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minimized="1" xWindow="-120" yWindow="-120" windowWidth="29040" windowHeight="15840" activeTab="4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J151" i="57" l="1"/>
  <c r="AK151" i="57" s="1"/>
  <c r="AJ152" i="57"/>
  <c r="AK152" i="57" s="1"/>
  <c r="AJ153" i="57"/>
  <c r="AN153" i="57" s="1"/>
  <c r="AK153" i="57"/>
  <c r="AM153" i="57"/>
  <c r="AO153" i="57" s="1"/>
  <c r="AP153" i="57"/>
  <c r="AQ153" i="57"/>
  <c r="AJ154" i="57"/>
  <c r="AK154" i="57"/>
  <c r="AM154" i="57"/>
  <c r="AN154" i="57" s="1"/>
  <c r="AQ154" i="57"/>
  <c r="AJ155" i="57"/>
  <c r="AK155" i="57" s="1"/>
  <c r="AJ156" i="57"/>
  <c r="AK156" i="57" s="1"/>
  <c r="AJ157" i="57"/>
  <c r="AN157" i="57" s="1"/>
  <c r="AK157" i="57"/>
  <c r="AM157" i="57"/>
  <c r="AO157" i="57" s="1"/>
  <c r="AP157" i="57"/>
  <c r="AQ157" i="57"/>
  <c r="AJ158" i="57"/>
  <c r="AK158" i="57"/>
  <c r="AM158" i="57"/>
  <c r="AN158" i="57" s="1"/>
  <c r="AJ159" i="57"/>
  <c r="AK159" i="57" s="1"/>
  <c r="AJ160" i="57"/>
  <c r="AK160" i="57" s="1"/>
  <c r="AJ161" i="57"/>
  <c r="AN161" i="57" s="1"/>
  <c r="AK161" i="57"/>
  <c r="AM161" i="57"/>
  <c r="AO161" i="57" s="1"/>
  <c r="AP161" i="57"/>
  <c r="AQ161" i="57"/>
  <c r="AJ162" i="57"/>
  <c r="AK162" i="57" s="1"/>
  <c r="AM162" i="57"/>
  <c r="AN162" i="57" s="1"/>
  <c r="AJ163" i="57"/>
  <c r="AK163" i="57" s="1"/>
  <c r="AJ164" i="57"/>
  <c r="AK164" i="57" s="1"/>
  <c r="AJ165" i="57"/>
  <c r="AN165" i="57" s="1"/>
  <c r="AK165" i="57"/>
  <c r="AM165" i="57"/>
  <c r="AO165" i="57" s="1"/>
  <c r="AP165" i="57"/>
  <c r="AQ165" i="57"/>
  <c r="AJ166" i="57"/>
  <c r="AK166" i="57" s="1"/>
  <c r="AM166" i="57"/>
  <c r="AN166" i="57" s="1"/>
  <c r="AJ167" i="57"/>
  <c r="AK167" i="57" s="1"/>
  <c r="AJ168" i="57"/>
  <c r="AK168" i="57" s="1"/>
  <c r="AJ169" i="57"/>
  <c r="AK169" i="57"/>
  <c r="AM169" i="57"/>
  <c r="AN169" i="57" s="1"/>
  <c r="AP169" i="57"/>
  <c r="AQ169" i="57"/>
  <c r="AJ170" i="57"/>
  <c r="AK170" i="57" s="1"/>
  <c r="AM170" i="57"/>
  <c r="AN170" i="57" s="1"/>
  <c r="AJ171" i="57"/>
  <c r="AK171" i="57" s="1"/>
  <c r="AJ5" i="57"/>
  <c r="AJ6" i="57"/>
  <c r="AJ7" i="57"/>
  <c r="AJ8" i="57"/>
  <c r="AK8" i="57" s="1"/>
  <c r="AJ9" i="57"/>
  <c r="AJ10" i="57"/>
  <c r="AJ11" i="57"/>
  <c r="AJ12" i="57"/>
  <c r="AK12" i="57" s="1"/>
  <c r="AJ13" i="57"/>
  <c r="AJ14" i="57"/>
  <c r="AJ15" i="57"/>
  <c r="AJ16" i="57"/>
  <c r="AJ17" i="57"/>
  <c r="AJ18" i="57"/>
  <c r="AJ19" i="57"/>
  <c r="AJ20" i="57"/>
  <c r="AK20" i="57" s="1"/>
  <c r="AJ21" i="57"/>
  <c r="AJ22" i="57"/>
  <c r="AJ23" i="57"/>
  <c r="AJ24" i="57"/>
  <c r="AK24" i="57" s="1"/>
  <c r="AJ25" i="57"/>
  <c r="AJ26" i="57"/>
  <c r="AJ27" i="57"/>
  <c r="AJ28" i="57"/>
  <c r="AK28" i="57" s="1"/>
  <c r="AJ29" i="57"/>
  <c r="AJ30" i="57"/>
  <c r="AJ31" i="57"/>
  <c r="AJ32" i="57"/>
  <c r="AJ33" i="57"/>
  <c r="AJ34" i="57"/>
  <c r="AJ35" i="57"/>
  <c r="AJ36" i="57"/>
  <c r="AK36" i="57" s="1"/>
  <c r="AJ37" i="57"/>
  <c r="AJ38" i="57"/>
  <c r="AJ39" i="57"/>
  <c r="AJ40" i="57"/>
  <c r="AK40" i="57" s="1"/>
  <c r="AJ41" i="57"/>
  <c r="AJ42" i="57"/>
  <c r="AJ43" i="57"/>
  <c r="AJ44" i="57"/>
  <c r="AK44" i="57" s="1"/>
  <c r="AJ45" i="57"/>
  <c r="AJ46" i="57"/>
  <c r="AJ47" i="57"/>
  <c r="AJ48" i="57"/>
  <c r="AK48" i="57" s="1"/>
  <c r="AJ49" i="57"/>
  <c r="AJ50" i="57"/>
  <c r="AJ51" i="57"/>
  <c r="AJ52" i="57"/>
  <c r="AK52" i="57" s="1"/>
  <c r="AJ53" i="57"/>
  <c r="AJ54" i="57"/>
  <c r="AJ55" i="57"/>
  <c r="AJ56" i="57"/>
  <c r="AK56" i="57" s="1"/>
  <c r="AJ57" i="57"/>
  <c r="AJ58" i="57"/>
  <c r="AJ59" i="57"/>
  <c r="AJ60" i="57"/>
  <c r="AK60" i="57" s="1"/>
  <c r="AJ61" i="57"/>
  <c r="AJ62" i="57"/>
  <c r="AJ63" i="57"/>
  <c r="AJ64" i="57"/>
  <c r="AK64" i="57" s="1"/>
  <c r="AJ65" i="57"/>
  <c r="AJ66" i="57"/>
  <c r="AJ67" i="57"/>
  <c r="AJ68" i="57"/>
  <c r="AK68" i="57" s="1"/>
  <c r="AJ69" i="57"/>
  <c r="AJ70" i="57"/>
  <c r="AJ71" i="57"/>
  <c r="AJ72" i="57"/>
  <c r="AK72" i="57" s="1"/>
  <c r="AJ73" i="57"/>
  <c r="AJ74" i="57"/>
  <c r="AJ75" i="57"/>
  <c r="AJ76" i="57"/>
  <c r="AK76" i="57" s="1"/>
  <c r="AJ77" i="57"/>
  <c r="AJ78" i="57"/>
  <c r="AJ79" i="57"/>
  <c r="AJ80" i="57"/>
  <c r="AK80" i="57" s="1"/>
  <c r="AJ81" i="57"/>
  <c r="AJ82" i="57"/>
  <c r="AJ83" i="57"/>
  <c r="AJ84" i="57"/>
  <c r="AK84" i="57" s="1"/>
  <c r="AJ85" i="57"/>
  <c r="AJ86" i="57"/>
  <c r="AJ87" i="57"/>
  <c r="AJ88" i="57"/>
  <c r="AK88" i="57" s="1"/>
  <c r="AJ89" i="57"/>
  <c r="AJ90" i="57"/>
  <c r="AJ91" i="57"/>
  <c r="AJ92" i="57"/>
  <c r="AK92" i="57" s="1"/>
  <c r="AJ93" i="57"/>
  <c r="AJ94" i="57"/>
  <c r="AJ95" i="57"/>
  <c r="AJ96" i="57"/>
  <c r="AK96" i="57" s="1"/>
  <c r="AJ97" i="57"/>
  <c r="AJ98" i="57"/>
  <c r="AJ99" i="57"/>
  <c r="AJ100" i="57"/>
  <c r="AK100" i="57" s="1"/>
  <c r="AJ101" i="57"/>
  <c r="AJ102" i="57"/>
  <c r="AJ103" i="57"/>
  <c r="AJ104" i="57"/>
  <c r="AK104" i="57" s="1"/>
  <c r="AJ105" i="57"/>
  <c r="AJ106" i="57"/>
  <c r="AJ107" i="57"/>
  <c r="AJ108" i="57"/>
  <c r="AK108" i="57" s="1"/>
  <c r="AJ109" i="57"/>
  <c r="AJ110" i="57"/>
  <c r="AJ111" i="57"/>
  <c r="AJ112" i="57"/>
  <c r="AK112" i="57" s="1"/>
  <c r="AJ113" i="57"/>
  <c r="AJ114" i="57"/>
  <c r="AJ115" i="57"/>
  <c r="AJ116" i="57"/>
  <c r="AK116" i="57" s="1"/>
  <c r="AJ117" i="57"/>
  <c r="AJ118" i="57"/>
  <c r="AJ119" i="57"/>
  <c r="AJ120" i="57"/>
  <c r="AK120" i="57" s="1"/>
  <c r="AJ121" i="57"/>
  <c r="AJ122" i="57"/>
  <c r="AJ123" i="57"/>
  <c r="AJ124" i="57"/>
  <c r="AK124" i="57" s="1"/>
  <c r="AJ125" i="57"/>
  <c r="AJ126" i="57"/>
  <c r="AJ127" i="57"/>
  <c r="AJ128" i="57"/>
  <c r="AK128" i="57" s="1"/>
  <c r="AJ129" i="57"/>
  <c r="AJ130" i="57"/>
  <c r="AJ131" i="57"/>
  <c r="AJ132" i="57"/>
  <c r="AK132" i="57" s="1"/>
  <c r="AJ133" i="57"/>
  <c r="AJ134" i="57"/>
  <c r="AJ135" i="57"/>
  <c r="AJ136" i="57"/>
  <c r="AK136" i="57" s="1"/>
  <c r="AJ137" i="57"/>
  <c r="AJ138" i="57"/>
  <c r="AJ139" i="57"/>
  <c r="AJ140" i="57"/>
  <c r="AK140" i="57" s="1"/>
  <c r="AJ141" i="57"/>
  <c r="AJ142" i="57"/>
  <c r="AJ143" i="57"/>
  <c r="AJ144" i="57"/>
  <c r="AK144" i="57" s="1"/>
  <c r="AJ145" i="57"/>
  <c r="AJ146" i="57"/>
  <c r="AJ147" i="57"/>
  <c r="AJ148" i="57"/>
  <c r="AK148" i="57" s="1"/>
  <c r="AJ149" i="57"/>
  <c r="AJ150" i="57"/>
  <c r="AJ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4" i="57"/>
  <c r="AK5" i="57"/>
  <c r="AK6" i="57"/>
  <c r="AK7" i="57"/>
  <c r="AK9" i="57"/>
  <c r="AK10" i="57"/>
  <c r="AK11" i="57"/>
  <c r="AK13" i="57"/>
  <c r="AK14" i="57"/>
  <c r="AK15" i="57"/>
  <c r="AK17" i="57"/>
  <c r="AK18" i="57"/>
  <c r="AK19" i="57"/>
  <c r="AK21" i="57"/>
  <c r="AK22" i="57"/>
  <c r="AK23" i="57"/>
  <c r="AK25" i="57"/>
  <c r="AK26" i="57"/>
  <c r="AK27" i="57"/>
  <c r="AK29" i="57"/>
  <c r="AK30" i="57"/>
  <c r="AK31" i="57"/>
  <c r="AK33" i="57"/>
  <c r="AK34" i="57"/>
  <c r="AK35" i="57"/>
  <c r="AK37" i="57"/>
  <c r="AK38" i="57"/>
  <c r="AK39" i="57"/>
  <c r="AK41" i="57"/>
  <c r="AK42" i="57"/>
  <c r="AK43" i="57"/>
  <c r="AK45" i="57"/>
  <c r="AK46" i="57"/>
  <c r="AK47" i="57"/>
  <c r="AK49" i="57"/>
  <c r="AK50" i="57"/>
  <c r="AK51" i="57"/>
  <c r="AK53" i="57"/>
  <c r="AK54" i="57"/>
  <c r="AK55" i="57"/>
  <c r="AK57" i="57"/>
  <c r="AK58" i="57"/>
  <c r="AK59" i="57"/>
  <c r="AK61" i="57"/>
  <c r="AK62" i="57"/>
  <c r="AK63" i="57"/>
  <c r="AK65" i="57"/>
  <c r="AK66" i="57"/>
  <c r="AK67" i="57"/>
  <c r="AK69" i="57"/>
  <c r="AK70" i="57"/>
  <c r="AK71" i="57"/>
  <c r="AK73" i="57"/>
  <c r="AK74" i="57"/>
  <c r="AK75" i="57"/>
  <c r="AK77" i="57"/>
  <c r="AK78" i="57"/>
  <c r="AK79" i="57"/>
  <c r="AK81" i="57"/>
  <c r="AK82" i="57"/>
  <c r="AK83" i="57"/>
  <c r="AK85" i="57"/>
  <c r="AK86" i="57"/>
  <c r="AK87" i="57"/>
  <c r="AK89" i="57"/>
  <c r="AK90" i="57"/>
  <c r="AK91" i="57"/>
  <c r="AK93" i="57"/>
  <c r="AK94" i="57"/>
  <c r="AK95" i="57"/>
  <c r="AK97" i="57"/>
  <c r="AK98" i="57"/>
  <c r="AK99" i="57"/>
  <c r="AK101" i="57"/>
  <c r="AK102" i="57"/>
  <c r="AK103" i="57"/>
  <c r="AK105" i="57"/>
  <c r="AK106" i="57"/>
  <c r="AK107" i="57"/>
  <c r="AK109" i="57"/>
  <c r="AK110" i="57"/>
  <c r="AK111" i="57"/>
  <c r="AK113" i="57"/>
  <c r="AK114" i="57"/>
  <c r="AK115" i="57"/>
  <c r="AK117" i="57"/>
  <c r="AK118" i="57"/>
  <c r="AK119" i="57"/>
  <c r="AK121" i="57"/>
  <c r="AK122" i="57"/>
  <c r="AK123" i="57"/>
  <c r="AK125" i="57"/>
  <c r="AK126" i="57"/>
  <c r="AK127" i="57"/>
  <c r="AK129" i="57"/>
  <c r="AK130" i="57"/>
  <c r="AK131" i="57"/>
  <c r="AK133" i="57"/>
  <c r="AK134" i="57"/>
  <c r="AK135" i="57"/>
  <c r="AK137" i="57"/>
  <c r="AK138" i="57"/>
  <c r="AK139" i="57"/>
  <c r="AK141" i="57"/>
  <c r="AK142" i="57"/>
  <c r="AK143" i="57"/>
  <c r="AK145" i="57"/>
  <c r="AK146" i="57"/>
  <c r="AK147" i="57"/>
  <c r="AK149" i="57"/>
  <c r="AK150" i="57"/>
  <c r="AK4" i="57"/>
  <c r="X5" i="57"/>
  <c r="X6" i="57"/>
  <c r="X7" i="57"/>
  <c r="X8" i="57"/>
  <c r="X9" i="57"/>
  <c r="X10" i="57"/>
  <c r="X11" i="57"/>
  <c r="X12" i="57"/>
  <c r="X13" i="57"/>
  <c r="X14" i="57"/>
  <c r="X15" i="57"/>
  <c r="X16" i="57"/>
  <c r="X17" i="57"/>
  <c r="X18" i="57"/>
  <c r="X19" i="57"/>
  <c r="X20" i="57"/>
  <c r="X21" i="57"/>
  <c r="X22" i="57"/>
  <c r="X23" i="57"/>
  <c r="X24" i="57"/>
  <c r="X4" i="57"/>
  <c r="AU1012" i="57"/>
  <c r="AX1012" i="57" s="1"/>
  <c r="AZ1012" i="57" s="1"/>
  <c r="AU1013" i="57"/>
  <c r="AU1014" i="57"/>
  <c r="AX1014" i="57"/>
  <c r="BA1014" i="57" s="1"/>
  <c r="AZ1014" i="57"/>
  <c r="AU1015" i="57"/>
  <c r="AU1016" i="57"/>
  <c r="AU1017" i="57"/>
  <c r="AU1018" i="57"/>
  <c r="AX1018" i="57"/>
  <c r="AZ1018" i="57"/>
  <c r="AU1019" i="57"/>
  <c r="AX1019" i="57"/>
  <c r="AU1020" i="57"/>
  <c r="AU1021" i="57"/>
  <c r="AX1021" i="57"/>
  <c r="AU1022" i="57"/>
  <c r="AX1022" i="57"/>
  <c r="AZ1022" i="57"/>
  <c r="AU1023" i="57"/>
  <c r="AU1024" i="57"/>
  <c r="AU1025" i="57"/>
  <c r="AX1025" i="57"/>
  <c r="AU1026" i="57"/>
  <c r="AX1026" i="57"/>
  <c r="AZ1026" i="57"/>
  <c r="AU1027" i="57"/>
  <c r="AX1027" i="57"/>
  <c r="AU1028" i="57"/>
  <c r="AU1029" i="57"/>
  <c r="AU1030" i="57"/>
  <c r="AX1030" i="57"/>
  <c r="AZ1030" i="57"/>
  <c r="AU1031" i="57"/>
  <c r="AU1032" i="57"/>
  <c r="AU1033" i="57"/>
  <c r="AX1033" i="57"/>
  <c r="AU1034" i="57"/>
  <c r="AX1034" i="57"/>
  <c r="AU1035" i="57"/>
  <c r="AU1036" i="57"/>
  <c r="AU1037" i="57"/>
  <c r="AU1038" i="57"/>
  <c r="AX1038" i="57"/>
  <c r="AZ1038" i="57"/>
  <c r="AU1039" i="57"/>
  <c r="AU1040" i="57"/>
  <c r="AU1041" i="57"/>
  <c r="AX1041" i="57" s="1"/>
  <c r="AU1042" i="57"/>
  <c r="AX1042" i="57"/>
  <c r="AU1043" i="57"/>
  <c r="AX1043" i="57"/>
  <c r="AZ1043" i="57" s="1"/>
  <c r="AU1044" i="57"/>
  <c r="AU1045" i="57"/>
  <c r="AX1045" i="57"/>
  <c r="AU1046" i="57"/>
  <c r="AU1047" i="57"/>
  <c r="AX1047" i="57"/>
  <c r="AU1048" i="57"/>
  <c r="AX1048" i="57"/>
  <c r="AZ1048" i="57"/>
  <c r="AU1049" i="57"/>
  <c r="AU1050" i="57"/>
  <c r="AU1051" i="57"/>
  <c r="AU1052" i="57"/>
  <c r="AX1052" i="57"/>
  <c r="AZ1052" i="57"/>
  <c r="AU1053" i="57"/>
  <c r="AU1054" i="57"/>
  <c r="AU1055" i="57"/>
  <c r="AU1056" i="57"/>
  <c r="AX1056" i="57"/>
  <c r="AU1057" i="57"/>
  <c r="AX1057" i="57"/>
  <c r="AU1058" i="57"/>
  <c r="AU1059" i="57"/>
  <c r="AU1060" i="57"/>
  <c r="AU1061" i="57"/>
  <c r="AX1061" i="57"/>
  <c r="AZ1061" i="57"/>
  <c r="AU1062" i="57"/>
  <c r="AX1062" i="57"/>
  <c r="AU1063" i="57"/>
  <c r="AU1064" i="57"/>
  <c r="AX1064" i="57"/>
  <c r="AU1065" i="57"/>
  <c r="AX1065" i="57"/>
  <c r="AU1066" i="57"/>
  <c r="AX1066" i="57"/>
  <c r="AU1067" i="57"/>
  <c r="AU1068" i="57"/>
  <c r="AX1068" i="57"/>
  <c r="AZ1068" i="57"/>
  <c r="AU1069" i="57"/>
  <c r="AU1070" i="57"/>
  <c r="AU1071" i="57"/>
  <c r="AX1071" i="57" s="1"/>
  <c r="AU1072" i="57"/>
  <c r="AX1072" i="57"/>
  <c r="AZ1072" i="57"/>
  <c r="AU1073" i="57"/>
  <c r="AU1074" i="57"/>
  <c r="AU1075" i="57"/>
  <c r="AX1075" i="57"/>
  <c r="AU1076" i="57"/>
  <c r="AX1076" i="57"/>
  <c r="AU1077" i="57"/>
  <c r="AX1077" i="57"/>
  <c r="AU1078" i="57"/>
  <c r="AU1079" i="57"/>
  <c r="AU1080" i="57"/>
  <c r="AX1080" i="57"/>
  <c r="AZ1080" i="57"/>
  <c r="AU1081" i="57"/>
  <c r="AU1082" i="57"/>
  <c r="AU1083" i="57"/>
  <c r="AX1083" i="57"/>
  <c r="AU1084" i="57"/>
  <c r="AX1084" i="57"/>
  <c r="AZ1084" i="57"/>
  <c r="AU1085" i="57"/>
  <c r="AU1086" i="57"/>
  <c r="AU1087" i="57"/>
  <c r="AU1088" i="57"/>
  <c r="AX1088" i="57"/>
  <c r="AZ1088" i="57"/>
  <c r="AU1089" i="57"/>
  <c r="AU1090" i="57"/>
  <c r="AU1091" i="57"/>
  <c r="AX1091" i="57"/>
  <c r="AU1092" i="57"/>
  <c r="AX1092" i="57"/>
  <c r="AU1093" i="57"/>
  <c r="AX1093" i="57"/>
  <c r="AZ1093" i="57"/>
  <c r="AU1094" i="57"/>
  <c r="AU1095" i="57"/>
  <c r="AX1095" i="57"/>
  <c r="AU1096" i="57"/>
  <c r="AX1096" i="57"/>
  <c r="AZ1096" i="57"/>
  <c r="AU1097" i="57"/>
  <c r="AU1098" i="57"/>
  <c r="AU1099" i="57"/>
  <c r="AU1100" i="57"/>
  <c r="AX1100" i="57"/>
  <c r="AZ1100" i="57"/>
  <c r="AU1101" i="57"/>
  <c r="AU1102" i="57"/>
  <c r="AU1103" i="57"/>
  <c r="AU1104" i="57"/>
  <c r="AX1104" i="57"/>
  <c r="AZ1104" i="57"/>
  <c r="AU1105" i="57"/>
  <c r="AU1106" i="57"/>
  <c r="AU1107" i="57"/>
  <c r="AX1107" i="57"/>
  <c r="AU1108" i="57"/>
  <c r="AX1108" i="57"/>
  <c r="AZ1108" i="57" s="1"/>
  <c r="AU1109" i="57"/>
  <c r="AU1110" i="57"/>
  <c r="AU1111" i="57"/>
  <c r="AU1112" i="57"/>
  <c r="AX1112" i="57"/>
  <c r="AZ1112" i="57"/>
  <c r="AU1113" i="57"/>
  <c r="AU1114" i="57"/>
  <c r="AU1115" i="57"/>
  <c r="AX1115" i="57"/>
  <c r="AZ1115" i="57"/>
  <c r="AU1116" i="57"/>
  <c r="AU1117" i="57"/>
  <c r="AU1118" i="57"/>
  <c r="AX1118" i="57" s="1"/>
  <c r="AU1119" i="57"/>
  <c r="AX1119" i="57"/>
  <c r="AU1120" i="57"/>
  <c r="AX1120" i="57"/>
  <c r="AZ1120" i="57" s="1"/>
  <c r="AU1121" i="57"/>
  <c r="AU1122" i="57"/>
  <c r="AX1122" i="57"/>
  <c r="AU1123" i="57"/>
  <c r="AX1123" i="57"/>
  <c r="AZ1123" i="57"/>
  <c r="AU1124" i="57"/>
  <c r="AU1125" i="57"/>
  <c r="AU1126" i="57"/>
  <c r="AU1127" i="57"/>
  <c r="AX1127" i="57"/>
  <c r="AZ1127" i="57"/>
  <c r="AU1128" i="57"/>
  <c r="AX1128" i="57"/>
  <c r="AZ1128" i="57"/>
  <c r="AU1129" i="57"/>
  <c r="AU1130" i="57"/>
  <c r="AU1131" i="57"/>
  <c r="AX1131" i="57"/>
  <c r="AZ1131" i="57"/>
  <c r="AU1132" i="57"/>
  <c r="AU1133" i="57"/>
  <c r="AU1134" i="57"/>
  <c r="AX1134" i="57"/>
  <c r="AU1135" i="57"/>
  <c r="AX1135" i="57"/>
  <c r="AZ1135" i="57"/>
  <c r="AU1136" i="57"/>
  <c r="AX1136" i="57"/>
  <c r="AZ1136" i="57" s="1"/>
  <c r="BA1136" i="57"/>
  <c r="AU1137" i="57"/>
  <c r="AU1138" i="57"/>
  <c r="AX1138" i="57"/>
  <c r="AU1139" i="57"/>
  <c r="AX1139" i="57"/>
  <c r="AU1140" i="57"/>
  <c r="AU1141" i="57"/>
  <c r="AU1142" i="57"/>
  <c r="AU1143" i="57"/>
  <c r="AX1143" i="57"/>
  <c r="AU1144" i="57"/>
  <c r="AX1144" i="57"/>
  <c r="AZ1144" i="57"/>
  <c r="AU1145" i="57"/>
  <c r="AU1146" i="57"/>
  <c r="AX1146" i="57"/>
  <c r="AU1147" i="57"/>
  <c r="AX1147" i="57"/>
  <c r="AU1148" i="57"/>
  <c r="AX1148" i="57" s="1"/>
  <c r="AU1149" i="57"/>
  <c r="AU1150" i="57"/>
  <c r="AU1151" i="57"/>
  <c r="AX1151" i="57"/>
  <c r="AZ1151" i="57"/>
  <c r="AU1152" i="57"/>
  <c r="AX1152" i="57"/>
  <c r="AU1153" i="57"/>
  <c r="AU1154" i="57"/>
  <c r="AX1154" i="57"/>
  <c r="AU1155" i="57"/>
  <c r="AX1155" i="57"/>
  <c r="AU1156" i="57"/>
  <c r="AX1156" i="57"/>
  <c r="AU1157" i="57"/>
  <c r="AU1158" i="57"/>
  <c r="AU1159" i="57"/>
  <c r="AX1159" i="57"/>
  <c r="AZ1159" i="57"/>
  <c r="AU1160" i="57"/>
  <c r="AX1160" i="57"/>
  <c r="AZ1160" i="57"/>
  <c r="AU1161" i="57"/>
  <c r="AU1162" i="57"/>
  <c r="AX1162" i="57"/>
  <c r="AU1163" i="57"/>
  <c r="AX1163" i="57"/>
  <c r="AU1164" i="57"/>
  <c r="AU1165" i="57"/>
  <c r="AU1166" i="57"/>
  <c r="AU1167" i="57"/>
  <c r="AX1167" i="57"/>
  <c r="AZ1167" i="57"/>
  <c r="BF1167" i="57"/>
  <c r="AU1168" i="57"/>
  <c r="AX1168" i="57"/>
  <c r="AU1169" i="57"/>
  <c r="AU1170" i="57"/>
  <c r="AX1170" i="57"/>
  <c r="AU1171" i="57"/>
  <c r="AX1171" i="57"/>
  <c r="AU1172" i="57"/>
  <c r="AX1172" i="57" s="1"/>
  <c r="AU1173" i="57"/>
  <c r="AU1174" i="57"/>
  <c r="AU1175" i="57"/>
  <c r="AX1175" i="57"/>
  <c r="AU1176" i="57"/>
  <c r="AX1176" i="57"/>
  <c r="AZ1176" i="57" s="1"/>
  <c r="AU1177" i="57"/>
  <c r="AU1178" i="57"/>
  <c r="AX1178" i="57"/>
  <c r="AU1179" i="57"/>
  <c r="AX1179" i="57"/>
  <c r="AU1180" i="57"/>
  <c r="AX1180" i="57"/>
  <c r="AU1181" i="57"/>
  <c r="AU1182" i="57"/>
  <c r="AU1183" i="57"/>
  <c r="AX1183" i="57"/>
  <c r="AZ1183" i="57" s="1"/>
  <c r="AU1184" i="57"/>
  <c r="AX1184" i="57"/>
  <c r="AZ1184" i="57" s="1"/>
  <c r="BA1184" i="57" s="1"/>
  <c r="AU1185" i="57"/>
  <c r="AU1186" i="57"/>
  <c r="AX1186" i="57"/>
  <c r="AU1187" i="57"/>
  <c r="AX1187" i="57"/>
  <c r="AU1188" i="57"/>
  <c r="AX1188" i="57"/>
  <c r="AU1189" i="57"/>
  <c r="AU1190" i="57"/>
  <c r="AX1190" i="57"/>
  <c r="AU1191" i="57"/>
  <c r="AX1191" i="57"/>
  <c r="AU1192" i="57"/>
  <c r="AX1192" i="57" s="1"/>
  <c r="AU1193" i="57"/>
  <c r="AU1194" i="57"/>
  <c r="AU1195" i="57"/>
  <c r="AX1195" i="57"/>
  <c r="AU1196" i="57"/>
  <c r="AX1196" i="57"/>
  <c r="AZ1196" i="57"/>
  <c r="AU1197" i="57"/>
  <c r="AU1198" i="57"/>
  <c r="AX1198" i="57"/>
  <c r="AU1199" i="57"/>
  <c r="AX1199" i="57"/>
  <c r="AU1200" i="57"/>
  <c r="AX1200" i="57" s="1"/>
  <c r="AU1201" i="57"/>
  <c r="AU1202" i="57"/>
  <c r="AU1203" i="57"/>
  <c r="AX1203" i="57"/>
  <c r="AZ1203" i="57"/>
  <c r="AU1204" i="57"/>
  <c r="AX1204" i="57"/>
  <c r="AZ1204" i="57" s="1"/>
  <c r="AU1205" i="57"/>
  <c r="AU1206" i="57"/>
  <c r="AX1206" i="57"/>
  <c r="AU1207" i="57"/>
  <c r="AX1207" i="57"/>
  <c r="AU1208" i="57"/>
  <c r="AX1208" i="57"/>
  <c r="AU1209" i="57"/>
  <c r="AU1210" i="57"/>
  <c r="AU1211" i="57"/>
  <c r="AX1211" i="57"/>
  <c r="AZ1211" i="57" s="1"/>
  <c r="AU1212" i="57"/>
  <c r="AX1212" i="57"/>
  <c r="AZ1212" i="57"/>
  <c r="BA1212" i="57" s="1"/>
  <c r="AU1213" i="57"/>
  <c r="AU1214" i="57"/>
  <c r="AX1214" i="57"/>
  <c r="AU1215" i="57"/>
  <c r="AX1215" i="57"/>
  <c r="AU1216" i="57"/>
  <c r="AU1217" i="57"/>
  <c r="AU1218" i="57"/>
  <c r="AU1219" i="57"/>
  <c r="AX1219" i="57"/>
  <c r="AZ1219" i="57"/>
  <c r="BC1219" i="57"/>
  <c r="AU1220" i="57"/>
  <c r="AX1220" i="57"/>
  <c r="AU1221" i="57"/>
  <c r="AU1222" i="57"/>
  <c r="AX1222" i="57"/>
  <c r="AU1223" i="57"/>
  <c r="AX1223" i="57"/>
  <c r="AU1224" i="57"/>
  <c r="AX1224" i="57" s="1"/>
  <c r="AU1225" i="57"/>
  <c r="AX1225" i="57"/>
  <c r="AZ1225" i="57"/>
  <c r="AU1226" i="57"/>
  <c r="AU1227" i="57"/>
  <c r="AU1228" i="57"/>
  <c r="AU1229" i="57"/>
  <c r="AX1229" i="57"/>
  <c r="AZ1229" i="57" s="1"/>
  <c r="AU1230" i="57"/>
  <c r="AX1230" i="57" s="1"/>
  <c r="AZ1230" i="57"/>
  <c r="AU1231" i="57"/>
  <c r="AU1232" i="57"/>
  <c r="AX1232" i="57"/>
  <c r="AU1233" i="57"/>
  <c r="AX1233" i="57"/>
  <c r="AZ1233" i="57"/>
  <c r="AU1234" i="57"/>
  <c r="AU1235" i="57"/>
  <c r="AU1236" i="57"/>
  <c r="AX1236" i="57" s="1"/>
  <c r="AU1237" i="57"/>
  <c r="AX1237" i="57"/>
  <c r="AZ1237" i="57" s="1"/>
  <c r="AU1238" i="57"/>
  <c r="AX1238" i="57"/>
  <c r="AU1239" i="57"/>
  <c r="AU1240" i="57"/>
  <c r="AX1240" i="57"/>
  <c r="AU1241" i="57"/>
  <c r="AX1241" i="57"/>
  <c r="AZ1241" i="57"/>
  <c r="AU1242" i="57"/>
  <c r="AU1243" i="57"/>
  <c r="AU1244" i="57"/>
  <c r="AX1244" i="57" s="1"/>
  <c r="AU1245" i="57"/>
  <c r="AX1245" i="57"/>
  <c r="AZ1245" i="57"/>
  <c r="AU1246" i="57"/>
  <c r="AX1246" i="57"/>
  <c r="AU1247" i="57"/>
  <c r="AU1248" i="57"/>
  <c r="AU1249" i="57"/>
  <c r="AX1249" i="57"/>
  <c r="AZ1249" i="57"/>
  <c r="AU1250" i="57"/>
  <c r="AU1251" i="57"/>
  <c r="AU1252" i="57"/>
  <c r="AX1252" i="57"/>
  <c r="AU1253" i="57"/>
  <c r="AX1253" i="57"/>
  <c r="AU1254" i="57"/>
  <c r="AU1255" i="57"/>
  <c r="AU1256" i="57"/>
  <c r="AU1257" i="57"/>
  <c r="AX1257" i="57"/>
  <c r="AZ1257" i="57"/>
  <c r="AU1258" i="57"/>
  <c r="AU1259" i="57"/>
  <c r="AU1260" i="57"/>
  <c r="AX1260" i="57"/>
  <c r="AU1261" i="57"/>
  <c r="AX1261" i="57"/>
  <c r="AU1262" i="57"/>
  <c r="AX1262" i="57" s="1"/>
  <c r="AU1263" i="57"/>
  <c r="AU1264" i="57"/>
  <c r="AX1264" i="57"/>
  <c r="AU1265" i="57"/>
  <c r="AX1265" i="57"/>
  <c r="AZ1265" i="57"/>
  <c r="AU1266" i="57"/>
  <c r="AU1267" i="57"/>
  <c r="AU1268" i="57"/>
  <c r="AU1269" i="57"/>
  <c r="AX1269" i="57"/>
  <c r="AZ1269" i="57" s="1"/>
  <c r="AU1270" i="57"/>
  <c r="AX1270" i="57"/>
  <c r="AZ1270" i="57"/>
  <c r="AU1271" i="57"/>
  <c r="AU1272" i="57"/>
  <c r="AX1272" i="57"/>
  <c r="AU1273" i="57"/>
  <c r="AX1273" i="57"/>
  <c r="AZ1273" i="57"/>
  <c r="AU1274" i="57"/>
  <c r="AU1275" i="57"/>
  <c r="AU1276" i="57"/>
  <c r="AX1276" i="57" s="1"/>
  <c r="AU1277" i="57"/>
  <c r="AX1277" i="57"/>
  <c r="AZ1277" i="57"/>
  <c r="AU1278" i="57"/>
  <c r="AX1278" i="57" s="1"/>
  <c r="AU1279" i="57"/>
  <c r="AU1280" i="57"/>
  <c r="AU1281" i="57"/>
  <c r="AX1281" i="57"/>
  <c r="AZ1281" i="57"/>
  <c r="AU1282" i="57"/>
  <c r="AU1283" i="57"/>
  <c r="AU1284" i="57"/>
  <c r="AX1284" i="57"/>
  <c r="AU1285" i="57"/>
  <c r="AX1285" i="57"/>
  <c r="AZ1285" i="57" s="1"/>
  <c r="AU1286" i="57"/>
  <c r="AU1287" i="57"/>
  <c r="AU1288" i="57"/>
  <c r="AU1289" i="57"/>
  <c r="AX1289" i="57"/>
  <c r="AZ1289" i="57"/>
  <c r="AU1290" i="57"/>
  <c r="AU1291" i="57"/>
  <c r="AU1292" i="57"/>
  <c r="AX1292" i="57"/>
  <c r="AU1293" i="57"/>
  <c r="AX1293" i="57"/>
  <c r="AU1294" i="57"/>
  <c r="AX1294" i="57" s="1"/>
  <c r="AU1295" i="57"/>
  <c r="AU1296" i="57"/>
  <c r="AU1297" i="57"/>
  <c r="AX1297" i="57"/>
  <c r="AZ1297" i="57"/>
  <c r="AU1298" i="57"/>
  <c r="AU1299" i="57"/>
  <c r="AU1300" i="57"/>
  <c r="AX1300" i="57"/>
  <c r="AU1301" i="57"/>
  <c r="AX1301" i="57"/>
  <c r="AZ1301" i="57"/>
  <c r="AU1302" i="57"/>
  <c r="AX1302" i="57" s="1"/>
  <c r="AU1303" i="57"/>
  <c r="AU1304" i="57"/>
  <c r="AU1305" i="57"/>
  <c r="AX1305" i="57"/>
  <c r="AZ1305" i="57"/>
  <c r="AU1306" i="57"/>
  <c r="AU1307" i="57"/>
  <c r="AU1308" i="57"/>
  <c r="AX1308" i="57"/>
  <c r="AU1309" i="57"/>
  <c r="AX1309" i="57"/>
  <c r="AZ1309" i="57" s="1"/>
  <c r="AU1310" i="57"/>
  <c r="AX1310" i="57" s="1"/>
  <c r="AU1311" i="57"/>
  <c r="AU1312" i="57"/>
  <c r="AX1312" i="57"/>
  <c r="AU1313" i="57"/>
  <c r="AX1313" i="57"/>
  <c r="AZ1313" i="57"/>
  <c r="AU1314" i="57"/>
  <c r="AU1315" i="57"/>
  <c r="AU1316" i="57"/>
  <c r="AX1316" i="57" s="1"/>
  <c r="AU1317" i="57"/>
  <c r="AX1317" i="57"/>
  <c r="AZ1317" i="57" s="1"/>
  <c r="AU1318" i="57"/>
  <c r="AX1318" i="57"/>
  <c r="AZ1318" i="57"/>
  <c r="AU1319" i="57"/>
  <c r="AU1320" i="57"/>
  <c r="AX1320" i="57"/>
  <c r="AU1321" i="57"/>
  <c r="AX1321" i="57"/>
  <c r="AZ1321" i="57"/>
  <c r="AU1322" i="57"/>
  <c r="AU1323" i="57"/>
  <c r="AU1324" i="57"/>
  <c r="AX1324" i="57" s="1"/>
  <c r="AU1325" i="57"/>
  <c r="AX1325" i="57"/>
  <c r="AZ1325" i="57"/>
  <c r="AU1326" i="57"/>
  <c r="AX1326" i="57"/>
  <c r="AU1327" i="57"/>
  <c r="AU1328" i="57"/>
  <c r="AU1329" i="57"/>
  <c r="AX1329" i="57"/>
  <c r="AZ1329" i="57"/>
  <c r="BI1329" i="57"/>
  <c r="AU1330" i="57"/>
  <c r="AU1331" i="57"/>
  <c r="AU1332" i="57"/>
  <c r="AX1332" i="57"/>
  <c r="AU1333" i="57"/>
  <c r="AX1333" i="57"/>
  <c r="AZ1333" i="57"/>
  <c r="BI1333" i="57" s="1"/>
  <c r="AU1334" i="57"/>
  <c r="AX1334" i="57" s="1"/>
  <c r="AU1335" i="57"/>
  <c r="AU1336" i="57"/>
  <c r="AU1337" i="57"/>
  <c r="AX1337" i="57"/>
  <c r="AZ1337" i="57"/>
  <c r="AU1338" i="57"/>
  <c r="AU1339" i="57"/>
  <c r="AU1340" i="57"/>
  <c r="AX1340" i="57"/>
  <c r="AU1341" i="57"/>
  <c r="AX1341" i="57"/>
  <c r="AZ1341" i="57" s="1"/>
  <c r="AU1342" i="57"/>
  <c r="AX1342" i="57"/>
  <c r="AU1343" i="57"/>
  <c r="AU1344" i="57"/>
  <c r="AU1345" i="57"/>
  <c r="AX1345" i="57"/>
  <c r="AZ1345" i="57"/>
  <c r="AU1346" i="57"/>
  <c r="AU1347" i="57"/>
  <c r="AU1348" i="57"/>
  <c r="AX1348" i="57"/>
  <c r="AU1349" i="57"/>
  <c r="AX1349" i="57"/>
  <c r="AZ1349" i="57" s="1"/>
  <c r="AU1350" i="57"/>
  <c r="AX1350" i="57"/>
  <c r="AU1351" i="57"/>
  <c r="AU1352" i="57"/>
  <c r="AU1353" i="57"/>
  <c r="AX1353" i="57"/>
  <c r="AZ1353" i="57"/>
  <c r="AU1354" i="57"/>
  <c r="AU1355" i="57"/>
  <c r="AU1356" i="57"/>
  <c r="AX1356" i="57"/>
  <c r="AU1357" i="57"/>
  <c r="AX1357" i="57"/>
  <c r="AZ1357" i="57" s="1"/>
  <c r="AU1358" i="57"/>
  <c r="AX1358" i="57"/>
  <c r="AU1359" i="57"/>
  <c r="AU1360" i="57"/>
  <c r="AU1361" i="57"/>
  <c r="AX1361" i="57"/>
  <c r="AZ1361" i="57"/>
  <c r="AU1362" i="57"/>
  <c r="AU1363" i="57"/>
  <c r="AU1364" i="57"/>
  <c r="AX1364" i="57"/>
  <c r="AU1365" i="57"/>
  <c r="AX1365" i="57"/>
  <c r="AZ1365" i="57" s="1"/>
  <c r="AU1366" i="57"/>
  <c r="AX1366" i="57"/>
  <c r="AU1367" i="57"/>
  <c r="AU1368" i="57"/>
  <c r="AU1369" i="57"/>
  <c r="AX1369" i="57"/>
  <c r="AZ1369" i="57"/>
  <c r="AU1370" i="57"/>
  <c r="AU1371" i="57"/>
  <c r="AU1372" i="57"/>
  <c r="AX1372" i="57"/>
  <c r="AU1373" i="57"/>
  <c r="AX1373" i="57"/>
  <c r="AZ1373" i="57" s="1"/>
  <c r="AU1374" i="57"/>
  <c r="AX1374" i="57"/>
  <c r="AU1375" i="57"/>
  <c r="AU1376" i="57"/>
  <c r="AU1377" i="57"/>
  <c r="AX1377" i="57"/>
  <c r="AZ1377" i="57"/>
  <c r="AU1378" i="57"/>
  <c r="AU1379" i="57"/>
  <c r="AU1380" i="57"/>
  <c r="AX1380" i="57"/>
  <c r="AU1381" i="57"/>
  <c r="AX1381" i="57"/>
  <c r="AZ1381" i="57" s="1"/>
  <c r="AU1382" i="57"/>
  <c r="AX1382" i="57"/>
  <c r="AU1383" i="57"/>
  <c r="AU1384" i="57"/>
  <c r="AU1385" i="57"/>
  <c r="AX1385" i="57"/>
  <c r="AZ1385" i="57"/>
  <c r="AU1386" i="57"/>
  <c r="AU1387" i="57"/>
  <c r="AU1388" i="57"/>
  <c r="AX1388" i="57"/>
  <c r="AU1389" i="57"/>
  <c r="AX1389" i="57"/>
  <c r="AZ1389" i="57" s="1"/>
  <c r="AU1390" i="57"/>
  <c r="AX1390" i="57"/>
  <c r="AU1391" i="57"/>
  <c r="AU1392" i="57"/>
  <c r="AU1393" i="57"/>
  <c r="AX1393" i="57"/>
  <c r="AZ1393" i="57"/>
  <c r="AU1394" i="57"/>
  <c r="AU1395" i="57"/>
  <c r="AU1396" i="57"/>
  <c r="AX1396" i="57"/>
  <c r="AU1397" i="57"/>
  <c r="AX1397" i="57"/>
  <c r="AZ1397" i="57" s="1"/>
  <c r="AU1398" i="57"/>
  <c r="AX1398" i="57"/>
  <c r="AU1399" i="57"/>
  <c r="AU1400" i="57"/>
  <c r="AU1401" i="57"/>
  <c r="AX1401" i="57"/>
  <c r="AZ1401" i="57"/>
  <c r="AU1402" i="57"/>
  <c r="AU1403" i="57"/>
  <c r="AU1404" i="57"/>
  <c r="AX1404" i="57"/>
  <c r="AU1405" i="57"/>
  <c r="AX1405" i="57"/>
  <c r="AZ1405" i="57" s="1"/>
  <c r="AU1406" i="57"/>
  <c r="AX1406" i="57"/>
  <c r="AU1407" i="57"/>
  <c r="AU1408" i="57"/>
  <c r="AU1409" i="57"/>
  <c r="AX1409" i="57"/>
  <c r="AZ1409" i="57"/>
  <c r="AU1410" i="57"/>
  <c r="AU1411" i="57"/>
  <c r="AU1412" i="57"/>
  <c r="AX1412" i="57"/>
  <c r="AU1413" i="57"/>
  <c r="AX1413" i="57"/>
  <c r="AZ1413" i="57" s="1"/>
  <c r="AU1414" i="57"/>
  <c r="AX1414" i="57"/>
  <c r="AU1415" i="57"/>
  <c r="AU1416" i="57"/>
  <c r="AU1417" i="57"/>
  <c r="AX1417" i="57"/>
  <c r="AZ1417" i="57"/>
  <c r="AU1418" i="57"/>
  <c r="AU1419" i="57"/>
  <c r="AU1420" i="57"/>
  <c r="AX1420" i="57"/>
  <c r="AU1421" i="57"/>
  <c r="AX1421" i="57"/>
  <c r="AZ1421" i="57" s="1"/>
  <c r="AU1422" i="57"/>
  <c r="AX1422" i="57"/>
  <c r="AU1423" i="57"/>
  <c r="AU1424" i="57"/>
  <c r="AU1425" i="57"/>
  <c r="AX1425" i="57"/>
  <c r="AZ1425" i="57"/>
  <c r="AU1426" i="57"/>
  <c r="AU1427" i="57"/>
  <c r="AU1428" i="57"/>
  <c r="AX1428" i="57"/>
  <c r="AU1429" i="57"/>
  <c r="AX1429" i="57"/>
  <c r="AZ1429" i="57" s="1"/>
  <c r="AU1430" i="57"/>
  <c r="AX1430" i="57"/>
  <c r="AU1431" i="57"/>
  <c r="AU1432" i="57"/>
  <c r="AU1433" i="57"/>
  <c r="AX1433" i="57"/>
  <c r="AZ1433" i="57"/>
  <c r="AU1434" i="57"/>
  <c r="AU1435" i="57"/>
  <c r="AU1436" i="57"/>
  <c r="AX1436" i="57"/>
  <c r="AU1437" i="57"/>
  <c r="AX1437" i="57"/>
  <c r="AZ1437" i="57" s="1"/>
  <c r="AU1438" i="57"/>
  <c r="AX1438" i="57"/>
  <c r="AU1439" i="57"/>
  <c r="AU1440" i="57"/>
  <c r="AU1441" i="57"/>
  <c r="AX1441" i="57"/>
  <c r="AZ1441" i="57"/>
  <c r="AU1442" i="57"/>
  <c r="AU1443" i="57"/>
  <c r="AU1444" i="57"/>
  <c r="AX1444" i="57"/>
  <c r="AU1445" i="57"/>
  <c r="AX1445" i="57"/>
  <c r="AZ1445" i="57" s="1"/>
  <c r="AU1446" i="57"/>
  <c r="AX1446" i="57"/>
  <c r="AU1447" i="57"/>
  <c r="AU1448" i="57"/>
  <c r="AU1449" i="57"/>
  <c r="AX1449" i="57"/>
  <c r="AZ1449" i="57"/>
  <c r="AU1450" i="57"/>
  <c r="AU1451" i="57"/>
  <c r="AU1452" i="57"/>
  <c r="AX1452" i="57"/>
  <c r="AU1453" i="57"/>
  <c r="AX1453" i="57"/>
  <c r="AU1454" i="57"/>
  <c r="AX1454" i="57"/>
  <c r="AU1455" i="57"/>
  <c r="AU1456" i="57"/>
  <c r="AU1457" i="57"/>
  <c r="AX1457" i="57"/>
  <c r="AZ1457" i="57"/>
  <c r="AU1458" i="57"/>
  <c r="AU1459" i="57"/>
  <c r="AU1460" i="57"/>
  <c r="AX1460" i="57"/>
  <c r="AU1461" i="57"/>
  <c r="AX1461" i="57"/>
  <c r="AZ1461" i="57" s="1"/>
  <c r="AU1462" i="57"/>
  <c r="AX1462" i="57"/>
  <c r="AU1463" i="57"/>
  <c r="AU1464" i="57"/>
  <c r="AU1465" i="57"/>
  <c r="AX1465" i="57"/>
  <c r="AZ1465" i="57"/>
  <c r="AU1466" i="57"/>
  <c r="AU1467" i="57"/>
  <c r="AU1468" i="57"/>
  <c r="AX1468" i="57"/>
  <c r="AU1469" i="57"/>
  <c r="AX1469" i="57"/>
  <c r="AU1470" i="57"/>
  <c r="AX1470" i="57"/>
  <c r="AU1471" i="57"/>
  <c r="AU1472" i="57"/>
  <c r="AU1473" i="57"/>
  <c r="AX1473" i="57"/>
  <c r="AZ1473" i="57"/>
  <c r="AU1474" i="57"/>
  <c r="AU1475" i="57"/>
  <c r="AU1476" i="57"/>
  <c r="AX1476" i="57"/>
  <c r="AU1477" i="57"/>
  <c r="AX1477" i="57"/>
  <c r="AZ1477" i="57" s="1"/>
  <c r="AU1478" i="57"/>
  <c r="AX1478" i="57"/>
  <c r="AU1479" i="57"/>
  <c r="AU1480" i="57"/>
  <c r="AU1481" i="57"/>
  <c r="AX1481" i="57"/>
  <c r="AZ1481" i="57"/>
  <c r="AU1482" i="57"/>
  <c r="AU1483" i="57"/>
  <c r="AU1484" i="57"/>
  <c r="AX1484" i="57"/>
  <c r="AU1485" i="57"/>
  <c r="AX1485" i="57"/>
  <c r="AU1486" i="57"/>
  <c r="AX1486" i="57"/>
  <c r="AU1487" i="57"/>
  <c r="AU1488" i="57"/>
  <c r="AU1489" i="57"/>
  <c r="AX1489" i="57"/>
  <c r="AZ1489" i="57"/>
  <c r="AU1490" i="57"/>
  <c r="AU1491" i="57"/>
  <c r="AU1492" i="57"/>
  <c r="AU1493" i="57"/>
  <c r="AX1493" i="57"/>
  <c r="AU1494" i="57"/>
  <c r="AX1494" i="57"/>
  <c r="AU1495" i="57"/>
  <c r="AU1496" i="57"/>
  <c r="AX1496" i="57"/>
  <c r="AU1497" i="57"/>
  <c r="AX1497" i="57"/>
  <c r="AZ1497" i="57"/>
  <c r="AU1498" i="57"/>
  <c r="AU1499" i="57"/>
  <c r="AU1500" i="57"/>
  <c r="AU1501" i="57"/>
  <c r="AX1501" i="57"/>
  <c r="AU1502" i="57"/>
  <c r="AX1502" i="57"/>
  <c r="AU1503" i="57"/>
  <c r="AU1504" i="57"/>
  <c r="AX1504" i="57"/>
  <c r="AU1505" i="57"/>
  <c r="AX1505" i="57"/>
  <c r="AZ1505" i="57"/>
  <c r="AU1506" i="57"/>
  <c r="AU1507" i="57"/>
  <c r="AU1508" i="57"/>
  <c r="AU1509" i="57"/>
  <c r="AX1509" i="57"/>
  <c r="AZ1509" i="57" s="1"/>
  <c r="AU1510" i="57"/>
  <c r="AX1510" i="57"/>
  <c r="AZ1510" i="57" s="1"/>
  <c r="AU1511" i="57"/>
  <c r="AU1512" i="57"/>
  <c r="AX1512" i="57"/>
  <c r="AU1513" i="57"/>
  <c r="AX1513" i="57"/>
  <c r="AZ1513" i="57"/>
  <c r="AU1514" i="57"/>
  <c r="AU1515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4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D20" i="57"/>
  <c r="AE20" i="57"/>
  <c r="BF1219" i="57" s="1"/>
  <c r="AF20" i="57"/>
  <c r="AD21" i="57"/>
  <c r="AE21" i="57"/>
  <c r="BF1229" i="57" s="1"/>
  <c r="AF21" i="57"/>
  <c r="AD22" i="57"/>
  <c r="AE22" i="57"/>
  <c r="AF22" i="57"/>
  <c r="AD23" i="57"/>
  <c r="AE23" i="57"/>
  <c r="AF23" i="57"/>
  <c r="AD24" i="57"/>
  <c r="AE24" i="57"/>
  <c r="AF24" i="57"/>
  <c r="AZ5" i="57"/>
  <c r="AZ6" i="57"/>
  <c r="AZ7" i="57"/>
  <c r="AZ8" i="57"/>
  <c r="AZ9" i="57"/>
  <c r="AZ10" i="57"/>
  <c r="AZ11" i="57"/>
  <c r="AZ12" i="57"/>
  <c r="AZ13" i="57"/>
  <c r="AZ14" i="57"/>
  <c r="AZ15" i="57"/>
  <c r="AZ16" i="57"/>
  <c r="AZ17" i="57"/>
  <c r="AZ18" i="57"/>
  <c r="AZ19" i="57"/>
  <c r="AZ20" i="57"/>
  <c r="AZ21" i="57"/>
  <c r="AZ22" i="57"/>
  <c r="AZ23" i="57"/>
  <c r="AZ24" i="57"/>
  <c r="AZ25" i="57"/>
  <c r="AZ26" i="57"/>
  <c r="AZ27" i="57"/>
  <c r="AZ28" i="57"/>
  <c r="AZ29" i="57"/>
  <c r="AX5" i="57"/>
  <c r="AX6" i="57"/>
  <c r="AX7" i="57"/>
  <c r="AX8" i="57"/>
  <c r="AX9" i="57"/>
  <c r="AX10" i="57"/>
  <c r="AX11" i="57"/>
  <c r="AX12" i="57"/>
  <c r="AX13" i="57"/>
  <c r="AX14" i="57"/>
  <c r="AX15" i="57"/>
  <c r="AX16" i="57"/>
  <c r="AX17" i="57"/>
  <c r="AX18" i="57"/>
  <c r="AX19" i="57"/>
  <c r="AX20" i="57"/>
  <c r="AX21" i="57"/>
  <c r="AX22" i="57"/>
  <c r="AX23" i="57"/>
  <c r="AX24" i="57"/>
  <c r="AX25" i="57"/>
  <c r="AX26" i="57"/>
  <c r="AX27" i="57"/>
  <c r="AX28" i="57"/>
  <c r="AX29" i="57"/>
  <c r="AX30" i="57"/>
  <c r="AX38" i="57"/>
  <c r="AX46" i="57"/>
  <c r="AX54" i="57"/>
  <c r="AX62" i="57"/>
  <c r="AX70" i="57"/>
  <c r="AX78" i="57"/>
  <c r="AX86" i="57"/>
  <c r="AX102" i="57"/>
  <c r="AX118" i="57"/>
  <c r="AX134" i="57"/>
  <c r="AX150" i="57"/>
  <c r="AX166" i="57"/>
  <c r="AX182" i="57"/>
  <c r="AX198" i="57"/>
  <c r="AX214" i="57"/>
  <c r="AX230" i="57"/>
  <c r="AX246" i="57"/>
  <c r="AX262" i="57"/>
  <c r="AX278" i="57"/>
  <c r="AX294" i="57"/>
  <c r="AX310" i="57"/>
  <c r="AX322" i="57"/>
  <c r="AX330" i="57"/>
  <c r="AX338" i="57"/>
  <c r="AX346" i="57"/>
  <c r="AX354" i="57"/>
  <c r="AX362" i="57"/>
  <c r="AX370" i="57"/>
  <c r="AX378" i="57"/>
  <c r="AX386" i="57"/>
  <c r="AX394" i="57"/>
  <c r="AX402" i="57"/>
  <c r="AX410" i="57"/>
  <c r="AX418" i="57"/>
  <c r="AX426" i="57"/>
  <c r="AX434" i="57"/>
  <c r="AX442" i="57"/>
  <c r="AX450" i="57"/>
  <c r="AX458" i="57"/>
  <c r="AX466" i="57"/>
  <c r="AX474" i="57"/>
  <c r="AX482" i="57"/>
  <c r="AX490" i="57"/>
  <c r="AX498" i="57"/>
  <c r="AX506" i="57"/>
  <c r="AX514" i="57"/>
  <c r="AX522" i="57"/>
  <c r="AX530" i="57"/>
  <c r="AX538" i="57"/>
  <c r="AX546" i="57"/>
  <c r="AX554" i="57"/>
  <c r="AX562" i="57"/>
  <c r="AX570" i="57"/>
  <c r="AX578" i="57"/>
  <c r="AX586" i="57"/>
  <c r="AX594" i="57"/>
  <c r="AX602" i="57"/>
  <c r="AX610" i="57"/>
  <c r="AX618" i="57"/>
  <c r="AX626" i="57"/>
  <c r="AX634" i="57"/>
  <c r="AX642" i="57"/>
  <c r="AX650" i="57"/>
  <c r="AX658" i="57"/>
  <c r="AX666" i="57"/>
  <c r="AX674" i="57"/>
  <c r="AX682" i="57"/>
  <c r="AX690" i="57"/>
  <c r="AX698" i="57"/>
  <c r="AX706" i="57"/>
  <c r="AX714" i="57"/>
  <c r="AX719" i="57"/>
  <c r="AX724" i="57"/>
  <c r="AX730" i="57"/>
  <c r="AX735" i="57"/>
  <c r="AX740" i="57"/>
  <c r="AX746" i="57"/>
  <c r="AX751" i="57"/>
  <c r="AX756" i="57"/>
  <c r="AX762" i="57"/>
  <c r="AX767" i="57"/>
  <c r="AX772" i="57"/>
  <c r="AX778" i="57"/>
  <c r="AX783" i="57"/>
  <c r="AX788" i="57"/>
  <c r="AX794" i="57"/>
  <c r="AX799" i="57"/>
  <c r="AX804" i="57"/>
  <c r="AX808" i="57"/>
  <c r="AX812" i="57"/>
  <c r="AX816" i="57"/>
  <c r="AX820" i="57"/>
  <c r="AX824" i="57"/>
  <c r="AX828" i="57"/>
  <c r="AX832" i="57"/>
  <c r="AX836" i="57"/>
  <c r="AX840" i="57"/>
  <c r="AX844" i="57"/>
  <c r="AX848" i="57"/>
  <c r="AX852" i="57"/>
  <c r="AX856" i="57"/>
  <c r="AX860" i="57"/>
  <c r="AX864" i="57"/>
  <c r="AX868" i="57"/>
  <c r="AX872" i="57"/>
  <c r="AX876" i="57"/>
  <c r="AX880" i="57"/>
  <c r="AX884" i="57"/>
  <c r="AX888" i="57"/>
  <c r="AX892" i="57"/>
  <c r="AX896" i="57"/>
  <c r="AX900" i="57"/>
  <c r="AX904" i="57"/>
  <c r="AX908" i="57"/>
  <c r="AX912" i="57"/>
  <c r="AX916" i="57"/>
  <c r="AX920" i="57"/>
  <c r="AX924" i="57"/>
  <c r="AX928" i="57"/>
  <c r="AX932" i="57"/>
  <c r="AX936" i="57"/>
  <c r="AX940" i="57"/>
  <c r="AX944" i="57"/>
  <c r="AX948" i="57"/>
  <c r="AX952" i="57"/>
  <c r="AX956" i="57"/>
  <c r="AX960" i="57"/>
  <c r="AX964" i="57"/>
  <c r="AX968" i="57"/>
  <c r="AX972" i="57"/>
  <c r="AX976" i="57"/>
  <c r="AX980" i="57"/>
  <c r="AX984" i="57"/>
  <c r="AX988" i="57"/>
  <c r="AX992" i="57"/>
  <c r="AX996" i="57"/>
  <c r="AX1000" i="57"/>
  <c r="AX1004" i="57"/>
  <c r="AX1008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X50" i="57" s="1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X82" i="57" s="1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X94" i="57" s="1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X110" i="57" s="1"/>
  <c r="AU111" i="57"/>
  <c r="AU112" i="57"/>
  <c r="AU113" i="57"/>
  <c r="AU114" i="57"/>
  <c r="AX114" i="57" s="1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X126" i="57" s="1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X142" i="57" s="1"/>
  <c r="AU143" i="57"/>
  <c r="AU144" i="57"/>
  <c r="AU145" i="57"/>
  <c r="AU146" i="57"/>
  <c r="AX146" i="57" s="1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X158" i="57" s="1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X174" i="57" s="1"/>
  <c r="AU175" i="57"/>
  <c r="AU176" i="57"/>
  <c r="AU177" i="57"/>
  <c r="AU178" i="57"/>
  <c r="AX178" i="57" s="1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X190" i="57" s="1"/>
  <c r="AU191" i="57"/>
  <c r="AU192" i="57"/>
  <c r="AU193" i="57"/>
  <c r="AU194" i="57"/>
  <c r="AX194" i="57" s="1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X206" i="57" s="1"/>
  <c r="AU207" i="57"/>
  <c r="AU208" i="57"/>
  <c r="AU209" i="57"/>
  <c r="AU210" i="57"/>
  <c r="AX210" i="57" s="1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X226" i="57" s="1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X238" i="57" s="1"/>
  <c r="AU239" i="57"/>
  <c r="AU240" i="57"/>
  <c r="AU241" i="57"/>
  <c r="AU242" i="57"/>
  <c r="AX242" i="57" s="1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X254" i="57" s="1"/>
  <c r="AU255" i="57"/>
  <c r="AU256" i="57"/>
  <c r="AU257" i="57"/>
  <c r="AU258" i="57"/>
  <c r="AX258" i="57" s="1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X270" i="57" s="1"/>
  <c r="AU271" i="57"/>
  <c r="AU272" i="57"/>
  <c r="AU273" i="57"/>
  <c r="AU274" i="57"/>
  <c r="AX274" i="57" s="1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X286" i="57" s="1"/>
  <c r="AU287" i="57"/>
  <c r="AU288" i="57"/>
  <c r="AU289" i="57"/>
  <c r="AU290" i="57"/>
  <c r="AX290" i="57" s="1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X302" i="57" s="1"/>
  <c r="AU303" i="57"/>
  <c r="AU304" i="57"/>
  <c r="AU305" i="57"/>
  <c r="AU306" i="57"/>
  <c r="AX306" i="57" s="1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X318" i="57" s="1"/>
  <c r="AU319" i="57"/>
  <c r="AX319" i="57" s="1"/>
  <c r="AU320" i="57"/>
  <c r="AU321" i="57"/>
  <c r="AU322" i="57"/>
  <c r="AU323" i="57"/>
  <c r="AU324" i="57"/>
  <c r="AU325" i="57"/>
  <c r="AU326" i="57"/>
  <c r="AX326" i="57" s="1"/>
  <c r="AU327" i="57"/>
  <c r="AX327" i="57" s="1"/>
  <c r="AU328" i="57"/>
  <c r="AU329" i="57"/>
  <c r="AU330" i="57"/>
  <c r="AU331" i="57"/>
  <c r="AU332" i="57"/>
  <c r="AU333" i="57"/>
  <c r="AU334" i="57"/>
  <c r="AX334" i="57" s="1"/>
  <c r="AU335" i="57"/>
  <c r="AX335" i="57" s="1"/>
  <c r="AU336" i="57"/>
  <c r="AU337" i="57"/>
  <c r="AU338" i="57"/>
  <c r="AU339" i="57"/>
  <c r="AU340" i="57"/>
  <c r="AU341" i="57"/>
  <c r="AU342" i="57"/>
  <c r="AX342" i="57" s="1"/>
  <c r="AU343" i="57"/>
  <c r="AX343" i="57" s="1"/>
  <c r="AU344" i="57"/>
  <c r="AU345" i="57"/>
  <c r="AU346" i="57"/>
  <c r="AU347" i="57"/>
  <c r="AU348" i="57"/>
  <c r="AU349" i="57"/>
  <c r="AU350" i="57"/>
  <c r="AU351" i="57"/>
  <c r="AX351" i="57" s="1"/>
  <c r="AU352" i="57"/>
  <c r="AU353" i="57"/>
  <c r="AU354" i="57"/>
  <c r="AU355" i="57"/>
  <c r="AU356" i="57"/>
  <c r="AU357" i="57"/>
  <c r="AU358" i="57"/>
  <c r="AX358" i="57" s="1"/>
  <c r="AU359" i="57"/>
  <c r="AX359" i="57" s="1"/>
  <c r="AU360" i="57"/>
  <c r="AU361" i="57"/>
  <c r="AU362" i="57"/>
  <c r="AU363" i="57"/>
  <c r="AU364" i="57"/>
  <c r="AU365" i="57"/>
  <c r="AU366" i="57"/>
  <c r="AX366" i="57" s="1"/>
  <c r="AU367" i="57"/>
  <c r="AX367" i="57" s="1"/>
  <c r="AU368" i="57"/>
  <c r="AU369" i="57"/>
  <c r="AU370" i="57"/>
  <c r="AU371" i="57"/>
  <c r="AU372" i="57"/>
  <c r="AU373" i="57"/>
  <c r="AU374" i="57"/>
  <c r="AX374" i="57" s="1"/>
  <c r="AU375" i="57"/>
  <c r="AX375" i="57" s="1"/>
  <c r="AU376" i="57"/>
  <c r="AU377" i="57"/>
  <c r="AU378" i="57"/>
  <c r="AU379" i="57"/>
  <c r="AU380" i="57"/>
  <c r="AU381" i="57"/>
  <c r="AU382" i="57"/>
  <c r="AX382" i="57" s="1"/>
  <c r="AU383" i="57"/>
  <c r="AX383" i="57" s="1"/>
  <c r="AU384" i="57"/>
  <c r="AU385" i="57"/>
  <c r="AU386" i="57"/>
  <c r="AU387" i="57"/>
  <c r="AU388" i="57"/>
  <c r="AU389" i="57"/>
  <c r="AU390" i="57"/>
  <c r="AX390" i="57" s="1"/>
  <c r="AU391" i="57"/>
  <c r="AX391" i="57" s="1"/>
  <c r="AU392" i="57"/>
  <c r="AU393" i="57"/>
  <c r="AU394" i="57"/>
  <c r="AU395" i="57"/>
  <c r="AU396" i="57"/>
  <c r="AU397" i="57"/>
  <c r="AU398" i="57"/>
  <c r="AX398" i="57" s="1"/>
  <c r="AU399" i="57"/>
  <c r="AX399" i="57" s="1"/>
  <c r="AU400" i="57"/>
  <c r="AU401" i="57"/>
  <c r="AU402" i="57"/>
  <c r="AU403" i="57"/>
  <c r="AU404" i="57"/>
  <c r="AU405" i="57"/>
  <c r="AU406" i="57"/>
  <c r="AX406" i="57" s="1"/>
  <c r="AU407" i="57"/>
  <c r="AX407" i="57" s="1"/>
  <c r="AU408" i="57"/>
  <c r="AU409" i="57"/>
  <c r="AU410" i="57"/>
  <c r="AU411" i="57"/>
  <c r="AU412" i="57"/>
  <c r="AU413" i="57"/>
  <c r="AU414" i="57"/>
  <c r="AX414" i="57" s="1"/>
  <c r="AU415" i="57"/>
  <c r="AX415" i="57" s="1"/>
  <c r="AU416" i="57"/>
  <c r="AU417" i="57"/>
  <c r="AU418" i="57"/>
  <c r="AU419" i="57"/>
  <c r="AU420" i="57"/>
  <c r="AU421" i="57"/>
  <c r="AU422" i="57"/>
  <c r="AX422" i="57" s="1"/>
  <c r="AU423" i="57"/>
  <c r="AX423" i="57" s="1"/>
  <c r="AU424" i="57"/>
  <c r="AU425" i="57"/>
  <c r="AU426" i="57"/>
  <c r="AU427" i="57"/>
  <c r="AU428" i="57"/>
  <c r="AU429" i="57"/>
  <c r="AU430" i="57"/>
  <c r="AX430" i="57" s="1"/>
  <c r="AU431" i="57"/>
  <c r="AX431" i="57" s="1"/>
  <c r="AU432" i="57"/>
  <c r="AU433" i="57"/>
  <c r="AU434" i="57"/>
  <c r="AU435" i="57"/>
  <c r="AU436" i="57"/>
  <c r="AU437" i="57"/>
  <c r="AU438" i="57"/>
  <c r="AX438" i="57" s="1"/>
  <c r="AU439" i="57"/>
  <c r="AX439" i="57" s="1"/>
  <c r="AU440" i="57"/>
  <c r="AU441" i="57"/>
  <c r="AU442" i="57"/>
  <c r="AU443" i="57"/>
  <c r="AU444" i="57"/>
  <c r="AU445" i="57"/>
  <c r="AU446" i="57"/>
  <c r="AX446" i="57" s="1"/>
  <c r="AU447" i="57"/>
  <c r="AX447" i="57" s="1"/>
  <c r="AU448" i="57"/>
  <c r="AU449" i="57"/>
  <c r="AU450" i="57"/>
  <c r="AU451" i="57"/>
  <c r="AU452" i="57"/>
  <c r="AU453" i="57"/>
  <c r="AU454" i="57"/>
  <c r="AX454" i="57" s="1"/>
  <c r="AU455" i="57"/>
  <c r="AX455" i="57" s="1"/>
  <c r="AU456" i="57"/>
  <c r="AU457" i="57"/>
  <c r="AU458" i="57"/>
  <c r="AU459" i="57"/>
  <c r="AU460" i="57"/>
  <c r="AU461" i="57"/>
  <c r="AU462" i="57"/>
  <c r="AX462" i="57" s="1"/>
  <c r="AU463" i="57"/>
  <c r="AX463" i="57" s="1"/>
  <c r="AU464" i="57"/>
  <c r="AU465" i="57"/>
  <c r="AU466" i="57"/>
  <c r="AU467" i="57"/>
  <c r="AU468" i="57"/>
  <c r="AU469" i="57"/>
  <c r="AU470" i="57"/>
  <c r="AX470" i="57" s="1"/>
  <c r="AU471" i="57"/>
  <c r="AX471" i="57" s="1"/>
  <c r="AU472" i="57"/>
  <c r="AU473" i="57"/>
  <c r="AU474" i="57"/>
  <c r="AU475" i="57"/>
  <c r="AU476" i="57"/>
  <c r="AU477" i="57"/>
  <c r="AU478" i="57"/>
  <c r="AU479" i="57"/>
  <c r="AX479" i="57" s="1"/>
  <c r="AU480" i="57"/>
  <c r="AU481" i="57"/>
  <c r="AU482" i="57"/>
  <c r="AU483" i="57"/>
  <c r="AU484" i="57"/>
  <c r="AU485" i="57"/>
  <c r="AU486" i="57"/>
  <c r="AX486" i="57" s="1"/>
  <c r="AU487" i="57"/>
  <c r="AX487" i="57" s="1"/>
  <c r="AU488" i="57"/>
  <c r="AU489" i="57"/>
  <c r="AU490" i="57"/>
  <c r="AU491" i="57"/>
  <c r="AU492" i="57"/>
  <c r="AU493" i="57"/>
  <c r="AU494" i="57"/>
  <c r="AX494" i="57" s="1"/>
  <c r="AU495" i="57"/>
  <c r="AX495" i="57" s="1"/>
  <c r="AU496" i="57"/>
  <c r="AU497" i="57"/>
  <c r="AU498" i="57"/>
  <c r="AU499" i="57"/>
  <c r="AU500" i="57"/>
  <c r="AU501" i="57"/>
  <c r="AU502" i="57"/>
  <c r="AX502" i="57" s="1"/>
  <c r="AU503" i="57"/>
  <c r="AX503" i="57" s="1"/>
  <c r="AU504" i="57"/>
  <c r="AU505" i="57"/>
  <c r="AU506" i="57"/>
  <c r="AU507" i="57"/>
  <c r="AU508" i="57"/>
  <c r="AU509" i="57"/>
  <c r="AU510" i="57"/>
  <c r="AX510" i="57" s="1"/>
  <c r="AU511" i="57"/>
  <c r="AX511" i="57" s="1"/>
  <c r="AU512" i="57"/>
  <c r="AU513" i="57"/>
  <c r="AU514" i="57"/>
  <c r="AU515" i="57"/>
  <c r="AU516" i="57"/>
  <c r="AU517" i="57"/>
  <c r="AU518" i="57"/>
  <c r="AX518" i="57" s="1"/>
  <c r="AU519" i="57"/>
  <c r="AX519" i="57" s="1"/>
  <c r="AU520" i="57"/>
  <c r="AU521" i="57"/>
  <c r="AU522" i="57"/>
  <c r="AU523" i="57"/>
  <c r="AU524" i="57"/>
  <c r="AU525" i="57"/>
  <c r="AU526" i="57"/>
  <c r="AX526" i="57" s="1"/>
  <c r="AU527" i="57"/>
  <c r="AX527" i="57" s="1"/>
  <c r="AU528" i="57"/>
  <c r="AU529" i="57"/>
  <c r="AU530" i="57"/>
  <c r="AU531" i="57"/>
  <c r="AU532" i="57"/>
  <c r="AU533" i="57"/>
  <c r="AU534" i="57"/>
  <c r="AX534" i="57" s="1"/>
  <c r="AU535" i="57"/>
  <c r="AX535" i="57" s="1"/>
  <c r="AU536" i="57"/>
  <c r="AU537" i="57"/>
  <c r="AU538" i="57"/>
  <c r="AU539" i="57"/>
  <c r="AU540" i="57"/>
  <c r="AU541" i="57"/>
  <c r="AU542" i="57"/>
  <c r="AX542" i="57" s="1"/>
  <c r="AU543" i="57"/>
  <c r="AX543" i="57" s="1"/>
  <c r="AU544" i="57"/>
  <c r="AU545" i="57"/>
  <c r="AU546" i="57"/>
  <c r="AU547" i="57"/>
  <c r="AU548" i="57"/>
  <c r="AU549" i="57"/>
  <c r="AU550" i="57"/>
  <c r="AX550" i="57" s="1"/>
  <c r="AU551" i="57"/>
  <c r="AX551" i="57" s="1"/>
  <c r="AU552" i="57"/>
  <c r="AU553" i="57"/>
  <c r="AU554" i="57"/>
  <c r="AU555" i="57"/>
  <c r="AU556" i="57"/>
  <c r="AU557" i="57"/>
  <c r="AU558" i="57"/>
  <c r="AX558" i="57" s="1"/>
  <c r="AU559" i="57"/>
  <c r="AX559" i="57" s="1"/>
  <c r="AU560" i="57"/>
  <c r="AU561" i="57"/>
  <c r="AU562" i="57"/>
  <c r="AU563" i="57"/>
  <c r="AU564" i="57"/>
  <c r="AU565" i="57"/>
  <c r="AU566" i="57"/>
  <c r="AX566" i="57" s="1"/>
  <c r="AU567" i="57"/>
  <c r="AX567" i="57" s="1"/>
  <c r="AU568" i="57"/>
  <c r="AU569" i="57"/>
  <c r="AU570" i="57"/>
  <c r="AU571" i="57"/>
  <c r="AU572" i="57"/>
  <c r="AU573" i="57"/>
  <c r="AU574" i="57"/>
  <c r="AX574" i="57" s="1"/>
  <c r="AU575" i="57"/>
  <c r="AX575" i="57" s="1"/>
  <c r="AU576" i="57"/>
  <c r="AU577" i="57"/>
  <c r="AU578" i="57"/>
  <c r="AU579" i="57"/>
  <c r="AU580" i="57"/>
  <c r="AU581" i="57"/>
  <c r="AU582" i="57"/>
  <c r="AX582" i="57" s="1"/>
  <c r="AU583" i="57"/>
  <c r="AX583" i="57" s="1"/>
  <c r="AU584" i="57"/>
  <c r="AU585" i="57"/>
  <c r="AU586" i="57"/>
  <c r="AU587" i="57"/>
  <c r="AU588" i="57"/>
  <c r="AU589" i="57"/>
  <c r="AU590" i="57"/>
  <c r="AX590" i="57" s="1"/>
  <c r="AU591" i="57"/>
  <c r="AX591" i="57" s="1"/>
  <c r="AU592" i="57"/>
  <c r="AU593" i="57"/>
  <c r="AU594" i="57"/>
  <c r="AU595" i="57"/>
  <c r="AU596" i="57"/>
  <c r="AU597" i="57"/>
  <c r="AU598" i="57"/>
  <c r="AX598" i="57" s="1"/>
  <c r="AU599" i="57"/>
  <c r="AX599" i="57" s="1"/>
  <c r="AU600" i="57"/>
  <c r="AU601" i="57"/>
  <c r="AU602" i="57"/>
  <c r="AU603" i="57"/>
  <c r="AU604" i="57"/>
  <c r="AU605" i="57"/>
  <c r="AU606" i="57"/>
  <c r="AU607" i="57"/>
  <c r="AX607" i="57" s="1"/>
  <c r="AU608" i="57"/>
  <c r="AU609" i="57"/>
  <c r="AU610" i="57"/>
  <c r="AU611" i="57"/>
  <c r="AU612" i="57"/>
  <c r="AU613" i="57"/>
  <c r="AU614" i="57"/>
  <c r="AX614" i="57" s="1"/>
  <c r="AU615" i="57"/>
  <c r="AX615" i="57" s="1"/>
  <c r="AU616" i="57"/>
  <c r="AU617" i="57"/>
  <c r="AU618" i="57"/>
  <c r="AU619" i="57"/>
  <c r="AU620" i="57"/>
  <c r="AU621" i="57"/>
  <c r="AU622" i="57"/>
  <c r="AX622" i="57" s="1"/>
  <c r="AU623" i="57"/>
  <c r="AX623" i="57" s="1"/>
  <c r="AU624" i="57"/>
  <c r="AU625" i="57"/>
  <c r="AU626" i="57"/>
  <c r="AU627" i="57"/>
  <c r="AU628" i="57"/>
  <c r="AU629" i="57"/>
  <c r="AU630" i="57"/>
  <c r="AX630" i="57" s="1"/>
  <c r="AU631" i="57"/>
  <c r="AX631" i="57" s="1"/>
  <c r="AU632" i="57"/>
  <c r="AU633" i="57"/>
  <c r="AU634" i="57"/>
  <c r="AU635" i="57"/>
  <c r="AU636" i="57"/>
  <c r="AU637" i="57"/>
  <c r="AU638" i="57"/>
  <c r="AX638" i="57" s="1"/>
  <c r="AU639" i="57"/>
  <c r="AX639" i="57" s="1"/>
  <c r="AU640" i="57"/>
  <c r="AU641" i="57"/>
  <c r="AU642" i="57"/>
  <c r="AU643" i="57"/>
  <c r="AU644" i="57"/>
  <c r="AU645" i="57"/>
  <c r="AU646" i="57"/>
  <c r="AX646" i="57" s="1"/>
  <c r="AU647" i="57"/>
  <c r="AX647" i="57" s="1"/>
  <c r="AU648" i="57"/>
  <c r="AU649" i="57"/>
  <c r="AU650" i="57"/>
  <c r="AU651" i="57"/>
  <c r="AU652" i="57"/>
  <c r="AU653" i="57"/>
  <c r="AU654" i="57"/>
  <c r="AX654" i="57" s="1"/>
  <c r="AU655" i="57"/>
  <c r="AX655" i="57" s="1"/>
  <c r="AU656" i="57"/>
  <c r="AU657" i="57"/>
  <c r="AU658" i="57"/>
  <c r="AU659" i="57"/>
  <c r="AU660" i="57"/>
  <c r="AU661" i="57"/>
  <c r="AU662" i="57"/>
  <c r="AX662" i="57" s="1"/>
  <c r="AU663" i="57"/>
  <c r="AX663" i="57" s="1"/>
  <c r="AU664" i="57"/>
  <c r="AU665" i="57"/>
  <c r="AU666" i="57"/>
  <c r="AU667" i="57"/>
  <c r="AU668" i="57"/>
  <c r="AU669" i="57"/>
  <c r="AU670" i="57"/>
  <c r="AX670" i="57" s="1"/>
  <c r="AU671" i="57"/>
  <c r="AX671" i="57" s="1"/>
  <c r="AU672" i="57"/>
  <c r="AU673" i="57"/>
  <c r="AU674" i="57"/>
  <c r="AU675" i="57"/>
  <c r="AU676" i="57"/>
  <c r="AU677" i="57"/>
  <c r="AU678" i="57"/>
  <c r="AX678" i="57" s="1"/>
  <c r="AU679" i="57"/>
  <c r="AX679" i="57" s="1"/>
  <c r="AU680" i="57"/>
  <c r="AU681" i="57"/>
  <c r="AU682" i="57"/>
  <c r="AU683" i="57"/>
  <c r="AU684" i="57"/>
  <c r="AU685" i="57"/>
  <c r="AU686" i="57"/>
  <c r="AX686" i="57" s="1"/>
  <c r="AU687" i="57"/>
  <c r="AX687" i="57" s="1"/>
  <c r="AU688" i="57"/>
  <c r="AU689" i="57"/>
  <c r="AU690" i="57"/>
  <c r="AU691" i="57"/>
  <c r="AU692" i="57"/>
  <c r="AU693" i="57"/>
  <c r="AU694" i="57"/>
  <c r="AX694" i="57" s="1"/>
  <c r="AU695" i="57"/>
  <c r="AX695" i="57" s="1"/>
  <c r="AU696" i="57"/>
  <c r="AU697" i="57"/>
  <c r="AU698" i="57"/>
  <c r="AU699" i="57"/>
  <c r="AU700" i="57"/>
  <c r="AU701" i="57"/>
  <c r="AU702" i="57"/>
  <c r="AX702" i="57" s="1"/>
  <c r="AU703" i="57"/>
  <c r="AX703" i="57" s="1"/>
  <c r="AU704" i="57"/>
  <c r="AU705" i="57"/>
  <c r="AU706" i="57"/>
  <c r="AU707" i="57"/>
  <c r="AU708" i="57"/>
  <c r="AU709" i="57"/>
  <c r="AU710" i="57"/>
  <c r="AX710" i="57" s="1"/>
  <c r="AU711" i="57"/>
  <c r="AX711" i="57" s="1"/>
  <c r="AU712" i="57"/>
  <c r="AU713" i="57"/>
  <c r="AU714" i="57"/>
  <c r="AU715" i="57"/>
  <c r="AU716" i="57"/>
  <c r="AU717" i="57"/>
  <c r="AU718" i="57"/>
  <c r="AX718" i="57" s="1"/>
  <c r="AU719" i="57"/>
  <c r="AU720" i="57"/>
  <c r="AU721" i="57"/>
  <c r="AU722" i="57"/>
  <c r="AX722" i="57" s="1"/>
  <c r="AU723" i="57"/>
  <c r="AX723" i="57" s="1"/>
  <c r="AU724" i="57"/>
  <c r="AU725" i="57"/>
  <c r="AU726" i="57"/>
  <c r="AU727" i="57"/>
  <c r="AX727" i="57" s="1"/>
  <c r="AU728" i="57"/>
  <c r="AU729" i="57"/>
  <c r="AU730" i="57"/>
  <c r="AU731" i="57"/>
  <c r="AU732" i="57"/>
  <c r="AU733" i="57"/>
  <c r="AU734" i="57"/>
  <c r="AU735" i="57"/>
  <c r="AU736" i="57"/>
  <c r="AU737" i="57"/>
  <c r="AU738" i="57"/>
  <c r="AX738" i="57" s="1"/>
  <c r="AU739" i="57"/>
  <c r="AX739" i="57" s="1"/>
  <c r="AU740" i="57"/>
  <c r="AU741" i="57"/>
  <c r="AU742" i="57"/>
  <c r="AU743" i="57"/>
  <c r="AU744" i="57"/>
  <c r="AU745" i="57"/>
  <c r="AU746" i="57"/>
  <c r="AU747" i="57"/>
  <c r="AU748" i="57"/>
  <c r="AU749" i="57"/>
  <c r="AU750" i="57"/>
  <c r="AX750" i="57" s="1"/>
  <c r="AU751" i="57"/>
  <c r="AU752" i="57"/>
  <c r="AU753" i="57"/>
  <c r="AU754" i="57"/>
  <c r="AX754" i="57" s="1"/>
  <c r="AU755" i="57"/>
  <c r="AX755" i="57" s="1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X770" i="57" s="1"/>
  <c r="AU771" i="57"/>
  <c r="AX771" i="57" s="1"/>
  <c r="AU772" i="57"/>
  <c r="AU773" i="57"/>
  <c r="AU774" i="57"/>
  <c r="AU775" i="57"/>
  <c r="AX775" i="57" s="1"/>
  <c r="AU776" i="57"/>
  <c r="AU777" i="57"/>
  <c r="AU778" i="57"/>
  <c r="AU779" i="57"/>
  <c r="AU780" i="57"/>
  <c r="AU781" i="57"/>
  <c r="AU782" i="57"/>
  <c r="AX782" i="57" s="1"/>
  <c r="AU783" i="57"/>
  <c r="AU784" i="57"/>
  <c r="AU785" i="57"/>
  <c r="AU786" i="57"/>
  <c r="AX786" i="57" s="1"/>
  <c r="AU787" i="57"/>
  <c r="AX787" i="57" s="1"/>
  <c r="AU788" i="57"/>
  <c r="AU789" i="57"/>
  <c r="AU790" i="57"/>
  <c r="AU791" i="57"/>
  <c r="AX791" i="57" s="1"/>
  <c r="AU792" i="57"/>
  <c r="AU793" i="57"/>
  <c r="AU794" i="57"/>
  <c r="AU795" i="57"/>
  <c r="AU796" i="57"/>
  <c r="AU797" i="57"/>
  <c r="AU798" i="57"/>
  <c r="AX798" i="57" s="1"/>
  <c r="AU799" i="57"/>
  <c r="AU800" i="57"/>
  <c r="AU801" i="57"/>
  <c r="AU802" i="57"/>
  <c r="AX802" i="57" s="1"/>
  <c r="AU803" i="57"/>
  <c r="AX803" i="57" s="1"/>
  <c r="AU804" i="57"/>
  <c r="AU805" i="57"/>
  <c r="AU806" i="57"/>
  <c r="AX806" i="57" s="1"/>
  <c r="AU807" i="57"/>
  <c r="AX807" i="57" s="1"/>
  <c r="AU808" i="57"/>
  <c r="AU809" i="57"/>
  <c r="AU810" i="57"/>
  <c r="AX810" i="57" s="1"/>
  <c r="AU811" i="57"/>
  <c r="AX811" i="57" s="1"/>
  <c r="AU812" i="57"/>
  <c r="AU813" i="57"/>
  <c r="AU814" i="57"/>
  <c r="AX814" i="57" s="1"/>
  <c r="AU815" i="57"/>
  <c r="AX815" i="57" s="1"/>
  <c r="AU816" i="57"/>
  <c r="AU817" i="57"/>
  <c r="AU818" i="57"/>
  <c r="AX818" i="57" s="1"/>
  <c r="AU819" i="57"/>
  <c r="AX819" i="57" s="1"/>
  <c r="AU820" i="57"/>
  <c r="AU821" i="57"/>
  <c r="AU822" i="57"/>
  <c r="AX822" i="57" s="1"/>
  <c r="AU823" i="57"/>
  <c r="AX823" i="57" s="1"/>
  <c r="AU824" i="57"/>
  <c r="AU825" i="57"/>
  <c r="AU826" i="57"/>
  <c r="AX826" i="57" s="1"/>
  <c r="AU827" i="57"/>
  <c r="AX827" i="57" s="1"/>
  <c r="AU828" i="57"/>
  <c r="AU829" i="57"/>
  <c r="AU830" i="57"/>
  <c r="AX830" i="57" s="1"/>
  <c r="AU831" i="57"/>
  <c r="AX831" i="57" s="1"/>
  <c r="AU832" i="57"/>
  <c r="AU833" i="57"/>
  <c r="AU834" i="57"/>
  <c r="AX834" i="57" s="1"/>
  <c r="AU835" i="57"/>
  <c r="AX835" i="57" s="1"/>
  <c r="AU836" i="57"/>
  <c r="AU837" i="57"/>
  <c r="AU838" i="57"/>
  <c r="AX838" i="57" s="1"/>
  <c r="AU839" i="57"/>
  <c r="AX839" i="57" s="1"/>
  <c r="AU840" i="57"/>
  <c r="AU841" i="57"/>
  <c r="AU842" i="57"/>
  <c r="AX842" i="57" s="1"/>
  <c r="AU843" i="57"/>
  <c r="AX843" i="57" s="1"/>
  <c r="AU844" i="57"/>
  <c r="AU845" i="57"/>
  <c r="AU846" i="57"/>
  <c r="AX846" i="57" s="1"/>
  <c r="AU847" i="57"/>
  <c r="AX847" i="57" s="1"/>
  <c r="AU848" i="57"/>
  <c r="AU849" i="57"/>
  <c r="AU850" i="57"/>
  <c r="AX850" i="57" s="1"/>
  <c r="AU851" i="57"/>
  <c r="AX851" i="57" s="1"/>
  <c r="AU852" i="57"/>
  <c r="AU853" i="57"/>
  <c r="AU854" i="57"/>
  <c r="AX854" i="57" s="1"/>
  <c r="AU855" i="57"/>
  <c r="AX855" i="57" s="1"/>
  <c r="AU856" i="57"/>
  <c r="AU857" i="57"/>
  <c r="AU858" i="57"/>
  <c r="AU859" i="57"/>
  <c r="AX859" i="57" s="1"/>
  <c r="AU860" i="57"/>
  <c r="AU861" i="57"/>
  <c r="AU862" i="57"/>
  <c r="AX862" i="57" s="1"/>
  <c r="AU863" i="57"/>
  <c r="AX863" i="57" s="1"/>
  <c r="AU864" i="57"/>
  <c r="AU865" i="57"/>
  <c r="AU866" i="57"/>
  <c r="AX866" i="57" s="1"/>
  <c r="AU867" i="57"/>
  <c r="AX867" i="57" s="1"/>
  <c r="AU868" i="57"/>
  <c r="AU869" i="57"/>
  <c r="AU870" i="57"/>
  <c r="AX870" i="57" s="1"/>
  <c r="AU871" i="57"/>
  <c r="AX871" i="57" s="1"/>
  <c r="AU872" i="57"/>
  <c r="AU873" i="57"/>
  <c r="AU874" i="57"/>
  <c r="AX874" i="57" s="1"/>
  <c r="AU875" i="57"/>
  <c r="AX875" i="57" s="1"/>
  <c r="AU876" i="57"/>
  <c r="AU877" i="57"/>
  <c r="AU878" i="57"/>
  <c r="AX878" i="57" s="1"/>
  <c r="AU879" i="57"/>
  <c r="AX879" i="57" s="1"/>
  <c r="AU880" i="57"/>
  <c r="AU881" i="57"/>
  <c r="AU882" i="57"/>
  <c r="AX882" i="57" s="1"/>
  <c r="AU883" i="57"/>
  <c r="AX883" i="57" s="1"/>
  <c r="AU884" i="57"/>
  <c r="AU885" i="57"/>
  <c r="AU886" i="57"/>
  <c r="AX886" i="57" s="1"/>
  <c r="AU887" i="57"/>
  <c r="AX887" i="57" s="1"/>
  <c r="AU888" i="57"/>
  <c r="AU889" i="57"/>
  <c r="AU890" i="57"/>
  <c r="AX890" i="57" s="1"/>
  <c r="AU891" i="57"/>
  <c r="AX891" i="57" s="1"/>
  <c r="AU892" i="57"/>
  <c r="AU893" i="57"/>
  <c r="AU894" i="57"/>
  <c r="AX894" i="57" s="1"/>
  <c r="AU895" i="57"/>
  <c r="AX895" i="57" s="1"/>
  <c r="AU896" i="57"/>
  <c r="AU897" i="57"/>
  <c r="AU898" i="57"/>
  <c r="AX898" i="57" s="1"/>
  <c r="AU899" i="57"/>
  <c r="AX899" i="57" s="1"/>
  <c r="AU900" i="57"/>
  <c r="AU901" i="57"/>
  <c r="AU902" i="57"/>
  <c r="AX902" i="57" s="1"/>
  <c r="AU903" i="57"/>
  <c r="AX903" i="57" s="1"/>
  <c r="AU904" i="57"/>
  <c r="AU905" i="57"/>
  <c r="AU906" i="57"/>
  <c r="AX906" i="57" s="1"/>
  <c r="AU907" i="57"/>
  <c r="AX907" i="57" s="1"/>
  <c r="AU908" i="57"/>
  <c r="AU909" i="57"/>
  <c r="AU910" i="57"/>
  <c r="AX910" i="57" s="1"/>
  <c r="AU911" i="57"/>
  <c r="AX911" i="57" s="1"/>
  <c r="AU912" i="57"/>
  <c r="AU913" i="57"/>
  <c r="AU914" i="57"/>
  <c r="AX914" i="57" s="1"/>
  <c r="AU915" i="57"/>
  <c r="AX915" i="57" s="1"/>
  <c r="AU916" i="57"/>
  <c r="AU917" i="57"/>
  <c r="AU918" i="57"/>
  <c r="AX918" i="57" s="1"/>
  <c r="AU919" i="57"/>
  <c r="AX919" i="57" s="1"/>
  <c r="AU920" i="57"/>
  <c r="AU921" i="57"/>
  <c r="AU922" i="57"/>
  <c r="AU923" i="57"/>
  <c r="AX923" i="57" s="1"/>
  <c r="AU924" i="57"/>
  <c r="AU925" i="57"/>
  <c r="AU926" i="57"/>
  <c r="AX926" i="57" s="1"/>
  <c r="AU927" i="57"/>
  <c r="AX927" i="57" s="1"/>
  <c r="AU928" i="57"/>
  <c r="AU929" i="57"/>
  <c r="AU930" i="57"/>
  <c r="AX930" i="57" s="1"/>
  <c r="AU931" i="57"/>
  <c r="AX931" i="57" s="1"/>
  <c r="AU932" i="57"/>
  <c r="AU933" i="57"/>
  <c r="AU934" i="57"/>
  <c r="AX934" i="57" s="1"/>
  <c r="AU935" i="57"/>
  <c r="AX935" i="57" s="1"/>
  <c r="AU936" i="57"/>
  <c r="AU937" i="57"/>
  <c r="AU938" i="57"/>
  <c r="AX938" i="57" s="1"/>
  <c r="AU939" i="57"/>
  <c r="AX939" i="57" s="1"/>
  <c r="AU940" i="57"/>
  <c r="AU941" i="57"/>
  <c r="AU942" i="57"/>
  <c r="AX942" i="57" s="1"/>
  <c r="AU943" i="57"/>
  <c r="AX943" i="57" s="1"/>
  <c r="AU944" i="57"/>
  <c r="AU945" i="57"/>
  <c r="AU946" i="57"/>
  <c r="AX946" i="57" s="1"/>
  <c r="AU947" i="57"/>
  <c r="AX947" i="57" s="1"/>
  <c r="AU948" i="57"/>
  <c r="AU949" i="57"/>
  <c r="AU950" i="57"/>
  <c r="AX950" i="57" s="1"/>
  <c r="AU951" i="57"/>
  <c r="AX951" i="57" s="1"/>
  <c r="AU952" i="57"/>
  <c r="AU953" i="57"/>
  <c r="AU954" i="57"/>
  <c r="AX954" i="57" s="1"/>
  <c r="AU955" i="57"/>
  <c r="AX955" i="57" s="1"/>
  <c r="AU956" i="57"/>
  <c r="AU957" i="57"/>
  <c r="AU958" i="57"/>
  <c r="AX958" i="57" s="1"/>
  <c r="AU959" i="57"/>
  <c r="AX959" i="57" s="1"/>
  <c r="AU960" i="57"/>
  <c r="AU961" i="57"/>
  <c r="AU962" i="57"/>
  <c r="AX962" i="57" s="1"/>
  <c r="AU963" i="57"/>
  <c r="AX963" i="57" s="1"/>
  <c r="AU964" i="57"/>
  <c r="AU965" i="57"/>
  <c r="AU966" i="57"/>
  <c r="AX966" i="57" s="1"/>
  <c r="AU967" i="57"/>
  <c r="AX967" i="57" s="1"/>
  <c r="AU968" i="57"/>
  <c r="AU969" i="57"/>
  <c r="AU970" i="57"/>
  <c r="AX970" i="57" s="1"/>
  <c r="AU971" i="57"/>
  <c r="AX971" i="57" s="1"/>
  <c r="AU972" i="57"/>
  <c r="AU973" i="57"/>
  <c r="AU974" i="57"/>
  <c r="AX974" i="57" s="1"/>
  <c r="AU975" i="57"/>
  <c r="AX975" i="57" s="1"/>
  <c r="AU976" i="57"/>
  <c r="AU977" i="57"/>
  <c r="AU978" i="57"/>
  <c r="AX978" i="57" s="1"/>
  <c r="AU979" i="57"/>
  <c r="AX979" i="57" s="1"/>
  <c r="AU980" i="57"/>
  <c r="AU981" i="57"/>
  <c r="AU982" i="57"/>
  <c r="AX982" i="57" s="1"/>
  <c r="AU983" i="57"/>
  <c r="AX983" i="57" s="1"/>
  <c r="AU984" i="57"/>
  <c r="AU985" i="57"/>
  <c r="AU986" i="57"/>
  <c r="AU987" i="57"/>
  <c r="AX987" i="57" s="1"/>
  <c r="AU988" i="57"/>
  <c r="AU989" i="57"/>
  <c r="AU990" i="57"/>
  <c r="AX990" i="57" s="1"/>
  <c r="AU991" i="57"/>
  <c r="AX991" i="57" s="1"/>
  <c r="AU992" i="57"/>
  <c r="AU993" i="57"/>
  <c r="AU994" i="57"/>
  <c r="AX994" i="57" s="1"/>
  <c r="AU995" i="57"/>
  <c r="AX995" i="57" s="1"/>
  <c r="AU996" i="57"/>
  <c r="AU997" i="57"/>
  <c r="AU998" i="57"/>
  <c r="AX998" i="57" s="1"/>
  <c r="AU999" i="57"/>
  <c r="AX999" i="57" s="1"/>
  <c r="AU1000" i="57"/>
  <c r="AU1001" i="57"/>
  <c r="AU1002" i="57"/>
  <c r="AX1002" i="57" s="1"/>
  <c r="AU1003" i="57"/>
  <c r="AX1003" i="57" s="1"/>
  <c r="AU1004" i="57"/>
  <c r="AU1005" i="57"/>
  <c r="AU1006" i="57"/>
  <c r="AX1006" i="57" s="1"/>
  <c r="AU1007" i="57"/>
  <c r="AX1007" i="57" s="1"/>
  <c r="AU1008" i="57"/>
  <c r="AU1009" i="57"/>
  <c r="AU1010" i="57"/>
  <c r="AX1010" i="57" s="1"/>
  <c r="AU1011" i="57"/>
  <c r="AX1011" i="57" s="1"/>
  <c r="AZ4" i="57"/>
  <c r="AX4" i="57"/>
  <c r="AU4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Q74" i="57"/>
  <c r="R74" i="57"/>
  <c r="S74" i="57"/>
  <c r="Q75" i="57"/>
  <c r="R75" i="57"/>
  <c r="S75" i="57"/>
  <c r="R67" i="57"/>
  <c r="S67" i="57"/>
  <c r="Q67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Q64" i="57"/>
  <c r="R64" i="57"/>
  <c r="S64" i="57"/>
  <c r="Q65" i="57"/>
  <c r="R65" i="57"/>
  <c r="S65" i="57"/>
  <c r="Q66" i="57"/>
  <c r="R66" i="57"/>
  <c r="S66" i="57"/>
  <c r="R58" i="57"/>
  <c r="S58" i="57"/>
  <c r="Q58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Q54" i="57"/>
  <c r="R54" i="57"/>
  <c r="S54" i="57"/>
  <c r="Q55" i="57"/>
  <c r="R55" i="57"/>
  <c r="S55" i="57"/>
  <c r="Q56" i="57"/>
  <c r="R56" i="57"/>
  <c r="S56" i="57"/>
  <c r="Q57" i="57"/>
  <c r="R57" i="57"/>
  <c r="S57" i="57"/>
  <c r="R49" i="57"/>
  <c r="S49" i="57"/>
  <c r="Q49" i="57"/>
  <c r="Q41" i="57"/>
  <c r="R41" i="57"/>
  <c r="S41" i="57"/>
  <c r="Q42" i="57"/>
  <c r="R42" i="57"/>
  <c r="S42" i="57"/>
  <c r="Q43" i="57"/>
  <c r="R43" i="57"/>
  <c r="S43" i="57"/>
  <c r="Q44" i="57"/>
  <c r="R44" i="57"/>
  <c r="S44" i="57"/>
  <c r="Q45" i="57"/>
  <c r="R45" i="57"/>
  <c r="S45" i="57"/>
  <c r="Q46" i="57"/>
  <c r="R46" i="57"/>
  <c r="S46" i="57"/>
  <c r="Q47" i="57"/>
  <c r="R47" i="57"/>
  <c r="S47" i="57"/>
  <c r="Q48" i="57"/>
  <c r="R48" i="57"/>
  <c r="S48" i="57"/>
  <c r="R40" i="57"/>
  <c r="S40" i="57"/>
  <c r="Q40" i="57"/>
  <c r="Q32" i="57"/>
  <c r="R32" i="57"/>
  <c r="S32" i="57"/>
  <c r="Q33" i="57"/>
  <c r="R33" i="57"/>
  <c r="S33" i="57"/>
  <c r="Q34" i="57"/>
  <c r="R34" i="57"/>
  <c r="S34" i="57"/>
  <c r="Q35" i="57"/>
  <c r="R35" i="57"/>
  <c r="S3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R31" i="57"/>
  <c r="S31" i="57"/>
  <c r="Q31" i="57"/>
  <c r="Q23" i="57"/>
  <c r="R23" i="57"/>
  <c r="S23" i="57"/>
  <c r="Q24" i="57"/>
  <c r="R24" i="57"/>
  <c r="S24" i="57"/>
  <c r="Q25" i="57"/>
  <c r="R25" i="57"/>
  <c r="S2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R22" i="57"/>
  <c r="S22" i="57"/>
  <c r="Q22" i="57"/>
  <c r="Q14" i="57"/>
  <c r="R14" i="57"/>
  <c r="S14" i="57"/>
  <c r="Q15" i="57"/>
  <c r="R15" i="57"/>
  <c r="S1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R13" i="57"/>
  <c r="S13" i="57"/>
  <c r="Q13" i="57"/>
  <c r="Q5" i="57"/>
  <c r="R5" i="57"/>
  <c r="S5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R4" i="57"/>
  <c r="S4" i="57"/>
  <c r="Q4" i="57"/>
  <c r="P67" i="57"/>
  <c r="P68" i="57"/>
  <c r="P69" i="57"/>
  <c r="P70" i="57"/>
  <c r="P71" i="57"/>
  <c r="P72" i="57"/>
  <c r="P73" i="57"/>
  <c r="P74" i="57"/>
  <c r="P75" i="57"/>
  <c r="O67" i="57"/>
  <c r="O68" i="57"/>
  <c r="O69" i="57"/>
  <c r="O70" i="57"/>
  <c r="O71" i="57"/>
  <c r="O72" i="57"/>
  <c r="O73" i="57"/>
  <c r="O74" i="57"/>
  <c r="O75" i="57"/>
  <c r="D102" i="57"/>
  <c r="E102" i="57"/>
  <c r="F102" i="57"/>
  <c r="D103" i="57"/>
  <c r="E103" i="57"/>
  <c r="F103" i="57"/>
  <c r="D104" i="57"/>
  <c r="E104" i="57"/>
  <c r="F104" i="57"/>
  <c r="D105" i="57"/>
  <c r="E105" i="57"/>
  <c r="F105" i="57"/>
  <c r="D106" i="57"/>
  <c r="E106" i="57"/>
  <c r="F106" i="57"/>
  <c r="D107" i="57"/>
  <c r="E107" i="57"/>
  <c r="F107" i="57"/>
  <c r="D108" i="57"/>
  <c r="E108" i="57"/>
  <c r="F108" i="57"/>
  <c r="D109" i="57"/>
  <c r="E109" i="57"/>
  <c r="F109" i="57"/>
  <c r="E101" i="57"/>
  <c r="F101" i="57"/>
  <c r="D101" i="57"/>
  <c r="E6" i="57"/>
  <c r="F6" i="57"/>
  <c r="E7" i="57"/>
  <c r="F7" i="57"/>
  <c r="E8" i="57"/>
  <c r="F8" i="57"/>
  <c r="E9" i="57"/>
  <c r="F9" i="57"/>
  <c r="E10" i="57"/>
  <c r="F10" i="57"/>
  <c r="E11" i="57"/>
  <c r="F11" i="57"/>
  <c r="F5" i="57"/>
  <c r="F4" i="57"/>
  <c r="E5" i="57"/>
  <c r="E4" i="57"/>
  <c r="D6" i="57"/>
  <c r="D7" i="57"/>
  <c r="D8" i="57"/>
  <c r="D9" i="57"/>
  <c r="D10" i="57"/>
  <c r="D11" i="57"/>
  <c r="D5" i="57"/>
  <c r="D4" i="57"/>
  <c r="C123" i="57"/>
  <c r="F123" i="57" s="1"/>
  <c r="C122" i="57"/>
  <c r="C121" i="57"/>
  <c r="F121" i="57" s="1"/>
  <c r="C120" i="57"/>
  <c r="F120" i="57" s="1"/>
  <c r="C119" i="57"/>
  <c r="F119" i="57" s="1"/>
  <c r="C118" i="57"/>
  <c r="C117" i="57"/>
  <c r="F117" i="57" s="1"/>
  <c r="C116" i="57"/>
  <c r="F116" i="57" s="1"/>
  <c r="C115" i="57"/>
  <c r="F115" i="57" s="1"/>
  <c r="B113" i="57"/>
  <c r="AQ158" i="57" l="1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N3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M104" i="57"/>
  <c r="AM100" i="57"/>
  <c r="AM96" i="57"/>
  <c r="AM92" i="57"/>
  <c r="AM88" i="57"/>
  <c r="AM84" i="57"/>
  <c r="AQ84" i="57" s="1"/>
  <c r="AM80" i="57"/>
  <c r="AM76" i="57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M8" i="57"/>
  <c r="AO8" i="57" s="1"/>
  <c r="AN129" i="57"/>
  <c r="AP125" i="57"/>
  <c r="AN124" i="57"/>
  <c r="AN121" i="57"/>
  <c r="AP117" i="57"/>
  <c r="AN113" i="57"/>
  <c r="AP109" i="57"/>
  <c r="AN108" i="57"/>
  <c r="AN105" i="57"/>
  <c r="AP101" i="57"/>
  <c r="AN97" i="57"/>
  <c r="AP93" i="57"/>
  <c r="AN92" i="57"/>
  <c r="AN89" i="57"/>
  <c r="AP85" i="57"/>
  <c r="AN81" i="57"/>
  <c r="AP77" i="57"/>
  <c r="AN76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20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P12" i="57"/>
  <c r="AN144" i="57"/>
  <c r="BI1473" i="57"/>
  <c r="BI1505" i="57"/>
  <c r="BI1465" i="57"/>
  <c r="BI1497" i="57"/>
  <c r="BI1449" i="57"/>
  <c r="BI1481" i="57"/>
  <c r="BI1513" i="57"/>
  <c r="BI1489" i="57"/>
  <c r="BI1457" i="57"/>
  <c r="BI1225" i="57"/>
  <c r="BI1159" i="57"/>
  <c r="AP150" i="57"/>
  <c r="BC1313" i="57"/>
  <c r="BC1337" i="57"/>
  <c r="BC1369" i="57"/>
  <c r="BC1361" i="57"/>
  <c r="BC1345" i="57"/>
  <c r="BC1305" i="57"/>
  <c r="BC1353" i="57"/>
  <c r="BI1377" i="57"/>
  <c r="BI1409" i="57"/>
  <c r="BI1441" i="57"/>
  <c r="BI1401" i="57"/>
  <c r="BI1433" i="57"/>
  <c r="BI1385" i="57"/>
  <c r="BI1417" i="57"/>
  <c r="BI1425" i="57"/>
  <c r="BI1393" i="57"/>
  <c r="BC1289" i="57"/>
  <c r="BC1257" i="57"/>
  <c r="BI1273" i="57"/>
  <c r="BI1281" i="57"/>
  <c r="BI1249" i="57"/>
  <c r="BI1289" i="57"/>
  <c r="BI1297" i="57"/>
  <c r="BI1257" i="57"/>
  <c r="BC1401" i="57"/>
  <c r="BC1433" i="57"/>
  <c r="BC1393" i="57"/>
  <c r="BC1425" i="57"/>
  <c r="BC1377" i="57"/>
  <c r="BC1409" i="57"/>
  <c r="BC1441" i="57"/>
  <c r="BC1385" i="57"/>
  <c r="BC1417" i="57"/>
  <c r="BF1421" i="57"/>
  <c r="BF1357" i="57"/>
  <c r="BC1465" i="57"/>
  <c r="BC1497" i="57"/>
  <c r="BC1457" i="57"/>
  <c r="BC1489" i="57"/>
  <c r="BC1473" i="57"/>
  <c r="BC1505" i="57"/>
  <c r="BC1449" i="57"/>
  <c r="BC1513" i="57"/>
  <c r="BI1345" i="57"/>
  <c r="BI1337" i="57"/>
  <c r="BI1369" i="57"/>
  <c r="BI1305" i="57"/>
  <c r="BI1353" i="57"/>
  <c r="BI1361" i="57"/>
  <c r="BC1211" i="57"/>
  <c r="BC1225" i="57"/>
  <c r="BC1159" i="57"/>
  <c r="BC1167" i="57"/>
  <c r="BC1481" i="57"/>
  <c r="BF1433" i="57"/>
  <c r="BF1497" i="57"/>
  <c r="BF1369" i="57"/>
  <c r="BF1509" i="57"/>
  <c r="BF1289" i="57"/>
  <c r="BF1225" i="57"/>
  <c r="BI1219" i="57"/>
  <c r="BF1465" i="57"/>
  <c r="BF1401" i="57"/>
  <c r="BF1389" i="57"/>
  <c r="BF1337" i="57"/>
  <c r="BI1309" i="57"/>
  <c r="BF1505" i="57"/>
  <c r="BF1477" i="57"/>
  <c r="BF1473" i="57"/>
  <c r="BF1445" i="57"/>
  <c r="BF1441" i="57"/>
  <c r="BF1413" i="57"/>
  <c r="BF1409" i="57"/>
  <c r="BF1381" i="57"/>
  <c r="BG1381" i="57" s="1"/>
  <c r="BF1377" i="57"/>
  <c r="BF1349" i="57"/>
  <c r="BF1345" i="57"/>
  <c r="BF1313" i="57"/>
  <c r="BF1281" i="57"/>
  <c r="BC1265" i="57"/>
  <c r="BI1229" i="57"/>
  <c r="BI1211" i="57"/>
  <c r="BF1513" i="57"/>
  <c r="BF1481" i="57"/>
  <c r="BF1461" i="57"/>
  <c r="BF1449" i="57"/>
  <c r="BF1429" i="57"/>
  <c r="BF1417" i="57"/>
  <c r="BF1397" i="57"/>
  <c r="BF1385" i="57"/>
  <c r="BF1365" i="57"/>
  <c r="BF1353" i="57"/>
  <c r="BF1329" i="57"/>
  <c r="BF1321" i="57"/>
  <c r="BF1305" i="57"/>
  <c r="BI1301" i="57"/>
  <c r="BI1241" i="57"/>
  <c r="BF1196" i="57"/>
  <c r="BF1510" i="57"/>
  <c r="BF1489" i="57"/>
  <c r="BF1457" i="57"/>
  <c r="BF1437" i="57"/>
  <c r="BF1425" i="57"/>
  <c r="BF1405" i="57"/>
  <c r="BF1393" i="57"/>
  <c r="BF1373" i="57"/>
  <c r="BF1361" i="57"/>
  <c r="BF1341" i="57"/>
  <c r="BF1325" i="57"/>
  <c r="BF1297" i="57"/>
  <c r="BI1269" i="57"/>
  <c r="BF1257" i="57"/>
  <c r="BF1249" i="57"/>
  <c r="BI1167" i="57"/>
  <c r="BI1310" i="57"/>
  <c r="AZ1310" i="57"/>
  <c r="BF1310" i="57" s="1"/>
  <c r="BF1317" i="57"/>
  <c r="BI1317" i="57"/>
  <c r="AX1515" i="57"/>
  <c r="AX1479" i="57"/>
  <c r="AX1463" i="57"/>
  <c r="AX1447" i="57"/>
  <c r="AZ1512" i="57"/>
  <c r="BI1512" i="57" s="1"/>
  <c r="AX1511" i="57"/>
  <c r="AX1508" i="57"/>
  <c r="BC1504" i="57"/>
  <c r="AZ1504" i="57"/>
  <c r="BI1504" i="57" s="1"/>
  <c r="AX1503" i="57"/>
  <c r="AX1500" i="57"/>
  <c r="AZ1496" i="57"/>
  <c r="BC1496" i="57" s="1"/>
  <c r="AX1495" i="57"/>
  <c r="AX1492" i="57"/>
  <c r="AX1487" i="57"/>
  <c r="AX1471" i="57"/>
  <c r="AX1455" i="57"/>
  <c r="AX1439" i="57"/>
  <c r="AX1431" i="57"/>
  <c r="AX1423" i="57"/>
  <c r="AX1415" i="57"/>
  <c r="AX1407" i="57"/>
  <c r="AX1399" i="57"/>
  <c r="AX1391" i="57"/>
  <c r="AX1383" i="57"/>
  <c r="AX1375" i="57"/>
  <c r="AX1367" i="57"/>
  <c r="AX1359" i="57"/>
  <c r="AX1351" i="57"/>
  <c r="AX1343" i="57"/>
  <c r="AX1335" i="57"/>
  <c r="BA1333" i="57"/>
  <c r="BC1333" i="57"/>
  <c r="AX1323" i="57"/>
  <c r="BI1321" i="57"/>
  <c r="BC1318" i="57"/>
  <c r="BI1318" i="57"/>
  <c r="AX1311" i="57"/>
  <c r="BF1309" i="57"/>
  <c r="AZ1308" i="57"/>
  <c r="BI1308" i="57" s="1"/>
  <c r="AX1306" i="57"/>
  <c r="BA1301" i="57"/>
  <c r="BC1301" i="57"/>
  <c r="AZ1292" i="57"/>
  <c r="BI1292" i="57" s="1"/>
  <c r="AX1286" i="57"/>
  <c r="BF1277" i="57"/>
  <c r="BI1277" i="57"/>
  <c r="AX1271" i="57"/>
  <c r="BA1271" i="57"/>
  <c r="AZ1271" i="57"/>
  <c r="AZ1268" i="57"/>
  <c r="AX1268" i="57"/>
  <c r="BA1268" i="57"/>
  <c r="AX1258" i="57"/>
  <c r="AX1248" i="57"/>
  <c r="AX1243" i="57"/>
  <c r="BF1237" i="57"/>
  <c r="BI1237" i="57"/>
  <c r="AX1514" i="57"/>
  <c r="BA1513" i="57"/>
  <c r="BA1512" i="57"/>
  <c r="BA1510" i="57"/>
  <c r="BC1509" i="57"/>
  <c r="AX1506" i="57"/>
  <c r="AZ1506" i="57" s="1"/>
  <c r="BA1505" i="57"/>
  <c r="BA1504" i="57"/>
  <c r="AX1498" i="57"/>
  <c r="AZ1498" i="57" s="1"/>
  <c r="BA1497" i="57"/>
  <c r="BA1496" i="57"/>
  <c r="AX1490" i="57"/>
  <c r="AZ1490" i="57" s="1"/>
  <c r="BA1489" i="57"/>
  <c r="AX1482" i="57"/>
  <c r="BA1481" i="57"/>
  <c r="BC1477" i="57"/>
  <c r="AX1474" i="57"/>
  <c r="BA1473" i="57"/>
  <c r="AX1466" i="57"/>
  <c r="BA1465" i="57"/>
  <c r="BC1461" i="57"/>
  <c r="AX1458" i="57"/>
  <c r="BA1457" i="57"/>
  <c r="AX1450" i="57"/>
  <c r="BA1449" i="57"/>
  <c r="BC1445" i="57"/>
  <c r="AX1442" i="57"/>
  <c r="BA1441" i="57"/>
  <c r="BC1437" i="57"/>
  <c r="AX1434" i="57"/>
  <c r="BA1433" i="57"/>
  <c r="BC1429" i="57"/>
  <c r="AX1426" i="57"/>
  <c r="BA1425" i="57"/>
  <c r="BC1421" i="57"/>
  <c r="AX1418" i="57"/>
  <c r="BA1417" i="57"/>
  <c r="BC1413" i="57"/>
  <c r="AX1410" i="57"/>
  <c r="BA1409" i="57"/>
  <c r="BC1405" i="57"/>
  <c r="AX1402" i="57"/>
  <c r="BA1401" i="57"/>
  <c r="BC1397" i="57"/>
  <c r="AX1394" i="57"/>
  <c r="BA1393" i="57"/>
  <c r="BC1389" i="57"/>
  <c r="AX1386" i="57"/>
  <c r="BA1385" i="57"/>
  <c r="BC1381" i="57"/>
  <c r="AX1378" i="57"/>
  <c r="BA1377" i="57"/>
  <c r="BC1373" i="57"/>
  <c r="AX1370" i="57"/>
  <c r="BA1369" i="57"/>
  <c r="BC1365" i="57"/>
  <c r="AX1362" i="57"/>
  <c r="BA1361" i="57"/>
  <c r="BC1357" i="57"/>
  <c r="AX1354" i="57"/>
  <c r="BA1353" i="57"/>
  <c r="BC1349" i="57"/>
  <c r="AX1346" i="57"/>
  <c r="BA1345" i="57"/>
  <c r="BC1341" i="57"/>
  <c r="AX1338" i="57"/>
  <c r="BA1337" i="57"/>
  <c r="AZ1334" i="57"/>
  <c r="BC1334" i="57" s="1"/>
  <c r="BF1333" i="57"/>
  <c r="AZ1332" i="57"/>
  <c r="AX1330" i="57"/>
  <c r="BC1329" i="57"/>
  <c r="BI1325" i="57"/>
  <c r="BA1325" i="57"/>
  <c r="BC1325" i="57"/>
  <c r="AZ1320" i="57"/>
  <c r="BC1320" i="57" s="1"/>
  <c r="BA1320" i="57"/>
  <c r="BF1318" i="57"/>
  <c r="BA1318" i="57"/>
  <c r="AX1315" i="57"/>
  <c r="BI1313" i="57"/>
  <c r="AX1304" i="57"/>
  <c r="AX1303" i="57"/>
  <c r="AZ1302" i="57"/>
  <c r="BF1301" i="57"/>
  <c r="AZ1300" i="57"/>
  <c r="AX1298" i="57"/>
  <c r="BC1297" i="57"/>
  <c r="AZ1288" i="57"/>
  <c r="AX1288" i="57"/>
  <c r="BI1285" i="57"/>
  <c r="AX1283" i="57"/>
  <c r="AZ1283" i="57"/>
  <c r="BA1283" i="57"/>
  <c r="BF1273" i="57"/>
  <c r="BC1273" i="57"/>
  <c r="BF1269" i="57"/>
  <c r="AX1263" i="57"/>
  <c r="AZ1260" i="57"/>
  <c r="AX1254" i="57"/>
  <c r="AZ1254" i="57"/>
  <c r="BA1254" i="57" s="1"/>
  <c r="BF1245" i="57"/>
  <c r="BI1245" i="57"/>
  <c r="AZ1238" i="57"/>
  <c r="BI1238" i="57" s="1"/>
  <c r="BC1230" i="57"/>
  <c r="BI1230" i="57"/>
  <c r="BF1230" i="57"/>
  <c r="AX1157" i="57"/>
  <c r="AZ1157" i="57"/>
  <c r="BA1157" i="57"/>
  <c r="BF1512" i="57"/>
  <c r="BI1509" i="57"/>
  <c r="AZ1508" i="57"/>
  <c r="AX1507" i="57"/>
  <c r="BF1504" i="57"/>
  <c r="AZ1502" i="57"/>
  <c r="BI1501" i="57"/>
  <c r="AZ1501" i="57"/>
  <c r="AZ1500" i="57"/>
  <c r="AX1499" i="57"/>
  <c r="BF1496" i="57"/>
  <c r="AZ1494" i="57"/>
  <c r="AZ1493" i="57"/>
  <c r="BI1493" i="57" s="1"/>
  <c r="AZ1492" i="57"/>
  <c r="AX1491" i="57"/>
  <c r="AX1488" i="57"/>
  <c r="AZ1487" i="57"/>
  <c r="BA1487" i="57" s="1"/>
  <c r="AZ1486" i="57"/>
  <c r="BI1485" i="57"/>
  <c r="AZ1485" i="57"/>
  <c r="AZ1484" i="57"/>
  <c r="BC1484" i="57" s="1"/>
  <c r="AX1483" i="57"/>
  <c r="AX1480" i="57"/>
  <c r="AZ1479" i="57"/>
  <c r="BA1479" i="57" s="1"/>
  <c r="AZ1478" i="57"/>
  <c r="BI1477" i="57"/>
  <c r="AZ1476" i="57"/>
  <c r="AX1475" i="57"/>
  <c r="AX1472" i="57"/>
  <c r="AZ1471" i="57"/>
  <c r="BA1471" i="57" s="1"/>
  <c r="AZ1470" i="57"/>
  <c r="AZ1469" i="57"/>
  <c r="BC1468" i="57"/>
  <c r="AZ1468" i="57"/>
  <c r="AX1467" i="57"/>
  <c r="AX1464" i="57"/>
  <c r="AZ1463" i="57"/>
  <c r="BA1463" i="57" s="1"/>
  <c r="AZ1462" i="57"/>
  <c r="BI1461" i="57"/>
  <c r="BC1460" i="57"/>
  <c r="AZ1460" i="57"/>
  <c r="AX1459" i="57"/>
  <c r="AX1456" i="57"/>
  <c r="AZ1455" i="57"/>
  <c r="BA1455" i="57" s="1"/>
  <c r="AZ1454" i="57"/>
  <c r="BI1453" i="57"/>
  <c r="AZ1453" i="57"/>
  <c r="AZ1452" i="57"/>
  <c r="AX1451" i="57"/>
  <c r="AX1448" i="57"/>
  <c r="AZ1447" i="57"/>
  <c r="BA1447" i="57" s="1"/>
  <c r="AZ1446" i="57"/>
  <c r="BI1445" i="57"/>
  <c r="AZ1444" i="57"/>
  <c r="BC1444" i="57" s="1"/>
  <c r="AX1443" i="57"/>
  <c r="AX1440" i="57"/>
  <c r="AZ1439" i="57"/>
  <c r="BA1439" i="57" s="1"/>
  <c r="AZ1438" i="57"/>
  <c r="BI1437" i="57"/>
  <c r="BC1436" i="57"/>
  <c r="AZ1436" i="57"/>
  <c r="AX1435" i="57"/>
  <c r="AX1432" i="57"/>
  <c r="AZ1431" i="57"/>
  <c r="BA1431" i="57" s="1"/>
  <c r="AZ1430" i="57"/>
  <c r="BI1429" i="57"/>
  <c r="AZ1428" i="57"/>
  <c r="AX1427" i="57"/>
  <c r="AX1424" i="57"/>
  <c r="AZ1423" i="57"/>
  <c r="BA1423" i="57" s="1"/>
  <c r="AZ1422" i="57"/>
  <c r="BI1421" i="57"/>
  <c r="AZ1420" i="57"/>
  <c r="BC1420" i="57" s="1"/>
  <c r="AX1419" i="57"/>
  <c r="AX1416" i="57"/>
  <c r="AZ1415" i="57"/>
  <c r="BA1415" i="57" s="1"/>
  <c r="AZ1414" i="57"/>
  <c r="BI1414" i="57" s="1"/>
  <c r="BI1413" i="57"/>
  <c r="AZ1412" i="57"/>
  <c r="AX1411" i="57"/>
  <c r="AX1408" i="57"/>
  <c r="AZ1407" i="57"/>
  <c r="BA1407" i="57" s="1"/>
  <c r="AZ1406" i="57"/>
  <c r="BF1406" i="57" s="1"/>
  <c r="BI1405" i="57"/>
  <c r="AZ1404" i="57"/>
  <c r="BC1404" i="57" s="1"/>
  <c r="AX1403" i="57"/>
  <c r="AX1400" i="57"/>
  <c r="AZ1399" i="57"/>
  <c r="BA1399" i="57" s="1"/>
  <c r="AZ1398" i="57"/>
  <c r="BI1398" i="57" s="1"/>
  <c r="BI1397" i="57"/>
  <c r="AZ1396" i="57"/>
  <c r="AX1395" i="57"/>
  <c r="AX1392" i="57"/>
  <c r="AZ1391" i="57"/>
  <c r="BA1391" i="57" s="1"/>
  <c r="AZ1390" i="57"/>
  <c r="BF1390" i="57" s="1"/>
  <c r="BI1389" i="57"/>
  <c r="AZ1388" i="57"/>
  <c r="BC1388" i="57" s="1"/>
  <c r="AX1387" i="57"/>
  <c r="AX1384" i="57"/>
  <c r="AZ1383" i="57"/>
  <c r="BA1383" i="57" s="1"/>
  <c r="AZ1382" i="57"/>
  <c r="BI1382" i="57" s="1"/>
  <c r="BI1381" i="57"/>
  <c r="AZ1380" i="57"/>
  <c r="AX1379" i="57"/>
  <c r="AX1376" i="57"/>
  <c r="AZ1375" i="57"/>
  <c r="BA1375" i="57" s="1"/>
  <c r="AZ1374" i="57"/>
  <c r="BF1374" i="57" s="1"/>
  <c r="BI1373" i="57"/>
  <c r="AZ1372" i="57"/>
  <c r="BC1372" i="57" s="1"/>
  <c r="AX1371" i="57"/>
  <c r="AX1368" i="57"/>
  <c r="AZ1367" i="57"/>
  <c r="BA1367" i="57" s="1"/>
  <c r="AZ1366" i="57"/>
  <c r="BI1366" i="57" s="1"/>
  <c r="BI1365" i="57"/>
  <c r="AZ1364" i="57"/>
  <c r="AX1363" i="57"/>
  <c r="AX1360" i="57"/>
  <c r="AZ1359" i="57"/>
  <c r="BA1359" i="57" s="1"/>
  <c r="AZ1358" i="57"/>
  <c r="BF1358" i="57" s="1"/>
  <c r="BI1357" i="57"/>
  <c r="AZ1356" i="57"/>
  <c r="BC1356" i="57" s="1"/>
  <c r="AX1355" i="57"/>
  <c r="AX1352" i="57"/>
  <c r="AZ1351" i="57"/>
  <c r="BA1351" i="57" s="1"/>
  <c r="AZ1350" i="57"/>
  <c r="BI1350" i="57" s="1"/>
  <c r="BI1349" i="57"/>
  <c r="AZ1348" i="57"/>
  <c r="AX1347" i="57"/>
  <c r="AX1344" i="57"/>
  <c r="AZ1343" i="57"/>
  <c r="BA1343" i="57" s="1"/>
  <c r="AZ1342" i="57"/>
  <c r="BF1342" i="57" s="1"/>
  <c r="BI1341" i="57"/>
  <c r="AZ1340" i="57"/>
  <c r="BC1340" i="57" s="1"/>
  <c r="AX1339" i="57"/>
  <c r="AX1336" i="57"/>
  <c r="AZ1335" i="57"/>
  <c r="BA1335" i="57" s="1"/>
  <c r="BC1332" i="57"/>
  <c r="AX1328" i="57"/>
  <c r="AX1327" i="57"/>
  <c r="AZ1326" i="57"/>
  <c r="AZ1324" i="57"/>
  <c r="AX1322" i="57"/>
  <c r="BC1321" i="57"/>
  <c r="BA1317" i="57"/>
  <c r="BC1317" i="57"/>
  <c r="AZ1312" i="57"/>
  <c r="BA1312" i="57" s="1"/>
  <c r="AZ1311" i="57"/>
  <c r="BA1310" i="57"/>
  <c r="BA1308" i="57"/>
  <c r="AX1307" i="57"/>
  <c r="BC1300" i="57"/>
  <c r="AX1296" i="57"/>
  <c r="AX1295" i="57"/>
  <c r="AZ1293" i="57"/>
  <c r="BF1293" i="57" s="1"/>
  <c r="BI1293" i="57"/>
  <c r="AZ1278" i="57"/>
  <c r="BA1278" i="57" s="1"/>
  <c r="BF1265" i="57"/>
  <c r="BI1265" i="57"/>
  <c r="BI1260" i="57"/>
  <c r="AX1256" i="57"/>
  <c r="AX1251" i="57"/>
  <c r="AZ1251" i="57"/>
  <c r="BA1251" i="57"/>
  <c r="BF1241" i="57"/>
  <c r="BC1241" i="57"/>
  <c r="BC1220" i="57"/>
  <c r="AZ1220" i="57"/>
  <c r="BI1220" i="57" s="1"/>
  <c r="BF1220" i="57"/>
  <c r="BA1207" i="57"/>
  <c r="AZ1207" i="57"/>
  <c r="BI1207" i="57" s="1"/>
  <c r="BF1207" i="57"/>
  <c r="BC1510" i="57"/>
  <c r="BI1510" i="57"/>
  <c r="BA1509" i="57"/>
  <c r="BC1478" i="57"/>
  <c r="BI1478" i="57"/>
  <c r="BA1477" i="57"/>
  <c r="BC1462" i="57"/>
  <c r="BI1462" i="57"/>
  <c r="BA1461" i="57"/>
  <c r="BC1446" i="57"/>
  <c r="BI1446" i="57"/>
  <c r="BA1445" i="57"/>
  <c r="BC1438" i="57"/>
  <c r="BI1438" i="57"/>
  <c r="BA1437" i="57"/>
  <c r="BC1430" i="57"/>
  <c r="BI1430" i="57"/>
  <c r="BA1429" i="57"/>
  <c r="BC1422" i="57"/>
  <c r="BI1422" i="57"/>
  <c r="BA1421" i="57"/>
  <c r="BC1414" i="57"/>
  <c r="BA1413" i="57"/>
  <c r="BC1406" i="57"/>
  <c r="BI1406" i="57"/>
  <c r="BA1405" i="57"/>
  <c r="BC1398" i="57"/>
  <c r="BA1397" i="57"/>
  <c r="BC1390" i="57"/>
  <c r="BA1389" i="57"/>
  <c r="BC1382" i="57"/>
  <c r="BA1381" i="57"/>
  <c r="BC1374" i="57"/>
  <c r="BA1373" i="57"/>
  <c r="BC1366" i="57"/>
  <c r="BA1365" i="57"/>
  <c r="BC1358" i="57"/>
  <c r="BA1357" i="57"/>
  <c r="BC1350" i="57"/>
  <c r="BA1349" i="57"/>
  <c r="BC1342" i="57"/>
  <c r="BA1341" i="57"/>
  <c r="BA1334" i="57"/>
  <c r="AX1331" i="57"/>
  <c r="BC1326" i="57"/>
  <c r="BI1326" i="57"/>
  <c r="BF1320" i="57"/>
  <c r="BI1320" i="57"/>
  <c r="AX1319" i="57"/>
  <c r="AZ1316" i="57"/>
  <c r="AX1314" i="57"/>
  <c r="BA1309" i="57"/>
  <c r="BG1309" i="57"/>
  <c r="BC1309" i="57"/>
  <c r="BJ1309" i="57"/>
  <c r="BF1308" i="57"/>
  <c r="AZ1304" i="57"/>
  <c r="BA1304" i="57" s="1"/>
  <c r="BA1302" i="57"/>
  <c r="AX1299" i="57"/>
  <c r="AZ1294" i="57"/>
  <c r="BF1292" i="57"/>
  <c r="BC1292" i="57"/>
  <c r="AX1290" i="57"/>
  <c r="BA1285" i="57"/>
  <c r="BC1285" i="57"/>
  <c r="BF1285" i="57"/>
  <c r="AZ1280" i="57"/>
  <c r="BA1280" i="57"/>
  <c r="AX1280" i="57"/>
  <c r="AX1275" i="57"/>
  <c r="BC1270" i="57"/>
  <c r="BI1270" i="57"/>
  <c r="BF1270" i="57"/>
  <c r="AX1266" i="57"/>
  <c r="AZ1262" i="57"/>
  <c r="BC1261" i="57"/>
  <c r="AZ1261" i="57"/>
  <c r="BA1261" i="57" s="1"/>
  <c r="AZ1258" i="57"/>
  <c r="AZ1253" i="57"/>
  <c r="AZ1246" i="57"/>
  <c r="AZ1243" i="57"/>
  <c r="BA1243" i="57" s="1"/>
  <c r="BF1233" i="57"/>
  <c r="BC1233" i="57"/>
  <c r="BI1233" i="57"/>
  <c r="AX1231" i="57"/>
  <c r="AZ1228" i="57"/>
  <c r="AX1228" i="57"/>
  <c r="BA1228" i="57"/>
  <c r="AX1226" i="57"/>
  <c r="AZ1226" i="57"/>
  <c r="BA1226" i="57"/>
  <c r="BF1203" i="57"/>
  <c r="BI1203" i="57"/>
  <c r="AZ1139" i="57"/>
  <c r="AX1101" i="57"/>
  <c r="AX1016" i="57"/>
  <c r="AZ1016" i="57"/>
  <c r="BA1016" i="57"/>
  <c r="BA1329" i="57"/>
  <c r="BA1321" i="57"/>
  <c r="BA1313" i="57"/>
  <c r="BA1305" i="57"/>
  <c r="BA1297" i="57"/>
  <c r="AX1287" i="57"/>
  <c r="AZ1284" i="57"/>
  <c r="AX1282" i="57"/>
  <c r="BC1281" i="57"/>
  <c r="BA1277" i="57"/>
  <c r="BC1277" i="57"/>
  <c r="AZ1272" i="57"/>
  <c r="BC1272" i="57" s="1"/>
  <c r="BA1272" i="57"/>
  <c r="BA1270" i="57"/>
  <c r="AX1267" i="57"/>
  <c r="AX1255" i="57"/>
  <c r="AZ1252" i="57"/>
  <c r="AX1250" i="57"/>
  <c r="BC1249" i="57"/>
  <c r="BA1245" i="57"/>
  <c r="BC1245" i="57"/>
  <c r="AZ1240" i="57"/>
  <c r="BC1240" i="57" s="1"/>
  <c r="BA1240" i="57"/>
  <c r="BA1238" i="57"/>
  <c r="AX1235" i="57"/>
  <c r="AX1218" i="57"/>
  <c r="BF1212" i="57"/>
  <c r="BA1204" i="57"/>
  <c r="BA1203" i="57"/>
  <c r="BC1203" i="57"/>
  <c r="AZ1202" i="57"/>
  <c r="AX1202" i="57"/>
  <c r="AX1201" i="57"/>
  <c r="BC1196" i="57"/>
  <c r="BI1196" i="57"/>
  <c r="BA1196" i="57"/>
  <c r="AX1194" i="57"/>
  <c r="AZ1188" i="57"/>
  <c r="AZ1187" i="57"/>
  <c r="BI1187" i="57"/>
  <c r="BF1187" i="57"/>
  <c r="AX1182" i="57"/>
  <c r="AX1291" i="57"/>
  <c r="AX1279" i="57"/>
  <c r="AZ1276" i="57"/>
  <c r="BF1276" i="57" s="1"/>
  <c r="AX1274" i="57"/>
  <c r="BA1269" i="57"/>
  <c r="BC1269" i="57"/>
  <c r="AZ1264" i="57"/>
  <c r="BC1264" i="57" s="1"/>
  <c r="BA1264" i="57"/>
  <c r="BA1262" i="57"/>
  <c r="AX1259" i="57"/>
  <c r="AX1247" i="57"/>
  <c r="AZ1244" i="57"/>
  <c r="BC1244" i="57" s="1"/>
  <c r="AX1242" i="57"/>
  <c r="AZ1242" i="57" s="1"/>
  <c r="BA1237" i="57"/>
  <c r="BC1237" i="57"/>
  <c r="AZ1232" i="57"/>
  <c r="BA1232" i="57" s="1"/>
  <c r="BA1230" i="57"/>
  <c r="AX1227" i="57"/>
  <c r="AZ1224" i="57"/>
  <c r="BC1224" i="57" s="1"/>
  <c r="BA1224" i="57"/>
  <c r="AZ1223" i="57"/>
  <c r="BC1223" i="57" s="1"/>
  <c r="BI1223" i="57"/>
  <c r="AX1217" i="57"/>
  <c r="AX1216" i="57"/>
  <c r="AZ1215" i="57"/>
  <c r="BI1215" i="57"/>
  <c r="BA1211" i="57"/>
  <c r="BF1211" i="57"/>
  <c r="AZ1200" i="57"/>
  <c r="BA1195" i="57"/>
  <c r="AZ1195" i="57"/>
  <c r="BC1176" i="57"/>
  <c r="BI1176" i="57"/>
  <c r="BA1176" i="57"/>
  <c r="BF1176" i="57"/>
  <c r="AX1087" i="57"/>
  <c r="BF1240" i="57"/>
  <c r="BI1240" i="57"/>
  <c r="AX1239" i="57"/>
  <c r="AZ1236" i="57"/>
  <c r="AX1234" i="57"/>
  <c r="BA1229" i="57"/>
  <c r="BC1229" i="57"/>
  <c r="AX1209" i="57"/>
  <c r="BI1208" i="57"/>
  <c r="BF1208" i="57"/>
  <c r="BC1204" i="57"/>
  <c r="BI1204" i="57"/>
  <c r="BF1204" i="57"/>
  <c r="AZ1192" i="57"/>
  <c r="BA1191" i="57"/>
  <c r="AZ1191" i="57"/>
  <c r="BC1191" i="57" s="1"/>
  <c r="BF1191" i="57"/>
  <c r="BA1183" i="57"/>
  <c r="BC1183" i="57"/>
  <c r="BF1183" i="57"/>
  <c r="BI1183" i="57"/>
  <c r="AX1181" i="57"/>
  <c r="AX1174" i="57"/>
  <c r="BA1160" i="57"/>
  <c r="BF1160" i="57"/>
  <c r="AZ1152" i="57"/>
  <c r="BA1152" i="57"/>
  <c r="AZ1140" i="57"/>
  <c r="BA1140" i="57" s="1"/>
  <c r="AX1140" i="57"/>
  <c r="AX1097" i="57"/>
  <c r="AZ1097" i="57" s="1"/>
  <c r="BC1168" i="57"/>
  <c r="BI1168" i="57"/>
  <c r="AZ1168" i="57"/>
  <c r="BA1168" i="57" s="1"/>
  <c r="BA1155" i="57"/>
  <c r="AZ1155" i="57"/>
  <c r="AX1129" i="57"/>
  <c r="AZ1119" i="57"/>
  <c r="BA1119" i="57" s="1"/>
  <c r="AZ1109" i="57"/>
  <c r="AX1109" i="57"/>
  <c r="BA1289" i="57"/>
  <c r="BA1281" i="57"/>
  <c r="BA1273" i="57"/>
  <c r="BG1273" i="57"/>
  <c r="BA1265" i="57"/>
  <c r="BA1257" i="57"/>
  <c r="BA1249" i="57"/>
  <c r="BA1241" i="57"/>
  <c r="BA1233" i="57"/>
  <c r="BA1225" i="57"/>
  <c r="BA1219" i="57"/>
  <c r="BC1212" i="57"/>
  <c r="BI1212" i="57"/>
  <c r="AX1210" i="57"/>
  <c r="AZ1208" i="57"/>
  <c r="BA1208" i="57" s="1"/>
  <c r="BF1206" i="57"/>
  <c r="BA1199" i="57"/>
  <c r="AZ1199" i="57"/>
  <c r="BI1199" i="57" s="1"/>
  <c r="AX1193" i="57"/>
  <c r="AZ1180" i="57"/>
  <c r="BA1180" i="57" s="1"/>
  <c r="AZ1175" i="57"/>
  <c r="BA1175" i="57" s="1"/>
  <c r="AZ1166" i="57"/>
  <c r="AX1166" i="57"/>
  <c r="BI1162" i="57"/>
  <c r="BA1151" i="57"/>
  <c r="AZ1150" i="57"/>
  <c r="AX1150" i="57"/>
  <c r="AX1149" i="57"/>
  <c r="AZ1149" i="57"/>
  <c r="BA1144" i="57"/>
  <c r="AZ1142" i="57"/>
  <c r="AX1142" i="57"/>
  <c r="AX1126" i="57"/>
  <c r="AZ1126" i="57" s="1"/>
  <c r="AZ1092" i="57"/>
  <c r="AX1089" i="57"/>
  <c r="AZ1089" i="57"/>
  <c r="BC1184" i="57"/>
  <c r="BI1184" i="57"/>
  <c r="BF1184" i="57"/>
  <c r="AZ1172" i="57"/>
  <c r="BA1171" i="57"/>
  <c r="AZ1171" i="57"/>
  <c r="BC1171" i="57" s="1"/>
  <c r="BF1171" i="57"/>
  <c r="BF1168" i="57"/>
  <c r="AX1165" i="57"/>
  <c r="AZ1165" i="57"/>
  <c r="AZ1164" i="57"/>
  <c r="AX1164" i="57"/>
  <c r="BA1163" i="57"/>
  <c r="AZ1163" i="57"/>
  <c r="BF1163" i="57" s="1"/>
  <c r="BI1163" i="57"/>
  <c r="BA1159" i="57"/>
  <c r="BF1159" i="57"/>
  <c r="AZ1148" i="57"/>
  <c r="AZ1143" i="57"/>
  <c r="AX1130" i="57"/>
  <c r="AX1114" i="57"/>
  <c r="AZ1114" i="57"/>
  <c r="BA1114" i="57"/>
  <c r="AZ1222" i="57"/>
  <c r="AX1221" i="57"/>
  <c r="AZ1214" i="57"/>
  <c r="AX1213" i="57"/>
  <c r="AZ1206" i="57"/>
  <c r="AX1205" i="57"/>
  <c r="AZ1198" i="57"/>
  <c r="BC1198" i="57" s="1"/>
  <c r="AX1197" i="57"/>
  <c r="AZ1190" i="57"/>
  <c r="BF1190" i="57" s="1"/>
  <c r="AX1189" i="57"/>
  <c r="BA1179" i="57"/>
  <c r="AZ1179" i="57"/>
  <c r="BI1179" i="57"/>
  <c r="AX1173" i="57"/>
  <c r="AZ1173" i="57"/>
  <c r="BA1167" i="57"/>
  <c r="BC1160" i="57"/>
  <c r="BI1160" i="57"/>
  <c r="AZ1158" i="57"/>
  <c r="AX1158" i="57"/>
  <c r="AZ1156" i="57"/>
  <c r="BC1156" i="57" s="1"/>
  <c r="BA1147" i="57"/>
  <c r="AZ1147" i="57"/>
  <c r="AX1141" i="57"/>
  <c r="AZ1141" i="57"/>
  <c r="BA1135" i="57"/>
  <c r="BA1128" i="57"/>
  <c r="AX1125" i="57"/>
  <c r="AX1124" i="57"/>
  <c r="AZ1124" i="57"/>
  <c r="AX1116" i="57"/>
  <c r="AX1102" i="57"/>
  <c r="AX1133" i="57"/>
  <c r="AX1106" i="57"/>
  <c r="AX1098" i="57"/>
  <c r="AZ1076" i="57"/>
  <c r="AX1121" i="57"/>
  <c r="AZ1121" i="57"/>
  <c r="AZ1118" i="57"/>
  <c r="BA1108" i="57"/>
  <c r="AX1103" i="57"/>
  <c r="AZ1099" i="57"/>
  <c r="AX1099" i="57"/>
  <c r="BA1099" i="57"/>
  <c r="AZ1060" i="57"/>
  <c r="AX1060" i="57"/>
  <c r="BA1060" i="57"/>
  <c r="AX1086" i="57"/>
  <c r="AX1085" i="57"/>
  <c r="BA1084" i="57"/>
  <c r="AZ1083" i="57"/>
  <c r="BA1083" i="57" s="1"/>
  <c r="AX1082" i="57"/>
  <c r="AZ1082" i="57"/>
  <c r="AX1069" i="57"/>
  <c r="AZ1186" i="57"/>
  <c r="BC1186" i="57" s="1"/>
  <c r="AX1185" i="57"/>
  <c r="AZ1178" i="57"/>
  <c r="BI1178" i="57" s="1"/>
  <c r="AX1177" i="57"/>
  <c r="AZ1170" i="57"/>
  <c r="BA1170" i="57" s="1"/>
  <c r="AX1169" i="57"/>
  <c r="AZ1162" i="57"/>
  <c r="BC1162" i="57" s="1"/>
  <c r="AX1161" i="57"/>
  <c r="AZ1154" i="57"/>
  <c r="AX1153" i="57"/>
  <c r="AZ1146" i="57"/>
  <c r="BA1146" i="57" s="1"/>
  <c r="AX1145" i="57"/>
  <c r="AZ1138" i="57"/>
  <c r="AX1137" i="57"/>
  <c r="AZ1134" i="57"/>
  <c r="BA1134" i="57" s="1"/>
  <c r="AX1132" i="57"/>
  <c r="BA1127" i="57"/>
  <c r="AZ1122" i="57"/>
  <c r="BA1122" i="57"/>
  <c r="BA1120" i="57"/>
  <c r="AX1117" i="57"/>
  <c r="AX1113" i="57"/>
  <c r="AX1111" i="57"/>
  <c r="AX1094" i="57"/>
  <c r="AZ1094" i="57"/>
  <c r="AZ1091" i="57"/>
  <c r="BA1091" i="57"/>
  <c r="AX1081" i="57"/>
  <c r="AX1070" i="57"/>
  <c r="AZ1071" i="57"/>
  <c r="AZ1079" i="57"/>
  <c r="BA1077" i="57"/>
  <c r="AX1074" i="57"/>
  <c r="AZ1066" i="57"/>
  <c r="AZ1065" i="57"/>
  <c r="AX1059" i="57"/>
  <c r="AX1058" i="57"/>
  <c r="AZ1057" i="57"/>
  <c r="AX1055" i="57"/>
  <c r="AX1051" i="57"/>
  <c r="AX1046" i="57"/>
  <c r="AZ1046" i="57"/>
  <c r="BA1046" i="57"/>
  <c r="AX1049" i="57"/>
  <c r="AZ1049" i="57"/>
  <c r="BA1049" i="57" s="1"/>
  <c r="BA1131" i="57"/>
  <c r="BA1123" i="57"/>
  <c r="BA1115" i="57"/>
  <c r="AX1110" i="57"/>
  <c r="AZ1107" i="57"/>
  <c r="AX1105" i="57"/>
  <c r="BA1100" i="57"/>
  <c r="AZ1095" i="57"/>
  <c r="BA1093" i="57"/>
  <c r="AX1090" i="57"/>
  <c r="AX1079" i="57"/>
  <c r="AX1078" i="57"/>
  <c r="AZ1077" i="57"/>
  <c r="AZ1075" i="57"/>
  <c r="AX1073" i="57"/>
  <c r="BA1068" i="57"/>
  <c r="AZ1062" i="57"/>
  <c r="AX1039" i="57"/>
  <c r="AZ1039" i="57"/>
  <c r="BA1039" i="57" s="1"/>
  <c r="AZ1019" i="57"/>
  <c r="BA1112" i="57"/>
  <c r="BA1104" i="57"/>
  <c r="BA1096" i="57"/>
  <c r="BA1088" i="57"/>
  <c r="BA1080" i="57"/>
  <c r="BA1072" i="57"/>
  <c r="AX1067" i="57"/>
  <c r="AZ1067" i="57" s="1"/>
  <c r="BA1061" i="57"/>
  <c r="AX1053" i="57"/>
  <c r="BA1048" i="57"/>
  <c r="AZ1034" i="57"/>
  <c r="AZ1064" i="57"/>
  <c r="AX1063" i="57"/>
  <c r="AZ1056" i="57"/>
  <c r="AX1050" i="57"/>
  <c r="AZ1047" i="57"/>
  <c r="AX1035" i="57"/>
  <c r="AZ1029" i="57"/>
  <c r="BA1029" i="57"/>
  <c r="AX1029" i="57"/>
  <c r="BA1027" i="57"/>
  <c r="AZ1027" i="57"/>
  <c r="AX1015" i="57"/>
  <c r="AZ1015" i="57"/>
  <c r="BA1015" i="57" s="1"/>
  <c r="AX1054" i="57"/>
  <c r="AZ1054" i="57" s="1"/>
  <c r="AX1044" i="57"/>
  <c r="BA1044" i="57"/>
  <c r="AZ1044" i="57"/>
  <c r="AZ1041" i="57"/>
  <c r="BA1041" i="57"/>
  <c r="AX1037" i="57"/>
  <c r="AX1032" i="57"/>
  <c r="AZ1032" i="57"/>
  <c r="BA1032" i="57"/>
  <c r="AZ1042" i="57"/>
  <c r="AX1024" i="57"/>
  <c r="AX1017" i="57"/>
  <c r="AZ1017" i="57" s="1"/>
  <c r="BA1017" i="57" s="1"/>
  <c r="AX1036" i="57"/>
  <c r="AZ1033" i="57"/>
  <c r="AX1031" i="57"/>
  <c r="BA1026" i="57"/>
  <c r="AZ1021" i="57"/>
  <c r="BA1021" i="57"/>
  <c r="BA1019" i="57"/>
  <c r="BA1018" i="57"/>
  <c r="BA1052" i="57"/>
  <c r="AZ1045" i="57"/>
  <c r="BA1045" i="57"/>
  <c r="BA1043" i="57"/>
  <c r="AX1040" i="57"/>
  <c r="AX1028" i="57"/>
  <c r="AZ1025" i="57"/>
  <c r="AX1023" i="57"/>
  <c r="AX1020" i="57"/>
  <c r="BA1038" i="57"/>
  <c r="BA1030" i="57"/>
  <c r="BA1022" i="57"/>
  <c r="AX1013" i="57"/>
  <c r="BA1012" i="57"/>
  <c r="AZ785" i="57"/>
  <c r="BA785" i="57" s="1"/>
  <c r="AZ673" i="57"/>
  <c r="BA673" i="57" s="1"/>
  <c r="AZ641" i="57"/>
  <c r="BA641" i="57" s="1"/>
  <c r="AZ605" i="57"/>
  <c r="BA569" i="57"/>
  <c r="AZ545" i="57"/>
  <c r="AZ497" i="57"/>
  <c r="BA497" i="57" s="1"/>
  <c r="AZ429" i="57"/>
  <c r="AZ397" i="57"/>
  <c r="AZ345" i="57"/>
  <c r="BA345" i="57" s="1"/>
  <c r="AZ305" i="57"/>
  <c r="AZ265" i="57"/>
  <c r="AZ189" i="57"/>
  <c r="BA189" i="57" s="1"/>
  <c r="AX801" i="57"/>
  <c r="AX789" i="57"/>
  <c r="AX777" i="57"/>
  <c r="AX765" i="57"/>
  <c r="AX757" i="57"/>
  <c r="AX741" i="57"/>
  <c r="AX729" i="57"/>
  <c r="AX717" i="57"/>
  <c r="AX701" i="57"/>
  <c r="AX689" i="57"/>
  <c r="AX677" i="57"/>
  <c r="AX657" i="57"/>
  <c r="AX645" i="57"/>
  <c r="AX633" i="57"/>
  <c r="AX621" i="57"/>
  <c r="AX613" i="57"/>
  <c r="BA601" i="57"/>
  <c r="AX601" i="57"/>
  <c r="BA589" i="57"/>
  <c r="AX589" i="57"/>
  <c r="AX577" i="57"/>
  <c r="AX565" i="57"/>
  <c r="AX549" i="57"/>
  <c r="AX537" i="57"/>
  <c r="AX525" i="57"/>
  <c r="AX513" i="57"/>
  <c r="BA505" i="57"/>
  <c r="AX505" i="57"/>
  <c r="BA493" i="57"/>
  <c r="AX493" i="57"/>
  <c r="AX481" i="57"/>
  <c r="AX469" i="57"/>
  <c r="BA457" i="57"/>
  <c r="AX457" i="57"/>
  <c r="BA449" i="57"/>
  <c r="AX449" i="57"/>
  <c r="AX437" i="57"/>
  <c r="AX425" i="57"/>
  <c r="AX417" i="57"/>
  <c r="AX405" i="57"/>
  <c r="AX393" i="57"/>
  <c r="AX381" i="57"/>
  <c r="AX369" i="57"/>
  <c r="BA353" i="57"/>
  <c r="AX353" i="57"/>
  <c r="AX337" i="57"/>
  <c r="AX321" i="57"/>
  <c r="AX309" i="57"/>
  <c r="AX297" i="57"/>
  <c r="AX285" i="57"/>
  <c r="AX273" i="57"/>
  <c r="AX261" i="57"/>
  <c r="BA253" i="57"/>
  <c r="AX253" i="57"/>
  <c r="AX241" i="57"/>
  <c r="AX229" i="57"/>
  <c r="BA217" i="57"/>
  <c r="AX217" i="57"/>
  <c r="BA205" i="57"/>
  <c r="AX205" i="57"/>
  <c r="AX197" i="57"/>
  <c r="AX185" i="57"/>
  <c r="AZ173" i="57"/>
  <c r="AX173" i="57"/>
  <c r="BA165" i="57"/>
  <c r="AZ165" i="57"/>
  <c r="AX165" i="57"/>
  <c r="AZ153" i="57"/>
  <c r="AX153" i="57"/>
  <c r="BA141" i="57"/>
  <c r="AZ141" i="57"/>
  <c r="AX141" i="57"/>
  <c r="AZ129" i="57"/>
  <c r="AX129" i="57"/>
  <c r="BA121" i="57"/>
  <c r="AZ121" i="57"/>
  <c r="AX121" i="57"/>
  <c r="AX109" i="57"/>
  <c r="BA97" i="57"/>
  <c r="AZ97" i="57"/>
  <c r="AX97" i="57"/>
  <c r="AX93" i="57"/>
  <c r="BA81" i="57"/>
  <c r="AZ81" i="57"/>
  <c r="AX81" i="57"/>
  <c r="AZ65" i="57"/>
  <c r="AX65" i="57"/>
  <c r="BA49" i="57"/>
  <c r="AZ49" i="57"/>
  <c r="AX49" i="57"/>
  <c r="AZ33" i="57"/>
  <c r="AX33" i="57"/>
  <c r="AZ689" i="57"/>
  <c r="BA689" i="57" s="1"/>
  <c r="AZ577" i="57"/>
  <c r="BA577" i="57" s="1"/>
  <c r="AZ481" i="57"/>
  <c r="BA481" i="57" s="1"/>
  <c r="AZ449" i="57"/>
  <c r="AZ417" i="57"/>
  <c r="AZ353" i="57"/>
  <c r="AZ337" i="57"/>
  <c r="BA337" i="57" s="1"/>
  <c r="AZ241" i="57"/>
  <c r="BA241" i="57" s="1"/>
  <c r="AZ1008" i="57"/>
  <c r="BA1008" i="57" s="1"/>
  <c r="AZ1004" i="57"/>
  <c r="BA1004" i="57" s="1"/>
  <c r="BA1000" i="57"/>
  <c r="AZ1000" i="57"/>
  <c r="AZ996" i="57"/>
  <c r="BA996" i="57" s="1"/>
  <c r="AZ992" i="57"/>
  <c r="BA992" i="57" s="1"/>
  <c r="AZ988" i="57"/>
  <c r="BA988" i="57" s="1"/>
  <c r="BA984" i="57"/>
  <c r="AZ984" i="57"/>
  <c r="AZ980" i="57"/>
  <c r="BA980" i="57" s="1"/>
  <c r="AZ976" i="57"/>
  <c r="BA976" i="57" s="1"/>
  <c r="AZ972" i="57"/>
  <c r="BA972" i="57" s="1"/>
  <c r="BA968" i="57"/>
  <c r="AZ968" i="57"/>
  <c r="AZ964" i="57"/>
  <c r="BA964" i="57" s="1"/>
  <c r="AZ960" i="57"/>
  <c r="BA960" i="57" s="1"/>
  <c r="AZ956" i="57"/>
  <c r="BA956" i="57" s="1"/>
  <c r="BA952" i="57"/>
  <c r="AZ952" i="57"/>
  <c r="AZ948" i="57"/>
  <c r="BA948" i="57" s="1"/>
  <c r="AZ944" i="57"/>
  <c r="BA944" i="57" s="1"/>
  <c r="AZ940" i="57"/>
  <c r="BA940" i="57" s="1"/>
  <c r="BA936" i="57"/>
  <c r="AZ936" i="57"/>
  <c r="AZ932" i="57"/>
  <c r="BA932" i="57" s="1"/>
  <c r="AZ928" i="57"/>
  <c r="BA928" i="57" s="1"/>
  <c r="AZ924" i="57"/>
  <c r="BA924" i="57" s="1"/>
  <c r="BA920" i="57"/>
  <c r="AZ920" i="57"/>
  <c r="AZ916" i="57"/>
  <c r="BA916" i="57" s="1"/>
  <c r="AZ912" i="57"/>
  <c r="BA912" i="57" s="1"/>
  <c r="AZ908" i="57"/>
  <c r="BA908" i="57" s="1"/>
  <c r="BA904" i="57"/>
  <c r="AZ904" i="57"/>
  <c r="AZ900" i="57"/>
  <c r="BA900" i="57" s="1"/>
  <c r="AZ896" i="57"/>
  <c r="BA896" i="57" s="1"/>
  <c r="AZ892" i="57"/>
  <c r="BA892" i="57" s="1"/>
  <c r="BA888" i="57"/>
  <c r="AZ888" i="57"/>
  <c r="AZ884" i="57"/>
  <c r="BA884" i="57" s="1"/>
  <c r="AZ880" i="57"/>
  <c r="BA880" i="57" s="1"/>
  <c r="AZ876" i="57"/>
  <c r="BA876" i="57" s="1"/>
  <c r="BA872" i="57"/>
  <c r="AZ872" i="57"/>
  <c r="AZ868" i="57"/>
  <c r="BA868" i="57" s="1"/>
  <c r="AZ864" i="57"/>
  <c r="BA864" i="57" s="1"/>
  <c r="AZ860" i="57"/>
  <c r="BA860" i="57" s="1"/>
  <c r="BA856" i="57"/>
  <c r="AZ856" i="57"/>
  <c r="AZ852" i="57"/>
  <c r="BA852" i="57" s="1"/>
  <c r="AZ848" i="57"/>
  <c r="BA848" i="57" s="1"/>
  <c r="AZ844" i="57"/>
  <c r="BA844" i="57" s="1"/>
  <c r="BA840" i="57"/>
  <c r="AZ840" i="57"/>
  <c r="BA836" i="57"/>
  <c r="AZ836" i="57"/>
  <c r="AZ832" i="57"/>
  <c r="BA832" i="57" s="1"/>
  <c r="AZ828" i="57"/>
  <c r="BA828" i="57" s="1"/>
  <c r="BA824" i="57"/>
  <c r="AZ824" i="57"/>
  <c r="BA820" i="57"/>
  <c r="AZ820" i="57"/>
  <c r="AZ816" i="57"/>
  <c r="BA816" i="57" s="1"/>
  <c r="AZ812" i="57"/>
  <c r="BA812" i="57" s="1"/>
  <c r="BA808" i="57"/>
  <c r="AZ808" i="57"/>
  <c r="BA804" i="57"/>
  <c r="AZ804" i="57"/>
  <c r="BA788" i="57"/>
  <c r="AZ788" i="57"/>
  <c r="BA772" i="57"/>
  <c r="AZ772" i="57"/>
  <c r="BA756" i="57"/>
  <c r="AZ756" i="57"/>
  <c r="BA740" i="57"/>
  <c r="AZ740" i="57"/>
  <c r="BA724" i="57"/>
  <c r="AZ724" i="57"/>
  <c r="AX712" i="57"/>
  <c r="AX708" i="57"/>
  <c r="AX704" i="57"/>
  <c r="AX700" i="57"/>
  <c r="AX696" i="57"/>
  <c r="AX692" i="57"/>
  <c r="AX688" i="57"/>
  <c r="AX684" i="57"/>
  <c r="AX680" i="57"/>
  <c r="AX676" i="57"/>
  <c r="AX672" i="57"/>
  <c r="AX668" i="57"/>
  <c r="AX664" i="57"/>
  <c r="AX660" i="57"/>
  <c r="AX656" i="57"/>
  <c r="AX652" i="57"/>
  <c r="AX648" i="57"/>
  <c r="AX644" i="57"/>
  <c r="AX640" i="57"/>
  <c r="AX636" i="57"/>
  <c r="AX632" i="57"/>
  <c r="AX628" i="57"/>
  <c r="AX624" i="57"/>
  <c r="AX620" i="57"/>
  <c r="AX616" i="57"/>
  <c r="AX612" i="57"/>
  <c r="AX608" i="57"/>
  <c r="AX604" i="57"/>
  <c r="AX600" i="57"/>
  <c r="AX596" i="57"/>
  <c r="AX592" i="57"/>
  <c r="AX588" i="57"/>
  <c r="AX584" i="57"/>
  <c r="AX580" i="57"/>
  <c r="AX576" i="57"/>
  <c r="AX572" i="57"/>
  <c r="AX568" i="57"/>
  <c r="AX564" i="57"/>
  <c r="AX560" i="57"/>
  <c r="AX556" i="57"/>
  <c r="AX552" i="57"/>
  <c r="AX548" i="57"/>
  <c r="AX544" i="57"/>
  <c r="AX540" i="57"/>
  <c r="AX536" i="57"/>
  <c r="AX532" i="57"/>
  <c r="AX528" i="57"/>
  <c r="AX524" i="57"/>
  <c r="AX520" i="57"/>
  <c r="AX516" i="57"/>
  <c r="AX512" i="57"/>
  <c r="AX508" i="57"/>
  <c r="AX504" i="57"/>
  <c r="AX500" i="57"/>
  <c r="AX496" i="57"/>
  <c r="AX492" i="57"/>
  <c r="AX488" i="57"/>
  <c r="AX484" i="57"/>
  <c r="AX480" i="57"/>
  <c r="AX476" i="57"/>
  <c r="AX472" i="57"/>
  <c r="AX468" i="57"/>
  <c r="AX464" i="57"/>
  <c r="AX460" i="57"/>
  <c r="AX456" i="57"/>
  <c r="AX452" i="57"/>
  <c r="AX448" i="57"/>
  <c r="AX444" i="57"/>
  <c r="AX440" i="57"/>
  <c r="AX436" i="57"/>
  <c r="AX432" i="57"/>
  <c r="AX428" i="57"/>
  <c r="AX424" i="57"/>
  <c r="AX420" i="57"/>
  <c r="AX416" i="57"/>
  <c r="AX412" i="57"/>
  <c r="AX408" i="57"/>
  <c r="AX404" i="57"/>
  <c r="AX400" i="57"/>
  <c r="AX396" i="57"/>
  <c r="AX392" i="57"/>
  <c r="AX388" i="57"/>
  <c r="AX384" i="57"/>
  <c r="AX380" i="57"/>
  <c r="AX376" i="57"/>
  <c r="AX372" i="57"/>
  <c r="AX368" i="57"/>
  <c r="AX364" i="57"/>
  <c r="AX360" i="57"/>
  <c r="AX356" i="57"/>
  <c r="AX352" i="57"/>
  <c r="AX348" i="57"/>
  <c r="AX344" i="57"/>
  <c r="AX340" i="57"/>
  <c r="AX336" i="57"/>
  <c r="AX332" i="57"/>
  <c r="AX328" i="57"/>
  <c r="AX324" i="57"/>
  <c r="AX320" i="57"/>
  <c r="AX316" i="57"/>
  <c r="AX312" i="57"/>
  <c r="AX308" i="57"/>
  <c r="AX304" i="57"/>
  <c r="AX300" i="57"/>
  <c r="AX296" i="57"/>
  <c r="AX292" i="57"/>
  <c r="AX288" i="57"/>
  <c r="AX284" i="57"/>
  <c r="AX280" i="57"/>
  <c r="AX276" i="57"/>
  <c r="AX272" i="57"/>
  <c r="AX268" i="57"/>
  <c r="AX264" i="57"/>
  <c r="AX260" i="57"/>
  <c r="AX256" i="57"/>
  <c r="AX252" i="57"/>
  <c r="AX248" i="57"/>
  <c r="AX244" i="57"/>
  <c r="AX240" i="57"/>
  <c r="AX236" i="57"/>
  <c r="AX232" i="57"/>
  <c r="AX228" i="57"/>
  <c r="AX224" i="57"/>
  <c r="AX220" i="57"/>
  <c r="AX216" i="57"/>
  <c r="AX212" i="57"/>
  <c r="AX208" i="57"/>
  <c r="AX204" i="57"/>
  <c r="AX200" i="57"/>
  <c r="AX196" i="57"/>
  <c r="AX192" i="57"/>
  <c r="AX188" i="57"/>
  <c r="AX184" i="57"/>
  <c r="AZ180" i="57"/>
  <c r="AX180" i="57"/>
  <c r="BA176" i="57"/>
  <c r="AZ176" i="57"/>
  <c r="AX176" i="57"/>
  <c r="AZ172" i="57"/>
  <c r="AX172" i="57"/>
  <c r="BA168" i="57"/>
  <c r="AZ168" i="57"/>
  <c r="AX168" i="57"/>
  <c r="AZ164" i="57"/>
  <c r="BA164" i="57" s="1"/>
  <c r="AX164" i="57"/>
  <c r="BA160" i="57"/>
  <c r="AZ160" i="57"/>
  <c r="AX160" i="57"/>
  <c r="AZ156" i="57"/>
  <c r="BA156" i="57" s="1"/>
  <c r="AX156" i="57"/>
  <c r="BA152" i="57"/>
  <c r="AZ152" i="57"/>
  <c r="AX152" i="57"/>
  <c r="AZ148" i="57"/>
  <c r="BA148" i="57" s="1"/>
  <c r="AX148" i="57"/>
  <c r="BA144" i="57"/>
  <c r="AZ144" i="57"/>
  <c r="AX144" i="57"/>
  <c r="AZ140" i="57"/>
  <c r="BA140" i="57" s="1"/>
  <c r="AX140" i="57"/>
  <c r="BA136" i="57"/>
  <c r="AZ136" i="57"/>
  <c r="AX136" i="57"/>
  <c r="AZ132" i="57"/>
  <c r="BA132" i="57" s="1"/>
  <c r="AX132" i="57"/>
  <c r="BA128" i="57"/>
  <c r="AZ128" i="57"/>
  <c r="AX128" i="57"/>
  <c r="AZ124" i="57"/>
  <c r="BA124" i="57" s="1"/>
  <c r="AX124" i="57"/>
  <c r="BA120" i="57"/>
  <c r="AZ120" i="57"/>
  <c r="AX120" i="57"/>
  <c r="AZ116" i="57"/>
  <c r="BA116" i="57" s="1"/>
  <c r="AX116" i="57"/>
  <c r="BA112" i="57"/>
  <c r="AZ112" i="57"/>
  <c r="AX112" i="57"/>
  <c r="AZ108" i="57"/>
  <c r="BA108" i="57" s="1"/>
  <c r="AX108" i="57"/>
  <c r="BA104" i="57"/>
  <c r="AZ104" i="57"/>
  <c r="AX104" i="57"/>
  <c r="AZ100" i="57"/>
  <c r="BA100" i="57" s="1"/>
  <c r="AX100" i="57"/>
  <c r="BA96" i="57"/>
  <c r="AZ96" i="57"/>
  <c r="AX96" i="57"/>
  <c r="AZ92" i="57"/>
  <c r="BA92" i="57" s="1"/>
  <c r="AX92" i="57"/>
  <c r="BA88" i="57"/>
  <c r="AZ88" i="57"/>
  <c r="AX88" i="57"/>
  <c r="AZ84" i="57"/>
  <c r="BA84" i="57" s="1"/>
  <c r="AX84" i="57"/>
  <c r="BA80" i="57"/>
  <c r="AZ80" i="57"/>
  <c r="AX80" i="57"/>
  <c r="AZ76" i="57"/>
  <c r="BA76" i="57" s="1"/>
  <c r="AX76" i="57"/>
  <c r="BA72" i="57"/>
  <c r="AZ72" i="57"/>
  <c r="AX72" i="57"/>
  <c r="AZ68" i="57"/>
  <c r="BA68" i="57" s="1"/>
  <c r="AX68" i="57"/>
  <c r="BA64" i="57"/>
  <c r="AZ64" i="57"/>
  <c r="AX64" i="57"/>
  <c r="AZ60" i="57"/>
  <c r="BA60" i="57" s="1"/>
  <c r="AX60" i="57"/>
  <c r="BA56" i="57"/>
  <c r="AZ56" i="57"/>
  <c r="AX56" i="57"/>
  <c r="AZ52" i="57"/>
  <c r="BA52" i="57" s="1"/>
  <c r="AX52" i="57"/>
  <c r="BA48" i="57"/>
  <c r="AZ48" i="57"/>
  <c r="AX48" i="57"/>
  <c r="AZ44" i="57"/>
  <c r="BA44" i="57" s="1"/>
  <c r="AX44" i="57"/>
  <c r="BA40" i="57"/>
  <c r="AZ40" i="57"/>
  <c r="AX40" i="57"/>
  <c r="AZ36" i="57"/>
  <c r="BA36" i="57" s="1"/>
  <c r="AX36" i="57"/>
  <c r="BA32" i="57"/>
  <c r="AZ32" i="57"/>
  <c r="AX32" i="57"/>
  <c r="AX792" i="57"/>
  <c r="AX776" i="57"/>
  <c r="AX766" i="57"/>
  <c r="AX760" i="57"/>
  <c r="AX744" i="57"/>
  <c r="AX734" i="57"/>
  <c r="AX728" i="57"/>
  <c r="AX162" i="57"/>
  <c r="AZ162" i="57" s="1"/>
  <c r="AX130" i="57"/>
  <c r="AZ130" i="57" s="1"/>
  <c r="AX98" i="57"/>
  <c r="AZ98" i="57" s="1"/>
  <c r="AX66" i="57"/>
  <c r="AZ66" i="57" s="1"/>
  <c r="AX34" i="57"/>
  <c r="AZ34" i="57" s="1"/>
  <c r="AZ701" i="57"/>
  <c r="AZ621" i="57"/>
  <c r="BA621" i="57" s="1"/>
  <c r="AZ589" i="57"/>
  <c r="AZ525" i="57"/>
  <c r="BA525" i="57" s="1"/>
  <c r="AZ493" i="57"/>
  <c r="AZ285" i="57"/>
  <c r="BA285" i="57" s="1"/>
  <c r="AZ253" i="57"/>
  <c r="AZ205" i="57"/>
  <c r="AX793" i="57"/>
  <c r="AX785" i="57"/>
  <c r="AX773" i="57"/>
  <c r="AX761" i="57"/>
  <c r="AX749" i="57"/>
  <c r="AX737" i="57"/>
  <c r="AX725" i="57"/>
  <c r="AX713" i="57"/>
  <c r="AX705" i="57"/>
  <c r="AX693" i="57"/>
  <c r="AX681" i="57"/>
  <c r="BA681" i="57" s="1"/>
  <c r="AX669" i="57"/>
  <c r="AZ669" i="57" s="1"/>
  <c r="BA669" i="57" s="1"/>
  <c r="AX665" i="57"/>
  <c r="AX653" i="57"/>
  <c r="AX641" i="57"/>
  <c r="AX629" i="57"/>
  <c r="AX617" i="57"/>
  <c r="AX605" i="57"/>
  <c r="AX593" i="57"/>
  <c r="AZ593" i="57" s="1"/>
  <c r="AX581" i="57"/>
  <c r="AX569" i="57"/>
  <c r="AX557" i="57"/>
  <c r="AX545" i="57"/>
  <c r="AX533" i="57"/>
  <c r="AX521" i="57"/>
  <c r="AX509" i="57"/>
  <c r="AX497" i="57"/>
  <c r="AX485" i="57"/>
  <c r="AX473" i="57"/>
  <c r="AX465" i="57"/>
  <c r="AX453" i="57"/>
  <c r="AX441" i="57"/>
  <c r="BA429" i="57"/>
  <c r="AX429" i="57"/>
  <c r="AX413" i="57"/>
  <c r="AZ413" i="57" s="1"/>
  <c r="BA413" i="57" s="1"/>
  <c r="AX401" i="57"/>
  <c r="AX389" i="57"/>
  <c r="AX377" i="57"/>
  <c r="BA377" i="57" s="1"/>
  <c r="AX365" i="57"/>
  <c r="AZ365" i="57" s="1"/>
  <c r="BA365" i="57" s="1"/>
  <c r="AX361" i="57"/>
  <c r="AX349" i="57"/>
  <c r="AX341" i="57"/>
  <c r="AX329" i="57"/>
  <c r="AX317" i="57"/>
  <c r="BA305" i="57"/>
  <c r="AX305" i="57"/>
  <c r="AX293" i="57"/>
  <c r="AX281" i="57"/>
  <c r="AX269" i="57"/>
  <c r="AX257" i="57"/>
  <c r="AZ257" i="57" s="1"/>
  <c r="AX249" i="57"/>
  <c r="BA249" i="57" s="1"/>
  <c r="AX237" i="57"/>
  <c r="AZ237" i="57" s="1"/>
  <c r="BA237" i="57" s="1"/>
  <c r="AX225" i="57"/>
  <c r="AX213" i="57"/>
  <c r="AX201" i="57"/>
  <c r="BA201" i="57" s="1"/>
  <c r="AX189" i="57"/>
  <c r="AZ181" i="57"/>
  <c r="AX181" i="57"/>
  <c r="AZ169" i="57"/>
  <c r="BA169" i="57" s="1"/>
  <c r="AX169" i="57"/>
  <c r="AZ157" i="57"/>
  <c r="BA157" i="57" s="1"/>
  <c r="AX157" i="57"/>
  <c r="AZ145" i="57"/>
  <c r="BA145" i="57" s="1"/>
  <c r="AX145" i="57"/>
  <c r="AZ137" i="57"/>
  <c r="AX137" i="57"/>
  <c r="BA125" i="57"/>
  <c r="AX125" i="57"/>
  <c r="AZ125" i="57" s="1"/>
  <c r="AX113" i="57"/>
  <c r="AX105" i="57"/>
  <c r="AX89" i="57"/>
  <c r="AX73" i="57"/>
  <c r="AX61" i="57"/>
  <c r="AX53" i="57"/>
  <c r="AZ41" i="57"/>
  <c r="AX41" i="57"/>
  <c r="BA41" i="57" s="1"/>
  <c r="AZ1007" i="57"/>
  <c r="BA1007" i="57" s="1"/>
  <c r="AZ995" i="57"/>
  <c r="BA995" i="57" s="1"/>
  <c r="AZ987" i="57"/>
  <c r="BA987" i="57" s="1"/>
  <c r="BA975" i="57"/>
  <c r="AZ975" i="57"/>
  <c r="AZ967" i="57"/>
  <c r="BA967" i="57" s="1"/>
  <c r="BA959" i="57"/>
  <c r="AZ959" i="57"/>
  <c r="AZ947" i="57"/>
  <c r="BA947" i="57" s="1"/>
  <c r="AZ939" i="57"/>
  <c r="BA939" i="57" s="1"/>
  <c r="BA931" i="57"/>
  <c r="AZ931" i="57"/>
  <c r="BA919" i="57"/>
  <c r="AZ919" i="57"/>
  <c r="AZ911" i="57"/>
  <c r="BA911" i="57" s="1"/>
  <c r="BA903" i="57"/>
  <c r="AZ903" i="57"/>
  <c r="AZ891" i="57"/>
  <c r="BA891" i="57" s="1"/>
  <c r="AZ887" i="57"/>
  <c r="BA887" i="57" s="1"/>
  <c r="AZ879" i="57"/>
  <c r="BA879" i="57" s="1"/>
  <c r="BA867" i="57"/>
  <c r="AZ867" i="57"/>
  <c r="AZ855" i="57"/>
  <c r="BA855" i="57" s="1"/>
  <c r="AZ847" i="57"/>
  <c r="BA847" i="57" s="1"/>
  <c r="BA839" i="57"/>
  <c r="AZ839" i="57"/>
  <c r="BA831" i="57"/>
  <c r="AZ831" i="57"/>
  <c r="AZ819" i="57"/>
  <c r="BA819" i="57" s="1"/>
  <c r="AZ811" i="57"/>
  <c r="BA811" i="57" s="1"/>
  <c r="BA803" i="57"/>
  <c r="AZ803" i="57"/>
  <c r="AZ787" i="57"/>
  <c r="BA787" i="57" s="1"/>
  <c r="BA767" i="57"/>
  <c r="AZ767" i="57"/>
  <c r="AZ751" i="57"/>
  <c r="BA751" i="57" s="1"/>
  <c r="BA739" i="57"/>
  <c r="AZ739" i="57"/>
  <c r="AZ723" i="57"/>
  <c r="BA723" i="57" s="1"/>
  <c r="AZ719" i="57"/>
  <c r="BA719" i="57" s="1"/>
  <c r="BA711" i="57"/>
  <c r="AZ711" i="57"/>
  <c r="AZ703" i="57"/>
  <c r="BA703" i="57" s="1"/>
  <c r="BA695" i="57"/>
  <c r="AZ695" i="57"/>
  <c r="BA679" i="57"/>
  <c r="AZ679" i="57"/>
  <c r="AZ671" i="57"/>
  <c r="BA671" i="57" s="1"/>
  <c r="BA663" i="57"/>
  <c r="AZ663" i="57"/>
  <c r="AZ655" i="57"/>
  <c r="BA655" i="57" s="1"/>
  <c r="BA647" i="57"/>
  <c r="AZ647" i="57"/>
  <c r="AZ639" i="57"/>
  <c r="BA639" i="57" s="1"/>
  <c r="BA631" i="57"/>
  <c r="AZ631" i="57"/>
  <c r="AZ623" i="57"/>
  <c r="BA623" i="57" s="1"/>
  <c r="BA615" i="57"/>
  <c r="AZ615" i="57"/>
  <c r="AZ607" i="57"/>
  <c r="BA607" i="57" s="1"/>
  <c r="BA599" i="57"/>
  <c r="AZ599" i="57"/>
  <c r="AZ591" i="57"/>
  <c r="BA591" i="57" s="1"/>
  <c r="BA583" i="57"/>
  <c r="AZ583" i="57"/>
  <c r="AZ575" i="57"/>
  <c r="BA575" i="57" s="1"/>
  <c r="BA567" i="57"/>
  <c r="AZ567" i="57"/>
  <c r="AZ559" i="57"/>
  <c r="BA559" i="57" s="1"/>
  <c r="BA551" i="57"/>
  <c r="AZ551" i="57"/>
  <c r="AZ543" i="57"/>
  <c r="BA543" i="57" s="1"/>
  <c r="BA535" i="57"/>
  <c r="AZ535" i="57"/>
  <c r="AZ527" i="57"/>
  <c r="BA527" i="57" s="1"/>
  <c r="BA519" i="57"/>
  <c r="AZ519" i="57"/>
  <c r="AZ511" i="57"/>
  <c r="BA511" i="57" s="1"/>
  <c r="BA503" i="57"/>
  <c r="AZ503" i="57"/>
  <c r="AZ495" i="57"/>
  <c r="BA495" i="57" s="1"/>
  <c r="BA487" i="57"/>
  <c r="AZ487" i="57"/>
  <c r="AZ479" i="57"/>
  <c r="BA479" i="57" s="1"/>
  <c r="BA471" i="57"/>
  <c r="AZ471" i="57"/>
  <c r="AZ463" i="57"/>
  <c r="BA463" i="57" s="1"/>
  <c r="BA455" i="57"/>
  <c r="AZ455" i="57"/>
  <c r="AZ447" i="57"/>
  <c r="BA447" i="57" s="1"/>
  <c r="BA439" i="57"/>
  <c r="AZ439" i="57"/>
  <c r="AZ431" i="57"/>
  <c r="BA431" i="57" s="1"/>
  <c r="BA423" i="57"/>
  <c r="AZ423" i="57"/>
  <c r="AZ415" i="57"/>
  <c r="BA415" i="57" s="1"/>
  <c r="BA407" i="57"/>
  <c r="AZ407" i="57"/>
  <c r="AZ399" i="57"/>
  <c r="BA399" i="57" s="1"/>
  <c r="BA391" i="57"/>
  <c r="AZ391" i="57"/>
  <c r="AZ383" i="57"/>
  <c r="BA383" i="57" s="1"/>
  <c r="BA375" i="57"/>
  <c r="AZ375" i="57"/>
  <c r="AZ367" i="57"/>
  <c r="BA367" i="57" s="1"/>
  <c r="BA359" i="57"/>
  <c r="AZ359" i="57"/>
  <c r="AZ351" i="57"/>
  <c r="BA351" i="57" s="1"/>
  <c r="BA343" i="57"/>
  <c r="AZ343" i="57"/>
  <c r="AZ335" i="57"/>
  <c r="BA335" i="57" s="1"/>
  <c r="BA327" i="57"/>
  <c r="AZ327" i="57"/>
  <c r="AZ319" i="57"/>
  <c r="BA319" i="57" s="1"/>
  <c r="AX315" i="57"/>
  <c r="AZ315" i="57"/>
  <c r="AX311" i="57"/>
  <c r="AZ311" i="57"/>
  <c r="BA311" i="57" s="1"/>
  <c r="AX307" i="57"/>
  <c r="AZ307" i="57"/>
  <c r="AX303" i="57"/>
  <c r="AZ303" i="57"/>
  <c r="BA303" i="57" s="1"/>
  <c r="AX299" i="57"/>
  <c r="AZ299" i="57"/>
  <c r="AX295" i="57"/>
  <c r="AZ295" i="57"/>
  <c r="BA295" i="57" s="1"/>
  <c r="AX291" i="57"/>
  <c r="AZ291" i="57"/>
  <c r="AX287" i="57"/>
  <c r="AZ287" i="57"/>
  <c r="BA287" i="57" s="1"/>
  <c r="AX283" i="57"/>
  <c r="AZ283" i="57"/>
  <c r="AX279" i="57"/>
  <c r="AZ279" i="57"/>
  <c r="BA279" i="57" s="1"/>
  <c r="AX275" i="57"/>
  <c r="AZ275" i="57"/>
  <c r="AX271" i="57"/>
  <c r="AZ271" i="57"/>
  <c r="BA271" i="57" s="1"/>
  <c r="AX267" i="57"/>
  <c r="AZ267" i="57"/>
  <c r="AX263" i="57"/>
  <c r="AZ263" i="57"/>
  <c r="BA263" i="57" s="1"/>
  <c r="AX259" i="57"/>
  <c r="AZ259" i="57"/>
  <c r="AX255" i="57"/>
  <c r="AZ255" i="57"/>
  <c r="BA255" i="57" s="1"/>
  <c r="AX251" i="57"/>
  <c r="AZ251" i="57"/>
  <c r="AX247" i="57"/>
  <c r="AZ247" i="57"/>
  <c r="BA247" i="57" s="1"/>
  <c r="AX243" i="57"/>
  <c r="AZ243" i="57"/>
  <c r="AX239" i="57"/>
  <c r="AZ239" i="57"/>
  <c r="BA239" i="57" s="1"/>
  <c r="AX235" i="57"/>
  <c r="AZ235" i="57"/>
  <c r="AX231" i="57"/>
  <c r="AZ231" i="57"/>
  <c r="BA231" i="57" s="1"/>
  <c r="AX227" i="57"/>
  <c r="AZ227" i="57"/>
  <c r="AX223" i="57"/>
  <c r="AZ223" i="57"/>
  <c r="BA223" i="57" s="1"/>
  <c r="AX219" i="57"/>
  <c r="AZ219" i="57"/>
  <c r="AX215" i="57"/>
  <c r="AZ215" i="57"/>
  <c r="BA215" i="57" s="1"/>
  <c r="AX211" i="57"/>
  <c r="AZ211" i="57"/>
  <c r="AX207" i="57"/>
  <c r="AZ207" i="57"/>
  <c r="BA207" i="57" s="1"/>
  <c r="AX203" i="57"/>
  <c r="AZ203" i="57"/>
  <c r="AX199" i="57"/>
  <c r="AZ199" i="57"/>
  <c r="BA199" i="57" s="1"/>
  <c r="AX195" i="57"/>
  <c r="AZ195" i="57"/>
  <c r="AX191" i="57"/>
  <c r="AZ191" i="57"/>
  <c r="BA191" i="57" s="1"/>
  <c r="AX187" i="57"/>
  <c r="AZ187" i="57"/>
  <c r="AX183" i="57"/>
  <c r="AX179" i="57"/>
  <c r="AX175" i="57"/>
  <c r="AX171" i="57"/>
  <c r="AX167" i="57"/>
  <c r="AX163" i="57"/>
  <c r="AX159" i="57"/>
  <c r="AX155" i="57"/>
  <c r="AX151" i="57"/>
  <c r="AX147" i="57"/>
  <c r="AX143" i="57"/>
  <c r="AX139" i="57"/>
  <c r="AX135" i="57"/>
  <c r="AX131" i="57"/>
  <c r="AX127" i="57"/>
  <c r="AX123" i="57"/>
  <c r="AX119" i="57"/>
  <c r="AX115" i="57"/>
  <c r="AX111" i="57"/>
  <c r="AX107" i="57"/>
  <c r="AX103" i="57"/>
  <c r="AX99" i="57"/>
  <c r="AX95" i="57"/>
  <c r="AX91" i="57"/>
  <c r="AX87" i="57"/>
  <c r="AX83" i="57"/>
  <c r="AX79" i="57"/>
  <c r="AX75" i="57"/>
  <c r="AX71" i="57"/>
  <c r="AX67" i="57"/>
  <c r="AX63" i="57"/>
  <c r="AX59" i="57"/>
  <c r="AX55" i="57"/>
  <c r="AX51" i="57"/>
  <c r="AX47" i="57"/>
  <c r="AX43" i="57"/>
  <c r="AX39" i="57"/>
  <c r="AX35" i="57"/>
  <c r="AX31" i="57"/>
  <c r="AX986" i="57"/>
  <c r="AX922" i="57"/>
  <c r="AX858" i="57"/>
  <c r="AX796" i="57"/>
  <c r="AX780" i="57"/>
  <c r="AX764" i="57"/>
  <c r="AX759" i="57"/>
  <c r="AX748" i="57"/>
  <c r="AX743" i="57"/>
  <c r="AX732" i="57"/>
  <c r="AX716" i="57"/>
  <c r="AX606" i="57"/>
  <c r="AX478" i="57"/>
  <c r="AX350" i="57"/>
  <c r="AX222" i="57"/>
  <c r="AZ793" i="57"/>
  <c r="AZ777" i="57"/>
  <c r="BA777" i="57" s="1"/>
  <c r="AZ761" i="57"/>
  <c r="BA761" i="57" s="1"/>
  <c r="AZ729" i="57"/>
  <c r="BA729" i="57" s="1"/>
  <c r="AZ713" i="57"/>
  <c r="BA713" i="57" s="1"/>
  <c r="AZ681" i="57"/>
  <c r="AZ633" i="57"/>
  <c r="BA633" i="57" s="1"/>
  <c r="AZ617" i="57"/>
  <c r="AZ601" i="57"/>
  <c r="AZ569" i="57"/>
  <c r="AZ537" i="57"/>
  <c r="BA537" i="57" s="1"/>
  <c r="AZ521" i="57"/>
  <c r="BA521" i="57" s="1"/>
  <c r="AZ505" i="57"/>
  <c r="AZ473" i="57"/>
  <c r="BA473" i="57" s="1"/>
  <c r="AZ457" i="57"/>
  <c r="AZ441" i="57"/>
  <c r="AZ393" i="57"/>
  <c r="BA393" i="57" s="1"/>
  <c r="AZ377" i="57"/>
  <c r="AZ361" i="57"/>
  <c r="AZ329" i="57"/>
  <c r="BA329" i="57" s="1"/>
  <c r="AZ313" i="57"/>
  <c r="AZ297" i="57"/>
  <c r="BA297" i="57" s="1"/>
  <c r="AZ281" i="57"/>
  <c r="BA281" i="57" s="1"/>
  <c r="AZ249" i="57"/>
  <c r="AZ217" i="57"/>
  <c r="AZ201" i="57"/>
  <c r="AZ185" i="57"/>
  <c r="AX797" i="57"/>
  <c r="AX781" i="57"/>
  <c r="AZ781" i="57" s="1"/>
  <c r="BA781" i="57" s="1"/>
  <c r="AX769" i="57"/>
  <c r="AX753" i="57"/>
  <c r="AX745" i="57"/>
  <c r="AZ745" i="57" s="1"/>
  <c r="AX733" i="57"/>
  <c r="AZ733" i="57" s="1"/>
  <c r="BA733" i="57" s="1"/>
  <c r="AX721" i="57"/>
  <c r="AZ721" i="57" s="1"/>
  <c r="AX709" i="57"/>
  <c r="AX697" i="57"/>
  <c r="AZ697" i="57" s="1"/>
  <c r="AX685" i="57"/>
  <c r="AX673" i="57"/>
  <c r="AX661" i="57"/>
  <c r="AX649" i="57"/>
  <c r="AX637" i="57"/>
  <c r="AX625" i="57"/>
  <c r="AZ625" i="57" s="1"/>
  <c r="BA625" i="57" s="1"/>
  <c r="AX609" i="57"/>
  <c r="AX597" i="57"/>
  <c r="AX585" i="57"/>
  <c r="AX573" i="57"/>
  <c r="AZ573" i="57" s="1"/>
  <c r="BA573" i="57" s="1"/>
  <c r="AX561" i="57"/>
  <c r="AX553" i="57"/>
  <c r="AX541" i="57"/>
  <c r="BA529" i="57"/>
  <c r="AX529" i="57"/>
  <c r="AZ529" i="57" s="1"/>
  <c r="AX517" i="57"/>
  <c r="AX501" i="57"/>
  <c r="AX489" i="57"/>
  <c r="AX477" i="57"/>
  <c r="AZ477" i="57" s="1"/>
  <c r="BA477" i="57" s="1"/>
  <c r="AX461" i="57"/>
  <c r="AX445" i="57"/>
  <c r="AZ445" i="57" s="1"/>
  <c r="AX433" i="57"/>
  <c r="AX421" i="57"/>
  <c r="AX409" i="57"/>
  <c r="AX397" i="57"/>
  <c r="AX385" i="57"/>
  <c r="AX373" i="57"/>
  <c r="AX357" i="57"/>
  <c r="AX345" i="57"/>
  <c r="AX333" i="57"/>
  <c r="AX325" i="57"/>
  <c r="AX313" i="57"/>
  <c r="BA313" i="57" s="1"/>
  <c r="AX301" i="57"/>
  <c r="AX289" i="57"/>
  <c r="AX277" i="57"/>
  <c r="BA265" i="57"/>
  <c r="AX265" i="57"/>
  <c r="AX245" i="57"/>
  <c r="AX233" i="57"/>
  <c r="AX221" i="57"/>
  <c r="BA209" i="57"/>
  <c r="AX209" i="57"/>
  <c r="AZ209" i="57" s="1"/>
  <c r="AX193" i="57"/>
  <c r="AX177" i="57"/>
  <c r="AX161" i="57"/>
  <c r="AX149" i="57"/>
  <c r="AX133" i="57"/>
  <c r="AX117" i="57"/>
  <c r="AX101" i="57"/>
  <c r="AX85" i="57"/>
  <c r="AX77" i="57"/>
  <c r="AX69" i="57"/>
  <c r="AX57" i="57"/>
  <c r="AX45" i="57"/>
  <c r="AX37" i="57"/>
  <c r="BA1011" i="57"/>
  <c r="AZ1011" i="57"/>
  <c r="BA1003" i="57"/>
  <c r="AZ1003" i="57"/>
  <c r="BA999" i="57"/>
  <c r="AZ999" i="57"/>
  <c r="AZ991" i="57"/>
  <c r="BA991" i="57" s="1"/>
  <c r="BA983" i="57"/>
  <c r="AZ983" i="57"/>
  <c r="AZ979" i="57"/>
  <c r="BA979" i="57" s="1"/>
  <c r="AZ971" i="57"/>
  <c r="BA971" i="57" s="1"/>
  <c r="AZ963" i="57"/>
  <c r="BA963" i="57" s="1"/>
  <c r="BA955" i="57"/>
  <c r="AZ955" i="57"/>
  <c r="AZ951" i="57"/>
  <c r="BA951" i="57" s="1"/>
  <c r="BA943" i="57"/>
  <c r="AZ943" i="57"/>
  <c r="AZ935" i="57"/>
  <c r="BA935" i="57" s="1"/>
  <c r="BA927" i="57"/>
  <c r="AZ927" i="57"/>
  <c r="AZ923" i="57"/>
  <c r="BA923" i="57" s="1"/>
  <c r="BA915" i="57"/>
  <c r="AZ915" i="57"/>
  <c r="AZ907" i="57"/>
  <c r="BA907" i="57" s="1"/>
  <c r="BA899" i="57"/>
  <c r="AZ899" i="57"/>
  <c r="AZ895" i="57"/>
  <c r="BA895" i="57" s="1"/>
  <c r="BA883" i="57"/>
  <c r="AZ883" i="57"/>
  <c r="AZ875" i="57"/>
  <c r="BA875" i="57" s="1"/>
  <c r="AZ871" i="57"/>
  <c r="BA871" i="57" s="1"/>
  <c r="AZ863" i="57"/>
  <c r="BA863" i="57" s="1"/>
  <c r="BA859" i="57"/>
  <c r="AZ859" i="57"/>
  <c r="AZ851" i="57"/>
  <c r="BA851" i="57" s="1"/>
  <c r="AZ843" i="57"/>
  <c r="BA843" i="57" s="1"/>
  <c r="AZ835" i="57"/>
  <c r="BA835" i="57" s="1"/>
  <c r="BA827" i="57"/>
  <c r="AZ827" i="57"/>
  <c r="AZ823" i="57"/>
  <c r="BA823" i="57" s="1"/>
  <c r="AZ815" i="57"/>
  <c r="BA815" i="57" s="1"/>
  <c r="BA807" i="57"/>
  <c r="AZ807" i="57"/>
  <c r="BA799" i="57"/>
  <c r="AZ799" i="57"/>
  <c r="BA791" i="57"/>
  <c r="AZ791" i="57"/>
  <c r="AZ783" i="57"/>
  <c r="BA783" i="57" s="1"/>
  <c r="BA775" i="57"/>
  <c r="AZ775" i="57"/>
  <c r="BA771" i="57"/>
  <c r="AZ771" i="57"/>
  <c r="AZ755" i="57"/>
  <c r="BA755" i="57" s="1"/>
  <c r="BA735" i="57"/>
  <c r="AZ735" i="57"/>
  <c r="AZ727" i="57"/>
  <c r="BA727" i="57" s="1"/>
  <c r="AZ687" i="57"/>
  <c r="BA687" i="57" s="1"/>
  <c r="BA1010" i="57"/>
  <c r="AZ1010" i="57"/>
  <c r="BA1006" i="57"/>
  <c r="AZ1006" i="57"/>
  <c r="BA1002" i="57"/>
  <c r="AZ1002" i="57"/>
  <c r="BA998" i="57"/>
  <c r="AZ998" i="57"/>
  <c r="AZ994" i="57"/>
  <c r="BA994" i="57" s="1"/>
  <c r="BA990" i="57"/>
  <c r="AZ990" i="57"/>
  <c r="AZ986" i="57"/>
  <c r="BA986" i="57" s="1"/>
  <c r="BA982" i="57"/>
  <c r="AZ982" i="57"/>
  <c r="BA978" i="57"/>
  <c r="AZ978" i="57"/>
  <c r="AZ974" i="57"/>
  <c r="BA974" i="57" s="1"/>
  <c r="AZ970" i="57"/>
  <c r="BA970" i="57" s="1"/>
  <c r="BA966" i="57"/>
  <c r="AZ966" i="57"/>
  <c r="AZ962" i="57"/>
  <c r="BA962" i="57" s="1"/>
  <c r="BA958" i="57"/>
  <c r="AZ958" i="57"/>
  <c r="AZ954" i="57"/>
  <c r="BA954" i="57" s="1"/>
  <c r="AZ950" i="57"/>
  <c r="BA950" i="57" s="1"/>
  <c r="BA946" i="57"/>
  <c r="AZ946" i="57"/>
  <c r="BA942" i="57"/>
  <c r="AZ942" i="57"/>
  <c r="BA938" i="57"/>
  <c r="AZ938" i="57"/>
  <c r="BA934" i="57"/>
  <c r="AZ934" i="57"/>
  <c r="AZ930" i="57"/>
  <c r="BA930" i="57" s="1"/>
  <c r="AZ926" i="57"/>
  <c r="BA926" i="57" s="1"/>
  <c r="AZ922" i="57"/>
  <c r="BA922" i="57" s="1"/>
  <c r="AZ918" i="57"/>
  <c r="BA918" i="57" s="1"/>
  <c r="BA914" i="57"/>
  <c r="AZ914" i="57"/>
  <c r="AZ910" i="57"/>
  <c r="BA910" i="57" s="1"/>
  <c r="BA906" i="57"/>
  <c r="AZ906" i="57"/>
  <c r="BA902" i="57"/>
  <c r="AZ902" i="57"/>
  <c r="AZ898" i="57"/>
  <c r="BA898" i="57" s="1"/>
  <c r="BA894" i="57"/>
  <c r="AZ894" i="57"/>
  <c r="AZ890" i="57"/>
  <c r="BA890" i="57" s="1"/>
  <c r="AZ886" i="57"/>
  <c r="BA886" i="57" s="1"/>
  <c r="BA882" i="57"/>
  <c r="AZ882" i="57"/>
  <c r="BA878" i="57"/>
  <c r="AZ878" i="57"/>
  <c r="BA874" i="57"/>
  <c r="AZ874" i="57"/>
  <c r="BA870" i="57"/>
  <c r="AZ870" i="57"/>
  <c r="AZ866" i="57"/>
  <c r="BA866" i="57" s="1"/>
  <c r="AZ862" i="57"/>
  <c r="BA862" i="57" s="1"/>
  <c r="AZ858" i="57"/>
  <c r="BA858" i="57" s="1"/>
  <c r="AZ854" i="57"/>
  <c r="BA854" i="57" s="1"/>
  <c r="BA850" i="57"/>
  <c r="AZ850" i="57"/>
  <c r="AZ846" i="57"/>
  <c r="BA846" i="57" s="1"/>
  <c r="AZ842" i="57"/>
  <c r="BA842" i="57" s="1"/>
  <c r="BA838" i="57"/>
  <c r="AZ838" i="57"/>
  <c r="BA834" i="57"/>
  <c r="AZ834" i="57"/>
  <c r="AZ830" i="57"/>
  <c r="BA830" i="57" s="1"/>
  <c r="AZ826" i="57"/>
  <c r="BA826" i="57" s="1"/>
  <c r="BA822" i="57"/>
  <c r="AZ822" i="57"/>
  <c r="BA818" i="57"/>
  <c r="AZ818" i="57"/>
  <c r="BA814" i="57"/>
  <c r="AZ814" i="57"/>
  <c r="AZ810" i="57"/>
  <c r="BA810" i="57" s="1"/>
  <c r="AZ806" i="57"/>
  <c r="BA806" i="57" s="1"/>
  <c r="BA802" i="57"/>
  <c r="AZ802" i="57"/>
  <c r="BA798" i="57"/>
  <c r="AZ798" i="57"/>
  <c r="AZ794" i="57"/>
  <c r="BA794" i="57" s="1"/>
  <c r="AZ786" i="57"/>
  <c r="BA786" i="57" s="1"/>
  <c r="AZ782" i="57"/>
  <c r="BA782" i="57" s="1"/>
  <c r="BA778" i="57"/>
  <c r="AZ778" i="57"/>
  <c r="AZ770" i="57"/>
  <c r="BA770" i="57" s="1"/>
  <c r="AZ766" i="57"/>
  <c r="BA766" i="57" s="1"/>
  <c r="BA762" i="57"/>
  <c r="AZ762" i="57"/>
  <c r="AZ754" i="57"/>
  <c r="BA754" i="57" s="1"/>
  <c r="BA750" i="57"/>
  <c r="AZ750" i="57"/>
  <c r="BA746" i="57"/>
  <c r="AZ746" i="57"/>
  <c r="AZ738" i="57"/>
  <c r="BA738" i="57" s="1"/>
  <c r="BA734" i="57"/>
  <c r="AZ734" i="57"/>
  <c r="BA730" i="57"/>
  <c r="AZ730" i="57"/>
  <c r="BA722" i="57"/>
  <c r="AZ722" i="57"/>
  <c r="AZ718" i="57"/>
  <c r="BA718" i="57" s="1"/>
  <c r="AZ714" i="57"/>
  <c r="BA714" i="57" s="1"/>
  <c r="BA710" i="57"/>
  <c r="AZ710" i="57"/>
  <c r="AZ706" i="57"/>
  <c r="BA706" i="57" s="1"/>
  <c r="AZ702" i="57"/>
  <c r="BA702" i="57" s="1"/>
  <c r="AZ698" i="57"/>
  <c r="BA698" i="57" s="1"/>
  <c r="BA694" i="57"/>
  <c r="AZ694" i="57"/>
  <c r="BA690" i="57"/>
  <c r="AZ690" i="57"/>
  <c r="BA686" i="57"/>
  <c r="AZ686" i="57"/>
  <c r="AZ682" i="57"/>
  <c r="BA682" i="57" s="1"/>
  <c r="BA678" i="57"/>
  <c r="AZ678" i="57"/>
  <c r="BA674" i="57"/>
  <c r="AZ674" i="57"/>
  <c r="BA670" i="57"/>
  <c r="AZ670" i="57"/>
  <c r="AZ666" i="57"/>
  <c r="BA666" i="57" s="1"/>
  <c r="AZ662" i="57"/>
  <c r="BA662" i="57" s="1"/>
  <c r="BA658" i="57"/>
  <c r="AZ658" i="57"/>
  <c r="AZ654" i="57"/>
  <c r="BA654" i="57" s="1"/>
  <c r="BA650" i="57"/>
  <c r="AZ650" i="57"/>
  <c r="AZ646" i="57"/>
  <c r="BA646" i="57" s="1"/>
  <c r="BA642" i="57"/>
  <c r="AZ642" i="57"/>
  <c r="AZ638" i="57"/>
  <c r="BA638" i="57" s="1"/>
  <c r="BA634" i="57"/>
  <c r="AZ634" i="57"/>
  <c r="BA630" i="57"/>
  <c r="AZ630" i="57"/>
  <c r="AZ626" i="57"/>
  <c r="BA626" i="57" s="1"/>
  <c r="BA622" i="57"/>
  <c r="AZ622" i="57"/>
  <c r="BA618" i="57"/>
  <c r="AZ618" i="57"/>
  <c r="BA614" i="57"/>
  <c r="AZ614" i="57"/>
  <c r="AZ610" i="57"/>
  <c r="BA610" i="57" s="1"/>
  <c r="AZ606" i="57"/>
  <c r="BA606" i="57" s="1"/>
  <c r="AZ602" i="57"/>
  <c r="BA602" i="57" s="1"/>
  <c r="AZ598" i="57"/>
  <c r="BA598" i="57" s="1"/>
  <c r="BA594" i="57"/>
  <c r="AZ594" i="57"/>
  <c r="AZ590" i="57"/>
  <c r="BA590" i="57" s="1"/>
  <c r="BA586" i="57"/>
  <c r="AZ586" i="57"/>
  <c r="BA582" i="57"/>
  <c r="AZ582" i="57"/>
  <c r="BA578" i="57"/>
  <c r="AZ578" i="57"/>
  <c r="AZ574" i="57"/>
  <c r="BA574" i="57" s="1"/>
  <c r="AZ570" i="57"/>
  <c r="BA570" i="57" s="1"/>
  <c r="AZ566" i="57"/>
  <c r="BA566" i="57" s="1"/>
  <c r="BA562" i="57"/>
  <c r="AZ562" i="57"/>
  <c r="BA558" i="57"/>
  <c r="AZ558" i="57"/>
  <c r="AZ554" i="57"/>
  <c r="BA554" i="57" s="1"/>
  <c r="AZ550" i="57"/>
  <c r="BA550" i="57" s="1"/>
  <c r="BA546" i="57"/>
  <c r="AZ546" i="57"/>
  <c r="BA542" i="57"/>
  <c r="AZ542" i="57"/>
  <c r="AZ538" i="57"/>
  <c r="BA538" i="57" s="1"/>
  <c r="AZ534" i="57"/>
  <c r="BA534" i="57" s="1"/>
  <c r="AZ530" i="57"/>
  <c r="BA530" i="57" s="1"/>
  <c r="AZ526" i="57"/>
  <c r="BA526" i="57" s="1"/>
  <c r="AZ522" i="57"/>
  <c r="BA522" i="57" s="1"/>
  <c r="AZ518" i="57"/>
  <c r="BA518" i="57" s="1"/>
  <c r="AZ514" i="57"/>
  <c r="BA514" i="57" s="1"/>
  <c r="AZ510" i="57"/>
  <c r="BA510" i="57" s="1"/>
  <c r="BA506" i="57"/>
  <c r="AZ506" i="57"/>
  <c r="BA502" i="57"/>
  <c r="AZ502" i="57"/>
  <c r="AZ498" i="57"/>
  <c r="BA498" i="57" s="1"/>
  <c r="AZ494" i="57"/>
  <c r="BA494" i="57" s="1"/>
  <c r="BA490" i="57"/>
  <c r="AZ490" i="57"/>
  <c r="BA486" i="57"/>
  <c r="AZ486" i="57"/>
  <c r="AZ482" i="57"/>
  <c r="BA482" i="57" s="1"/>
  <c r="AZ478" i="57"/>
  <c r="BA478" i="57" s="1"/>
  <c r="AZ474" i="57"/>
  <c r="BA474" i="57" s="1"/>
  <c r="BA470" i="57"/>
  <c r="AZ470" i="57"/>
  <c r="BA466" i="57"/>
  <c r="AZ466" i="57"/>
  <c r="AZ462" i="57"/>
  <c r="BA462" i="57" s="1"/>
  <c r="BA458" i="57"/>
  <c r="AZ458" i="57"/>
  <c r="BA454" i="57"/>
  <c r="AZ454" i="57"/>
  <c r="AZ450" i="57"/>
  <c r="BA450" i="57" s="1"/>
  <c r="AZ446" i="57"/>
  <c r="BA446" i="57" s="1"/>
  <c r="AZ442" i="57"/>
  <c r="BA442" i="57" s="1"/>
  <c r="BA438" i="57"/>
  <c r="AZ438" i="57"/>
  <c r="BA434" i="57"/>
  <c r="AZ434" i="57"/>
  <c r="BA430" i="57"/>
  <c r="AZ430" i="57"/>
  <c r="AZ426" i="57"/>
  <c r="BA426" i="57" s="1"/>
  <c r="AZ422" i="57"/>
  <c r="BA422" i="57" s="1"/>
  <c r="BA418" i="57"/>
  <c r="AZ418" i="57"/>
  <c r="BA414" i="57"/>
  <c r="AZ414" i="57"/>
  <c r="AZ410" i="57"/>
  <c r="BA410" i="57" s="1"/>
  <c r="AZ406" i="57"/>
  <c r="BA406" i="57" s="1"/>
  <c r="AZ402" i="57"/>
  <c r="BA402" i="57" s="1"/>
  <c r="AZ398" i="57"/>
  <c r="BA398" i="57" s="1"/>
  <c r="AZ394" i="57"/>
  <c r="BA394" i="57" s="1"/>
  <c r="AZ390" i="57"/>
  <c r="BA390" i="57" s="1"/>
  <c r="BA386" i="57"/>
  <c r="AZ386" i="57"/>
  <c r="AZ382" i="57"/>
  <c r="BA382" i="57" s="1"/>
  <c r="BA378" i="57"/>
  <c r="AZ378" i="57"/>
  <c r="BA374" i="57"/>
  <c r="AZ374" i="57"/>
  <c r="AZ370" i="57"/>
  <c r="BA370" i="57" s="1"/>
  <c r="BA366" i="57"/>
  <c r="AZ366" i="57"/>
  <c r="BA362" i="57"/>
  <c r="AZ362" i="57"/>
  <c r="BA358" i="57"/>
  <c r="AZ358" i="57"/>
  <c r="AZ354" i="57"/>
  <c r="BA354" i="57" s="1"/>
  <c r="AZ350" i="57"/>
  <c r="BA350" i="57" s="1"/>
  <c r="BA346" i="57"/>
  <c r="AZ346" i="57"/>
  <c r="BA342" i="57"/>
  <c r="AZ342" i="57"/>
  <c r="BA338" i="57"/>
  <c r="AZ338" i="57"/>
  <c r="AZ334" i="57"/>
  <c r="BA334" i="57" s="1"/>
  <c r="BA330" i="57"/>
  <c r="AZ330" i="57"/>
  <c r="BA326" i="57"/>
  <c r="AZ326" i="57"/>
  <c r="AZ322" i="57"/>
  <c r="BA322" i="57" s="1"/>
  <c r="AZ318" i="57"/>
  <c r="BA318" i="57" s="1"/>
  <c r="BA310" i="57"/>
  <c r="AZ310" i="57"/>
  <c r="BA306" i="57"/>
  <c r="AZ306" i="57"/>
  <c r="BA302" i="57"/>
  <c r="AZ302" i="57"/>
  <c r="AZ294" i="57"/>
  <c r="BA294" i="57" s="1"/>
  <c r="BA290" i="57"/>
  <c r="AZ290" i="57"/>
  <c r="BA286" i="57"/>
  <c r="AZ286" i="57"/>
  <c r="BA278" i="57"/>
  <c r="AZ278" i="57"/>
  <c r="BA274" i="57"/>
  <c r="AZ274" i="57"/>
  <c r="BA270" i="57"/>
  <c r="AZ270" i="57"/>
  <c r="BA262" i="57"/>
  <c r="AZ262" i="57"/>
  <c r="BA258" i="57"/>
  <c r="AZ258" i="57"/>
  <c r="BA254" i="57"/>
  <c r="AZ254" i="57"/>
  <c r="AZ250" i="57"/>
  <c r="AZ246" i="57"/>
  <c r="BA246" i="57" s="1"/>
  <c r="BA242" i="57"/>
  <c r="AZ242" i="57"/>
  <c r="BA238" i="57"/>
  <c r="AZ238" i="57"/>
  <c r="AZ230" i="57"/>
  <c r="BA230" i="57" s="1"/>
  <c r="BA226" i="57"/>
  <c r="AZ226" i="57"/>
  <c r="BA222" i="57"/>
  <c r="AZ222" i="57"/>
  <c r="BA214" i="57"/>
  <c r="AZ214" i="57"/>
  <c r="AZ210" i="57"/>
  <c r="BA210" i="57" s="1"/>
  <c r="BA206" i="57"/>
  <c r="AZ206" i="57"/>
  <c r="AZ198" i="57"/>
  <c r="BA198" i="57" s="1"/>
  <c r="AZ194" i="57"/>
  <c r="BA194" i="57" s="1"/>
  <c r="BA190" i="57"/>
  <c r="AZ190" i="57"/>
  <c r="BA182" i="57"/>
  <c r="AZ182" i="57"/>
  <c r="AZ174" i="57"/>
  <c r="BA174" i="57" s="1"/>
  <c r="AZ166" i="57"/>
  <c r="BA166" i="57" s="1"/>
  <c r="BA162" i="57"/>
  <c r="BA158" i="57"/>
  <c r="AZ158" i="57"/>
  <c r="BA150" i="57"/>
  <c r="AZ150" i="57"/>
  <c r="BA142" i="57"/>
  <c r="AZ142" i="57"/>
  <c r="AZ134" i="57"/>
  <c r="BA134" i="57" s="1"/>
  <c r="BA130" i="57"/>
  <c r="BA126" i="57"/>
  <c r="AZ126" i="57"/>
  <c r="BA122" i="57"/>
  <c r="BA118" i="57"/>
  <c r="AZ118" i="57"/>
  <c r="BA110" i="57"/>
  <c r="AZ110" i="57"/>
  <c r="AZ102" i="57"/>
  <c r="BA102" i="57" s="1"/>
  <c r="BA98" i="57"/>
  <c r="BA94" i="57"/>
  <c r="AZ94" i="57"/>
  <c r="BA86" i="57"/>
  <c r="AZ86" i="57"/>
  <c r="BA82" i="57"/>
  <c r="BA78" i="57"/>
  <c r="AZ78" i="57"/>
  <c r="AZ70" i="57"/>
  <c r="BA70" i="57" s="1"/>
  <c r="BA66" i="57"/>
  <c r="AZ62" i="57"/>
  <c r="BA62" i="57" s="1"/>
  <c r="BA58" i="57"/>
  <c r="BA54" i="57"/>
  <c r="AZ54" i="57"/>
  <c r="BA46" i="57"/>
  <c r="AZ46" i="57"/>
  <c r="BA38" i="57"/>
  <c r="AZ38" i="57"/>
  <c r="BA34" i="57"/>
  <c r="AZ30" i="57"/>
  <c r="BA30" i="57" s="1"/>
  <c r="AX1009" i="57"/>
  <c r="AX1005" i="57"/>
  <c r="AX1001" i="57"/>
  <c r="AX997" i="57"/>
  <c r="AX993" i="57"/>
  <c r="AX989" i="57"/>
  <c r="AX985" i="57"/>
  <c r="AX981" i="57"/>
  <c r="AX977" i="57"/>
  <c r="AX973" i="57"/>
  <c r="AX969" i="57"/>
  <c r="AX965" i="57"/>
  <c r="AZ965" i="57" s="1"/>
  <c r="AX961" i="57"/>
  <c r="AX957" i="57"/>
  <c r="AX953" i="57"/>
  <c r="AX949" i="57"/>
  <c r="AX945" i="57"/>
  <c r="AX941" i="57"/>
  <c r="AX937" i="57"/>
  <c r="AX933" i="57"/>
  <c r="AX929" i="57"/>
  <c r="AX925" i="57"/>
  <c r="AX921" i="57"/>
  <c r="AX917" i="57"/>
  <c r="AX913" i="57"/>
  <c r="AX909" i="57"/>
  <c r="AX905" i="57"/>
  <c r="AX901" i="57"/>
  <c r="AX897" i="57"/>
  <c r="AX893" i="57"/>
  <c r="AX889" i="57"/>
  <c r="AX885" i="57"/>
  <c r="AX881" i="57"/>
  <c r="AX877" i="57"/>
  <c r="AX873" i="57"/>
  <c r="AX869" i="57"/>
  <c r="AX865" i="57"/>
  <c r="AX861" i="57"/>
  <c r="AX857" i="57"/>
  <c r="AX853" i="57"/>
  <c r="AX849" i="57"/>
  <c r="AX845" i="57"/>
  <c r="AX841" i="57"/>
  <c r="AX837" i="57"/>
  <c r="AX833" i="57"/>
  <c r="AX829" i="57"/>
  <c r="AX825" i="57"/>
  <c r="AX821" i="57"/>
  <c r="AX817" i="57"/>
  <c r="AX813" i="57"/>
  <c r="AX809" i="57"/>
  <c r="AX805" i="57"/>
  <c r="AX800" i="57"/>
  <c r="AX795" i="57"/>
  <c r="AX790" i="57"/>
  <c r="AX784" i="57"/>
  <c r="AX779" i="57"/>
  <c r="AX774" i="57"/>
  <c r="AX768" i="57"/>
  <c r="AX763" i="57"/>
  <c r="AX758" i="57"/>
  <c r="AX752" i="57"/>
  <c r="AX747" i="57"/>
  <c r="AX742" i="57"/>
  <c r="AX736" i="57"/>
  <c r="AX731" i="57"/>
  <c r="AX726" i="57"/>
  <c r="AX720" i="57"/>
  <c r="AX715" i="57"/>
  <c r="AX707" i="57"/>
  <c r="AX699" i="57"/>
  <c r="AX691" i="57"/>
  <c r="AX683" i="57"/>
  <c r="AX675" i="57"/>
  <c r="AX667" i="57"/>
  <c r="AX659" i="57"/>
  <c r="AX651" i="57"/>
  <c r="AX643" i="57"/>
  <c r="AX635" i="57"/>
  <c r="AX627" i="57"/>
  <c r="AX619" i="57"/>
  <c r="AX611" i="57"/>
  <c r="AX603" i="57"/>
  <c r="AX595" i="57"/>
  <c r="AX587" i="57"/>
  <c r="AX579" i="57"/>
  <c r="AX571" i="57"/>
  <c r="AX563" i="57"/>
  <c r="AX555" i="57"/>
  <c r="AX547" i="57"/>
  <c r="AX539" i="57"/>
  <c r="AX531" i="57"/>
  <c r="AX523" i="57"/>
  <c r="AX515" i="57"/>
  <c r="AX507" i="57"/>
  <c r="AX499" i="57"/>
  <c r="AX491" i="57"/>
  <c r="AX483" i="57"/>
  <c r="AX475" i="57"/>
  <c r="AX467" i="57"/>
  <c r="AX459" i="57"/>
  <c r="AX451" i="57"/>
  <c r="AX443" i="57"/>
  <c r="AX435" i="57"/>
  <c r="AX427" i="57"/>
  <c r="AX419" i="57"/>
  <c r="AX411" i="57"/>
  <c r="AX403" i="57"/>
  <c r="AX395" i="57"/>
  <c r="AX387" i="57"/>
  <c r="AX379" i="57"/>
  <c r="AX371" i="57"/>
  <c r="AX363" i="57"/>
  <c r="AX355" i="57"/>
  <c r="AX347" i="57"/>
  <c r="AX339" i="57"/>
  <c r="AX331" i="57"/>
  <c r="AX323" i="57"/>
  <c r="AX314" i="57"/>
  <c r="AX298" i="57"/>
  <c r="AX282" i="57"/>
  <c r="AX266" i="57"/>
  <c r="AX250" i="57"/>
  <c r="AX234" i="57"/>
  <c r="AX218" i="57"/>
  <c r="AX202" i="57"/>
  <c r="AX186" i="57"/>
  <c r="AX170" i="57"/>
  <c r="AZ170" i="57" s="1"/>
  <c r="AX154" i="57"/>
  <c r="AX138" i="57"/>
  <c r="AZ138" i="57" s="1"/>
  <c r="AX122" i="57"/>
  <c r="AZ122" i="57" s="1"/>
  <c r="AX106" i="57"/>
  <c r="AZ106" i="57" s="1"/>
  <c r="AX90" i="57"/>
  <c r="AZ90" i="57" s="1"/>
  <c r="AX74" i="57"/>
  <c r="AZ74" i="57" s="1"/>
  <c r="AX58" i="57"/>
  <c r="AZ58" i="57" s="1"/>
  <c r="AX42" i="57"/>
  <c r="AZ42" i="57" s="1"/>
  <c r="AZ997" i="57"/>
  <c r="AZ949" i="57"/>
  <c r="AZ933" i="57"/>
  <c r="AZ885" i="57"/>
  <c r="AZ869" i="57"/>
  <c r="AZ821" i="57"/>
  <c r="AZ805" i="57"/>
  <c r="AZ789" i="57"/>
  <c r="AZ773" i="57"/>
  <c r="AZ757" i="57"/>
  <c r="AZ741" i="57"/>
  <c r="BA741" i="57" s="1"/>
  <c r="AZ725" i="57"/>
  <c r="AZ709" i="57"/>
  <c r="BA709" i="57" s="1"/>
  <c r="AZ693" i="57"/>
  <c r="AZ677" i="57"/>
  <c r="BA677" i="57" s="1"/>
  <c r="AZ661" i="57"/>
  <c r="AZ645" i="57"/>
  <c r="AZ629" i="57"/>
  <c r="BA629" i="57" s="1"/>
  <c r="AZ613" i="57"/>
  <c r="AZ597" i="57"/>
  <c r="BA597" i="57" s="1"/>
  <c r="AZ581" i="57"/>
  <c r="BA581" i="57" s="1"/>
  <c r="AZ565" i="57"/>
  <c r="AZ549" i="57"/>
  <c r="AZ533" i="57"/>
  <c r="AZ517" i="57"/>
  <c r="AZ501" i="57"/>
  <c r="AZ485" i="57"/>
  <c r="BA485" i="57" s="1"/>
  <c r="AZ469" i="57"/>
  <c r="AZ453" i="57"/>
  <c r="AZ437" i="57"/>
  <c r="BA437" i="57" s="1"/>
  <c r="AZ421" i="57"/>
  <c r="BA421" i="57" s="1"/>
  <c r="AZ405" i="57"/>
  <c r="BA405" i="57" s="1"/>
  <c r="AZ389" i="57"/>
  <c r="AZ373" i="57"/>
  <c r="BA373" i="57" s="1"/>
  <c r="AZ357" i="57"/>
  <c r="AZ341" i="57"/>
  <c r="AZ325" i="57"/>
  <c r="BA325" i="57" s="1"/>
  <c r="AZ309" i="57"/>
  <c r="AZ293" i="57"/>
  <c r="BA293" i="57" s="1"/>
  <c r="AZ277" i="57"/>
  <c r="BA277" i="57" s="1"/>
  <c r="AZ261" i="57"/>
  <c r="AZ245" i="57"/>
  <c r="BA245" i="57" s="1"/>
  <c r="AZ229" i="57"/>
  <c r="AZ213" i="57"/>
  <c r="BA213" i="57" s="1"/>
  <c r="AZ197" i="57"/>
  <c r="BA197" i="57" s="1"/>
  <c r="AZ178" i="57"/>
  <c r="BA178" i="57" s="1"/>
  <c r="AZ146" i="57"/>
  <c r="BA146" i="57" s="1"/>
  <c r="AZ114" i="57"/>
  <c r="BA114" i="57" s="1"/>
  <c r="AZ82" i="57"/>
  <c r="AZ50" i="57"/>
  <c r="BA50" i="57" s="1"/>
  <c r="BA697" i="57"/>
  <c r="BA185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F118" i="57"/>
  <c r="F122" i="57"/>
  <c r="E123" i="57"/>
  <c r="D115" i="57"/>
  <c r="D116" i="57"/>
  <c r="D117" i="57"/>
  <c r="D118" i="57"/>
  <c r="D119" i="57"/>
  <c r="D120" i="57"/>
  <c r="D121" i="57"/>
  <c r="D122" i="57"/>
  <c r="D123" i="57"/>
  <c r="E115" i="57"/>
  <c r="E116" i="57"/>
  <c r="E117" i="57"/>
  <c r="E118" i="57"/>
  <c r="E119" i="57"/>
  <c r="E120" i="57"/>
  <c r="E121" i="57"/>
  <c r="E122" i="57"/>
  <c r="AP156" i="57" l="1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D1156" i="57"/>
  <c r="AZ1070" i="57"/>
  <c r="AZ1113" i="57"/>
  <c r="BA1113" i="57"/>
  <c r="AZ1086" i="57"/>
  <c r="BA1086" i="57" s="1"/>
  <c r="BA1075" i="57"/>
  <c r="BA1141" i="57"/>
  <c r="BF1158" i="57"/>
  <c r="BI1158" i="57"/>
  <c r="BA1158" i="57"/>
  <c r="BC1158" i="57"/>
  <c r="BG1220" i="57"/>
  <c r="BF1173" i="57"/>
  <c r="BC1173" i="57"/>
  <c r="BI1173" i="57"/>
  <c r="BA1173" i="57"/>
  <c r="BA1143" i="57"/>
  <c r="BF1172" i="57"/>
  <c r="BI1172" i="57"/>
  <c r="BA1126" i="57"/>
  <c r="BA1149" i="57"/>
  <c r="BF1166" i="57"/>
  <c r="BI1166" i="57"/>
  <c r="BA1166" i="57"/>
  <c r="BC1166" i="57"/>
  <c r="BF1162" i="57"/>
  <c r="BC1170" i="57"/>
  <c r="BD1183" i="57"/>
  <c r="BF1192" i="57"/>
  <c r="BC1192" i="57"/>
  <c r="BI1192" i="57"/>
  <c r="BC1234" i="57"/>
  <c r="BF1234" i="57"/>
  <c r="AZ1234" i="57"/>
  <c r="BI1234" i="57" s="1"/>
  <c r="BA1234" i="57"/>
  <c r="BI1236" i="57"/>
  <c r="BF1236" i="57"/>
  <c r="BA1200" i="57"/>
  <c r="BC1200" i="57"/>
  <c r="BI1200" i="57"/>
  <c r="BF1200" i="57"/>
  <c r="BG1237" i="57"/>
  <c r="AZ1259" i="57"/>
  <c r="BI1259" i="57" s="1"/>
  <c r="BA1156" i="57"/>
  <c r="BC1163" i="57"/>
  <c r="BA1178" i="57"/>
  <c r="BF1180" i="57"/>
  <c r="BD1192" i="57"/>
  <c r="BJ1238" i="57"/>
  <c r="BI1252" i="57"/>
  <c r="BA1252" i="57"/>
  <c r="BC1252" i="57"/>
  <c r="BF1267" i="57"/>
  <c r="BC1267" i="57"/>
  <c r="AZ1267" i="57"/>
  <c r="BA1267" i="57"/>
  <c r="BI1267" i="57"/>
  <c r="AZ1287" i="57"/>
  <c r="BI1287" i="57" s="1"/>
  <c r="BF1224" i="57"/>
  <c r="AZ1231" i="57"/>
  <c r="BC1231" i="57" s="1"/>
  <c r="BA1244" i="57"/>
  <c r="BC1294" i="57"/>
  <c r="BI1294" i="57"/>
  <c r="BF1294" i="57"/>
  <c r="BF1198" i="57"/>
  <c r="BD1220" i="57"/>
  <c r="BF1252" i="57"/>
  <c r="BD1446" i="57"/>
  <c r="BD1445" i="57"/>
  <c r="BD1444" i="57"/>
  <c r="AZ1031" i="57"/>
  <c r="BA1031" i="57"/>
  <c r="AZ1036" i="57"/>
  <c r="BA1064" i="57"/>
  <c r="AZ1013" i="57"/>
  <c r="AZ1078" i="57"/>
  <c r="AZ1105" i="57"/>
  <c r="BA1105" i="57"/>
  <c r="AZ1110" i="57"/>
  <c r="AZ1051" i="57"/>
  <c r="BA1051" i="57" s="1"/>
  <c r="BA1094" i="57"/>
  <c r="AZ1117" i="57"/>
  <c r="BA1117" i="57" s="1"/>
  <c r="AZ1069" i="57"/>
  <c r="BA1069" i="57" s="1"/>
  <c r="BA1092" i="57"/>
  <c r="BI1175" i="57"/>
  <c r="BC1175" i="57"/>
  <c r="BF1175" i="57"/>
  <c r="BF1193" i="57"/>
  <c r="BI1210" i="57"/>
  <c r="BJ1210" i="57" s="1"/>
  <c r="AZ1129" i="57"/>
  <c r="BA1162" i="57"/>
  <c r="BF1170" i="57"/>
  <c r="AZ1174" i="57"/>
  <c r="BF1174" i="57" s="1"/>
  <c r="AZ1181" i="57"/>
  <c r="BI1181" i="57" s="1"/>
  <c r="BG1183" i="57"/>
  <c r="AZ1209" i="57"/>
  <c r="BC1209" i="57" s="1"/>
  <c r="BA1239" i="57"/>
  <c r="AZ1087" i="57"/>
  <c r="BI1195" i="57"/>
  <c r="BF1195" i="57"/>
  <c r="BC1195" i="57"/>
  <c r="BF1215" i="57"/>
  <c r="BC1215" i="57"/>
  <c r="BF1216" i="57"/>
  <c r="BF1264" i="57"/>
  <c r="BI1264" i="57"/>
  <c r="BF1156" i="57"/>
  <c r="BI1180" i="57"/>
  <c r="BI1182" i="57"/>
  <c r="AZ1182" i="57"/>
  <c r="BF1182" i="57" s="1"/>
  <c r="BF1188" i="57"/>
  <c r="BA1188" i="57"/>
  <c r="BI1188" i="57"/>
  <c r="AZ1201" i="57"/>
  <c r="BC1201" i="57" s="1"/>
  <c r="AZ1218" i="57"/>
  <c r="BF1218" i="57" s="1"/>
  <c r="BC1250" i="57"/>
  <c r="BI1250" i="57"/>
  <c r="AZ1250" i="57"/>
  <c r="BF1250" i="57" s="1"/>
  <c r="BA1250" i="57"/>
  <c r="BG1264" i="57"/>
  <c r="BC1282" i="57"/>
  <c r="BD1282" i="57" s="1"/>
  <c r="BI1282" i="57"/>
  <c r="BF1282" i="57"/>
  <c r="BG1282" i="57" s="1"/>
  <c r="BA1282" i="57"/>
  <c r="AZ1282" i="57"/>
  <c r="BI1284" i="57"/>
  <c r="BA1284" i="57"/>
  <c r="BC1284" i="57"/>
  <c r="BF1284" i="57"/>
  <c r="AZ1101" i="57"/>
  <c r="BC1236" i="57"/>
  <c r="BF1246" i="57"/>
  <c r="BI1246" i="57"/>
  <c r="BI1272" i="57"/>
  <c r="BI1198" i="57"/>
  <c r="BC1246" i="57"/>
  <c r="BD1374" i="57"/>
  <c r="BD1372" i="57"/>
  <c r="BD1373" i="57"/>
  <c r="AZ1028" i="57"/>
  <c r="AZ1040" i="57"/>
  <c r="BA1062" i="57"/>
  <c r="BA1070" i="57"/>
  <c r="AZ1085" i="57"/>
  <c r="AZ1106" i="57"/>
  <c r="BA1106" i="57" s="1"/>
  <c r="AZ1116" i="57"/>
  <c r="BA1028" i="57"/>
  <c r="AZ1037" i="57"/>
  <c r="BA1037" i="57" s="1"/>
  <c r="AZ1035" i="57"/>
  <c r="BA1035" i="57"/>
  <c r="BA1033" i="57"/>
  <c r="BA1034" i="57"/>
  <c r="BA1078" i="57"/>
  <c r="AZ1055" i="57"/>
  <c r="AZ1059" i="57"/>
  <c r="BA1059" i="57" s="1"/>
  <c r="BA1065" i="57"/>
  <c r="AZ1074" i="57"/>
  <c r="BA1074" i="57" s="1"/>
  <c r="BA1079" i="57"/>
  <c r="BA1071" i="57"/>
  <c r="AZ1081" i="57"/>
  <c r="AZ1111" i="57"/>
  <c r="AZ1137" i="57"/>
  <c r="AZ1145" i="57"/>
  <c r="BA1145" i="57"/>
  <c r="AZ1153" i="57"/>
  <c r="BA1153" i="57"/>
  <c r="BC1161" i="57"/>
  <c r="AZ1161" i="57"/>
  <c r="BI1161" i="57"/>
  <c r="BA1161" i="57"/>
  <c r="BF1161" i="57"/>
  <c r="BC1169" i="57"/>
  <c r="BA1169" i="57"/>
  <c r="AZ1169" i="57"/>
  <c r="BF1169" i="57"/>
  <c r="BI1169" i="57"/>
  <c r="AZ1177" i="57"/>
  <c r="BC1177" i="57" s="1"/>
  <c r="AZ1185" i="57"/>
  <c r="BA1185" i="57" s="1"/>
  <c r="BI1185" i="57"/>
  <c r="AZ1103" i="57"/>
  <c r="BA1103" i="57" s="1"/>
  <c r="BA1118" i="57"/>
  <c r="BA1121" i="57"/>
  <c r="BA1047" i="57"/>
  <c r="BA1076" i="57"/>
  <c r="AZ1102" i="57"/>
  <c r="BA1102" i="57" s="1"/>
  <c r="BA1107" i="57"/>
  <c r="BA1124" i="57"/>
  <c r="BF1179" i="57"/>
  <c r="BC1179" i="57"/>
  <c r="AZ1189" i="57"/>
  <c r="BC1189" i="57" s="1"/>
  <c r="BF1189" i="57"/>
  <c r="BC1197" i="57"/>
  <c r="BF1197" i="57"/>
  <c r="AZ1197" i="57"/>
  <c r="BI1197" i="57" s="1"/>
  <c r="BA1197" i="57"/>
  <c r="BA1205" i="57"/>
  <c r="BF1205" i="57"/>
  <c r="AZ1205" i="57"/>
  <c r="BC1205" i="57" s="1"/>
  <c r="AZ1213" i="57"/>
  <c r="BI1213" i="57" s="1"/>
  <c r="BF1213" i="57"/>
  <c r="AZ1221" i="57"/>
  <c r="BC1221" i="57" s="1"/>
  <c r="AZ1130" i="57"/>
  <c r="BA1130" i="57" s="1"/>
  <c r="BC1164" i="57"/>
  <c r="BI1164" i="57"/>
  <c r="BF1164" i="57"/>
  <c r="BC1165" i="57"/>
  <c r="BI1165" i="57"/>
  <c r="BJ1167" i="57" s="1"/>
  <c r="BA1165" i="57"/>
  <c r="BF1165" i="57"/>
  <c r="BG1171" i="57" s="1"/>
  <c r="BI1171" i="57"/>
  <c r="BA1172" i="57"/>
  <c r="BA1142" i="57"/>
  <c r="BA1150" i="57"/>
  <c r="BG1168" i="57"/>
  <c r="AZ1193" i="57"/>
  <c r="BC1193" i="57" s="1"/>
  <c r="AZ1210" i="57"/>
  <c r="BF1210" i="57" s="1"/>
  <c r="BD1219" i="57"/>
  <c r="BA1129" i="57"/>
  <c r="BA1097" i="57"/>
  <c r="BA1164" i="57"/>
  <c r="BA1174" i="57"/>
  <c r="BI1191" i="57"/>
  <c r="BA1192" i="57"/>
  <c r="BC1208" i="57"/>
  <c r="AZ1217" i="57"/>
  <c r="BI1217" i="57" s="1"/>
  <c r="BJ1219" i="57"/>
  <c r="AZ1227" i="57"/>
  <c r="BI1227" i="57" s="1"/>
  <c r="BJ1237" i="57"/>
  <c r="BD1265" i="57"/>
  <c r="BI1156" i="57"/>
  <c r="BC1172" i="57"/>
  <c r="BC1178" i="57"/>
  <c r="BC1180" i="57"/>
  <c r="BJ1183" i="57"/>
  <c r="BA1187" i="57"/>
  <c r="BC1187" i="57"/>
  <c r="BF1202" i="57"/>
  <c r="BC1202" i="57"/>
  <c r="BA1202" i="57"/>
  <c r="BI1202" i="57"/>
  <c r="BA1236" i="57"/>
  <c r="BD1273" i="57"/>
  <c r="BA1139" i="57"/>
  <c r="BA1231" i="57"/>
  <c r="BJ1246" i="57"/>
  <c r="BF1272" i="57"/>
  <c r="BI1319" i="57"/>
  <c r="BJ1319" i="57" s="1"/>
  <c r="BC1319" i="57"/>
  <c r="BD1319" i="57" s="1"/>
  <c r="AZ1319" i="57"/>
  <c r="BF1319" i="57" s="1"/>
  <c r="BI1331" i="57"/>
  <c r="AZ1331" i="57"/>
  <c r="BC1331" i="57" s="1"/>
  <c r="BA1198" i="57"/>
  <c r="BC1207" i="57"/>
  <c r="BJ1220" i="57"/>
  <c r="BA1013" i="57"/>
  <c r="BA1042" i="57"/>
  <c r="AZ1053" i="57"/>
  <c r="BA1056" i="57"/>
  <c r="AZ1023" i="57"/>
  <c r="BA1025" i="57"/>
  <c r="AZ1020" i="57"/>
  <c r="BA1020" i="57" s="1"/>
  <c r="BA1054" i="57"/>
  <c r="AZ1050" i="57"/>
  <c r="BA1050" i="57" s="1"/>
  <c r="BA1063" i="57"/>
  <c r="AZ1063" i="57"/>
  <c r="BA1067" i="57"/>
  <c r="AZ1073" i="57"/>
  <c r="AZ1090" i="57"/>
  <c r="BA1090" i="57"/>
  <c r="BA1095" i="57"/>
  <c r="AZ1024" i="57"/>
  <c r="BA1024" i="57" s="1"/>
  <c r="BA1057" i="57"/>
  <c r="AZ1058" i="57"/>
  <c r="BA1058" i="57" s="1"/>
  <c r="BA1066" i="57"/>
  <c r="AZ1132" i="57"/>
  <c r="BA1138" i="57"/>
  <c r="BA1154" i="57"/>
  <c r="BI1186" i="57"/>
  <c r="BA1186" i="57"/>
  <c r="BA1082" i="57"/>
  <c r="BA1085" i="57"/>
  <c r="AZ1098" i="57"/>
  <c r="BA1098" i="57" s="1"/>
  <c r="BA1125" i="57"/>
  <c r="AZ1125" i="57"/>
  <c r="BF1186" i="57"/>
  <c r="BI1190" i="57"/>
  <c r="BA1190" i="57"/>
  <c r="BC1190" i="57"/>
  <c r="BI1206" i="57"/>
  <c r="BA1206" i="57"/>
  <c r="BF1214" i="57"/>
  <c r="BC1214" i="57"/>
  <c r="BI1214" i="57"/>
  <c r="BA1214" i="57"/>
  <c r="BF1222" i="57"/>
  <c r="BA1222" i="57"/>
  <c r="BC1222" i="57"/>
  <c r="BI1222" i="57"/>
  <c r="AZ1133" i="57"/>
  <c r="BA1133" i="57" s="1"/>
  <c r="BG1172" i="57"/>
  <c r="BD1184" i="57"/>
  <c r="BA1089" i="57"/>
  <c r="BG1166" i="57"/>
  <c r="BI1170" i="57"/>
  <c r="BF1199" i="57"/>
  <c r="BC1199" i="57"/>
  <c r="BC1206" i="57"/>
  <c r="BG1219" i="57"/>
  <c r="BG1265" i="57"/>
  <c r="BA1109" i="57"/>
  <c r="BJ1170" i="57"/>
  <c r="BG1192" i="57"/>
  <c r="BA1209" i="57"/>
  <c r="BA1215" i="57"/>
  <c r="AZ1216" i="57"/>
  <c r="BC1216" i="57" s="1"/>
  <c r="BF1223" i="57"/>
  <c r="BA1223" i="57"/>
  <c r="BF1232" i="57"/>
  <c r="BI1232" i="57"/>
  <c r="BC1232" i="57"/>
  <c r="BC1242" i="57"/>
  <c r="BI1242" i="57"/>
  <c r="BF1242" i="57"/>
  <c r="BA1242" i="57"/>
  <c r="BF1244" i="57"/>
  <c r="BI1244" i="57"/>
  <c r="BI1247" i="57"/>
  <c r="BF1247" i="57"/>
  <c r="BG1247" i="57" s="1"/>
  <c r="AZ1247" i="57"/>
  <c r="BA1247" i="57" s="1"/>
  <c r="BC1247" i="57"/>
  <c r="BC1274" i="57"/>
  <c r="BA1274" i="57"/>
  <c r="AZ1274" i="57"/>
  <c r="BI1274" i="57" s="1"/>
  <c r="BA1276" i="57"/>
  <c r="BC1276" i="57"/>
  <c r="BI1276" i="57"/>
  <c r="BF1279" i="57"/>
  <c r="AZ1279" i="57"/>
  <c r="BA1279" i="57" s="1"/>
  <c r="BC1279" i="57"/>
  <c r="BF1178" i="57"/>
  <c r="BA1182" i="57"/>
  <c r="BG1184" i="57"/>
  <c r="BC1188" i="57"/>
  <c r="BC1194" i="57"/>
  <c r="BI1194" i="57"/>
  <c r="AZ1194" i="57"/>
  <c r="BA1194" i="57" s="1"/>
  <c r="AZ1239" i="57"/>
  <c r="BF1239" i="57" s="1"/>
  <c r="BC1255" i="57"/>
  <c r="BD1255" i="57" s="1"/>
  <c r="AZ1255" i="57"/>
  <c r="BA1255" i="57" s="1"/>
  <c r="BD1171" i="57"/>
  <c r="BJ1184" i="57"/>
  <c r="BA1101" i="57"/>
  <c r="BI1224" i="57"/>
  <c r="BA1246" i="57"/>
  <c r="BC1253" i="57"/>
  <c r="BA1253" i="57"/>
  <c r="BF1253" i="57"/>
  <c r="BI1253" i="57"/>
  <c r="BF1261" i="57"/>
  <c r="BI1261" i="57"/>
  <c r="BC1266" i="57"/>
  <c r="BD1267" i="57" s="1"/>
  <c r="BF1266" i="57"/>
  <c r="BG1266" i="57" s="1"/>
  <c r="AZ1266" i="57"/>
  <c r="BA1266" i="57" s="1"/>
  <c r="AZ1275" i="57"/>
  <c r="BA1275" i="57" s="1"/>
  <c r="BF1280" i="57"/>
  <c r="BI1280" i="57"/>
  <c r="BC1280" i="57"/>
  <c r="AZ1291" i="57"/>
  <c r="BI1291" i="57" s="1"/>
  <c r="BA1294" i="57"/>
  <c r="BF1314" i="57"/>
  <c r="AZ1314" i="57"/>
  <c r="BA1314" i="57" s="1"/>
  <c r="BD1345" i="57"/>
  <c r="BA1316" i="57"/>
  <c r="BI1316" i="57"/>
  <c r="BC1316" i="57"/>
  <c r="BF1316" i="57"/>
  <c r="BA1148" i="57"/>
  <c r="AZ1296" i="57"/>
  <c r="BA1296" i="57" s="1"/>
  <c r="BA1235" i="57"/>
  <c r="BC1235" i="57"/>
  <c r="AZ1235" i="57"/>
  <c r="BF1235" i="57" s="1"/>
  <c r="BI1235" i="57"/>
  <c r="BC1226" i="57"/>
  <c r="BI1226" i="57"/>
  <c r="BF1226" i="57"/>
  <c r="BF1228" i="57"/>
  <c r="BI1228" i="57"/>
  <c r="BC1228" i="57"/>
  <c r="BD1234" i="57" s="1"/>
  <c r="BD1237" i="57"/>
  <c r="BJ1273" i="57"/>
  <c r="BG1246" i="57"/>
  <c r="BJ1265" i="57"/>
  <c r="BD1264" i="57"/>
  <c r="BC1262" i="57"/>
  <c r="BI1262" i="57"/>
  <c r="BF1262" i="57"/>
  <c r="BC1290" i="57"/>
  <c r="BF1290" i="57"/>
  <c r="AZ1290" i="57"/>
  <c r="BA1290" i="57" s="1"/>
  <c r="BC1299" i="57"/>
  <c r="AZ1299" i="57"/>
  <c r="BF1299" i="57" s="1"/>
  <c r="BI1342" i="57"/>
  <c r="BI1358" i="57"/>
  <c r="BI1374" i="57"/>
  <c r="BI1390" i="57"/>
  <c r="BA1220" i="57"/>
  <c r="BC1256" i="57"/>
  <c r="BD1256" i="57" s="1"/>
  <c r="AZ1256" i="57"/>
  <c r="BA1256" i="57" s="1"/>
  <c r="BJ1264" i="57"/>
  <c r="BC1293" i="57"/>
  <c r="BA1293" i="57"/>
  <c r="BI1295" i="57"/>
  <c r="BC1295" i="57"/>
  <c r="BF1295" i="57"/>
  <c r="AZ1295" i="57"/>
  <c r="BA1295" i="57" s="1"/>
  <c r="BD1301" i="57"/>
  <c r="BF1326" i="57"/>
  <c r="BA1326" i="57"/>
  <c r="BC1327" i="57"/>
  <c r="AZ1327" i="57"/>
  <c r="BA1327" i="57" s="1"/>
  <c r="BI1347" i="57"/>
  <c r="BC1347" i="57"/>
  <c r="BF1347" i="57"/>
  <c r="AZ1347" i="57"/>
  <c r="BA1347" i="57" s="1"/>
  <c r="BI1363" i="57"/>
  <c r="BC1363" i="57"/>
  <c r="BF1363" i="57"/>
  <c r="AZ1363" i="57"/>
  <c r="BA1363" i="57" s="1"/>
  <c r="BI1379" i="57"/>
  <c r="BC1379" i="57"/>
  <c r="BF1379" i="57"/>
  <c r="AZ1379" i="57"/>
  <c r="BA1379" i="57" s="1"/>
  <c r="BG1390" i="57"/>
  <c r="BC1395" i="57"/>
  <c r="AZ1395" i="57"/>
  <c r="BF1395" i="57" s="1"/>
  <c r="BI1411" i="57"/>
  <c r="BF1411" i="57"/>
  <c r="AZ1411" i="57"/>
  <c r="BC1411" i="57" s="1"/>
  <c r="AZ1427" i="57"/>
  <c r="BI1427" i="57" s="1"/>
  <c r="BF1451" i="57"/>
  <c r="BA1451" i="57"/>
  <c r="BI1451" i="57"/>
  <c r="AZ1451" i="57"/>
  <c r="BC1451" i="57" s="1"/>
  <c r="BF1453" i="57"/>
  <c r="BC1453" i="57"/>
  <c r="BA1453" i="57"/>
  <c r="BA1460" i="57"/>
  <c r="BI1460" i="57"/>
  <c r="BF1460" i="57"/>
  <c r="BF1462" i="57"/>
  <c r="BA1462" i="57"/>
  <c r="BF1464" i="57"/>
  <c r="BI1464" i="57"/>
  <c r="BC1464" i="57"/>
  <c r="AZ1464" i="57"/>
  <c r="BA1464" i="57"/>
  <c r="BC1475" i="57"/>
  <c r="AZ1475" i="57"/>
  <c r="BF1475" i="57" s="1"/>
  <c r="BF1486" i="57"/>
  <c r="BC1486" i="57"/>
  <c r="BI1486" i="57"/>
  <c r="BA1486" i="57"/>
  <c r="AZ1488" i="57"/>
  <c r="BF1488" i="57" s="1"/>
  <c r="BF1501" i="57"/>
  <c r="BC1501" i="57"/>
  <c r="BA1501" i="57"/>
  <c r="BD1230" i="57"/>
  <c r="BD1238" i="57"/>
  <c r="BG1345" i="57"/>
  <c r="AZ1370" i="57"/>
  <c r="BC1370" i="57" s="1"/>
  <c r="BA1390" i="57"/>
  <c r="BJ1462" i="57"/>
  <c r="BF1328" i="57"/>
  <c r="AZ1328" i="57"/>
  <c r="BI1328" i="57" s="1"/>
  <c r="AZ1336" i="57"/>
  <c r="BI1336" i="57" s="1"/>
  <c r="BA1348" i="57"/>
  <c r="BI1348" i="57"/>
  <c r="BF1348" i="57"/>
  <c r="BF1350" i="57"/>
  <c r="BA1350" i="57"/>
  <c r="BF1352" i="57"/>
  <c r="BI1352" i="57"/>
  <c r="AZ1352" i="57"/>
  <c r="BC1352" i="57" s="1"/>
  <c r="BA1364" i="57"/>
  <c r="BI1364" i="57"/>
  <c r="BF1364" i="57"/>
  <c r="BF1366" i="57"/>
  <c r="BA1366" i="57"/>
  <c r="BF1368" i="57"/>
  <c r="BI1368" i="57"/>
  <c r="BC1368" i="57"/>
  <c r="AZ1368" i="57"/>
  <c r="BA1368" i="57"/>
  <c r="BA1380" i="57"/>
  <c r="BI1380" i="57"/>
  <c r="BF1380" i="57"/>
  <c r="BF1382" i="57"/>
  <c r="BA1382" i="57"/>
  <c r="BC1384" i="57"/>
  <c r="AZ1384" i="57"/>
  <c r="BF1384" i="57" s="1"/>
  <c r="BA1396" i="57"/>
  <c r="BI1396" i="57"/>
  <c r="BF1396" i="57"/>
  <c r="BF1398" i="57"/>
  <c r="BA1398" i="57"/>
  <c r="AZ1400" i="57"/>
  <c r="BC1400" i="57" s="1"/>
  <c r="BA1412" i="57"/>
  <c r="BI1412" i="57"/>
  <c r="BF1412" i="57"/>
  <c r="BF1414" i="57"/>
  <c r="BA1414" i="57"/>
  <c r="BC1416" i="57"/>
  <c r="BA1416" i="57"/>
  <c r="AZ1416" i="57"/>
  <c r="BF1416" i="57" s="1"/>
  <c r="BA1428" i="57"/>
  <c r="BI1428" i="57"/>
  <c r="BF1428" i="57"/>
  <c r="BF1430" i="57"/>
  <c r="BA1430" i="57"/>
  <c r="BF1432" i="57"/>
  <c r="AZ1432" i="57"/>
  <c r="BA1432" i="57" s="1"/>
  <c r="BI1435" i="57"/>
  <c r="BJ1435" i="57" s="1"/>
  <c r="BC1435" i="57"/>
  <c r="BF1435" i="57"/>
  <c r="BG1435" i="57" s="1"/>
  <c r="AZ1435" i="57"/>
  <c r="BA1435" i="57" s="1"/>
  <c r="BA1452" i="57"/>
  <c r="BI1452" i="57"/>
  <c r="BF1452" i="57"/>
  <c r="BA1467" i="57"/>
  <c r="AZ1467" i="57"/>
  <c r="BI1467" i="57" s="1"/>
  <c r="BF1469" i="57"/>
  <c r="BC1469" i="57"/>
  <c r="BA1469" i="57"/>
  <c r="BA1476" i="57"/>
  <c r="BI1476" i="57"/>
  <c r="BF1476" i="57"/>
  <c r="BF1478" i="57"/>
  <c r="BA1478" i="57"/>
  <c r="BF1480" i="57"/>
  <c r="BC1480" i="57"/>
  <c r="BA1480" i="57"/>
  <c r="AZ1480" i="57"/>
  <c r="BI1480" i="57" s="1"/>
  <c r="BC1491" i="57"/>
  <c r="BA1491" i="57"/>
  <c r="AZ1491" i="57"/>
  <c r="BF1491" i="57" s="1"/>
  <c r="BF1494" i="57"/>
  <c r="BA1494" i="57"/>
  <c r="BC1494" i="57"/>
  <c r="BI1494" i="57"/>
  <c r="BC1260" i="57"/>
  <c r="BF1260" i="57"/>
  <c r="BI1298" i="57"/>
  <c r="BA1298" i="57"/>
  <c r="AZ1298" i="57"/>
  <c r="BF1298" i="57" s="1"/>
  <c r="BA1300" i="57"/>
  <c r="BI1300" i="57"/>
  <c r="BF1300" i="57"/>
  <c r="BA1315" i="57"/>
  <c r="BC1315" i="57"/>
  <c r="AZ1315" i="57"/>
  <c r="BF1315" i="57" s="1"/>
  <c r="BI1315" i="57"/>
  <c r="BA1332" i="57"/>
  <c r="BI1332" i="57"/>
  <c r="BF1332" i="57"/>
  <c r="AZ1338" i="57"/>
  <c r="BC1338" i="57" s="1"/>
  <c r="BA1342" i="57"/>
  <c r="BC1386" i="57"/>
  <c r="AZ1386" i="57"/>
  <c r="BI1386" i="57" s="1"/>
  <c r="BA1406" i="57"/>
  <c r="BJ1437" i="57"/>
  <c r="BA1488" i="57"/>
  <c r="BF1251" i="57"/>
  <c r="BI1251" i="57"/>
  <c r="BC1251" i="57"/>
  <c r="BC1278" i="57"/>
  <c r="BI1278" i="57"/>
  <c r="BF1278" i="57"/>
  <c r="BJ1310" i="57"/>
  <c r="BC1322" i="57"/>
  <c r="AZ1322" i="57"/>
  <c r="BI1322" i="57" s="1"/>
  <c r="BI1339" i="57"/>
  <c r="BC1339" i="57"/>
  <c r="BF1339" i="57"/>
  <c r="AZ1339" i="57"/>
  <c r="BA1339" i="57" s="1"/>
  <c r="BC1348" i="57"/>
  <c r="BC1355" i="57"/>
  <c r="AZ1355" i="57"/>
  <c r="BF1355" i="57" s="1"/>
  <c r="BJ1363" i="57"/>
  <c r="BC1364" i="57"/>
  <c r="AZ1371" i="57"/>
  <c r="BI1371" i="57" s="1"/>
  <c r="BC1380" i="57"/>
  <c r="BG1382" i="57"/>
  <c r="BI1387" i="57"/>
  <c r="BF1387" i="57"/>
  <c r="AZ1387" i="57"/>
  <c r="BA1387" i="57" s="1"/>
  <c r="BC1396" i="57"/>
  <c r="AZ1403" i="57"/>
  <c r="BI1403" i="57" s="1"/>
  <c r="BC1412" i="57"/>
  <c r="BI1419" i="57"/>
  <c r="BC1419" i="57"/>
  <c r="BF1419" i="57"/>
  <c r="AZ1419" i="57"/>
  <c r="BA1419" i="57" s="1"/>
  <c r="BC1428" i="57"/>
  <c r="BA1436" i="57"/>
  <c r="BI1436" i="57"/>
  <c r="BF1436" i="57"/>
  <c r="BF1438" i="57"/>
  <c r="BA1438" i="57"/>
  <c r="AZ1440" i="57"/>
  <c r="BI1440" i="57" s="1"/>
  <c r="BF1443" i="57"/>
  <c r="AZ1443" i="57"/>
  <c r="BA1443" i="57" s="1"/>
  <c r="BC1452" i="57"/>
  <c r="BF1454" i="57"/>
  <c r="BC1454" i="57"/>
  <c r="BI1454" i="57"/>
  <c r="BA1454" i="57"/>
  <c r="BF1456" i="57"/>
  <c r="BC1456" i="57"/>
  <c r="AZ1456" i="57"/>
  <c r="BI1456" i="57" s="1"/>
  <c r="BA1468" i="57"/>
  <c r="BI1468" i="57"/>
  <c r="BF1468" i="57"/>
  <c r="BI1469" i="57"/>
  <c r="BC1476" i="57"/>
  <c r="BG1480" i="57"/>
  <c r="BC1483" i="57"/>
  <c r="BF1483" i="57"/>
  <c r="AZ1483" i="57"/>
  <c r="BA1483" i="57"/>
  <c r="BI1483" i="57"/>
  <c r="BF1485" i="57"/>
  <c r="BC1485" i="57"/>
  <c r="BA1485" i="57"/>
  <c r="BD1489" i="57"/>
  <c r="BC1499" i="57"/>
  <c r="BA1499" i="57"/>
  <c r="AZ1499" i="57"/>
  <c r="BF1499" i="57" s="1"/>
  <c r="BF1502" i="57"/>
  <c r="BC1502" i="57"/>
  <c r="BI1502" i="57"/>
  <c r="BA1502" i="57"/>
  <c r="BC1238" i="57"/>
  <c r="BA1260" i="57"/>
  <c r="AZ1263" i="57"/>
  <c r="BI1263" i="57" s="1"/>
  <c r="BF1283" i="57"/>
  <c r="BG1284" i="57" s="1"/>
  <c r="BI1283" i="57"/>
  <c r="BC1283" i="57"/>
  <c r="BD1285" i="57" s="1"/>
  <c r="BF1288" i="57"/>
  <c r="BI1288" i="57"/>
  <c r="BC1288" i="57"/>
  <c r="BA1288" i="57"/>
  <c r="AZ1303" i="57"/>
  <c r="BC1303" i="57" s="1"/>
  <c r="BG1310" i="57"/>
  <c r="BJ1365" i="57"/>
  <c r="BG1318" i="57"/>
  <c r="BJ1345" i="57"/>
  <c r="BD1309" i="57"/>
  <c r="BD1320" i="57"/>
  <c r="BC1354" i="57"/>
  <c r="BD1355" i="57" s="1"/>
  <c r="BD1354" i="57"/>
  <c r="AZ1354" i="57"/>
  <c r="BI1354" i="57" s="1"/>
  <c r="BA1358" i="57"/>
  <c r="BJ1382" i="57"/>
  <c r="AZ1402" i="57"/>
  <c r="BC1402" i="57" s="1"/>
  <c r="BJ1453" i="57"/>
  <c r="BI1307" i="57"/>
  <c r="AZ1307" i="57"/>
  <c r="BF1307" i="57" s="1"/>
  <c r="BC1312" i="57"/>
  <c r="BF1312" i="57"/>
  <c r="BI1312" i="57"/>
  <c r="BD1318" i="57"/>
  <c r="BI1324" i="57"/>
  <c r="BF1324" i="57"/>
  <c r="BA1324" i="57"/>
  <c r="BC1324" i="57"/>
  <c r="BD1327" i="57"/>
  <c r="BA1340" i="57"/>
  <c r="BI1340" i="57"/>
  <c r="BF1340" i="57"/>
  <c r="BF1344" i="57"/>
  <c r="BI1344" i="57"/>
  <c r="BC1344" i="57"/>
  <c r="AZ1344" i="57"/>
  <c r="BA1356" i="57"/>
  <c r="BI1356" i="57"/>
  <c r="BF1356" i="57"/>
  <c r="BF1360" i="57"/>
  <c r="BI1360" i="57"/>
  <c r="BC1360" i="57"/>
  <c r="AZ1360" i="57"/>
  <c r="BD1363" i="57"/>
  <c r="BA1372" i="57"/>
  <c r="BI1372" i="57"/>
  <c r="BF1372" i="57"/>
  <c r="BF1376" i="57"/>
  <c r="BI1376" i="57"/>
  <c r="BG1417" i="57"/>
  <c r="BJ1390" i="57"/>
  <c r="BJ1381" i="57"/>
  <c r="AZ1376" i="57"/>
  <c r="BC1376" i="57" s="1"/>
  <c r="BA1388" i="57"/>
  <c r="BI1388" i="57"/>
  <c r="BF1388" i="57"/>
  <c r="AZ1392" i="57"/>
  <c r="BI1392" i="57" s="1"/>
  <c r="BA1404" i="57"/>
  <c r="BI1404" i="57"/>
  <c r="BF1404" i="57"/>
  <c r="AZ1408" i="57"/>
  <c r="BA1408" i="57" s="1"/>
  <c r="BD1417" i="57"/>
  <c r="BA1420" i="57"/>
  <c r="BI1420" i="57"/>
  <c r="BF1420" i="57"/>
  <c r="BF1422" i="57"/>
  <c r="BA1422" i="57"/>
  <c r="BC1424" i="57"/>
  <c r="AZ1424" i="57"/>
  <c r="BF1424" i="57" s="1"/>
  <c r="BA1444" i="57"/>
  <c r="BI1444" i="57"/>
  <c r="BF1444" i="57"/>
  <c r="BF1446" i="57"/>
  <c r="BA1446" i="57"/>
  <c r="BG1481" i="57"/>
  <c r="BJ1454" i="57"/>
  <c r="BG1489" i="57"/>
  <c r="AZ1448" i="57"/>
  <c r="BF1448" i="57" s="1"/>
  <c r="BG1453" i="57"/>
  <c r="BG1456" i="57"/>
  <c r="BI1459" i="57"/>
  <c r="BF1459" i="57"/>
  <c r="AZ1459" i="57"/>
  <c r="BA1459" i="57" s="1"/>
  <c r="BF1470" i="57"/>
  <c r="BC1470" i="57"/>
  <c r="BI1470" i="57"/>
  <c r="BA1470" i="57"/>
  <c r="AZ1472" i="57"/>
  <c r="BF1472" i="57" s="1"/>
  <c r="BA1484" i="57"/>
  <c r="BI1484" i="57"/>
  <c r="BF1484" i="57"/>
  <c r="BG1484" i="57" s="1"/>
  <c r="BF1493" i="57"/>
  <c r="BC1493" i="57"/>
  <c r="BA1493" i="57"/>
  <c r="BF1238" i="57"/>
  <c r="BG1238" i="57" s="1"/>
  <c r="BA1263" i="57"/>
  <c r="BD1300" i="57"/>
  <c r="BF1302" i="57"/>
  <c r="BC1302" i="57"/>
  <c r="BI1302" i="57"/>
  <c r="BF1304" i="57"/>
  <c r="BI1304" i="57"/>
  <c r="BC1304" i="57"/>
  <c r="BJ1318" i="57"/>
  <c r="BD1321" i="57"/>
  <c r="BA1344" i="57"/>
  <c r="BA1360" i="57"/>
  <c r="BD1364" i="57"/>
  <c r="BA1374" i="57"/>
  <c r="BA1456" i="57"/>
  <c r="BF1243" i="57"/>
  <c r="BC1243" i="57"/>
  <c r="BI1243" i="57"/>
  <c r="BC1258" i="57"/>
  <c r="BI1258" i="57"/>
  <c r="BF1258" i="57"/>
  <c r="BI1311" i="57"/>
  <c r="BJ1312" i="57" s="1"/>
  <c r="BC1311" i="57"/>
  <c r="BF1311" i="57"/>
  <c r="BG1315" i="57" s="1"/>
  <c r="BF1343" i="57"/>
  <c r="BI1343" i="57"/>
  <c r="BC1343" i="57"/>
  <c r="BF1359" i="57"/>
  <c r="BI1359" i="57"/>
  <c r="BC1359" i="57"/>
  <c r="BF1375" i="57"/>
  <c r="BJ1417" i="57"/>
  <c r="BI1375" i="57"/>
  <c r="BC1375" i="57"/>
  <c r="BD1439" i="57"/>
  <c r="BI1455" i="57"/>
  <c r="BC1455" i="57"/>
  <c r="BD1456" i="57" s="1"/>
  <c r="BF1455" i="57"/>
  <c r="BI1471" i="57"/>
  <c r="BC1471" i="57"/>
  <c r="BF1471" i="57"/>
  <c r="BI1487" i="57"/>
  <c r="BC1487" i="57"/>
  <c r="BF1487" i="57"/>
  <c r="AZ1495" i="57"/>
  <c r="BA1495" i="57" s="1"/>
  <c r="BF1495" i="57"/>
  <c r="BF1500" i="57"/>
  <c r="BC1500" i="57"/>
  <c r="BA1500" i="57"/>
  <c r="BI1500" i="57"/>
  <c r="AZ1507" i="57"/>
  <c r="AZ1511" i="57"/>
  <c r="BA1511" i="57" s="1"/>
  <c r="AZ1514" i="57"/>
  <c r="BC1514" i="57" s="1"/>
  <c r="BF1479" i="57"/>
  <c r="BI1479" i="57"/>
  <c r="BC1479" i="57"/>
  <c r="BC1515" i="57"/>
  <c r="BI1496" i="57"/>
  <c r="BD1382" i="57"/>
  <c r="BC1310" i="57"/>
  <c r="BD1310" i="57" s="1"/>
  <c r="BI1418" i="57"/>
  <c r="BJ1420" i="57" s="1"/>
  <c r="BF1418" i="57"/>
  <c r="AZ1418" i="57"/>
  <c r="BA1418" i="57" s="1"/>
  <c r="BI1434" i="57"/>
  <c r="BF1434" i="57"/>
  <c r="AZ1434" i="57"/>
  <c r="BA1434" i="57" s="1"/>
  <c r="BI1450" i="57"/>
  <c r="BF1450" i="57"/>
  <c r="AZ1450" i="57"/>
  <c r="BC1450" i="57" s="1"/>
  <c r="BI1466" i="57"/>
  <c r="BF1466" i="57"/>
  <c r="AZ1466" i="57"/>
  <c r="BC1466" i="57" s="1"/>
  <c r="BI1482" i="57"/>
  <c r="BF1482" i="57"/>
  <c r="BG1483" i="57" s="1"/>
  <c r="AZ1482" i="57"/>
  <c r="BC1482" i="57" s="1"/>
  <c r="BG1482" i="57"/>
  <c r="BA1482" i="57"/>
  <c r="BC1498" i="57"/>
  <c r="BI1498" i="57"/>
  <c r="BD1498" i="57"/>
  <c r="BF1498" i="57"/>
  <c r="BG1502" i="57" s="1"/>
  <c r="BA1498" i="57"/>
  <c r="BJ1498" i="57"/>
  <c r="BF1514" i="57"/>
  <c r="BI1248" i="57"/>
  <c r="BF1268" i="57"/>
  <c r="BI1268" i="57"/>
  <c r="BC1268" i="57"/>
  <c r="BA1311" i="57"/>
  <c r="BF1391" i="57"/>
  <c r="BI1391" i="57"/>
  <c r="BC1391" i="57"/>
  <c r="BD1391" i="57" s="1"/>
  <c r="BF1407" i="57"/>
  <c r="BI1407" i="57"/>
  <c r="BC1407" i="57"/>
  <c r="BF1423" i="57"/>
  <c r="BI1423" i="57"/>
  <c r="BC1423" i="57"/>
  <c r="BF1439" i="57"/>
  <c r="BI1439" i="57"/>
  <c r="BC1439" i="57"/>
  <c r="BG1498" i="57"/>
  <c r="BF1463" i="57"/>
  <c r="BG1465" i="57" s="1"/>
  <c r="BI1463" i="57"/>
  <c r="BJ1465" i="57" s="1"/>
  <c r="BC1463" i="57"/>
  <c r="BD1390" i="57"/>
  <c r="BD1438" i="57"/>
  <c r="BF1334" i="57"/>
  <c r="BA1248" i="57"/>
  <c r="AZ1286" i="57"/>
  <c r="BF1286" i="57" s="1"/>
  <c r="BG1286" i="57" s="1"/>
  <c r="BA1292" i="57"/>
  <c r="BI1306" i="57"/>
  <c r="AZ1306" i="57"/>
  <c r="BA1306" i="57" s="1"/>
  <c r="BJ1311" i="57"/>
  <c r="BF1335" i="57"/>
  <c r="BI1335" i="57"/>
  <c r="BC1335" i="57"/>
  <c r="BF1351" i="57"/>
  <c r="BI1351" i="57"/>
  <c r="BC1351" i="57"/>
  <c r="BF1367" i="57"/>
  <c r="BI1367" i="57"/>
  <c r="BC1367" i="57"/>
  <c r="BD1369" i="57" s="1"/>
  <c r="BF1383" i="57"/>
  <c r="BI1383" i="57"/>
  <c r="BC1383" i="57"/>
  <c r="BD1437" i="57"/>
  <c r="BJ1455" i="57"/>
  <c r="BJ1471" i="57"/>
  <c r="BF1492" i="57"/>
  <c r="BC1492" i="57"/>
  <c r="BA1492" i="57"/>
  <c r="BI1492" i="57"/>
  <c r="AZ1503" i="57"/>
  <c r="BA1503" i="57" s="1"/>
  <c r="BI1503" i="57"/>
  <c r="BF1503" i="57"/>
  <c r="BF1508" i="57"/>
  <c r="BA1508" i="57"/>
  <c r="BI1508" i="57"/>
  <c r="BC1508" i="57"/>
  <c r="BC1512" i="57"/>
  <c r="AZ1515" i="57"/>
  <c r="BA1515" i="57" s="1"/>
  <c r="BI1334" i="57"/>
  <c r="BA1507" i="57"/>
  <c r="BI1507" i="57"/>
  <c r="BJ1507" i="57" s="1"/>
  <c r="BC1507" i="57"/>
  <c r="BD1507" i="57" s="1"/>
  <c r="BF1507" i="57"/>
  <c r="BG1509" i="57" s="1"/>
  <c r="BC1157" i="57"/>
  <c r="BD1157" i="57" s="1"/>
  <c r="BF1157" i="57"/>
  <c r="BI1157" i="57"/>
  <c r="BJ1212" i="57"/>
  <c r="BD1172" i="57"/>
  <c r="BC1254" i="57"/>
  <c r="BI1254" i="57"/>
  <c r="BF1254" i="57"/>
  <c r="BI1330" i="57"/>
  <c r="BA1330" i="57"/>
  <c r="AZ1330" i="57"/>
  <c r="BF1330" i="57" s="1"/>
  <c r="BI1346" i="57"/>
  <c r="BJ1349" i="57" s="1"/>
  <c r="BF1346" i="57"/>
  <c r="BG1349" i="57" s="1"/>
  <c r="AZ1346" i="57"/>
  <c r="BA1346" i="57" s="1"/>
  <c r="BI1362" i="57"/>
  <c r="BF1362" i="57"/>
  <c r="AZ1362" i="57"/>
  <c r="BA1362" i="57" s="1"/>
  <c r="BI1378" i="57"/>
  <c r="BF1378" i="57"/>
  <c r="AZ1378" i="57"/>
  <c r="BA1378" i="57" s="1"/>
  <c r="BI1394" i="57"/>
  <c r="BF1394" i="57"/>
  <c r="AZ1394" i="57"/>
  <c r="BA1394" i="57" s="1"/>
  <c r="BI1410" i="57"/>
  <c r="BF1410" i="57"/>
  <c r="AZ1410" i="57"/>
  <c r="BA1410" i="57" s="1"/>
  <c r="BI1426" i="57"/>
  <c r="BJ1429" i="57" s="1"/>
  <c r="BF1426" i="57"/>
  <c r="AZ1426" i="57"/>
  <c r="BA1426" i="57" s="1"/>
  <c r="BI1442" i="57"/>
  <c r="BF1442" i="57"/>
  <c r="AZ1442" i="57"/>
  <c r="BA1442" i="57" s="1"/>
  <c r="BI1458" i="57"/>
  <c r="BF1458" i="57"/>
  <c r="BG1460" i="57" s="1"/>
  <c r="AZ1458" i="57"/>
  <c r="BA1458" i="57" s="1"/>
  <c r="BI1474" i="57"/>
  <c r="BF1474" i="57"/>
  <c r="AZ1474" i="57"/>
  <c r="BA1474" i="57" s="1"/>
  <c r="BC1490" i="57"/>
  <c r="BD1491" i="57" s="1"/>
  <c r="BI1490" i="57"/>
  <c r="BD1490" i="57"/>
  <c r="BF1490" i="57"/>
  <c r="BA1490" i="57"/>
  <c r="BJ1490" i="57"/>
  <c r="BC1506" i="57"/>
  <c r="BI1506" i="57"/>
  <c r="BA1506" i="57"/>
  <c r="BF1506" i="57"/>
  <c r="AZ1248" i="57"/>
  <c r="BC1248" i="57" s="1"/>
  <c r="BD1249" i="57" s="1"/>
  <c r="BA1258" i="57"/>
  <c r="BI1271" i="57"/>
  <c r="BC1271" i="57"/>
  <c r="BF1271" i="57"/>
  <c r="BF1323" i="57"/>
  <c r="AZ1323" i="57"/>
  <c r="BA1323" i="57" s="1"/>
  <c r="BI1323" i="57"/>
  <c r="BC1323" i="57"/>
  <c r="BD1359" i="57"/>
  <c r="BD1381" i="57"/>
  <c r="BJ1391" i="57"/>
  <c r="BF1399" i="57"/>
  <c r="BI1399" i="57"/>
  <c r="BJ1399" i="57" s="1"/>
  <c r="BC1399" i="57"/>
  <c r="BD1399" i="57" s="1"/>
  <c r="BF1415" i="57"/>
  <c r="BI1415" i="57"/>
  <c r="BC1415" i="57"/>
  <c r="BF1431" i="57"/>
  <c r="BI1431" i="57"/>
  <c r="BC1431" i="57"/>
  <c r="BD1455" i="57"/>
  <c r="BD1471" i="57"/>
  <c r="BF1447" i="57"/>
  <c r="BG1450" i="57" s="1"/>
  <c r="BI1447" i="57"/>
  <c r="BJ1489" i="57"/>
  <c r="BC1447" i="57"/>
  <c r="BC1308" i="57"/>
  <c r="BD1462" i="57"/>
  <c r="BA805" i="57"/>
  <c r="BA885" i="57"/>
  <c r="BA933" i="57"/>
  <c r="BA949" i="57"/>
  <c r="BA997" i="57"/>
  <c r="AZ298" i="57"/>
  <c r="BA37" i="57"/>
  <c r="AZ37" i="57"/>
  <c r="AZ609" i="57"/>
  <c r="BA609" i="57" s="1"/>
  <c r="AZ637" i="57"/>
  <c r="BA637" i="57"/>
  <c r="BA661" i="57"/>
  <c r="BA143" i="57"/>
  <c r="AZ143" i="57"/>
  <c r="AZ401" i="57"/>
  <c r="BA401" i="57" s="1"/>
  <c r="BA371" i="57"/>
  <c r="AZ371" i="57"/>
  <c r="BA435" i="57"/>
  <c r="AZ435" i="57"/>
  <c r="BA499" i="57"/>
  <c r="AZ499" i="57"/>
  <c r="BA563" i="57"/>
  <c r="AZ563" i="57"/>
  <c r="BA627" i="57"/>
  <c r="AZ627" i="57"/>
  <c r="BA691" i="57"/>
  <c r="AZ691" i="57"/>
  <c r="AZ763" i="57"/>
  <c r="BA763" i="57" s="1"/>
  <c r="AZ234" i="57"/>
  <c r="AZ837" i="57"/>
  <c r="BA837" i="57" s="1"/>
  <c r="AZ901" i="57"/>
  <c r="BA901" i="57" s="1"/>
  <c r="AZ347" i="57"/>
  <c r="BA347" i="57" s="1"/>
  <c r="AZ379" i="57"/>
  <c r="BA379" i="57" s="1"/>
  <c r="AZ411" i="57"/>
  <c r="BA411" i="57" s="1"/>
  <c r="AZ443" i="57"/>
  <c r="BA443" i="57" s="1"/>
  <c r="AZ475" i="57"/>
  <c r="BA475" i="57"/>
  <c r="AZ507" i="57"/>
  <c r="BA507" i="57"/>
  <c r="AZ539" i="57"/>
  <c r="BA539" i="57"/>
  <c r="AZ571" i="57"/>
  <c r="BA571" i="57"/>
  <c r="AZ603" i="57"/>
  <c r="BA603" i="57"/>
  <c r="AZ635" i="57"/>
  <c r="BA635" i="57"/>
  <c r="AZ667" i="57"/>
  <c r="BA667" i="57"/>
  <c r="AZ699" i="57"/>
  <c r="BA699" i="57"/>
  <c r="BA768" i="57"/>
  <c r="AZ768" i="57"/>
  <c r="BA809" i="57"/>
  <c r="AZ809" i="57"/>
  <c r="AZ825" i="57"/>
  <c r="BA825" i="57" s="1"/>
  <c r="AZ841" i="57"/>
  <c r="BA841" i="57"/>
  <c r="BA857" i="57"/>
  <c r="AZ857" i="57"/>
  <c r="AZ873" i="57"/>
  <c r="BA873" i="57"/>
  <c r="AZ889" i="57"/>
  <c r="BA889" i="57" s="1"/>
  <c r="AZ905" i="57"/>
  <c r="BA905" i="57" s="1"/>
  <c r="AZ921" i="57"/>
  <c r="BA921" i="57" s="1"/>
  <c r="AZ937" i="57"/>
  <c r="BA937" i="57"/>
  <c r="AZ953" i="57"/>
  <c r="BA953" i="57" s="1"/>
  <c r="AZ969" i="57"/>
  <c r="BA969" i="57"/>
  <c r="AZ985" i="57"/>
  <c r="BA985" i="57" s="1"/>
  <c r="BA1001" i="57"/>
  <c r="AZ1001" i="57"/>
  <c r="BA170" i="57"/>
  <c r="AZ202" i="57"/>
  <c r="BA202" i="57" s="1"/>
  <c r="AZ218" i="57"/>
  <c r="BA218" i="57" s="1"/>
  <c r="AZ314" i="57"/>
  <c r="BA314" i="57" s="1"/>
  <c r="AZ726" i="57"/>
  <c r="BA726" i="57" s="1"/>
  <c r="AZ742" i="57"/>
  <c r="AZ101" i="57"/>
  <c r="BA101" i="57" s="1"/>
  <c r="BA869" i="57"/>
  <c r="BA47" i="57"/>
  <c r="AZ47" i="57"/>
  <c r="AZ175" i="57"/>
  <c r="BA175" i="57" s="1"/>
  <c r="BA298" i="57"/>
  <c r="AZ339" i="57"/>
  <c r="BA339" i="57" s="1"/>
  <c r="AZ403" i="57"/>
  <c r="BA403" i="57" s="1"/>
  <c r="BA467" i="57"/>
  <c r="AZ467" i="57"/>
  <c r="BA531" i="57"/>
  <c r="AZ531" i="57"/>
  <c r="AZ595" i="57"/>
  <c r="BA595" i="57" s="1"/>
  <c r="AZ659" i="57"/>
  <c r="BA659" i="57" s="1"/>
  <c r="AZ720" i="57"/>
  <c r="BA720" i="57" s="1"/>
  <c r="AZ784" i="57"/>
  <c r="BA784" i="57" s="1"/>
  <c r="BA821" i="57"/>
  <c r="BA917" i="57"/>
  <c r="BA965" i="57"/>
  <c r="BA90" i="57"/>
  <c r="AZ853" i="57"/>
  <c r="BA853" i="57" s="1"/>
  <c r="AZ917" i="57"/>
  <c r="AZ981" i="57"/>
  <c r="BA981" i="57" s="1"/>
  <c r="BA323" i="57"/>
  <c r="AZ323" i="57"/>
  <c r="BA355" i="57"/>
  <c r="AZ355" i="57"/>
  <c r="BA387" i="57"/>
  <c r="AZ387" i="57"/>
  <c r="BA419" i="57"/>
  <c r="AZ419" i="57"/>
  <c r="BA451" i="57"/>
  <c r="AZ451" i="57"/>
  <c r="BA483" i="57"/>
  <c r="AZ483" i="57"/>
  <c r="BA515" i="57"/>
  <c r="AZ515" i="57"/>
  <c r="BA547" i="57"/>
  <c r="AZ547" i="57"/>
  <c r="BA579" i="57"/>
  <c r="AZ579" i="57"/>
  <c r="BA611" i="57"/>
  <c r="AZ611" i="57"/>
  <c r="BA643" i="57"/>
  <c r="AZ643" i="57"/>
  <c r="BA675" i="57"/>
  <c r="AZ675" i="57"/>
  <c r="AZ707" i="57"/>
  <c r="BA707" i="57" s="1"/>
  <c r="BA731" i="57"/>
  <c r="AZ731" i="57"/>
  <c r="BA752" i="57"/>
  <c r="AZ752" i="57"/>
  <c r="BA774" i="57"/>
  <c r="AZ774" i="57"/>
  <c r="AZ795" i="57"/>
  <c r="BA795" i="57" s="1"/>
  <c r="AZ829" i="57"/>
  <c r="BA829" i="57" s="1"/>
  <c r="AZ845" i="57"/>
  <c r="BA845" i="57"/>
  <c r="AZ861" i="57"/>
  <c r="BA861" i="57" s="1"/>
  <c r="AZ877" i="57"/>
  <c r="BA877" i="57" s="1"/>
  <c r="AZ893" i="57"/>
  <c r="BA893" i="57"/>
  <c r="AZ909" i="57"/>
  <c r="BA909" i="57" s="1"/>
  <c r="AZ925" i="57"/>
  <c r="BA925" i="57"/>
  <c r="AZ941" i="57"/>
  <c r="BA941" i="57"/>
  <c r="AZ957" i="57"/>
  <c r="BA957" i="57" s="1"/>
  <c r="AZ973" i="57"/>
  <c r="BA973" i="57" s="1"/>
  <c r="BA989" i="57"/>
  <c r="AZ989" i="57"/>
  <c r="AZ1005" i="57"/>
  <c r="BA1005" i="57" s="1"/>
  <c r="BA74" i="57"/>
  <c r="BA106" i="57"/>
  <c r="BA138" i="57"/>
  <c r="AZ186" i="57"/>
  <c r="BA186" i="57" s="1"/>
  <c r="BA234" i="57"/>
  <c r="BA250" i="57"/>
  <c r="AZ161" i="57"/>
  <c r="BA161" i="57" s="1"/>
  <c r="AZ333" i="57"/>
  <c r="BA333" i="57" s="1"/>
  <c r="BA357" i="57"/>
  <c r="BA79" i="57"/>
  <c r="AZ79" i="57"/>
  <c r="AZ665" i="57"/>
  <c r="BA665" i="57" s="1"/>
  <c r="AZ813" i="57"/>
  <c r="BA813" i="57" s="1"/>
  <c r="AZ154" i="57"/>
  <c r="BA154" i="57" s="1"/>
  <c r="AZ331" i="57"/>
  <c r="BA331" i="57" s="1"/>
  <c r="AZ363" i="57"/>
  <c r="BA363" i="57" s="1"/>
  <c r="AZ395" i="57"/>
  <c r="BA395" i="57" s="1"/>
  <c r="AZ427" i="57"/>
  <c r="BA427" i="57" s="1"/>
  <c r="AZ459" i="57"/>
  <c r="BA459" i="57" s="1"/>
  <c r="AZ491" i="57"/>
  <c r="BA491" i="57" s="1"/>
  <c r="AZ523" i="57"/>
  <c r="BA523" i="57" s="1"/>
  <c r="AZ555" i="57"/>
  <c r="BA555" i="57" s="1"/>
  <c r="AZ587" i="57"/>
  <c r="BA587" i="57" s="1"/>
  <c r="AZ619" i="57"/>
  <c r="BA619" i="57"/>
  <c r="AZ651" i="57"/>
  <c r="BA651" i="57"/>
  <c r="AZ683" i="57"/>
  <c r="BA683" i="57"/>
  <c r="AZ715" i="57"/>
  <c r="BA715" i="57"/>
  <c r="AZ736" i="57"/>
  <c r="BA736" i="57" s="1"/>
  <c r="AZ758" i="57"/>
  <c r="BA758" i="57" s="1"/>
  <c r="AZ779" i="57"/>
  <c r="BA779" i="57"/>
  <c r="AZ800" i="57"/>
  <c r="BA800" i="57" s="1"/>
  <c r="AZ817" i="57"/>
  <c r="BA817" i="57" s="1"/>
  <c r="AZ833" i="57"/>
  <c r="BA833" i="57" s="1"/>
  <c r="AZ849" i="57"/>
  <c r="BA849" i="57" s="1"/>
  <c r="AZ865" i="57"/>
  <c r="BA865" i="57"/>
  <c r="AZ881" i="57"/>
  <c r="BA881" i="57" s="1"/>
  <c r="AZ897" i="57"/>
  <c r="BA897" i="57" s="1"/>
  <c r="AZ913" i="57"/>
  <c r="BA913" i="57" s="1"/>
  <c r="AZ929" i="57"/>
  <c r="BA929" i="57" s="1"/>
  <c r="AZ945" i="57"/>
  <c r="BA945" i="57" s="1"/>
  <c r="AZ961" i="57"/>
  <c r="BA961" i="57"/>
  <c r="AZ977" i="57"/>
  <c r="BA977" i="57"/>
  <c r="AZ993" i="57"/>
  <c r="BA993" i="57"/>
  <c r="AZ1009" i="57"/>
  <c r="BA1009" i="57"/>
  <c r="BA42" i="57"/>
  <c r="AZ266" i="57"/>
  <c r="BA266" i="57" s="1"/>
  <c r="AZ282" i="57"/>
  <c r="BA282" i="57" s="1"/>
  <c r="BA742" i="57"/>
  <c r="AZ790" i="57"/>
  <c r="BA790" i="57" s="1"/>
  <c r="AZ747" i="57"/>
  <c r="BA747" i="57" s="1"/>
  <c r="AZ85" i="57"/>
  <c r="BA85" i="57"/>
  <c r="BA433" i="57"/>
  <c r="AZ433" i="57"/>
  <c r="BA111" i="57"/>
  <c r="AZ111" i="57"/>
  <c r="AZ557" i="57"/>
  <c r="BA557" i="57" s="1"/>
  <c r="AZ321" i="57"/>
  <c r="BA321" i="57" s="1"/>
  <c r="AZ765" i="57"/>
  <c r="BA765" i="57" s="1"/>
  <c r="AZ77" i="57"/>
  <c r="BA77" i="57" s="1"/>
  <c r="AZ149" i="57"/>
  <c r="BA149" i="57"/>
  <c r="AZ489" i="57"/>
  <c r="BA489" i="57" s="1"/>
  <c r="AZ585" i="57"/>
  <c r="BA585" i="57" s="1"/>
  <c r="AZ55" i="57"/>
  <c r="BA55" i="57" s="1"/>
  <c r="BA87" i="57"/>
  <c r="AZ87" i="57"/>
  <c r="BA119" i="57"/>
  <c r="AZ119" i="57"/>
  <c r="AZ151" i="57"/>
  <c r="BA151" i="57" s="1"/>
  <c r="AZ183" i="57"/>
  <c r="BA183" i="57" s="1"/>
  <c r="AZ89" i="57"/>
  <c r="BA89" i="57" s="1"/>
  <c r="BA181" i="57"/>
  <c r="BA441" i="57"/>
  <c r="AZ465" i="57"/>
  <c r="BA465" i="57"/>
  <c r="BA509" i="57"/>
  <c r="AZ509" i="57"/>
  <c r="BA617" i="57"/>
  <c r="BA793" i="57"/>
  <c r="AZ744" i="57"/>
  <c r="BA744" i="57" s="1"/>
  <c r="AZ792" i="57"/>
  <c r="AZ188" i="57"/>
  <c r="BA188" i="57"/>
  <c r="AZ204" i="57"/>
  <c r="BA204" i="57"/>
  <c r="AZ220" i="57"/>
  <c r="BA220" i="57"/>
  <c r="AZ236" i="57"/>
  <c r="BA236" i="57" s="1"/>
  <c r="AZ252" i="57"/>
  <c r="BA252" i="57" s="1"/>
  <c r="AZ268" i="57"/>
  <c r="BA268" i="57" s="1"/>
  <c r="AZ284" i="57"/>
  <c r="BA284" i="57" s="1"/>
  <c r="AZ300" i="57"/>
  <c r="BA300" i="57"/>
  <c r="AZ316" i="57"/>
  <c r="BA316" i="57" s="1"/>
  <c r="AZ332" i="57"/>
  <c r="BA332" i="57" s="1"/>
  <c r="AZ348" i="57"/>
  <c r="BA348" i="57" s="1"/>
  <c r="AZ364" i="57"/>
  <c r="BA364" i="57"/>
  <c r="AZ380" i="57"/>
  <c r="BA380" i="57" s="1"/>
  <c r="AZ396" i="57"/>
  <c r="BA396" i="57" s="1"/>
  <c r="AZ412" i="57"/>
  <c r="BA412" i="57" s="1"/>
  <c r="AZ428" i="57"/>
  <c r="BA428" i="57" s="1"/>
  <c r="AZ444" i="57"/>
  <c r="BA444" i="57" s="1"/>
  <c r="AZ460" i="57"/>
  <c r="BA460" i="57"/>
  <c r="AZ476" i="57"/>
  <c r="BA476" i="57"/>
  <c r="AZ492" i="57"/>
  <c r="BA492" i="57" s="1"/>
  <c r="AZ508" i="57"/>
  <c r="BA508" i="57" s="1"/>
  <c r="AZ524" i="57"/>
  <c r="BA524" i="57"/>
  <c r="AZ540" i="57"/>
  <c r="BA540" i="57"/>
  <c r="AZ556" i="57"/>
  <c r="BA556" i="57"/>
  <c r="AZ572" i="57"/>
  <c r="BA572" i="57"/>
  <c r="AZ588" i="57"/>
  <c r="BA588" i="57" s="1"/>
  <c r="AZ604" i="57"/>
  <c r="BA604" i="57" s="1"/>
  <c r="AZ620" i="57"/>
  <c r="BA620" i="57" s="1"/>
  <c r="AZ636" i="57"/>
  <c r="BA636" i="57" s="1"/>
  <c r="AZ652" i="57"/>
  <c r="BA652" i="57"/>
  <c r="AZ668" i="57"/>
  <c r="BA668" i="57"/>
  <c r="AZ684" i="57"/>
  <c r="BA684" i="57"/>
  <c r="AZ700" i="57"/>
  <c r="BA700" i="57"/>
  <c r="BA565" i="57"/>
  <c r="BA613" i="57"/>
  <c r="AZ717" i="57"/>
  <c r="BA717" i="57" s="1"/>
  <c r="AZ225" i="57"/>
  <c r="BA225" i="57" s="1"/>
  <c r="AZ57" i="57"/>
  <c r="AZ69" i="57"/>
  <c r="BA69" i="57"/>
  <c r="BA133" i="57"/>
  <c r="AZ133" i="57"/>
  <c r="AZ301" i="57"/>
  <c r="BA301" i="57" s="1"/>
  <c r="AZ409" i="57"/>
  <c r="BA409" i="57"/>
  <c r="AZ769" i="57"/>
  <c r="BA769" i="57"/>
  <c r="AZ748" i="57"/>
  <c r="BA748" i="57"/>
  <c r="AZ796" i="57"/>
  <c r="BA796" i="57"/>
  <c r="AZ31" i="57"/>
  <c r="BA31" i="57" s="1"/>
  <c r="AZ63" i="57"/>
  <c r="BA63" i="57" s="1"/>
  <c r="AZ95" i="57"/>
  <c r="BA95" i="57" s="1"/>
  <c r="AZ127" i="57"/>
  <c r="BA127" i="57" s="1"/>
  <c r="AZ159" i="57"/>
  <c r="BA159" i="57" s="1"/>
  <c r="AZ113" i="57"/>
  <c r="BA113" i="57" s="1"/>
  <c r="BA361" i="57"/>
  <c r="AZ705" i="57"/>
  <c r="BA705" i="57" s="1"/>
  <c r="AZ381" i="57"/>
  <c r="BA381" i="57" s="1"/>
  <c r="BA792" i="57"/>
  <c r="AZ273" i="57"/>
  <c r="BA273" i="57" s="1"/>
  <c r="AZ45" i="57"/>
  <c r="BA45" i="57"/>
  <c r="BA57" i="57"/>
  <c r="AZ117" i="57"/>
  <c r="BA117" i="57"/>
  <c r="AZ177" i="57"/>
  <c r="BA177" i="57" s="1"/>
  <c r="AZ193" i="57"/>
  <c r="BA193" i="57" s="1"/>
  <c r="AZ221" i="57"/>
  <c r="BA221" i="57" s="1"/>
  <c r="AZ385" i="57"/>
  <c r="BA385" i="57" s="1"/>
  <c r="BA517" i="57"/>
  <c r="AZ541" i="57"/>
  <c r="BA541" i="57" s="1"/>
  <c r="AZ561" i="57"/>
  <c r="BA561" i="57"/>
  <c r="AZ685" i="57"/>
  <c r="BA685" i="57" s="1"/>
  <c r="BA721" i="57"/>
  <c r="AZ39" i="57"/>
  <c r="BA39" i="57" s="1"/>
  <c r="BA71" i="57"/>
  <c r="AZ71" i="57"/>
  <c r="BA103" i="57"/>
  <c r="AZ103" i="57"/>
  <c r="AZ135" i="57"/>
  <c r="BA135" i="57" s="1"/>
  <c r="AZ167" i="57"/>
  <c r="BA167" i="57" s="1"/>
  <c r="BA61" i="57"/>
  <c r="AZ61" i="57"/>
  <c r="AZ269" i="57"/>
  <c r="BA269" i="57" s="1"/>
  <c r="AZ317" i="57"/>
  <c r="BA317" i="57"/>
  <c r="AZ196" i="57"/>
  <c r="BA196" i="57" s="1"/>
  <c r="AZ212" i="57"/>
  <c r="BA212" i="57" s="1"/>
  <c r="AZ228" i="57"/>
  <c r="BA228" i="57" s="1"/>
  <c r="AZ244" i="57"/>
  <c r="BA244" i="57" s="1"/>
  <c r="AZ260" i="57"/>
  <c r="BA260" i="57" s="1"/>
  <c r="AZ276" i="57"/>
  <c r="BA276" i="57" s="1"/>
  <c r="AZ292" i="57"/>
  <c r="BA292" i="57" s="1"/>
  <c r="AZ308" i="57"/>
  <c r="BA308" i="57" s="1"/>
  <c r="AZ324" i="57"/>
  <c r="BA324" i="57" s="1"/>
  <c r="AZ340" i="57"/>
  <c r="BA340" i="57" s="1"/>
  <c r="AZ356" i="57"/>
  <c r="BA356" i="57" s="1"/>
  <c r="AZ372" i="57"/>
  <c r="BA372" i="57" s="1"/>
  <c r="AZ388" i="57"/>
  <c r="BA388" i="57" s="1"/>
  <c r="AZ404" i="57"/>
  <c r="BA404" i="57" s="1"/>
  <c r="AZ420" i="57"/>
  <c r="BA420" i="57" s="1"/>
  <c r="AZ436" i="57"/>
  <c r="BA436" i="57" s="1"/>
  <c r="AZ452" i="57"/>
  <c r="BA452" i="57"/>
  <c r="AZ468" i="57"/>
  <c r="BA468" i="57"/>
  <c r="AZ484" i="57"/>
  <c r="BA484" i="57"/>
  <c r="AZ500" i="57"/>
  <c r="BA500" i="57"/>
  <c r="AZ516" i="57"/>
  <c r="BA516" i="57"/>
  <c r="AZ532" i="57"/>
  <c r="BA532" i="57"/>
  <c r="AZ548" i="57"/>
  <c r="BA548" i="57"/>
  <c r="AZ564" i="57"/>
  <c r="BA564" i="57"/>
  <c r="AZ580" i="57"/>
  <c r="BA580" i="57"/>
  <c r="AZ596" i="57"/>
  <c r="BA596" i="57"/>
  <c r="AZ612" i="57"/>
  <c r="BA612" i="57"/>
  <c r="AZ628" i="57"/>
  <c r="BA628" i="57"/>
  <c r="AZ644" i="57"/>
  <c r="BA644" i="57"/>
  <c r="AZ660" i="57"/>
  <c r="BA660" i="57"/>
  <c r="AZ676" i="57"/>
  <c r="BA676" i="57"/>
  <c r="AZ692" i="57"/>
  <c r="BA692" i="57"/>
  <c r="AZ708" i="57"/>
  <c r="BA708" i="57"/>
  <c r="BA229" i="57"/>
  <c r="AZ425" i="57"/>
  <c r="BA425" i="57" s="1"/>
  <c r="BA469" i="57"/>
  <c r="AZ513" i="57"/>
  <c r="BA513" i="57" s="1"/>
  <c r="AZ657" i="57"/>
  <c r="BA657" i="57"/>
  <c r="AZ461" i="57"/>
  <c r="BA461" i="57" s="1"/>
  <c r="AZ749" i="57"/>
  <c r="BA749" i="57" s="1"/>
  <c r="BA397" i="57"/>
  <c r="BA445" i="57"/>
  <c r="BA501" i="57"/>
  <c r="BA59" i="57"/>
  <c r="BA91" i="57"/>
  <c r="BA123" i="57"/>
  <c r="BA155" i="57"/>
  <c r="BA187" i="57"/>
  <c r="BA195" i="57"/>
  <c r="BA203" i="57"/>
  <c r="BA211" i="57"/>
  <c r="BA219" i="57"/>
  <c r="BA227" i="57"/>
  <c r="BA235" i="57"/>
  <c r="BA243" i="57"/>
  <c r="BA251" i="57"/>
  <c r="BA259" i="57"/>
  <c r="BA267" i="57"/>
  <c r="BA275" i="57"/>
  <c r="BA283" i="57"/>
  <c r="BA291" i="57"/>
  <c r="BA299" i="57"/>
  <c r="BA307" i="57"/>
  <c r="BA315" i="57"/>
  <c r="BA743" i="57"/>
  <c r="AZ759" i="57"/>
  <c r="BA759" i="57" s="1"/>
  <c r="BA137" i="57"/>
  <c r="BA257" i="57"/>
  <c r="BA341" i="57"/>
  <c r="BA349" i="57"/>
  <c r="BA389" i="57"/>
  <c r="BA453" i="57"/>
  <c r="BA533" i="57"/>
  <c r="BA545" i="57"/>
  <c r="BA605" i="57"/>
  <c r="BA693" i="57"/>
  <c r="BA725" i="57"/>
  <c r="BA773" i="57"/>
  <c r="AZ184" i="57"/>
  <c r="BA184" i="57" s="1"/>
  <c r="AZ192" i="57"/>
  <c r="BA192" i="57" s="1"/>
  <c r="AZ200" i="57"/>
  <c r="BA200" i="57" s="1"/>
  <c r="AZ208" i="57"/>
  <c r="BA208" i="57" s="1"/>
  <c r="AZ216" i="57"/>
  <c r="BA216" i="57" s="1"/>
  <c r="AZ224" i="57"/>
  <c r="BA224" i="57" s="1"/>
  <c r="AZ232" i="57"/>
  <c r="BA232" i="57" s="1"/>
  <c r="AZ240" i="57"/>
  <c r="BA240" i="57" s="1"/>
  <c r="AZ248" i="57"/>
  <c r="BA248" i="57" s="1"/>
  <c r="AZ256" i="57"/>
  <c r="BA256" i="57" s="1"/>
  <c r="AZ264" i="57"/>
  <c r="BA264" i="57" s="1"/>
  <c r="AZ272" i="57"/>
  <c r="BA272" i="57" s="1"/>
  <c r="AZ280" i="57"/>
  <c r="BA280" i="57" s="1"/>
  <c r="AZ288" i="57"/>
  <c r="BA288" i="57" s="1"/>
  <c r="AZ296" i="57"/>
  <c r="BA296" i="57" s="1"/>
  <c r="AZ304" i="57"/>
  <c r="BA304" i="57" s="1"/>
  <c r="AZ312" i="57"/>
  <c r="BA312" i="57" s="1"/>
  <c r="AZ320" i="57"/>
  <c r="BA320" i="57" s="1"/>
  <c r="AZ328" i="57"/>
  <c r="BA328" i="57" s="1"/>
  <c r="AZ336" i="57"/>
  <c r="BA336" i="57" s="1"/>
  <c r="AZ344" i="57"/>
  <c r="BA344" i="57" s="1"/>
  <c r="AZ352" i="57"/>
  <c r="BA352" i="57" s="1"/>
  <c r="AZ360" i="57"/>
  <c r="BA360" i="57" s="1"/>
  <c r="AZ368" i="57"/>
  <c r="BA368" i="57" s="1"/>
  <c r="AZ376" i="57"/>
  <c r="BA376" i="57" s="1"/>
  <c r="AZ384" i="57"/>
  <c r="BA384" i="57" s="1"/>
  <c r="AZ392" i="57"/>
  <c r="BA392" i="57" s="1"/>
  <c r="AZ400" i="57"/>
  <c r="BA400" i="57" s="1"/>
  <c r="AZ408" i="57"/>
  <c r="BA408" i="57" s="1"/>
  <c r="AZ416" i="57"/>
  <c r="BA416" i="57" s="1"/>
  <c r="AZ424" i="57"/>
  <c r="BA424" i="57" s="1"/>
  <c r="AZ432" i="57"/>
  <c r="BA432" i="57" s="1"/>
  <c r="AZ440" i="57"/>
  <c r="BA440" i="57" s="1"/>
  <c r="AZ448" i="57"/>
  <c r="BA448" i="57" s="1"/>
  <c r="AZ456" i="57"/>
  <c r="BA456" i="57" s="1"/>
  <c r="AZ464" i="57"/>
  <c r="BA464" i="57" s="1"/>
  <c r="AZ472" i="57"/>
  <c r="BA472" i="57" s="1"/>
  <c r="AZ480" i="57"/>
  <c r="BA480" i="57" s="1"/>
  <c r="AZ488" i="57"/>
  <c r="BA488" i="57" s="1"/>
  <c r="AZ496" i="57"/>
  <c r="BA496" i="57" s="1"/>
  <c r="AZ504" i="57"/>
  <c r="BA504" i="57" s="1"/>
  <c r="AZ512" i="57"/>
  <c r="BA512" i="57" s="1"/>
  <c r="AZ520" i="57"/>
  <c r="BA520" i="57" s="1"/>
  <c r="AZ528" i="57"/>
  <c r="BA528" i="57" s="1"/>
  <c r="AZ536" i="57"/>
  <c r="BA536" i="57" s="1"/>
  <c r="AZ544" i="57"/>
  <c r="BA544" i="57" s="1"/>
  <c r="AZ552" i="57"/>
  <c r="BA552" i="57" s="1"/>
  <c r="AZ560" i="57"/>
  <c r="BA560" i="57" s="1"/>
  <c r="AZ568" i="57"/>
  <c r="BA568" i="57" s="1"/>
  <c r="AZ576" i="57"/>
  <c r="BA576" i="57" s="1"/>
  <c r="AZ584" i="57"/>
  <c r="BA584" i="57" s="1"/>
  <c r="AZ592" i="57"/>
  <c r="BA592" i="57" s="1"/>
  <c r="AZ600" i="57"/>
  <c r="BA600" i="57" s="1"/>
  <c r="AZ608" i="57"/>
  <c r="BA608" i="57" s="1"/>
  <c r="AZ616" i="57"/>
  <c r="BA616" i="57" s="1"/>
  <c r="AZ624" i="57"/>
  <c r="BA624" i="57" s="1"/>
  <c r="AZ632" i="57"/>
  <c r="BA632" i="57" s="1"/>
  <c r="AZ640" i="57"/>
  <c r="BA640" i="57" s="1"/>
  <c r="AZ648" i="57"/>
  <c r="BA648" i="57" s="1"/>
  <c r="AZ656" i="57"/>
  <c r="BA656" i="57" s="1"/>
  <c r="AZ664" i="57"/>
  <c r="BA664" i="57" s="1"/>
  <c r="AZ672" i="57"/>
  <c r="BA672" i="57" s="1"/>
  <c r="AZ680" i="57"/>
  <c r="BA680" i="57" s="1"/>
  <c r="AZ688" i="57"/>
  <c r="BA688" i="57" s="1"/>
  <c r="AZ696" i="57"/>
  <c r="BA696" i="57" s="1"/>
  <c r="AZ704" i="57"/>
  <c r="BA704" i="57" s="1"/>
  <c r="AZ712" i="57"/>
  <c r="BA712" i="57" s="1"/>
  <c r="BA732" i="57"/>
  <c r="AZ369" i="57"/>
  <c r="BA369" i="57" s="1"/>
  <c r="AZ801" i="57"/>
  <c r="BA33" i="57"/>
  <c r="BA65" i="57"/>
  <c r="AZ93" i="57"/>
  <c r="AZ109" i="57"/>
  <c r="BA153" i="57"/>
  <c r="BA261" i="57"/>
  <c r="BA417" i="57"/>
  <c r="BA549" i="57"/>
  <c r="BA701" i="57"/>
  <c r="BA757" i="57"/>
  <c r="BA789" i="57"/>
  <c r="BA801" i="57"/>
  <c r="AZ233" i="57"/>
  <c r="BA233" i="57" s="1"/>
  <c r="AZ349" i="57"/>
  <c r="AZ553" i="57"/>
  <c r="BA553" i="57" s="1"/>
  <c r="AZ649" i="57"/>
  <c r="BA649" i="57" s="1"/>
  <c r="AZ753" i="57"/>
  <c r="BA753" i="57" s="1"/>
  <c r="AZ797" i="57"/>
  <c r="BA797" i="57" s="1"/>
  <c r="BA172" i="57"/>
  <c r="BA180" i="57"/>
  <c r="AZ728" i="57"/>
  <c r="BA728" i="57" s="1"/>
  <c r="AZ760" i="57"/>
  <c r="BA760" i="57" s="1"/>
  <c r="AZ776" i="57"/>
  <c r="BA776" i="57" s="1"/>
  <c r="BA93" i="57"/>
  <c r="BA109" i="57"/>
  <c r="BA129" i="57"/>
  <c r="BA173" i="57"/>
  <c r="BA309" i="57"/>
  <c r="BA645" i="57"/>
  <c r="AZ289" i="57"/>
  <c r="BA289" i="57" s="1"/>
  <c r="AZ653" i="57"/>
  <c r="BA653" i="57" s="1"/>
  <c r="AZ737" i="57"/>
  <c r="BA737" i="57" s="1"/>
  <c r="BA745" i="57"/>
  <c r="AZ35" i="57"/>
  <c r="BA35" i="57" s="1"/>
  <c r="AZ43" i="57"/>
  <c r="BA43" i="57" s="1"/>
  <c r="AZ51" i="57"/>
  <c r="BA51" i="57" s="1"/>
  <c r="AZ59" i="57"/>
  <c r="AZ67" i="57"/>
  <c r="BA67" i="57" s="1"/>
  <c r="AZ75" i="57"/>
  <c r="BA75" i="57" s="1"/>
  <c r="AZ83" i="57"/>
  <c r="BA83" i="57" s="1"/>
  <c r="AZ91" i="57"/>
  <c r="AZ99" i="57"/>
  <c r="BA99" i="57" s="1"/>
  <c r="AZ107" i="57"/>
  <c r="BA107" i="57" s="1"/>
  <c r="AZ115" i="57"/>
  <c r="BA115" i="57" s="1"/>
  <c r="AZ123" i="57"/>
  <c r="AZ131" i="57"/>
  <c r="BA131" i="57" s="1"/>
  <c r="AZ139" i="57"/>
  <c r="BA139" i="57" s="1"/>
  <c r="AZ147" i="57"/>
  <c r="BA147" i="57" s="1"/>
  <c r="AZ155" i="57"/>
  <c r="AZ163" i="57"/>
  <c r="BA163" i="57" s="1"/>
  <c r="AZ171" i="57"/>
  <c r="BA171" i="57" s="1"/>
  <c r="AZ179" i="57"/>
  <c r="BA179" i="57" s="1"/>
  <c r="AZ743" i="57"/>
  <c r="AZ53" i="57"/>
  <c r="BA53" i="57" s="1"/>
  <c r="AZ73" i="57"/>
  <c r="BA73" i="57" s="1"/>
  <c r="AZ105" i="57"/>
  <c r="BA105" i="57" s="1"/>
  <c r="BA593" i="57"/>
  <c r="AZ716" i="57"/>
  <c r="BA716" i="57" s="1"/>
  <c r="AZ732" i="57"/>
  <c r="AZ764" i="57"/>
  <c r="BA764" i="57" s="1"/>
  <c r="AZ780" i="57"/>
  <c r="BA780" i="57" s="1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J1369" i="57" l="1"/>
  <c r="BJ1368" i="57"/>
  <c r="BG1458" i="57"/>
  <c r="BJ1441" i="57"/>
  <c r="BD1368" i="57"/>
  <c r="BD1365" i="57"/>
  <c r="BD1366" i="57"/>
  <c r="BG1495" i="57"/>
  <c r="BG1161" i="57"/>
  <c r="BG1158" i="57"/>
  <c r="BG1271" i="57"/>
  <c r="BD1500" i="57"/>
  <c r="BG1487" i="57"/>
  <c r="BJ1254" i="57"/>
  <c r="BD1502" i="57"/>
  <c r="BD1435" i="57"/>
  <c r="BD1436" i="57"/>
  <c r="BJ1460" i="57"/>
  <c r="BD1509" i="57"/>
  <c r="BD1510" i="57"/>
  <c r="BG1466" i="57"/>
  <c r="BJ1158" i="57"/>
  <c r="BJ1214" i="57"/>
  <c r="BJ1173" i="57"/>
  <c r="BG1366" i="57"/>
  <c r="BJ1285" i="57"/>
  <c r="BG1421" i="57"/>
  <c r="BG1378" i="57"/>
  <c r="BD1311" i="57"/>
  <c r="BG1379" i="57"/>
  <c r="BD1326" i="57"/>
  <c r="BJ1250" i="57"/>
  <c r="BG1267" i="57"/>
  <c r="BJ1366" i="57"/>
  <c r="BG1272" i="57"/>
  <c r="BJ1247" i="57"/>
  <c r="BG1475" i="57"/>
  <c r="BJ1394" i="57"/>
  <c r="BG1316" i="57"/>
  <c r="BJ1354" i="57"/>
  <c r="BG1500" i="57"/>
  <c r="BG1506" i="57"/>
  <c r="BG1499" i="57"/>
  <c r="BG1504" i="57"/>
  <c r="BG1384" i="57"/>
  <c r="BD1254" i="57"/>
  <c r="BD1198" i="57"/>
  <c r="BD1304" i="57"/>
  <c r="BJ1480" i="57"/>
  <c r="BJ1484" i="57"/>
  <c r="BJ1483" i="57"/>
  <c r="BJ1485" i="57"/>
  <c r="BJ1482" i="57"/>
  <c r="BJ1481" i="57"/>
  <c r="BJ1486" i="57"/>
  <c r="BJ1487" i="57"/>
  <c r="BJ1274" i="57"/>
  <c r="BG1321" i="57"/>
  <c r="BG1320" i="57"/>
  <c r="BG1319" i="57"/>
  <c r="BG1214" i="57"/>
  <c r="BG1210" i="57"/>
  <c r="BG1212" i="57"/>
  <c r="BG1211" i="57"/>
  <c r="BG1213" i="57"/>
  <c r="BG1215" i="57"/>
  <c r="BG1216" i="57"/>
  <c r="BD1251" i="57"/>
  <c r="BD1486" i="57"/>
  <c r="BD1483" i="57"/>
  <c r="BD1484" i="57"/>
  <c r="BD1303" i="57"/>
  <c r="BG1493" i="57"/>
  <c r="BG1491" i="57"/>
  <c r="BJ1336" i="57"/>
  <c r="BJ1337" i="57"/>
  <c r="BJ1293" i="57"/>
  <c r="BJ1291" i="57"/>
  <c r="BJ1295" i="57"/>
  <c r="BJ1294" i="57"/>
  <c r="BJ1292" i="57"/>
  <c r="BD1194" i="57"/>
  <c r="BD1199" i="57"/>
  <c r="BD1196" i="57"/>
  <c r="BD1195" i="57"/>
  <c r="BD1200" i="57"/>
  <c r="BD1205" i="57"/>
  <c r="BD1207" i="57"/>
  <c r="BD1201" i="57"/>
  <c r="BD1208" i="57"/>
  <c r="BD1202" i="57"/>
  <c r="BD1206" i="57"/>
  <c r="BD1209" i="57"/>
  <c r="BD1203" i="57"/>
  <c r="BD1204" i="57"/>
  <c r="BD1232" i="57"/>
  <c r="BD1231" i="57"/>
  <c r="BJ1458" i="57"/>
  <c r="BJ1461" i="57"/>
  <c r="BJ1457" i="57"/>
  <c r="BJ1456" i="57"/>
  <c r="BG1243" i="57"/>
  <c r="BG1242" i="57"/>
  <c r="BD1221" i="57"/>
  <c r="BD1222" i="57"/>
  <c r="BD1223" i="57"/>
  <c r="BD1226" i="57"/>
  <c r="BD1224" i="57"/>
  <c r="BD1225" i="57"/>
  <c r="BG1176" i="57"/>
  <c r="BG1175" i="57"/>
  <c r="BG1174" i="57"/>
  <c r="BJ1469" i="57"/>
  <c r="BJ1467" i="57"/>
  <c r="BC1448" i="57"/>
  <c r="BD1450" i="57" s="1"/>
  <c r="BJ1377" i="57"/>
  <c r="BJ1374" i="57"/>
  <c r="BJ1380" i="57"/>
  <c r="BJ1373" i="57"/>
  <c r="BJ1379" i="57"/>
  <c r="BJ1372" i="57"/>
  <c r="BA1402" i="57"/>
  <c r="BD1357" i="57"/>
  <c r="BD1386" i="57"/>
  <c r="BA1338" i="57"/>
  <c r="BJ1300" i="57"/>
  <c r="BJ1301" i="57"/>
  <c r="BJ1302" i="57"/>
  <c r="BI1400" i="57"/>
  <c r="BG1448" i="57"/>
  <c r="BA1427" i="57"/>
  <c r="BG1376" i="57"/>
  <c r="BD1312" i="57"/>
  <c r="BI1296" i="57"/>
  <c r="BJ1296" i="57" s="1"/>
  <c r="BJ1251" i="57"/>
  <c r="BC1227" i="57"/>
  <c r="BD1227" i="57" s="1"/>
  <c r="BD1169" i="57"/>
  <c r="BD1167" i="57"/>
  <c r="BJ1186" i="57"/>
  <c r="BJ1185" i="57"/>
  <c r="BA1137" i="57"/>
  <c r="BA1392" i="57"/>
  <c r="BD1377" i="57"/>
  <c r="BI1201" i="57"/>
  <c r="BF1217" i="57"/>
  <c r="BG1217" i="57" s="1"/>
  <c r="BJ1283" i="57"/>
  <c r="BJ1459" i="57"/>
  <c r="BD1451" i="57"/>
  <c r="BD1252" i="57"/>
  <c r="BI1231" i="57"/>
  <c r="BF1287" i="57"/>
  <c r="BG1287" i="57" s="1"/>
  <c r="BC1218" i="57"/>
  <c r="BC1259" i="57"/>
  <c r="BD1261" i="57" s="1"/>
  <c r="BF1259" i="57"/>
  <c r="BI1239" i="57"/>
  <c r="BI1209" i="57"/>
  <c r="BA1181" i="57"/>
  <c r="BJ1166" i="57"/>
  <c r="BG1170" i="57"/>
  <c r="BA1116" i="57"/>
  <c r="BD1161" i="57"/>
  <c r="BD1162" i="57"/>
  <c r="BJ1431" i="57"/>
  <c r="BG1420" i="57"/>
  <c r="BA1371" i="57"/>
  <c r="BA1370" i="57"/>
  <c r="BG1479" i="57"/>
  <c r="BJ1253" i="57"/>
  <c r="BG1229" i="57"/>
  <c r="BG1230" i="57"/>
  <c r="BG1485" i="57"/>
  <c r="BG1490" i="57"/>
  <c r="BJ1439" i="57"/>
  <c r="BJ1423" i="57"/>
  <c r="BC1474" i="57"/>
  <c r="BC1458" i="57"/>
  <c r="BD1458" i="57" s="1"/>
  <c r="BC1442" i="57"/>
  <c r="BC1426" i="57"/>
  <c r="BC1410" i="57"/>
  <c r="BC1394" i="57"/>
  <c r="BC1378" i="57"/>
  <c r="BD1380" i="57" s="1"/>
  <c r="BD1362" i="57"/>
  <c r="BC1362" i="57"/>
  <c r="BC1346" i="57"/>
  <c r="BC1330" i="57"/>
  <c r="BD1447" i="57"/>
  <c r="BJ1508" i="57"/>
  <c r="BG1503" i="57"/>
  <c r="BC1306" i="57"/>
  <c r="BD1383" i="57"/>
  <c r="BF1248" i="57"/>
  <c r="BA1466" i="57"/>
  <c r="BA1450" i="57"/>
  <c r="BC1434" i="57"/>
  <c r="BC1418" i="57"/>
  <c r="BC1511" i="57"/>
  <c r="BD1514" i="57" s="1"/>
  <c r="BF1511" i="57"/>
  <c r="BG1513" i="57" s="1"/>
  <c r="BC1495" i="57"/>
  <c r="BD1495" i="57" s="1"/>
  <c r="BJ1383" i="57"/>
  <c r="BG1311" i="57"/>
  <c r="BI1286" i="57"/>
  <c r="BA1336" i="57"/>
  <c r="BG1288" i="57"/>
  <c r="BG1241" i="57"/>
  <c r="BD1475" i="57"/>
  <c r="BC1472" i="57"/>
  <c r="BG1463" i="57"/>
  <c r="BC1459" i="57"/>
  <c r="BD1459" i="57" s="1"/>
  <c r="BG1454" i="57"/>
  <c r="BD1508" i="57"/>
  <c r="BD1485" i="57"/>
  <c r="BG1505" i="57"/>
  <c r="BD1494" i="57"/>
  <c r="BD1477" i="57"/>
  <c r="BJ1509" i="57"/>
  <c r="BG1476" i="57"/>
  <c r="BG1508" i="57"/>
  <c r="BI1448" i="57"/>
  <c r="BJ1450" i="57" s="1"/>
  <c r="BI1424" i="57"/>
  <c r="BF1408" i="57"/>
  <c r="BD1401" i="57"/>
  <c r="BJ1392" i="57"/>
  <c r="BF1392" i="57"/>
  <c r="BG1394" i="57" s="1"/>
  <c r="BD1385" i="57"/>
  <c r="BJ1438" i="57"/>
  <c r="BD1376" i="57"/>
  <c r="BD1360" i="57"/>
  <c r="BD1302" i="57"/>
  <c r="BF1402" i="57"/>
  <c r="BI1402" i="57"/>
  <c r="BJ1407" i="57" s="1"/>
  <c r="BJ1350" i="57"/>
  <c r="BJ1351" i="57"/>
  <c r="BD1367" i="57"/>
  <c r="BG1353" i="57"/>
  <c r="BG1348" i="57"/>
  <c r="BI1303" i="57"/>
  <c r="BJ1307" i="57" s="1"/>
  <c r="BI1499" i="57"/>
  <c r="BJ1504" i="57" s="1"/>
  <c r="BG1494" i="57"/>
  <c r="BG1478" i="57"/>
  <c r="BD1465" i="57"/>
  <c r="BC1443" i="57"/>
  <c r="BJ1440" i="57"/>
  <c r="BF1440" i="57"/>
  <c r="BG1441" i="57" s="1"/>
  <c r="BF1403" i="57"/>
  <c r="BG1391" i="57"/>
  <c r="BC1387" i="57"/>
  <c r="BD1388" i="57" s="1"/>
  <c r="BF1371" i="57"/>
  <c r="BG1368" i="57"/>
  <c r="BI1355" i="57"/>
  <c r="BJ1360" i="57" s="1"/>
  <c r="BD1322" i="57"/>
  <c r="BD1323" i="57"/>
  <c r="BJ1430" i="57"/>
  <c r="BF1338" i="57"/>
  <c r="BI1338" i="57"/>
  <c r="BJ1343" i="57" s="1"/>
  <c r="BC1298" i="57"/>
  <c r="BF1263" i="57"/>
  <c r="BI1491" i="57"/>
  <c r="BG1488" i="57"/>
  <c r="BD1473" i="57"/>
  <c r="BG1467" i="57"/>
  <c r="BF1467" i="57"/>
  <c r="BG1470" i="57" s="1"/>
  <c r="BC1432" i="57"/>
  <c r="BI1416" i="57"/>
  <c r="BA1400" i="57"/>
  <c r="BD1400" i="57"/>
  <c r="BA1384" i="57"/>
  <c r="BI1384" i="57"/>
  <c r="BJ1387" i="57" s="1"/>
  <c r="BF1336" i="57"/>
  <c r="BC1328" i="57"/>
  <c r="BD1328" i="57" s="1"/>
  <c r="BD1461" i="57"/>
  <c r="BF1370" i="57"/>
  <c r="BI1370" i="57"/>
  <c r="BJ1370" i="57" s="1"/>
  <c r="BC1488" i="57"/>
  <c r="BD1488" i="57" s="1"/>
  <c r="BI1475" i="57"/>
  <c r="BJ1468" i="57"/>
  <c r="BG1461" i="57"/>
  <c r="BG1455" i="57"/>
  <c r="BJ1436" i="57"/>
  <c r="BF1427" i="57"/>
  <c r="BG1430" i="57" s="1"/>
  <c r="BG1424" i="57"/>
  <c r="BA1411" i="57"/>
  <c r="BG1395" i="57"/>
  <c r="BI1395" i="57"/>
  <c r="BJ1395" i="57" s="1"/>
  <c r="BG1383" i="57"/>
  <c r="BG1367" i="57"/>
  <c r="BG1351" i="57"/>
  <c r="BI1327" i="57"/>
  <c r="BI1256" i="57"/>
  <c r="BI1299" i="57"/>
  <c r="BG1285" i="57"/>
  <c r="BJ1248" i="57"/>
  <c r="BD1269" i="57"/>
  <c r="BG1228" i="57"/>
  <c r="BA1352" i="57"/>
  <c r="BF1296" i="57"/>
  <c r="BI1314" i="57"/>
  <c r="BC1275" i="57"/>
  <c r="BD1279" i="57" s="1"/>
  <c r="BD1266" i="57"/>
  <c r="BF1255" i="57"/>
  <c r="BF1194" i="57"/>
  <c r="BG1197" i="57" s="1"/>
  <c r="BI1279" i="57"/>
  <c r="BD1168" i="57"/>
  <c r="BG1249" i="57"/>
  <c r="BA1132" i="57"/>
  <c r="BA1331" i="57"/>
  <c r="BJ1252" i="57"/>
  <c r="BA1227" i="57"/>
  <c r="BF1227" i="57"/>
  <c r="BD1170" i="57"/>
  <c r="BG1165" i="57"/>
  <c r="BI1221" i="57"/>
  <c r="BA1213" i="57"/>
  <c r="BC1213" i="57"/>
  <c r="BC1185" i="57"/>
  <c r="BI1177" i="57"/>
  <c r="BG1169" i="57"/>
  <c r="BA1472" i="57"/>
  <c r="BJ1388" i="57"/>
  <c r="BD1379" i="57"/>
  <c r="BA1216" i="57"/>
  <c r="BD1250" i="57"/>
  <c r="BA1201" i="57"/>
  <c r="BD1276" i="57"/>
  <c r="BC1217" i="57"/>
  <c r="BI1216" i="57"/>
  <c r="BJ1217" i="57" s="1"/>
  <c r="BG1196" i="57"/>
  <c r="BJ1215" i="57"/>
  <c r="BC1210" i="57"/>
  <c r="BA1193" i="57"/>
  <c r="BG1193" i="57"/>
  <c r="BD1165" i="57"/>
  <c r="BJ1499" i="57"/>
  <c r="BJ1419" i="57"/>
  <c r="BD1278" i="57"/>
  <c r="BD1272" i="57"/>
  <c r="BG1268" i="57"/>
  <c r="BA1287" i="57"/>
  <c r="BC1287" i="57"/>
  <c r="BA1218" i="57"/>
  <c r="BI1218" i="57"/>
  <c r="BJ1218" i="57" s="1"/>
  <c r="BC1291" i="57"/>
  <c r="BF1291" i="57"/>
  <c r="BA1259" i="57"/>
  <c r="BJ1249" i="57"/>
  <c r="BJ1216" i="57"/>
  <c r="BJ1171" i="57"/>
  <c r="BF1181" i="57"/>
  <c r="BI1174" i="57"/>
  <c r="BD1166" i="57"/>
  <c r="BJ1165" i="57"/>
  <c r="BJ1213" i="57"/>
  <c r="BG1173" i="57"/>
  <c r="BJ1192" i="57"/>
  <c r="BD1193" i="57"/>
  <c r="BD1275" i="57"/>
  <c r="BD1160" i="57"/>
  <c r="BG1365" i="57"/>
  <c r="BJ1466" i="57"/>
  <c r="BG1477" i="57"/>
  <c r="BD1358" i="57"/>
  <c r="BG1471" i="57"/>
  <c r="BG1419" i="57"/>
  <c r="BA1403" i="57"/>
  <c r="BG1350" i="57"/>
  <c r="BJ1464" i="57"/>
  <c r="BD1331" i="57"/>
  <c r="BD1487" i="57"/>
  <c r="BJ1442" i="57"/>
  <c r="BG1426" i="57"/>
  <c r="BJ1426" i="57"/>
  <c r="BJ1378" i="57"/>
  <c r="BG1346" i="57"/>
  <c r="BJ1346" i="57"/>
  <c r="BJ1492" i="57"/>
  <c r="BD1268" i="57"/>
  <c r="BG1514" i="57"/>
  <c r="BI1514" i="57"/>
  <c r="BG1434" i="57"/>
  <c r="BG1418" i="57"/>
  <c r="BJ1418" i="57"/>
  <c r="BD1313" i="57"/>
  <c r="BI1515" i="57"/>
  <c r="BI1511" i="57"/>
  <c r="BI1495" i="57"/>
  <c r="BG1436" i="57"/>
  <c r="BJ1425" i="57"/>
  <c r="BJ1393" i="57"/>
  <c r="BC1286" i="57"/>
  <c r="BD1289" i="57" s="1"/>
  <c r="BJ1389" i="57"/>
  <c r="BD1356" i="57"/>
  <c r="BD1332" i="57"/>
  <c r="BG1312" i="57"/>
  <c r="BJ1491" i="57"/>
  <c r="BI1472" i="57"/>
  <c r="BG1459" i="57"/>
  <c r="BD1492" i="57"/>
  <c r="BJ1510" i="57"/>
  <c r="BD1493" i="57"/>
  <c r="BG1457" i="57"/>
  <c r="BD1454" i="57"/>
  <c r="BA1448" i="57"/>
  <c r="BJ1470" i="57"/>
  <c r="BJ1493" i="57"/>
  <c r="BD1501" i="57"/>
  <c r="BG1497" i="57"/>
  <c r="BG1492" i="57"/>
  <c r="BJ1512" i="57"/>
  <c r="BD1448" i="57"/>
  <c r="BG1444" i="57"/>
  <c r="BG1452" i="57"/>
  <c r="BG1449" i="57"/>
  <c r="BG1447" i="57"/>
  <c r="BG1445" i="57"/>
  <c r="BG1446" i="57"/>
  <c r="BG1438" i="57"/>
  <c r="BC1408" i="57"/>
  <c r="BC1392" i="57"/>
  <c r="BJ1422" i="57"/>
  <c r="BG1385" i="57"/>
  <c r="BJ1376" i="57"/>
  <c r="BJ1317" i="57"/>
  <c r="BC1307" i="57"/>
  <c r="BD1307" i="57" s="1"/>
  <c r="BD1305" i="57"/>
  <c r="BA1440" i="57"/>
  <c r="BD1402" i="57"/>
  <c r="BA1354" i="57"/>
  <c r="BJ1313" i="57"/>
  <c r="BJ1367" i="57"/>
  <c r="BJ1323" i="57"/>
  <c r="BJ1324" i="57"/>
  <c r="BJ1321" i="57"/>
  <c r="BJ1320" i="57"/>
  <c r="BG1369" i="57"/>
  <c r="BJ1353" i="57"/>
  <c r="BF1303" i="57"/>
  <c r="BG1303" i="57" s="1"/>
  <c r="BG1290" i="57"/>
  <c r="BG1283" i="57"/>
  <c r="BG1507" i="57"/>
  <c r="BI1443" i="57"/>
  <c r="BJ1443" i="57" s="1"/>
  <c r="BC1440" i="57"/>
  <c r="BJ1427" i="57"/>
  <c r="BC1403" i="57"/>
  <c r="BD1405" i="57" s="1"/>
  <c r="BG1398" i="57"/>
  <c r="BC1371" i="57"/>
  <c r="BD1371" i="57" s="1"/>
  <c r="BA1355" i="57"/>
  <c r="BJ1347" i="57"/>
  <c r="BF1322" i="57"/>
  <c r="BG1326" i="57" s="1"/>
  <c r="BD1463" i="57"/>
  <c r="BA1386" i="57"/>
  <c r="BD1283" i="57"/>
  <c r="BC1263" i="57"/>
  <c r="BD1499" i="57"/>
  <c r="BG1486" i="57"/>
  <c r="BD1480" i="57"/>
  <c r="BC1467" i="57"/>
  <c r="BD1467" i="57" s="1"/>
  <c r="BG1437" i="57"/>
  <c r="BI1432" i="57"/>
  <c r="BJ1434" i="57" s="1"/>
  <c r="BJ1400" i="57"/>
  <c r="BF1400" i="57"/>
  <c r="BG1404" i="57" s="1"/>
  <c r="BD1384" i="57"/>
  <c r="BD1361" i="57"/>
  <c r="BJ1352" i="57"/>
  <c r="BC1336" i="57"/>
  <c r="BA1376" i="57"/>
  <c r="BD1370" i="57"/>
  <c r="BA1303" i="57"/>
  <c r="BI1488" i="57"/>
  <c r="BJ1488" i="57" s="1"/>
  <c r="BA1475" i="57"/>
  <c r="BG1464" i="57"/>
  <c r="BG1462" i="57"/>
  <c r="BD1457" i="57"/>
  <c r="BG1451" i="57"/>
  <c r="BG1431" i="57"/>
  <c r="BC1427" i="57"/>
  <c r="BG1422" i="57"/>
  <c r="BA1395" i="57"/>
  <c r="BG1363" i="57"/>
  <c r="BG1347" i="57"/>
  <c r="BF1256" i="57"/>
  <c r="BD1270" i="57"/>
  <c r="BD1253" i="57"/>
  <c r="BG1270" i="57"/>
  <c r="BD1257" i="57"/>
  <c r="BD1281" i="57"/>
  <c r="BD1229" i="57"/>
  <c r="BD1236" i="57"/>
  <c r="BD1228" i="57"/>
  <c r="BD1235" i="57"/>
  <c r="BD1233" i="57"/>
  <c r="BC1296" i="57"/>
  <c r="BD1324" i="57"/>
  <c r="BC1314" i="57"/>
  <c r="BD1314" i="57" s="1"/>
  <c r="BD1290" i="57"/>
  <c r="BF1275" i="57"/>
  <c r="BD1284" i="57"/>
  <c r="BF1274" i="57"/>
  <c r="BG1200" i="57"/>
  <c r="BJ1187" i="57"/>
  <c r="BA1053" i="57"/>
  <c r="BA1023" i="57"/>
  <c r="BJ1322" i="57"/>
  <c r="BF1331" i="57"/>
  <c r="BJ1163" i="57"/>
  <c r="BJ1157" i="57"/>
  <c r="BJ1159" i="57"/>
  <c r="BJ1160" i="57"/>
  <c r="BJ1156" i="57"/>
  <c r="BJ1162" i="57"/>
  <c r="BJ1164" i="57"/>
  <c r="BJ1161" i="57"/>
  <c r="BG1239" i="57"/>
  <c r="BA1221" i="57"/>
  <c r="BI1189" i="57"/>
  <c r="BJ1191" i="57" s="1"/>
  <c r="BA1189" i="57"/>
  <c r="BF1185" i="57"/>
  <c r="BF1177" i="57"/>
  <c r="BG1178" i="57" s="1"/>
  <c r="BA1081" i="57"/>
  <c r="BA1424" i="57"/>
  <c r="BF1201" i="57"/>
  <c r="BC1182" i="57"/>
  <c r="BJ1172" i="57"/>
  <c r="BG1269" i="57"/>
  <c r="BA1217" i="57"/>
  <c r="BA1210" i="57"/>
  <c r="BI1193" i="57"/>
  <c r="BA1111" i="57"/>
  <c r="BD1449" i="57"/>
  <c r="BD1452" i="57"/>
  <c r="BJ1289" i="57"/>
  <c r="BF1231" i="57"/>
  <c r="BG1236" i="57" s="1"/>
  <c r="BA1291" i="57"/>
  <c r="BA1087" i="57"/>
  <c r="BC1239" i="57"/>
  <c r="BF1209" i="57"/>
  <c r="BC1181" i="57"/>
  <c r="BC1174" i="57"/>
  <c r="BG1198" i="57"/>
  <c r="BD1158" i="57"/>
  <c r="BD1159" i="57"/>
  <c r="BD1247" i="57"/>
  <c r="BG1405" i="57"/>
  <c r="BJ1501" i="57"/>
  <c r="BJ1502" i="57"/>
  <c r="BJ1428" i="57"/>
  <c r="BG1510" i="57"/>
  <c r="BJ1432" i="57"/>
  <c r="BG1399" i="57"/>
  <c r="BG1474" i="57"/>
  <c r="BA1514" i="57"/>
  <c r="BJ1463" i="57"/>
  <c r="BG1496" i="57"/>
  <c r="BD1375" i="57"/>
  <c r="BC1503" i="57"/>
  <c r="BD1505" i="57" s="1"/>
  <c r="BJ1495" i="57"/>
  <c r="BD1389" i="57"/>
  <c r="BJ1375" i="57"/>
  <c r="BF1306" i="57"/>
  <c r="BA1286" i="57"/>
  <c r="BD1258" i="57"/>
  <c r="BG1397" i="57"/>
  <c r="BD1482" i="57"/>
  <c r="BD1466" i="57"/>
  <c r="BD1406" i="57"/>
  <c r="BF1515" i="57"/>
  <c r="BD1397" i="57"/>
  <c r="BG1428" i="57"/>
  <c r="BG1396" i="57"/>
  <c r="BJ1385" i="57"/>
  <c r="BG1317" i="57"/>
  <c r="BG1313" i="57"/>
  <c r="BD1476" i="57"/>
  <c r="BJ1421" i="57"/>
  <c r="BJ1304" i="57"/>
  <c r="BD1260" i="57"/>
  <c r="BD1481" i="57"/>
  <c r="BJ1494" i="57"/>
  <c r="BD1453" i="57"/>
  <c r="BJ1503" i="57"/>
  <c r="BG1501" i="57"/>
  <c r="BG1473" i="57"/>
  <c r="BJ1477" i="57"/>
  <c r="BJ1445" i="57"/>
  <c r="BJ1447" i="57"/>
  <c r="BJ1446" i="57"/>
  <c r="BJ1444" i="57"/>
  <c r="BJ1424" i="57"/>
  <c r="BI1408" i="57"/>
  <c r="BG1425" i="57"/>
  <c r="BJ1406" i="57"/>
  <c r="BG1401" i="57"/>
  <c r="BG1372" i="57"/>
  <c r="BG1380" i="57"/>
  <c r="BG1375" i="57"/>
  <c r="BG1377" i="57"/>
  <c r="BG1374" i="57"/>
  <c r="BG1373" i="57"/>
  <c r="BJ1364" i="57"/>
  <c r="BJ1348" i="57"/>
  <c r="BA1307" i="57"/>
  <c r="BD1271" i="57"/>
  <c r="BG1402" i="57"/>
  <c r="BF1354" i="57"/>
  <c r="BJ1326" i="57"/>
  <c r="BD1325" i="57"/>
  <c r="BD1329" i="57"/>
  <c r="BG1364" i="57"/>
  <c r="BJ1325" i="57"/>
  <c r="BG1432" i="57"/>
  <c r="BG1423" i="57"/>
  <c r="BG1403" i="57"/>
  <c r="BG1371" i="57"/>
  <c r="BG1352" i="57"/>
  <c r="BA1322" i="57"/>
  <c r="BF1386" i="57"/>
  <c r="BG1388" i="57" s="1"/>
  <c r="BG1308" i="57"/>
  <c r="BG1301" i="57"/>
  <c r="BG1300" i="57"/>
  <c r="BG1304" i="57"/>
  <c r="BG1305" i="57"/>
  <c r="BG1302" i="57"/>
  <c r="BG1439" i="57"/>
  <c r="BJ1384" i="57"/>
  <c r="BA1328" i="57"/>
  <c r="BG1370" i="57"/>
  <c r="BG1472" i="57"/>
  <c r="BD1464" i="57"/>
  <c r="BG1427" i="57"/>
  <c r="BG1406" i="57"/>
  <c r="BG1392" i="57"/>
  <c r="BF1327" i="57"/>
  <c r="BD1248" i="57"/>
  <c r="BA1299" i="57"/>
  <c r="BI1290" i="57"/>
  <c r="BD1246" i="57"/>
  <c r="BG1244" i="57"/>
  <c r="BJ1284" i="57"/>
  <c r="BG1240" i="57"/>
  <c r="BD1277" i="57"/>
  <c r="BJ1236" i="57"/>
  <c r="BJ1235" i="57"/>
  <c r="BJ1230" i="57"/>
  <c r="BJ1228" i="57"/>
  <c r="BJ1232" i="57"/>
  <c r="BJ1229" i="57"/>
  <c r="BD1333" i="57"/>
  <c r="BG1314" i="57"/>
  <c r="BI1275" i="57"/>
  <c r="BJ1276" i="57" s="1"/>
  <c r="BI1266" i="57"/>
  <c r="BI1255" i="57"/>
  <c r="BD1274" i="57"/>
  <c r="BD1239" i="57"/>
  <c r="BD1173" i="57"/>
  <c r="BA1073" i="57"/>
  <c r="BA1319" i="57"/>
  <c r="BG1245" i="57"/>
  <c r="BJ1211" i="57"/>
  <c r="BJ1169" i="57"/>
  <c r="BD1164" i="57"/>
  <c r="BF1221" i="57"/>
  <c r="BI1205" i="57"/>
  <c r="BG1167" i="57"/>
  <c r="BA1177" i="57"/>
  <c r="BA1055" i="57"/>
  <c r="BA1110" i="57"/>
  <c r="BA1040" i="57"/>
  <c r="BJ1282" i="57"/>
  <c r="BG1289" i="57"/>
  <c r="BG1157" i="57"/>
  <c r="BG1164" i="57"/>
  <c r="BG1163" i="57"/>
  <c r="BG1162" i="57"/>
  <c r="BG1159" i="57"/>
  <c r="BG1160" i="57"/>
  <c r="BG1156" i="57"/>
  <c r="BJ1168" i="57"/>
  <c r="BA1036" i="57"/>
  <c r="BJ1188" i="57"/>
  <c r="BD1197" i="57"/>
  <c r="BD1163" i="57"/>
  <c r="BJ1496" i="57" l="1"/>
  <c r="BG1468" i="57"/>
  <c r="BJ1298" i="57"/>
  <c r="BJ1338" i="57"/>
  <c r="BG1325" i="57"/>
  <c r="BD1404" i="57"/>
  <c r="BG1389" i="57"/>
  <c r="BJ1386" i="57"/>
  <c r="BD1496" i="57"/>
  <c r="BJ1305" i="57"/>
  <c r="BJ1275" i="57"/>
  <c r="BJ1475" i="57"/>
  <c r="BJ1397" i="57"/>
  <c r="BJ1433" i="57"/>
  <c r="BD1308" i="57"/>
  <c r="BD1306" i="57"/>
  <c r="BJ1299" i="57"/>
  <c r="BG1218" i="57"/>
  <c r="BD1287" i="57"/>
  <c r="BD1280" i="57"/>
  <c r="BJ1398" i="57"/>
  <c r="BD1378" i="57"/>
  <c r="BG1429" i="57"/>
  <c r="BJ1402" i="57"/>
  <c r="BJ1344" i="57"/>
  <c r="BD1403" i="57"/>
  <c r="BJ1280" i="57"/>
  <c r="BD1263" i="57"/>
  <c r="BD1387" i="57"/>
  <c r="BG1227" i="57"/>
  <c r="BG1221" i="57"/>
  <c r="BG1223" i="57"/>
  <c r="BG1222" i="57"/>
  <c r="BG1225" i="57"/>
  <c r="BG1226" i="57"/>
  <c r="BG1224" i="57"/>
  <c r="BJ1451" i="57"/>
  <c r="BD1470" i="57"/>
  <c r="BG1512" i="57"/>
  <c r="BG1234" i="57"/>
  <c r="BD1315" i="57"/>
  <c r="BJ1190" i="57"/>
  <c r="BJ1404" i="57"/>
  <c r="BD1398" i="57"/>
  <c r="BD1393" i="57"/>
  <c r="BD1392" i="57"/>
  <c r="BD1394" i="57"/>
  <c r="BD1396" i="57"/>
  <c r="BJ1473" i="57"/>
  <c r="BJ1476" i="57"/>
  <c r="BJ1474" i="57"/>
  <c r="BJ1479" i="57"/>
  <c r="BJ1472" i="57"/>
  <c r="BD1407" i="57"/>
  <c r="BD1316" i="57"/>
  <c r="BD1460" i="57"/>
  <c r="BJ1316" i="57"/>
  <c r="BJ1314" i="57"/>
  <c r="BG1386" i="57"/>
  <c r="BD1335" i="57"/>
  <c r="BG1413" i="57"/>
  <c r="BG1415" i="57"/>
  <c r="BG1414" i="57"/>
  <c r="BG1408" i="57"/>
  <c r="BG1416" i="57"/>
  <c r="BG1409" i="57"/>
  <c r="BG1410" i="57"/>
  <c r="BG1412" i="57"/>
  <c r="BG1411" i="57"/>
  <c r="BJ1288" i="57"/>
  <c r="BJ1286" i="57"/>
  <c r="BJ1290" i="57"/>
  <c r="BJ1287" i="57"/>
  <c r="BD1511" i="57"/>
  <c r="BD1513" i="57"/>
  <c r="BD1515" i="57"/>
  <c r="BD1512" i="57"/>
  <c r="BJ1497" i="57"/>
  <c r="BG1233" i="57"/>
  <c r="BG1199" i="57"/>
  <c r="BJ1245" i="57"/>
  <c r="BJ1241" i="57"/>
  <c r="BJ1242" i="57"/>
  <c r="BJ1240" i="57"/>
  <c r="BJ1244" i="57"/>
  <c r="BJ1243" i="57"/>
  <c r="BJ1239" i="57"/>
  <c r="BJ1234" i="57"/>
  <c r="BJ1233" i="57"/>
  <c r="BJ1371" i="57"/>
  <c r="BG1180" i="57"/>
  <c r="BG1179" i="57"/>
  <c r="BG1393" i="57"/>
  <c r="BJ1297" i="57"/>
  <c r="BJ1342" i="57"/>
  <c r="BJ1478" i="57"/>
  <c r="BG1322" i="57"/>
  <c r="BJ1277" i="57"/>
  <c r="BJ1278" i="57"/>
  <c r="BD1469" i="57"/>
  <c r="BD1497" i="57"/>
  <c r="BJ1357" i="57"/>
  <c r="BJ1359" i="57"/>
  <c r="BG1387" i="57"/>
  <c r="BD1442" i="57"/>
  <c r="BD1440" i="57"/>
  <c r="BG1515" i="57"/>
  <c r="BG1329" i="57"/>
  <c r="BG1334" i="57"/>
  <c r="BG1332" i="57"/>
  <c r="BG1328" i="57"/>
  <c r="BG1331" i="57"/>
  <c r="BG1335" i="57"/>
  <c r="BG1327" i="57"/>
  <c r="BG1333" i="57"/>
  <c r="BG1330" i="57"/>
  <c r="BJ1416" i="57"/>
  <c r="BJ1409" i="57"/>
  <c r="BJ1412" i="57"/>
  <c r="BJ1410" i="57"/>
  <c r="BJ1414" i="57"/>
  <c r="BJ1411" i="57"/>
  <c r="BJ1408" i="57"/>
  <c r="BJ1413" i="57"/>
  <c r="BJ1415" i="57"/>
  <c r="BJ1452" i="57"/>
  <c r="BJ1449" i="57"/>
  <c r="BG1511" i="57"/>
  <c r="BD1177" i="57"/>
  <c r="BD1181" i="57"/>
  <c r="BD1180" i="57"/>
  <c r="BD1182" i="57"/>
  <c r="BD1175" i="57"/>
  <c r="BD1174" i="57"/>
  <c r="BD1176" i="57"/>
  <c r="BD1179" i="57"/>
  <c r="BD1178" i="57"/>
  <c r="BD1243" i="57"/>
  <c r="BD1240" i="57"/>
  <c r="BD1241" i="57"/>
  <c r="BJ1403" i="57"/>
  <c r="BJ1195" i="57"/>
  <c r="BJ1193" i="57"/>
  <c r="BJ1199" i="57"/>
  <c r="BJ1198" i="57"/>
  <c r="BJ1196" i="57"/>
  <c r="BJ1194" i="57"/>
  <c r="BG1203" i="57"/>
  <c r="BG1202" i="57"/>
  <c r="BG1206" i="57"/>
  <c r="BG1204" i="57"/>
  <c r="BG1205" i="57"/>
  <c r="BG1201" i="57"/>
  <c r="BG1209" i="57"/>
  <c r="BG1207" i="57"/>
  <c r="BG1208" i="57"/>
  <c r="BD1242" i="57"/>
  <c r="BG1443" i="57"/>
  <c r="BG1306" i="57"/>
  <c r="BD1411" i="57"/>
  <c r="BD1416" i="57"/>
  <c r="BD1412" i="57"/>
  <c r="BD1415" i="57"/>
  <c r="BD1409" i="57"/>
  <c r="BD1413" i="57"/>
  <c r="BD1414" i="57"/>
  <c r="BD1410" i="57"/>
  <c r="BD1408" i="57"/>
  <c r="BD1503" i="57"/>
  <c r="BD1441" i="57"/>
  <c r="BJ1200" i="57"/>
  <c r="BG1296" i="57"/>
  <c r="BG1299" i="57"/>
  <c r="BG1295" i="57"/>
  <c r="BG1298" i="57"/>
  <c r="BG1292" i="57"/>
  <c r="BG1297" i="57"/>
  <c r="BG1294" i="57"/>
  <c r="BG1291" i="57"/>
  <c r="BG1293" i="57"/>
  <c r="BD1213" i="57"/>
  <c r="BD1218" i="57"/>
  <c r="BD1216" i="57"/>
  <c r="BD1212" i="57"/>
  <c r="BD1210" i="57"/>
  <c r="BD1211" i="57"/>
  <c r="BD1214" i="57"/>
  <c r="BD1217" i="57"/>
  <c r="BD1215" i="57"/>
  <c r="BJ1227" i="57"/>
  <c r="BJ1224" i="57"/>
  <c r="BJ1225" i="57"/>
  <c r="BJ1223" i="57"/>
  <c r="BJ1222" i="57"/>
  <c r="BJ1221" i="57"/>
  <c r="BJ1226" i="57"/>
  <c r="BG1341" i="57"/>
  <c r="BG1338" i="57"/>
  <c r="BG1343" i="57"/>
  <c r="BG1342" i="57"/>
  <c r="BG1339" i="57"/>
  <c r="BG1344" i="57"/>
  <c r="BG1336" i="57"/>
  <c r="BG1337" i="57"/>
  <c r="BG1340" i="57"/>
  <c r="BG1400" i="57"/>
  <c r="BJ1506" i="57"/>
  <c r="BJ1505" i="57"/>
  <c r="BJ1303" i="57"/>
  <c r="BG1433" i="57"/>
  <c r="BD1479" i="57"/>
  <c r="BD1474" i="57"/>
  <c r="BD1478" i="57"/>
  <c r="BJ1315" i="57"/>
  <c r="BD1423" i="57"/>
  <c r="BD1425" i="57"/>
  <c r="BD1424" i="57"/>
  <c r="BD1422" i="57"/>
  <c r="BD1420" i="57"/>
  <c r="BD1418" i="57"/>
  <c r="BD1421" i="57"/>
  <c r="BD1419" i="57"/>
  <c r="BJ1306" i="57"/>
  <c r="BD1504" i="57"/>
  <c r="BG1231" i="57"/>
  <c r="BJ1189" i="57"/>
  <c r="BD1262" i="57"/>
  <c r="BJ1308" i="57"/>
  <c r="BG1182" i="57"/>
  <c r="BG1177" i="57"/>
  <c r="BD1443" i="57"/>
  <c r="BJ1341" i="57"/>
  <c r="BJ1339" i="57"/>
  <c r="BJ1396" i="57"/>
  <c r="BG1324" i="57"/>
  <c r="BJ1281" i="57"/>
  <c r="BD1395" i="57"/>
  <c r="BG1442" i="57"/>
  <c r="BJ1355" i="57"/>
  <c r="BJ1358" i="57"/>
  <c r="BG1407" i="57"/>
  <c r="BJ1270" i="57"/>
  <c r="BJ1271" i="57"/>
  <c r="BJ1269" i="57"/>
  <c r="BJ1267" i="57"/>
  <c r="BJ1272" i="57"/>
  <c r="BJ1268" i="57"/>
  <c r="BG1281" i="57"/>
  <c r="BG1279" i="57"/>
  <c r="BG1277" i="57"/>
  <c r="BG1278" i="57"/>
  <c r="BG1275" i="57"/>
  <c r="BG1280" i="57"/>
  <c r="BG1274" i="57"/>
  <c r="BG1276" i="57"/>
  <c r="BD1185" i="57"/>
  <c r="BD1189" i="57"/>
  <c r="BD1188" i="57"/>
  <c r="BD1190" i="57"/>
  <c r="BD1191" i="57"/>
  <c r="BD1186" i="57"/>
  <c r="BD1187" i="57"/>
  <c r="BD1468" i="57"/>
  <c r="BD1351" i="57"/>
  <c r="BD1348" i="57"/>
  <c r="BD1349" i="57"/>
  <c r="BD1353" i="57"/>
  <c r="BD1352" i="57"/>
  <c r="BD1346" i="57"/>
  <c r="BD1350" i="57"/>
  <c r="BD1347" i="57"/>
  <c r="BJ1207" i="57"/>
  <c r="BJ1201" i="57"/>
  <c r="BJ1208" i="57"/>
  <c r="BJ1205" i="57"/>
  <c r="BJ1206" i="57"/>
  <c r="BJ1209" i="57"/>
  <c r="BJ1203" i="57"/>
  <c r="BJ1204" i="57"/>
  <c r="BJ1202" i="57"/>
  <c r="BJ1405" i="57"/>
  <c r="BJ1256" i="57"/>
  <c r="BJ1263" i="57"/>
  <c r="BJ1257" i="57"/>
  <c r="BJ1255" i="57"/>
  <c r="BJ1261" i="57"/>
  <c r="BJ1260" i="57"/>
  <c r="BJ1262" i="57"/>
  <c r="BJ1259" i="57"/>
  <c r="BJ1258" i="57"/>
  <c r="BG1361" i="57"/>
  <c r="BG1356" i="57"/>
  <c r="BG1362" i="57"/>
  <c r="BG1360" i="57"/>
  <c r="BG1357" i="57"/>
  <c r="BG1355" i="57"/>
  <c r="BG1354" i="57"/>
  <c r="BG1358" i="57"/>
  <c r="BG1359" i="57"/>
  <c r="BG1189" i="57"/>
  <c r="BG1190" i="57"/>
  <c r="BG1186" i="57"/>
  <c r="BG1191" i="57"/>
  <c r="BG1185" i="57"/>
  <c r="BG1188" i="57"/>
  <c r="BG1187" i="57"/>
  <c r="BD1259" i="57"/>
  <c r="BG1235" i="57"/>
  <c r="BD1245" i="57"/>
  <c r="BD1342" i="57"/>
  <c r="BD1340" i="57"/>
  <c r="BD1338" i="57"/>
  <c r="BD1341" i="57"/>
  <c r="BD1337" i="57"/>
  <c r="BD1344" i="57"/>
  <c r="BD1343" i="57"/>
  <c r="BD1339" i="57"/>
  <c r="BD1336" i="57"/>
  <c r="BD1288" i="57"/>
  <c r="BD1286" i="57"/>
  <c r="BJ1515" i="57"/>
  <c r="BJ1511" i="57"/>
  <c r="BJ1513" i="57"/>
  <c r="BJ1514" i="57"/>
  <c r="BJ1177" i="57"/>
  <c r="BJ1179" i="57"/>
  <c r="BJ1180" i="57"/>
  <c r="BJ1181" i="57"/>
  <c r="BJ1174" i="57"/>
  <c r="BJ1176" i="57"/>
  <c r="BJ1175" i="57"/>
  <c r="BJ1178" i="57"/>
  <c r="BJ1182" i="57"/>
  <c r="BD1299" i="57"/>
  <c r="BD1295" i="57"/>
  <c r="BD1291" i="57"/>
  <c r="BD1296" i="57"/>
  <c r="BD1297" i="57"/>
  <c r="BD1298" i="57"/>
  <c r="BD1293" i="57"/>
  <c r="BD1292" i="57"/>
  <c r="BD1294" i="57"/>
  <c r="BG1257" i="57"/>
  <c r="BG1259" i="57"/>
  <c r="BG1256" i="57"/>
  <c r="BG1258" i="57"/>
  <c r="BG1262" i="57"/>
  <c r="BG1260" i="57"/>
  <c r="BG1263" i="57"/>
  <c r="BG1261" i="57"/>
  <c r="BG1255" i="57"/>
  <c r="BJ1331" i="57"/>
  <c r="BJ1334" i="57"/>
  <c r="BJ1329" i="57"/>
  <c r="BJ1333" i="57"/>
  <c r="BJ1330" i="57"/>
  <c r="BJ1327" i="57"/>
  <c r="BJ1332" i="57"/>
  <c r="BJ1328" i="57"/>
  <c r="BJ1335" i="57"/>
  <c r="BD1317" i="57"/>
  <c r="BG1307" i="57"/>
  <c r="BG1440" i="57"/>
  <c r="BJ1401" i="57"/>
  <c r="BJ1500" i="57"/>
  <c r="BG1254" i="57"/>
  <c r="BG1252" i="57"/>
  <c r="BG1253" i="57"/>
  <c r="BG1251" i="57"/>
  <c r="BG1248" i="57"/>
  <c r="BG1250" i="57"/>
  <c r="BD1330" i="57"/>
  <c r="BD1432" i="57"/>
  <c r="BD1431" i="57"/>
  <c r="BD1433" i="57"/>
  <c r="BD1429" i="57"/>
  <c r="BD1428" i="57"/>
  <c r="BD1427" i="57"/>
  <c r="BD1434" i="57"/>
  <c r="BD1426" i="57"/>
  <c r="BD1430" i="57"/>
  <c r="BG1232" i="57"/>
  <c r="BJ1197" i="57"/>
  <c r="BG1181" i="57"/>
  <c r="BD1244" i="57"/>
  <c r="BG1195" i="57"/>
  <c r="BJ1266" i="57"/>
  <c r="BD1334" i="57"/>
  <c r="BJ1340" i="57"/>
  <c r="BD1506" i="57"/>
  <c r="BG1194" i="57"/>
  <c r="BG1323" i="57"/>
  <c r="BJ1279" i="57"/>
  <c r="BD1472" i="57"/>
  <c r="BG1469" i="57"/>
  <c r="BJ1361" i="57"/>
  <c r="BJ1362" i="57"/>
  <c r="BJ1356" i="57"/>
  <c r="BJ1448" i="57"/>
  <c r="BJ1231" i="57"/>
  <c r="AZ7" i="70" l="1"/>
  <c r="AZ8" i="70"/>
  <c r="AZ9" i="70"/>
  <c r="AZ10" i="70"/>
  <c r="AZ11" i="70"/>
  <c r="AZ12" i="70"/>
  <c r="AZ13" i="70"/>
  <c r="AZ14" i="70"/>
  <c r="AZ15" i="70"/>
  <c r="AZ16" i="70"/>
  <c r="AZ17" i="70"/>
  <c r="AZ18" i="70"/>
  <c r="AZ19" i="70"/>
  <c r="AZ20" i="70"/>
  <c r="AZ21" i="70"/>
  <c r="AZ22" i="70"/>
  <c r="AZ23" i="70"/>
  <c r="AZ24" i="70"/>
  <c r="AZ25" i="70"/>
  <c r="AZ26" i="70"/>
  <c r="AZ27" i="70"/>
  <c r="AZ28" i="70"/>
  <c r="AZ29" i="70"/>
  <c r="AZ30" i="70"/>
  <c r="AZ31" i="70"/>
  <c r="AZ32" i="70"/>
  <c r="AZ33" i="70"/>
  <c r="AZ34" i="70"/>
  <c r="AZ35" i="70"/>
  <c r="AZ36" i="70"/>
  <c r="AZ37" i="70"/>
  <c r="AZ38" i="70"/>
  <c r="AZ39" i="70"/>
  <c r="AZ40" i="70"/>
  <c r="AZ41" i="70"/>
  <c r="AZ42" i="70"/>
  <c r="AZ43" i="70"/>
  <c r="AZ44" i="70"/>
  <c r="AZ45" i="70"/>
  <c r="AZ46" i="70"/>
  <c r="AZ47" i="70"/>
  <c r="AZ48" i="70"/>
  <c r="AZ49" i="70"/>
  <c r="AZ50" i="70"/>
  <c r="AZ51" i="70"/>
  <c r="AZ52" i="70"/>
  <c r="AZ53" i="70"/>
  <c r="AZ54" i="70"/>
  <c r="AZ55" i="70"/>
  <c r="AZ56" i="70"/>
  <c r="AZ57" i="70"/>
  <c r="AZ58" i="70"/>
  <c r="AZ59" i="70"/>
  <c r="AZ60" i="70"/>
  <c r="AZ61" i="70"/>
  <c r="AZ62" i="70"/>
  <c r="AZ63" i="70"/>
  <c r="AZ64" i="70"/>
  <c r="AZ65" i="70"/>
  <c r="AZ66" i="70"/>
  <c r="AZ67" i="70"/>
  <c r="AZ68" i="70"/>
  <c r="AZ69" i="70"/>
  <c r="AZ70" i="70"/>
  <c r="AZ71" i="70"/>
  <c r="AZ72" i="70"/>
  <c r="AZ73" i="70"/>
  <c r="AZ74" i="70"/>
  <c r="AZ75" i="70"/>
  <c r="AZ76" i="70"/>
  <c r="AZ77" i="70"/>
  <c r="AZ78" i="70"/>
  <c r="AZ79" i="70"/>
  <c r="AZ80" i="70"/>
  <c r="AZ81" i="70"/>
  <c r="AZ82" i="70"/>
  <c r="AZ83" i="70"/>
  <c r="AZ84" i="70"/>
  <c r="AZ85" i="70"/>
  <c r="AZ86" i="70"/>
  <c r="AZ87" i="70"/>
  <c r="AZ88" i="70"/>
  <c r="AZ89" i="70"/>
  <c r="AZ90" i="70"/>
  <c r="AZ91" i="70"/>
  <c r="AZ92" i="70"/>
  <c r="AZ93" i="70"/>
  <c r="AZ94" i="70"/>
  <c r="AZ95" i="70"/>
  <c r="AZ96" i="70"/>
  <c r="AZ97" i="70"/>
  <c r="AZ98" i="70"/>
  <c r="AZ99" i="70"/>
  <c r="AZ100" i="70"/>
  <c r="AZ101" i="70"/>
  <c r="AZ102" i="70"/>
  <c r="AZ103" i="70"/>
  <c r="AZ104" i="70"/>
  <c r="AZ105" i="70"/>
  <c r="AZ106" i="70"/>
  <c r="AZ107" i="70"/>
  <c r="AZ108" i="70"/>
  <c r="AZ109" i="70"/>
  <c r="AZ110" i="70"/>
  <c r="AZ111" i="70"/>
  <c r="AZ112" i="70"/>
  <c r="AZ113" i="70"/>
  <c r="AZ114" i="70"/>
  <c r="AZ115" i="70"/>
  <c r="AZ116" i="70"/>
  <c r="AZ117" i="70"/>
  <c r="AZ118" i="70"/>
  <c r="AZ119" i="70"/>
  <c r="AZ120" i="70"/>
  <c r="AZ121" i="70"/>
  <c r="AZ122" i="70"/>
  <c r="AZ123" i="70"/>
  <c r="AZ124" i="70"/>
  <c r="AZ125" i="70"/>
  <c r="AZ126" i="70"/>
  <c r="AZ127" i="70"/>
  <c r="AZ128" i="70"/>
  <c r="AZ129" i="70"/>
  <c r="AZ130" i="70"/>
  <c r="AZ131" i="70"/>
  <c r="AZ132" i="70"/>
  <c r="AZ133" i="70"/>
  <c r="AZ134" i="70"/>
  <c r="AZ135" i="70"/>
  <c r="AZ136" i="70"/>
  <c r="AZ137" i="70"/>
  <c r="AZ138" i="70"/>
  <c r="AZ139" i="70"/>
  <c r="AZ140" i="70"/>
  <c r="AZ141" i="70"/>
  <c r="AZ142" i="70"/>
  <c r="AZ143" i="70"/>
  <c r="AZ144" i="70"/>
  <c r="AZ145" i="70"/>
  <c r="AZ146" i="70"/>
  <c r="AZ147" i="70"/>
  <c r="AZ148" i="70"/>
  <c r="AZ149" i="70"/>
  <c r="AZ150" i="70"/>
  <c r="AZ151" i="70"/>
  <c r="AZ152" i="70"/>
  <c r="AZ153" i="70"/>
  <c r="AZ154" i="70"/>
  <c r="AZ155" i="70"/>
  <c r="AZ156" i="70"/>
  <c r="AZ157" i="70"/>
  <c r="AZ158" i="70"/>
  <c r="AZ159" i="70"/>
  <c r="AZ160" i="70"/>
  <c r="AZ161" i="70"/>
  <c r="AZ162" i="70"/>
  <c r="AZ163" i="70"/>
  <c r="AZ164" i="70"/>
  <c r="AZ165" i="70"/>
  <c r="AZ166" i="70"/>
  <c r="AZ167" i="70"/>
  <c r="AZ168" i="70"/>
  <c r="AZ169" i="70"/>
  <c r="AZ170" i="70"/>
  <c r="AZ171" i="70"/>
  <c r="AZ172" i="70"/>
  <c r="AZ173" i="70"/>
  <c r="AZ174" i="70"/>
  <c r="AZ175" i="70"/>
  <c r="AZ176" i="70"/>
  <c r="AZ177" i="70"/>
  <c r="AZ178" i="70"/>
  <c r="AZ179" i="70"/>
  <c r="AZ180" i="70"/>
  <c r="AZ181" i="70"/>
  <c r="AZ182" i="70"/>
  <c r="AZ183" i="70"/>
  <c r="AZ184" i="70"/>
  <c r="AZ185" i="70"/>
  <c r="AZ186" i="70"/>
  <c r="AZ187" i="70"/>
  <c r="AZ188" i="70"/>
  <c r="AZ189" i="70"/>
  <c r="AZ190" i="70"/>
  <c r="AZ191" i="70"/>
  <c r="AZ192" i="70"/>
  <c r="AZ193" i="70"/>
  <c r="AZ194" i="70"/>
  <c r="AZ195" i="70"/>
  <c r="AZ196" i="70"/>
  <c r="AZ197" i="70"/>
  <c r="AZ198" i="70"/>
  <c r="AZ199" i="70"/>
  <c r="AZ200" i="70"/>
  <c r="AZ201" i="70"/>
  <c r="AZ202" i="70"/>
  <c r="AZ203" i="70"/>
  <c r="AZ204" i="70"/>
  <c r="AZ205" i="70"/>
  <c r="AZ206" i="70"/>
  <c r="AZ207" i="70"/>
  <c r="AZ208" i="70"/>
  <c r="AZ209" i="70"/>
  <c r="AZ210" i="70"/>
  <c r="AZ211" i="70"/>
  <c r="AZ212" i="70"/>
  <c r="AZ213" i="70"/>
  <c r="AZ214" i="70"/>
  <c r="AZ215" i="70"/>
  <c r="AZ216" i="70"/>
  <c r="AZ217" i="70"/>
  <c r="AZ218" i="70"/>
  <c r="AZ219" i="70"/>
  <c r="AZ220" i="70"/>
  <c r="AZ221" i="70"/>
  <c r="AZ222" i="70"/>
  <c r="AZ223" i="70"/>
  <c r="AZ224" i="70"/>
  <c r="AZ225" i="70"/>
  <c r="AZ226" i="70"/>
  <c r="AZ227" i="70"/>
  <c r="AZ228" i="70"/>
  <c r="AZ229" i="70"/>
  <c r="AZ230" i="70"/>
  <c r="AZ231" i="70"/>
  <c r="AZ232" i="70"/>
  <c r="AZ233" i="70"/>
  <c r="AZ234" i="70"/>
  <c r="AZ235" i="70"/>
  <c r="AZ236" i="70"/>
  <c r="AZ237" i="70"/>
  <c r="AZ238" i="70"/>
  <c r="AZ239" i="70"/>
  <c r="AZ240" i="70"/>
  <c r="AZ241" i="70"/>
  <c r="AZ242" i="70"/>
  <c r="AZ243" i="70"/>
  <c r="AZ244" i="70"/>
  <c r="AZ245" i="70"/>
  <c r="AZ246" i="70"/>
  <c r="AZ247" i="70"/>
  <c r="AZ248" i="70"/>
  <c r="AZ249" i="70"/>
  <c r="AZ250" i="70"/>
  <c r="AZ251" i="70"/>
  <c r="AZ252" i="70"/>
  <c r="AZ253" i="70"/>
  <c r="AZ254" i="70"/>
  <c r="AZ255" i="70"/>
  <c r="AZ256" i="70"/>
  <c r="AZ257" i="70"/>
  <c r="AZ258" i="70"/>
  <c r="AZ259" i="70"/>
  <c r="AZ260" i="70"/>
  <c r="AZ261" i="70"/>
  <c r="AZ262" i="70"/>
  <c r="AZ263" i="70"/>
  <c r="AZ264" i="70"/>
  <c r="AZ265" i="70"/>
  <c r="AZ266" i="70"/>
  <c r="AZ267" i="70"/>
  <c r="AZ268" i="70"/>
  <c r="AZ269" i="70"/>
  <c r="AZ270" i="70"/>
  <c r="AZ271" i="70"/>
  <c r="AZ272" i="70"/>
  <c r="AZ273" i="70"/>
  <c r="AZ274" i="70"/>
  <c r="AZ275" i="70"/>
  <c r="AZ276" i="70"/>
  <c r="AZ277" i="70"/>
  <c r="AZ278" i="70"/>
  <c r="AZ279" i="70"/>
  <c r="AZ280" i="70"/>
  <c r="AZ281" i="70"/>
  <c r="AZ282" i="70"/>
  <c r="AZ283" i="70"/>
  <c r="AZ284" i="70"/>
  <c r="AZ285" i="70"/>
  <c r="AZ286" i="70"/>
  <c r="AZ287" i="70"/>
  <c r="AZ288" i="70"/>
  <c r="AZ289" i="70"/>
  <c r="AZ290" i="70"/>
  <c r="AZ291" i="70"/>
  <c r="AZ292" i="70"/>
  <c r="AZ293" i="70"/>
  <c r="AZ294" i="70"/>
  <c r="AZ295" i="70"/>
  <c r="AZ296" i="70"/>
  <c r="AZ297" i="70"/>
  <c r="AZ298" i="70"/>
  <c r="AZ299" i="70"/>
  <c r="AZ300" i="70"/>
  <c r="AZ301" i="70"/>
  <c r="AZ302" i="70"/>
  <c r="AZ303" i="70"/>
  <c r="AZ304" i="70"/>
  <c r="AZ305" i="70"/>
  <c r="AZ306" i="70"/>
  <c r="AZ307" i="70"/>
  <c r="AZ308" i="70"/>
  <c r="AZ309" i="70"/>
  <c r="AZ310" i="70"/>
  <c r="AZ311" i="70"/>
  <c r="AZ312" i="70"/>
  <c r="AZ313" i="70"/>
  <c r="AZ314" i="70"/>
  <c r="AZ315" i="70"/>
  <c r="AZ316" i="70"/>
  <c r="AZ317" i="70"/>
  <c r="AZ318" i="70"/>
  <c r="AZ319" i="70"/>
  <c r="AZ320" i="70"/>
  <c r="AZ321" i="70"/>
  <c r="AZ322" i="70"/>
  <c r="AZ323" i="70"/>
  <c r="AZ324" i="70"/>
  <c r="AZ325" i="70"/>
  <c r="AZ326" i="70"/>
  <c r="AZ327" i="70"/>
  <c r="AZ328" i="70"/>
  <c r="AZ329" i="70"/>
  <c r="AZ330" i="70"/>
  <c r="AZ331" i="70"/>
  <c r="AZ332" i="70"/>
  <c r="AZ333" i="70"/>
  <c r="AZ334" i="70"/>
  <c r="AZ335" i="70"/>
  <c r="AZ336" i="70"/>
  <c r="AZ337" i="70"/>
  <c r="AZ338" i="70"/>
  <c r="AZ339" i="70"/>
  <c r="AZ340" i="70"/>
  <c r="AZ341" i="70"/>
  <c r="AZ342" i="70"/>
  <c r="AZ343" i="70"/>
  <c r="AZ344" i="70"/>
  <c r="AZ345" i="70"/>
  <c r="AZ346" i="70"/>
  <c r="AZ347" i="70"/>
  <c r="AZ348" i="70"/>
  <c r="AZ349" i="70"/>
  <c r="AZ350" i="70"/>
  <c r="AZ351" i="70"/>
  <c r="AZ352" i="70"/>
  <c r="AZ353" i="70"/>
  <c r="AZ354" i="70"/>
  <c r="AZ355" i="70"/>
  <c r="AZ356" i="70"/>
  <c r="AZ357" i="70"/>
  <c r="AZ358" i="70"/>
  <c r="AZ359" i="70"/>
  <c r="AZ360" i="70"/>
  <c r="AZ361" i="70"/>
  <c r="AZ362" i="70"/>
  <c r="AZ363" i="70"/>
  <c r="AZ364" i="70"/>
  <c r="AZ365" i="70"/>
  <c r="AZ366" i="70"/>
  <c r="AZ367" i="70"/>
  <c r="AZ368" i="70"/>
  <c r="AZ369" i="70"/>
  <c r="AZ370" i="70"/>
  <c r="AZ371" i="70"/>
  <c r="AZ372" i="70"/>
  <c r="AZ373" i="70"/>
  <c r="AZ374" i="70"/>
  <c r="AZ375" i="70"/>
  <c r="AZ376" i="70"/>
  <c r="AZ377" i="70"/>
  <c r="AZ378" i="70"/>
  <c r="AZ379" i="70"/>
  <c r="AZ380" i="70"/>
  <c r="AZ381" i="70"/>
  <c r="AZ382" i="70"/>
  <c r="AZ383" i="70"/>
  <c r="AZ384" i="70"/>
  <c r="AZ385" i="70"/>
  <c r="AZ386" i="70"/>
  <c r="AZ387" i="70"/>
  <c r="AZ388" i="70"/>
  <c r="AZ389" i="70"/>
  <c r="AZ390" i="70"/>
  <c r="AZ391" i="70"/>
  <c r="AZ392" i="70"/>
  <c r="AZ393" i="70"/>
  <c r="AZ394" i="70"/>
  <c r="AZ395" i="70"/>
  <c r="AZ396" i="70"/>
  <c r="AZ397" i="70"/>
  <c r="AZ398" i="70"/>
  <c r="AZ399" i="70"/>
  <c r="AZ400" i="70"/>
  <c r="AZ401" i="70"/>
  <c r="AZ402" i="70"/>
  <c r="AZ403" i="70"/>
  <c r="AZ404" i="70"/>
  <c r="AZ405" i="70"/>
  <c r="AZ406" i="70"/>
  <c r="AZ407" i="70"/>
  <c r="AZ408" i="70"/>
  <c r="AZ409" i="70"/>
  <c r="AZ410" i="70"/>
  <c r="AZ411" i="70"/>
  <c r="AZ412" i="70"/>
  <c r="AZ413" i="70"/>
  <c r="AZ414" i="70"/>
  <c r="AZ415" i="70"/>
  <c r="AZ416" i="70"/>
  <c r="AZ417" i="70"/>
  <c r="AZ418" i="70"/>
  <c r="AZ419" i="70"/>
  <c r="AZ420" i="70"/>
  <c r="AZ421" i="70"/>
  <c r="AZ422" i="70"/>
  <c r="AZ423" i="70"/>
  <c r="AZ424" i="70"/>
  <c r="AZ425" i="70"/>
  <c r="AZ426" i="70"/>
  <c r="AZ427" i="70"/>
  <c r="AZ428" i="70"/>
  <c r="AZ429" i="70"/>
  <c r="AZ430" i="70"/>
  <c r="AZ431" i="70"/>
  <c r="AZ432" i="70"/>
  <c r="AZ433" i="70"/>
  <c r="AZ434" i="70"/>
  <c r="AZ435" i="70"/>
  <c r="AZ436" i="70"/>
  <c r="AZ437" i="70"/>
  <c r="AZ438" i="70"/>
  <c r="AZ439" i="70"/>
  <c r="AZ440" i="70"/>
  <c r="AZ441" i="70"/>
  <c r="AZ442" i="70"/>
  <c r="AZ443" i="70"/>
  <c r="AZ444" i="70"/>
  <c r="AZ445" i="70"/>
  <c r="AZ446" i="70"/>
  <c r="AZ447" i="70"/>
  <c r="AZ448" i="70"/>
  <c r="AZ449" i="70"/>
  <c r="AZ450" i="70"/>
  <c r="AZ451" i="70"/>
  <c r="AZ452" i="70"/>
  <c r="AZ453" i="70"/>
  <c r="AZ454" i="70"/>
  <c r="AZ455" i="70"/>
  <c r="AZ456" i="70"/>
  <c r="AZ457" i="70"/>
  <c r="AZ458" i="70"/>
  <c r="AZ459" i="70"/>
  <c r="AZ460" i="70"/>
  <c r="AZ461" i="70"/>
  <c r="AZ462" i="70"/>
  <c r="AZ463" i="70"/>
  <c r="AZ464" i="70"/>
  <c r="AZ465" i="70"/>
  <c r="AZ466" i="70"/>
  <c r="AZ467" i="70"/>
  <c r="AZ468" i="70"/>
  <c r="AZ469" i="70"/>
  <c r="AZ470" i="70"/>
  <c r="AZ471" i="70"/>
  <c r="AZ472" i="70"/>
  <c r="AZ473" i="70"/>
  <c r="AZ474" i="70"/>
  <c r="AZ475" i="70"/>
  <c r="AZ476" i="70"/>
  <c r="AZ477" i="70"/>
  <c r="AZ478" i="70"/>
  <c r="AZ479" i="70"/>
  <c r="AZ480" i="70"/>
  <c r="AZ481" i="70"/>
  <c r="AZ482" i="70"/>
  <c r="AZ483" i="70"/>
  <c r="AZ484" i="70"/>
  <c r="AZ485" i="70"/>
  <c r="AZ486" i="70"/>
  <c r="AZ487" i="70"/>
  <c r="AZ488" i="70"/>
  <c r="AZ489" i="70"/>
  <c r="AZ490" i="70"/>
  <c r="AZ491" i="70"/>
  <c r="AZ492" i="70"/>
  <c r="AZ493" i="70"/>
  <c r="AZ494" i="70"/>
  <c r="AZ495" i="70"/>
  <c r="AZ496" i="70"/>
  <c r="AZ497" i="70"/>
  <c r="AZ498" i="70"/>
  <c r="AZ499" i="70"/>
  <c r="AZ500" i="70"/>
  <c r="AZ501" i="70"/>
  <c r="AZ502" i="70"/>
  <c r="AZ503" i="70"/>
  <c r="AZ504" i="70"/>
  <c r="AZ505" i="70"/>
  <c r="AZ506" i="70"/>
  <c r="AZ507" i="70"/>
  <c r="AZ508" i="70"/>
  <c r="AZ509" i="70"/>
  <c r="AZ510" i="70"/>
  <c r="AZ511" i="70"/>
  <c r="AZ512" i="70"/>
  <c r="AZ513" i="70"/>
  <c r="AZ514" i="70"/>
  <c r="AZ515" i="70"/>
  <c r="AZ516" i="70"/>
  <c r="AZ517" i="70"/>
  <c r="AZ518" i="70"/>
  <c r="AZ519" i="70"/>
  <c r="AZ520" i="70"/>
  <c r="AZ521" i="70"/>
  <c r="AZ522" i="70"/>
  <c r="AZ523" i="70"/>
  <c r="AZ524" i="70"/>
  <c r="AZ525" i="70"/>
  <c r="AZ526" i="70"/>
  <c r="AZ527" i="70"/>
  <c r="AZ528" i="70"/>
  <c r="AZ529" i="70"/>
  <c r="AZ530" i="70"/>
  <c r="AZ531" i="70"/>
  <c r="AZ532" i="70"/>
  <c r="AZ533" i="70"/>
  <c r="AZ534" i="70"/>
  <c r="AZ535" i="70"/>
  <c r="AZ536" i="70"/>
  <c r="AZ537" i="70"/>
  <c r="AZ538" i="70"/>
  <c r="AZ539" i="70"/>
  <c r="AZ540" i="70"/>
  <c r="AZ541" i="70"/>
  <c r="AZ542" i="70"/>
  <c r="AZ543" i="70"/>
  <c r="AZ544" i="70"/>
  <c r="AZ545" i="70"/>
  <c r="AZ546" i="70"/>
  <c r="AZ547" i="70"/>
  <c r="AZ548" i="70"/>
  <c r="AZ549" i="70"/>
  <c r="AZ550" i="70"/>
  <c r="AZ551" i="70"/>
  <c r="AZ552" i="70"/>
  <c r="AZ553" i="70"/>
  <c r="AZ554" i="70"/>
  <c r="AZ555" i="70"/>
  <c r="AZ556" i="70"/>
  <c r="AZ557" i="70"/>
  <c r="AZ558" i="70"/>
  <c r="AZ559" i="70"/>
  <c r="AZ560" i="70"/>
  <c r="AZ561" i="70"/>
  <c r="AZ562" i="70"/>
  <c r="AZ563" i="70"/>
  <c r="AZ564" i="70"/>
  <c r="AZ565" i="70"/>
  <c r="AZ566" i="70"/>
  <c r="AZ567" i="70"/>
  <c r="AZ568" i="70"/>
  <c r="AZ569" i="70"/>
  <c r="AZ570" i="70"/>
  <c r="AZ571" i="70"/>
  <c r="AZ572" i="70"/>
  <c r="AZ573" i="70"/>
  <c r="AZ574" i="70"/>
  <c r="AZ575" i="70"/>
  <c r="AZ576" i="70"/>
  <c r="AZ577" i="70"/>
  <c r="AZ578" i="70"/>
  <c r="AZ579" i="70"/>
  <c r="AZ580" i="70"/>
  <c r="AZ581" i="70"/>
  <c r="AZ582" i="70"/>
  <c r="AZ583" i="70"/>
  <c r="AZ584" i="70"/>
  <c r="AZ585" i="70"/>
  <c r="AZ586" i="70"/>
  <c r="AZ587" i="70"/>
  <c r="AZ588" i="70"/>
  <c r="AZ589" i="70"/>
  <c r="AZ590" i="70"/>
  <c r="AZ591" i="70"/>
  <c r="AZ592" i="70"/>
  <c r="AZ593" i="70"/>
  <c r="AZ594" i="70"/>
  <c r="AZ595" i="70"/>
  <c r="AZ596" i="70"/>
  <c r="AZ597" i="70"/>
  <c r="AZ598" i="70"/>
  <c r="AZ599" i="70"/>
  <c r="AZ600" i="70"/>
  <c r="AZ601" i="70"/>
  <c r="AZ602" i="70"/>
  <c r="AZ603" i="70"/>
  <c r="AZ604" i="70"/>
  <c r="AZ605" i="70"/>
  <c r="AZ606" i="70"/>
  <c r="AZ607" i="70"/>
  <c r="AZ608" i="70"/>
  <c r="AZ609" i="70"/>
  <c r="AZ610" i="70"/>
  <c r="AZ611" i="70"/>
  <c r="AZ612" i="70"/>
  <c r="AZ613" i="70"/>
  <c r="AZ614" i="70"/>
  <c r="AZ615" i="70"/>
  <c r="AZ616" i="70"/>
  <c r="AZ617" i="70"/>
  <c r="AZ618" i="70"/>
  <c r="AZ619" i="70"/>
  <c r="AZ620" i="70"/>
  <c r="AZ621" i="70"/>
  <c r="AZ622" i="70"/>
  <c r="AZ623" i="70"/>
  <c r="AZ624" i="70"/>
  <c r="AZ625" i="70"/>
  <c r="AZ626" i="70"/>
  <c r="AZ627" i="70"/>
  <c r="AZ628" i="70"/>
  <c r="AZ629" i="70"/>
  <c r="AZ630" i="70"/>
  <c r="AZ631" i="70"/>
  <c r="AZ632" i="70"/>
  <c r="AZ633" i="70"/>
  <c r="AZ634" i="70"/>
  <c r="AZ635" i="70"/>
  <c r="AZ636" i="70"/>
  <c r="AZ637" i="70"/>
  <c r="AZ638" i="70"/>
  <c r="AZ639" i="70"/>
  <c r="AZ640" i="70"/>
  <c r="AZ641" i="70"/>
  <c r="AZ642" i="70"/>
  <c r="AZ643" i="70"/>
  <c r="AZ644" i="70"/>
  <c r="AZ645" i="70"/>
  <c r="AZ646" i="70"/>
  <c r="AZ647" i="70"/>
  <c r="AZ648" i="70"/>
  <c r="AZ649" i="70"/>
  <c r="AZ650" i="70"/>
  <c r="AZ651" i="70"/>
  <c r="AZ652" i="70"/>
  <c r="AZ653" i="70"/>
  <c r="AZ654" i="70"/>
  <c r="AZ655" i="70"/>
  <c r="AZ656" i="70"/>
  <c r="AZ657" i="70"/>
  <c r="AZ658" i="70"/>
  <c r="AZ659" i="70"/>
  <c r="AZ660" i="70"/>
  <c r="AZ661" i="70"/>
  <c r="AZ662" i="70"/>
  <c r="AZ663" i="70"/>
  <c r="AZ664" i="70"/>
  <c r="AZ665" i="70"/>
  <c r="AZ666" i="70"/>
  <c r="AZ667" i="70"/>
  <c r="AZ668" i="70"/>
  <c r="AZ669" i="70"/>
  <c r="AZ670" i="70"/>
  <c r="AZ671" i="70"/>
  <c r="AZ672" i="70"/>
  <c r="AZ673" i="70"/>
  <c r="AZ674" i="70"/>
  <c r="AZ675" i="70"/>
  <c r="AZ676" i="70"/>
  <c r="AZ677" i="70"/>
  <c r="AZ678" i="70"/>
  <c r="AZ679" i="70"/>
  <c r="AZ680" i="70"/>
  <c r="AZ681" i="70"/>
  <c r="AZ682" i="70"/>
  <c r="AZ683" i="70"/>
  <c r="AZ684" i="70"/>
  <c r="AZ685" i="70"/>
  <c r="AZ686" i="70"/>
  <c r="AZ687" i="70"/>
  <c r="AZ688" i="70"/>
  <c r="AZ689" i="70"/>
  <c r="AZ690" i="70"/>
  <c r="AZ691" i="70"/>
  <c r="AZ692" i="70"/>
  <c r="AZ693" i="70"/>
  <c r="AZ694" i="70"/>
  <c r="AZ695" i="70"/>
  <c r="AZ696" i="70"/>
  <c r="AZ697" i="70"/>
  <c r="AZ698" i="70"/>
  <c r="AZ699" i="70"/>
  <c r="AZ700" i="70"/>
  <c r="AZ701" i="70"/>
  <c r="AZ702" i="70"/>
  <c r="AZ703" i="70"/>
  <c r="AZ704" i="70"/>
  <c r="AZ705" i="70"/>
  <c r="AZ706" i="70"/>
  <c r="AZ707" i="70"/>
  <c r="AZ708" i="70"/>
  <c r="AZ709" i="70"/>
  <c r="AZ710" i="70"/>
  <c r="AZ711" i="70"/>
  <c r="AZ712" i="70"/>
  <c r="AZ713" i="70"/>
  <c r="AZ714" i="70"/>
  <c r="AZ715" i="70"/>
  <c r="AZ716" i="70"/>
  <c r="AZ717" i="70"/>
  <c r="AZ718" i="70"/>
  <c r="AZ719" i="70"/>
  <c r="AZ720" i="70"/>
  <c r="AZ721" i="70"/>
  <c r="AZ722" i="70"/>
  <c r="AZ723" i="70"/>
  <c r="AZ724" i="70"/>
  <c r="AZ725" i="70"/>
  <c r="AZ726" i="70"/>
  <c r="AZ727" i="70"/>
  <c r="AZ728" i="70"/>
  <c r="AZ729" i="70"/>
  <c r="AZ730" i="70"/>
  <c r="AZ731" i="70"/>
  <c r="AZ732" i="70"/>
  <c r="AZ733" i="70"/>
  <c r="AZ734" i="70"/>
  <c r="AZ735" i="70"/>
  <c r="AZ736" i="70"/>
  <c r="AZ737" i="70"/>
  <c r="AZ738" i="70"/>
  <c r="AZ739" i="70"/>
  <c r="AZ740" i="70"/>
  <c r="AZ741" i="70"/>
  <c r="AZ742" i="70"/>
  <c r="AZ743" i="70"/>
  <c r="AZ744" i="70"/>
  <c r="AZ745" i="70"/>
  <c r="AZ746" i="70"/>
  <c r="AZ747" i="70"/>
  <c r="AZ748" i="70"/>
  <c r="AZ749" i="70"/>
  <c r="AZ750" i="70"/>
  <c r="AZ751" i="70"/>
  <c r="AZ752" i="70"/>
  <c r="AZ753" i="70"/>
  <c r="AZ754" i="70"/>
  <c r="AZ755" i="70"/>
  <c r="AZ756" i="70"/>
  <c r="AZ757" i="70"/>
  <c r="AZ758" i="70"/>
  <c r="AZ759" i="70"/>
  <c r="AZ760" i="70"/>
  <c r="AZ761" i="70"/>
  <c r="AZ762" i="70"/>
  <c r="AZ763" i="70"/>
  <c r="AZ764" i="70"/>
  <c r="AZ765" i="70"/>
  <c r="AZ766" i="70"/>
  <c r="AZ767" i="70"/>
  <c r="AZ768" i="70"/>
  <c r="AZ769" i="70"/>
  <c r="AZ770" i="70"/>
  <c r="AZ771" i="70"/>
  <c r="AZ772" i="70"/>
  <c r="AZ773" i="70"/>
  <c r="AZ774" i="70"/>
  <c r="AZ775" i="70"/>
  <c r="AZ776" i="70"/>
  <c r="AZ777" i="70"/>
  <c r="AZ778" i="70"/>
  <c r="AZ779" i="70"/>
  <c r="AZ780" i="70"/>
  <c r="AZ781" i="70"/>
  <c r="AZ782" i="70"/>
  <c r="AZ783" i="70"/>
  <c r="AZ784" i="70"/>
  <c r="AZ785" i="70"/>
  <c r="AZ6" i="70"/>
  <c r="BF7" i="70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66" i="70"/>
  <c r="BF67" i="70"/>
  <c r="BF68" i="70"/>
  <c r="BF69" i="70"/>
  <c r="BF70" i="70"/>
  <c r="BF71" i="70"/>
  <c r="BF72" i="70"/>
  <c r="BF73" i="70"/>
  <c r="BF74" i="70"/>
  <c r="BF75" i="70"/>
  <c r="BF76" i="70"/>
  <c r="BF77" i="70"/>
  <c r="BF78" i="70"/>
  <c r="BF79" i="70"/>
  <c r="BF80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96" i="70"/>
  <c r="BF97" i="70"/>
  <c r="BF98" i="70"/>
  <c r="BF99" i="70"/>
  <c r="BF100" i="70"/>
  <c r="BF101" i="70"/>
  <c r="BF102" i="70"/>
  <c r="BF103" i="70"/>
  <c r="BF104" i="70"/>
  <c r="BF105" i="70"/>
  <c r="BF106" i="70"/>
  <c r="BF107" i="70"/>
  <c r="BF108" i="70"/>
  <c r="BF109" i="70"/>
  <c r="BF110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06" i="70"/>
  <c r="BF307" i="70"/>
  <c r="BF308" i="70"/>
  <c r="BF309" i="70"/>
  <c r="BF310" i="70"/>
  <c r="BF311" i="70"/>
  <c r="BF312" i="70"/>
  <c r="BF313" i="70"/>
  <c r="BF314" i="70"/>
  <c r="BF315" i="70"/>
  <c r="BF316" i="70"/>
  <c r="BF317" i="70"/>
  <c r="BF318" i="70"/>
  <c r="BF319" i="70"/>
  <c r="BF320" i="70"/>
  <c r="BF321" i="70"/>
  <c r="BF322" i="70"/>
  <c r="BF323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14" i="70"/>
  <c r="BF415" i="70"/>
  <c r="BF416" i="70"/>
  <c r="BF417" i="70"/>
  <c r="BF418" i="70"/>
  <c r="BF419" i="70"/>
  <c r="BF420" i="70"/>
  <c r="BF421" i="70"/>
  <c r="BF422" i="70"/>
  <c r="BF423" i="70"/>
  <c r="BF424" i="70"/>
  <c r="BF425" i="70"/>
  <c r="BF426" i="70"/>
  <c r="BF427" i="70"/>
  <c r="BF428" i="70"/>
  <c r="BF429" i="70"/>
  <c r="BF430" i="70"/>
  <c r="BF431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492" i="70"/>
  <c r="BF493" i="70"/>
  <c r="BF494" i="70"/>
  <c r="BF495" i="70"/>
  <c r="BF496" i="70"/>
  <c r="BF497" i="70"/>
  <c r="BF498" i="70"/>
  <c r="BF499" i="70"/>
  <c r="BF500" i="70"/>
  <c r="BF501" i="70"/>
  <c r="BF502" i="70"/>
  <c r="BF503" i="70"/>
  <c r="BF504" i="70"/>
  <c r="BF505" i="70"/>
  <c r="BF506" i="70"/>
  <c r="BF507" i="70"/>
  <c r="BF508" i="70"/>
  <c r="BF509" i="70"/>
  <c r="BF510" i="70"/>
  <c r="BF511" i="70"/>
  <c r="BF512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55" i="70"/>
  <c r="BF556" i="70"/>
  <c r="BF557" i="70"/>
  <c r="BF558" i="70"/>
  <c r="BF559" i="70"/>
  <c r="BF560" i="70"/>
  <c r="BF561" i="70"/>
  <c r="BF562" i="70"/>
  <c r="BF563" i="70"/>
  <c r="BF564" i="70"/>
  <c r="BF565" i="70"/>
  <c r="BF566" i="70"/>
  <c r="BF567" i="70"/>
  <c r="BF568" i="70"/>
  <c r="BF569" i="70"/>
  <c r="BF570" i="70"/>
  <c r="BF571" i="70"/>
  <c r="BF572" i="70"/>
  <c r="BF573" i="70"/>
  <c r="BF574" i="70"/>
  <c r="BF575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60" i="70"/>
  <c r="BF661" i="70"/>
  <c r="BF662" i="70"/>
  <c r="BF663" i="70"/>
  <c r="BF664" i="70"/>
  <c r="BF665" i="70"/>
  <c r="BF666" i="70"/>
  <c r="BF667" i="70"/>
  <c r="BF668" i="70"/>
  <c r="BF669" i="70"/>
  <c r="BF670" i="70"/>
  <c r="BF671" i="70"/>
  <c r="BF672" i="70"/>
  <c r="BF673" i="70"/>
  <c r="BF674" i="70"/>
  <c r="BF675" i="70"/>
  <c r="BF676" i="70"/>
  <c r="BF677" i="70"/>
  <c r="BF678" i="70"/>
  <c r="BF679" i="70"/>
  <c r="BF680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23" i="70"/>
  <c r="BF724" i="70"/>
  <c r="BF725" i="70"/>
  <c r="BF726" i="70"/>
  <c r="BF727" i="70"/>
  <c r="BF728" i="70"/>
  <c r="BF729" i="70"/>
  <c r="BF730" i="70"/>
  <c r="BF731" i="70"/>
  <c r="BF732" i="70"/>
  <c r="BF733" i="70"/>
  <c r="BF734" i="70"/>
  <c r="BF735" i="70"/>
  <c r="BF736" i="70"/>
  <c r="BF737" i="70"/>
  <c r="BF738" i="70"/>
  <c r="BF739" i="70"/>
  <c r="BF740" i="70"/>
  <c r="BF741" i="70"/>
  <c r="BF742" i="70"/>
  <c r="BF743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G7" i="70"/>
  <c r="F7" i="70"/>
  <c r="E7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Z25" i="70" s="1"/>
  <c r="AB3" i="70"/>
  <c r="Y16" i="70" s="1"/>
  <c r="AA3" i="70"/>
  <c r="X19" i="70" s="1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Z9" i="70"/>
  <c r="BD49" i="70" s="1"/>
  <c r="X15" i="70"/>
  <c r="Y20" i="70"/>
  <c r="X23" i="70"/>
  <c r="BB270" i="70" s="1"/>
  <c r="X27" i="70"/>
  <c r="Z37" i="70"/>
  <c r="BD536" i="70" s="1"/>
  <c r="Z45" i="70"/>
  <c r="X47" i="70"/>
  <c r="BB744" i="70" s="1"/>
  <c r="X14" i="70"/>
  <c r="BB121" i="70" s="1"/>
  <c r="Y15" i="70"/>
  <c r="BB134" i="70" s="1"/>
  <c r="Z16" i="70"/>
  <c r="BD154" i="70" s="1"/>
  <c r="X22" i="70"/>
  <c r="BB255" i="70" s="1"/>
  <c r="Z32" i="70"/>
  <c r="Y35" i="70"/>
  <c r="BD505" i="70" s="1"/>
  <c r="X13" i="70"/>
  <c r="BB102" i="70" s="1"/>
  <c r="X21" i="70"/>
  <c r="BB245" i="70" s="1"/>
  <c r="Z31" i="70"/>
  <c r="X37" i="70"/>
  <c r="BB535" i="70" s="1"/>
  <c r="Z47" i="70"/>
  <c r="BD744" i="70" s="1"/>
  <c r="X8" i="70"/>
  <c r="BB23" i="70" s="1"/>
  <c r="X12" i="70"/>
  <c r="Z14" i="70"/>
  <c r="Y17" i="70"/>
  <c r="BB166" i="70" s="1"/>
  <c r="X20" i="70"/>
  <c r="X32" i="70"/>
  <c r="Y33" i="70"/>
  <c r="BD464" i="70" s="1"/>
  <c r="Z34" i="70"/>
  <c r="BD481" i="70" s="1"/>
  <c r="X40" i="70"/>
  <c r="Z42" i="70"/>
  <c r="Z7" i="70"/>
  <c r="BD16" i="70" s="1"/>
  <c r="X34" i="70"/>
  <c r="Y47" i="70"/>
  <c r="X9" i="70"/>
  <c r="BB46" i="70" s="1"/>
  <c r="X33" i="70"/>
  <c r="BB458" i="70" s="1"/>
  <c r="Z43" i="70"/>
  <c r="Y7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B258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D12" i="70"/>
  <c r="BC12" i="70"/>
  <c r="BC649" i="70"/>
  <c r="BC581" i="70"/>
  <c r="BC484" i="70"/>
  <c r="BC388" i="70"/>
  <c r="BC260" i="70"/>
  <c r="BB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BB107" i="70"/>
  <c r="BB268" i="70"/>
  <c r="AO594" i="70"/>
  <c r="AO343" i="70"/>
  <c r="BC712" i="70"/>
  <c r="BC729" i="70"/>
  <c r="BC711" i="70"/>
  <c r="BC722" i="70"/>
  <c r="BC177" i="70"/>
  <c r="BC102" i="70"/>
  <c r="BD9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D40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D15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B262" i="70"/>
  <c r="BC278" i="70"/>
  <c r="BC342" i="70"/>
  <c r="BC422" i="70"/>
  <c r="BB454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B461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B468" i="70"/>
  <c r="BD436" i="70"/>
  <c r="BC436" i="70"/>
  <c r="BC340" i="70"/>
  <c r="BC583" i="70"/>
  <c r="BC675" i="70"/>
  <c r="BC63" i="70"/>
  <c r="BC286" i="70"/>
  <c r="BB462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D11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D492" i="70"/>
  <c r="BC492" i="70"/>
  <c r="BC145" i="70"/>
  <c r="BD42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B534" i="70"/>
  <c r="BC550" i="70"/>
  <c r="BC94" i="70"/>
  <c r="BC219" i="70"/>
  <c r="BC283" i="70"/>
  <c r="BC347" i="70"/>
  <c r="BD443" i="70"/>
  <c r="BC443" i="70"/>
  <c r="BC507" i="70"/>
  <c r="BD8" i="70"/>
  <c r="BC8" i="70"/>
  <c r="BC661" i="70"/>
  <c r="BC597" i="70"/>
  <c r="BC576" i="70"/>
  <c r="BC508" i="70"/>
  <c r="BC284" i="70"/>
  <c r="BB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B178" i="70"/>
  <c r="BB286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D474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D490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D7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D19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BD704" i="70" s="1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BD720" i="70" s="1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BD717" i="70" s="1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BD710" i="70" s="1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D709" i="70" s="1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BD714" i="70" s="1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E14" i="70"/>
  <c r="D14" i="70"/>
  <c r="C14" i="70"/>
  <c r="B14" i="70"/>
  <c r="D13" i="70"/>
  <c r="C13" i="70"/>
  <c r="B13" i="70"/>
  <c r="E12" i="70"/>
  <c r="D12" i="70"/>
  <c r="C12" i="70"/>
  <c r="B12" i="70"/>
  <c r="G14" i="70"/>
  <c r="F14" i="70"/>
  <c r="E13" i="70"/>
  <c r="L6" i="70"/>
  <c r="Y38" i="70" l="1"/>
  <c r="BD555" i="70" s="1"/>
  <c r="Z44" i="70"/>
  <c r="Z24" i="70"/>
  <c r="BD291" i="70" s="1"/>
  <c r="Y36" i="70"/>
  <c r="BD529" i="70" s="1"/>
  <c r="Z17" i="70"/>
  <c r="BD170" i="70" s="1"/>
  <c r="BB31" i="70"/>
  <c r="BD514" i="70"/>
  <c r="BB24" i="70"/>
  <c r="BB233" i="70"/>
  <c r="BB228" i="70"/>
  <c r="BB231" i="70"/>
  <c r="BB220" i="70"/>
  <c r="BB222" i="70"/>
  <c r="BD298" i="70"/>
  <c r="BD542" i="70"/>
  <c r="BD553" i="70"/>
  <c r="BD533" i="70"/>
  <c r="BB200" i="70"/>
  <c r="BB199" i="70"/>
  <c r="BB204" i="70"/>
  <c r="BB209" i="70"/>
  <c r="BD544" i="70"/>
  <c r="BD551" i="70"/>
  <c r="BB131" i="70"/>
  <c r="BD537" i="70"/>
  <c r="BB37" i="70"/>
  <c r="BB143" i="70"/>
  <c r="BB542" i="70"/>
  <c r="BB536" i="70"/>
  <c r="BB537" i="70"/>
  <c r="BD293" i="70"/>
  <c r="BD500" i="70"/>
  <c r="BD511" i="70"/>
  <c r="BD171" i="70"/>
  <c r="BD495" i="70"/>
  <c r="BB545" i="70"/>
  <c r="BB470" i="70"/>
  <c r="BB452" i="70"/>
  <c r="BD290" i="70"/>
  <c r="BD545" i="70"/>
  <c r="BB457" i="70"/>
  <c r="BD465" i="70"/>
  <c r="BB280" i="70"/>
  <c r="BB115" i="70"/>
  <c r="BB552" i="70"/>
  <c r="BB549" i="70"/>
  <c r="BD299" i="70"/>
  <c r="X25" i="70"/>
  <c r="BB318" i="70" s="1"/>
  <c r="X48" i="70"/>
  <c r="BB766" i="70" s="1"/>
  <c r="X36" i="70"/>
  <c r="BB521" i="70" s="1"/>
  <c r="X28" i="70"/>
  <c r="X16" i="70"/>
  <c r="BB154" i="70" s="1"/>
  <c r="X29" i="70"/>
  <c r="BB378" i="70" s="1"/>
  <c r="X46" i="70"/>
  <c r="BB729" i="70" s="1"/>
  <c r="X30" i="70"/>
  <c r="X18" i="70"/>
  <c r="X10" i="70"/>
  <c r="BB54" i="70" s="1"/>
  <c r="X43" i="70"/>
  <c r="X35" i="70"/>
  <c r="BB507" i="70" s="1"/>
  <c r="X11" i="70"/>
  <c r="BB67" i="70" s="1"/>
  <c r="BD302" i="70"/>
  <c r="BB463" i="70"/>
  <c r="BD15" i="70"/>
  <c r="BD507" i="70"/>
  <c r="BB539" i="70"/>
  <c r="BB455" i="70"/>
  <c r="BB546" i="70"/>
  <c r="BB40" i="70"/>
  <c r="BD17" i="70"/>
  <c r="BB32" i="70"/>
  <c r="BB451" i="70"/>
  <c r="BD18" i="70"/>
  <c r="BD13" i="70"/>
  <c r="BB264" i="70"/>
  <c r="BB267" i="70"/>
  <c r="BD754" i="70"/>
  <c r="X41" i="70"/>
  <c r="BB637" i="70" s="1"/>
  <c r="X17" i="70"/>
  <c r="X42" i="70"/>
  <c r="BB639" i="70" s="1"/>
  <c r="X44" i="70"/>
  <c r="BB698" i="70" s="1"/>
  <c r="X24" i="70"/>
  <c r="BB292" i="70" s="1"/>
  <c r="X45" i="70"/>
  <c r="Y26" i="70"/>
  <c r="X38" i="70"/>
  <c r="BB558" i="70" s="1"/>
  <c r="X26" i="70"/>
  <c r="X7" i="70"/>
  <c r="BB7" i="70" s="1"/>
  <c r="X39" i="70"/>
  <c r="BB577" i="70" s="1"/>
  <c r="X31" i="70"/>
  <c r="BB423" i="70" s="1"/>
  <c r="BD489" i="70"/>
  <c r="BD36" i="70"/>
  <c r="BD48" i="70"/>
  <c r="BD303" i="70"/>
  <c r="BD153" i="70"/>
  <c r="BD468" i="70"/>
  <c r="BD157" i="70"/>
  <c r="BD538" i="70"/>
  <c r="BD451" i="70"/>
  <c r="BD548" i="70"/>
  <c r="BD38" i="70"/>
  <c r="BB544" i="70"/>
  <c r="BB206" i="70"/>
  <c r="BB139" i="70"/>
  <c r="BD304" i="70"/>
  <c r="BD145" i="70"/>
  <c r="BD549" i="70"/>
  <c r="BD41" i="70"/>
  <c r="BD300" i="70"/>
  <c r="BD469" i="70"/>
  <c r="BB241" i="70"/>
  <c r="BD473" i="70"/>
  <c r="BD161" i="70"/>
  <c r="BD475" i="70"/>
  <c r="BD478" i="70"/>
  <c r="BB198" i="70"/>
  <c r="BD484" i="70"/>
  <c r="BD152" i="70"/>
  <c r="BD539" i="70"/>
  <c r="BB140" i="70"/>
  <c r="BD477" i="70"/>
  <c r="BB234" i="70"/>
  <c r="BB208" i="70"/>
  <c r="BD483" i="70"/>
  <c r="BD155" i="70"/>
  <c r="BD44" i="70"/>
  <c r="BD571" i="70"/>
  <c r="BB219" i="70"/>
  <c r="BB581" i="70"/>
  <c r="BB226" i="70"/>
  <c r="BB230" i="70"/>
  <c r="BD487" i="70"/>
  <c r="BB224" i="70"/>
  <c r="BB217" i="70"/>
  <c r="BD561" i="70"/>
  <c r="BD547" i="70"/>
  <c r="BD165" i="70"/>
  <c r="BD37" i="70"/>
  <c r="BD159" i="70"/>
  <c r="BD47" i="70"/>
  <c r="BB250" i="70"/>
  <c r="BB251" i="70"/>
  <c r="BD550" i="70"/>
  <c r="BD294" i="70"/>
  <c r="BD46" i="70"/>
  <c r="BD163" i="70"/>
  <c r="BB235" i="70"/>
  <c r="BD160" i="70"/>
  <c r="BD486" i="70"/>
  <c r="BD149" i="70"/>
  <c r="BD452" i="70"/>
  <c r="BD471" i="70"/>
  <c r="BD295" i="70"/>
  <c r="BD147" i="70"/>
  <c r="BD177" i="70"/>
  <c r="BD297" i="70"/>
  <c r="BD540" i="70"/>
  <c r="BD546" i="70"/>
  <c r="BD45" i="70"/>
  <c r="BD535" i="70"/>
  <c r="BD543" i="70"/>
  <c r="BD292" i="70"/>
  <c r="BD288" i="70"/>
  <c r="Z27" i="70"/>
  <c r="BD343" i="70" s="1"/>
  <c r="Z11" i="70"/>
  <c r="Z26" i="70"/>
  <c r="BB336" i="70" s="1"/>
  <c r="Z18" i="70"/>
  <c r="BD183" i="70" s="1"/>
  <c r="Z15" i="70"/>
  <c r="BD127" i="70" s="1"/>
  <c r="Z40" i="70"/>
  <c r="BD609" i="70" s="1"/>
  <c r="Z8" i="70"/>
  <c r="Z29" i="70"/>
  <c r="Z21" i="70"/>
  <c r="BD247" i="70" s="1"/>
  <c r="Z36" i="70"/>
  <c r="Z46" i="70"/>
  <c r="Z38" i="70"/>
  <c r="Z10" i="70"/>
  <c r="Z39" i="70"/>
  <c r="Z28" i="70"/>
  <c r="BD370" i="70" s="1"/>
  <c r="Z20" i="70"/>
  <c r="Z41" i="70"/>
  <c r="BD637" i="70" s="1"/>
  <c r="Z13" i="70"/>
  <c r="BD752" i="70"/>
  <c r="Z35" i="70"/>
  <c r="Z19" i="70"/>
  <c r="BD215" i="70" s="1"/>
  <c r="Z30" i="70"/>
  <c r="BD405" i="70" s="1"/>
  <c r="Z22" i="70"/>
  <c r="Z23" i="70"/>
  <c r="BD284" i="70" s="1"/>
  <c r="Z48" i="70"/>
  <c r="BD774" i="70" s="1"/>
  <c r="Z12" i="70"/>
  <c r="BD84" i="70" s="1"/>
  <c r="Z33" i="70"/>
  <c r="BB38" i="70"/>
  <c r="BB50" i="70"/>
  <c r="BB41" i="70"/>
  <c r="BB299" i="70"/>
  <c r="BB177" i="70"/>
  <c r="BB171" i="70"/>
  <c r="BB179" i="70"/>
  <c r="BB174" i="70"/>
  <c r="BB103" i="70"/>
  <c r="BB105" i="70"/>
  <c r="BB114" i="70"/>
  <c r="BB123" i="70"/>
  <c r="BB18" i="70"/>
  <c r="BD633" i="70"/>
  <c r="BB504" i="70"/>
  <c r="BB509" i="70"/>
  <c r="BD621" i="70"/>
  <c r="BB175" i="70"/>
  <c r="BB164" i="70"/>
  <c r="BB39" i="70"/>
  <c r="BD556" i="70"/>
  <c r="BB101" i="70"/>
  <c r="BB12" i="70"/>
  <c r="BB47" i="70"/>
  <c r="BB43" i="70"/>
  <c r="BD557" i="70"/>
  <c r="BB104" i="70"/>
  <c r="BB119" i="70"/>
  <c r="BB106" i="70"/>
  <c r="BB124" i="70"/>
  <c r="BB125" i="70"/>
  <c r="BD214" i="70"/>
  <c r="BB514" i="70"/>
  <c r="BB528" i="70"/>
  <c r="BD399" i="70"/>
  <c r="BB34" i="70"/>
  <c r="BB27" i="70"/>
  <c r="BB26" i="70"/>
  <c r="BB35" i="70"/>
  <c r="BB33" i="70"/>
  <c r="BB30" i="70"/>
  <c r="BB548" i="70"/>
  <c r="BB543" i="70"/>
  <c r="BB553" i="70"/>
  <c r="BB547" i="70"/>
  <c r="BD503" i="70"/>
  <c r="BD501" i="70"/>
  <c r="BD510" i="70"/>
  <c r="BD509" i="70"/>
  <c r="BD493" i="70"/>
  <c r="BD496" i="70"/>
  <c r="BD87" i="70"/>
  <c r="BB210" i="70"/>
  <c r="BB205" i="70"/>
  <c r="BB211" i="70"/>
  <c r="BB74" i="70"/>
  <c r="BB100" i="70"/>
  <c r="BD573" i="70"/>
  <c r="BD569" i="70"/>
  <c r="BD560" i="70"/>
  <c r="BD568" i="70"/>
  <c r="BB584" i="70"/>
  <c r="BD572" i="70"/>
  <c r="BB591" i="70"/>
  <c r="BD497" i="70"/>
  <c r="BB526" i="70"/>
  <c r="BB554" i="70"/>
  <c r="BB48" i="70"/>
  <c r="BD508" i="70"/>
  <c r="BD502" i="70"/>
  <c r="BB167" i="70"/>
  <c r="BB531" i="70"/>
  <c r="BB45" i="70"/>
  <c r="BB532" i="70"/>
  <c r="BB120" i="70"/>
  <c r="BB170" i="70"/>
  <c r="BB538" i="70"/>
  <c r="BB29" i="70"/>
  <c r="BB214" i="70"/>
  <c r="BD512" i="70"/>
  <c r="BB98" i="70"/>
  <c r="BB49" i="70"/>
  <c r="BB684" i="70"/>
  <c r="BB108" i="70"/>
  <c r="BB36" i="70"/>
  <c r="BB99" i="70"/>
  <c r="BB97" i="70"/>
  <c r="BB112" i="70"/>
  <c r="BB508" i="70"/>
  <c r="BB202" i="70"/>
  <c r="BB110" i="70"/>
  <c r="BB168" i="70"/>
  <c r="BB583" i="70"/>
  <c r="BD494" i="70"/>
  <c r="BD499" i="70"/>
  <c r="BD396" i="70"/>
  <c r="BB118" i="70"/>
  <c r="BB116" i="70"/>
  <c r="BB109" i="70"/>
  <c r="BB213" i="70"/>
  <c r="BD626" i="70"/>
  <c r="BD280" i="70"/>
  <c r="BB540" i="70"/>
  <c r="BB117" i="70"/>
  <c r="BB111" i="70"/>
  <c r="BB212" i="70"/>
  <c r="BB165" i="70"/>
  <c r="BB201" i="70"/>
  <c r="BB173" i="70"/>
  <c r="BB529" i="70"/>
  <c r="BB113" i="70"/>
  <c r="BB21" i="70"/>
  <c r="BB122" i="70"/>
  <c r="BB203" i="70"/>
  <c r="BB15" i="70"/>
  <c r="BB550" i="70"/>
  <c r="BB44" i="70"/>
  <c r="BB172" i="70"/>
  <c r="BB42" i="70"/>
  <c r="BB207" i="70"/>
  <c r="BD498" i="70"/>
  <c r="BB163" i="70"/>
  <c r="BB96" i="70"/>
  <c r="BB294" i="70"/>
  <c r="BB28" i="70"/>
  <c r="BB551" i="70"/>
  <c r="BB25" i="70"/>
  <c r="BB14" i="70"/>
  <c r="BB22" i="70"/>
  <c r="BB223" i="70"/>
  <c r="BB582" i="70"/>
  <c r="BD564" i="70"/>
  <c r="BD713" i="70"/>
  <c r="BB162" i="70"/>
  <c r="BB229" i="70"/>
  <c r="BB737" i="70"/>
  <c r="BB232" i="70"/>
  <c r="BB225" i="70"/>
  <c r="BB221" i="70"/>
  <c r="BD715" i="70"/>
  <c r="BB227" i="70"/>
  <c r="BD721" i="70"/>
  <c r="BD289" i="70"/>
  <c r="BD50" i="70"/>
  <c r="BD554" i="70"/>
  <c r="BD178" i="70"/>
  <c r="BD296" i="70"/>
  <c r="BD150" i="70"/>
  <c r="BD20" i="70"/>
  <c r="BD43" i="70"/>
  <c r="BD480" i="70"/>
  <c r="BD552" i="70"/>
  <c r="BB238" i="70"/>
  <c r="BB239" i="70"/>
  <c r="BB278" i="70"/>
  <c r="BD176" i="70"/>
  <c r="BD168" i="70"/>
  <c r="BD488" i="70"/>
  <c r="BD479" i="70"/>
  <c r="BD10" i="70"/>
  <c r="BD144" i="70"/>
  <c r="BD305" i="70"/>
  <c r="BD491" i="70"/>
  <c r="BD158" i="70"/>
  <c r="BB467" i="70"/>
  <c r="BD148" i="70"/>
  <c r="BD541" i="70"/>
  <c r="BD301" i="70"/>
  <c r="BD6" i="70"/>
  <c r="BB2" i="70" s="1"/>
  <c r="BD534" i="70"/>
  <c r="BD39" i="70"/>
  <c r="BD472" i="70"/>
  <c r="BD485" i="70"/>
  <c r="BD476" i="70"/>
  <c r="BD151" i="70"/>
  <c r="BD482" i="70"/>
  <c r="BB341" i="70"/>
  <c r="BD463" i="70"/>
  <c r="BD462" i="70"/>
  <c r="BD461" i="70"/>
  <c r="BD453" i="70"/>
  <c r="BB677" i="70"/>
  <c r="BB130" i="70"/>
  <c r="BB667" i="70"/>
  <c r="BB630" i="70"/>
  <c r="BD458" i="70"/>
  <c r="BB136" i="70"/>
  <c r="BB259" i="70"/>
  <c r="BB129" i="70"/>
  <c r="BD455" i="70"/>
  <c r="BD532" i="70"/>
  <c r="BB669" i="70"/>
  <c r="BB142" i="70"/>
  <c r="BD251" i="70"/>
  <c r="BB675" i="70"/>
  <c r="BB266" i="70"/>
  <c r="BB256" i="70"/>
  <c r="BB254" i="70"/>
  <c r="BB380" i="70"/>
  <c r="BD605" i="70"/>
  <c r="BD526" i="70"/>
  <c r="BD460" i="70"/>
  <c r="BB141" i="70"/>
  <c r="BB679" i="70"/>
  <c r="BD617" i="70"/>
  <c r="BB265" i="70"/>
  <c r="BB680" i="70"/>
  <c r="BD450" i="70"/>
  <c r="BB126" i="70"/>
  <c r="BB625" i="70"/>
  <c r="BB671" i="70"/>
  <c r="BB135" i="70"/>
  <c r="BB388" i="70"/>
  <c r="BB261" i="70"/>
  <c r="BD182" i="70"/>
  <c r="BB674" i="70"/>
  <c r="BB672" i="70"/>
  <c r="BB327" i="70"/>
  <c r="BB640" i="70"/>
  <c r="BD456" i="70"/>
  <c r="BB648" i="70"/>
  <c r="BB668" i="70"/>
  <c r="BD597" i="70"/>
  <c r="BD521" i="70"/>
  <c r="BD196" i="70"/>
  <c r="BD466" i="70"/>
  <c r="BB652" i="70"/>
  <c r="BB392" i="70"/>
  <c r="BB138" i="70"/>
  <c r="BB132" i="70"/>
  <c r="BB127" i="70"/>
  <c r="BD470" i="70"/>
  <c r="BB659" i="70"/>
  <c r="BB263" i="70"/>
  <c r="BB253" i="70"/>
  <c r="BB257" i="70"/>
  <c r="BB666" i="70"/>
  <c r="BB269" i="70"/>
  <c r="BB252" i="70"/>
  <c r="BB661" i="70"/>
  <c r="BB664" i="70"/>
  <c r="BB642" i="70"/>
  <c r="BB618" i="70"/>
  <c r="BB128" i="70"/>
  <c r="BD504" i="70"/>
  <c r="BD454" i="70"/>
  <c r="BB176" i="70"/>
  <c r="BD467" i="70"/>
  <c r="BB56" i="70"/>
  <c r="BD745" i="70"/>
  <c r="BB739" i="70"/>
  <c r="Y46" i="70"/>
  <c r="BD732" i="70" s="1"/>
  <c r="Y14" i="70"/>
  <c r="Y37" i="70"/>
  <c r="Y21" i="70"/>
  <c r="Y34" i="70"/>
  <c r="BB487" i="70" s="1"/>
  <c r="Y43" i="70"/>
  <c r="Y19" i="70"/>
  <c r="Y40" i="70"/>
  <c r="BB612" i="70" s="1"/>
  <c r="Y24" i="70"/>
  <c r="Y8" i="70"/>
  <c r="BD22" i="70" s="1"/>
  <c r="BD459" i="70"/>
  <c r="BB137" i="70"/>
  <c r="BD457" i="70"/>
  <c r="BB133" i="70"/>
  <c r="BB541" i="70"/>
  <c r="BD762" i="70"/>
  <c r="Y22" i="70"/>
  <c r="BD256" i="70" s="1"/>
  <c r="Y31" i="70"/>
  <c r="BD414" i="70" s="1"/>
  <c r="Y41" i="70"/>
  <c r="Y25" i="70"/>
  <c r="BD311" i="70" s="1"/>
  <c r="Y9" i="70"/>
  <c r="Y42" i="70"/>
  <c r="BD639" i="70" s="1"/>
  <c r="Y10" i="70"/>
  <c r="BD58" i="70" s="1"/>
  <c r="Y23" i="70"/>
  <c r="Y44" i="70"/>
  <c r="BD696" i="70" s="1"/>
  <c r="Y28" i="70"/>
  <c r="BB375" i="70" s="1"/>
  <c r="Y12" i="70"/>
  <c r="BB81" i="70" s="1"/>
  <c r="BB169" i="70"/>
  <c r="Y30" i="70"/>
  <c r="Y39" i="70"/>
  <c r="BD592" i="70" s="1"/>
  <c r="Y27" i="70"/>
  <c r="Y45" i="70"/>
  <c r="BB719" i="70" s="1"/>
  <c r="Y29" i="70"/>
  <c r="BD378" i="70" s="1"/>
  <c r="Y13" i="70"/>
  <c r="BD100" i="70" s="1"/>
  <c r="Y18" i="70"/>
  <c r="Y11" i="70"/>
  <c r="Y48" i="70"/>
  <c r="Y32" i="70"/>
  <c r="BB655" i="70"/>
  <c r="BD600" i="70"/>
  <c r="BB533" i="70"/>
  <c r="BB248" i="70"/>
  <c r="BB281" i="70"/>
  <c r="BD409" i="70"/>
  <c r="BD616" i="70"/>
  <c r="BB517" i="70"/>
  <c r="BB236" i="70"/>
  <c r="BB513" i="70"/>
  <c r="BB240" i="70"/>
  <c r="BB518" i="70"/>
  <c r="BB277" i="70"/>
  <c r="BD610" i="70"/>
  <c r="BB653" i="70"/>
  <c r="BB647" i="70"/>
  <c r="BB282" i="70"/>
  <c r="BB459" i="70"/>
  <c r="BB283" i="70"/>
  <c r="BD167" i="70"/>
  <c r="BB272" i="70"/>
  <c r="BD166" i="70"/>
  <c r="BB516" i="70"/>
  <c r="BD174" i="70"/>
  <c r="BB466" i="70"/>
  <c r="BB274" i="70"/>
  <c r="BD614" i="70"/>
  <c r="BB595" i="70"/>
  <c r="BB524" i="70"/>
  <c r="BB246" i="70"/>
  <c r="BD599" i="70"/>
  <c r="BD172" i="70"/>
  <c r="BB649" i="70"/>
  <c r="BB527" i="70"/>
  <c r="BD413" i="70"/>
  <c r="BB243" i="70"/>
  <c r="BB244" i="70"/>
  <c r="BB271" i="70"/>
  <c r="BB654" i="70"/>
  <c r="BB460" i="70"/>
  <c r="BB530" i="70"/>
  <c r="BB273" i="70"/>
  <c r="BB276" i="70"/>
  <c r="BB522" i="70"/>
  <c r="BB237" i="70"/>
  <c r="BB520" i="70"/>
  <c r="BD173" i="70"/>
  <c r="BD85" i="70"/>
  <c r="BB465" i="70"/>
  <c r="BB450" i="70"/>
  <c r="BD607" i="70"/>
  <c r="BB285" i="70"/>
  <c r="BB242" i="70"/>
  <c r="BB469" i="70"/>
  <c r="BB658" i="70"/>
  <c r="BB519" i="70"/>
  <c r="BD253" i="70"/>
  <c r="BD602" i="70"/>
  <c r="BB515" i="70"/>
  <c r="BB287" i="70"/>
  <c r="BD408" i="70"/>
  <c r="BB279" i="70"/>
  <c r="BB464" i="70"/>
  <c r="BB646" i="70"/>
  <c r="BB523" i="70"/>
  <c r="BB275" i="70"/>
  <c r="BB453" i="70"/>
  <c r="BB456" i="70"/>
  <c r="BD411" i="70"/>
  <c r="BB525" i="70"/>
  <c r="BB249" i="70"/>
  <c r="BB247" i="70"/>
  <c r="BD761" i="70"/>
  <c r="BD758" i="70"/>
  <c r="BD750" i="70"/>
  <c r="BB740" i="70"/>
  <c r="BB742" i="70"/>
  <c r="BB752" i="70"/>
  <c r="BB746" i="70"/>
  <c r="BB751" i="70"/>
  <c r="BB748" i="70"/>
  <c r="BB758" i="70"/>
  <c r="BB754" i="70"/>
  <c r="BB755" i="70"/>
  <c r="BB749" i="70"/>
  <c r="BB756" i="70"/>
  <c r="BB762" i="70"/>
  <c r="BB747" i="70"/>
  <c r="BB760" i="70"/>
  <c r="BD759" i="70"/>
  <c r="BD757" i="70"/>
  <c r="BD755" i="70"/>
  <c r="BD748" i="70"/>
  <c r="BD771" i="70"/>
  <c r="BB753" i="70"/>
  <c r="BD763" i="70"/>
  <c r="BD749" i="70"/>
  <c r="BD756" i="70"/>
  <c r="BB776" i="70"/>
  <c r="BB761" i="70"/>
  <c r="BB745" i="70"/>
  <c r="BB764" i="70"/>
  <c r="BB784" i="70"/>
  <c r="BB775" i="70"/>
  <c r="BD747" i="70"/>
  <c r="BB741" i="70"/>
  <c r="BB759" i="70"/>
  <c r="BD760" i="70"/>
  <c r="BD751" i="70"/>
  <c r="BD782" i="70"/>
  <c r="BD764" i="70"/>
  <c r="BB743" i="70"/>
  <c r="BB763" i="70"/>
  <c r="BB738" i="70"/>
  <c r="BB768" i="70"/>
  <c r="BD746" i="70"/>
  <c r="BD753" i="70"/>
  <c r="BD777" i="70"/>
  <c r="BB757" i="70"/>
  <c r="BB750" i="70"/>
  <c r="BD222" i="70"/>
  <c r="BD703" i="70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705" i="70"/>
  <c r="BD335" i="70"/>
  <c r="BD220" i="70"/>
  <c r="BD227" i="70"/>
  <c r="BD338" i="70"/>
  <c r="BD230" i="70"/>
  <c r="BD332" i="70"/>
  <c r="BD329" i="70"/>
  <c r="BD162" i="70"/>
  <c r="BD223" i="70"/>
  <c r="BD330" i="70"/>
  <c r="BD447" i="70"/>
  <c r="BD340" i="70"/>
  <c r="BD337" i="70"/>
  <c r="BD341" i="70"/>
  <c r="BD224" i="70"/>
  <c r="BD339" i="70"/>
  <c r="BD327" i="70"/>
  <c r="BD567" i="70"/>
  <c r="BD559" i="70"/>
  <c r="BD324" i="70"/>
  <c r="BB732" i="70"/>
  <c r="BD718" i="70"/>
  <c r="BB660" i="70"/>
  <c r="BB592" i="70"/>
  <c r="BD565" i="70"/>
  <c r="BB216" i="70"/>
  <c r="BD722" i="70"/>
  <c r="BB727" i="70"/>
  <c r="BB735" i="70"/>
  <c r="BD708" i="70"/>
  <c r="BB578" i="70"/>
  <c r="BB662" i="70"/>
  <c r="BB736" i="70"/>
  <c r="BB218" i="70"/>
  <c r="BD706" i="70"/>
  <c r="BD146" i="70"/>
  <c r="BD719" i="70"/>
  <c r="BD570" i="70"/>
  <c r="BD506" i="70"/>
  <c r="BD558" i="70"/>
  <c r="BD217" i="70"/>
  <c r="BD563" i="70"/>
  <c r="BD707" i="70"/>
  <c r="BB215" i="70"/>
  <c r="BB725" i="70"/>
  <c r="BB590" i="70"/>
  <c r="BB588" i="70"/>
  <c r="BD716" i="70"/>
  <c r="BB734" i="70"/>
  <c r="BD566" i="70"/>
  <c r="BB731" i="70"/>
  <c r="BD702" i="70"/>
  <c r="BD574" i="70"/>
  <c r="BD575" i="70"/>
  <c r="BB723" i="70"/>
  <c r="BD711" i="70"/>
  <c r="BD14" i="70"/>
  <c r="BD712" i="70"/>
  <c r="F13" i="70"/>
  <c r="G13" i="70"/>
  <c r="F12" i="70"/>
  <c r="G12" i="70"/>
  <c r="GM110" i="54"/>
  <c r="GN110" i="54" s="1"/>
  <c r="GM111" i="54"/>
  <c r="GN111" i="54" s="1"/>
  <c r="GM112" i="54"/>
  <c r="GN112" i="54" s="1"/>
  <c r="GM113" i="54"/>
  <c r="GN113" i="54" s="1"/>
  <c r="GM114" i="54"/>
  <c r="GN114" i="54" s="1"/>
  <c r="GM90" i="54"/>
  <c r="GN90" i="54"/>
  <c r="GP90" i="54"/>
  <c r="GM91" i="54"/>
  <c r="GN91" i="54" s="1"/>
  <c r="GP91" i="54"/>
  <c r="GQ91" i="54" s="1"/>
  <c r="GM92" i="54"/>
  <c r="GN92" i="54" s="1"/>
  <c r="GM93" i="54"/>
  <c r="GN93" i="54"/>
  <c r="GP93" i="54"/>
  <c r="GQ93" i="54" s="1"/>
  <c r="GM94" i="54"/>
  <c r="GN94" i="54" s="1"/>
  <c r="GM95" i="54"/>
  <c r="GN95" i="54" s="1"/>
  <c r="GM96" i="54"/>
  <c r="GN96" i="54"/>
  <c r="GM97" i="54"/>
  <c r="GN97" i="54" s="1"/>
  <c r="GM98" i="54"/>
  <c r="GN98" i="54" s="1"/>
  <c r="GM99" i="54"/>
  <c r="GN99" i="54" s="1"/>
  <c r="GP99" i="54"/>
  <c r="GQ99" i="54" s="1"/>
  <c r="GM100" i="54"/>
  <c r="GN100" i="54" s="1"/>
  <c r="GM101" i="54"/>
  <c r="GN101" i="54"/>
  <c r="GP101" i="54"/>
  <c r="GQ101" i="54" s="1"/>
  <c r="GM102" i="54"/>
  <c r="GN102" i="54" s="1"/>
  <c r="GM103" i="54"/>
  <c r="GP103" i="54" s="1"/>
  <c r="GQ103" i="54" s="1"/>
  <c r="GN103" i="54"/>
  <c r="GM104" i="54"/>
  <c r="GN104" i="54"/>
  <c r="GM105" i="54"/>
  <c r="GN105" i="54" s="1"/>
  <c r="GM106" i="54"/>
  <c r="GN106" i="54"/>
  <c r="GM107" i="54"/>
  <c r="GN107" i="54" s="1"/>
  <c r="GP107" i="54"/>
  <c r="GQ107" i="54" s="1"/>
  <c r="GM108" i="54"/>
  <c r="GN108" i="54" s="1"/>
  <c r="GM109" i="54"/>
  <c r="GN109" i="54"/>
  <c r="GP109" i="54"/>
  <c r="GQ109" i="54" s="1"/>
  <c r="GM85" i="54"/>
  <c r="GN85" i="54" s="1"/>
  <c r="GM86" i="54"/>
  <c r="GN86" i="54"/>
  <c r="GM87" i="54"/>
  <c r="GM88" i="54"/>
  <c r="GM89" i="54"/>
  <c r="GN89" i="54" s="1"/>
  <c r="FY115" i="54"/>
  <c r="GB115" i="54" s="1"/>
  <c r="FY116" i="54"/>
  <c r="GB116" i="54" s="1"/>
  <c r="FY117" i="54"/>
  <c r="FZ117" i="54" s="1"/>
  <c r="FY118" i="54"/>
  <c r="GB118" i="54" s="1"/>
  <c r="FY119" i="54"/>
  <c r="FZ119" i="54" s="1"/>
  <c r="FY120" i="54"/>
  <c r="FY121" i="54"/>
  <c r="FY122" i="54"/>
  <c r="FZ122" i="54" s="1"/>
  <c r="FY123" i="54"/>
  <c r="FY124" i="54"/>
  <c r="FZ124" i="54" s="1"/>
  <c r="FY125" i="54"/>
  <c r="FZ125" i="54" s="1"/>
  <c r="FY126" i="54"/>
  <c r="FY127" i="54"/>
  <c r="FY128" i="54"/>
  <c r="FZ128" i="54" s="1"/>
  <c r="FY129" i="54"/>
  <c r="FY130" i="54"/>
  <c r="GB130" i="54" s="1"/>
  <c r="FY131" i="54"/>
  <c r="FZ131" i="54" s="1"/>
  <c r="FY132" i="54"/>
  <c r="FY133" i="54"/>
  <c r="FY134" i="54"/>
  <c r="FY135" i="54"/>
  <c r="FY136" i="54"/>
  <c r="FZ136" i="54" s="1"/>
  <c r="FY137" i="54"/>
  <c r="FY138" i="54"/>
  <c r="FZ138" i="54" s="1"/>
  <c r="FY139" i="54"/>
  <c r="FZ139" i="54" s="1"/>
  <c r="FY140" i="54"/>
  <c r="GB140" i="54" s="1"/>
  <c r="FY141" i="54"/>
  <c r="GB141" i="54" s="1"/>
  <c r="FY142" i="54"/>
  <c r="FY143" i="54"/>
  <c r="FY144" i="54"/>
  <c r="FZ144" i="54" s="1"/>
  <c r="BD579" i="70" l="1"/>
  <c r="BB89" i="70"/>
  <c r="BD684" i="70"/>
  <c r="BD518" i="70"/>
  <c r="BD516" i="70"/>
  <c r="BD525" i="70"/>
  <c r="BD517" i="70"/>
  <c r="BD622" i="70"/>
  <c r="BD636" i="70"/>
  <c r="BD631" i="70"/>
  <c r="BB305" i="70"/>
  <c r="BB311" i="70"/>
  <c r="BB685" i="70"/>
  <c r="BD562" i="70"/>
  <c r="BB619" i="70"/>
  <c r="BD169" i="70"/>
  <c r="BD175" i="70"/>
  <c r="BB426" i="70"/>
  <c r="BD523" i="70"/>
  <c r="BD531" i="70"/>
  <c r="BD520" i="70"/>
  <c r="BD515" i="70"/>
  <c r="BD632" i="70"/>
  <c r="BD625" i="70"/>
  <c r="BD619" i="70"/>
  <c r="BB323" i="70"/>
  <c r="BD623" i="70"/>
  <c r="BD630" i="70"/>
  <c r="BB322" i="70"/>
  <c r="BD524" i="70"/>
  <c r="BD528" i="70"/>
  <c r="BD522" i="70"/>
  <c r="BD527" i="70"/>
  <c r="BD513" i="70"/>
  <c r="BD519" i="70"/>
  <c r="BD134" i="70"/>
  <c r="BB417" i="70"/>
  <c r="BD629" i="70"/>
  <c r="BD620" i="70"/>
  <c r="BD635" i="70"/>
  <c r="BD627" i="70"/>
  <c r="BD530" i="70"/>
  <c r="BD164" i="70"/>
  <c r="BD179" i="70"/>
  <c r="BB303" i="70"/>
  <c r="BB773" i="70"/>
  <c r="BB779" i="70"/>
  <c r="BB780" i="70"/>
  <c r="BB384" i="70"/>
  <c r="BB339" i="70"/>
  <c r="BB620" i="70"/>
  <c r="BD282" i="70"/>
  <c r="BB293" i="70"/>
  <c r="BB304" i="70"/>
  <c r="BB622" i="70"/>
  <c r="BD612" i="70"/>
  <c r="BB319" i="70"/>
  <c r="BB765" i="70"/>
  <c r="BB783" i="70"/>
  <c r="BB781" i="70"/>
  <c r="BB777" i="70"/>
  <c r="BB785" i="70"/>
  <c r="BD598" i="70"/>
  <c r="BB90" i="70"/>
  <c r="BB64" i="70"/>
  <c r="BB63" i="70"/>
  <c r="BB629" i="70"/>
  <c r="BD615" i="70"/>
  <c r="BB636" i="70"/>
  <c r="BB628" i="70"/>
  <c r="BB621" i="70"/>
  <c r="BB333" i="70"/>
  <c r="BB381" i="70"/>
  <c r="BB338" i="70"/>
  <c r="BB55" i="70"/>
  <c r="BB296" i="70"/>
  <c r="BB289" i="70"/>
  <c r="BB77" i="70"/>
  <c r="BB310" i="70"/>
  <c r="BD285" i="70"/>
  <c r="BB145" i="70"/>
  <c r="BB692" i="70"/>
  <c r="BB302" i="70"/>
  <c r="BB627" i="70"/>
  <c r="BB632" i="70"/>
  <c r="BB772" i="70"/>
  <c r="BB767" i="70"/>
  <c r="BB782" i="70"/>
  <c r="BB769" i="70"/>
  <c r="BB62" i="70"/>
  <c r="BB631" i="70"/>
  <c r="BB634" i="70"/>
  <c r="BB334" i="70"/>
  <c r="BB635" i="70"/>
  <c r="BB638" i="70"/>
  <c r="BB61" i="70"/>
  <c r="BB326" i="70"/>
  <c r="BD733" i="70"/>
  <c r="BB770" i="70"/>
  <c r="BB778" i="70"/>
  <c r="BB771" i="70"/>
  <c r="BB774" i="70"/>
  <c r="BD604" i="70"/>
  <c r="BD606" i="70"/>
  <c r="BD611" i="70"/>
  <c r="BD613" i="70"/>
  <c r="BB386" i="70"/>
  <c r="BB395" i="70"/>
  <c r="BB391" i="70"/>
  <c r="BB379" i="70"/>
  <c r="BB623" i="70"/>
  <c r="BB332" i="70"/>
  <c r="BB291" i="70"/>
  <c r="BB566" i="70"/>
  <c r="BB297" i="70"/>
  <c r="BD286" i="70"/>
  <c r="BB696" i="70"/>
  <c r="BB555" i="70"/>
  <c r="BB290" i="70"/>
  <c r="BB288" i="70"/>
  <c r="BB328" i="70"/>
  <c r="BB431" i="70"/>
  <c r="BB569" i="70"/>
  <c r="BB562" i="70"/>
  <c r="BD737" i="70"/>
  <c r="BB571" i="70"/>
  <c r="BD86" i="70"/>
  <c r="BB422" i="70"/>
  <c r="BD181" i="70"/>
  <c r="BD186" i="70"/>
  <c r="BB79" i="70"/>
  <c r="BB681" i="70"/>
  <c r="BD375" i="70"/>
  <c r="BD92" i="70"/>
  <c r="BD410" i="70"/>
  <c r="BB314" i="70"/>
  <c r="BB418" i="70"/>
  <c r="BB691" i="70"/>
  <c r="BB573" i="70"/>
  <c r="BB589" i="70"/>
  <c r="BB560" i="70"/>
  <c r="BB721" i="70"/>
  <c r="BB714" i="70"/>
  <c r="BB593" i="70"/>
  <c r="BB561" i="70"/>
  <c r="BB564" i="70"/>
  <c r="BD781" i="70"/>
  <c r="BD260" i="70"/>
  <c r="BD406" i="70"/>
  <c r="BD88" i="70"/>
  <c r="BB641" i="70"/>
  <c r="BB687" i="70"/>
  <c r="BB656" i="70"/>
  <c r="BB335" i="70"/>
  <c r="BD185" i="70"/>
  <c r="BB650" i="70"/>
  <c r="BB330" i="70"/>
  <c r="BD197" i="70"/>
  <c r="BD184" i="70"/>
  <c r="BB329" i="70"/>
  <c r="BB340" i="70"/>
  <c r="BB563" i="70"/>
  <c r="BB559" i="70"/>
  <c r="BB147" i="70"/>
  <c r="BB306" i="70"/>
  <c r="BD90" i="70"/>
  <c r="BB565" i="70"/>
  <c r="BB585" i="70"/>
  <c r="BB690" i="70"/>
  <c r="BB80" i="70"/>
  <c r="BD206" i="70"/>
  <c r="BB694" i="70"/>
  <c r="BB148" i="70"/>
  <c r="BB587" i="70"/>
  <c r="BB73" i="70"/>
  <c r="BB150" i="70"/>
  <c r="BD404" i="70"/>
  <c r="BB699" i="70"/>
  <c r="BB700" i="70"/>
  <c r="BB316" i="70"/>
  <c r="BB317" i="70"/>
  <c r="BB315" i="70"/>
  <c r="BB594" i="70"/>
  <c r="BB579" i="70"/>
  <c r="BB576" i="70"/>
  <c r="BB430" i="70"/>
  <c r="BB421" i="70"/>
  <c r="BB701" i="70"/>
  <c r="BD402" i="70"/>
  <c r="BD400" i="70"/>
  <c r="BD188" i="70"/>
  <c r="BD191" i="70"/>
  <c r="BB419" i="70"/>
  <c r="BB574" i="70"/>
  <c r="BB307" i="70"/>
  <c r="BB570" i="70"/>
  <c r="BB78" i="70"/>
  <c r="BD93" i="70"/>
  <c r="BB161" i="70"/>
  <c r="BD398" i="70"/>
  <c r="BB683" i="70"/>
  <c r="BB695" i="70"/>
  <c r="BB153" i="70"/>
  <c r="BB572" i="70"/>
  <c r="BB568" i="70"/>
  <c r="BB325" i="70"/>
  <c r="BD776" i="70"/>
  <c r="BD785" i="70"/>
  <c r="BD401" i="70"/>
  <c r="BD95" i="70"/>
  <c r="BB651" i="70"/>
  <c r="BB645" i="70"/>
  <c r="BB657" i="70"/>
  <c r="BB644" i="70"/>
  <c r="BD82" i="70"/>
  <c r="BB93" i="70"/>
  <c r="BD83" i="70"/>
  <c r="BB415" i="70"/>
  <c r="BB596" i="70"/>
  <c r="BD180" i="70"/>
  <c r="BB337" i="70"/>
  <c r="BB643" i="70"/>
  <c r="BB331" i="70"/>
  <c r="BB416" i="70"/>
  <c r="BB567" i="70"/>
  <c r="BD208" i="70"/>
  <c r="BB313" i="70"/>
  <c r="BB68" i="70"/>
  <c r="BB321" i="70"/>
  <c r="BB312" i="70"/>
  <c r="BB76" i="70"/>
  <c r="BB586" i="70"/>
  <c r="BB580" i="70"/>
  <c r="BB320" i="70"/>
  <c r="BB149" i="70"/>
  <c r="BB71" i="70"/>
  <c r="BB689" i="70"/>
  <c r="BB146" i="70"/>
  <c r="BB575" i="70"/>
  <c r="BB155" i="70"/>
  <c r="BB682" i="70"/>
  <c r="BB697" i="70"/>
  <c r="BB308" i="70"/>
  <c r="BB309" i="70"/>
  <c r="BB324" i="70"/>
  <c r="BB414" i="70"/>
  <c r="BB733" i="70"/>
  <c r="BD780" i="70"/>
  <c r="BD783" i="70"/>
  <c r="BD775" i="70"/>
  <c r="BB11" i="70"/>
  <c r="BB17" i="70"/>
  <c r="BB16" i="70"/>
  <c r="BD358" i="70"/>
  <c r="BB10" i="70"/>
  <c r="BD204" i="70"/>
  <c r="BB496" i="70"/>
  <c r="BB511" i="70"/>
  <c r="BD198" i="70"/>
  <c r="BD784" i="70"/>
  <c r="BD200" i="70"/>
  <c r="BB505" i="70"/>
  <c r="BB492" i="70"/>
  <c r="BB298" i="70"/>
  <c r="BB300" i="70"/>
  <c r="BB633" i="70"/>
  <c r="BB624" i="70"/>
  <c r="BB676" i="70"/>
  <c r="BB665" i="70"/>
  <c r="BB663" i="70"/>
  <c r="BB673" i="70"/>
  <c r="BB678" i="70"/>
  <c r="BB670" i="70"/>
  <c r="BB512" i="70"/>
  <c r="BB510" i="70"/>
  <c r="BD585" i="70"/>
  <c r="BB499" i="70"/>
  <c r="BD586" i="70"/>
  <c r="BD779" i="70"/>
  <c r="BD769" i="70"/>
  <c r="BD768" i="70"/>
  <c r="BD772" i="70"/>
  <c r="BD773" i="70"/>
  <c r="BD647" i="70"/>
  <c r="BD646" i="70"/>
  <c r="BD242" i="70"/>
  <c r="BD344" i="70"/>
  <c r="BD139" i="70"/>
  <c r="BB493" i="70"/>
  <c r="BD203" i="70"/>
  <c r="BD766" i="70"/>
  <c r="BD211" i="70"/>
  <c r="BB502" i="70"/>
  <c r="BB497" i="70"/>
  <c r="BB6" i="70"/>
  <c r="BB301" i="70"/>
  <c r="BB626" i="70"/>
  <c r="BB295" i="70"/>
  <c r="BB420" i="70"/>
  <c r="BB427" i="70"/>
  <c r="BB429" i="70"/>
  <c r="BB428" i="70"/>
  <c r="BB424" i="70"/>
  <c r="BB425" i="70"/>
  <c r="BB557" i="70"/>
  <c r="BB556" i="70"/>
  <c r="BB688" i="70"/>
  <c r="BB693" i="70"/>
  <c r="BB686" i="70"/>
  <c r="BB728" i="70"/>
  <c r="BB57" i="70"/>
  <c r="BB53" i="70"/>
  <c r="BB60" i="70"/>
  <c r="BB59" i="70"/>
  <c r="BB58" i="70"/>
  <c r="BB65" i="70"/>
  <c r="BB52" i="70"/>
  <c r="BB51" i="70"/>
  <c r="BB383" i="70"/>
  <c r="BB394" i="70"/>
  <c r="BB382" i="70"/>
  <c r="BB389" i="70"/>
  <c r="BB387" i="70"/>
  <c r="BB393" i="70"/>
  <c r="BB390" i="70"/>
  <c r="BB385" i="70"/>
  <c r="BB730" i="70"/>
  <c r="BB726" i="70"/>
  <c r="BD581" i="70"/>
  <c r="BB494" i="70"/>
  <c r="BD767" i="70"/>
  <c r="BD778" i="70"/>
  <c r="BB8" i="70"/>
  <c r="BB20" i="70"/>
  <c r="BD642" i="70"/>
  <c r="BB9" i="70"/>
  <c r="BD649" i="70"/>
  <c r="BB19" i="70"/>
  <c r="BD359" i="70"/>
  <c r="BD352" i="70"/>
  <c r="BD250" i="70"/>
  <c r="BD238" i="70"/>
  <c r="BB506" i="70"/>
  <c r="BD207" i="70"/>
  <c r="BD199" i="70"/>
  <c r="BB498" i="70"/>
  <c r="BB501" i="70"/>
  <c r="BB495" i="70"/>
  <c r="BB503" i="70"/>
  <c r="BB500" i="70"/>
  <c r="BB13" i="70"/>
  <c r="BD372" i="70"/>
  <c r="BB72" i="70"/>
  <c r="BB70" i="70"/>
  <c r="BB75" i="70"/>
  <c r="BB69" i="70"/>
  <c r="BB66" i="70"/>
  <c r="BB151" i="70"/>
  <c r="BB156" i="70"/>
  <c r="BB152" i="70"/>
  <c r="BB158" i="70"/>
  <c r="BB159" i="70"/>
  <c r="BB160" i="70"/>
  <c r="BB144" i="70"/>
  <c r="BB157" i="70"/>
  <c r="BB724" i="70"/>
  <c r="BD576" i="70"/>
  <c r="BD587" i="70"/>
  <c r="BD235" i="70"/>
  <c r="BD658" i="70"/>
  <c r="BD141" i="70"/>
  <c r="BD342" i="70"/>
  <c r="BD350" i="70"/>
  <c r="BD355" i="70"/>
  <c r="BD143" i="70"/>
  <c r="BD345" i="70"/>
  <c r="BD137" i="70"/>
  <c r="BD128" i="70"/>
  <c r="BD371" i="70"/>
  <c r="BD365" i="70"/>
  <c r="BD369" i="70"/>
  <c r="BD281" i="70"/>
  <c r="BD364" i="70"/>
  <c r="BD363" i="70"/>
  <c r="BD376" i="70"/>
  <c r="BD582" i="70"/>
  <c r="BD591" i="70"/>
  <c r="BD643" i="70"/>
  <c r="BD429" i="70"/>
  <c r="BD424" i="70"/>
  <c r="BD126" i="70"/>
  <c r="BD246" i="70"/>
  <c r="BD239" i="70"/>
  <c r="BD354" i="70"/>
  <c r="BD248" i="70"/>
  <c r="BD234" i="70"/>
  <c r="BD236" i="70"/>
  <c r="BD241" i="70"/>
  <c r="BD274" i="70"/>
  <c r="BD276" i="70"/>
  <c r="BD277" i="70"/>
  <c r="BD279" i="70"/>
  <c r="BD374" i="70"/>
  <c r="BD377" i="70"/>
  <c r="BD580" i="70"/>
  <c r="BD584" i="70"/>
  <c r="BD583" i="70"/>
  <c r="BD640" i="70"/>
  <c r="BD577" i="70"/>
  <c r="BD425" i="70"/>
  <c r="BD420" i="70"/>
  <c r="BD430" i="70"/>
  <c r="BB84" i="70"/>
  <c r="BD135" i="70"/>
  <c r="BD356" i="70"/>
  <c r="BD357" i="70"/>
  <c r="BD249" i="70"/>
  <c r="BD351" i="70"/>
  <c r="BD373" i="70"/>
  <c r="BD278" i="70"/>
  <c r="BD367" i="70"/>
  <c r="BD273" i="70"/>
  <c r="BD275" i="70"/>
  <c r="BD270" i="70"/>
  <c r="BD283" i="70"/>
  <c r="BD271" i="70"/>
  <c r="BD272" i="70"/>
  <c r="BD287" i="70"/>
  <c r="BD601" i="70"/>
  <c r="BD608" i="70"/>
  <c r="BD603" i="70"/>
  <c r="BD360" i="70"/>
  <c r="BD366" i="70"/>
  <c r="BD361" i="70"/>
  <c r="BD362" i="70"/>
  <c r="BD368" i="70"/>
  <c r="BD244" i="70"/>
  <c r="BD245" i="70"/>
  <c r="BD237" i="70"/>
  <c r="BD240" i="70"/>
  <c r="BD243" i="70"/>
  <c r="BD129" i="70"/>
  <c r="BD131" i="70"/>
  <c r="BD133" i="70"/>
  <c r="BD142" i="70"/>
  <c r="BD132" i="70"/>
  <c r="BD138" i="70"/>
  <c r="BD130" i="70"/>
  <c r="BD140" i="70"/>
  <c r="BD136" i="70"/>
  <c r="BD353" i="70"/>
  <c r="BD348" i="70"/>
  <c r="BD346" i="70"/>
  <c r="BD349" i="70"/>
  <c r="BD347" i="70"/>
  <c r="BD697" i="70"/>
  <c r="BD269" i="70"/>
  <c r="BD94" i="70"/>
  <c r="BD81" i="70"/>
  <c r="BD89" i="70"/>
  <c r="BD91" i="70"/>
  <c r="BD407" i="70"/>
  <c r="BD397" i="70"/>
  <c r="BD412" i="70"/>
  <c r="BD403" i="70"/>
  <c r="BD195" i="70"/>
  <c r="BD190" i="70"/>
  <c r="BD192" i="70"/>
  <c r="BD194" i="70"/>
  <c r="BD193" i="70"/>
  <c r="BD189" i="70"/>
  <c r="BD187" i="70"/>
  <c r="BD765" i="70"/>
  <c r="BD770" i="70"/>
  <c r="BD201" i="70"/>
  <c r="BD213" i="70"/>
  <c r="BD212" i="70"/>
  <c r="BD209" i="70"/>
  <c r="BD205" i="70"/>
  <c r="BD210" i="70"/>
  <c r="BD202" i="70"/>
  <c r="BD634" i="70"/>
  <c r="BD618" i="70"/>
  <c r="BD638" i="70"/>
  <c r="BD624" i="70"/>
  <c r="BD628" i="70"/>
  <c r="BD739" i="70"/>
  <c r="BD682" i="70"/>
  <c r="BD689" i="70"/>
  <c r="BD730" i="70"/>
  <c r="BD738" i="70"/>
  <c r="BD263" i="70"/>
  <c r="BD699" i="70"/>
  <c r="BD690" i="70"/>
  <c r="BD262" i="70"/>
  <c r="BD724" i="70"/>
  <c r="BD726" i="70"/>
  <c r="BD729" i="70"/>
  <c r="BD728" i="70"/>
  <c r="BD695" i="70"/>
  <c r="BD740" i="70"/>
  <c r="BD743" i="70"/>
  <c r="BD698" i="70"/>
  <c r="BD694" i="70"/>
  <c r="BD731" i="70"/>
  <c r="BD593" i="70"/>
  <c r="BD736" i="70"/>
  <c r="BB715" i="70"/>
  <c r="BB709" i="70"/>
  <c r="BB717" i="70"/>
  <c r="BB720" i="70"/>
  <c r="BB82" i="70"/>
  <c r="BD306" i="70"/>
  <c r="BB704" i="70"/>
  <c r="BB713" i="70"/>
  <c r="BB710" i="70"/>
  <c r="BB87" i="70"/>
  <c r="BB94" i="70"/>
  <c r="BD313" i="70"/>
  <c r="BD317" i="70"/>
  <c r="BD53" i="70"/>
  <c r="BB703" i="70"/>
  <c r="BB716" i="70"/>
  <c r="BB184" i="70"/>
  <c r="BB186" i="70"/>
  <c r="BB196" i="70"/>
  <c r="BB188" i="70"/>
  <c r="BB192" i="70"/>
  <c r="BB190" i="70"/>
  <c r="BB183" i="70"/>
  <c r="BB194" i="70"/>
  <c r="BB197" i="70"/>
  <c r="BB195" i="70"/>
  <c r="BB189" i="70"/>
  <c r="BB180" i="70"/>
  <c r="BB181" i="70"/>
  <c r="BB191" i="70"/>
  <c r="BB193" i="70"/>
  <c r="BB185" i="70"/>
  <c r="BB182" i="70"/>
  <c r="BB187" i="70"/>
  <c r="BB372" i="70"/>
  <c r="BB360" i="70"/>
  <c r="BB370" i="70"/>
  <c r="BB371" i="70"/>
  <c r="BB377" i="70"/>
  <c r="BB364" i="70"/>
  <c r="BB369" i="70"/>
  <c r="BB376" i="70"/>
  <c r="BB362" i="70"/>
  <c r="BB365" i="70"/>
  <c r="BB363" i="70"/>
  <c r="BB368" i="70"/>
  <c r="BB366" i="70"/>
  <c r="BD60" i="70"/>
  <c r="BB443" i="70"/>
  <c r="BB432" i="70"/>
  <c r="BB442" i="70"/>
  <c r="BB436" i="70"/>
  <c r="BB448" i="70"/>
  <c r="BB433" i="70"/>
  <c r="BB440" i="70"/>
  <c r="BB438" i="70"/>
  <c r="BB445" i="70"/>
  <c r="BB441" i="70"/>
  <c r="BB434" i="70"/>
  <c r="BB449" i="70"/>
  <c r="BB437" i="70"/>
  <c r="BB435" i="70"/>
  <c r="BB439" i="70"/>
  <c r="BB446" i="70"/>
  <c r="BB444" i="70"/>
  <c r="BD109" i="70"/>
  <c r="BD97" i="70"/>
  <c r="BD96" i="70"/>
  <c r="BD104" i="70"/>
  <c r="BD103" i="70"/>
  <c r="BD105" i="70"/>
  <c r="BD99" i="70"/>
  <c r="BD98" i="70"/>
  <c r="BD101" i="70"/>
  <c r="BD102" i="70"/>
  <c r="BD110" i="70"/>
  <c r="BD106" i="70"/>
  <c r="BD107" i="70"/>
  <c r="BD108" i="70"/>
  <c r="BD594" i="70"/>
  <c r="BD596" i="70"/>
  <c r="BD595" i="70"/>
  <c r="BD652" i="70"/>
  <c r="BD648" i="70"/>
  <c r="BD655" i="70"/>
  <c r="BD645" i="70"/>
  <c r="BD653" i="70"/>
  <c r="BD644" i="70"/>
  <c r="BD659" i="70"/>
  <c r="BD656" i="70"/>
  <c r="BD657" i="70"/>
  <c r="BD650" i="70"/>
  <c r="BD641" i="70"/>
  <c r="BD651" i="70"/>
  <c r="BD421" i="70"/>
  <c r="BD417" i="70"/>
  <c r="BD422" i="70"/>
  <c r="BD423" i="70"/>
  <c r="BD418" i="70"/>
  <c r="BD415" i="70"/>
  <c r="BD427" i="70"/>
  <c r="BD431" i="70"/>
  <c r="BD426" i="70"/>
  <c r="BD416" i="70"/>
  <c r="BD428" i="70"/>
  <c r="BD419" i="70"/>
  <c r="BD30" i="70"/>
  <c r="BD23" i="70"/>
  <c r="BD24" i="70"/>
  <c r="BD26" i="70"/>
  <c r="BD28" i="70"/>
  <c r="BD21" i="70"/>
  <c r="BD27" i="70"/>
  <c r="BD32" i="70"/>
  <c r="BD35" i="70"/>
  <c r="BD29" i="70"/>
  <c r="BD34" i="70"/>
  <c r="BD25" i="70"/>
  <c r="BD33" i="70"/>
  <c r="BD31" i="70"/>
  <c r="BD667" i="70"/>
  <c r="BD665" i="70"/>
  <c r="BD676" i="70"/>
  <c r="BD671" i="70"/>
  <c r="BD664" i="70"/>
  <c r="BD668" i="70"/>
  <c r="BD677" i="70"/>
  <c r="BD661" i="70"/>
  <c r="BD678" i="70"/>
  <c r="BD680" i="70"/>
  <c r="BD670" i="70"/>
  <c r="BD675" i="70"/>
  <c r="BD674" i="70"/>
  <c r="BD679" i="70"/>
  <c r="BD673" i="70"/>
  <c r="BD663" i="70"/>
  <c r="BD666" i="70"/>
  <c r="BD672" i="70"/>
  <c r="BD669" i="70"/>
  <c r="BD125" i="70"/>
  <c r="BD118" i="70"/>
  <c r="BD119" i="70"/>
  <c r="BD114" i="70"/>
  <c r="BD124" i="70"/>
  <c r="BD115" i="70"/>
  <c r="BD113" i="70"/>
  <c r="BD122" i="70"/>
  <c r="BD117" i="70"/>
  <c r="BD123" i="70"/>
  <c r="BD112" i="70"/>
  <c r="BD120" i="70"/>
  <c r="BD116" i="70"/>
  <c r="BD121" i="70"/>
  <c r="BD111" i="70"/>
  <c r="BD734" i="70"/>
  <c r="BD589" i="70"/>
  <c r="BB707" i="70"/>
  <c r="BD660" i="70"/>
  <c r="BD725" i="70"/>
  <c r="BD727" i="70"/>
  <c r="BB708" i="70"/>
  <c r="BB361" i="70"/>
  <c r="BD54" i="70"/>
  <c r="BD55" i="70"/>
  <c r="BB367" i="70"/>
  <c r="BD384" i="70"/>
  <c r="BD395" i="70"/>
  <c r="BD392" i="70"/>
  <c r="BD386" i="70"/>
  <c r="BD393" i="70"/>
  <c r="BD391" i="70"/>
  <c r="BD390" i="70"/>
  <c r="BD379" i="70"/>
  <c r="BD381" i="70"/>
  <c r="BD380" i="70"/>
  <c r="BD388" i="70"/>
  <c r="BD387" i="70"/>
  <c r="BD389" i="70"/>
  <c r="BD394" i="70"/>
  <c r="BD382" i="70"/>
  <c r="BD383" i="70"/>
  <c r="BD385" i="70"/>
  <c r="BB401" i="70"/>
  <c r="BB407" i="70"/>
  <c r="BB403" i="70"/>
  <c r="BB400" i="70"/>
  <c r="BB408" i="70"/>
  <c r="BB412" i="70"/>
  <c r="BB404" i="70"/>
  <c r="BB396" i="70"/>
  <c r="BB398" i="70"/>
  <c r="BB399" i="70"/>
  <c r="BB413" i="70"/>
  <c r="BB405" i="70"/>
  <c r="BB411" i="70"/>
  <c r="BB406" i="70"/>
  <c r="BB397" i="70"/>
  <c r="BB409" i="70"/>
  <c r="BB402" i="70"/>
  <c r="BB410" i="70"/>
  <c r="BD687" i="70"/>
  <c r="BD693" i="70"/>
  <c r="BD691" i="70"/>
  <c r="BD700" i="70"/>
  <c r="BD701" i="70"/>
  <c r="BD688" i="70"/>
  <c r="BD681" i="70"/>
  <c r="BD685" i="70"/>
  <c r="BD692" i="70"/>
  <c r="BD686" i="70"/>
  <c r="BD683" i="70"/>
  <c r="BD258" i="70"/>
  <c r="BD265" i="70"/>
  <c r="BD257" i="70"/>
  <c r="BD252" i="70"/>
  <c r="BD261" i="70"/>
  <c r="BD264" i="70"/>
  <c r="BD259" i="70"/>
  <c r="BD268" i="70"/>
  <c r="BD267" i="70"/>
  <c r="BD254" i="70"/>
  <c r="BD266" i="70"/>
  <c r="BD255" i="70"/>
  <c r="BB472" i="70"/>
  <c r="BB486" i="70"/>
  <c r="BB480" i="70"/>
  <c r="BB474" i="70"/>
  <c r="BB483" i="70"/>
  <c r="BB478" i="70"/>
  <c r="BB489" i="70"/>
  <c r="BB479" i="70"/>
  <c r="BB481" i="70"/>
  <c r="BB484" i="70"/>
  <c r="BB475" i="70"/>
  <c r="BB485" i="70"/>
  <c r="BB488" i="70"/>
  <c r="BB473" i="70"/>
  <c r="BB476" i="70"/>
  <c r="BB482" i="70"/>
  <c r="BB490" i="70"/>
  <c r="BB491" i="70"/>
  <c r="BB471" i="70"/>
  <c r="BB477" i="70"/>
  <c r="BD741" i="70"/>
  <c r="BD742" i="70"/>
  <c r="BD735" i="70"/>
  <c r="BB447" i="70"/>
  <c r="BD723" i="70"/>
  <c r="BB712" i="70"/>
  <c r="BB705" i="70"/>
  <c r="BD662" i="70"/>
  <c r="BB706" i="70"/>
  <c r="BB711" i="70"/>
  <c r="BB349" i="70"/>
  <c r="BB345" i="70"/>
  <c r="BB344" i="70"/>
  <c r="BB347" i="70"/>
  <c r="BB352" i="70"/>
  <c r="BB353" i="70"/>
  <c r="BB358" i="70"/>
  <c r="BB350" i="70"/>
  <c r="BB346" i="70"/>
  <c r="BB354" i="70"/>
  <c r="BB356" i="70"/>
  <c r="BB355" i="70"/>
  <c r="BB357" i="70"/>
  <c r="BB348" i="70"/>
  <c r="BB342" i="70"/>
  <c r="BB359" i="70"/>
  <c r="BB351" i="70"/>
  <c r="BD63" i="70"/>
  <c r="BD57" i="70"/>
  <c r="BD62" i="70"/>
  <c r="BD52" i="70"/>
  <c r="BD65" i="70"/>
  <c r="BD64" i="70"/>
  <c r="BD59" i="70"/>
  <c r="BD61" i="70"/>
  <c r="BB343" i="70"/>
  <c r="BB373" i="70"/>
  <c r="BD51" i="70"/>
  <c r="BB374" i="70"/>
  <c r="BD654" i="70"/>
  <c r="BD56" i="70"/>
  <c r="BD74" i="70"/>
  <c r="BD76" i="70"/>
  <c r="BD66" i="70"/>
  <c r="BD68" i="70"/>
  <c r="BD73" i="70"/>
  <c r="BD77" i="70"/>
  <c r="BD75" i="70"/>
  <c r="BD79" i="70"/>
  <c r="BD72" i="70"/>
  <c r="BD67" i="70"/>
  <c r="BD78" i="70"/>
  <c r="BD71" i="70"/>
  <c r="BD70" i="70"/>
  <c r="BD69" i="70"/>
  <c r="BD80" i="70"/>
  <c r="BB92" i="70"/>
  <c r="BB88" i="70"/>
  <c r="BB83" i="70"/>
  <c r="BB91" i="70"/>
  <c r="BB85" i="70"/>
  <c r="BB95" i="70"/>
  <c r="BB86" i="70"/>
  <c r="BD310" i="70"/>
  <c r="BD309" i="70"/>
  <c r="BD320" i="70"/>
  <c r="BD323" i="70"/>
  <c r="BD316" i="70"/>
  <c r="BD322" i="70"/>
  <c r="BD315" i="70"/>
  <c r="BD312" i="70"/>
  <c r="BD321" i="70"/>
  <c r="BD308" i="70"/>
  <c r="BD314" i="70"/>
  <c r="BD318" i="70"/>
  <c r="BD307" i="70"/>
  <c r="BB611" i="70"/>
  <c r="BB616" i="70"/>
  <c r="BB599" i="70"/>
  <c r="BB613" i="70"/>
  <c r="BB602" i="70"/>
  <c r="BB605" i="70"/>
  <c r="BB615" i="70"/>
  <c r="BB603" i="70"/>
  <c r="BB606" i="70"/>
  <c r="BB609" i="70"/>
  <c r="BB598" i="70"/>
  <c r="BB597" i="70"/>
  <c r="BB617" i="70"/>
  <c r="BB610" i="70"/>
  <c r="BB614" i="70"/>
  <c r="BB608" i="70"/>
  <c r="BB607" i="70"/>
  <c r="BB601" i="70"/>
  <c r="BB600" i="70"/>
  <c r="BB604" i="70"/>
  <c r="BB718" i="70"/>
  <c r="BD588" i="70"/>
  <c r="BD590" i="70"/>
  <c r="BD578" i="70"/>
  <c r="BB702" i="70"/>
  <c r="BB722" i="70"/>
  <c r="BD319" i="70"/>
  <c r="GB125" i="54"/>
  <c r="GB139" i="54"/>
  <c r="GC116" i="54"/>
  <c r="GC130" i="54"/>
  <c r="FZ116" i="54"/>
  <c r="GP85" i="54"/>
  <c r="GQ85" i="54" s="1"/>
  <c r="GP105" i="54"/>
  <c r="GQ105" i="54" s="1"/>
  <c r="GP97" i="54"/>
  <c r="GQ97" i="54" s="1"/>
  <c r="FZ130" i="54"/>
  <c r="GP95" i="54"/>
  <c r="GQ95" i="54" s="1"/>
  <c r="GC140" i="54"/>
  <c r="FZ140" i="54"/>
  <c r="GB131" i="54"/>
  <c r="GB117" i="54"/>
  <c r="GC117" i="54" s="1"/>
  <c r="GB132" i="54"/>
  <c r="GC132" i="54" s="1"/>
  <c r="FZ132" i="54"/>
  <c r="FZ133" i="54"/>
  <c r="GB133" i="54"/>
  <c r="GC133" i="54" s="1"/>
  <c r="GB138" i="54"/>
  <c r="GC138" i="54" s="1"/>
  <c r="FZ141" i="54"/>
  <c r="FZ123" i="54"/>
  <c r="GB123" i="54"/>
  <c r="GB122" i="54"/>
  <c r="GC122" i="54" s="1"/>
  <c r="GB124" i="54"/>
  <c r="GC124" i="54" s="1"/>
  <c r="GN88" i="54"/>
  <c r="GP88" i="54"/>
  <c r="GQ88" i="54" s="1"/>
  <c r="GN87" i="54"/>
  <c r="GP87" i="54"/>
  <c r="GQ87" i="54" s="1"/>
  <c r="GQ106" i="54"/>
  <c r="GQ90" i="54"/>
  <c r="GP89" i="54"/>
  <c r="GQ89" i="54" s="1"/>
  <c r="GP86" i="54"/>
  <c r="GQ86" i="54" s="1"/>
  <c r="GP114" i="54"/>
  <c r="GQ114" i="54" s="1"/>
  <c r="GP112" i="54"/>
  <c r="GQ112" i="54" s="1"/>
  <c r="GP110" i="54"/>
  <c r="GQ110" i="54" s="1"/>
  <c r="GP108" i="54"/>
  <c r="GQ108" i="54" s="1"/>
  <c r="GP106" i="54"/>
  <c r="GP104" i="54"/>
  <c r="GQ104" i="54" s="1"/>
  <c r="GP102" i="54"/>
  <c r="GQ102" i="54" s="1"/>
  <c r="GP100" i="54"/>
  <c r="GQ100" i="54" s="1"/>
  <c r="GP98" i="54"/>
  <c r="GQ98" i="54" s="1"/>
  <c r="GP96" i="54"/>
  <c r="GQ96" i="54" s="1"/>
  <c r="GP94" i="54"/>
  <c r="GQ94" i="54" s="1"/>
  <c r="GP92" i="54"/>
  <c r="GQ92" i="54" s="1"/>
  <c r="GP113" i="54"/>
  <c r="GQ113" i="54" s="1"/>
  <c r="GP111" i="54"/>
  <c r="GQ111" i="54" s="1"/>
  <c r="GC141" i="54"/>
  <c r="GC139" i="54"/>
  <c r="GC131" i="54"/>
  <c r="GC125" i="54"/>
  <c r="FZ121" i="54"/>
  <c r="GB121" i="54"/>
  <c r="FZ143" i="54"/>
  <c r="GB143" i="54"/>
  <c r="GB142" i="54"/>
  <c r="FZ142" i="54"/>
  <c r="FZ135" i="54"/>
  <c r="GB135" i="54"/>
  <c r="GC135" i="54" s="1"/>
  <c r="GB134" i="54"/>
  <c r="FZ134" i="54"/>
  <c r="FZ127" i="54"/>
  <c r="GB127" i="54"/>
  <c r="GC127" i="54" s="1"/>
  <c r="GB126" i="54"/>
  <c r="FZ126" i="54"/>
  <c r="GB144" i="54"/>
  <c r="FZ137" i="54"/>
  <c r="GB137" i="54"/>
  <c r="GB136" i="54"/>
  <c r="FZ129" i="54"/>
  <c r="GB129" i="54"/>
  <c r="GC129" i="54" s="1"/>
  <c r="GB128" i="54"/>
  <c r="GB120" i="54"/>
  <c r="FZ120" i="54"/>
  <c r="GB119" i="54"/>
  <c r="GC119" i="54" s="1"/>
  <c r="GC118" i="54"/>
  <c r="FZ118" i="54"/>
  <c r="FZ115" i="54"/>
  <c r="GC115" i="54"/>
  <c r="BA2" i="70" l="1"/>
  <c r="GC123" i="54"/>
  <c r="GC126" i="54"/>
  <c r="GC142" i="54"/>
  <c r="GC120" i="54"/>
  <c r="GC134" i="54"/>
  <c r="GC143" i="54"/>
  <c r="GC121" i="54"/>
  <c r="GC137" i="54"/>
  <c r="GC128" i="54"/>
  <c r="GC136" i="54"/>
  <c r="GC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FA14" i="65" l="1"/>
  <c r="FA13" i="65"/>
  <c r="ET14" i="65"/>
  <c r="ET13" i="65"/>
  <c r="AZ14" i="65"/>
  <c r="AZ7" i="65" l="1"/>
  <c r="D7" i="65"/>
  <c r="D14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CK28" i="65" l="1"/>
  <c r="CK29" i="65"/>
  <c r="CK30" i="65"/>
  <c r="CK31" i="65"/>
  <c r="CK32" i="65"/>
  <c r="CK33" i="65"/>
  <c r="CK34" i="65"/>
  <c r="CK35" i="65"/>
  <c r="CK36" i="65"/>
  <c r="CK37" i="65"/>
  <c r="CG38" i="65"/>
  <c r="CG39" i="65"/>
  <c r="CG40" i="65"/>
  <c r="CG41" i="65"/>
  <c r="CG42" i="65"/>
  <c r="CG43" i="65"/>
  <c r="CG44" i="65"/>
  <c r="CG45" i="65"/>
  <c r="CG46" i="65"/>
  <c r="CG47" i="65"/>
  <c r="CG48" i="65"/>
  <c r="CG49" i="65"/>
  <c r="CG50" i="65"/>
  <c r="CG51" i="65"/>
  <c r="CG52" i="65"/>
  <c r="CG53" i="65"/>
  <c r="CG54" i="65"/>
  <c r="CG55" i="65"/>
  <c r="CG56" i="65"/>
  <c r="CG57" i="65"/>
  <c r="CG58" i="65"/>
  <c r="CG59" i="65"/>
  <c r="CG60" i="65"/>
  <c r="CG61" i="65"/>
  <c r="CG62" i="65"/>
  <c r="CG63" i="65"/>
  <c r="CG64" i="65"/>
  <c r="CG65" i="65"/>
  <c r="CG66" i="65"/>
  <c r="CG67" i="65"/>
  <c r="CG68" i="65"/>
  <c r="CG69" i="65"/>
  <c r="CG70" i="65"/>
  <c r="CG71" i="65"/>
  <c r="CG72" i="65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28" i="65"/>
  <c r="CG29" i="65"/>
  <c r="CG30" i="65"/>
  <c r="CG31" i="65"/>
  <c r="CG32" i="65"/>
  <c r="CG33" i="65"/>
  <c r="CG34" i="65"/>
  <c r="CG35" i="65"/>
  <c r="CG36" i="65"/>
  <c r="CG37" i="65"/>
  <c r="O13" i="57" l="1"/>
  <c r="P13" i="57" s="1"/>
  <c r="O14" i="57"/>
  <c r="P14" i="57" s="1"/>
  <c r="O15" i="57"/>
  <c r="P15" i="57" s="1"/>
  <c r="O16" i="57"/>
  <c r="P16" i="57" s="1"/>
  <c r="O17" i="57"/>
  <c r="P17" i="57" s="1"/>
  <c r="O18" i="57"/>
  <c r="P18" i="57" s="1"/>
  <c r="O19" i="57"/>
  <c r="P19" i="57" s="1"/>
  <c r="O20" i="57"/>
  <c r="P20" i="57" s="1"/>
  <c r="O21" i="57"/>
  <c r="P21" i="57" s="1"/>
  <c r="O22" i="57"/>
  <c r="P22" i="57" s="1"/>
  <c r="O23" i="57"/>
  <c r="P23" i="57" s="1"/>
  <c r="O24" i="57"/>
  <c r="P24" i="57" s="1"/>
  <c r="O25" i="57"/>
  <c r="P25" i="57" s="1"/>
  <c r="O26" i="57"/>
  <c r="P26" i="57" s="1"/>
  <c r="O27" i="57"/>
  <c r="P27" i="57" s="1"/>
  <c r="O28" i="57"/>
  <c r="P28" i="57" s="1"/>
  <c r="O29" i="57"/>
  <c r="P29" i="57" s="1"/>
  <c r="O30" i="57"/>
  <c r="P30" i="57" s="1"/>
  <c r="O31" i="57"/>
  <c r="P31" i="57" s="1"/>
  <c r="O32" i="57"/>
  <c r="P32" i="57" s="1"/>
  <c r="O33" i="57"/>
  <c r="P33" i="57" s="1"/>
  <c r="O34" i="57"/>
  <c r="P34" i="57" s="1"/>
  <c r="O35" i="57"/>
  <c r="P35" i="57" s="1"/>
  <c r="O36" i="57"/>
  <c r="P36" i="57" s="1"/>
  <c r="O37" i="57"/>
  <c r="P37" i="57" s="1"/>
  <c r="O38" i="57"/>
  <c r="P38" i="57" s="1"/>
  <c r="O39" i="57"/>
  <c r="P39" i="57" s="1"/>
  <c r="O40" i="57"/>
  <c r="P40" i="57" s="1"/>
  <c r="O41" i="57"/>
  <c r="P41" i="57" s="1"/>
  <c r="O42" i="57"/>
  <c r="P42" i="57" s="1"/>
  <c r="O43" i="57"/>
  <c r="P43" i="57" s="1"/>
  <c r="O44" i="57"/>
  <c r="P44" i="57" s="1"/>
  <c r="O45" i="57"/>
  <c r="P45" i="57" s="1"/>
  <c r="O46" i="57"/>
  <c r="P46" i="57" s="1"/>
  <c r="O47" i="57"/>
  <c r="P47" i="57" s="1"/>
  <c r="O48" i="57"/>
  <c r="P48" i="57" s="1"/>
  <c r="O49" i="57"/>
  <c r="P49" i="57" s="1"/>
  <c r="O50" i="57"/>
  <c r="P50" i="57" s="1"/>
  <c r="O51" i="57"/>
  <c r="P51" i="57" s="1"/>
  <c r="O52" i="57"/>
  <c r="P52" i="57" s="1"/>
  <c r="O53" i="57"/>
  <c r="P53" i="57" s="1"/>
  <c r="O54" i="57"/>
  <c r="P54" i="57" s="1"/>
  <c r="O55" i="57"/>
  <c r="P55" i="57" s="1"/>
  <c r="O56" i="57"/>
  <c r="P56" i="57" s="1"/>
  <c r="O57" i="57"/>
  <c r="P57" i="57" s="1"/>
  <c r="O58" i="57"/>
  <c r="P58" i="57" s="1"/>
  <c r="O59" i="57"/>
  <c r="P59" i="57" s="1"/>
  <c r="O60" i="57"/>
  <c r="P60" i="57" s="1"/>
  <c r="O61" i="57"/>
  <c r="P61" i="57" s="1"/>
  <c r="O62" i="57"/>
  <c r="P62" i="57" s="1"/>
  <c r="O63" i="57"/>
  <c r="P63" i="57" s="1"/>
  <c r="O64" i="57"/>
  <c r="P64" i="57" s="1"/>
  <c r="O65" i="57"/>
  <c r="P65" i="57" s="1"/>
  <c r="O66" i="57"/>
  <c r="P66" i="57" s="1"/>
  <c r="O5" i="57"/>
  <c r="P5" i="57" s="1"/>
  <c r="O6" i="57"/>
  <c r="P6" i="57" s="1"/>
  <c r="O7" i="57"/>
  <c r="P7" i="57" s="1"/>
  <c r="O8" i="57"/>
  <c r="P8" i="57" s="1"/>
  <c r="O9" i="57"/>
  <c r="P9" i="57" s="1"/>
  <c r="O10" i="57"/>
  <c r="P10" i="57" s="1"/>
  <c r="O11" i="57"/>
  <c r="P11" i="57" s="1"/>
  <c r="O12" i="57"/>
  <c r="P12" i="57" s="1"/>
  <c r="O4" i="57"/>
  <c r="P4" i="57" s="1"/>
  <c r="AO4" i="57" l="1"/>
  <c r="AP4" i="57" l="1"/>
  <c r="AQ4" i="57"/>
  <c r="B99" i="57"/>
  <c r="B85" i="57"/>
  <c r="B71" i="57"/>
  <c r="B57" i="57"/>
  <c r="B43" i="57"/>
  <c r="B29" i="57"/>
  <c r="B15" i="57"/>
  <c r="C19" i="57" s="1"/>
  <c r="D19" i="57" s="1"/>
  <c r="C75" i="57" l="1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E25" i="57"/>
  <c r="F95" i="57"/>
  <c r="E18" i="57"/>
  <c r="D31" i="57"/>
  <c r="F62" i="57"/>
  <c r="C101" i="57"/>
  <c r="C105" i="57"/>
  <c r="C109" i="57"/>
  <c r="E23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R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E91" i="57" l="1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B154" i="54"/>
  <c r="HC154" i="54"/>
  <c r="HR154" i="54" s="1"/>
  <c r="HD154" i="54"/>
  <c r="HD6" i="54"/>
  <c r="HD7" i="54"/>
  <c r="HD8" i="54"/>
  <c r="HD9" i="54"/>
  <c r="HD10" i="54"/>
  <c r="HD11" i="54"/>
  <c r="HD12" i="54"/>
  <c r="HD13" i="54"/>
  <c r="HD14" i="54"/>
  <c r="HD15" i="54"/>
  <c r="HD16" i="54"/>
  <c r="HD17" i="54"/>
  <c r="HD18" i="54"/>
  <c r="HD19" i="54"/>
  <c r="HD20" i="54"/>
  <c r="HD21" i="54"/>
  <c r="HD22" i="54"/>
  <c r="HD23" i="54"/>
  <c r="HD24" i="54"/>
  <c r="HD25" i="54"/>
  <c r="HD26" i="54"/>
  <c r="HD27" i="54"/>
  <c r="HD28" i="54"/>
  <c r="HD29" i="54"/>
  <c r="HD30" i="54"/>
  <c r="HD31" i="54"/>
  <c r="HD32" i="54"/>
  <c r="HD33" i="54"/>
  <c r="HD34" i="54"/>
  <c r="HD35" i="54"/>
  <c r="HD36" i="54"/>
  <c r="HD37" i="54"/>
  <c r="HD38" i="54"/>
  <c r="HD39" i="54"/>
  <c r="HD40" i="54"/>
  <c r="HD41" i="54"/>
  <c r="HD42" i="54"/>
  <c r="HD43" i="54"/>
  <c r="HD44" i="54"/>
  <c r="HD45" i="54"/>
  <c r="HD46" i="54"/>
  <c r="HD47" i="54"/>
  <c r="HD48" i="54"/>
  <c r="HD49" i="54"/>
  <c r="HD50" i="54"/>
  <c r="HD51" i="54"/>
  <c r="HD52" i="54"/>
  <c r="HD53" i="54"/>
  <c r="HD54" i="54"/>
  <c r="HD55" i="54"/>
  <c r="HD56" i="54"/>
  <c r="HD57" i="54"/>
  <c r="HD58" i="54"/>
  <c r="HD59" i="54"/>
  <c r="HD60" i="54"/>
  <c r="HD61" i="54"/>
  <c r="HD62" i="54"/>
  <c r="HD63" i="54"/>
  <c r="HD64" i="54"/>
  <c r="HD65" i="54"/>
  <c r="HD66" i="54"/>
  <c r="HD67" i="54"/>
  <c r="HD68" i="54"/>
  <c r="HD69" i="54"/>
  <c r="HD70" i="54"/>
  <c r="HD71" i="54"/>
  <c r="HD72" i="54"/>
  <c r="HD73" i="54"/>
  <c r="HD74" i="54"/>
  <c r="HD75" i="54"/>
  <c r="HD76" i="54"/>
  <c r="HD77" i="54"/>
  <c r="HD78" i="54"/>
  <c r="HD79" i="54"/>
  <c r="HD80" i="54"/>
  <c r="HD81" i="54"/>
  <c r="HD82" i="54"/>
  <c r="HD83" i="54"/>
  <c r="HD84" i="54"/>
  <c r="HD85" i="54"/>
  <c r="HD86" i="54"/>
  <c r="HD87" i="54"/>
  <c r="HD88" i="54"/>
  <c r="HD89" i="54"/>
  <c r="HD90" i="54"/>
  <c r="HD91" i="54"/>
  <c r="HD92" i="54"/>
  <c r="HD93" i="54"/>
  <c r="HD94" i="54"/>
  <c r="HD95" i="54"/>
  <c r="HD96" i="54"/>
  <c r="HD97" i="54"/>
  <c r="HD98" i="54"/>
  <c r="HD99" i="54"/>
  <c r="HD100" i="54"/>
  <c r="HD101" i="54"/>
  <c r="HD102" i="54"/>
  <c r="HD103" i="54"/>
  <c r="HD104" i="54"/>
  <c r="HD105" i="54"/>
  <c r="HD106" i="54"/>
  <c r="HD107" i="54"/>
  <c r="HD108" i="54"/>
  <c r="HD109" i="54"/>
  <c r="HD110" i="54"/>
  <c r="HD111" i="54"/>
  <c r="HD112" i="54"/>
  <c r="HD113" i="54"/>
  <c r="HD114" i="54"/>
  <c r="HD115" i="54"/>
  <c r="HD116" i="54"/>
  <c r="HD117" i="54"/>
  <c r="HD118" i="54"/>
  <c r="HD119" i="54"/>
  <c r="HD120" i="54"/>
  <c r="HD121" i="54"/>
  <c r="HD122" i="54"/>
  <c r="HD123" i="54"/>
  <c r="HD124" i="54"/>
  <c r="HD125" i="54"/>
  <c r="HD126" i="54"/>
  <c r="HD127" i="54"/>
  <c r="HD128" i="54"/>
  <c r="HD129" i="54"/>
  <c r="HD130" i="54"/>
  <c r="HD131" i="54"/>
  <c r="HD132" i="54"/>
  <c r="HD133" i="54"/>
  <c r="HD134" i="54"/>
  <c r="HD135" i="54"/>
  <c r="HD136" i="54"/>
  <c r="HD137" i="54"/>
  <c r="HD138" i="54"/>
  <c r="HD139" i="54"/>
  <c r="HD140" i="54"/>
  <c r="HD141" i="54"/>
  <c r="HD142" i="54"/>
  <c r="HD143" i="54"/>
  <c r="HD144" i="54"/>
  <c r="HD145" i="54"/>
  <c r="HD146" i="54"/>
  <c r="HD147" i="54"/>
  <c r="HD148" i="54"/>
  <c r="HD149" i="54"/>
  <c r="HD150" i="54"/>
  <c r="HD151" i="54"/>
  <c r="HD152" i="54"/>
  <c r="HD153" i="54"/>
  <c r="HV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D140" i="54" l="1"/>
  <c r="GE140" i="54" s="1"/>
  <c r="GD141" i="54"/>
  <c r="GE141" i="54" s="1"/>
  <c r="GD142" i="54"/>
  <c r="GE142" i="54" s="1"/>
  <c r="GD143" i="54"/>
  <c r="GE143" i="54" s="1"/>
  <c r="GD144" i="54"/>
  <c r="GE144" i="54" s="1"/>
  <c r="GH130" i="54"/>
  <c r="GI130" i="54" s="1"/>
  <c r="GH133" i="54"/>
  <c r="GI133" i="54" s="1"/>
  <c r="GH132" i="54"/>
  <c r="GI132" i="54" s="1"/>
  <c r="GH134" i="54"/>
  <c r="GI134" i="54" s="1"/>
  <c r="GH131" i="54"/>
  <c r="GI131" i="54" s="1"/>
  <c r="GF125" i="54"/>
  <c r="GG125" i="54" s="1"/>
  <c r="GF126" i="54"/>
  <c r="GG126" i="54" s="1"/>
  <c r="GF128" i="54"/>
  <c r="GG128" i="54" s="1"/>
  <c r="GF127" i="54"/>
  <c r="GG127" i="54" s="1"/>
  <c r="GF129" i="54"/>
  <c r="GG129" i="54" s="1"/>
  <c r="GD124" i="54"/>
  <c r="GE124" i="54" s="1"/>
  <c r="GD123" i="54"/>
  <c r="GE123" i="54" s="1"/>
  <c r="GD122" i="54"/>
  <c r="GE122" i="54" s="1"/>
  <c r="GD121" i="54"/>
  <c r="GE121" i="54" s="1"/>
  <c r="GD120" i="54"/>
  <c r="GE120" i="54" s="1"/>
  <c r="GH138" i="54"/>
  <c r="GI138" i="54" s="1"/>
  <c r="GH139" i="54"/>
  <c r="GI139" i="54" s="1"/>
  <c r="GH135" i="54"/>
  <c r="GI135" i="54" s="1"/>
  <c r="GH137" i="54"/>
  <c r="GI137" i="54" s="1"/>
  <c r="GH136" i="54"/>
  <c r="GI136" i="54" s="1"/>
  <c r="GF130" i="54"/>
  <c r="GG130" i="54" s="1"/>
  <c r="GF132" i="54"/>
  <c r="GG132" i="54" s="1"/>
  <c r="GF133" i="54"/>
  <c r="GG133" i="54" s="1"/>
  <c r="GF131" i="54"/>
  <c r="GG131" i="54" s="1"/>
  <c r="GF134" i="54"/>
  <c r="GG134" i="54" s="1"/>
  <c r="GD125" i="54"/>
  <c r="GE125" i="54" s="1"/>
  <c r="GD129" i="54"/>
  <c r="GE129" i="54" s="1"/>
  <c r="GD126" i="54"/>
  <c r="GE126" i="54" s="1"/>
  <c r="GD128" i="54"/>
  <c r="GE128" i="54" s="1"/>
  <c r="GD127" i="54"/>
  <c r="GE127" i="54" s="1"/>
  <c r="GH116" i="54"/>
  <c r="GI116" i="54" s="1"/>
  <c r="GH117" i="54"/>
  <c r="GI117" i="54" s="1"/>
  <c r="GH115" i="54"/>
  <c r="GI115" i="54" s="1"/>
  <c r="GH118" i="54"/>
  <c r="GI118" i="54" s="1"/>
  <c r="GH119" i="54"/>
  <c r="GI119" i="54" s="1"/>
  <c r="GH140" i="54"/>
  <c r="GI140" i="54" s="1"/>
  <c r="GH141" i="54"/>
  <c r="GI141" i="54" s="1"/>
  <c r="GH142" i="54"/>
  <c r="GI142" i="54" s="1"/>
  <c r="GH144" i="54"/>
  <c r="GI144" i="54" s="1"/>
  <c r="GH143" i="54"/>
  <c r="GI143" i="54" s="1"/>
  <c r="GF138" i="54"/>
  <c r="GG138" i="54" s="1"/>
  <c r="GF139" i="54"/>
  <c r="GG139" i="54" s="1"/>
  <c r="GF137" i="54"/>
  <c r="GG137" i="54" s="1"/>
  <c r="GF136" i="54"/>
  <c r="GG136" i="54" s="1"/>
  <c r="GF135" i="54"/>
  <c r="GG135" i="54" s="1"/>
  <c r="GD132" i="54"/>
  <c r="GE132" i="54" s="1"/>
  <c r="GD131" i="54"/>
  <c r="GE131" i="54" s="1"/>
  <c r="GD130" i="54"/>
  <c r="GE130" i="54" s="1"/>
  <c r="GD133" i="54"/>
  <c r="GE133" i="54" s="1"/>
  <c r="GD134" i="54"/>
  <c r="GE134" i="54" s="1"/>
  <c r="GH124" i="54"/>
  <c r="GI124" i="54" s="1"/>
  <c r="GH123" i="54"/>
  <c r="GI123" i="54" s="1"/>
  <c r="GH122" i="54"/>
  <c r="GI122" i="54" s="1"/>
  <c r="GH120" i="54"/>
  <c r="GI120" i="54" s="1"/>
  <c r="GH121" i="54"/>
  <c r="GI121" i="54" s="1"/>
  <c r="GF116" i="54"/>
  <c r="GG116" i="54" s="1"/>
  <c r="GF117" i="54"/>
  <c r="GG117" i="54" s="1"/>
  <c r="GF118" i="54"/>
  <c r="GG118" i="54" s="1"/>
  <c r="GF115" i="54"/>
  <c r="GG115" i="54" s="1"/>
  <c r="GF119" i="54"/>
  <c r="GG119" i="54" s="1"/>
  <c r="GF140" i="54"/>
  <c r="GG140" i="54" s="1"/>
  <c r="GF142" i="54"/>
  <c r="GG142" i="54" s="1"/>
  <c r="GF141" i="54"/>
  <c r="GG141" i="54" s="1"/>
  <c r="GF144" i="54"/>
  <c r="GG144" i="54" s="1"/>
  <c r="GF143" i="54"/>
  <c r="GG143" i="54" s="1"/>
  <c r="GD137" i="54"/>
  <c r="GE137" i="54" s="1"/>
  <c r="GD139" i="54"/>
  <c r="GE139" i="54" s="1"/>
  <c r="GD138" i="54"/>
  <c r="GE138" i="54" s="1"/>
  <c r="GD135" i="54"/>
  <c r="GE135" i="54" s="1"/>
  <c r="GD136" i="54"/>
  <c r="GE136" i="54" s="1"/>
  <c r="GH125" i="54"/>
  <c r="GI125" i="54" s="1"/>
  <c r="GH126" i="54"/>
  <c r="GI126" i="54" s="1"/>
  <c r="GH127" i="54"/>
  <c r="GI127" i="54" s="1"/>
  <c r="GH128" i="54"/>
  <c r="GI128" i="54" s="1"/>
  <c r="GH129" i="54"/>
  <c r="GI129" i="54" s="1"/>
  <c r="GF124" i="54"/>
  <c r="GG124" i="54" s="1"/>
  <c r="GF122" i="54"/>
  <c r="GG122" i="54" s="1"/>
  <c r="GF121" i="54"/>
  <c r="GG121" i="54" s="1"/>
  <c r="GF123" i="54"/>
  <c r="GG123" i="54" s="1"/>
  <c r="GF120" i="54"/>
  <c r="GG120" i="54" s="1"/>
  <c r="GD116" i="54"/>
  <c r="GE116" i="54" s="1"/>
  <c r="GD118" i="54"/>
  <c r="GE118" i="54" s="1"/>
  <c r="GD115" i="54"/>
  <c r="GE115" i="54" s="1"/>
  <c r="GD117" i="54"/>
  <c r="GE117" i="54" s="1"/>
  <c r="GD119" i="54"/>
  <c r="GE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HE154" i="54"/>
  <c r="AG433" i="54" l="1"/>
  <c r="AH433" i="54"/>
  <c r="AL433" i="54"/>
  <c r="AG421" i="54"/>
  <c r="AH421" i="54"/>
  <c r="AL421" i="54"/>
  <c r="AG430" i="54"/>
  <c r="AH430" i="54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L440" i="54"/>
  <c r="AG418" i="54"/>
  <c r="AL418" i="54"/>
  <c r="AH418" i="54"/>
  <c r="AH441" i="54"/>
  <c r="AL441" i="54"/>
  <c r="AG441" i="54"/>
  <c r="AH414" i="54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G368" i="54"/>
  <c r="AL368" i="54"/>
  <c r="AL393" i="54"/>
  <c r="AH393" i="54"/>
  <c r="AG393" i="54"/>
  <c r="AG442" i="54"/>
  <c r="AH442" i="54"/>
  <c r="AL442" i="54"/>
  <c r="AG415" i="54"/>
  <c r="AH415" i="54"/>
  <c r="AL415" i="54"/>
  <c r="AH408" i="54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L403" i="54"/>
  <c r="AH423" i="54"/>
  <c r="AG423" i="54"/>
  <c r="AL423" i="54"/>
  <c r="AG372" i="54"/>
  <c r="AH372" i="54"/>
  <c r="AL372" i="54"/>
  <c r="AG444" i="54"/>
  <c r="AH444" i="54"/>
  <c r="AL444" i="54"/>
  <c r="AH407" i="54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AI414" i="54" l="1"/>
  <c r="AI424" i="54"/>
  <c r="AI393" i="54"/>
  <c r="AI403" i="54"/>
  <c r="AI440" i="54"/>
  <c r="AI432" i="54"/>
  <c r="AI426" i="54"/>
  <c r="AI430" i="54"/>
  <c r="AI367" i="54"/>
  <c r="AI407" i="54"/>
  <c r="AI408" i="54"/>
  <c r="AI368" i="54"/>
  <c r="AI401" i="54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V6" i="54"/>
  <c r="HW6" i="54" s="1"/>
  <c r="HX6" i="54" s="1"/>
  <c r="HY6" i="54" s="1"/>
  <c r="HV7" i="54"/>
  <c r="HW7" i="54" s="1"/>
  <c r="HX7" i="54" s="1"/>
  <c r="HY7" i="54" s="1"/>
  <c r="HV8" i="54"/>
  <c r="HW8" i="54" s="1"/>
  <c r="HX8" i="54" s="1"/>
  <c r="HY8" i="54" s="1"/>
  <c r="HV10" i="54"/>
  <c r="HW10" i="54" s="1"/>
  <c r="HX10" i="54" s="1"/>
  <c r="HY10" i="54" s="1"/>
  <c r="HV11" i="54"/>
  <c r="HW11" i="54" s="1"/>
  <c r="HX11" i="54" s="1"/>
  <c r="HY11" i="54" s="1"/>
  <c r="HV12" i="54"/>
  <c r="HW12" i="54" s="1"/>
  <c r="HX12" i="54" s="1"/>
  <c r="HY12" i="54" s="1"/>
  <c r="HV13" i="54"/>
  <c r="HW13" i="54" s="1"/>
  <c r="HX13" i="54" s="1"/>
  <c r="HY13" i="54" s="1"/>
  <c r="HV14" i="54"/>
  <c r="HW14" i="54" s="1"/>
  <c r="HX14" i="54" s="1"/>
  <c r="HY14" i="54" s="1"/>
  <c r="HV15" i="54"/>
  <c r="HW15" i="54" s="1"/>
  <c r="HX15" i="54" s="1"/>
  <c r="HY15" i="54" s="1"/>
  <c r="HV16" i="54"/>
  <c r="HW16" i="54" s="1"/>
  <c r="HX16" i="54" s="1"/>
  <c r="HY16" i="54" s="1"/>
  <c r="HV17" i="54"/>
  <c r="HW17" i="54" s="1"/>
  <c r="HX17" i="54" s="1"/>
  <c r="HY17" i="54" s="1"/>
  <c r="HV18" i="54"/>
  <c r="HW18" i="54" s="1"/>
  <c r="HX18" i="54" s="1"/>
  <c r="HY18" i="54" s="1"/>
  <c r="HV20" i="54"/>
  <c r="HW20" i="54" s="1"/>
  <c r="HX20" i="54" s="1"/>
  <c r="HY20" i="54" s="1"/>
  <c r="HV21" i="54"/>
  <c r="HW21" i="54" s="1"/>
  <c r="HX21" i="54" s="1"/>
  <c r="HY21" i="54" s="1"/>
  <c r="HV22" i="54"/>
  <c r="HW22" i="54" s="1"/>
  <c r="HX22" i="54" s="1"/>
  <c r="HY22" i="54" s="1"/>
  <c r="HV23" i="54"/>
  <c r="HW23" i="54" s="1"/>
  <c r="HX23" i="54" s="1"/>
  <c r="HY23" i="54" s="1"/>
  <c r="HV24" i="54"/>
  <c r="HW24" i="54" s="1"/>
  <c r="HX24" i="54" s="1"/>
  <c r="HY24" i="54" s="1"/>
  <c r="HV25" i="54"/>
  <c r="HW25" i="54" s="1"/>
  <c r="HX25" i="54" s="1"/>
  <c r="HY25" i="54" s="1"/>
  <c r="HV26" i="54"/>
  <c r="HW26" i="54" s="1"/>
  <c r="HX26" i="54" s="1"/>
  <c r="HY26" i="54" s="1"/>
  <c r="HV27" i="54"/>
  <c r="HW27" i="54" s="1"/>
  <c r="HX27" i="54" s="1"/>
  <c r="HY27" i="54" s="1"/>
  <c r="HV28" i="54"/>
  <c r="HW28" i="54" s="1"/>
  <c r="HX28" i="54" s="1"/>
  <c r="HY28" i="54" s="1"/>
  <c r="HV30" i="54"/>
  <c r="HW30" i="54" s="1"/>
  <c r="HX30" i="54" s="1"/>
  <c r="HY30" i="54" s="1"/>
  <c r="HV31" i="54"/>
  <c r="HW31" i="54" s="1"/>
  <c r="HX31" i="54" s="1"/>
  <c r="HY31" i="54" s="1"/>
  <c r="HV32" i="54"/>
  <c r="HW32" i="54" s="1"/>
  <c r="HX32" i="54" s="1"/>
  <c r="HY32" i="54" s="1"/>
  <c r="HV33" i="54"/>
  <c r="HW33" i="54" s="1"/>
  <c r="HX33" i="54" s="1"/>
  <c r="HY33" i="54" s="1"/>
  <c r="HV34" i="54"/>
  <c r="HW34" i="54" s="1"/>
  <c r="HX34" i="54" s="1"/>
  <c r="HY34" i="54" s="1"/>
  <c r="HV35" i="54"/>
  <c r="HW35" i="54" s="1"/>
  <c r="HX35" i="54" s="1"/>
  <c r="HY35" i="54" s="1"/>
  <c r="HV36" i="54"/>
  <c r="HW36" i="54" s="1"/>
  <c r="HX36" i="54" s="1"/>
  <c r="HY36" i="54" s="1"/>
  <c r="HV37" i="54"/>
  <c r="HW37" i="54" s="1"/>
  <c r="HX37" i="54" s="1"/>
  <c r="HY37" i="54" s="1"/>
  <c r="HV38" i="54"/>
  <c r="HW38" i="54" s="1"/>
  <c r="HX38" i="54" s="1"/>
  <c r="HY38" i="54" s="1"/>
  <c r="HV40" i="54"/>
  <c r="HW40" i="54" s="1"/>
  <c r="HX40" i="54" s="1"/>
  <c r="HY40" i="54" s="1"/>
  <c r="HV41" i="54"/>
  <c r="HW41" i="54" s="1"/>
  <c r="HX41" i="54" s="1"/>
  <c r="HY41" i="54" s="1"/>
  <c r="HV42" i="54"/>
  <c r="HW42" i="54" s="1"/>
  <c r="HX42" i="54" s="1"/>
  <c r="HY42" i="54" s="1"/>
  <c r="HV43" i="54"/>
  <c r="HW43" i="54" s="1"/>
  <c r="HX43" i="54" s="1"/>
  <c r="HY43" i="54" s="1"/>
  <c r="HV44" i="54"/>
  <c r="HW44" i="54" s="1"/>
  <c r="HX44" i="54" s="1"/>
  <c r="HY44" i="54" s="1"/>
  <c r="HV45" i="54"/>
  <c r="HW45" i="54" s="1"/>
  <c r="HX45" i="54" s="1"/>
  <c r="HY45" i="54" s="1"/>
  <c r="HV47" i="54"/>
  <c r="HW47" i="54" s="1"/>
  <c r="HX47" i="54" s="1"/>
  <c r="HY47" i="54" s="1"/>
  <c r="HV48" i="54"/>
  <c r="HW48" i="54" s="1"/>
  <c r="HX48" i="54" s="1"/>
  <c r="HY48" i="54" s="1"/>
  <c r="HV49" i="54"/>
  <c r="HW49" i="54" s="1"/>
  <c r="HX49" i="54" s="1"/>
  <c r="HY49" i="54" s="1"/>
  <c r="HV50" i="54"/>
  <c r="HW50" i="54" s="1"/>
  <c r="HX50" i="54" s="1"/>
  <c r="HY50" i="54" s="1"/>
  <c r="HV52" i="54"/>
  <c r="HW52" i="54" s="1"/>
  <c r="HX52" i="54" s="1"/>
  <c r="HY52" i="54" s="1"/>
  <c r="HV53" i="54"/>
  <c r="HW53" i="54" s="1"/>
  <c r="HX53" i="54" s="1"/>
  <c r="HY53" i="54" s="1"/>
  <c r="HV54" i="54"/>
  <c r="HW54" i="54" s="1"/>
  <c r="HX54" i="54" s="1"/>
  <c r="HY54" i="54" s="1"/>
  <c r="HV55" i="54"/>
  <c r="HW55" i="54" s="1"/>
  <c r="HX55" i="54" s="1"/>
  <c r="HY55" i="54" s="1"/>
  <c r="HV57" i="54"/>
  <c r="HW57" i="54" s="1"/>
  <c r="HX57" i="54" s="1"/>
  <c r="HY57" i="54" s="1"/>
  <c r="HV58" i="54"/>
  <c r="HW58" i="54" s="1"/>
  <c r="HX58" i="54" s="1"/>
  <c r="HY58" i="54" s="1"/>
  <c r="HV59" i="54"/>
  <c r="HW59" i="54" s="1"/>
  <c r="HX59" i="54" s="1"/>
  <c r="HY59" i="54" s="1"/>
  <c r="HV60" i="54"/>
  <c r="HW60" i="54" s="1"/>
  <c r="HX60" i="54" s="1"/>
  <c r="HY60" i="54" s="1"/>
  <c r="HV62" i="54"/>
  <c r="HW62" i="54" s="1"/>
  <c r="HX62" i="54" s="1"/>
  <c r="HY62" i="54" s="1"/>
  <c r="HV63" i="54"/>
  <c r="HW63" i="54" s="1"/>
  <c r="HX63" i="54" s="1"/>
  <c r="HY63" i="54" s="1"/>
  <c r="HV64" i="54"/>
  <c r="HW64" i="54" s="1"/>
  <c r="HX64" i="54" s="1"/>
  <c r="HY64" i="54" s="1"/>
  <c r="HV65" i="54"/>
  <c r="HW65" i="54" s="1"/>
  <c r="HX65" i="54" s="1"/>
  <c r="HY65" i="54" s="1"/>
  <c r="HV66" i="54"/>
  <c r="HW66" i="54" s="1"/>
  <c r="HX66" i="54" s="1"/>
  <c r="HY66" i="54" s="1"/>
  <c r="HV67" i="54"/>
  <c r="HW67" i="54" s="1"/>
  <c r="HX67" i="54" s="1"/>
  <c r="HY67" i="54" s="1"/>
  <c r="HV68" i="54"/>
  <c r="HW68" i="54" s="1"/>
  <c r="HX68" i="54" s="1"/>
  <c r="HY68" i="54" s="1"/>
  <c r="HV70" i="54"/>
  <c r="HW70" i="54" s="1"/>
  <c r="HX70" i="54" s="1"/>
  <c r="HY70" i="54" s="1"/>
  <c r="HV71" i="54"/>
  <c r="HW71" i="54" s="1"/>
  <c r="HX71" i="54" s="1"/>
  <c r="HY71" i="54" s="1"/>
  <c r="HV72" i="54"/>
  <c r="HW72" i="54" s="1"/>
  <c r="HX72" i="54" s="1"/>
  <c r="HY72" i="54" s="1"/>
  <c r="HV73" i="54"/>
  <c r="HW73" i="54" s="1"/>
  <c r="HX73" i="54" s="1"/>
  <c r="HY73" i="54" s="1"/>
  <c r="HV74" i="54"/>
  <c r="HW74" i="54" s="1"/>
  <c r="HX74" i="54" s="1"/>
  <c r="HY74" i="54" s="1"/>
  <c r="HV75" i="54"/>
  <c r="HW75" i="54" s="1"/>
  <c r="HX75" i="54" s="1"/>
  <c r="HY75" i="54" s="1"/>
  <c r="HV77" i="54"/>
  <c r="HW77" i="54" s="1"/>
  <c r="HX77" i="54" s="1"/>
  <c r="HY77" i="54" s="1"/>
  <c r="HV78" i="54"/>
  <c r="HW78" i="54" s="1"/>
  <c r="HX78" i="54" s="1"/>
  <c r="HY78" i="54" s="1"/>
  <c r="HV79" i="54"/>
  <c r="HW79" i="54" s="1"/>
  <c r="HX79" i="54" s="1"/>
  <c r="HY79" i="54" s="1"/>
  <c r="HV80" i="54"/>
  <c r="HW80" i="54" s="1"/>
  <c r="HX80" i="54" s="1"/>
  <c r="HY80" i="54" s="1"/>
  <c r="HV81" i="54"/>
  <c r="HW81" i="54" s="1"/>
  <c r="HX81" i="54" s="1"/>
  <c r="HY81" i="54" s="1"/>
  <c r="HV82" i="54"/>
  <c r="HW82" i="54" s="1"/>
  <c r="HX82" i="54" s="1"/>
  <c r="HY82" i="54" s="1"/>
  <c r="HV83" i="54"/>
  <c r="HW83" i="54" s="1"/>
  <c r="HX83" i="54" s="1"/>
  <c r="HY83" i="54" s="1"/>
  <c r="HV85" i="54"/>
  <c r="HW85" i="54" s="1"/>
  <c r="HX85" i="54" s="1"/>
  <c r="HY85" i="54" s="1"/>
  <c r="HV86" i="54"/>
  <c r="HW86" i="54" s="1"/>
  <c r="HX86" i="54" s="1"/>
  <c r="HY86" i="54" s="1"/>
  <c r="HV87" i="54"/>
  <c r="HW87" i="54" s="1"/>
  <c r="HX87" i="54" s="1"/>
  <c r="HY87" i="54" s="1"/>
  <c r="HV88" i="54"/>
  <c r="HW88" i="54" s="1"/>
  <c r="HX88" i="54" s="1"/>
  <c r="HY88" i="54" s="1"/>
  <c r="HV89" i="54"/>
  <c r="HW89" i="54" s="1"/>
  <c r="HX89" i="54" s="1"/>
  <c r="HY89" i="54" s="1"/>
  <c r="HV90" i="54"/>
  <c r="HW90" i="54" s="1"/>
  <c r="HX90" i="54" s="1"/>
  <c r="HY90" i="54" s="1"/>
  <c r="HV92" i="54"/>
  <c r="HW92" i="54" s="1"/>
  <c r="HX92" i="54" s="1"/>
  <c r="HY92" i="54" s="1"/>
  <c r="HV93" i="54"/>
  <c r="HW93" i="54" s="1"/>
  <c r="HX93" i="54" s="1"/>
  <c r="HY93" i="54" s="1"/>
  <c r="HV94" i="54"/>
  <c r="HW94" i="54" s="1"/>
  <c r="HX94" i="54" s="1"/>
  <c r="HY94" i="54" s="1"/>
  <c r="HV95" i="54"/>
  <c r="HW95" i="54" s="1"/>
  <c r="HX95" i="54" s="1"/>
  <c r="HY95" i="54" s="1"/>
  <c r="HV96" i="54"/>
  <c r="HW96" i="54" s="1"/>
  <c r="HX96" i="54" s="1"/>
  <c r="HY96" i="54" s="1"/>
  <c r="HV97" i="54"/>
  <c r="HW97" i="54" s="1"/>
  <c r="HX97" i="54" s="1"/>
  <c r="HY97" i="54" s="1"/>
  <c r="HV98" i="54"/>
  <c r="HW98" i="54" s="1"/>
  <c r="HX98" i="54" s="1"/>
  <c r="HY98" i="54" s="1"/>
  <c r="HV100" i="54"/>
  <c r="HW100" i="54" s="1"/>
  <c r="HX100" i="54" s="1"/>
  <c r="HY100" i="54" s="1"/>
  <c r="HV101" i="54"/>
  <c r="HW101" i="54" s="1"/>
  <c r="HX101" i="54" s="1"/>
  <c r="HY101" i="54" s="1"/>
  <c r="HV102" i="54"/>
  <c r="HW102" i="54" s="1"/>
  <c r="HX102" i="54" s="1"/>
  <c r="HY102" i="54" s="1"/>
  <c r="HV103" i="54"/>
  <c r="HW103" i="54" s="1"/>
  <c r="HX103" i="54" s="1"/>
  <c r="HY103" i="54" s="1"/>
  <c r="HV104" i="54"/>
  <c r="HW104" i="54" s="1"/>
  <c r="HX104" i="54" s="1"/>
  <c r="HY104" i="54" s="1"/>
  <c r="HV105" i="54"/>
  <c r="HW105" i="54" s="1"/>
  <c r="HX105" i="54" s="1"/>
  <c r="HY105" i="54" s="1"/>
  <c r="HV107" i="54"/>
  <c r="HW107" i="54" s="1"/>
  <c r="HX107" i="54" s="1"/>
  <c r="HY107" i="54" s="1"/>
  <c r="HV108" i="54"/>
  <c r="HW108" i="54" s="1"/>
  <c r="HX108" i="54" s="1"/>
  <c r="HY108" i="54" s="1"/>
  <c r="HV109" i="54"/>
  <c r="HW109" i="54" s="1"/>
  <c r="HX109" i="54" s="1"/>
  <c r="HY109" i="54" s="1"/>
  <c r="HV110" i="54"/>
  <c r="HW110" i="54" s="1"/>
  <c r="HX110" i="54" s="1"/>
  <c r="HY110" i="54" s="1"/>
  <c r="HV111" i="54"/>
  <c r="HW111" i="54" s="1"/>
  <c r="HX111" i="54" s="1"/>
  <c r="HY111" i="54" s="1"/>
  <c r="HV112" i="54"/>
  <c r="HW112" i="54" s="1"/>
  <c r="HX112" i="54" s="1"/>
  <c r="HY112" i="54" s="1"/>
  <c r="HV113" i="54"/>
  <c r="HW113" i="54" s="1"/>
  <c r="HX113" i="54" s="1"/>
  <c r="HY113" i="54" s="1"/>
  <c r="HV115" i="54"/>
  <c r="HW115" i="54" s="1"/>
  <c r="HX115" i="54" s="1"/>
  <c r="HY115" i="54" s="1"/>
  <c r="HV116" i="54"/>
  <c r="HW116" i="54" s="1"/>
  <c r="HX116" i="54" s="1"/>
  <c r="HY116" i="54" s="1"/>
  <c r="HV117" i="54"/>
  <c r="HW117" i="54" s="1"/>
  <c r="HX117" i="54" s="1"/>
  <c r="HY117" i="54" s="1"/>
  <c r="HV118" i="54"/>
  <c r="HW118" i="54" s="1"/>
  <c r="HX118" i="54" s="1"/>
  <c r="HY118" i="54" s="1"/>
  <c r="HV119" i="54"/>
  <c r="HW119" i="54" s="1"/>
  <c r="HX119" i="54" s="1"/>
  <c r="HY119" i="54" s="1"/>
  <c r="HV120" i="54"/>
  <c r="HW120" i="54" s="1"/>
  <c r="HX120" i="54" s="1"/>
  <c r="HY120" i="54" s="1"/>
  <c r="HV122" i="54"/>
  <c r="HW122" i="54" s="1"/>
  <c r="HX122" i="54" s="1"/>
  <c r="HY122" i="54" s="1"/>
  <c r="HV123" i="54"/>
  <c r="HW123" i="54" s="1"/>
  <c r="HX123" i="54" s="1"/>
  <c r="HY123" i="54" s="1"/>
  <c r="HV124" i="54"/>
  <c r="HW124" i="54" s="1"/>
  <c r="HX124" i="54" s="1"/>
  <c r="HY124" i="54" s="1"/>
  <c r="HV125" i="54"/>
  <c r="HW125" i="54" s="1"/>
  <c r="HX125" i="54" s="1"/>
  <c r="HY125" i="54" s="1"/>
  <c r="HV126" i="54"/>
  <c r="HW126" i="54" s="1"/>
  <c r="HX126" i="54" s="1"/>
  <c r="HY126" i="54" s="1"/>
  <c r="HV127" i="54"/>
  <c r="HW127" i="54" s="1"/>
  <c r="HX127" i="54" s="1"/>
  <c r="HY127" i="54" s="1"/>
  <c r="HV128" i="54"/>
  <c r="HW128" i="54" s="1"/>
  <c r="HX128" i="54" s="1"/>
  <c r="HY128" i="54" s="1"/>
  <c r="HV130" i="54"/>
  <c r="HW130" i="54" s="1"/>
  <c r="HX130" i="54" s="1"/>
  <c r="HY130" i="54" s="1"/>
  <c r="HV131" i="54"/>
  <c r="HW131" i="54" s="1"/>
  <c r="HX131" i="54" s="1"/>
  <c r="HY131" i="54" s="1"/>
  <c r="HV132" i="54"/>
  <c r="HW132" i="54" s="1"/>
  <c r="HX132" i="54" s="1"/>
  <c r="HY132" i="54" s="1"/>
  <c r="HV133" i="54"/>
  <c r="HW133" i="54" s="1"/>
  <c r="HX133" i="54" s="1"/>
  <c r="HY133" i="54" s="1"/>
  <c r="HV134" i="54"/>
  <c r="HW134" i="54" s="1"/>
  <c r="HX134" i="54" s="1"/>
  <c r="HY134" i="54" s="1"/>
  <c r="HV135" i="54"/>
  <c r="HW135" i="54" s="1"/>
  <c r="HX135" i="54" s="1"/>
  <c r="HY135" i="54" s="1"/>
  <c r="HV137" i="54"/>
  <c r="HW137" i="54" s="1"/>
  <c r="HX137" i="54" s="1"/>
  <c r="HY137" i="54" s="1"/>
  <c r="HV138" i="54"/>
  <c r="HW138" i="54" s="1"/>
  <c r="HX138" i="54" s="1"/>
  <c r="HY138" i="54" s="1"/>
  <c r="HV139" i="54"/>
  <c r="HW139" i="54" s="1"/>
  <c r="HX139" i="54" s="1"/>
  <c r="HY139" i="54" s="1"/>
  <c r="HV140" i="54"/>
  <c r="HW140" i="54" s="1"/>
  <c r="HX140" i="54" s="1"/>
  <c r="HY140" i="54" s="1"/>
  <c r="HV141" i="54"/>
  <c r="HW141" i="54" s="1"/>
  <c r="HX141" i="54" s="1"/>
  <c r="HY141" i="54" s="1"/>
  <c r="HV142" i="54"/>
  <c r="HW142" i="54" s="1"/>
  <c r="HX142" i="54" s="1"/>
  <c r="HY142" i="54" s="1"/>
  <c r="HV143" i="54"/>
  <c r="HW143" i="54" s="1"/>
  <c r="HX143" i="54" s="1"/>
  <c r="HY143" i="54" s="1"/>
  <c r="HV145" i="54"/>
  <c r="HW145" i="54" s="1"/>
  <c r="HX145" i="54" s="1"/>
  <c r="HY145" i="54" s="1"/>
  <c r="HV146" i="54"/>
  <c r="HW146" i="54" s="1"/>
  <c r="HX146" i="54" s="1"/>
  <c r="HY146" i="54" s="1"/>
  <c r="HV147" i="54"/>
  <c r="HW147" i="54" s="1"/>
  <c r="HX147" i="54" s="1"/>
  <c r="HY147" i="54" s="1"/>
  <c r="HV148" i="54"/>
  <c r="HW148" i="54" s="1"/>
  <c r="HX148" i="54" s="1"/>
  <c r="HY148" i="54" s="1"/>
  <c r="HV149" i="54"/>
  <c r="HW149" i="54" s="1"/>
  <c r="HX149" i="54" s="1"/>
  <c r="HY149" i="54" s="1"/>
  <c r="HV150" i="54"/>
  <c r="HW150" i="54" s="1"/>
  <c r="HX150" i="54" s="1"/>
  <c r="HY150" i="54" s="1"/>
  <c r="HV151" i="54"/>
  <c r="HW151" i="54" s="1"/>
  <c r="HX151" i="54" s="1"/>
  <c r="HY151" i="54" s="1"/>
  <c r="HV152" i="54"/>
  <c r="HW152" i="54" s="1"/>
  <c r="HX152" i="54" s="1"/>
  <c r="HY152" i="54" s="1"/>
  <c r="HV153" i="54"/>
  <c r="HW153" i="54" s="1"/>
  <c r="HX153" i="54" s="1"/>
  <c r="HY153" i="54" s="1"/>
  <c r="HR6" i="54"/>
  <c r="HT6" i="54" s="1"/>
  <c r="HR7" i="54"/>
  <c r="HR8" i="54"/>
  <c r="HU8" i="54" s="1"/>
  <c r="HR10" i="54"/>
  <c r="HR11" i="54"/>
  <c r="HU11" i="54" s="1"/>
  <c r="HR12" i="54"/>
  <c r="HR13" i="54"/>
  <c r="HR15" i="54"/>
  <c r="HU15" i="54" s="1"/>
  <c r="HR16" i="54"/>
  <c r="HR17" i="54"/>
  <c r="HR18" i="54"/>
  <c r="HR20" i="54"/>
  <c r="HT20" i="54" s="1"/>
  <c r="HR21" i="54"/>
  <c r="HR22" i="54"/>
  <c r="HR23" i="54"/>
  <c r="HU23" i="54" s="1"/>
  <c r="HR25" i="54"/>
  <c r="HR26" i="54"/>
  <c r="HR27" i="54"/>
  <c r="HU27" i="54" s="1"/>
  <c r="HR28" i="54"/>
  <c r="HT28" i="54" s="1"/>
  <c r="HR30" i="54"/>
  <c r="HR31" i="54"/>
  <c r="HU31" i="54" s="1"/>
  <c r="HR32" i="54"/>
  <c r="HT32" i="54" s="1"/>
  <c r="HR33" i="54"/>
  <c r="HR35" i="54"/>
  <c r="HR36" i="54"/>
  <c r="HT36" i="54" s="1"/>
  <c r="HR37" i="54"/>
  <c r="HR38" i="54"/>
  <c r="HR40" i="54"/>
  <c r="HR41" i="54"/>
  <c r="HR42" i="54"/>
  <c r="HR43" i="54"/>
  <c r="HU43" i="54" s="1"/>
  <c r="HR45" i="54"/>
  <c r="HR47" i="54"/>
  <c r="HU47" i="54" s="1"/>
  <c r="HR48" i="54"/>
  <c r="HT48" i="54" s="1"/>
  <c r="HR50" i="54"/>
  <c r="HR52" i="54"/>
  <c r="HT52" i="54" s="1"/>
  <c r="HR53" i="54"/>
  <c r="HR55" i="54"/>
  <c r="HU55" i="54" s="1"/>
  <c r="HR57" i="54"/>
  <c r="HR58" i="54"/>
  <c r="HR60" i="54"/>
  <c r="HT60" i="54" s="1"/>
  <c r="HR62" i="54"/>
  <c r="HR63" i="54"/>
  <c r="HU63" i="54" s="1"/>
  <c r="HR65" i="54"/>
  <c r="HR67" i="54"/>
  <c r="HU67" i="54" s="1"/>
  <c r="HR68" i="54"/>
  <c r="HT68" i="54" s="1"/>
  <c r="HR70" i="54"/>
  <c r="HR72" i="54"/>
  <c r="HR73" i="54"/>
  <c r="HT73" i="54" s="1"/>
  <c r="HR75" i="54"/>
  <c r="HU75" i="54" s="1"/>
  <c r="HR77" i="54"/>
  <c r="HR78" i="54"/>
  <c r="HR80" i="54"/>
  <c r="HT80" i="54" s="1"/>
  <c r="HR82" i="54"/>
  <c r="HR83" i="54"/>
  <c r="HU83" i="54" s="1"/>
  <c r="HR85" i="54"/>
  <c r="HR87" i="54"/>
  <c r="HR88" i="54"/>
  <c r="HT88" i="54" s="1"/>
  <c r="HR90" i="54"/>
  <c r="HR92" i="54"/>
  <c r="HT92" i="54" s="1"/>
  <c r="HR93" i="54"/>
  <c r="HT93" i="54" s="1"/>
  <c r="HR95" i="54"/>
  <c r="HU95" i="54" s="1"/>
  <c r="HR97" i="54"/>
  <c r="HR98" i="54"/>
  <c r="HR100" i="54"/>
  <c r="HT100" i="54" s="1"/>
  <c r="HR102" i="54"/>
  <c r="HR103" i="54"/>
  <c r="HR105" i="54"/>
  <c r="HT105" i="54" s="1"/>
  <c r="HR107" i="54"/>
  <c r="HU107" i="54" s="1"/>
  <c r="HR108" i="54"/>
  <c r="HR110" i="54"/>
  <c r="HR112" i="54"/>
  <c r="HT112" i="54" s="1"/>
  <c r="HR113" i="54"/>
  <c r="HR115" i="54"/>
  <c r="HU115" i="54" s="1"/>
  <c r="HR117" i="54"/>
  <c r="HR118" i="54"/>
  <c r="HR120" i="54"/>
  <c r="HR122" i="54"/>
  <c r="HR123" i="54"/>
  <c r="HU123" i="54" s="1"/>
  <c r="HR125" i="54"/>
  <c r="HT125" i="54" s="1"/>
  <c r="HR127" i="54"/>
  <c r="HU127" i="54" s="1"/>
  <c r="HR128" i="54"/>
  <c r="HT128" i="54" s="1"/>
  <c r="HR130" i="54"/>
  <c r="HR132" i="54"/>
  <c r="HT132" i="54" s="1"/>
  <c r="HR133" i="54"/>
  <c r="HT133" i="54" s="1"/>
  <c r="HR135" i="54"/>
  <c r="HR137" i="54"/>
  <c r="HR138" i="54"/>
  <c r="HR140" i="54"/>
  <c r="HT140" i="54" s="1"/>
  <c r="HR142" i="54"/>
  <c r="HR143" i="54"/>
  <c r="HU143" i="54" s="1"/>
  <c r="HR145" i="54"/>
  <c r="HR147" i="54"/>
  <c r="HU147" i="54" s="1"/>
  <c r="HR148" i="54"/>
  <c r="HT148" i="54" s="1"/>
  <c r="HR150" i="54"/>
  <c r="HR152" i="54"/>
  <c r="HR153" i="54"/>
  <c r="HT153" i="54" s="1"/>
  <c r="HT5" i="54"/>
  <c r="HD2" i="54"/>
  <c r="HB5" i="54"/>
  <c r="HC5" i="54"/>
  <c r="HP5" i="54" s="1"/>
  <c r="HB6" i="54"/>
  <c r="HC6" i="54"/>
  <c r="HE6" i="54"/>
  <c r="HB7" i="54"/>
  <c r="HC7" i="54"/>
  <c r="HE7" i="54"/>
  <c r="HB8" i="54"/>
  <c r="HC8" i="54"/>
  <c r="HE8" i="54"/>
  <c r="HB9" i="54"/>
  <c r="HC9" i="54"/>
  <c r="HB10" i="54"/>
  <c r="HC10" i="54"/>
  <c r="HE10" i="54"/>
  <c r="HB11" i="54"/>
  <c r="HC11" i="54"/>
  <c r="HE11" i="54"/>
  <c r="HB12" i="54"/>
  <c r="HC12" i="54"/>
  <c r="HE12" i="54"/>
  <c r="HB13" i="54"/>
  <c r="HC13" i="54"/>
  <c r="HE13" i="54"/>
  <c r="HB14" i="54"/>
  <c r="HC14" i="54"/>
  <c r="HE14" i="54"/>
  <c r="HB15" i="54"/>
  <c r="HC15" i="54"/>
  <c r="HE15" i="54"/>
  <c r="HB16" i="54"/>
  <c r="HC16" i="54"/>
  <c r="HE16" i="54"/>
  <c r="HB17" i="54"/>
  <c r="HC17" i="54"/>
  <c r="HE17" i="54"/>
  <c r="HB18" i="54"/>
  <c r="HC18" i="54"/>
  <c r="HE18" i="54"/>
  <c r="HB19" i="54"/>
  <c r="HC19" i="54"/>
  <c r="HB20" i="54"/>
  <c r="HC20" i="54"/>
  <c r="HE20" i="54"/>
  <c r="HB21" i="54"/>
  <c r="HC21" i="54"/>
  <c r="HE21" i="54"/>
  <c r="HB22" i="54"/>
  <c r="HC22" i="54"/>
  <c r="HE22" i="54"/>
  <c r="HB23" i="54"/>
  <c r="HC23" i="54"/>
  <c r="HE23" i="54"/>
  <c r="HB24" i="54"/>
  <c r="HC24" i="54"/>
  <c r="HE24" i="54"/>
  <c r="HB25" i="54"/>
  <c r="HC25" i="54"/>
  <c r="HE25" i="54"/>
  <c r="HB26" i="54"/>
  <c r="HC26" i="54"/>
  <c r="HE26" i="54"/>
  <c r="HB27" i="54"/>
  <c r="HC27" i="54"/>
  <c r="HE27" i="54"/>
  <c r="HB28" i="54"/>
  <c r="HC28" i="54"/>
  <c r="HE28" i="54"/>
  <c r="HB29" i="54"/>
  <c r="HC29" i="54"/>
  <c r="HB30" i="54"/>
  <c r="HC30" i="54"/>
  <c r="HE30" i="54"/>
  <c r="HB31" i="54"/>
  <c r="HC31" i="54"/>
  <c r="HE31" i="54"/>
  <c r="HB32" i="54"/>
  <c r="HC32" i="54"/>
  <c r="HE32" i="54"/>
  <c r="HB33" i="54"/>
  <c r="HC33" i="54"/>
  <c r="HE33" i="54"/>
  <c r="HB34" i="54"/>
  <c r="HC34" i="54"/>
  <c r="HE34" i="54"/>
  <c r="HB35" i="54"/>
  <c r="HC35" i="54"/>
  <c r="HE35" i="54"/>
  <c r="HB36" i="54"/>
  <c r="HC36" i="54"/>
  <c r="HE36" i="54"/>
  <c r="HB37" i="54"/>
  <c r="HC37" i="54"/>
  <c r="HE37" i="54"/>
  <c r="HB38" i="54"/>
  <c r="HC38" i="54"/>
  <c r="HE38" i="54"/>
  <c r="HB39" i="54"/>
  <c r="HC39" i="54"/>
  <c r="HB40" i="54"/>
  <c r="HC40" i="54"/>
  <c r="HE40" i="54"/>
  <c r="HB41" i="54"/>
  <c r="HC41" i="54"/>
  <c r="HE41" i="54"/>
  <c r="HB42" i="54"/>
  <c r="HC42" i="54"/>
  <c r="HE42" i="54"/>
  <c r="HB43" i="54"/>
  <c r="HC43" i="54"/>
  <c r="HE43" i="54"/>
  <c r="HB44" i="54"/>
  <c r="HC44" i="54"/>
  <c r="HE44" i="54"/>
  <c r="HB45" i="54"/>
  <c r="HC45" i="54"/>
  <c r="HE45" i="54"/>
  <c r="HB46" i="54"/>
  <c r="HC46" i="54"/>
  <c r="HB47" i="54"/>
  <c r="HC47" i="54"/>
  <c r="HE47" i="54"/>
  <c r="HB48" i="54"/>
  <c r="HC48" i="54"/>
  <c r="HE48" i="54"/>
  <c r="HB49" i="54"/>
  <c r="HC49" i="54"/>
  <c r="HE49" i="54"/>
  <c r="HB50" i="54"/>
  <c r="HC50" i="54"/>
  <c r="HE50" i="54"/>
  <c r="HB51" i="54"/>
  <c r="HC51" i="54"/>
  <c r="HB52" i="54"/>
  <c r="HC52" i="54"/>
  <c r="HE52" i="54"/>
  <c r="HB53" i="54"/>
  <c r="HC53" i="54"/>
  <c r="HE53" i="54"/>
  <c r="HB54" i="54"/>
  <c r="HC54" i="54"/>
  <c r="HE54" i="54"/>
  <c r="HB55" i="54"/>
  <c r="HC55" i="54"/>
  <c r="HE55" i="54"/>
  <c r="HB56" i="54"/>
  <c r="HC56" i="54"/>
  <c r="HB57" i="54"/>
  <c r="HC57" i="54"/>
  <c r="HE57" i="54"/>
  <c r="HB58" i="54"/>
  <c r="HC58" i="54"/>
  <c r="HE58" i="54"/>
  <c r="HB59" i="54"/>
  <c r="HC59" i="54"/>
  <c r="HR59" i="54" s="1"/>
  <c r="HE59" i="54"/>
  <c r="HB60" i="54"/>
  <c r="HC60" i="54"/>
  <c r="HE60" i="54"/>
  <c r="HB61" i="54"/>
  <c r="HC61" i="54"/>
  <c r="HR61" i="54" s="1"/>
  <c r="HB62" i="54"/>
  <c r="HC62" i="54"/>
  <c r="HE62" i="54"/>
  <c r="HB63" i="54"/>
  <c r="HC63" i="54"/>
  <c r="HE63" i="54"/>
  <c r="HB64" i="54"/>
  <c r="HC64" i="54"/>
  <c r="HR64" i="54" s="1"/>
  <c r="HE64" i="54"/>
  <c r="HB65" i="54"/>
  <c r="HC65" i="54"/>
  <c r="HE65" i="54"/>
  <c r="HB66" i="54"/>
  <c r="HC66" i="54"/>
  <c r="HR66" i="54" s="1"/>
  <c r="HE66" i="54"/>
  <c r="HB67" i="54"/>
  <c r="HC67" i="54"/>
  <c r="HE67" i="54"/>
  <c r="HB68" i="54"/>
  <c r="HC68" i="54"/>
  <c r="HE68" i="54"/>
  <c r="HB69" i="54"/>
  <c r="HC69" i="54"/>
  <c r="HR69" i="54" s="1"/>
  <c r="HB70" i="54"/>
  <c r="HC70" i="54"/>
  <c r="HE70" i="54"/>
  <c r="HB71" i="54"/>
  <c r="HC71" i="54"/>
  <c r="HR71" i="54" s="1"/>
  <c r="HE71" i="54"/>
  <c r="HB72" i="54"/>
  <c r="HC72" i="54"/>
  <c r="HE72" i="54"/>
  <c r="HB73" i="54"/>
  <c r="HC73" i="54"/>
  <c r="HE73" i="54"/>
  <c r="HB74" i="54"/>
  <c r="HC74" i="54"/>
  <c r="HR74" i="54" s="1"/>
  <c r="HE74" i="54"/>
  <c r="HB75" i="54"/>
  <c r="HC75" i="54"/>
  <c r="HE75" i="54"/>
  <c r="HB76" i="54"/>
  <c r="HC76" i="54"/>
  <c r="HR76" i="54" s="1"/>
  <c r="HB77" i="54"/>
  <c r="HC77" i="54"/>
  <c r="HE77" i="54"/>
  <c r="HB78" i="54"/>
  <c r="HC78" i="54"/>
  <c r="HE78" i="54"/>
  <c r="HB79" i="54"/>
  <c r="HC79" i="54"/>
  <c r="HR79" i="54" s="1"/>
  <c r="HE79" i="54"/>
  <c r="HB80" i="54"/>
  <c r="HC80" i="54"/>
  <c r="HE80" i="54"/>
  <c r="HB81" i="54"/>
  <c r="HC81" i="54"/>
  <c r="HR81" i="54" s="1"/>
  <c r="HE81" i="54"/>
  <c r="HB82" i="54"/>
  <c r="HC82" i="54"/>
  <c r="HE82" i="54"/>
  <c r="HB83" i="54"/>
  <c r="HC83" i="54"/>
  <c r="HE83" i="54"/>
  <c r="HB84" i="54"/>
  <c r="HC84" i="54"/>
  <c r="HR84" i="54" s="1"/>
  <c r="HB85" i="54"/>
  <c r="HC85" i="54"/>
  <c r="HE85" i="54"/>
  <c r="HB86" i="54"/>
  <c r="HC86" i="54"/>
  <c r="HR86" i="54" s="1"/>
  <c r="HE86" i="54"/>
  <c r="HB87" i="54"/>
  <c r="HC87" i="54"/>
  <c r="HE87" i="54"/>
  <c r="HB88" i="54"/>
  <c r="HC88" i="54"/>
  <c r="HE88" i="54"/>
  <c r="HB89" i="54"/>
  <c r="HC89" i="54"/>
  <c r="HR89" i="54" s="1"/>
  <c r="HE89" i="54"/>
  <c r="HB90" i="54"/>
  <c r="HC90" i="54"/>
  <c r="HE90" i="54"/>
  <c r="HB91" i="54"/>
  <c r="HC91" i="54"/>
  <c r="HR91" i="54" s="1"/>
  <c r="HB92" i="54"/>
  <c r="HC92" i="54"/>
  <c r="HE92" i="54"/>
  <c r="HB93" i="54"/>
  <c r="HC93" i="54"/>
  <c r="HE93" i="54"/>
  <c r="HB94" i="54"/>
  <c r="HC94" i="54"/>
  <c r="HR94" i="54" s="1"/>
  <c r="HE94" i="54"/>
  <c r="HB95" i="54"/>
  <c r="HC95" i="54"/>
  <c r="HE95" i="54"/>
  <c r="HB96" i="54"/>
  <c r="HC96" i="54"/>
  <c r="HR96" i="54" s="1"/>
  <c r="HE96" i="54"/>
  <c r="HB97" i="54"/>
  <c r="HC97" i="54"/>
  <c r="HE97" i="54"/>
  <c r="HB98" i="54"/>
  <c r="HC98" i="54"/>
  <c r="HE98" i="54"/>
  <c r="HB99" i="54"/>
  <c r="HC99" i="54"/>
  <c r="HR99" i="54" s="1"/>
  <c r="HB100" i="54"/>
  <c r="HC100" i="54"/>
  <c r="HE100" i="54"/>
  <c r="HB101" i="54"/>
  <c r="HC101" i="54"/>
  <c r="HR101" i="54" s="1"/>
  <c r="HE101" i="54"/>
  <c r="HB102" i="54"/>
  <c r="HC102" i="54"/>
  <c r="HE102" i="54"/>
  <c r="HB103" i="54"/>
  <c r="HC103" i="54"/>
  <c r="HE103" i="54"/>
  <c r="HB104" i="54"/>
  <c r="HC104" i="54"/>
  <c r="HR104" i="54" s="1"/>
  <c r="HE104" i="54"/>
  <c r="HB105" i="54"/>
  <c r="HC105" i="54"/>
  <c r="HE105" i="54"/>
  <c r="HB106" i="54"/>
  <c r="HC106" i="54"/>
  <c r="HR106" i="54" s="1"/>
  <c r="HB107" i="54"/>
  <c r="HC107" i="54"/>
  <c r="HE107" i="54"/>
  <c r="HB108" i="54"/>
  <c r="HC108" i="54"/>
  <c r="HE108" i="54"/>
  <c r="HB109" i="54"/>
  <c r="HC109" i="54"/>
  <c r="HR109" i="54" s="1"/>
  <c r="HE109" i="54"/>
  <c r="HB110" i="54"/>
  <c r="HC110" i="54"/>
  <c r="HE110" i="54"/>
  <c r="HB111" i="54"/>
  <c r="HC111" i="54"/>
  <c r="HR111" i="54" s="1"/>
  <c r="HE111" i="54"/>
  <c r="HB112" i="54"/>
  <c r="HC112" i="54"/>
  <c r="HE112" i="54"/>
  <c r="HB113" i="54"/>
  <c r="HC113" i="54"/>
  <c r="HE113" i="54"/>
  <c r="HB114" i="54"/>
  <c r="HC114" i="54"/>
  <c r="HR114" i="54" s="1"/>
  <c r="HB115" i="54"/>
  <c r="HC115" i="54"/>
  <c r="HE115" i="54"/>
  <c r="HB116" i="54"/>
  <c r="HC116" i="54"/>
  <c r="HR116" i="54" s="1"/>
  <c r="HE116" i="54"/>
  <c r="HB117" i="54"/>
  <c r="HC117" i="54"/>
  <c r="HE117" i="54"/>
  <c r="HB118" i="54"/>
  <c r="HC118" i="54"/>
  <c r="HE118" i="54"/>
  <c r="HB119" i="54"/>
  <c r="HC119" i="54"/>
  <c r="HR119" i="54" s="1"/>
  <c r="HE119" i="54"/>
  <c r="HB120" i="54"/>
  <c r="HC120" i="54"/>
  <c r="HE120" i="54"/>
  <c r="HB121" i="54"/>
  <c r="HC121" i="54"/>
  <c r="HR121" i="54" s="1"/>
  <c r="HB122" i="54"/>
  <c r="HC122" i="54"/>
  <c r="HE122" i="54"/>
  <c r="HB123" i="54"/>
  <c r="HC123" i="54"/>
  <c r="HE123" i="54"/>
  <c r="HB124" i="54"/>
  <c r="HC124" i="54"/>
  <c r="HR124" i="54" s="1"/>
  <c r="HE124" i="54"/>
  <c r="HB125" i="54"/>
  <c r="HC125" i="54"/>
  <c r="HE125" i="54"/>
  <c r="HB126" i="54"/>
  <c r="HC126" i="54"/>
  <c r="HR126" i="54" s="1"/>
  <c r="HE126" i="54"/>
  <c r="HB127" i="54"/>
  <c r="HC127" i="54"/>
  <c r="HE127" i="54"/>
  <c r="HB128" i="54"/>
  <c r="HC128" i="54"/>
  <c r="HE128" i="54"/>
  <c r="HB129" i="54"/>
  <c r="HC129" i="54"/>
  <c r="HR129" i="54" s="1"/>
  <c r="HB130" i="54"/>
  <c r="HC130" i="54"/>
  <c r="HE130" i="54"/>
  <c r="HB131" i="54"/>
  <c r="HC131" i="54"/>
  <c r="HR131" i="54" s="1"/>
  <c r="HE131" i="54"/>
  <c r="HB132" i="54"/>
  <c r="HC132" i="54"/>
  <c r="HE132" i="54"/>
  <c r="HB133" i="54"/>
  <c r="HC133" i="54"/>
  <c r="HE133" i="54"/>
  <c r="HB134" i="54"/>
  <c r="HC134" i="54"/>
  <c r="HR134" i="54" s="1"/>
  <c r="HE134" i="54"/>
  <c r="HB135" i="54"/>
  <c r="HC135" i="54"/>
  <c r="HE135" i="54"/>
  <c r="HB136" i="54"/>
  <c r="HC136" i="54"/>
  <c r="HR136" i="54" s="1"/>
  <c r="HB137" i="54"/>
  <c r="HC137" i="54"/>
  <c r="HE137" i="54"/>
  <c r="HB138" i="54"/>
  <c r="HC138" i="54"/>
  <c r="HE138" i="54"/>
  <c r="HB139" i="54"/>
  <c r="HC139" i="54"/>
  <c r="HR139" i="54" s="1"/>
  <c r="HE139" i="54"/>
  <c r="HB140" i="54"/>
  <c r="HC140" i="54"/>
  <c r="HE140" i="54"/>
  <c r="HB141" i="54"/>
  <c r="HC141" i="54"/>
  <c r="HR141" i="54" s="1"/>
  <c r="HE141" i="54"/>
  <c r="HB142" i="54"/>
  <c r="HC142" i="54"/>
  <c r="HE142" i="54"/>
  <c r="HB143" i="54"/>
  <c r="HC143" i="54"/>
  <c r="HE143" i="54"/>
  <c r="HB144" i="54"/>
  <c r="HC144" i="54"/>
  <c r="HR144" i="54" s="1"/>
  <c r="HB145" i="54"/>
  <c r="HC145" i="54"/>
  <c r="HE145" i="54"/>
  <c r="HB146" i="54"/>
  <c r="HC146" i="54"/>
  <c r="HR146" i="54" s="1"/>
  <c r="HE146" i="54"/>
  <c r="HB147" i="54"/>
  <c r="HC147" i="54"/>
  <c r="HE147" i="54"/>
  <c r="HB148" i="54"/>
  <c r="HC148" i="54"/>
  <c r="HE148" i="54"/>
  <c r="HB149" i="54"/>
  <c r="HC149" i="54"/>
  <c r="HR149" i="54" s="1"/>
  <c r="HE149" i="54"/>
  <c r="HB150" i="54"/>
  <c r="HC150" i="54"/>
  <c r="HE150" i="54"/>
  <c r="HB151" i="54"/>
  <c r="HC151" i="54"/>
  <c r="HR151" i="54" s="1"/>
  <c r="HE151" i="54"/>
  <c r="HB152" i="54"/>
  <c r="HC152" i="54"/>
  <c r="HE152" i="54"/>
  <c r="HB153" i="54"/>
  <c r="HC153" i="54"/>
  <c r="HE153" i="54"/>
  <c r="HR29" i="54" l="1"/>
  <c r="HR54" i="54"/>
  <c r="HR51" i="54"/>
  <c r="HR44" i="54"/>
  <c r="HR19" i="54"/>
  <c r="HR34" i="54"/>
  <c r="HR9" i="54"/>
  <c r="HR14" i="54"/>
  <c r="HQ7" i="54"/>
  <c r="HR56" i="54"/>
  <c r="HR49" i="54"/>
  <c r="HR46" i="54"/>
  <c r="HR39" i="54"/>
  <c r="HR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V56" i="54"/>
  <c r="HE56" i="54"/>
  <c r="HV129" i="54"/>
  <c r="HE129" i="54"/>
  <c r="HV121" i="54"/>
  <c r="HE121" i="54"/>
  <c r="HV69" i="54"/>
  <c r="HE69" i="54"/>
  <c r="HV61" i="54"/>
  <c r="HE61" i="54"/>
  <c r="HV29" i="54"/>
  <c r="HE29" i="54"/>
  <c r="HV9" i="54"/>
  <c r="HW9" i="54" s="1"/>
  <c r="HX9" i="54" s="1"/>
  <c r="HY9" i="54" s="1"/>
  <c r="HE9" i="54"/>
  <c r="HV5" i="54"/>
  <c r="HW5" i="54" s="1"/>
  <c r="HX5" i="54" s="1"/>
  <c r="HY5" i="54" s="1"/>
  <c r="HE5" i="54"/>
  <c r="HV144" i="54"/>
  <c r="HE144" i="54"/>
  <c r="HV136" i="54"/>
  <c r="HE136" i="54"/>
  <c r="HV84" i="54"/>
  <c r="HE84" i="54"/>
  <c r="HV76" i="54"/>
  <c r="HE76" i="54"/>
  <c r="HV114" i="54"/>
  <c r="HE114" i="54"/>
  <c r="HV106" i="54"/>
  <c r="HE106" i="54"/>
  <c r="HV46" i="54"/>
  <c r="HE46" i="54"/>
  <c r="HV99" i="54"/>
  <c r="HE99" i="54"/>
  <c r="HV91" i="54"/>
  <c r="HE91" i="54"/>
  <c r="HV51" i="54"/>
  <c r="HE51" i="54"/>
  <c r="HV39" i="54"/>
  <c r="HE39" i="54"/>
  <c r="HV19" i="54"/>
  <c r="HE19" i="54"/>
  <c r="HU132" i="54"/>
  <c r="HS67" i="54"/>
  <c r="HS32" i="54"/>
  <c r="IH151" i="54"/>
  <c r="IH110" i="54"/>
  <c r="IH50" i="54"/>
  <c r="IH142" i="54"/>
  <c r="IH95" i="54"/>
  <c r="IH31" i="54"/>
  <c r="IH134" i="54"/>
  <c r="IH83" i="54"/>
  <c r="IH23" i="54"/>
  <c r="IH119" i="54"/>
  <c r="IH74" i="54"/>
  <c r="IH14" i="54"/>
  <c r="IH62" i="54"/>
  <c r="IH150" i="54"/>
  <c r="IH139" i="54"/>
  <c r="IH130" i="54"/>
  <c r="IH118" i="54"/>
  <c r="IH107" i="54"/>
  <c r="IH94" i="54"/>
  <c r="IH82" i="54"/>
  <c r="IH71" i="54"/>
  <c r="IH59" i="54"/>
  <c r="IH47" i="54"/>
  <c r="IH30" i="54"/>
  <c r="IH22" i="54"/>
  <c r="IH10" i="54"/>
  <c r="IH147" i="54"/>
  <c r="IH138" i="54"/>
  <c r="IH127" i="54"/>
  <c r="IH115" i="54"/>
  <c r="IH103" i="54"/>
  <c r="IH87" i="54"/>
  <c r="IH79" i="54"/>
  <c r="IH70" i="54"/>
  <c r="IH55" i="54"/>
  <c r="IH38" i="54"/>
  <c r="IH27" i="54"/>
  <c r="IH18" i="54"/>
  <c r="IH7" i="54"/>
  <c r="IH143" i="54"/>
  <c r="IH135" i="54"/>
  <c r="IH126" i="54"/>
  <c r="IH111" i="54"/>
  <c r="IH102" i="54"/>
  <c r="IH86" i="54"/>
  <c r="IH78" i="54"/>
  <c r="IH63" i="54"/>
  <c r="IH54" i="54"/>
  <c r="IH35" i="54"/>
  <c r="IH26" i="54"/>
  <c r="IH15" i="54"/>
  <c r="IH6" i="54"/>
  <c r="IH131" i="54"/>
  <c r="IH123" i="54"/>
  <c r="IH75" i="54"/>
  <c r="IH67" i="54"/>
  <c r="IH43" i="54"/>
  <c r="IH11" i="54"/>
  <c r="IH146" i="54"/>
  <c r="IH122" i="54"/>
  <c r="IH98" i="54"/>
  <c r="IH90" i="54"/>
  <c r="IH66" i="54"/>
  <c r="IH58" i="54"/>
  <c r="IH42" i="54"/>
  <c r="IH34" i="54"/>
  <c r="IH133" i="54"/>
  <c r="IH125" i="54"/>
  <c r="IH105" i="54"/>
  <c r="IH101" i="54"/>
  <c r="IH97" i="54"/>
  <c r="IH93" i="54"/>
  <c r="IH73" i="54"/>
  <c r="IH65" i="54"/>
  <c r="IH49" i="54"/>
  <c r="IH45" i="54"/>
  <c r="IH41" i="54"/>
  <c r="IH17" i="54"/>
  <c r="IH13" i="54"/>
  <c r="IH152" i="54"/>
  <c r="IH148" i="54"/>
  <c r="IH128" i="54"/>
  <c r="IH124" i="54"/>
  <c r="IH120" i="54"/>
  <c r="IH116" i="54"/>
  <c r="IH96" i="54"/>
  <c r="IH92" i="54"/>
  <c r="IH88" i="54"/>
  <c r="IH68" i="54"/>
  <c r="IH64" i="54"/>
  <c r="IH60" i="54"/>
  <c r="IH44" i="54"/>
  <c r="IH40" i="54"/>
  <c r="IH36" i="54"/>
  <c r="IH32" i="54"/>
  <c r="IH8" i="54"/>
  <c r="HS148" i="54"/>
  <c r="HU88" i="54"/>
  <c r="HS147" i="54"/>
  <c r="HS83" i="54"/>
  <c r="HS55" i="54"/>
  <c r="HS31" i="54"/>
  <c r="HT147" i="54"/>
  <c r="HU112" i="54"/>
  <c r="HU80" i="54"/>
  <c r="HU32" i="54"/>
  <c r="HS95" i="54"/>
  <c r="HT43" i="54"/>
  <c r="HS132" i="54"/>
  <c r="HS80" i="54"/>
  <c r="HS52" i="54"/>
  <c r="HS23" i="54"/>
  <c r="HT143" i="54"/>
  <c r="HU100" i="54"/>
  <c r="HU68" i="54"/>
  <c r="HS123" i="54"/>
  <c r="HS68" i="54"/>
  <c r="HS43" i="54"/>
  <c r="HU5" i="54"/>
  <c r="HU92" i="54"/>
  <c r="HT67" i="54"/>
  <c r="HT8" i="54"/>
  <c r="HU103" i="54"/>
  <c r="HT103" i="54"/>
  <c r="HS103" i="54"/>
  <c r="HU40" i="54"/>
  <c r="HS40" i="54"/>
  <c r="HT40" i="54"/>
  <c r="HT120" i="54"/>
  <c r="HS120" i="54"/>
  <c r="HU120" i="54"/>
  <c r="HT108" i="54"/>
  <c r="HU108" i="54"/>
  <c r="HT72" i="54"/>
  <c r="HU72" i="54"/>
  <c r="HS72" i="54"/>
  <c r="HT152" i="54"/>
  <c r="HS152" i="54"/>
  <c r="HU152" i="54"/>
  <c r="HU135" i="54"/>
  <c r="HT135" i="54"/>
  <c r="HT12" i="54"/>
  <c r="HS12" i="54"/>
  <c r="HU7" i="54"/>
  <c r="HS7" i="54"/>
  <c r="HT7" i="54"/>
  <c r="HS135" i="54"/>
  <c r="HU35" i="54"/>
  <c r="HT35" i="54"/>
  <c r="HS35" i="54"/>
  <c r="HU16" i="54"/>
  <c r="HT16" i="54"/>
  <c r="HS16" i="54"/>
  <c r="HU87" i="54"/>
  <c r="HS87" i="54"/>
  <c r="HT87" i="54"/>
  <c r="HS108" i="54"/>
  <c r="HS5" i="54"/>
  <c r="HS143" i="54"/>
  <c r="HS128" i="54"/>
  <c r="HS115" i="54"/>
  <c r="HS88" i="54"/>
  <c r="HS75" i="54"/>
  <c r="HS63" i="54"/>
  <c r="HS48" i="54"/>
  <c r="HS36" i="54"/>
  <c r="HS28" i="54"/>
  <c r="HS8" i="54"/>
  <c r="HU140" i="54"/>
  <c r="HU128" i="54"/>
  <c r="HT107" i="54"/>
  <c r="HT95" i="54"/>
  <c r="HU48" i="54"/>
  <c r="HT27" i="54"/>
  <c r="HT11" i="54"/>
  <c r="HS107" i="54"/>
  <c r="HS92" i="54"/>
  <c r="HS20" i="54"/>
  <c r="HS11" i="54"/>
  <c r="HT123" i="54"/>
  <c r="HT75" i="54"/>
  <c r="HT15" i="54"/>
  <c r="HS140" i="54"/>
  <c r="HS127" i="54"/>
  <c r="HS112" i="54"/>
  <c r="HS100" i="54"/>
  <c r="HS60" i="54"/>
  <c r="HS47" i="54"/>
  <c r="HS27" i="54"/>
  <c r="HS15" i="54"/>
  <c r="HU148" i="54"/>
  <c r="HT127" i="54"/>
  <c r="HT115" i="54"/>
  <c r="HT83" i="54"/>
  <c r="HT142" i="54"/>
  <c r="HS142" i="54"/>
  <c r="HU142" i="54"/>
  <c r="HU122" i="54"/>
  <c r="HT122" i="54"/>
  <c r="HS122" i="54"/>
  <c r="HU102" i="54"/>
  <c r="HT102" i="54"/>
  <c r="HS102" i="54"/>
  <c r="HU82" i="54"/>
  <c r="HT82" i="54"/>
  <c r="HS82" i="54"/>
  <c r="HU62" i="54"/>
  <c r="HS62" i="54"/>
  <c r="HU42" i="54"/>
  <c r="HT42" i="54"/>
  <c r="HS42" i="54"/>
  <c r="HU33" i="54"/>
  <c r="HT33" i="54"/>
  <c r="HS33" i="54"/>
  <c r="HU25" i="54"/>
  <c r="HT25" i="54"/>
  <c r="HS25" i="54"/>
  <c r="HT62" i="54"/>
  <c r="HT150" i="54"/>
  <c r="HS150" i="54"/>
  <c r="HU150" i="54"/>
  <c r="HU90" i="54"/>
  <c r="HT90" i="54"/>
  <c r="HS90" i="54"/>
  <c r="HU137" i="54"/>
  <c r="HS137" i="54"/>
  <c r="HU117" i="54"/>
  <c r="HS117" i="54"/>
  <c r="HU97" i="54"/>
  <c r="HS97" i="54"/>
  <c r="HU77" i="54"/>
  <c r="HS77" i="54"/>
  <c r="HU57" i="54"/>
  <c r="HT57" i="54"/>
  <c r="HS57" i="54"/>
  <c r="HU37" i="54"/>
  <c r="HS37" i="54"/>
  <c r="HT37" i="54"/>
  <c r="HT137" i="54"/>
  <c r="HT130" i="54"/>
  <c r="HS130" i="54"/>
  <c r="HU130" i="54"/>
  <c r="HU110" i="54"/>
  <c r="HT110" i="54"/>
  <c r="HS110" i="54"/>
  <c r="HU70" i="54"/>
  <c r="HT70" i="54"/>
  <c r="HS70" i="54"/>
  <c r="HT50" i="54"/>
  <c r="HS50" i="54"/>
  <c r="HU50" i="54"/>
  <c r="HU41" i="54"/>
  <c r="HT41" i="54"/>
  <c r="HS41" i="54"/>
  <c r="HT18" i="54"/>
  <c r="HS18" i="54"/>
  <c r="HU18" i="54"/>
  <c r="HT10" i="54"/>
  <c r="HS10" i="54"/>
  <c r="HU10" i="54"/>
  <c r="HU6" i="54"/>
  <c r="HS6" i="54"/>
  <c r="HT117" i="54"/>
  <c r="HU145" i="54"/>
  <c r="HS145" i="54"/>
  <c r="HU125" i="54"/>
  <c r="HS125" i="54"/>
  <c r="HU105" i="54"/>
  <c r="HS105" i="54"/>
  <c r="HU85" i="54"/>
  <c r="HS85" i="54"/>
  <c r="HU65" i="54"/>
  <c r="HT65" i="54"/>
  <c r="HS65" i="54"/>
  <c r="HU45" i="54"/>
  <c r="HS45" i="54"/>
  <c r="HT45" i="54"/>
  <c r="HU22" i="54"/>
  <c r="HS22" i="54"/>
  <c r="HU17" i="54"/>
  <c r="HT17" i="54"/>
  <c r="HS17" i="54"/>
  <c r="HU13" i="54"/>
  <c r="HS13" i="54"/>
  <c r="HT13" i="54"/>
  <c r="HT97" i="54"/>
  <c r="HT85" i="54"/>
  <c r="HT22" i="54"/>
  <c r="HU153" i="54"/>
  <c r="HS153" i="54"/>
  <c r="HT138" i="54"/>
  <c r="HS138" i="54"/>
  <c r="HU138" i="54"/>
  <c r="HU133" i="54"/>
  <c r="HS133" i="54"/>
  <c r="HU118" i="54"/>
  <c r="HT118" i="54"/>
  <c r="HS118" i="54"/>
  <c r="HU113" i="54"/>
  <c r="HS113" i="54"/>
  <c r="HU98" i="54"/>
  <c r="HT98" i="54"/>
  <c r="HS98" i="54"/>
  <c r="HU93" i="54"/>
  <c r="HS93" i="54"/>
  <c r="HU78" i="54"/>
  <c r="HT78" i="54"/>
  <c r="HS78" i="54"/>
  <c r="HU73" i="54"/>
  <c r="HS73" i="54"/>
  <c r="HT58" i="54"/>
  <c r="HS58" i="54"/>
  <c r="HU58" i="54"/>
  <c r="HU53" i="54"/>
  <c r="HS53" i="54"/>
  <c r="HT53" i="54"/>
  <c r="HU38" i="54"/>
  <c r="HS38" i="54"/>
  <c r="HU30" i="54"/>
  <c r="HS30" i="54"/>
  <c r="HT26" i="54"/>
  <c r="HS26" i="54"/>
  <c r="HU26" i="54"/>
  <c r="HU21" i="54"/>
  <c r="HS21" i="54"/>
  <c r="HT21" i="54"/>
  <c r="HT145" i="54"/>
  <c r="HT113" i="54"/>
  <c r="HT77" i="54"/>
  <c r="HT38" i="54"/>
  <c r="HT30" i="54"/>
  <c r="HT63" i="54"/>
  <c r="HU60" i="54"/>
  <c r="HT55" i="54"/>
  <c r="HU52" i="54"/>
  <c r="HT47" i="54"/>
  <c r="HU36" i="54"/>
  <c r="HT31" i="54"/>
  <c r="HU28" i="54"/>
  <c r="HT23" i="54"/>
  <c r="HU20" i="54"/>
  <c r="HU12" i="54"/>
  <c r="HO7" i="54"/>
  <c r="HQ5" i="54"/>
  <c r="HO5" i="54"/>
  <c r="HQ6" i="54"/>
  <c r="HO6" i="54"/>
  <c r="HP6" i="54"/>
  <c r="HP7" i="54"/>
  <c r="HP8" i="54"/>
  <c r="HQ8" i="54"/>
  <c r="HO8" i="54"/>
  <c r="IG32" i="54" l="1"/>
  <c r="IH5" i="54"/>
  <c r="IG67" i="54"/>
  <c r="IG132" i="54"/>
  <c r="IG112" i="54"/>
  <c r="IG107" i="54"/>
  <c r="IG8" i="54"/>
  <c r="IG140" i="54"/>
  <c r="IG88" i="54"/>
  <c r="IG100" i="54"/>
  <c r="IG92" i="54"/>
  <c r="IH16" i="54"/>
  <c r="IH25" i="54"/>
  <c r="IH53" i="54"/>
  <c r="IH77" i="54"/>
  <c r="IH100" i="54"/>
  <c r="IH109" i="54"/>
  <c r="IH132" i="54"/>
  <c r="IH141" i="54"/>
  <c r="IH12" i="54"/>
  <c r="IH21" i="54"/>
  <c r="IH48" i="54"/>
  <c r="IH72" i="54"/>
  <c r="IH81" i="54"/>
  <c r="IH104" i="54"/>
  <c r="IH113" i="54"/>
  <c r="IH137" i="54"/>
  <c r="IG53" i="54"/>
  <c r="IG98" i="54"/>
  <c r="IG133" i="54"/>
  <c r="IG105" i="54"/>
  <c r="IG110" i="54"/>
  <c r="IG130" i="54"/>
  <c r="IG37" i="54"/>
  <c r="IG25" i="54"/>
  <c r="IG27" i="54"/>
  <c r="IG75" i="54"/>
  <c r="IG143" i="54"/>
  <c r="IG87" i="54"/>
  <c r="IG135" i="54"/>
  <c r="IG12" i="54"/>
  <c r="IG103" i="54"/>
  <c r="IG68" i="54"/>
  <c r="IG23" i="54"/>
  <c r="IG83" i="54"/>
  <c r="IH24" i="54"/>
  <c r="IH33" i="54"/>
  <c r="IH52" i="54"/>
  <c r="IH80" i="54"/>
  <c r="IH89" i="54"/>
  <c r="IH112" i="54"/>
  <c r="IH140" i="54"/>
  <c r="IH149" i="54"/>
  <c r="IG93" i="54"/>
  <c r="IG22" i="54"/>
  <c r="IG125" i="54"/>
  <c r="IG10" i="54"/>
  <c r="IG108" i="54"/>
  <c r="IG7" i="54"/>
  <c r="IG40" i="54"/>
  <c r="IG80" i="54"/>
  <c r="IH20" i="54"/>
  <c r="IH28" i="54"/>
  <c r="IH37" i="54"/>
  <c r="IH57" i="54"/>
  <c r="IH85" i="54"/>
  <c r="IH108" i="54"/>
  <c r="IH117" i="54"/>
  <c r="IH145" i="54"/>
  <c r="IH153" i="54"/>
  <c r="IG26" i="54"/>
  <c r="IG38" i="54"/>
  <c r="IG73" i="54"/>
  <c r="IG118" i="54"/>
  <c r="IG153" i="54"/>
  <c r="IG13" i="54"/>
  <c r="IG45" i="54"/>
  <c r="IG18" i="54"/>
  <c r="IG70" i="54"/>
  <c r="IG77" i="54"/>
  <c r="IG117" i="54"/>
  <c r="IG90" i="54"/>
  <c r="IG150" i="54"/>
  <c r="IG62" i="54"/>
  <c r="IG122" i="54"/>
  <c r="IG142" i="54"/>
  <c r="IG47" i="54"/>
  <c r="IG127" i="54"/>
  <c r="IG11" i="54"/>
  <c r="IG36" i="54"/>
  <c r="IG5" i="54"/>
  <c r="IG35" i="54"/>
  <c r="IG152" i="54"/>
  <c r="IG120" i="54"/>
  <c r="IG123" i="54"/>
  <c r="IG52" i="54"/>
  <c r="IG95" i="54"/>
  <c r="IG147" i="54"/>
  <c r="IG85" i="54"/>
  <c r="IG57" i="54"/>
  <c r="IG42" i="54"/>
  <c r="IG102" i="54"/>
  <c r="IG60" i="54"/>
  <c r="IG20" i="54"/>
  <c r="IG48" i="54"/>
  <c r="IG115" i="54"/>
  <c r="IG16" i="54"/>
  <c r="IG31" i="54"/>
  <c r="IG145" i="54"/>
  <c r="IG28" i="54"/>
  <c r="IG21" i="54"/>
  <c r="IG30" i="54"/>
  <c r="IG58" i="54"/>
  <c r="IG78" i="54"/>
  <c r="IG113" i="54"/>
  <c r="IG138" i="54"/>
  <c r="IG17" i="54"/>
  <c r="IG65" i="54"/>
  <c r="IG6" i="54"/>
  <c r="IG41" i="54"/>
  <c r="IG50" i="54"/>
  <c r="IG97" i="54"/>
  <c r="IG137" i="54"/>
  <c r="IG33" i="54"/>
  <c r="IG82" i="54"/>
  <c r="IG15" i="54"/>
  <c r="IG63" i="54"/>
  <c r="IG128" i="54"/>
  <c r="IG72" i="54"/>
  <c r="IG43" i="54"/>
  <c r="IG55" i="54"/>
  <c r="IG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O6" i="54"/>
  <c r="IO8" i="54"/>
  <c r="IO5" i="54"/>
  <c r="IO7" i="54"/>
  <c r="IN8" i="54"/>
  <c r="IN7" i="54"/>
  <c r="IN5" i="54"/>
  <c r="IN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FA9" i="65"/>
  <c r="FA7" i="65"/>
  <c r="FA5" i="65"/>
  <c r="FA8" i="65" s="1"/>
  <c r="ET8" i="65"/>
  <c r="ET7" i="65"/>
  <c r="ET5" i="65"/>
  <c r="AY13" i="65"/>
  <c r="AY15" i="65"/>
  <c r="AY16" i="65"/>
  <c r="AY17" i="65"/>
  <c r="AY18" i="65"/>
  <c r="AY12" i="65"/>
  <c r="FA6" i="65" s="1"/>
  <c r="AY6" i="65"/>
  <c r="AY8" i="65"/>
  <c r="AY9" i="65"/>
  <c r="AY10" i="65"/>
  <c r="AY11" i="65"/>
  <c r="AY5" i="65"/>
  <c r="ET6" i="65" s="1"/>
  <c r="AZ5" i="65" l="1"/>
  <c r="AZ6" i="65"/>
  <c r="AZ8" i="65"/>
  <c r="AZ9" i="65"/>
  <c r="AZ10" i="65"/>
  <c r="AZ11" i="65"/>
  <c r="AZ12" i="65"/>
  <c r="AZ13" i="65"/>
  <c r="AZ15" i="65"/>
  <c r="AZ16" i="65"/>
  <c r="AZ17" i="65"/>
  <c r="AZ18" i="65"/>
  <c r="D6" i="65" l="1"/>
  <c r="D8" i="65"/>
  <c r="D9" i="65"/>
  <c r="D10" i="65"/>
  <c r="D11" i="65"/>
  <c r="D12" i="65"/>
  <c r="D13" i="65"/>
  <c r="D15" i="65"/>
  <c r="D16" i="65"/>
  <c r="D17" i="65"/>
  <c r="D18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T11" i="65" l="1"/>
  <c r="ET9" i="65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5" i="54"/>
  <c r="GP82" i="54" l="1"/>
  <c r="GN82" i="54"/>
  <c r="GQ82" i="54"/>
  <c r="GP78" i="54"/>
  <c r="GQ78" i="54" s="1"/>
  <c r="GN78" i="54"/>
  <c r="GP74" i="54"/>
  <c r="GQ74" i="54" s="1"/>
  <c r="GN74" i="54"/>
  <c r="GP70" i="54"/>
  <c r="GQ70" i="54" s="1"/>
  <c r="GN70" i="54"/>
  <c r="GP66" i="54"/>
  <c r="GQ66" i="54" s="1"/>
  <c r="GN66" i="54"/>
  <c r="GN62" i="54"/>
  <c r="GP62" i="54"/>
  <c r="GQ62" i="54" s="1"/>
  <c r="GN58" i="54"/>
  <c r="GQ58" i="54"/>
  <c r="GP58" i="54"/>
  <c r="GN54" i="54"/>
  <c r="GP54" i="54"/>
  <c r="GQ54" i="54" s="1"/>
  <c r="GN50" i="54"/>
  <c r="GP50" i="54"/>
  <c r="GQ50" i="54" s="1"/>
  <c r="GN46" i="54"/>
  <c r="GP46" i="54"/>
  <c r="GQ46" i="54" s="1"/>
  <c r="GN42" i="54"/>
  <c r="GP42" i="54"/>
  <c r="GQ42" i="54" s="1"/>
  <c r="GN38" i="54"/>
  <c r="GP38" i="54"/>
  <c r="GQ38" i="54" s="1"/>
  <c r="GN34" i="54"/>
  <c r="GP34" i="54"/>
  <c r="GQ34" i="54" s="1"/>
  <c r="GN30" i="54"/>
  <c r="GP30" i="54"/>
  <c r="GQ30" i="54" s="1"/>
  <c r="GN26" i="54"/>
  <c r="GQ26" i="54"/>
  <c r="GP26" i="54"/>
  <c r="GN22" i="54"/>
  <c r="GP22" i="54"/>
  <c r="GQ22" i="54" s="1"/>
  <c r="GN18" i="54"/>
  <c r="GP18" i="54"/>
  <c r="GQ18" i="54"/>
  <c r="GN14" i="54"/>
  <c r="GQ14" i="54"/>
  <c r="GP14" i="54"/>
  <c r="GN10" i="54"/>
  <c r="GP10" i="54"/>
  <c r="GQ10" i="54" s="1"/>
  <c r="GN6" i="54"/>
  <c r="GP6" i="54"/>
  <c r="GQ6" i="54" s="1"/>
  <c r="GN5" i="54"/>
  <c r="GP81" i="54"/>
  <c r="GQ81" i="54" s="1"/>
  <c r="GN81" i="54"/>
  <c r="GN77" i="54"/>
  <c r="GP77" i="54"/>
  <c r="GQ77" i="54" s="1"/>
  <c r="GN73" i="54"/>
  <c r="GP73" i="54"/>
  <c r="GQ73" i="54" s="1"/>
  <c r="GN69" i="54"/>
  <c r="GP69" i="54"/>
  <c r="GQ69" i="54" s="1"/>
  <c r="GN65" i="54"/>
  <c r="GP65" i="54"/>
  <c r="GQ65" i="54" s="1"/>
  <c r="GN61" i="54"/>
  <c r="GP61" i="54"/>
  <c r="GQ61" i="54" s="1"/>
  <c r="GN57" i="54"/>
  <c r="GP57" i="54"/>
  <c r="GQ57" i="54" s="1"/>
  <c r="GN53" i="54"/>
  <c r="GP53" i="54"/>
  <c r="GQ53" i="54" s="1"/>
  <c r="GN49" i="54"/>
  <c r="GP49" i="54"/>
  <c r="GQ49" i="54" s="1"/>
  <c r="GN45" i="54"/>
  <c r="GP45" i="54"/>
  <c r="GQ45" i="54" s="1"/>
  <c r="GN41" i="54"/>
  <c r="GP41" i="54"/>
  <c r="GQ41" i="54" s="1"/>
  <c r="GN37" i="54"/>
  <c r="GP37" i="54"/>
  <c r="GQ37" i="54" s="1"/>
  <c r="GN33" i="54"/>
  <c r="GP33" i="54"/>
  <c r="GQ33" i="54" s="1"/>
  <c r="GN29" i="54"/>
  <c r="GP29" i="54"/>
  <c r="GQ29" i="54" s="1"/>
  <c r="GN25" i="54"/>
  <c r="GP25" i="54"/>
  <c r="GQ25" i="54" s="1"/>
  <c r="GN21" i="54"/>
  <c r="GP21" i="54"/>
  <c r="GQ21" i="54" s="1"/>
  <c r="GN17" i="54"/>
  <c r="GP17" i="54"/>
  <c r="GQ17" i="54" s="1"/>
  <c r="GN13" i="54"/>
  <c r="GP13" i="54"/>
  <c r="GQ13" i="54" s="1"/>
  <c r="GN9" i="54"/>
  <c r="GP9" i="54"/>
  <c r="GQ9" i="54" s="1"/>
  <c r="GN84" i="54"/>
  <c r="GP84" i="54"/>
  <c r="GQ84" i="54" s="1"/>
  <c r="GN80" i="54"/>
  <c r="GP80" i="54"/>
  <c r="GQ80" i="54" s="1"/>
  <c r="GN76" i="54"/>
  <c r="GQ76" i="54"/>
  <c r="GP76" i="54"/>
  <c r="GN72" i="54"/>
  <c r="GP72" i="54"/>
  <c r="GQ72" i="54" s="1"/>
  <c r="GN68" i="54"/>
  <c r="GP68" i="54"/>
  <c r="GQ68" i="54" s="1"/>
  <c r="GN64" i="54"/>
  <c r="GQ64" i="54"/>
  <c r="GP64" i="54"/>
  <c r="GP60" i="54"/>
  <c r="GQ60" i="54" s="1"/>
  <c r="GN60" i="54"/>
  <c r="GP56" i="54"/>
  <c r="GQ56" i="54" s="1"/>
  <c r="GN56" i="54"/>
  <c r="GQ52" i="54"/>
  <c r="GP52" i="54"/>
  <c r="GN52" i="54"/>
  <c r="GP48" i="54"/>
  <c r="GQ48" i="54" s="1"/>
  <c r="GN48" i="54"/>
  <c r="GQ44" i="54"/>
  <c r="GP44" i="54"/>
  <c r="GN44" i="54"/>
  <c r="GP40" i="54"/>
  <c r="GQ40" i="54" s="1"/>
  <c r="GN40" i="54"/>
  <c r="GP36" i="54"/>
  <c r="GQ36" i="54" s="1"/>
  <c r="GN36" i="54"/>
  <c r="GP32" i="54"/>
  <c r="GQ32" i="54" s="1"/>
  <c r="GN32" i="54"/>
  <c r="GP28" i="54"/>
  <c r="GQ28" i="54" s="1"/>
  <c r="GN28" i="54"/>
  <c r="GP24" i="54"/>
  <c r="GN24" i="54"/>
  <c r="GQ24" i="54"/>
  <c r="GP20" i="54"/>
  <c r="GQ20" i="54" s="1"/>
  <c r="GN20" i="54"/>
  <c r="GP16" i="54"/>
  <c r="GQ16" i="54" s="1"/>
  <c r="GN16" i="54"/>
  <c r="GP12" i="54"/>
  <c r="GQ12" i="54" s="1"/>
  <c r="GN12" i="54"/>
  <c r="GP8" i="54"/>
  <c r="GQ8" i="54" s="1"/>
  <c r="GN8" i="54"/>
  <c r="GN83" i="54"/>
  <c r="GP83" i="54"/>
  <c r="GQ83" i="54" s="1"/>
  <c r="GN79" i="54"/>
  <c r="GP79" i="54"/>
  <c r="GQ79" i="54" s="1"/>
  <c r="GN75" i="54"/>
  <c r="GP75" i="54"/>
  <c r="GQ75" i="54" s="1"/>
  <c r="GN71" i="54"/>
  <c r="GP71" i="54"/>
  <c r="GQ71" i="54" s="1"/>
  <c r="GN67" i="54"/>
  <c r="GP67" i="54"/>
  <c r="GQ67" i="54" s="1"/>
  <c r="GN63" i="54"/>
  <c r="GP63" i="54"/>
  <c r="GQ63" i="54" s="1"/>
  <c r="GP59" i="54"/>
  <c r="GQ59" i="54" s="1"/>
  <c r="GN59" i="54"/>
  <c r="GP55" i="54"/>
  <c r="GQ55" i="54" s="1"/>
  <c r="GN55" i="54"/>
  <c r="GP51" i="54"/>
  <c r="GQ51" i="54" s="1"/>
  <c r="GN51" i="54"/>
  <c r="GP47" i="54"/>
  <c r="GQ47" i="54" s="1"/>
  <c r="GN47" i="54"/>
  <c r="GP43" i="54"/>
  <c r="GQ43" i="54" s="1"/>
  <c r="GN43" i="54"/>
  <c r="GP39" i="54"/>
  <c r="GQ39" i="54" s="1"/>
  <c r="GN39" i="54"/>
  <c r="GP35" i="54"/>
  <c r="GQ35" i="54" s="1"/>
  <c r="GN35" i="54"/>
  <c r="GP31" i="54"/>
  <c r="GQ31" i="54" s="1"/>
  <c r="GN31" i="54"/>
  <c r="GP27" i="54"/>
  <c r="GQ27" i="54" s="1"/>
  <c r="GN27" i="54"/>
  <c r="GN23" i="54"/>
  <c r="GP23" i="54"/>
  <c r="GQ23" i="54" s="1"/>
  <c r="GN19" i="54"/>
  <c r="GP19" i="54"/>
  <c r="GQ19" i="54" s="1"/>
  <c r="GN15" i="54"/>
  <c r="GP15" i="54"/>
  <c r="GQ15" i="54" s="1"/>
  <c r="GN11" i="54"/>
  <c r="GP11" i="54"/>
  <c r="GQ11" i="54" s="1"/>
  <c r="GN7" i="54"/>
  <c r="GP7" i="54"/>
  <c r="GQ7" i="54" s="1"/>
  <c r="GP5" i="54"/>
  <c r="GQ5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AG4" i="67" s="1"/>
  <c r="U105" i="68"/>
  <c r="AG5" i="67" s="1"/>
  <c r="U106" i="68"/>
  <c r="AG6" i="67" s="1"/>
  <c r="U107" i="68"/>
  <c r="AG7" i="67" s="1"/>
  <c r="U108" i="68"/>
  <c r="AG8" i="67" s="1"/>
  <c r="U109" i="68"/>
  <c r="AG9" i="67" s="1"/>
  <c r="U110" i="68"/>
  <c r="AG10" i="67" s="1"/>
  <c r="U111" i="68"/>
  <c r="AG11" i="67" s="1"/>
  <c r="U112" i="68"/>
  <c r="AG12" i="67" s="1"/>
  <c r="U113" i="68"/>
  <c r="AG13" i="67" s="1"/>
  <c r="U114" i="68"/>
  <c r="AG14" i="67" s="1"/>
  <c r="U115" i="68"/>
  <c r="AG15" i="67" s="1"/>
  <c r="U116" i="68"/>
  <c r="AG16" i="67" s="1"/>
  <c r="U117" i="68"/>
  <c r="AG17" i="67" s="1"/>
  <c r="U118" i="68"/>
  <c r="AG18" i="67" s="1"/>
  <c r="U119" i="68"/>
  <c r="AG19" i="67" s="1"/>
  <c r="U120" i="68"/>
  <c r="AG20" i="67" s="1"/>
  <c r="U121" i="68"/>
  <c r="AG21" i="67" s="1"/>
  <c r="U122" i="68"/>
  <c r="AG22" i="67" s="1"/>
  <c r="U123" i="68"/>
  <c r="AG23" i="67" s="1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AD4" i="67" s="1"/>
  <c r="AJ4" i="67" s="1"/>
  <c r="U165" i="68"/>
  <c r="AD5" i="67" s="1"/>
  <c r="AJ5" i="67" s="1"/>
  <c r="U166" i="68"/>
  <c r="AD6" i="67" s="1"/>
  <c r="AJ6" i="67" s="1"/>
  <c r="U167" i="68"/>
  <c r="AD7" i="67" s="1"/>
  <c r="AJ7" i="67" s="1"/>
  <c r="U168" i="68"/>
  <c r="AD8" i="67" s="1"/>
  <c r="AJ8" i="67" s="1"/>
  <c r="U169" i="68"/>
  <c r="AD9" i="67" s="1"/>
  <c r="AJ9" i="67" s="1"/>
  <c r="U170" i="68"/>
  <c r="AD10" i="67" s="1"/>
  <c r="AJ10" i="67" s="1"/>
  <c r="U171" i="68"/>
  <c r="AD11" i="67" s="1"/>
  <c r="AJ11" i="67" s="1"/>
  <c r="U172" i="68"/>
  <c r="AD12" i="67" s="1"/>
  <c r="AJ12" i="67" s="1"/>
  <c r="U173" i="68"/>
  <c r="AD13" i="67" s="1"/>
  <c r="AJ13" i="67" s="1"/>
  <c r="U174" i="68"/>
  <c r="AD14" i="67" s="1"/>
  <c r="AJ14" i="67" s="1"/>
  <c r="U175" i="68"/>
  <c r="AD15" i="67" s="1"/>
  <c r="AJ15" i="67" s="1"/>
  <c r="U176" i="68"/>
  <c r="AD16" i="67" s="1"/>
  <c r="AJ16" i="67" s="1"/>
  <c r="U177" i="68"/>
  <c r="AD17" i="67" s="1"/>
  <c r="AJ17" i="67" s="1"/>
  <c r="U178" i="68"/>
  <c r="AD18" i="67" s="1"/>
  <c r="AJ18" i="67" s="1"/>
  <c r="U179" i="68"/>
  <c r="AD19" i="67" s="1"/>
  <c r="AJ19" i="67" s="1"/>
  <c r="U180" i="68"/>
  <c r="AD20" i="67" s="1"/>
  <c r="AJ20" i="67" s="1"/>
  <c r="U181" i="68"/>
  <c r="AD21" i="67" s="1"/>
  <c r="AJ21" i="67" s="1"/>
  <c r="U182" i="68"/>
  <c r="AD22" i="67" s="1"/>
  <c r="AJ22" i="67" s="1"/>
  <c r="U183" i="68"/>
  <c r="AD23" i="67" s="1"/>
  <c r="AJ23" i="67" s="1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Y6" i="54" l="1"/>
  <c r="FY7" i="54"/>
  <c r="FY8" i="54"/>
  <c r="FY9" i="54"/>
  <c r="FY10" i="54"/>
  <c r="FY11" i="54"/>
  <c r="FY12" i="54"/>
  <c r="FY13" i="54"/>
  <c r="FY14" i="54"/>
  <c r="FY15" i="54"/>
  <c r="FY16" i="54"/>
  <c r="FY17" i="54"/>
  <c r="FY18" i="54"/>
  <c r="FY19" i="54"/>
  <c r="FY20" i="54"/>
  <c r="FY21" i="54"/>
  <c r="FY22" i="54"/>
  <c r="FY23" i="54"/>
  <c r="FY24" i="54"/>
  <c r="FY25" i="54"/>
  <c r="FY26" i="54"/>
  <c r="FY27" i="54"/>
  <c r="FY28" i="54"/>
  <c r="FY29" i="54"/>
  <c r="FY30" i="54"/>
  <c r="FY31" i="54"/>
  <c r="FY32" i="54"/>
  <c r="FY33" i="54"/>
  <c r="FY34" i="54"/>
  <c r="FY35" i="54"/>
  <c r="FY36" i="54"/>
  <c r="FY37" i="54"/>
  <c r="FY38" i="54"/>
  <c r="FY39" i="54"/>
  <c r="FY40" i="54"/>
  <c r="FY41" i="54"/>
  <c r="FY42" i="54"/>
  <c r="FY43" i="54"/>
  <c r="FY44" i="54"/>
  <c r="FY45" i="54"/>
  <c r="FY46" i="54"/>
  <c r="FY47" i="54"/>
  <c r="FY48" i="54"/>
  <c r="FY49" i="54"/>
  <c r="FY50" i="54"/>
  <c r="FY51" i="54"/>
  <c r="FY52" i="54"/>
  <c r="FY53" i="54"/>
  <c r="FY54" i="54"/>
  <c r="FY55" i="54"/>
  <c r="FY56" i="54"/>
  <c r="FY57" i="54"/>
  <c r="FY58" i="54"/>
  <c r="FY59" i="54"/>
  <c r="FY60" i="54"/>
  <c r="FY61" i="54"/>
  <c r="FY62" i="54"/>
  <c r="FY63" i="54"/>
  <c r="FY64" i="54"/>
  <c r="FY65" i="54"/>
  <c r="FY66" i="54"/>
  <c r="FY67" i="54"/>
  <c r="FY68" i="54"/>
  <c r="FY69" i="54"/>
  <c r="FY70" i="54"/>
  <c r="FY71" i="54"/>
  <c r="FY72" i="54"/>
  <c r="FY73" i="54"/>
  <c r="FY74" i="54"/>
  <c r="FY75" i="54"/>
  <c r="FY76" i="54"/>
  <c r="FY77" i="54"/>
  <c r="FY78" i="54"/>
  <c r="FY79" i="54"/>
  <c r="FY80" i="54"/>
  <c r="FY81" i="54"/>
  <c r="FY82" i="54"/>
  <c r="FY83" i="54"/>
  <c r="FY84" i="54"/>
  <c r="FY85" i="54"/>
  <c r="FY86" i="54"/>
  <c r="FY87" i="54"/>
  <c r="FY88" i="54"/>
  <c r="FY89" i="54"/>
  <c r="FY90" i="54"/>
  <c r="FY91" i="54"/>
  <c r="FY92" i="54"/>
  <c r="FY93" i="54"/>
  <c r="FY94" i="54"/>
  <c r="FY95" i="54"/>
  <c r="FY96" i="54"/>
  <c r="FY97" i="54"/>
  <c r="FY98" i="54"/>
  <c r="FY99" i="54"/>
  <c r="FY100" i="54"/>
  <c r="FY101" i="54"/>
  <c r="FY102" i="54"/>
  <c r="FY103" i="54"/>
  <c r="FY104" i="54"/>
  <c r="FY105" i="54"/>
  <c r="FY106" i="54"/>
  <c r="FY107" i="54"/>
  <c r="FY108" i="54"/>
  <c r="FY109" i="54"/>
  <c r="FY110" i="54"/>
  <c r="FY111" i="54"/>
  <c r="FY112" i="54"/>
  <c r="FY113" i="54"/>
  <c r="FY114" i="54"/>
  <c r="FY5" i="54"/>
  <c r="GB113" i="54" l="1"/>
  <c r="FZ113" i="54"/>
  <c r="GC113" i="54"/>
  <c r="GB109" i="54"/>
  <c r="GC109" i="54" s="1"/>
  <c r="FZ109" i="54"/>
  <c r="FZ105" i="54"/>
  <c r="GB105" i="54"/>
  <c r="FZ101" i="54"/>
  <c r="GB101" i="54"/>
  <c r="FZ97" i="54"/>
  <c r="GB97" i="54"/>
  <c r="FZ93" i="54"/>
  <c r="GB93" i="54"/>
  <c r="FZ89" i="54"/>
  <c r="GB89" i="54"/>
  <c r="GB85" i="54"/>
  <c r="GC85" i="54" s="1"/>
  <c r="FZ85" i="54"/>
  <c r="GB81" i="54"/>
  <c r="GC81" i="54" s="1"/>
  <c r="FZ81" i="54"/>
  <c r="GB77" i="54"/>
  <c r="FZ77" i="54"/>
  <c r="GC77" i="54"/>
  <c r="GB73" i="54"/>
  <c r="FZ73" i="54"/>
  <c r="GC73" i="54"/>
  <c r="GB69" i="54"/>
  <c r="GC69" i="54" s="1"/>
  <c r="FZ69" i="54"/>
  <c r="GB65" i="54"/>
  <c r="GC65" i="54" s="1"/>
  <c r="FZ65" i="54"/>
  <c r="GB61" i="54"/>
  <c r="FZ61" i="54"/>
  <c r="GC61" i="54"/>
  <c r="GB57" i="54"/>
  <c r="FZ57" i="54"/>
  <c r="GC57" i="54"/>
  <c r="FZ53" i="54"/>
  <c r="GB53" i="54"/>
  <c r="FZ49" i="54"/>
  <c r="GB49" i="54"/>
  <c r="GB45" i="54"/>
  <c r="GC45" i="54" s="1"/>
  <c r="FZ45" i="54"/>
  <c r="GB41" i="54"/>
  <c r="FZ41" i="54"/>
  <c r="FZ37" i="54"/>
  <c r="GB37" i="54"/>
  <c r="GC37" i="54" s="1"/>
  <c r="GB33" i="54"/>
  <c r="GC33" i="54" s="1"/>
  <c r="FZ33" i="54"/>
  <c r="GB29" i="54"/>
  <c r="FZ29" i="54"/>
  <c r="GB25" i="54"/>
  <c r="GC25" i="54" s="1"/>
  <c r="FZ25" i="54"/>
  <c r="GB21" i="54"/>
  <c r="FZ21" i="54"/>
  <c r="GB17" i="54"/>
  <c r="FZ17" i="54"/>
  <c r="GC17" i="54"/>
  <c r="GB13" i="54"/>
  <c r="FZ13" i="54"/>
  <c r="GB9" i="54"/>
  <c r="FZ9" i="54"/>
  <c r="GC9" i="54"/>
  <c r="FZ112" i="54"/>
  <c r="GB112" i="54"/>
  <c r="GC112" i="54" s="1"/>
  <c r="FZ108" i="54"/>
  <c r="GB108" i="54"/>
  <c r="FZ104" i="54"/>
  <c r="GB104" i="54"/>
  <c r="GC104" i="54" s="1"/>
  <c r="FZ100" i="54"/>
  <c r="GB100" i="54"/>
  <c r="GC100" i="54"/>
  <c r="GB96" i="54"/>
  <c r="FZ96" i="54"/>
  <c r="FZ92" i="54"/>
  <c r="GB92" i="54"/>
  <c r="GC88" i="54"/>
  <c r="GB88" i="54"/>
  <c r="FZ88" i="54"/>
  <c r="FZ84" i="54"/>
  <c r="GC84" i="54"/>
  <c r="GB84" i="54"/>
  <c r="FZ80" i="54"/>
  <c r="GB80" i="54"/>
  <c r="GC80" i="54" s="1"/>
  <c r="FZ76" i="54"/>
  <c r="GB76" i="54"/>
  <c r="GC76" i="54" s="1"/>
  <c r="FZ72" i="54"/>
  <c r="GB72" i="54"/>
  <c r="GC72" i="54" s="1"/>
  <c r="FZ68" i="54"/>
  <c r="GB68" i="54"/>
  <c r="FZ64" i="54"/>
  <c r="GB64" i="54"/>
  <c r="FZ60" i="54"/>
  <c r="GB60" i="54"/>
  <c r="FZ56" i="54"/>
  <c r="GB56" i="54"/>
  <c r="FZ52" i="54"/>
  <c r="GB52" i="54"/>
  <c r="GC52" i="54" s="1"/>
  <c r="GB48" i="54"/>
  <c r="GC48" i="54" s="1"/>
  <c r="FZ48" i="54"/>
  <c r="FZ44" i="54"/>
  <c r="GB44" i="54"/>
  <c r="GC44" i="54"/>
  <c r="FZ40" i="54"/>
  <c r="GB40" i="54"/>
  <c r="FZ36" i="54"/>
  <c r="GB36" i="54"/>
  <c r="FZ32" i="54"/>
  <c r="GC32" i="54"/>
  <c r="GB32" i="54"/>
  <c r="FZ28" i="54"/>
  <c r="GB28" i="54"/>
  <c r="GC28" i="54" s="1"/>
  <c r="FZ24" i="54"/>
  <c r="GB24" i="54"/>
  <c r="GC24" i="54" s="1"/>
  <c r="FZ20" i="54"/>
  <c r="GB20" i="54"/>
  <c r="GC20" i="54" s="1"/>
  <c r="FZ16" i="54"/>
  <c r="GC16" i="54"/>
  <c r="GB16" i="54"/>
  <c r="FZ12" i="54"/>
  <c r="GB12" i="54"/>
  <c r="GC12" i="54" s="1"/>
  <c r="FZ8" i="54"/>
  <c r="GB8" i="54"/>
  <c r="GC8" i="54" s="1"/>
  <c r="GB5" i="54"/>
  <c r="GC5" i="54" s="1"/>
  <c r="FZ5" i="54"/>
  <c r="FZ111" i="54"/>
  <c r="GB111" i="54"/>
  <c r="GC111" i="54" s="1"/>
  <c r="GB107" i="54"/>
  <c r="FZ107" i="54"/>
  <c r="FZ103" i="54"/>
  <c r="GB103" i="54"/>
  <c r="FZ99" i="54"/>
  <c r="GB99" i="54"/>
  <c r="GC99" i="54"/>
  <c r="FZ95" i="54"/>
  <c r="GB95" i="54"/>
  <c r="GC95" i="54" s="1"/>
  <c r="FZ91" i="54"/>
  <c r="GB91" i="54"/>
  <c r="GC91" i="54" s="1"/>
  <c r="FZ87" i="54"/>
  <c r="GB87" i="54"/>
  <c r="GC87" i="54"/>
  <c r="GB83" i="54"/>
  <c r="FZ83" i="54"/>
  <c r="GC83" i="54"/>
  <c r="GB79" i="54"/>
  <c r="GC79" i="54" s="1"/>
  <c r="FZ79" i="54"/>
  <c r="GB75" i="54"/>
  <c r="FZ75" i="54"/>
  <c r="GC75" i="54"/>
  <c r="GB71" i="54"/>
  <c r="GC71" i="54" s="1"/>
  <c r="FZ71" i="54"/>
  <c r="GB67" i="54"/>
  <c r="FZ67" i="54"/>
  <c r="GC67" i="54"/>
  <c r="GB63" i="54"/>
  <c r="GC63" i="54" s="1"/>
  <c r="FZ63" i="54"/>
  <c r="GB59" i="54"/>
  <c r="GC59" i="54" s="1"/>
  <c r="FZ59" i="54"/>
  <c r="GB55" i="54"/>
  <c r="GC55" i="54" s="1"/>
  <c r="FZ55" i="54"/>
  <c r="GB51" i="54"/>
  <c r="FZ51" i="54"/>
  <c r="GC51" i="54"/>
  <c r="GB47" i="54"/>
  <c r="GC47" i="54" s="1"/>
  <c r="FZ47" i="54"/>
  <c r="FZ43" i="54"/>
  <c r="GB43" i="54"/>
  <c r="GC43" i="54" s="1"/>
  <c r="FZ39" i="54"/>
  <c r="GB39" i="54"/>
  <c r="GC39" i="54"/>
  <c r="FZ35" i="54"/>
  <c r="GB35" i="54"/>
  <c r="GC35" i="54" s="1"/>
  <c r="GB31" i="54"/>
  <c r="FZ31" i="54"/>
  <c r="GC31" i="54"/>
  <c r="GB27" i="54"/>
  <c r="FZ27" i="54"/>
  <c r="GC27" i="54"/>
  <c r="GB23" i="54"/>
  <c r="GC23" i="54" s="1"/>
  <c r="FZ23" i="54"/>
  <c r="GB19" i="54"/>
  <c r="FZ19" i="54"/>
  <c r="GC19" i="54"/>
  <c r="GB15" i="54"/>
  <c r="FZ15" i="54"/>
  <c r="GC15" i="54"/>
  <c r="GB11" i="54"/>
  <c r="GC11" i="54" s="1"/>
  <c r="FZ11" i="54"/>
  <c r="GB7" i="54"/>
  <c r="GC7" i="54" s="1"/>
  <c r="FZ7" i="54"/>
  <c r="FZ114" i="54"/>
  <c r="GB114" i="54"/>
  <c r="FZ110" i="54"/>
  <c r="GB110" i="54"/>
  <c r="FZ106" i="54"/>
  <c r="GC106" i="54"/>
  <c r="GB106" i="54"/>
  <c r="FZ102" i="54"/>
  <c r="GB102" i="54"/>
  <c r="FZ98" i="54"/>
  <c r="GB98" i="54"/>
  <c r="GC94" i="54"/>
  <c r="GB94" i="54"/>
  <c r="FZ94" i="54"/>
  <c r="GB90" i="54"/>
  <c r="GC90" i="54" s="1"/>
  <c r="FZ90" i="54"/>
  <c r="GC86" i="54"/>
  <c r="GB86" i="54"/>
  <c r="FZ86" i="54"/>
  <c r="FZ82" i="54"/>
  <c r="GC82" i="54"/>
  <c r="GB82" i="54"/>
  <c r="FZ78" i="54"/>
  <c r="GB78" i="54"/>
  <c r="GC78" i="54" s="1"/>
  <c r="FZ74" i="54"/>
  <c r="GC74" i="54"/>
  <c r="GB74" i="54"/>
  <c r="GC70" i="54"/>
  <c r="GB70" i="54"/>
  <c r="FZ70" i="54"/>
  <c r="GB66" i="54"/>
  <c r="GC66" i="54" s="1"/>
  <c r="FZ66" i="54"/>
  <c r="GC62" i="54"/>
  <c r="GB62" i="54"/>
  <c r="FZ62" i="54"/>
  <c r="GB58" i="54"/>
  <c r="GC58" i="54" s="1"/>
  <c r="FZ58" i="54"/>
  <c r="FZ54" i="54"/>
  <c r="GB54" i="54"/>
  <c r="GC54" i="54"/>
  <c r="FZ50" i="54"/>
  <c r="GB50" i="54"/>
  <c r="GB46" i="54"/>
  <c r="GC46" i="54" s="1"/>
  <c r="FZ46" i="54"/>
  <c r="FZ42" i="54"/>
  <c r="GB42" i="54"/>
  <c r="FZ38" i="54"/>
  <c r="GB38" i="54"/>
  <c r="GC34" i="54"/>
  <c r="GB34" i="54"/>
  <c r="FZ34" i="54"/>
  <c r="GB30" i="54"/>
  <c r="GC30" i="54" s="1"/>
  <c r="FZ30" i="54"/>
  <c r="GC26" i="54"/>
  <c r="GB26" i="54"/>
  <c r="FZ26" i="54"/>
  <c r="GB22" i="54"/>
  <c r="GC22" i="54" s="1"/>
  <c r="FZ22" i="54"/>
  <c r="GC18" i="54"/>
  <c r="GB18" i="54"/>
  <c r="FZ18" i="54"/>
  <c r="GB14" i="54"/>
  <c r="GC14" i="54" s="1"/>
  <c r="FZ14" i="54"/>
  <c r="GC10" i="54"/>
  <c r="GB10" i="54"/>
  <c r="FZ10" i="54"/>
  <c r="GB6" i="54"/>
  <c r="GC6" i="54" s="1"/>
  <c r="FZ6" i="54"/>
  <c r="GR42" i="54" l="1"/>
  <c r="GS42" i="54" s="1"/>
  <c r="GT42" i="54"/>
  <c r="GU42" i="54" s="1"/>
  <c r="GV42" i="54"/>
  <c r="GW42" i="54" s="1"/>
  <c r="GR50" i="54"/>
  <c r="GS50" i="54" s="1"/>
  <c r="GT50" i="54"/>
  <c r="GU50" i="54" s="1"/>
  <c r="GV50" i="54"/>
  <c r="GW50" i="54" s="1"/>
  <c r="GT110" i="54"/>
  <c r="GU110" i="54" s="1"/>
  <c r="GR110" i="54"/>
  <c r="GS110" i="54" s="1"/>
  <c r="GV110" i="54"/>
  <c r="GW110" i="54" s="1"/>
  <c r="GV114" i="54"/>
  <c r="GW114" i="54" s="1"/>
  <c r="GR114" i="54"/>
  <c r="GS114" i="54" s="1"/>
  <c r="GT114" i="54"/>
  <c r="GU114" i="54" s="1"/>
  <c r="GV59" i="54"/>
  <c r="GW59" i="54" s="1"/>
  <c r="GT59" i="54"/>
  <c r="GU59" i="54" s="1"/>
  <c r="GR59" i="54"/>
  <c r="GS59" i="54" s="1"/>
  <c r="GR67" i="54"/>
  <c r="GS67" i="54" s="1"/>
  <c r="GT67" i="54"/>
  <c r="GU67" i="54" s="1"/>
  <c r="GV67" i="54"/>
  <c r="GW67" i="54" s="1"/>
  <c r="GV75" i="54"/>
  <c r="GW75" i="54" s="1"/>
  <c r="GR75" i="54"/>
  <c r="GS75" i="54" s="1"/>
  <c r="GT75" i="54"/>
  <c r="GU75" i="54" s="1"/>
  <c r="GR83" i="54"/>
  <c r="GS83" i="54" s="1"/>
  <c r="GT83" i="54"/>
  <c r="GU83" i="54" s="1"/>
  <c r="GV83" i="54"/>
  <c r="GW83" i="54" s="1"/>
  <c r="GV103" i="54"/>
  <c r="GW103" i="54" s="1"/>
  <c r="GT103" i="54"/>
  <c r="GU103" i="54" s="1"/>
  <c r="GR103" i="54"/>
  <c r="GS103" i="54" s="1"/>
  <c r="GC36" i="54"/>
  <c r="GR36" i="54"/>
  <c r="GS36" i="54" s="1"/>
  <c r="GV36" i="54"/>
  <c r="GW36" i="54" s="1"/>
  <c r="GT36" i="54"/>
  <c r="GU36" i="54" s="1"/>
  <c r="GR56" i="54"/>
  <c r="GS56" i="54" s="1"/>
  <c r="GT56" i="54"/>
  <c r="GU56" i="54" s="1"/>
  <c r="GV56" i="54"/>
  <c r="GW56" i="54" s="1"/>
  <c r="GV64" i="54"/>
  <c r="GW64" i="54" s="1"/>
  <c r="GT64" i="54"/>
  <c r="GU64" i="54" s="1"/>
  <c r="GR64" i="54"/>
  <c r="GS64" i="54" s="1"/>
  <c r="GC92" i="54"/>
  <c r="GR92" i="54"/>
  <c r="GS92" i="54" s="1"/>
  <c r="GV92" i="54"/>
  <c r="GW92" i="54" s="1"/>
  <c r="GT92" i="54"/>
  <c r="GU92" i="54" s="1"/>
  <c r="GR13" i="54"/>
  <c r="GS13" i="54" s="1"/>
  <c r="GV13" i="54"/>
  <c r="GW13" i="54" s="1"/>
  <c r="GT13" i="54"/>
  <c r="GU13" i="54" s="1"/>
  <c r="GT21" i="54"/>
  <c r="GU21" i="54" s="1"/>
  <c r="GR21" i="54"/>
  <c r="GS21" i="54" s="1"/>
  <c r="GV21" i="54"/>
  <c r="GW21" i="54" s="1"/>
  <c r="GR29" i="54"/>
  <c r="GS29" i="54" s="1"/>
  <c r="GV29" i="54"/>
  <c r="GW29" i="54" s="1"/>
  <c r="GT29" i="54"/>
  <c r="GU29" i="54" s="1"/>
  <c r="GT41" i="54"/>
  <c r="GU41" i="54" s="1"/>
  <c r="GV41" i="54"/>
  <c r="GW41" i="54" s="1"/>
  <c r="GR41" i="54"/>
  <c r="GS41" i="54" s="1"/>
  <c r="GR49" i="54"/>
  <c r="GS49" i="54" s="1"/>
  <c r="GT49" i="54"/>
  <c r="GU49" i="54" s="1"/>
  <c r="GV49" i="54"/>
  <c r="GW49" i="54" s="1"/>
  <c r="GV53" i="54"/>
  <c r="GW53" i="54" s="1"/>
  <c r="GT53" i="54"/>
  <c r="GU53" i="54" s="1"/>
  <c r="GR53" i="54"/>
  <c r="GS53" i="54" s="1"/>
  <c r="GT57" i="54"/>
  <c r="GU57" i="54" s="1"/>
  <c r="GV57" i="54"/>
  <c r="GW57" i="54" s="1"/>
  <c r="GR57" i="54"/>
  <c r="GS57" i="54" s="1"/>
  <c r="GR65" i="54"/>
  <c r="GS65" i="54" s="1"/>
  <c r="GV65" i="54"/>
  <c r="GW65" i="54" s="1"/>
  <c r="GT65" i="54"/>
  <c r="GU65" i="54" s="1"/>
  <c r="GV73" i="54"/>
  <c r="GW73" i="54" s="1"/>
  <c r="GT73" i="54"/>
  <c r="GU73" i="54" s="1"/>
  <c r="GR73" i="54"/>
  <c r="GS73" i="54" s="1"/>
  <c r="GT81" i="54"/>
  <c r="GU81" i="54" s="1"/>
  <c r="GR81" i="54"/>
  <c r="GS81" i="54" s="1"/>
  <c r="GV81" i="54"/>
  <c r="GW81" i="54" s="1"/>
  <c r="GR97" i="54"/>
  <c r="GS97" i="54" s="1"/>
  <c r="GV97" i="54"/>
  <c r="GW97" i="54" s="1"/>
  <c r="GT97" i="54"/>
  <c r="GU97" i="54" s="1"/>
  <c r="GC105" i="54"/>
  <c r="GV105" i="54"/>
  <c r="GW105" i="54" s="1"/>
  <c r="GT105" i="54"/>
  <c r="GU105" i="54" s="1"/>
  <c r="GR105" i="54"/>
  <c r="GS105" i="54" s="1"/>
  <c r="GT98" i="54"/>
  <c r="GU98" i="54" s="1"/>
  <c r="GR98" i="54"/>
  <c r="GS98" i="54" s="1"/>
  <c r="GV98" i="54"/>
  <c r="GW98" i="54" s="1"/>
  <c r="GV6" i="54"/>
  <c r="GW6" i="54" s="1"/>
  <c r="GT6" i="54"/>
  <c r="GU6" i="54" s="1"/>
  <c r="GR6" i="54"/>
  <c r="GS6" i="54" s="1"/>
  <c r="GV14" i="54"/>
  <c r="GW14" i="54" s="1"/>
  <c r="GT14" i="54"/>
  <c r="GU14" i="54" s="1"/>
  <c r="GR14" i="54"/>
  <c r="GS14" i="54" s="1"/>
  <c r="GR22" i="54"/>
  <c r="GS22" i="54" s="1"/>
  <c r="GT22" i="54"/>
  <c r="GU22" i="54" s="1"/>
  <c r="GV22" i="54"/>
  <c r="GW22" i="54" s="1"/>
  <c r="GT30" i="54"/>
  <c r="GU30" i="54" s="1"/>
  <c r="GR30" i="54"/>
  <c r="GS30" i="54" s="1"/>
  <c r="GV30" i="54"/>
  <c r="GW30" i="54" s="1"/>
  <c r="GC42" i="54"/>
  <c r="GC50" i="54"/>
  <c r="GR62" i="54"/>
  <c r="GS62" i="54" s="1"/>
  <c r="GT62" i="54"/>
  <c r="GU62" i="54" s="1"/>
  <c r="GV62" i="54"/>
  <c r="GW62" i="54" s="1"/>
  <c r="GT70" i="54"/>
  <c r="GU70" i="54" s="1"/>
  <c r="GV70" i="54"/>
  <c r="GW70" i="54" s="1"/>
  <c r="GR70" i="54"/>
  <c r="GS70" i="54" s="1"/>
  <c r="GV74" i="54"/>
  <c r="GW74" i="54" s="1"/>
  <c r="GR74" i="54"/>
  <c r="GS74" i="54" s="1"/>
  <c r="GT74" i="54"/>
  <c r="GU74" i="54" s="1"/>
  <c r="GT82" i="54"/>
  <c r="GU82" i="54" s="1"/>
  <c r="GR82" i="54"/>
  <c r="GS82" i="54" s="1"/>
  <c r="GV82" i="54"/>
  <c r="GW82" i="54" s="1"/>
  <c r="GR86" i="54"/>
  <c r="GS86" i="54" s="1"/>
  <c r="GV86" i="54"/>
  <c r="GW86" i="54" s="1"/>
  <c r="GT86" i="54"/>
  <c r="GU86" i="54" s="1"/>
  <c r="GT90" i="54"/>
  <c r="GU90" i="54" s="1"/>
  <c r="GR90" i="54"/>
  <c r="GS90" i="54" s="1"/>
  <c r="GV90" i="54"/>
  <c r="GW90" i="54" s="1"/>
  <c r="GV94" i="54"/>
  <c r="GW94" i="54" s="1"/>
  <c r="GT94" i="54"/>
  <c r="GU94" i="54" s="1"/>
  <c r="GR94" i="54"/>
  <c r="GS94" i="54" s="1"/>
  <c r="GC98" i="54"/>
  <c r="GV106" i="54"/>
  <c r="GW106" i="54" s="1"/>
  <c r="GT106" i="54"/>
  <c r="GU106" i="54" s="1"/>
  <c r="GR106" i="54"/>
  <c r="GS106" i="54" s="1"/>
  <c r="GC110" i="54"/>
  <c r="GC114" i="54"/>
  <c r="GT11" i="54"/>
  <c r="GU11" i="54" s="1"/>
  <c r="GR11" i="54"/>
  <c r="GS11" i="54" s="1"/>
  <c r="GV11" i="54"/>
  <c r="GW11" i="54" s="1"/>
  <c r="GR19" i="54"/>
  <c r="GS19" i="54" s="1"/>
  <c r="GV19" i="54"/>
  <c r="GW19" i="54" s="1"/>
  <c r="GT19" i="54"/>
  <c r="GU19" i="54" s="1"/>
  <c r="GV27" i="54"/>
  <c r="GW27" i="54" s="1"/>
  <c r="GT27" i="54"/>
  <c r="GU27" i="54" s="1"/>
  <c r="GR27" i="54"/>
  <c r="GS27" i="54" s="1"/>
  <c r="GT47" i="54"/>
  <c r="GU47" i="54" s="1"/>
  <c r="GR47" i="54"/>
  <c r="GS47" i="54" s="1"/>
  <c r="GV47" i="54"/>
  <c r="GW47" i="54" s="1"/>
  <c r="GC103" i="54"/>
  <c r="GR12" i="54"/>
  <c r="GS12" i="54" s="1"/>
  <c r="GV12" i="54"/>
  <c r="GW12" i="54" s="1"/>
  <c r="GT12" i="54"/>
  <c r="GU12" i="54" s="1"/>
  <c r="GR20" i="54"/>
  <c r="GS20" i="54" s="1"/>
  <c r="GV20" i="54"/>
  <c r="GW20" i="54" s="1"/>
  <c r="GT20" i="54"/>
  <c r="GU20" i="54" s="1"/>
  <c r="GR28" i="54"/>
  <c r="GS28" i="54" s="1"/>
  <c r="GV28" i="54"/>
  <c r="GW28" i="54" s="1"/>
  <c r="GT28" i="54"/>
  <c r="GU28" i="54" s="1"/>
  <c r="GC56" i="54"/>
  <c r="GC64" i="54"/>
  <c r="GV72" i="54"/>
  <c r="GW72" i="54" s="1"/>
  <c r="GT72" i="54"/>
  <c r="GU72" i="54" s="1"/>
  <c r="GR72" i="54"/>
  <c r="GS72" i="54" s="1"/>
  <c r="GR80" i="54"/>
  <c r="GS80" i="54" s="1"/>
  <c r="GV80" i="54"/>
  <c r="GW80" i="54" s="1"/>
  <c r="GT80" i="54"/>
  <c r="GU80" i="54" s="1"/>
  <c r="GT104" i="54"/>
  <c r="GU104" i="54" s="1"/>
  <c r="GR104" i="54"/>
  <c r="GS104" i="54" s="1"/>
  <c r="GV104" i="54"/>
  <c r="GW104" i="54" s="1"/>
  <c r="GC41" i="54"/>
  <c r="GC53" i="54"/>
  <c r="GC97" i="54"/>
  <c r="GT54" i="54"/>
  <c r="GU54" i="54" s="1"/>
  <c r="GR54" i="54"/>
  <c r="GS54" i="54" s="1"/>
  <c r="GV54" i="54"/>
  <c r="GW54" i="54" s="1"/>
  <c r="GT102" i="54"/>
  <c r="GU102" i="54" s="1"/>
  <c r="GR102" i="54"/>
  <c r="GS102" i="54" s="1"/>
  <c r="GV102" i="54"/>
  <c r="GW102" i="54" s="1"/>
  <c r="GR55" i="54"/>
  <c r="GS55" i="54" s="1"/>
  <c r="GV55" i="54"/>
  <c r="GW55" i="54" s="1"/>
  <c r="GT55" i="54"/>
  <c r="GU55" i="54" s="1"/>
  <c r="GR63" i="54"/>
  <c r="GS63" i="54" s="1"/>
  <c r="GV63" i="54"/>
  <c r="GW63" i="54" s="1"/>
  <c r="GT63" i="54"/>
  <c r="GU63" i="54" s="1"/>
  <c r="GT71" i="54"/>
  <c r="GU71" i="54" s="1"/>
  <c r="GR71" i="54"/>
  <c r="GS71" i="54" s="1"/>
  <c r="GV71" i="54"/>
  <c r="GW71" i="54" s="1"/>
  <c r="GV79" i="54"/>
  <c r="GW79" i="54" s="1"/>
  <c r="GR79" i="54"/>
  <c r="GS79" i="54" s="1"/>
  <c r="GT79" i="54"/>
  <c r="GU79" i="54" s="1"/>
  <c r="GT91" i="54"/>
  <c r="GU91" i="54" s="1"/>
  <c r="GR91" i="54"/>
  <c r="GS91" i="54" s="1"/>
  <c r="GV91" i="54"/>
  <c r="GW91" i="54" s="1"/>
  <c r="GT95" i="54"/>
  <c r="GU95" i="54" s="1"/>
  <c r="GR95" i="54"/>
  <c r="GS95" i="54" s="1"/>
  <c r="GV95" i="54"/>
  <c r="GW95" i="54" s="1"/>
  <c r="GR99" i="54"/>
  <c r="GS99" i="54" s="1"/>
  <c r="GV99" i="54"/>
  <c r="GW99" i="54" s="1"/>
  <c r="GT99" i="54"/>
  <c r="GU99" i="54" s="1"/>
  <c r="GV107" i="54"/>
  <c r="GW107" i="54" s="1"/>
  <c r="GT107" i="54"/>
  <c r="GU107" i="54" s="1"/>
  <c r="GR107" i="54"/>
  <c r="GS107" i="54" s="1"/>
  <c r="GR5" i="54"/>
  <c r="GS5" i="54" s="1"/>
  <c r="GV5" i="54"/>
  <c r="GW5" i="54" s="1"/>
  <c r="GT5" i="54"/>
  <c r="GU5" i="54" s="1"/>
  <c r="GR40" i="54"/>
  <c r="GS40" i="54" s="1"/>
  <c r="GT40" i="54"/>
  <c r="GU40" i="54" s="1"/>
  <c r="GV40" i="54"/>
  <c r="GW40" i="54" s="1"/>
  <c r="GR48" i="54"/>
  <c r="GS48" i="54" s="1"/>
  <c r="GT48" i="54"/>
  <c r="GU48" i="54" s="1"/>
  <c r="GV48" i="54"/>
  <c r="GW48" i="54" s="1"/>
  <c r="GR52" i="54"/>
  <c r="GS52" i="54" s="1"/>
  <c r="GV52" i="54"/>
  <c r="GW52" i="54" s="1"/>
  <c r="GT52" i="54"/>
  <c r="GU52" i="54" s="1"/>
  <c r="GR60" i="54"/>
  <c r="GS60" i="54" s="1"/>
  <c r="GV60" i="54"/>
  <c r="GW60" i="54" s="1"/>
  <c r="GT60" i="54"/>
  <c r="GU60" i="54" s="1"/>
  <c r="GR68" i="54"/>
  <c r="GS68" i="54" s="1"/>
  <c r="GT68" i="54"/>
  <c r="GU68" i="54" s="1"/>
  <c r="GV68" i="54"/>
  <c r="GW68" i="54" s="1"/>
  <c r="GR96" i="54"/>
  <c r="GS96" i="54" s="1"/>
  <c r="GV96" i="54"/>
  <c r="GW96" i="54" s="1"/>
  <c r="GT96" i="54"/>
  <c r="GU96" i="54" s="1"/>
  <c r="GT9" i="54"/>
  <c r="GU9" i="54" s="1"/>
  <c r="GR9" i="54"/>
  <c r="GS9" i="54" s="1"/>
  <c r="GV9" i="54"/>
  <c r="GW9" i="54" s="1"/>
  <c r="GV17" i="54"/>
  <c r="GW17" i="54" s="1"/>
  <c r="GT17" i="54"/>
  <c r="GU17" i="54" s="1"/>
  <c r="GR17" i="54"/>
  <c r="GS17" i="54" s="1"/>
  <c r="GT25" i="54"/>
  <c r="GU25" i="54" s="1"/>
  <c r="GR25" i="54"/>
  <c r="GS25" i="54" s="1"/>
  <c r="GV25" i="54"/>
  <c r="GW25" i="54" s="1"/>
  <c r="GR33" i="54"/>
  <c r="GS33" i="54" s="1"/>
  <c r="GT33" i="54"/>
  <c r="GU33" i="54" s="1"/>
  <c r="GV33" i="54"/>
  <c r="GW33" i="54" s="1"/>
  <c r="GV37" i="54"/>
  <c r="GW37" i="54" s="1"/>
  <c r="GT37" i="54"/>
  <c r="GU37" i="54" s="1"/>
  <c r="GR37" i="54"/>
  <c r="GS37" i="54" s="1"/>
  <c r="GR45" i="54"/>
  <c r="GS45" i="54" s="1"/>
  <c r="GV45" i="54"/>
  <c r="GW45" i="54" s="1"/>
  <c r="GT45" i="54"/>
  <c r="GU45" i="54" s="1"/>
  <c r="GC49" i="54"/>
  <c r="GR61" i="54"/>
  <c r="GS61" i="54" s="1"/>
  <c r="GV61" i="54"/>
  <c r="GW61" i="54" s="1"/>
  <c r="GT61" i="54"/>
  <c r="GU61" i="54" s="1"/>
  <c r="GR69" i="54"/>
  <c r="GS69" i="54" s="1"/>
  <c r="GT69" i="54"/>
  <c r="GU69" i="54" s="1"/>
  <c r="GV69" i="54"/>
  <c r="GW69" i="54" s="1"/>
  <c r="GT77" i="54"/>
  <c r="GU77" i="54" s="1"/>
  <c r="GR77" i="54"/>
  <c r="GS77" i="54" s="1"/>
  <c r="GV77" i="54"/>
  <c r="GW77" i="54" s="1"/>
  <c r="GR85" i="54"/>
  <c r="GS85" i="54" s="1"/>
  <c r="GV85" i="54"/>
  <c r="GW85" i="54" s="1"/>
  <c r="GT85" i="54"/>
  <c r="GU85" i="54" s="1"/>
  <c r="GC89" i="54"/>
  <c r="GV89" i="54"/>
  <c r="GW89" i="54" s="1"/>
  <c r="GR89" i="54"/>
  <c r="GS89" i="54" s="1"/>
  <c r="GT89" i="54"/>
  <c r="GU89" i="54" s="1"/>
  <c r="GV93" i="54"/>
  <c r="GW93" i="54" s="1"/>
  <c r="GT93" i="54"/>
  <c r="GU93" i="54" s="1"/>
  <c r="GR93" i="54"/>
  <c r="GS93" i="54" s="1"/>
  <c r="GT101" i="54"/>
  <c r="GU101" i="54" s="1"/>
  <c r="GR101" i="54"/>
  <c r="GS101" i="54" s="1"/>
  <c r="GV101" i="54"/>
  <c r="GW101" i="54" s="1"/>
  <c r="GR109" i="54"/>
  <c r="GS109" i="54" s="1"/>
  <c r="GV109" i="54"/>
  <c r="GW109" i="54" s="1"/>
  <c r="GT109" i="54"/>
  <c r="GU109" i="54" s="1"/>
  <c r="GT10" i="54"/>
  <c r="GU10" i="54" s="1"/>
  <c r="GR10" i="54"/>
  <c r="GS10" i="54" s="1"/>
  <c r="GV10" i="54"/>
  <c r="GW10" i="54" s="1"/>
  <c r="GT18" i="54"/>
  <c r="GU18" i="54" s="1"/>
  <c r="GR18" i="54"/>
  <c r="GS18" i="54" s="1"/>
  <c r="GV18" i="54"/>
  <c r="GW18" i="54" s="1"/>
  <c r="GR26" i="54"/>
  <c r="GS26" i="54" s="1"/>
  <c r="GT26" i="54"/>
  <c r="GU26" i="54" s="1"/>
  <c r="GV26" i="54"/>
  <c r="GW26" i="54" s="1"/>
  <c r="GR34" i="54"/>
  <c r="GS34" i="54" s="1"/>
  <c r="GT34" i="54"/>
  <c r="GU34" i="54" s="1"/>
  <c r="GV34" i="54"/>
  <c r="GW34" i="54" s="1"/>
  <c r="GT38" i="54"/>
  <c r="GU38" i="54" s="1"/>
  <c r="GR38" i="54"/>
  <c r="GS38" i="54" s="1"/>
  <c r="GV38" i="54"/>
  <c r="GW38" i="54" s="1"/>
  <c r="GC38" i="54"/>
  <c r="GT46" i="54"/>
  <c r="GU46" i="54" s="1"/>
  <c r="GR46" i="54"/>
  <c r="GS46" i="54" s="1"/>
  <c r="GV46" i="54"/>
  <c r="GW46" i="54" s="1"/>
  <c r="GR58" i="54"/>
  <c r="GS58" i="54" s="1"/>
  <c r="GT58" i="54"/>
  <c r="GU58" i="54" s="1"/>
  <c r="GV58" i="54"/>
  <c r="GW58" i="54" s="1"/>
  <c r="GR66" i="54"/>
  <c r="GS66" i="54" s="1"/>
  <c r="GT66" i="54"/>
  <c r="GU66" i="54" s="1"/>
  <c r="GV66" i="54"/>
  <c r="GW66" i="54" s="1"/>
  <c r="GV78" i="54"/>
  <c r="GW78" i="54" s="1"/>
  <c r="GR78" i="54"/>
  <c r="GS78" i="54" s="1"/>
  <c r="GT78" i="54"/>
  <c r="GU78" i="54" s="1"/>
  <c r="GC102" i="54"/>
  <c r="GV7" i="54"/>
  <c r="GW7" i="54" s="1"/>
  <c r="GT7" i="54"/>
  <c r="GU7" i="54" s="1"/>
  <c r="GR7" i="54"/>
  <c r="GS7" i="54" s="1"/>
  <c r="GT15" i="54"/>
  <c r="GU15" i="54" s="1"/>
  <c r="GR15" i="54"/>
  <c r="GS15" i="54" s="1"/>
  <c r="GV15" i="54"/>
  <c r="GW15" i="54" s="1"/>
  <c r="GV23" i="54"/>
  <c r="GW23" i="54" s="1"/>
  <c r="GT23" i="54"/>
  <c r="GU23" i="54" s="1"/>
  <c r="GR23" i="54"/>
  <c r="GS23" i="54" s="1"/>
  <c r="GT31" i="54"/>
  <c r="GU31" i="54" s="1"/>
  <c r="GR31" i="54"/>
  <c r="GS31" i="54" s="1"/>
  <c r="GV31" i="54"/>
  <c r="GW31" i="54" s="1"/>
  <c r="GT35" i="54"/>
  <c r="GU35" i="54" s="1"/>
  <c r="GR35" i="54"/>
  <c r="GS35" i="54" s="1"/>
  <c r="GV35" i="54"/>
  <c r="GW35" i="54" s="1"/>
  <c r="GR39" i="54"/>
  <c r="GS39" i="54" s="1"/>
  <c r="GV39" i="54"/>
  <c r="GW39" i="54" s="1"/>
  <c r="GT39" i="54"/>
  <c r="GU39" i="54" s="1"/>
  <c r="GV43" i="54"/>
  <c r="GW43" i="54" s="1"/>
  <c r="GT43" i="54"/>
  <c r="GU43" i="54" s="1"/>
  <c r="GR43" i="54"/>
  <c r="GS43" i="54" s="1"/>
  <c r="GT51" i="54"/>
  <c r="GU51" i="54" s="1"/>
  <c r="GR51" i="54"/>
  <c r="GS51" i="54" s="1"/>
  <c r="GV51" i="54"/>
  <c r="GW51" i="54" s="1"/>
  <c r="GV87" i="54"/>
  <c r="GW87" i="54" s="1"/>
  <c r="GT87" i="54"/>
  <c r="GU87" i="54" s="1"/>
  <c r="GR87" i="54"/>
  <c r="GS87" i="54" s="1"/>
  <c r="GC107" i="54"/>
  <c r="GV111" i="54"/>
  <c r="GW111" i="54" s="1"/>
  <c r="GT111" i="54"/>
  <c r="GU111" i="54" s="1"/>
  <c r="GR111" i="54"/>
  <c r="GS111" i="54" s="1"/>
  <c r="GT8" i="54"/>
  <c r="GU8" i="54" s="1"/>
  <c r="GR8" i="54"/>
  <c r="GS8" i="54" s="1"/>
  <c r="GV8" i="54"/>
  <c r="GW8" i="54" s="1"/>
  <c r="GT16" i="54"/>
  <c r="GU16" i="54" s="1"/>
  <c r="GR16" i="54"/>
  <c r="GS16" i="54" s="1"/>
  <c r="GV16" i="54"/>
  <c r="GW16" i="54" s="1"/>
  <c r="GR24" i="54"/>
  <c r="GS24" i="54" s="1"/>
  <c r="GT24" i="54"/>
  <c r="GU24" i="54" s="1"/>
  <c r="GV24" i="54"/>
  <c r="GW24" i="54" s="1"/>
  <c r="GR32" i="54"/>
  <c r="GS32" i="54" s="1"/>
  <c r="GT32" i="54"/>
  <c r="GU32" i="54" s="1"/>
  <c r="GV32" i="54"/>
  <c r="GW32" i="54" s="1"/>
  <c r="GC40" i="54"/>
  <c r="GR44" i="54"/>
  <c r="GS44" i="54" s="1"/>
  <c r="GV44" i="54"/>
  <c r="GW44" i="54" s="1"/>
  <c r="GT44" i="54"/>
  <c r="GU44" i="54" s="1"/>
  <c r="GC60" i="54"/>
  <c r="GC68" i="54"/>
  <c r="GT76" i="54"/>
  <c r="GU76" i="54" s="1"/>
  <c r="GR76" i="54"/>
  <c r="GS76" i="54" s="1"/>
  <c r="GV76" i="54"/>
  <c r="GW76" i="54" s="1"/>
  <c r="GR84" i="54"/>
  <c r="GS84" i="54" s="1"/>
  <c r="GT84" i="54"/>
  <c r="GU84" i="54" s="1"/>
  <c r="GV84" i="54"/>
  <c r="GW84" i="54" s="1"/>
  <c r="GR88" i="54"/>
  <c r="GS88" i="54" s="1"/>
  <c r="GV88" i="54"/>
  <c r="GW88" i="54" s="1"/>
  <c r="GT88" i="54"/>
  <c r="GU88" i="54" s="1"/>
  <c r="GC96" i="54"/>
  <c r="GT100" i="54"/>
  <c r="GU100" i="54" s="1"/>
  <c r="GR100" i="54"/>
  <c r="GS100" i="54" s="1"/>
  <c r="GV100" i="54"/>
  <c r="GW100" i="54" s="1"/>
  <c r="GC108" i="54"/>
  <c r="GT108" i="54"/>
  <c r="GU108" i="54" s="1"/>
  <c r="GV108" i="54"/>
  <c r="GW108" i="54" s="1"/>
  <c r="GR108" i="54"/>
  <c r="GS108" i="54" s="1"/>
  <c r="GV112" i="54"/>
  <c r="GW112" i="54" s="1"/>
  <c r="GR112" i="54"/>
  <c r="GS112" i="54" s="1"/>
  <c r="GT112" i="54"/>
  <c r="GU112" i="54" s="1"/>
  <c r="GC13" i="54"/>
  <c r="GC21" i="54"/>
  <c r="GC29" i="54"/>
  <c r="GC93" i="54"/>
  <c r="GC101" i="54"/>
  <c r="GT113" i="54"/>
  <c r="GU113" i="54" s="1"/>
  <c r="GV113" i="54"/>
  <c r="GW113" i="54" s="1"/>
  <c r="GR113" i="54"/>
  <c r="GS1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D35" i="54" s="1"/>
  <c r="GE35" i="54" s="1"/>
  <c r="Z12" i="54"/>
  <c r="GF37" i="54" s="1"/>
  <c r="GG37" i="54" s="1"/>
  <c r="AA12" i="54"/>
  <c r="Y13" i="54"/>
  <c r="Z13" i="54"/>
  <c r="AA13" i="54"/>
  <c r="Y14" i="54"/>
  <c r="Z14" i="54"/>
  <c r="GF48" i="54" s="1"/>
  <c r="GG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F88" i="54" s="1"/>
  <c r="GG88" i="54" s="1"/>
  <c r="AA22" i="54"/>
  <c r="Y23" i="54"/>
  <c r="Z23" i="54"/>
  <c r="AA23" i="54"/>
  <c r="Y24" i="54"/>
  <c r="Z24" i="54"/>
  <c r="AA24" i="54"/>
  <c r="Y25" i="54"/>
  <c r="Z25" i="54"/>
  <c r="GF104" i="54" s="1"/>
  <c r="GG104" i="54" s="1"/>
  <c r="AA25" i="54"/>
  <c r="Y26" i="54"/>
  <c r="Z26" i="54"/>
  <c r="GF109" i="54" s="1"/>
  <c r="GG109" i="54" s="1"/>
  <c r="AA26" i="54"/>
  <c r="Y27" i="54"/>
  <c r="Z27" i="54"/>
  <c r="AA27" i="54"/>
  <c r="Z5" i="54"/>
  <c r="AA5" i="54"/>
  <c r="Y5" i="54"/>
  <c r="V105" i="68"/>
  <c r="AH5" i="67" s="1"/>
  <c r="AK5" i="67" s="1"/>
  <c r="AL5" i="67" s="1"/>
  <c r="V106" i="68"/>
  <c r="AH6" i="67" s="1"/>
  <c r="AK6" i="67" s="1"/>
  <c r="AL6" i="67" s="1"/>
  <c r="V107" i="68"/>
  <c r="AH7" i="67" s="1"/>
  <c r="AK7" i="67" s="1"/>
  <c r="AL7" i="67" s="1"/>
  <c r="V108" i="68"/>
  <c r="AH8" i="67" s="1"/>
  <c r="AK8" i="67" s="1"/>
  <c r="AL8" i="67" s="1"/>
  <c r="V109" i="68"/>
  <c r="AH9" i="67" s="1"/>
  <c r="AK9" i="67" s="1"/>
  <c r="AL9" i="67" s="1"/>
  <c r="V110" i="68"/>
  <c r="AH10" i="67" s="1"/>
  <c r="AK10" i="67" s="1"/>
  <c r="AL10" i="67" s="1"/>
  <c r="V111" i="68"/>
  <c r="AH11" i="67" s="1"/>
  <c r="AK11" i="67" s="1"/>
  <c r="AL11" i="67" s="1"/>
  <c r="V112" i="68"/>
  <c r="AH12" i="67" s="1"/>
  <c r="AK12" i="67" s="1"/>
  <c r="AL12" i="67" s="1"/>
  <c r="V113" i="68"/>
  <c r="AH13" i="67" s="1"/>
  <c r="AK13" i="67" s="1"/>
  <c r="AL13" i="67" s="1"/>
  <c r="V114" i="68"/>
  <c r="AH14" i="67" s="1"/>
  <c r="AK14" i="67" s="1"/>
  <c r="AL14" i="67" s="1"/>
  <c r="V115" i="68"/>
  <c r="AH15" i="67" s="1"/>
  <c r="AK15" i="67" s="1"/>
  <c r="AL15" i="67" s="1"/>
  <c r="V116" i="68"/>
  <c r="AH16" i="67" s="1"/>
  <c r="AK16" i="67" s="1"/>
  <c r="AL16" i="67" s="1"/>
  <c r="V117" i="68"/>
  <c r="AH17" i="67" s="1"/>
  <c r="AK17" i="67" s="1"/>
  <c r="AL17" i="67" s="1"/>
  <c r="V118" i="68"/>
  <c r="AH18" i="67" s="1"/>
  <c r="AK18" i="67" s="1"/>
  <c r="AL18" i="67" s="1"/>
  <c r="V119" i="68"/>
  <c r="AH19" i="67" s="1"/>
  <c r="AK19" i="67" s="1"/>
  <c r="AL19" i="67" s="1"/>
  <c r="V120" i="68"/>
  <c r="AH20" i="67" s="1"/>
  <c r="AK20" i="67" s="1"/>
  <c r="AL20" i="67" s="1"/>
  <c r="V121" i="68"/>
  <c r="AH21" i="67" s="1"/>
  <c r="AK21" i="67" s="1"/>
  <c r="AL21" i="67" s="1"/>
  <c r="V122" i="68"/>
  <c r="AH22" i="67" s="1"/>
  <c r="AK22" i="67" s="1"/>
  <c r="AL22" i="67" s="1"/>
  <c r="V123" i="68"/>
  <c r="AH23" i="67" s="1"/>
  <c r="AK23" i="67" s="1"/>
  <c r="AL23" i="67" s="1"/>
  <c r="V104" i="68"/>
  <c r="AH4" i="67" s="1"/>
  <c r="AK4" i="67" s="1"/>
  <c r="AL4" i="67" s="1"/>
  <c r="GF111" i="54" l="1"/>
  <c r="GG111" i="54" s="1"/>
  <c r="GF114" i="54"/>
  <c r="GG114" i="54" s="1"/>
  <c r="GF110" i="54"/>
  <c r="GG110" i="54" s="1"/>
  <c r="GF112" i="54"/>
  <c r="GG112" i="54" s="1"/>
  <c r="GF113" i="54"/>
  <c r="GG113" i="54" s="1"/>
  <c r="GD109" i="54"/>
  <c r="GE109" i="54" s="1"/>
  <c r="GD105" i="54"/>
  <c r="GE105" i="54" s="1"/>
  <c r="GD108" i="54"/>
  <c r="GE108" i="54" s="1"/>
  <c r="GD106" i="54"/>
  <c r="GE106" i="54" s="1"/>
  <c r="GH97" i="54"/>
  <c r="GI97" i="54" s="1"/>
  <c r="GH99" i="54"/>
  <c r="GI99" i="54" s="1"/>
  <c r="GH98" i="54"/>
  <c r="GI98" i="54" s="1"/>
  <c r="GH96" i="54"/>
  <c r="GI96" i="54" s="1"/>
  <c r="GH95" i="54"/>
  <c r="GI95" i="54" s="1"/>
  <c r="GF92" i="54"/>
  <c r="GG92" i="54" s="1"/>
  <c r="GF91" i="54"/>
  <c r="GG91" i="54" s="1"/>
  <c r="GF90" i="54"/>
  <c r="GG90" i="54" s="1"/>
  <c r="GF94" i="54"/>
  <c r="GG94" i="54" s="1"/>
  <c r="GD85" i="54"/>
  <c r="GE85" i="54" s="1"/>
  <c r="GD88" i="54"/>
  <c r="GE88" i="54" s="1"/>
  <c r="GD87" i="54"/>
  <c r="GE87" i="54" s="1"/>
  <c r="GD86" i="54"/>
  <c r="GE86" i="54" s="1"/>
  <c r="GD89" i="54"/>
  <c r="GE89" i="54" s="1"/>
  <c r="GH77" i="54"/>
  <c r="GI77" i="54" s="1"/>
  <c r="GH76" i="54"/>
  <c r="GI76" i="54" s="1"/>
  <c r="GH79" i="54"/>
  <c r="GI79" i="54" s="1"/>
  <c r="GH78" i="54"/>
  <c r="GI78" i="54" s="1"/>
  <c r="GH75" i="54"/>
  <c r="GI75" i="54" s="1"/>
  <c r="AB15" i="57"/>
  <c r="AE15" i="57" s="1"/>
  <c r="GF73" i="54"/>
  <c r="GG73" i="54" s="1"/>
  <c r="GF72" i="54"/>
  <c r="GG72" i="54" s="1"/>
  <c r="GF74" i="54"/>
  <c r="GG74" i="54" s="1"/>
  <c r="GF70" i="54"/>
  <c r="GG70" i="54" s="1"/>
  <c r="GF71" i="54"/>
  <c r="GG71" i="54" s="1"/>
  <c r="GD68" i="54"/>
  <c r="GE68" i="54" s="1"/>
  <c r="GD65" i="54"/>
  <c r="GE65" i="54" s="1"/>
  <c r="GD67" i="54"/>
  <c r="GE67" i="54" s="1"/>
  <c r="GD66" i="54"/>
  <c r="GE66" i="54" s="1"/>
  <c r="GD69" i="54"/>
  <c r="GE69" i="54" s="1"/>
  <c r="AC13" i="57"/>
  <c r="AF13" i="57" s="1"/>
  <c r="GH56" i="54"/>
  <c r="GI56" i="54" s="1"/>
  <c r="GH55" i="54"/>
  <c r="GI55" i="54" s="1"/>
  <c r="GH57" i="54"/>
  <c r="GI57" i="54" s="1"/>
  <c r="GH59" i="54"/>
  <c r="GI59" i="54" s="1"/>
  <c r="GH58" i="54"/>
  <c r="GI58" i="54" s="1"/>
  <c r="AB12" i="57"/>
  <c r="AE12" i="57" s="1"/>
  <c r="GF54" i="54"/>
  <c r="GG54" i="54" s="1"/>
  <c r="GF50" i="54"/>
  <c r="GG50" i="54" s="1"/>
  <c r="GF51" i="54"/>
  <c r="GG51" i="54" s="1"/>
  <c r="AA11" i="57"/>
  <c r="AD11" i="57" s="1"/>
  <c r="GD45" i="54"/>
  <c r="GE45" i="54" s="1"/>
  <c r="GD49" i="54"/>
  <c r="GE49" i="54" s="1"/>
  <c r="GD46" i="54"/>
  <c r="GE46" i="54" s="1"/>
  <c r="GD48" i="54"/>
  <c r="GE48" i="54" s="1"/>
  <c r="GD47" i="54"/>
  <c r="GE47" i="54" s="1"/>
  <c r="AC9" i="57"/>
  <c r="AF9" i="57" s="1"/>
  <c r="GH37" i="54"/>
  <c r="GI37" i="54" s="1"/>
  <c r="GH36" i="54"/>
  <c r="GI36" i="54" s="1"/>
  <c r="GH35" i="54"/>
  <c r="GI35" i="54" s="1"/>
  <c r="GH39" i="54"/>
  <c r="GI39" i="54" s="1"/>
  <c r="GH38" i="54"/>
  <c r="GI38" i="54" s="1"/>
  <c r="AB8" i="57"/>
  <c r="AE8" i="57" s="1"/>
  <c r="GF33" i="54"/>
  <c r="GG33" i="54" s="1"/>
  <c r="GF32" i="54"/>
  <c r="GG32" i="54" s="1"/>
  <c r="GF31" i="54"/>
  <c r="GG31" i="54" s="1"/>
  <c r="GF34" i="54"/>
  <c r="GG34" i="54" s="1"/>
  <c r="GF30" i="54"/>
  <c r="GG30" i="54" s="1"/>
  <c r="GD27" i="54"/>
  <c r="GE27" i="54" s="1"/>
  <c r="GD25" i="54"/>
  <c r="GE25" i="54" s="1"/>
  <c r="GD28" i="54"/>
  <c r="GE28" i="54" s="1"/>
  <c r="GD29" i="54"/>
  <c r="GE29" i="54" s="1"/>
  <c r="GD26" i="54"/>
  <c r="GE26" i="54" s="1"/>
  <c r="AC6" i="57"/>
  <c r="AF6" i="57" s="1"/>
  <c r="GH19" i="54"/>
  <c r="GI19" i="54" s="1"/>
  <c r="GH17" i="54"/>
  <c r="GI17" i="54" s="1"/>
  <c r="GH16" i="54"/>
  <c r="GI16" i="54" s="1"/>
  <c r="GH15" i="54"/>
  <c r="GI15" i="54" s="1"/>
  <c r="GH18" i="54"/>
  <c r="GI18" i="54" s="1"/>
  <c r="AB5" i="57"/>
  <c r="AE5" i="57" s="1"/>
  <c r="GF13" i="54"/>
  <c r="GG13" i="54" s="1"/>
  <c r="GF10" i="54"/>
  <c r="GG10" i="54" s="1"/>
  <c r="GF14" i="54"/>
  <c r="GG14" i="54" s="1"/>
  <c r="GF12" i="54"/>
  <c r="GG12" i="54" s="1"/>
  <c r="GF11" i="54"/>
  <c r="GG11" i="54" s="1"/>
  <c r="GD6" i="54"/>
  <c r="GE6" i="54" s="1"/>
  <c r="GD9" i="54"/>
  <c r="GE9" i="54" s="1"/>
  <c r="GD7" i="54"/>
  <c r="GE7" i="54" s="1"/>
  <c r="GD8" i="54"/>
  <c r="GE8" i="54" s="1"/>
  <c r="GD5" i="54"/>
  <c r="GF93" i="54"/>
  <c r="GG93" i="54" s="1"/>
  <c r="GD110" i="54"/>
  <c r="GE110" i="54" s="1"/>
  <c r="GD111" i="54"/>
  <c r="GE111" i="54" s="1"/>
  <c r="GD114" i="54"/>
  <c r="GE114" i="54" s="1"/>
  <c r="GD112" i="54"/>
  <c r="GE112" i="54" s="1"/>
  <c r="AC18" i="57"/>
  <c r="AF18" i="57" s="1"/>
  <c r="GH101" i="54"/>
  <c r="GI101" i="54" s="1"/>
  <c r="GH104" i="54"/>
  <c r="GI104" i="54" s="1"/>
  <c r="GH100" i="54"/>
  <c r="GI100" i="54" s="1"/>
  <c r="GH103" i="54"/>
  <c r="GI103" i="54" s="1"/>
  <c r="GH102" i="54"/>
  <c r="GI102" i="54" s="1"/>
  <c r="GF99" i="54"/>
  <c r="GG99" i="54" s="1"/>
  <c r="GF98" i="54"/>
  <c r="GG98" i="54" s="1"/>
  <c r="GF97" i="54"/>
  <c r="GG97" i="54" s="1"/>
  <c r="GF96" i="54"/>
  <c r="GG96" i="54" s="1"/>
  <c r="GF95" i="54"/>
  <c r="GG95" i="54" s="1"/>
  <c r="GD94" i="54"/>
  <c r="GE94" i="54" s="1"/>
  <c r="GD93" i="54"/>
  <c r="GE93" i="54" s="1"/>
  <c r="GD92" i="54"/>
  <c r="GE92" i="54" s="1"/>
  <c r="GD90" i="54"/>
  <c r="GE90" i="54" s="1"/>
  <c r="AC16" i="57"/>
  <c r="AF16" i="57" s="1"/>
  <c r="GH84" i="54"/>
  <c r="GI84" i="54" s="1"/>
  <c r="GH81" i="54"/>
  <c r="GI81" i="54" s="1"/>
  <c r="GH83" i="54"/>
  <c r="GI83" i="54" s="1"/>
  <c r="GH82" i="54"/>
  <c r="GI82" i="54" s="1"/>
  <c r="GH80" i="54"/>
  <c r="GI80" i="54" s="1"/>
  <c r="GF75" i="54"/>
  <c r="GG75" i="54" s="1"/>
  <c r="GF77" i="54"/>
  <c r="GG77" i="54" s="1"/>
  <c r="GF76" i="54"/>
  <c r="GG76" i="54" s="1"/>
  <c r="GF78" i="54"/>
  <c r="GG78" i="54" s="1"/>
  <c r="GF79" i="54"/>
  <c r="GG79" i="54" s="1"/>
  <c r="GD71" i="54"/>
  <c r="GE71" i="54" s="1"/>
  <c r="GD70" i="54"/>
  <c r="GE70" i="54" s="1"/>
  <c r="GD73" i="54"/>
  <c r="GE73" i="54" s="1"/>
  <c r="GD72" i="54"/>
  <c r="GE72" i="54" s="1"/>
  <c r="GD74" i="54"/>
  <c r="GE74" i="54" s="1"/>
  <c r="AC14" i="57"/>
  <c r="AF14" i="57" s="1"/>
  <c r="GH61" i="54"/>
  <c r="GI61" i="54" s="1"/>
  <c r="GH64" i="54"/>
  <c r="GI64" i="54" s="1"/>
  <c r="GH63" i="54"/>
  <c r="GI63" i="54" s="1"/>
  <c r="GH62" i="54"/>
  <c r="GI62" i="54" s="1"/>
  <c r="GH60" i="54"/>
  <c r="GI60" i="54" s="1"/>
  <c r="AB13" i="57"/>
  <c r="AE13" i="57" s="1"/>
  <c r="GF57" i="54"/>
  <c r="GG57" i="54" s="1"/>
  <c r="GF59" i="54"/>
  <c r="GG59" i="54" s="1"/>
  <c r="GF58" i="54"/>
  <c r="GG58" i="54" s="1"/>
  <c r="GF56" i="54"/>
  <c r="GG56" i="54" s="1"/>
  <c r="GF55" i="54"/>
  <c r="GG55" i="54" s="1"/>
  <c r="GD53" i="54"/>
  <c r="GE53" i="54" s="1"/>
  <c r="GD52" i="54"/>
  <c r="GE52" i="54" s="1"/>
  <c r="GD50" i="54"/>
  <c r="GE50" i="54" s="1"/>
  <c r="GD54" i="54"/>
  <c r="GE54" i="54" s="1"/>
  <c r="GD51" i="54"/>
  <c r="GE51" i="54" s="1"/>
  <c r="AC10" i="57"/>
  <c r="AF10" i="57" s="1"/>
  <c r="GH40" i="54"/>
  <c r="GI40" i="54" s="1"/>
  <c r="GH43" i="54"/>
  <c r="GI43" i="54" s="1"/>
  <c r="GH42" i="54"/>
  <c r="GI42" i="54" s="1"/>
  <c r="GH44" i="54"/>
  <c r="GI44" i="54" s="1"/>
  <c r="GH41" i="54"/>
  <c r="GI41" i="54" s="1"/>
  <c r="GF36" i="54"/>
  <c r="GG36" i="54" s="1"/>
  <c r="GF38" i="54"/>
  <c r="GG38" i="54" s="1"/>
  <c r="GF39" i="54"/>
  <c r="GG39" i="54" s="1"/>
  <c r="GF35" i="54"/>
  <c r="GG35" i="54" s="1"/>
  <c r="GD30" i="54"/>
  <c r="GE30" i="54" s="1"/>
  <c r="GD31" i="54"/>
  <c r="GE31" i="54" s="1"/>
  <c r="GD33" i="54"/>
  <c r="GE33" i="54" s="1"/>
  <c r="GD34" i="54"/>
  <c r="GE34" i="54" s="1"/>
  <c r="GD32" i="54"/>
  <c r="GE32" i="54" s="1"/>
  <c r="GH20" i="54"/>
  <c r="GI20" i="54" s="1"/>
  <c r="GH22" i="54"/>
  <c r="GI22" i="54" s="1"/>
  <c r="GH23" i="54"/>
  <c r="GI23" i="54" s="1"/>
  <c r="GH24" i="54"/>
  <c r="GI24" i="54" s="1"/>
  <c r="GH21" i="54"/>
  <c r="GI21" i="54" s="1"/>
  <c r="AB6" i="57"/>
  <c r="AE6" i="57" s="1"/>
  <c r="GF17" i="54"/>
  <c r="GG17" i="54" s="1"/>
  <c r="GF16" i="54"/>
  <c r="GG16" i="54" s="1"/>
  <c r="GF15" i="54"/>
  <c r="GG15" i="54" s="1"/>
  <c r="GF18" i="54"/>
  <c r="GG18" i="54" s="1"/>
  <c r="GF19" i="54"/>
  <c r="GG19" i="54" s="1"/>
  <c r="GD11" i="54"/>
  <c r="GE11" i="54" s="1"/>
  <c r="GD14" i="54"/>
  <c r="GE14" i="54" s="1"/>
  <c r="GD12" i="54"/>
  <c r="GE12" i="54" s="1"/>
  <c r="GD13" i="54"/>
  <c r="GE13" i="54" s="1"/>
  <c r="GD10" i="54"/>
  <c r="GE10" i="54" s="1"/>
  <c r="GF52" i="54"/>
  <c r="GG52" i="54" s="1"/>
  <c r="GD91" i="54"/>
  <c r="GE91" i="54" s="1"/>
  <c r="AC19" i="57"/>
  <c r="AF19" i="57" s="1"/>
  <c r="GH109" i="54"/>
  <c r="GI109" i="54" s="1"/>
  <c r="GH105" i="54"/>
  <c r="GI105" i="54" s="1"/>
  <c r="GH106" i="54"/>
  <c r="GI106" i="54" s="1"/>
  <c r="GH108" i="54"/>
  <c r="GI108" i="54" s="1"/>
  <c r="GH107" i="54"/>
  <c r="GI107" i="54" s="1"/>
  <c r="GD97" i="54"/>
  <c r="GE97" i="54" s="1"/>
  <c r="GD96" i="54"/>
  <c r="GE96" i="54" s="1"/>
  <c r="GD99" i="54"/>
  <c r="GE99" i="54" s="1"/>
  <c r="GD95" i="54"/>
  <c r="GE95" i="54" s="1"/>
  <c r="GD98" i="54"/>
  <c r="GE98" i="54" s="1"/>
  <c r="AC17" i="57"/>
  <c r="AF17" i="57" s="1"/>
  <c r="GH89" i="54"/>
  <c r="GI89" i="54" s="1"/>
  <c r="GH85" i="54"/>
  <c r="GI85" i="54" s="1"/>
  <c r="GH88" i="54"/>
  <c r="GI88" i="54" s="1"/>
  <c r="GH87" i="54"/>
  <c r="GI87" i="54" s="1"/>
  <c r="GH86" i="54"/>
  <c r="GI86" i="54" s="1"/>
  <c r="GD76" i="54"/>
  <c r="GE76" i="54" s="1"/>
  <c r="GD79" i="54"/>
  <c r="GE79" i="54" s="1"/>
  <c r="GD78" i="54"/>
  <c r="GE78" i="54" s="1"/>
  <c r="GD75" i="54"/>
  <c r="GE75" i="54" s="1"/>
  <c r="GD77" i="54"/>
  <c r="GE77" i="54" s="1"/>
  <c r="GH69" i="54"/>
  <c r="GI69" i="54" s="1"/>
  <c r="GH65" i="54"/>
  <c r="GI65" i="54" s="1"/>
  <c r="GH67" i="54"/>
  <c r="GI67" i="54" s="1"/>
  <c r="GH66" i="54"/>
  <c r="GI66" i="54" s="1"/>
  <c r="GH68" i="54"/>
  <c r="GI68" i="54" s="1"/>
  <c r="AB14" i="57"/>
  <c r="AE14" i="57" s="1"/>
  <c r="GF62" i="54"/>
  <c r="GG62" i="54" s="1"/>
  <c r="GF60" i="54"/>
  <c r="GG60" i="54" s="1"/>
  <c r="GF61" i="54"/>
  <c r="GG61" i="54" s="1"/>
  <c r="GF64" i="54"/>
  <c r="GG64" i="54" s="1"/>
  <c r="GF63" i="54"/>
  <c r="GG63" i="54" s="1"/>
  <c r="GD55" i="54"/>
  <c r="GE55" i="54" s="1"/>
  <c r="GD57" i="54"/>
  <c r="GE57" i="54" s="1"/>
  <c r="GD59" i="54"/>
  <c r="GE59" i="54" s="1"/>
  <c r="GD56" i="54"/>
  <c r="GE56" i="54" s="1"/>
  <c r="GD58" i="54"/>
  <c r="GE58" i="54" s="1"/>
  <c r="GH45" i="54"/>
  <c r="GI45" i="54" s="1"/>
  <c r="GH48" i="54"/>
  <c r="GI48" i="54" s="1"/>
  <c r="GH47" i="54"/>
  <c r="GI47" i="54" s="1"/>
  <c r="GH46" i="54"/>
  <c r="GI46" i="54" s="1"/>
  <c r="GH49" i="54"/>
  <c r="GI49" i="54" s="1"/>
  <c r="AB10" i="57"/>
  <c r="AE10" i="57" s="1"/>
  <c r="GF41" i="54"/>
  <c r="GG41" i="54" s="1"/>
  <c r="GF44" i="54"/>
  <c r="GG44" i="54" s="1"/>
  <c r="GF40" i="54"/>
  <c r="GG40" i="54" s="1"/>
  <c r="GF43" i="54"/>
  <c r="GG43" i="54" s="1"/>
  <c r="GF42" i="54"/>
  <c r="GG42" i="54" s="1"/>
  <c r="AA9" i="57"/>
  <c r="AD9" i="57" s="1"/>
  <c r="GD39" i="54"/>
  <c r="GE39" i="54" s="1"/>
  <c r="GD38" i="54"/>
  <c r="GE38" i="54" s="1"/>
  <c r="GD36" i="54"/>
  <c r="GE36" i="54" s="1"/>
  <c r="GD37" i="54"/>
  <c r="GE37" i="54" s="1"/>
  <c r="AC7" i="57"/>
  <c r="AF7" i="57" s="1"/>
  <c r="GH28" i="54"/>
  <c r="GI28" i="54" s="1"/>
  <c r="GH27" i="54"/>
  <c r="GI27" i="54" s="1"/>
  <c r="GH25" i="54"/>
  <c r="GI25" i="54" s="1"/>
  <c r="GH29" i="54"/>
  <c r="GI29" i="54" s="1"/>
  <c r="GH26" i="54"/>
  <c r="GI26" i="54" s="1"/>
  <c r="GF24" i="54"/>
  <c r="GG24" i="54" s="1"/>
  <c r="GF21" i="54"/>
  <c r="GG21" i="54" s="1"/>
  <c r="GF22" i="54"/>
  <c r="GG22" i="54" s="1"/>
  <c r="GF20" i="54"/>
  <c r="GG20" i="54" s="1"/>
  <c r="GF23" i="54"/>
  <c r="GG23" i="54" s="1"/>
  <c r="GD19" i="54"/>
  <c r="GE19" i="54" s="1"/>
  <c r="GD17" i="54"/>
  <c r="GE17" i="54" s="1"/>
  <c r="GD15" i="54"/>
  <c r="GE15" i="54" s="1"/>
  <c r="GD18" i="54"/>
  <c r="GE18" i="54" s="1"/>
  <c r="GD16" i="54"/>
  <c r="GE16" i="54" s="1"/>
  <c r="AC4" i="57"/>
  <c r="AF4" i="57" s="1"/>
  <c r="GH5" i="54"/>
  <c r="GI5" i="54" s="1"/>
  <c r="GH6" i="54"/>
  <c r="GI6" i="54" s="1"/>
  <c r="GH9" i="54"/>
  <c r="GI9" i="54" s="1"/>
  <c r="GH8" i="54"/>
  <c r="GI8" i="54" s="1"/>
  <c r="GH7" i="54"/>
  <c r="GI7" i="54" s="1"/>
  <c r="AB18" i="57"/>
  <c r="AE18" i="57" s="1"/>
  <c r="GF101" i="54"/>
  <c r="GG101" i="54" s="1"/>
  <c r="GF100" i="54"/>
  <c r="GG100" i="54" s="1"/>
  <c r="GF102" i="54"/>
  <c r="GG102" i="54" s="1"/>
  <c r="GF103" i="54"/>
  <c r="GG103" i="54" s="1"/>
  <c r="AB16" i="57"/>
  <c r="AE16" i="57" s="1"/>
  <c r="GF81" i="54"/>
  <c r="GG81" i="54" s="1"/>
  <c r="GF80" i="54"/>
  <c r="GG80" i="54" s="1"/>
  <c r="GF83" i="54"/>
  <c r="GG83" i="54" s="1"/>
  <c r="GF82" i="54"/>
  <c r="GG82" i="54" s="1"/>
  <c r="GF84" i="54"/>
  <c r="GG84" i="54" s="1"/>
  <c r="GH113" i="54"/>
  <c r="GI113" i="54" s="1"/>
  <c r="GH114" i="54"/>
  <c r="GI114" i="54" s="1"/>
  <c r="GH110" i="54"/>
  <c r="GI110" i="54" s="1"/>
  <c r="GH112" i="54"/>
  <c r="GI112" i="54" s="1"/>
  <c r="GH111" i="54"/>
  <c r="GI111" i="54" s="1"/>
  <c r="AB19" i="57"/>
  <c r="AE19" i="57" s="1"/>
  <c r="GF108" i="54"/>
  <c r="GG108" i="54" s="1"/>
  <c r="GF107" i="54"/>
  <c r="GG107" i="54" s="1"/>
  <c r="GF105" i="54"/>
  <c r="GG105" i="54" s="1"/>
  <c r="GF106" i="54"/>
  <c r="GG106" i="54" s="1"/>
  <c r="GD103" i="54"/>
  <c r="GE103" i="54" s="1"/>
  <c r="GD102" i="54"/>
  <c r="GE102" i="54" s="1"/>
  <c r="GD104" i="54"/>
  <c r="GE104" i="54" s="1"/>
  <c r="GD101" i="54"/>
  <c r="GE101" i="54" s="1"/>
  <c r="GH92" i="54"/>
  <c r="GI92" i="54" s="1"/>
  <c r="GH90" i="54"/>
  <c r="GI90" i="54" s="1"/>
  <c r="GH91" i="54"/>
  <c r="GI91" i="54" s="1"/>
  <c r="GH93" i="54"/>
  <c r="GI93" i="54" s="1"/>
  <c r="GH94" i="54"/>
  <c r="GI94" i="54" s="1"/>
  <c r="AB17" i="57"/>
  <c r="AE17" i="57" s="1"/>
  <c r="GF86" i="54"/>
  <c r="GG86" i="54" s="1"/>
  <c r="GF89" i="54"/>
  <c r="GG89" i="54" s="1"/>
  <c r="GF85" i="54"/>
  <c r="GG85" i="54" s="1"/>
  <c r="GF87" i="54"/>
  <c r="GG87" i="54" s="1"/>
  <c r="GD84" i="54"/>
  <c r="GE84" i="54" s="1"/>
  <c r="GD81" i="54"/>
  <c r="GE81" i="54" s="1"/>
  <c r="GD83" i="54"/>
  <c r="GE83" i="54" s="1"/>
  <c r="GD80" i="54"/>
  <c r="GE80" i="54" s="1"/>
  <c r="GD82" i="54"/>
  <c r="GE82" i="54" s="1"/>
  <c r="AC15" i="57"/>
  <c r="AF15" i="57" s="1"/>
  <c r="GH71" i="54"/>
  <c r="GI71" i="54" s="1"/>
  <c r="GH70" i="54"/>
  <c r="GI70" i="54" s="1"/>
  <c r="GH73" i="54"/>
  <c r="GI73" i="54" s="1"/>
  <c r="GH74" i="54"/>
  <c r="GI74" i="54" s="1"/>
  <c r="GH72" i="54"/>
  <c r="GI72" i="54" s="1"/>
  <c r="GF65" i="54"/>
  <c r="GG65" i="54" s="1"/>
  <c r="GF67" i="54"/>
  <c r="GG67" i="54" s="1"/>
  <c r="GF68" i="54"/>
  <c r="GG68" i="54" s="1"/>
  <c r="GF66" i="54"/>
  <c r="GG66" i="54" s="1"/>
  <c r="GF69" i="54"/>
  <c r="GG69" i="54" s="1"/>
  <c r="GD60" i="54"/>
  <c r="GE60" i="54" s="1"/>
  <c r="GD63" i="54"/>
  <c r="GE63" i="54" s="1"/>
  <c r="GD62" i="54"/>
  <c r="GE62" i="54" s="1"/>
  <c r="GD64" i="54"/>
  <c r="GE64" i="54" s="1"/>
  <c r="GD61" i="54"/>
  <c r="GE61" i="54" s="1"/>
  <c r="AC12" i="57"/>
  <c r="AF12" i="57" s="1"/>
  <c r="GH54" i="54"/>
  <c r="GI54" i="54" s="1"/>
  <c r="GH53" i="54"/>
  <c r="GI53" i="54" s="1"/>
  <c r="GH52" i="54"/>
  <c r="GI52" i="54" s="1"/>
  <c r="GH50" i="54"/>
  <c r="GI50" i="54" s="1"/>
  <c r="GH51" i="54"/>
  <c r="GI51" i="54" s="1"/>
  <c r="AB11" i="57"/>
  <c r="AE11" i="57" s="1"/>
  <c r="GF49" i="54"/>
  <c r="GG49" i="54" s="1"/>
  <c r="GF45" i="54"/>
  <c r="GG45" i="54" s="1"/>
  <c r="GF46" i="54"/>
  <c r="GG46" i="54" s="1"/>
  <c r="GF47" i="54"/>
  <c r="GG47" i="54" s="1"/>
  <c r="GD41" i="54"/>
  <c r="GE41" i="54" s="1"/>
  <c r="GD44" i="54"/>
  <c r="GE44" i="54" s="1"/>
  <c r="GD40" i="54"/>
  <c r="GE40" i="54" s="1"/>
  <c r="GD42" i="54"/>
  <c r="GE42" i="54" s="1"/>
  <c r="GD43" i="54"/>
  <c r="GE43" i="54" s="1"/>
  <c r="AC8" i="57"/>
  <c r="AF8" i="57" s="1"/>
  <c r="GH30" i="54"/>
  <c r="GI30" i="54" s="1"/>
  <c r="GH32" i="54"/>
  <c r="GI32" i="54" s="1"/>
  <c r="GH31" i="54"/>
  <c r="GI31" i="54" s="1"/>
  <c r="GH34" i="54"/>
  <c r="GI34" i="54" s="1"/>
  <c r="GH33" i="54"/>
  <c r="GI33" i="54" s="1"/>
  <c r="AB7" i="57"/>
  <c r="AE7" i="57" s="1"/>
  <c r="GF25" i="54"/>
  <c r="GG25" i="54" s="1"/>
  <c r="GF26" i="54"/>
  <c r="GG26" i="54" s="1"/>
  <c r="GF29" i="54"/>
  <c r="GG29" i="54" s="1"/>
  <c r="GF28" i="54"/>
  <c r="GG28" i="54" s="1"/>
  <c r="GF27" i="54"/>
  <c r="GG27" i="54" s="1"/>
  <c r="GD23" i="54"/>
  <c r="GE23" i="54" s="1"/>
  <c r="GD22" i="54"/>
  <c r="GE22" i="54" s="1"/>
  <c r="GD20" i="54"/>
  <c r="GE20" i="54" s="1"/>
  <c r="GD21" i="54"/>
  <c r="GE21" i="54" s="1"/>
  <c r="GD24" i="54"/>
  <c r="GE24" i="54" s="1"/>
  <c r="AC5" i="57"/>
  <c r="AF5" i="57" s="1"/>
  <c r="GH12" i="54"/>
  <c r="GI12" i="54" s="1"/>
  <c r="GH11" i="54"/>
  <c r="GI11" i="54" s="1"/>
  <c r="GH14" i="54"/>
  <c r="GI14" i="54" s="1"/>
  <c r="GH10" i="54"/>
  <c r="GI10" i="54" s="1"/>
  <c r="GH13" i="54"/>
  <c r="GI13" i="54" s="1"/>
  <c r="AB4" i="57"/>
  <c r="AE4" i="57" s="1"/>
  <c r="GF9" i="54"/>
  <c r="GG9" i="54" s="1"/>
  <c r="GF8" i="54"/>
  <c r="GG8" i="54" s="1"/>
  <c r="GF7" i="54"/>
  <c r="GG7" i="54" s="1"/>
  <c r="GF6" i="54"/>
  <c r="GG6" i="54" s="1"/>
  <c r="GF5" i="54"/>
  <c r="GG5" i="54" s="1"/>
  <c r="GD113" i="54"/>
  <c r="GE113" i="54" s="1"/>
  <c r="GD100" i="54"/>
  <c r="GE100" i="54" s="1"/>
  <c r="GD107" i="54"/>
  <c r="GE107" i="54" s="1"/>
  <c r="GF53" i="54"/>
  <c r="GG53" i="54" s="1"/>
  <c r="AB5" i="54"/>
  <c r="AB27" i="54"/>
  <c r="AB23" i="54"/>
  <c r="AB18" i="54"/>
  <c r="AB6" i="54"/>
  <c r="AA4" i="57"/>
  <c r="AD4" i="57" s="1"/>
  <c r="AB13" i="54"/>
  <c r="AA10" i="57"/>
  <c r="AD10" i="57" s="1"/>
  <c r="AB24" i="54"/>
  <c r="AB20" i="54"/>
  <c r="AB22" i="54"/>
  <c r="AA17" i="57"/>
  <c r="AD17" i="57" s="1"/>
  <c r="AA15" i="57"/>
  <c r="AD15" i="57" s="1"/>
  <c r="AB19" i="54"/>
  <c r="AB12" i="54"/>
  <c r="AB9" i="57"/>
  <c r="AE9" i="57" s="1"/>
  <c r="AB9" i="54"/>
  <c r="AB17" i="54"/>
  <c r="AA14" i="57"/>
  <c r="AD14" i="57" s="1"/>
  <c r="AA12" i="57"/>
  <c r="AD12" i="57" s="1"/>
  <c r="AB15" i="54"/>
  <c r="AA5" i="57"/>
  <c r="AD5" i="57" s="1"/>
  <c r="AB7" i="54"/>
  <c r="AB8" i="54"/>
  <c r="AA6" i="57"/>
  <c r="AD6" i="57" s="1"/>
  <c r="AA13" i="57"/>
  <c r="AD13" i="57" s="1"/>
  <c r="AB16" i="54"/>
  <c r="AB11" i="54"/>
  <c r="AA8" i="57"/>
  <c r="AD8" i="57" s="1"/>
  <c r="AB21" i="54"/>
  <c r="AA16" i="57"/>
  <c r="AD16" i="57" s="1"/>
  <c r="AA19" i="57"/>
  <c r="AD19" i="57" s="1"/>
  <c r="AB26" i="54"/>
  <c r="AB25" i="54"/>
  <c r="AA18" i="57"/>
  <c r="AD18" i="57" s="1"/>
  <c r="AC11" i="57"/>
  <c r="AF11" i="57" s="1"/>
  <c r="AB14" i="54"/>
  <c r="AB10" i="54"/>
  <c r="AA7" i="57"/>
  <c r="AD7" i="57" s="1"/>
  <c r="GE5" i="54"/>
  <c r="BC1088" i="57" l="1"/>
  <c r="BC1096" i="57"/>
  <c r="BC1112" i="57"/>
  <c r="BC1115" i="57"/>
  <c r="BC1135" i="57"/>
  <c r="BC1123" i="57"/>
  <c r="BC1155" i="57"/>
  <c r="BC1151" i="57"/>
  <c r="BC1134" i="57"/>
  <c r="BC1084" i="57"/>
  <c r="BC1093" i="57"/>
  <c r="BC1119" i="57"/>
  <c r="BC1108" i="57"/>
  <c r="BC1104" i="57"/>
  <c r="BC1100" i="57"/>
  <c r="BC1131" i="57"/>
  <c r="BC1144" i="57"/>
  <c r="BC1136" i="57"/>
  <c r="BC1127" i="57"/>
  <c r="BC1128" i="57"/>
  <c r="BC1120" i="57"/>
  <c r="BC1143" i="57"/>
  <c r="BC1122" i="57"/>
  <c r="BC1092" i="57"/>
  <c r="BC1141" i="57"/>
  <c r="BC1089" i="57"/>
  <c r="BC1095" i="57"/>
  <c r="BD1097" i="57" s="1"/>
  <c r="BC1118" i="57"/>
  <c r="BC1152" i="57"/>
  <c r="BC1114" i="57"/>
  <c r="BC1139" i="57"/>
  <c r="BC1094" i="57"/>
  <c r="BC1126" i="57"/>
  <c r="BC1085" i="57"/>
  <c r="BC1099" i="57"/>
  <c r="BC1124" i="57"/>
  <c r="BC1140" i="57"/>
  <c r="BC1138" i="57"/>
  <c r="BC1154" i="57"/>
  <c r="BC1086" i="57"/>
  <c r="BC1142" i="57"/>
  <c r="BC1149" i="57"/>
  <c r="BC1105" i="57"/>
  <c r="BC1121" i="57"/>
  <c r="BC1129" i="57"/>
  <c r="BC1147" i="57"/>
  <c r="BC1150" i="57"/>
  <c r="BD1152" i="57" s="1"/>
  <c r="BC1097" i="57"/>
  <c r="BC1091" i="57"/>
  <c r="BC1148" i="57"/>
  <c r="BC1107" i="57"/>
  <c r="BC1146" i="57"/>
  <c r="BC1090" i="57"/>
  <c r="BC1109" i="57"/>
  <c r="BC1145" i="57"/>
  <c r="BC1132" i="57"/>
  <c r="BC1110" i="57"/>
  <c r="BC1133" i="57"/>
  <c r="BD1133" i="57" s="1"/>
  <c r="BC1153" i="57"/>
  <c r="BD1154" i="57" s="1"/>
  <c r="BC1101" i="57"/>
  <c r="BC1102" i="57"/>
  <c r="BC1106" i="57"/>
  <c r="BC1087" i="57"/>
  <c r="BC1113" i="57"/>
  <c r="BC1130" i="57"/>
  <c r="BC1103" i="57"/>
  <c r="BC1125" i="57"/>
  <c r="BC1111" i="57"/>
  <c r="BC1137" i="57"/>
  <c r="BC1116" i="57"/>
  <c r="BC1117" i="57"/>
  <c r="BC1098" i="57"/>
  <c r="BI294" i="57"/>
  <c r="BI298" i="57"/>
  <c r="BI302" i="57"/>
  <c r="BI306" i="57"/>
  <c r="BI310" i="57"/>
  <c r="BI314" i="57"/>
  <c r="BI318" i="57"/>
  <c r="BI322" i="57"/>
  <c r="BI326" i="57"/>
  <c r="BI330" i="57"/>
  <c r="BI334" i="57"/>
  <c r="BI338" i="57"/>
  <c r="BI342" i="57"/>
  <c r="BI346" i="57"/>
  <c r="BI350" i="57"/>
  <c r="BI354" i="57"/>
  <c r="BI358" i="57"/>
  <c r="BI362" i="57"/>
  <c r="BI295" i="57"/>
  <c r="BI299" i="57"/>
  <c r="BI303" i="57"/>
  <c r="BI307" i="57"/>
  <c r="BI311" i="57"/>
  <c r="BI315" i="57"/>
  <c r="BI319" i="57"/>
  <c r="BI323" i="57"/>
  <c r="BI327" i="57"/>
  <c r="BI331" i="57"/>
  <c r="BI335" i="57"/>
  <c r="BI339" i="57"/>
  <c r="BI343" i="57"/>
  <c r="BI347" i="57"/>
  <c r="BI351" i="57"/>
  <c r="BI355" i="57"/>
  <c r="BI359" i="57"/>
  <c r="BI363" i="57"/>
  <c r="BI297" i="57"/>
  <c r="BI305" i="57"/>
  <c r="BI313" i="57"/>
  <c r="BI321" i="57"/>
  <c r="BI329" i="57"/>
  <c r="BI337" i="57"/>
  <c r="BI345" i="57"/>
  <c r="BI353" i="57"/>
  <c r="BI361" i="57"/>
  <c r="BI292" i="57"/>
  <c r="BI300" i="57"/>
  <c r="BI308" i="57"/>
  <c r="BI316" i="57"/>
  <c r="BI324" i="57"/>
  <c r="BI332" i="57"/>
  <c r="BI340" i="57"/>
  <c r="BI348" i="57"/>
  <c r="BI356" i="57"/>
  <c r="BI296" i="57"/>
  <c r="BI312" i="57"/>
  <c r="BI328" i="57"/>
  <c r="BI344" i="57"/>
  <c r="BI360" i="57"/>
  <c r="BI293" i="57"/>
  <c r="BI317" i="57"/>
  <c r="BI336" i="57"/>
  <c r="BI357" i="57"/>
  <c r="BI301" i="57"/>
  <c r="BI320" i="57"/>
  <c r="BI341" i="57"/>
  <c r="BI325" i="57"/>
  <c r="BI304" i="57"/>
  <c r="BI349" i="57"/>
  <c r="BI309" i="57"/>
  <c r="BI333" i="57"/>
  <c r="BI352" i="57"/>
  <c r="BI582" i="57"/>
  <c r="BI586" i="57"/>
  <c r="BI590" i="57"/>
  <c r="BI594" i="57"/>
  <c r="BI598" i="57"/>
  <c r="BI602" i="57"/>
  <c r="BI606" i="57"/>
  <c r="BI610" i="57"/>
  <c r="BI614" i="57"/>
  <c r="BI618" i="57"/>
  <c r="BI622" i="57"/>
  <c r="BI626" i="57"/>
  <c r="BI630" i="57"/>
  <c r="BI634" i="57"/>
  <c r="BI638" i="57"/>
  <c r="BI642" i="57"/>
  <c r="BI646" i="57"/>
  <c r="BI650" i="57"/>
  <c r="BI584" i="57"/>
  <c r="BI589" i="57"/>
  <c r="BI595" i="57"/>
  <c r="BI600" i="57"/>
  <c r="BI605" i="57"/>
  <c r="BI611" i="57"/>
  <c r="BI616" i="57"/>
  <c r="BI621" i="57"/>
  <c r="BI627" i="57"/>
  <c r="BI632" i="57"/>
  <c r="BI637" i="57"/>
  <c r="BI643" i="57"/>
  <c r="BI648" i="57"/>
  <c r="BI583" i="57"/>
  <c r="BI591" i="57"/>
  <c r="BI597" i="57"/>
  <c r="BI604" i="57"/>
  <c r="BI612" i="57"/>
  <c r="BI619" i="57"/>
  <c r="BI625" i="57"/>
  <c r="BI633" i="57"/>
  <c r="BI640" i="57"/>
  <c r="BI647" i="57"/>
  <c r="BI585" i="57"/>
  <c r="BI592" i="57"/>
  <c r="BI599" i="57"/>
  <c r="BI607" i="57"/>
  <c r="BI613" i="57"/>
  <c r="BI620" i="57"/>
  <c r="BI628" i="57"/>
  <c r="BI635" i="57"/>
  <c r="BI641" i="57"/>
  <c r="BI649" i="57"/>
  <c r="BI580" i="57"/>
  <c r="BI593" i="57"/>
  <c r="BI608" i="57"/>
  <c r="BI623" i="57"/>
  <c r="BI636" i="57"/>
  <c r="BI644" i="57"/>
  <c r="BI587" i="57"/>
  <c r="BI601" i="57"/>
  <c r="BI615" i="57"/>
  <c r="BI629" i="57"/>
  <c r="BI651" i="57"/>
  <c r="BI603" i="57"/>
  <c r="BI631" i="57"/>
  <c r="BI624" i="57"/>
  <c r="BI581" i="57"/>
  <c r="BI609" i="57"/>
  <c r="BI639" i="57"/>
  <c r="BI588" i="57"/>
  <c r="BI617" i="57"/>
  <c r="BI645" i="57"/>
  <c r="BI596" i="57"/>
  <c r="BI798" i="57"/>
  <c r="BI802" i="57"/>
  <c r="BI806" i="57"/>
  <c r="BI810" i="57"/>
  <c r="BI814" i="57"/>
  <c r="BI818" i="57"/>
  <c r="BI822" i="57"/>
  <c r="BI826" i="57"/>
  <c r="BI830" i="57"/>
  <c r="BI834" i="57"/>
  <c r="BI838" i="57"/>
  <c r="BI842" i="57"/>
  <c r="BI846" i="57"/>
  <c r="BI850" i="57"/>
  <c r="BI854" i="57"/>
  <c r="BI858" i="57"/>
  <c r="BI862" i="57"/>
  <c r="BI866" i="57"/>
  <c r="BI797" i="57"/>
  <c r="BI803" i="57"/>
  <c r="BI808" i="57"/>
  <c r="BI813" i="57"/>
  <c r="BI819" i="57"/>
  <c r="BI824" i="57"/>
  <c r="BI829" i="57"/>
  <c r="BI835" i="57"/>
  <c r="BI840" i="57"/>
  <c r="BI845" i="57"/>
  <c r="BI851" i="57"/>
  <c r="BI856" i="57"/>
  <c r="BI861" i="57"/>
  <c r="BI867" i="57"/>
  <c r="BI796" i="57"/>
  <c r="BI804" i="57"/>
  <c r="BI811" i="57"/>
  <c r="BI817" i="57"/>
  <c r="BI825" i="57"/>
  <c r="BI832" i="57"/>
  <c r="BI839" i="57"/>
  <c r="BI847" i="57"/>
  <c r="BI853" i="57"/>
  <c r="BI860" i="57"/>
  <c r="BI799" i="57"/>
  <c r="BI805" i="57"/>
  <c r="BI812" i="57"/>
  <c r="BI820" i="57"/>
  <c r="BI827" i="57"/>
  <c r="BI833" i="57"/>
  <c r="BI841" i="57"/>
  <c r="BI848" i="57"/>
  <c r="BI855" i="57"/>
  <c r="BI863" i="57"/>
  <c r="BI815" i="57"/>
  <c r="BI828" i="57"/>
  <c r="BI843" i="57"/>
  <c r="BI857" i="57"/>
  <c r="BI864" i="57"/>
  <c r="BI800" i="57"/>
  <c r="BI807" i="57"/>
  <c r="BI821" i="57"/>
  <c r="BI836" i="57"/>
  <c r="BI849" i="57"/>
  <c r="BI801" i="57"/>
  <c r="BI831" i="57"/>
  <c r="BI859" i="57"/>
  <c r="BI852" i="57"/>
  <c r="BI809" i="57"/>
  <c r="BI837" i="57"/>
  <c r="BI865" i="57"/>
  <c r="BI816" i="57"/>
  <c r="BI844" i="57"/>
  <c r="BI823" i="57"/>
  <c r="BF1144" i="57"/>
  <c r="BF1151" i="57"/>
  <c r="BF1136" i="57"/>
  <c r="BF1084" i="57"/>
  <c r="BF1155" i="57"/>
  <c r="BF1088" i="57"/>
  <c r="BF1104" i="57"/>
  <c r="BF1112" i="57"/>
  <c r="BF1122" i="57"/>
  <c r="BF1123" i="57"/>
  <c r="BF1131" i="57"/>
  <c r="BF1135" i="57"/>
  <c r="BF1128" i="57"/>
  <c r="BF1100" i="57"/>
  <c r="BF1120" i="57"/>
  <c r="BF1127" i="57"/>
  <c r="BF1096" i="57"/>
  <c r="BF1108" i="57"/>
  <c r="BF1091" i="57"/>
  <c r="BF1093" i="57"/>
  <c r="BF1119" i="57"/>
  <c r="BF1115" i="57"/>
  <c r="BF1118" i="57"/>
  <c r="BF1152" i="57"/>
  <c r="BF1148" i="57"/>
  <c r="BF1142" i="57"/>
  <c r="BF1149" i="57"/>
  <c r="BF1146" i="57"/>
  <c r="BF1097" i="57"/>
  <c r="BF1138" i="57"/>
  <c r="BF1141" i="57"/>
  <c r="BF1143" i="57"/>
  <c r="BF1150" i="57"/>
  <c r="BF1098" i="57"/>
  <c r="BF1125" i="57"/>
  <c r="BF1154" i="57"/>
  <c r="BF1109" i="57"/>
  <c r="BF1139" i="57"/>
  <c r="BF1094" i="57"/>
  <c r="BF1095" i="57"/>
  <c r="BF1089" i="57"/>
  <c r="BF1103" i="57"/>
  <c r="BF1114" i="57"/>
  <c r="BF1134" i="57"/>
  <c r="BF1107" i="57"/>
  <c r="BF1086" i="57"/>
  <c r="BF1121" i="57"/>
  <c r="BG1123" i="57" s="1"/>
  <c r="BF1126" i="57"/>
  <c r="BF1129" i="57"/>
  <c r="BF1085" i="57"/>
  <c r="BF1099" i="57"/>
  <c r="BF1124" i="57"/>
  <c r="BF1147" i="57"/>
  <c r="BF1140" i="57"/>
  <c r="BF1090" i="57"/>
  <c r="BF1132" i="57"/>
  <c r="BF1092" i="57"/>
  <c r="BF1111" i="57"/>
  <c r="BF1101" i="57"/>
  <c r="BG1101" i="57" s="1"/>
  <c r="BF1102" i="57"/>
  <c r="BF1117" i="57"/>
  <c r="BF1087" i="57"/>
  <c r="BF1145" i="57"/>
  <c r="BF1130" i="57"/>
  <c r="BG1130" i="57" s="1"/>
  <c r="BF1137" i="57"/>
  <c r="BF1116" i="57"/>
  <c r="BF1105" i="57"/>
  <c r="BF1113" i="57"/>
  <c r="BG1113" i="57" s="1"/>
  <c r="BF1106" i="57"/>
  <c r="BF1133" i="57"/>
  <c r="BF1153" i="57"/>
  <c r="BF1110" i="57"/>
  <c r="BF1014" i="57"/>
  <c r="BF1061" i="57"/>
  <c r="BF1030" i="57"/>
  <c r="BF1080" i="57"/>
  <c r="BF1012" i="57"/>
  <c r="BF1068" i="57"/>
  <c r="BF1019" i="57"/>
  <c r="BF1022" i="57"/>
  <c r="BF1018" i="57"/>
  <c r="BF1026" i="57"/>
  <c r="BF1052" i="57"/>
  <c r="BF1048" i="57"/>
  <c r="BF1043" i="57"/>
  <c r="BF1021" i="57"/>
  <c r="BF1038" i="57"/>
  <c r="BF1083" i="57"/>
  <c r="BF1072" i="57"/>
  <c r="BF1027" i="57"/>
  <c r="BF1045" i="57"/>
  <c r="BF1078" i="57"/>
  <c r="BF1057" i="57"/>
  <c r="BF1015" i="57"/>
  <c r="BF1041" i="57"/>
  <c r="BF1079" i="57"/>
  <c r="BF1046" i="57"/>
  <c r="BF1074" i="57"/>
  <c r="BF1075" i="57"/>
  <c r="BF1013" i="57"/>
  <c r="BG1018" i="57" s="1"/>
  <c r="BF1025" i="57"/>
  <c r="BF1067" i="57"/>
  <c r="BF1047" i="57"/>
  <c r="BF1035" i="57"/>
  <c r="BF1051" i="57"/>
  <c r="BF1028" i="57"/>
  <c r="BF1032" i="57"/>
  <c r="BF1062" i="57"/>
  <c r="BF1076" i="57"/>
  <c r="BF1017" i="57"/>
  <c r="BF1044" i="57"/>
  <c r="BF1063" i="57"/>
  <c r="BF1082" i="57"/>
  <c r="BF1016" i="57"/>
  <c r="BF1066" i="57"/>
  <c r="BF1033" i="57"/>
  <c r="BF1070" i="57"/>
  <c r="BF1042" i="57"/>
  <c r="BF1039" i="57"/>
  <c r="BF1065" i="57"/>
  <c r="BF1054" i="57"/>
  <c r="BF1029" i="57"/>
  <c r="BF1056" i="57"/>
  <c r="BF1071" i="57"/>
  <c r="BF1077" i="57"/>
  <c r="BF1034" i="57"/>
  <c r="BF1064" i="57"/>
  <c r="BF1055" i="57"/>
  <c r="BF1049" i="57"/>
  <c r="BF1060" i="57"/>
  <c r="BF1050" i="57"/>
  <c r="BF1024" i="57"/>
  <c r="BF1058" i="57"/>
  <c r="BF1040" i="57"/>
  <c r="BF1053" i="57"/>
  <c r="BF1059" i="57"/>
  <c r="BF1081" i="57"/>
  <c r="BF1069" i="57"/>
  <c r="BF1036" i="57"/>
  <c r="BG1036" i="57" s="1"/>
  <c r="BF1020" i="57"/>
  <c r="BG1020" i="57" s="1"/>
  <c r="BF1031" i="57"/>
  <c r="BF1073" i="57"/>
  <c r="BF1023" i="57"/>
  <c r="BF1037" i="57"/>
  <c r="BG1037" i="57" s="1"/>
  <c r="BI1104" i="57"/>
  <c r="BI1112" i="57"/>
  <c r="BI1123" i="57"/>
  <c r="BI1122" i="57"/>
  <c r="BI1119" i="57"/>
  <c r="BI1128" i="57"/>
  <c r="BI1115" i="57"/>
  <c r="BI1100" i="57"/>
  <c r="BI1120" i="57"/>
  <c r="BI1131" i="57"/>
  <c r="BI1155" i="57"/>
  <c r="BI1127" i="57"/>
  <c r="BI1134" i="57"/>
  <c r="BI1108" i="57"/>
  <c r="BI1088" i="57"/>
  <c r="BI1093" i="57"/>
  <c r="BI1091" i="57"/>
  <c r="BI1084" i="57"/>
  <c r="BI1151" i="57"/>
  <c r="BI1135" i="57"/>
  <c r="BI1147" i="57"/>
  <c r="BI1152" i="57"/>
  <c r="BI1144" i="57"/>
  <c r="BI1136" i="57"/>
  <c r="BI1096" i="57"/>
  <c r="BI1117" i="57"/>
  <c r="BI1126" i="57"/>
  <c r="BI1099" i="57"/>
  <c r="BI1092" i="57"/>
  <c r="BI1109" i="57"/>
  <c r="BI1139" i="57"/>
  <c r="BI1095" i="57"/>
  <c r="BI1089" i="57"/>
  <c r="BI1142" i="57"/>
  <c r="BI1121" i="57"/>
  <c r="BI1129" i="57"/>
  <c r="BI1118" i="57"/>
  <c r="BI1138" i="57"/>
  <c r="BI1141" i="57"/>
  <c r="BI1107" i="57"/>
  <c r="BI1085" i="57"/>
  <c r="BI1143" i="57"/>
  <c r="BI1124" i="57"/>
  <c r="BJ1126" i="57" s="1"/>
  <c r="BI1140" i="57"/>
  <c r="BI1090" i="57"/>
  <c r="BI1094" i="57"/>
  <c r="BI1113" i="57"/>
  <c r="BI1149" i="57"/>
  <c r="BI1148" i="57"/>
  <c r="BI1105" i="57"/>
  <c r="BI1116" i="57"/>
  <c r="BI1114" i="57"/>
  <c r="BI1146" i="57"/>
  <c r="BI1150" i="57"/>
  <c r="BI1154" i="57"/>
  <c r="BI1133" i="57"/>
  <c r="BI1125" i="57"/>
  <c r="BI1097" i="57"/>
  <c r="BI1101" i="57"/>
  <c r="BI1132" i="57"/>
  <c r="BI1106" i="57"/>
  <c r="BI1130" i="57"/>
  <c r="BI1110" i="57"/>
  <c r="BI1102" i="57"/>
  <c r="BI1111" i="57"/>
  <c r="BI1087" i="57"/>
  <c r="BI1103" i="57"/>
  <c r="BI1098" i="57"/>
  <c r="BI1137" i="57"/>
  <c r="BI1153" i="57"/>
  <c r="BI1086" i="57"/>
  <c r="BI1145" i="57"/>
  <c r="BF652" i="57"/>
  <c r="BF656" i="57"/>
  <c r="BF660" i="57"/>
  <c r="BF664" i="57"/>
  <c r="BF668" i="57"/>
  <c r="BF672" i="57"/>
  <c r="BF676" i="57"/>
  <c r="BF680" i="57"/>
  <c r="BF684" i="57"/>
  <c r="BF688" i="57"/>
  <c r="BF692" i="57"/>
  <c r="BF696" i="57"/>
  <c r="BF700" i="57"/>
  <c r="BF704" i="57"/>
  <c r="BF708" i="57"/>
  <c r="BF712" i="57"/>
  <c r="BF716" i="57"/>
  <c r="BF720" i="57"/>
  <c r="BF654" i="57"/>
  <c r="BF659" i="57"/>
  <c r="BF665" i="57"/>
  <c r="BF670" i="57"/>
  <c r="BF675" i="57"/>
  <c r="BF681" i="57"/>
  <c r="BF686" i="57"/>
  <c r="BF691" i="57"/>
  <c r="BF697" i="57"/>
  <c r="BF702" i="57"/>
  <c r="BF707" i="57"/>
  <c r="BF713" i="57"/>
  <c r="BF718" i="57"/>
  <c r="BF723" i="57"/>
  <c r="BF661" i="57"/>
  <c r="BF671" i="57"/>
  <c r="BF682" i="57"/>
  <c r="BF693" i="57"/>
  <c r="BF703" i="57"/>
  <c r="BF714" i="57"/>
  <c r="BF655" i="57"/>
  <c r="BF666" i="57"/>
  <c r="BF677" i="57"/>
  <c r="BF687" i="57"/>
  <c r="BF698" i="57"/>
  <c r="BF709" i="57"/>
  <c r="BF719" i="57"/>
  <c r="BF662" i="57"/>
  <c r="BF673" i="57"/>
  <c r="BF683" i="57"/>
  <c r="BF694" i="57"/>
  <c r="BF705" i="57"/>
  <c r="BF715" i="57"/>
  <c r="BF669" i="57"/>
  <c r="BF690" i="57"/>
  <c r="BF711" i="57"/>
  <c r="BF653" i="57"/>
  <c r="BF663" i="57"/>
  <c r="BF674" i="57"/>
  <c r="BF685" i="57"/>
  <c r="BF695" i="57"/>
  <c r="BF706" i="57"/>
  <c r="BF717" i="57"/>
  <c r="BF657" i="57"/>
  <c r="BF667" i="57"/>
  <c r="BF678" i="57"/>
  <c r="BF689" i="57"/>
  <c r="BF699" i="57"/>
  <c r="BF710" i="57"/>
  <c r="BF721" i="57"/>
  <c r="BF658" i="57"/>
  <c r="BF679" i="57"/>
  <c r="BF701" i="57"/>
  <c r="BF722" i="57"/>
  <c r="BI366" i="57"/>
  <c r="BI370" i="57"/>
  <c r="BI374" i="57"/>
  <c r="BI378" i="57"/>
  <c r="BI367" i="57"/>
  <c r="BI371" i="57"/>
  <c r="BI375" i="57"/>
  <c r="BI369" i="57"/>
  <c r="BI377" i="57"/>
  <c r="BI382" i="57"/>
  <c r="BI386" i="57"/>
  <c r="BI390" i="57"/>
  <c r="BI394" i="57"/>
  <c r="BI398" i="57"/>
  <c r="BI402" i="57"/>
  <c r="BI406" i="57"/>
  <c r="BI410" i="57"/>
  <c r="BI414" i="57"/>
  <c r="BI418" i="57"/>
  <c r="BI422" i="57"/>
  <c r="BI426" i="57"/>
  <c r="BI430" i="57"/>
  <c r="BI434" i="57"/>
  <c r="BI364" i="57"/>
  <c r="BI373" i="57"/>
  <c r="BI381" i="57"/>
  <c r="BI387" i="57"/>
  <c r="BI392" i="57"/>
  <c r="BI397" i="57"/>
  <c r="BI403" i="57"/>
  <c r="BI408" i="57"/>
  <c r="BI413" i="57"/>
  <c r="BI419" i="57"/>
  <c r="BI424" i="57"/>
  <c r="BI429" i="57"/>
  <c r="BI435" i="57"/>
  <c r="BI376" i="57"/>
  <c r="BI384" i="57"/>
  <c r="BI391" i="57"/>
  <c r="BI399" i="57"/>
  <c r="BI405" i="57"/>
  <c r="BI412" i="57"/>
  <c r="BI420" i="57"/>
  <c r="BI427" i="57"/>
  <c r="BI433" i="57"/>
  <c r="BI365" i="57"/>
  <c r="BI379" i="57"/>
  <c r="BI385" i="57"/>
  <c r="BI393" i="57"/>
  <c r="BI400" i="57"/>
  <c r="BI407" i="57"/>
  <c r="BI415" i="57"/>
  <c r="BI421" i="57"/>
  <c r="BI428" i="57"/>
  <c r="BI368" i="57"/>
  <c r="BI380" i="57"/>
  <c r="BI395" i="57"/>
  <c r="BI409" i="57"/>
  <c r="BI416" i="57"/>
  <c r="BI431" i="57"/>
  <c r="BI388" i="57"/>
  <c r="BI401" i="57"/>
  <c r="BI423" i="57"/>
  <c r="BI372" i="57"/>
  <c r="BI404" i="57"/>
  <c r="BI432" i="57"/>
  <c r="BI396" i="57"/>
  <c r="BI383" i="57"/>
  <c r="BI411" i="57"/>
  <c r="BI389" i="57"/>
  <c r="BI417" i="57"/>
  <c r="BI425" i="57"/>
  <c r="BI654" i="57"/>
  <c r="BI658" i="57"/>
  <c r="BI662" i="57"/>
  <c r="BI666" i="57"/>
  <c r="BI670" i="57"/>
  <c r="BI674" i="57"/>
  <c r="BI678" i="57"/>
  <c r="BI682" i="57"/>
  <c r="BI686" i="57"/>
  <c r="BI690" i="57"/>
  <c r="BI694" i="57"/>
  <c r="BI698" i="57"/>
  <c r="BI702" i="57"/>
  <c r="BI706" i="57"/>
  <c r="BI710" i="57"/>
  <c r="BI714" i="57"/>
  <c r="BI718" i="57"/>
  <c r="BI722" i="57"/>
  <c r="BI653" i="57"/>
  <c r="BI659" i="57"/>
  <c r="BI664" i="57"/>
  <c r="BI669" i="57"/>
  <c r="BI675" i="57"/>
  <c r="BI680" i="57"/>
  <c r="BI685" i="57"/>
  <c r="BI691" i="57"/>
  <c r="BI696" i="57"/>
  <c r="BI701" i="57"/>
  <c r="BI707" i="57"/>
  <c r="BI712" i="57"/>
  <c r="BI717" i="57"/>
  <c r="BI723" i="57"/>
  <c r="BI655" i="57"/>
  <c r="BI661" i="57"/>
  <c r="BI668" i="57"/>
  <c r="BI676" i="57"/>
  <c r="BI683" i="57"/>
  <c r="BI689" i="57"/>
  <c r="BI697" i="57"/>
  <c r="BI704" i="57"/>
  <c r="BI711" i="57"/>
  <c r="BI719" i="57"/>
  <c r="BI656" i="57"/>
  <c r="BI663" i="57"/>
  <c r="BI671" i="57"/>
  <c r="BI677" i="57"/>
  <c r="BI684" i="57"/>
  <c r="BI692" i="57"/>
  <c r="BI699" i="57"/>
  <c r="BI705" i="57"/>
  <c r="BI713" i="57"/>
  <c r="BI720" i="57"/>
  <c r="BI657" i="57"/>
  <c r="BI679" i="57"/>
  <c r="BI693" i="57"/>
  <c r="BI708" i="57"/>
  <c r="BI721" i="57"/>
  <c r="BI665" i="57"/>
  <c r="BI672" i="57"/>
  <c r="BI687" i="57"/>
  <c r="BI700" i="57"/>
  <c r="BI715" i="57"/>
  <c r="BI660" i="57"/>
  <c r="BI688" i="57"/>
  <c r="BI716" i="57"/>
  <c r="BI681" i="57"/>
  <c r="BI667" i="57"/>
  <c r="BI695" i="57"/>
  <c r="BI673" i="57"/>
  <c r="BI703" i="57"/>
  <c r="BI652" i="57"/>
  <c r="BI709" i="57"/>
  <c r="BI510" i="57"/>
  <c r="BI514" i="57"/>
  <c r="BI518" i="57"/>
  <c r="BI522" i="57"/>
  <c r="BI526" i="57"/>
  <c r="BI530" i="57"/>
  <c r="BI534" i="57"/>
  <c r="BI538" i="57"/>
  <c r="BI542" i="57"/>
  <c r="BI546" i="57"/>
  <c r="BI550" i="57"/>
  <c r="BI554" i="57"/>
  <c r="BI558" i="57"/>
  <c r="BI562" i="57"/>
  <c r="BI566" i="57"/>
  <c r="BI570" i="57"/>
  <c r="BI574" i="57"/>
  <c r="BI578" i="57"/>
  <c r="BI509" i="57"/>
  <c r="BI515" i="57"/>
  <c r="BI520" i="57"/>
  <c r="BI525" i="57"/>
  <c r="BI531" i="57"/>
  <c r="BI536" i="57"/>
  <c r="BI541" i="57"/>
  <c r="BI547" i="57"/>
  <c r="BI552" i="57"/>
  <c r="BI557" i="57"/>
  <c r="BI563" i="57"/>
  <c r="BI568" i="57"/>
  <c r="BI573" i="57"/>
  <c r="BI579" i="57"/>
  <c r="BI512" i="57"/>
  <c r="BI519" i="57"/>
  <c r="BI527" i="57"/>
  <c r="BI533" i="57"/>
  <c r="BI540" i="57"/>
  <c r="BI548" i="57"/>
  <c r="BI555" i="57"/>
  <c r="BI561" i="57"/>
  <c r="BI569" i="57"/>
  <c r="BI576" i="57"/>
  <c r="BI513" i="57"/>
  <c r="BI521" i="57"/>
  <c r="BI528" i="57"/>
  <c r="BI535" i="57"/>
  <c r="BI543" i="57"/>
  <c r="BI549" i="57"/>
  <c r="BI556" i="57"/>
  <c r="BI564" i="57"/>
  <c r="BI571" i="57"/>
  <c r="BI577" i="57"/>
  <c r="BI516" i="57"/>
  <c r="BI529" i="57"/>
  <c r="BI537" i="57"/>
  <c r="BI551" i="57"/>
  <c r="BI565" i="57"/>
  <c r="BI508" i="57"/>
  <c r="BI523" i="57"/>
  <c r="BI544" i="57"/>
  <c r="BI559" i="57"/>
  <c r="BI572" i="57"/>
  <c r="BI517" i="57"/>
  <c r="BI545" i="57"/>
  <c r="BI575" i="57"/>
  <c r="BI511" i="57"/>
  <c r="BI567" i="57"/>
  <c r="BI524" i="57"/>
  <c r="BI553" i="57"/>
  <c r="BI532" i="57"/>
  <c r="BI560" i="57"/>
  <c r="BI539" i="57"/>
  <c r="BF364" i="57"/>
  <c r="BF368" i="57"/>
  <c r="BF372" i="57"/>
  <c r="BF376" i="57"/>
  <c r="BF380" i="57"/>
  <c r="BF384" i="57"/>
  <c r="BF388" i="57"/>
  <c r="BF392" i="57"/>
  <c r="BF396" i="57"/>
  <c r="BF400" i="57"/>
  <c r="BF404" i="57"/>
  <c r="BF408" i="57"/>
  <c r="BF412" i="57"/>
  <c r="BF416" i="57"/>
  <c r="BF420" i="57"/>
  <c r="BF424" i="57"/>
  <c r="BF428" i="57"/>
  <c r="BF432" i="57"/>
  <c r="BF366" i="57"/>
  <c r="BF371" i="57"/>
  <c r="BF377" i="57"/>
  <c r="BF382" i="57"/>
  <c r="BF387" i="57"/>
  <c r="BF393" i="57"/>
  <c r="BF398" i="57"/>
  <c r="BF403" i="57"/>
  <c r="BF409" i="57"/>
  <c r="BF414" i="57"/>
  <c r="BF419" i="57"/>
  <c r="BF425" i="57"/>
  <c r="BF430" i="57"/>
  <c r="BF435" i="57"/>
  <c r="BF367" i="57"/>
  <c r="BF378" i="57"/>
  <c r="BF389" i="57"/>
  <c r="BF394" i="57"/>
  <c r="BF399" i="57"/>
  <c r="BF405" i="57"/>
  <c r="BF410" i="57"/>
  <c r="BF415" i="57"/>
  <c r="BF421" i="57"/>
  <c r="BF426" i="57"/>
  <c r="BF431" i="57"/>
  <c r="BF374" i="57"/>
  <c r="BF373" i="57"/>
  <c r="BF383" i="57"/>
  <c r="BF369" i="57"/>
  <c r="BF370" i="57"/>
  <c r="BF385" i="57"/>
  <c r="BF395" i="57"/>
  <c r="BF406" i="57"/>
  <c r="BF417" i="57"/>
  <c r="BF427" i="57"/>
  <c r="BF365" i="57"/>
  <c r="BF391" i="57"/>
  <c r="BF413" i="57"/>
  <c r="BF375" i="57"/>
  <c r="BF386" i="57"/>
  <c r="BF397" i="57"/>
  <c r="BF407" i="57"/>
  <c r="BF418" i="57"/>
  <c r="BF429" i="57"/>
  <c r="BF379" i="57"/>
  <c r="BF390" i="57"/>
  <c r="BF401" i="57"/>
  <c r="BF411" i="57"/>
  <c r="BF422" i="57"/>
  <c r="BF433" i="57"/>
  <c r="BF381" i="57"/>
  <c r="BF402" i="57"/>
  <c r="BF423" i="57"/>
  <c r="BF434" i="57"/>
  <c r="BC1038" i="57"/>
  <c r="BC1052" i="57"/>
  <c r="BC1030" i="57"/>
  <c r="BC1080" i="57"/>
  <c r="BC1014" i="57"/>
  <c r="BC1048" i="57"/>
  <c r="BC1026" i="57"/>
  <c r="BC1022" i="57"/>
  <c r="BC1012" i="57"/>
  <c r="BC1062" i="57"/>
  <c r="BC1045" i="57"/>
  <c r="BC1043" i="57"/>
  <c r="BC1071" i="57"/>
  <c r="BC1027" i="57"/>
  <c r="BC1019" i="57"/>
  <c r="BC1061" i="57"/>
  <c r="BC1068" i="57"/>
  <c r="BC1018" i="57"/>
  <c r="BC1083" i="57"/>
  <c r="BC1072" i="57"/>
  <c r="BC1077" i="57"/>
  <c r="BC1070" i="57"/>
  <c r="BC1076" i="57"/>
  <c r="BC1037" i="57"/>
  <c r="BC1039" i="57"/>
  <c r="BC1044" i="57"/>
  <c r="BC1029" i="57"/>
  <c r="BC1064" i="57"/>
  <c r="BC1082" i="57"/>
  <c r="BC1041" i="57"/>
  <c r="BC1034" i="57"/>
  <c r="BC1057" i="57"/>
  <c r="BC1069" i="57"/>
  <c r="BC1056" i="57"/>
  <c r="BC1054" i="57"/>
  <c r="BC1049" i="57"/>
  <c r="BC1060" i="57"/>
  <c r="BC1075" i="57"/>
  <c r="BC1065" i="57"/>
  <c r="BC1031" i="57"/>
  <c r="BC1015" i="57"/>
  <c r="BC1079" i="57"/>
  <c r="BC1046" i="57"/>
  <c r="BC1074" i="57"/>
  <c r="BC1013" i="57"/>
  <c r="BC1017" i="57"/>
  <c r="BC1033" i="57"/>
  <c r="BC1063" i="57"/>
  <c r="BC1067" i="57"/>
  <c r="BC1016" i="57"/>
  <c r="BC1021" i="57"/>
  <c r="BC1028" i="57"/>
  <c r="BC1032" i="57"/>
  <c r="BC1059" i="57"/>
  <c r="BC1042" i="57"/>
  <c r="BC1047" i="57"/>
  <c r="BC1025" i="57"/>
  <c r="BC1066" i="57"/>
  <c r="BC1055" i="57"/>
  <c r="BC1036" i="57"/>
  <c r="BC1078" i="57"/>
  <c r="BC1053" i="57"/>
  <c r="BC1024" i="57"/>
  <c r="BC1081" i="57"/>
  <c r="BD1082" i="57" s="1"/>
  <c r="BC1058" i="57"/>
  <c r="BC1073" i="57"/>
  <c r="BC1035" i="57"/>
  <c r="BD1037" i="57" s="1"/>
  <c r="BC1023" i="57"/>
  <c r="BC1020" i="57"/>
  <c r="BC1050" i="57"/>
  <c r="BC1040" i="57"/>
  <c r="BD1044" i="57" s="1"/>
  <c r="BC1051" i="57"/>
  <c r="BD1054" i="57" s="1"/>
  <c r="BF8" i="57"/>
  <c r="BF12" i="57"/>
  <c r="BF16" i="57"/>
  <c r="BF20" i="57"/>
  <c r="BF24" i="57"/>
  <c r="BF28" i="57"/>
  <c r="BF32" i="57"/>
  <c r="BF36" i="57"/>
  <c r="BF40" i="57"/>
  <c r="BF44" i="57"/>
  <c r="BF48" i="57"/>
  <c r="BF52" i="57"/>
  <c r="BF56" i="57"/>
  <c r="BF60" i="57"/>
  <c r="BF64" i="57"/>
  <c r="BF68" i="57"/>
  <c r="BF72" i="57"/>
  <c r="BF9" i="57"/>
  <c r="BF14" i="57"/>
  <c r="BF19" i="57"/>
  <c r="BF25" i="57"/>
  <c r="BF30" i="57"/>
  <c r="BF35" i="57"/>
  <c r="BF41" i="57"/>
  <c r="BF46" i="57"/>
  <c r="BF51" i="57"/>
  <c r="BF57" i="57"/>
  <c r="BF62" i="57"/>
  <c r="BF67" i="57"/>
  <c r="BF73" i="57"/>
  <c r="BF5" i="57"/>
  <c r="BF10" i="57"/>
  <c r="BF15" i="57"/>
  <c r="BF21" i="57"/>
  <c r="BF26" i="57"/>
  <c r="BF31" i="57"/>
  <c r="BF37" i="57"/>
  <c r="BF42" i="57"/>
  <c r="BF47" i="57"/>
  <c r="BF53" i="57"/>
  <c r="BF58" i="57"/>
  <c r="BF63" i="57"/>
  <c r="BF69" i="57"/>
  <c r="BF74" i="57"/>
  <c r="BF6" i="57"/>
  <c r="BF17" i="57"/>
  <c r="BF27" i="57"/>
  <c r="BF38" i="57"/>
  <c r="BF49" i="57"/>
  <c r="BF59" i="57"/>
  <c r="BF70" i="57"/>
  <c r="BF11" i="57"/>
  <c r="BF22" i="57"/>
  <c r="BF33" i="57"/>
  <c r="BF43" i="57"/>
  <c r="BF54" i="57"/>
  <c r="BF65" i="57"/>
  <c r="BF75" i="57"/>
  <c r="BF7" i="57"/>
  <c r="BF29" i="57"/>
  <c r="BF50" i="57"/>
  <c r="BF71" i="57"/>
  <c r="BF45" i="57"/>
  <c r="BF13" i="57"/>
  <c r="BF34" i="57"/>
  <c r="BF55" i="57"/>
  <c r="BF18" i="57"/>
  <c r="BF39" i="57"/>
  <c r="BF61" i="57"/>
  <c r="BF4" i="57"/>
  <c r="BF23" i="57"/>
  <c r="BF66" i="57"/>
  <c r="BF436" i="57"/>
  <c r="BF440" i="57"/>
  <c r="BF444" i="57"/>
  <c r="BF448" i="57"/>
  <c r="BF452" i="57"/>
  <c r="BF456" i="57"/>
  <c r="BF460" i="57"/>
  <c r="BF464" i="57"/>
  <c r="BF468" i="57"/>
  <c r="BF472" i="57"/>
  <c r="BF476" i="57"/>
  <c r="BF480" i="57"/>
  <c r="BF484" i="57"/>
  <c r="BF488" i="57"/>
  <c r="BF492" i="57"/>
  <c r="BF496" i="57"/>
  <c r="BF500" i="57"/>
  <c r="BF504" i="57"/>
  <c r="BF441" i="57"/>
  <c r="BG444" i="57" s="1"/>
  <c r="BF446" i="57"/>
  <c r="BF451" i="57"/>
  <c r="BF457" i="57"/>
  <c r="BF462" i="57"/>
  <c r="BF467" i="57"/>
  <c r="BF473" i="57"/>
  <c r="BF478" i="57"/>
  <c r="BF483" i="57"/>
  <c r="BF489" i="57"/>
  <c r="BF494" i="57"/>
  <c r="BF499" i="57"/>
  <c r="BF505" i="57"/>
  <c r="BF437" i="57"/>
  <c r="BF442" i="57"/>
  <c r="BF447" i="57"/>
  <c r="BF453" i="57"/>
  <c r="BF458" i="57"/>
  <c r="BF463" i="57"/>
  <c r="BF469" i="57"/>
  <c r="BF474" i="57"/>
  <c r="BF479" i="57"/>
  <c r="BF485" i="57"/>
  <c r="BF490" i="57"/>
  <c r="BF495" i="57"/>
  <c r="BF501" i="57"/>
  <c r="BF506" i="57"/>
  <c r="BF438" i="57"/>
  <c r="BF449" i="57"/>
  <c r="BF459" i="57"/>
  <c r="BF470" i="57"/>
  <c r="BF481" i="57"/>
  <c r="BF491" i="57"/>
  <c r="BF502" i="57"/>
  <c r="BF486" i="57"/>
  <c r="BF445" i="57"/>
  <c r="BF466" i="57"/>
  <c r="BF487" i="57"/>
  <c r="BF439" i="57"/>
  <c r="BF450" i="57"/>
  <c r="BF461" i="57"/>
  <c r="BF471" i="57"/>
  <c r="BF482" i="57"/>
  <c r="BF493" i="57"/>
  <c r="BF503" i="57"/>
  <c r="BF443" i="57"/>
  <c r="BF454" i="57"/>
  <c r="BF465" i="57"/>
  <c r="BF475" i="57"/>
  <c r="BF497" i="57"/>
  <c r="BF507" i="57"/>
  <c r="BF455" i="57"/>
  <c r="BF477" i="57"/>
  <c r="BF498" i="57"/>
  <c r="BF724" i="57"/>
  <c r="BF728" i="57"/>
  <c r="BF732" i="57"/>
  <c r="BF736" i="57"/>
  <c r="BF740" i="57"/>
  <c r="BF744" i="57"/>
  <c r="BF748" i="57"/>
  <c r="BF752" i="57"/>
  <c r="BF756" i="57"/>
  <c r="BF760" i="57"/>
  <c r="BF764" i="57"/>
  <c r="BF768" i="57"/>
  <c r="BF729" i="57"/>
  <c r="BF734" i="57"/>
  <c r="BF739" i="57"/>
  <c r="BF745" i="57"/>
  <c r="BF750" i="57"/>
  <c r="BF755" i="57"/>
  <c r="BF761" i="57"/>
  <c r="BF766" i="57"/>
  <c r="BF771" i="57"/>
  <c r="BF775" i="57"/>
  <c r="BF779" i="57"/>
  <c r="BF783" i="57"/>
  <c r="BF787" i="57"/>
  <c r="BF791" i="57"/>
  <c r="BF795" i="57"/>
  <c r="BF725" i="57"/>
  <c r="BF735" i="57"/>
  <c r="BF746" i="57"/>
  <c r="BF757" i="57"/>
  <c r="BF767" i="57"/>
  <c r="BF776" i="57"/>
  <c r="BF784" i="57"/>
  <c r="BF792" i="57"/>
  <c r="BF730" i="57"/>
  <c r="BF741" i="57"/>
  <c r="BF751" i="57"/>
  <c r="BF762" i="57"/>
  <c r="BF772" i="57"/>
  <c r="BF780" i="57"/>
  <c r="BF788" i="57"/>
  <c r="BF726" i="57"/>
  <c r="BF737" i="57"/>
  <c r="BF747" i="57"/>
  <c r="BF758" i="57"/>
  <c r="BF769" i="57"/>
  <c r="BF777" i="57"/>
  <c r="BF785" i="57"/>
  <c r="BF793" i="57"/>
  <c r="BF753" i="57"/>
  <c r="BF773" i="57"/>
  <c r="BF789" i="57"/>
  <c r="BF733" i="57"/>
  <c r="BF754" i="57"/>
  <c r="BF774" i="57"/>
  <c r="BF790" i="57"/>
  <c r="BF727" i="57"/>
  <c r="BF738" i="57"/>
  <c r="BF749" i="57"/>
  <c r="BF759" i="57"/>
  <c r="BF770" i="57"/>
  <c r="BF778" i="57"/>
  <c r="BF786" i="57"/>
  <c r="BF794" i="57"/>
  <c r="BF731" i="57"/>
  <c r="BF742" i="57"/>
  <c r="BF763" i="57"/>
  <c r="BF781" i="57"/>
  <c r="BF743" i="57"/>
  <c r="BF765" i="57"/>
  <c r="BF782" i="57"/>
  <c r="BI943" i="57"/>
  <c r="BI947" i="57"/>
  <c r="BI951" i="57"/>
  <c r="BI955" i="57"/>
  <c r="BI959" i="57"/>
  <c r="BI963" i="57"/>
  <c r="BI967" i="57"/>
  <c r="BI971" i="57"/>
  <c r="BI975" i="57"/>
  <c r="BI979" i="57"/>
  <c r="BI983" i="57"/>
  <c r="BI987" i="57"/>
  <c r="BI991" i="57"/>
  <c r="BI995" i="57"/>
  <c r="BI999" i="57"/>
  <c r="BI1003" i="57"/>
  <c r="BI1007" i="57"/>
  <c r="BI1011" i="57"/>
  <c r="BI941" i="57"/>
  <c r="BI946" i="57"/>
  <c r="BI952" i="57"/>
  <c r="BI957" i="57"/>
  <c r="BI962" i="57"/>
  <c r="BI968" i="57"/>
  <c r="BI973" i="57"/>
  <c r="BI978" i="57"/>
  <c r="BI984" i="57"/>
  <c r="BI989" i="57"/>
  <c r="BI994" i="57"/>
  <c r="BI1000" i="57"/>
  <c r="BI1005" i="57"/>
  <c r="BI1010" i="57"/>
  <c r="BI942" i="57"/>
  <c r="BI948" i="57"/>
  <c r="BI953" i="57"/>
  <c r="BI958" i="57"/>
  <c r="BI964" i="57"/>
  <c r="BI969" i="57"/>
  <c r="BI974" i="57"/>
  <c r="BI980" i="57"/>
  <c r="BI985" i="57"/>
  <c r="BI990" i="57"/>
  <c r="BI996" i="57"/>
  <c r="BI1001" i="57"/>
  <c r="BI1006" i="57"/>
  <c r="BI949" i="57"/>
  <c r="BI960" i="57"/>
  <c r="BI970" i="57"/>
  <c r="BI981" i="57"/>
  <c r="BI992" i="57"/>
  <c r="BI1002" i="57"/>
  <c r="BI944" i="57"/>
  <c r="BI954" i="57"/>
  <c r="BI965" i="57"/>
  <c r="BI976" i="57"/>
  <c r="BI986" i="57"/>
  <c r="BI997" i="57"/>
  <c r="BI1008" i="57"/>
  <c r="BI950" i="57"/>
  <c r="BI972" i="57"/>
  <c r="BI993" i="57"/>
  <c r="BI966" i="57"/>
  <c r="BI1009" i="57"/>
  <c r="BI956" i="57"/>
  <c r="BI977" i="57"/>
  <c r="BI998" i="57"/>
  <c r="BI940" i="57"/>
  <c r="BI961" i="57"/>
  <c r="BI982" i="57"/>
  <c r="BI1004" i="57"/>
  <c r="BI945" i="57"/>
  <c r="BI988" i="57"/>
  <c r="BF148" i="57"/>
  <c r="BF152" i="57"/>
  <c r="BF156" i="57"/>
  <c r="BF160" i="57"/>
  <c r="BF164" i="57"/>
  <c r="BF168" i="57"/>
  <c r="BF172" i="57"/>
  <c r="BF176" i="57"/>
  <c r="BF180" i="57"/>
  <c r="BF184" i="57"/>
  <c r="BF188" i="57"/>
  <c r="BF192" i="57"/>
  <c r="BF196" i="57"/>
  <c r="BF200" i="57"/>
  <c r="BF204" i="57"/>
  <c r="BF208" i="57"/>
  <c r="BF212" i="57"/>
  <c r="BF216" i="57"/>
  <c r="BF153" i="57"/>
  <c r="BF158" i="57"/>
  <c r="BF163" i="57"/>
  <c r="BF169" i="57"/>
  <c r="BF174" i="57"/>
  <c r="BF179" i="57"/>
  <c r="BF185" i="57"/>
  <c r="BF190" i="57"/>
  <c r="BF195" i="57"/>
  <c r="BF201" i="57"/>
  <c r="BF206" i="57"/>
  <c r="BF211" i="57"/>
  <c r="BF217" i="57"/>
  <c r="BF149" i="57"/>
  <c r="BF154" i="57"/>
  <c r="BF159" i="57"/>
  <c r="BF165" i="57"/>
  <c r="BF170" i="57"/>
  <c r="BF175" i="57"/>
  <c r="BF181" i="57"/>
  <c r="BF186" i="57"/>
  <c r="BF191" i="57"/>
  <c r="BF197" i="57"/>
  <c r="BF202" i="57"/>
  <c r="BF207" i="57"/>
  <c r="BF213" i="57"/>
  <c r="BF218" i="57"/>
  <c r="BF155" i="57"/>
  <c r="BF171" i="57"/>
  <c r="BF182" i="57"/>
  <c r="BF193" i="57"/>
  <c r="BF203" i="57"/>
  <c r="BF214" i="57"/>
  <c r="BF150" i="57"/>
  <c r="BF161" i="57"/>
  <c r="BF166" i="57"/>
  <c r="BF177" i="57"/>
  <c r="BF187" i="57"/>
  <c r="BF198" i="57"/>
  <c r="BF209" i="57"/>
  <c r="BF219" i="57"/>
  <c r="BF157" i="57"/>
  <c r="BF178" i="57"/>
  <c r="BF199" i="57"/>
  <c r="BF173" i="57"/>
  <c r="BF215" i="57"/>
  <c r="BF162" i="57"/>
  <c r="BF183" i="57"/>
  <c r="BF205" i="57"/>
  <c r="BF167" i="57"/>
  <c r="BF189" i="57"/>
  <c r="BF210" i="57"/>
  <c r="BF151" i="57"/>
  <c r="BF194" i="57"/>
  <c r="BI438" i="57"/>
  <c r="BI442" i="57"/>
  <c r="BI446" i="57"/>
  <c r="BI450" i="57"/>
  <c r="BI454" i="57"/>
  <c r="BI458" i="57"/>
  <c r="BI462" i="57"/>
  <c r="BI466" i="57"/>
  <c r="BI470" i="57"/>
  <c r="BI474" i="57"/>
  <c r="BI478" i="57"/>
  <c r="BI482" i="57"/>
  <c r="BI486" i="57"/>
  <c r="BI490" i="57"/>
  <c r="BI494" i="57"/>
  <c r="BI498" i="57"/>
  <c r="BI502" i="57"/>
  <c r="BI506" i="57"/>
  <c r="BI440" i="57"/>
  <c r="BI445" i="57"/>
  <c r="BI451" i="57"/>
  <c r="BI456" i="57"/>
  <c r="BI461" i="57"/>
  <c r="BI467" i="57"/>
  <c r="BI472" i="57"/>
  <c r="BI477" i="57"/>
  <c r="BI483" i="57"/>
  <c r="BI488" i="57"/>
  <c r="BI493" i="57"/>
  <c r="BI499" i="57"/>
  <c r="BI504" i="57"/>
  <c r="BI441" i="57"/>
  <c r="BI448" i="57"/>
  <c r="BI455" i="57"/>
  <c r="BI463" i="57"/>
  <c r="BI469" i="57"/>
  <c r="BI476" i="57"/>
  <c r="BI484" i="57"/>
  <c r="BI491" i="57"/>
  <c r="BI497" i="57"/>
  <c r="BI505" i="57"/>
  <c r="BI436" i="57"/>
  <c r="BI443" i="57"/>
  <c r="BI449" i="57"/>
  <c r="BI457" i="57"/>
  <c r="BI464" i="57"/>
  <c r="BI471" i="57"/>
  <c r="BI479" i="57"/>
  <c r="BI485" i="57"/>
  <c r="BI492" i="57"/>
  <c r="BI500" i="57"/>
  <c r="BI507" i="57"/>
  <c r="BI444" i="57"/>
  <c r="BI459" i="57"/>
  <c r="BI473" i="57"/>
  <c r="BI487" i="57"/>
  <c r="BI501" i="57"/>
  <c r="BI437" i="57"/>
  <c r="BI452" i="57"/>
  <c r="BI465" i="57"/>
  <c r="BI480" i="57"/>
  <c r="BI495" i="57"/>
  <c r="BI460" i="57"/>
  <c r="BI489" i="57"/>
  <c r="BI453" i="57"/>
  <c r="BI439" i="57"/>
  <c r="BI468" i="57"/>
  <c r="BI496" i="57"/>
  <c r="BI447" i="57"/>
  <c r="BI475" i="57"/>
  <c r="BI503" i="57"/>
  <c r="BI481" i="57"/>
  <c r="BI1022" i="57"/>
  <c r="BI1030" i="57"/>
  <c r="BI1080" i="57"/>
  <c r="BI1014" i="57"/>
  <c r="BI1038" i="57"/>
  <c r="BI1052" i="57"/>
  <c r="BI1083" i="57"/>
  <c r="BI1072" i="57"/>
  <c r="BI1043" i="57"/>
  <c r="BI1018" i="57"/>
  <c r="BI1068" i="57"/>
  <c r="BI1061" i="57"/>
  <c r="BI1057" i="57"/>
  <c r="BI1047" i="57"/>
  <c r="BI1041" i="57"/>
  <c r="BI1012" i="57"/>
  <c r="BI1048" i="57"/>
  <c r="BI1019" i="57"/>
  <c r="BI1021" i="57"/>
  <c r="BI1026" i="57"/>
  <c r="BI1042" i="57"/>
  <c r="BI1064" i="57"/>
  <c r="BI1028" i="57"/>
  <c r="BI1065" i="57"/>
  <c r="BI1060" i="57"/>
  <c r="BI1033" i="57"/>
  <c r="BI1077" i="57"/>
  <c r="BI1039" i="57"/>
  <c r="BI1079" i="57"/>
  <c r="BI1046" i="57"/>
  <c r="BI1071" i="57"/>
  <c r="BI1025" i="57"/>
  <c r="BI1067" i="57"/>
  <c r="BI1027" i="57"/>
  <c r="BI1056" i="57"/>
  <c r="BI1045" i="57"/>
  <c r="BI1051" i="57"/>
  <c r="BI1069" i="57"/>
  <c r="BI1032" i="57"/>
  <c r="BI1063" i="57"/>
  <c r="BI1049" i="57"/>
  <c r="BI1082" i="57"/>
  <c r="BI1076" i="57"/>
  <c r="BI1034" i="57"/>
  <c r="BI1031" i="57"/>
  <c r="BI1015" i="57"/>
  <c r="BI1066" i="57"/>
  <c r="BI1075" i="57"/>
  <c r="BI1013" i="57"/>
  <c r="BI1017" i="57"/>
  <c r="BI1044" i="57"/>
  <c r="BI1054" i="57"/>
  <c r="BI1029" i="57"/>
  <c r="BI1062" i="57"/>
  <c r="BI1016" i="57"/>
  <c r="BI1070" i="57"/>
  <c r="BI1020" i="57"/>
  <c r="BI1073" i="57"/>
  <c r="BI1053" i="57"/>
  <c r="BI1055" i="57"/>
  <c r="BI1059" i="57"/>
  <c r="BI1050" i="57"/>
  <c r="BI1023" i="57"/>
  <c r="BI1036" i="57"/>
  <c r="BI1040" i="57"/>
  <c r="BI1078" i="57"/>
  <c r="BI1024" i="57"/>
  <c r="BJ1026" i="57" s="1"/>
  <c r="BI1081" i="57"/>
  <c r="BI1058" i="57"/>
  <c r="BI1035" i="57"/>
  <c r="BI1037" i="57"/>
  <c r="BI1074" i="57"/>
  <c r="BF76" i="57"/>
  <c r="BF80" i="57"/>
  <c r="BF84" i="57"/>
  <c r="BF88" i="57"/>
  <c r="BF92" i="57"/>
  <c r="BF96" i="57"/>
  <c r="BF100" i="57"/>
  <c r="BF104" i="57"/>
  <c r="BF108" i="57"/>
  <c r="BF112" i="57"/>
  <c r="BF116" i="57"/>
  <c r="BF120" i="57"/>
  <c r="BF124" i="57"/>
  <c r="BF128" i="57"/>
  <c r="BF132" i="57"/>
  <c r="BF136" i="57"/>
  <c r="BF140" i="57"/>
  <c r="BF144" i="57"/>
  <c r="BF78" i="57"/>
  <c r="BF83" i="57"/>
  <c r="BF89" i="57"/>
  <c r="BF94" i="57"/>
  <c r="BF99" i="57"/>
  <c r="BF105" i="57"/>
  <c r="BF110" i="57"/>
  <c r="BF115" i="57"/>
  <c r="BF121" i="57"/>
  <c r="BF126" i="57"/>
  <c r="BF131" i="57"/>
  <c r="BF137" i="57"/>
  <c r="BF142" i="57"/>
  <c r="BF147" i="57"/>
  <c r="BF79" i="57"/>
  <c r="BF85" i="57"/>
  <c r="BF90" i="57"/>
  <c r="BF95" i="57"/>
  <c r="BF101" i="57"/>
  <c r="BF106" i="57"/>
  <c r="BF111" i="57"/>
  <c r="BF117" i="57"/>
  <c r="BF122" i="57"/>
  <c r="BF127" i="57"/>
  <c r="BF133" i="57"/>
  <c r="BF138" i="57"/>
  <c r="BF143" i="57"/>
  <c r="BF81" i="57"/>
  <c r="BF91" i="57"/>
  <c r="BF102" i="57"/>
  <c r="BF113" i="57"/>
  <c r="BF123" i="57"/>
  <c r="BF134" i="57"/>
  <c r="BF145" i="57"/>
  <c r="BF86" i="57"/>
  <c r="BF97" i="57"/>
  <c r="BF107" i="57"/>
  <c r="BF118" i="57"/>
  <c r="BF129" i="57"/>
  <c r="BF139" i="57"/>
  <c r="BF93" i="57"/>
  <c r="BF114" i="57"/>
  <c r="BF135" i="57"/>
  <c r="BF87" i="57"/>
  <c r="BF130" i="57"/>
  <c r="BF77" i="57"/>
  <c r="BF98" i="57"/>
  <c r="BF119" i="57"/>
  <c r="BF141" i="57"/>
  <c r="BF82" i="57"/>
  <c r="BF103" i="57"/>
  <c r="BF125" i="57"/>
  <c r="BF146" i="57"/>
  <c r="BF109" i="57"/>
  <c r="BF220" i="57"/>
  <c r="BF224" i="57"/>
  <c r="BF228" i="57"/>
  <c r="BF232" i="57"/>
  <c r="BF236" i="57"/>
  <c r="BF240" i="57"/>
  <c r="BF244" i="57"/>
  <c r="BF248" i="57"/>
  <c r="BF252" i="57"/>
  <c r="BF256" i="57"/>
  <c r="BF260" i="57"/>
  <c r="BF264" i="57"/>
  <c r="BF268" i="57"/>
  <c r="BF272" i="57"/>
  <c r="BF276" i="57"/>
  <c r="BF280" i="57"/>
  <c r="BF284" i="57"/>
  <c r="BF288" i="57"/>
  <c r="BF222" i="57"/>
  <c r="BF227" i="57"/>
  <c r="BF233" i="57"/>
  <c r="BF238" i="57"/>
  <c r="BF243" i="57"/>
  <c r="BF249" i="57"/>
  <c r="BF254" i="57"/>
  <c r="BF259" i="57"/>
  <c r="BF265" i="57"/>
  <c r="BF270" i="57"/>
  <c r="BF275" i="57"/>
  <c r="BF281" i="57"/>
  <c r="BF286" i="57"/>
  <c r="BF291" i="57"/>
  <c r="BF223" i="57"/>
  <c r="BF229" i="57"/>
  <c r="BF234" i="57"/>
  <c r="BF239" i="57"/>
  <c r="BF245" i="57"/>
  <c r="BF250" i="57"/>
  <c r="BF255" i="57"/>
  <c r="BF261" i="57"/>
  <c r="BF266" i="57"/>
  <c r="BF271" i="57"/>
  <c r="BF277" i="57"/>
  <c r="BF282" i="57"/>
  <c r="BF287" i="57"/>
  <c r="BF225" i="57"/>
  <c r="BF235" i="57"/>
  <c r="BF246" i="57"/>
  <c r="BF257" i="57"/>
  <c r="BF267" i="57"/>
  <c r="BF278" i="57"/>
  <c r="BF289" i="57"/>
  <c r="BF230" i="57"/>
  <c r="BF241" i="57"/>
  <c r="BF251" i="57"/>
  <c r="BF262" i="57"/>
  <c r="BF273" i="57"/>
  <c r="BF283" i="57"/>
  <c r="BF221" i="57"/>
  <c r="BF242" i="57"/>
  <c r="BF263" i="57"/>
  <c r="BF285" i="57"/>
  <c r="BF258" i="57"/>
  <c r="BF226" i="57"/>
  <c r="BF247" i="57"/>
  <c r="BF269" i="57"/>
  <c r="BF290" i="57"/>
  <c r="BF231" i="57"/>
  <c r="BF253" i="57"/>
  <c r="BF274" i="57"/>
  <c r="BF237" i="57"/>
  <c r="BF279" i="57"/>
  <c r="BF508" i="57"/>
  <c r="BF512" i="57"/>
  <c r="BF516" i="57"/>
  <c r="BF520" i="57"/>
  <c r="BF524" i="57"/>
  <c r="BF528" i="57"/>
  <c r="BF532" i="57"/>
  <c r="BF536" i="57"/>
  <c r="BF540" i="57"/>
  <c r="BF544" i="57"/>
  <c r="BF548" i="57"/>
  <c r="BF552" i="57"/>
  <c r="BF556" i="57"/>
  <c r="BF560" i="57"/>
  <c r="BF564" i="57"/>
  <c r="BF568" i="57"/>
  <c r="BF572" i="57"/>
  <c r="BF576" i="57"/>
  <c r="BF510" i="57"/>
  <c r="BF515" i="57"/>
  <c r="BF521" i="57"/>
  <c r="BF526" i="57"/>
  <c r="BF531" i="57"/>
  <c r="BF537" i="57"/>
  <c r="BF542" i="57"/>
  <c r="BF547" i="57"/>
  <c r="BF553" i="57"/>
  <c r="BF558" i="57"/>
  <c r="BF563" i="57"/>
  <c r="BF569" i="57"/>
  <c r="BF574" i="57"/>
  <c r="BF579" i="57"/>
  <c r="BF511" i="57"/>
  <c r="BF517" i="57"/>
  <c r="BF522" i="57"/>
  <c r="BF527" i="57"/>
  <c r="BF533" i="57"/>
  <c r="BF538" i="57"/>
  <c r="BF543" i="57"/>
  <c r="BF549" i="57"/>
  <c r="BF554" i="57"/>
  <c r="BF559" i="57"/>
  <c r="BF565" i="57"/>
  <c r="BF570" i="57"/>
  <c r="BF575" i="57"/>
  <c r="BF513" i="57"/>
  <c r="BF523" i="57"/>
  <c r="BF534" i="57"/>
  <c r="BF545" i="57"/>
  <c r="BF555" i="57"/>
  <c r="BF566" i="57"/>
  <c r="BF577" i="57"/>
  <c r="BF509" i="57"/>
  <c r="BF530" i="57"/>
  <c r="BF551" i="57"/>
  <c r="BF573" i="57"/>
  <c r="BF514" i="57"/>
  <c r="BF525" i="57"/>
  <c r="BF535" i="57"/>
  <c r="BF546" i="57"/>
  <c r="BF557" i="57"/>
  <c r="BF567" i="57"/>
  <c r="BF578" i="57"/>
  <c r="BF518" i="57"/>
  <c r="BF529" i="57"/>
  <c r="BF539" i="57"/>
  <c r="BF550" i="57"/>
  <c r="BF561" i="57"/>
  <c r="BF571" i="57"/>
  <c r="BF519" i="57"/>
  <c r="BF541" i="57"/>
  <c r="BF562" i="57"/>
  <c r="BF943" i="57"/>
  <c r="BF947" i="57"/>
  <c r="BF951" i="57"/>
  <c r="BF955" i="57"/>
  <c r="BF959" i="57"/>
  <c r="BF963" i="57"/>
  <c r="BF967" i="57"/>
  <c r="BF971" i="57"/>
  <c r="BF975" i="57"/>
  <c r="BF979" i="57"/>
  <c r="BF983" i="57"/>
  <c r="BF987" i="57"/>
  <c r="BF991" i="57"/>
  <c r="BF995" i="57"/>
  <c r="BF999" i="57"/>
  <c r="BF1003" i="57"/>
  <c r="BF1007" i="57"/>
  <c r="BF1011" i="57"/>
  <c r="BF940" i="57"/>
  <c r="BF948" i="57"/>
  <c r="BF956" i="57"/>
  <c r="BF964" i="57"/>
  <c r="BF972" i="57"/>
  <c r="BF980" i="57"/>
  <c r="BF992" i="57"/>
  <c r="BF1000" i="57"/>
  <c r="BF1008" i="57"/>
  <c r="BF944" i="57"/>
  <c r="BF952" i="57"/>
  <c r="BF960" i="57"/>
  <c r="BF968" i="57"/>
  <c r="BF976" i="57"/>
  <c r="BF984" i="57"/>
  <c r="BF988" i="57"/>
  <c r="BF996" i="57"/>
  <c r="BF1004" i="57"/>
  <c r="BF945" i="57"/>
  <c r="BF953" i="57"/>
  <c r="BF961" i="57"/>
  <c r="BF969" i="57"/>
  <c r="BF977" i="57"/>
  <c r="BF985" i="57"/>
  <c r="BF993" i="57"/>
  <c r="BF1001" i="57"/>
  <c r="BF1009" i="57"/>
  <c r="BF941" i="57"/>
  <c r="BF957" i="57"/>
  <c r="BF981" i="57"/>
  <c r="BF997" i="57"/>
  <c r="BF1005" i="57"/>
  <c r="BF950" i="57"/>
  <c r="BF966" i="57"/>
  <c r="BF982" i="57"/>
  <c r="BF998" i="57"/>
  <c r="BF946" i="57"/>
  <c r="BF954" i="57"/>
  <c r="BF962" i="57"/>
  <c r="BF970" i="57"/>
  <c r="BF978" i="57"/>
  <c r="BF986" i="57"/>
  <c r="BF994" i="57"/>
  <c r="BF1002" i="57"/>
  <c r="BF1010" i="57"/>
  <c r="BF949" i="57"/>
  <c r="BF965" i="57"/>
  <c r="BF973" i="57"/>
  <c r="BF989" i="57"/>
  <c r="BF942" i="57"/>
  <c r="BF958" i="57"/>
  <c r="BF974" i="57"/>
  <c r="BF990" i="57"/>
  <c r="BF1006" i="57"/>
  <c r="BI7" i="57"/>
  <c r="BI11" i="57"/>
  <c r="BI15" i="57"/>
  <c r="BI19" i="57"/>
  <c r="BI23" i="57"/>
  <c r="BI27" i="57"/>
  <c r="BI31" i="57"/>
  <c r="BI35" i="57"/>
  <c r="BI39" i="57"/>
  <c r="BI43" i="57"/>
  <c r="BI47" i="57"/>
  <c r="BI51" i="57"/>
  <c r="BI55" i="57"/>
  <c r="BI59" i="57"/>
  <c r="BI63" i="57"/>
  <c r="BI67" i="57"/>
  <c r="BI71" i="57"/>
  <c r="BI75" i="57"/>
  <c r="BI8" i="57"/>
  <c r="BI12" i="57"/>
  <c r="BI16" i="57"/>
  <c r="BI20" i="57"/>
  <c r="BI24" i="57"/>
  <c r="BI28" i="57"/>
  <c r="BI32" i="57"/>
  <c r="BI36" i="57"/>
  <c r="BI40" i="57"/>
  <c r="BI44" i="57"/>
  <c r="BI48" i="57"/>
  <c r="BI52" i="57"/>
  <c r="BI56" i="57"/>
  <c r="BI60" i="57"/>
  <c r="BI64" i="57"/>
  <c r="BI68" i="57"/>
  <c r="BI72" i="57"/>
  <c r="BI6" i="57"/>
  <c r="BI14" i="57"/>
  <c r="BI22" i="57"/>
  <c r="BI30" i="57"/>
  <c r="BI38" i="57"/>
  <c r="BI46" i="57"/>
  <c r="BI54" i="57"/>
  <c r="BI62" i="57"/>
  <c r="BI70" i="57"/>
  <c r="BI9" i="57"/>
  <c r="BI17" i="57"/>
  <c r="BI25" i="57"/>
  <c r="BI33" i="57"/>
  <c r="BI41" i="57"/>
  <c r="BI49" i="57"/>
  <c r="BI57" i="57"/>
  <c r="BI65" i="57"/>
  <c r="BI73" i="57"/>
  <c r="BI5" i="57"/>
  <c r="BI21" i="57"/>
  <c r="BI37" i="57"/>
  <c r="BI53" i="57"/>
  <c r="BI69" i="57"/>
  <c r="BI10" i="57"/>
  <c r="BI26" i="57"/>
  <c r="BI42" i="57"/>
  <c r="BI58" i="57"/>
  <c r="BI74" i="57"/>
  <c r="BI34" i="57"/>
  <c r="BI66" i="57"/>
  <c r="BI18" i="57"/>
  <c r="BI61" i="57"/>
  <c r="BI29" i="57"/>
  <c r="BI45" i="57"/>
  <c r="BI4" i="57"/>
  <c r="BI50" i="57"/>
  <c r="BJ50" i="57" s="1"/>
  <c r="BI13" i="57"/>
  <c r="BI222" i="57"/>
  <c r="BI226" i="57"/>
  <c r="BI230" i="57"/>
  <c r="BI234" i="57"/>
  <c r="BI238" i="57"/>
  <c r="BI242" i="57"/>
  <c r="BI246" i="57"/>
  <c r="BI250" i="57"/>
  <c r="BI254" i="57"/>
  <c r="BI258" i="57"/>
  <c r="BI262" i="57"/>
  <c r="BI266" i="57"/>
  <c r="BI270" i="57"/>
  <c r="BI274" i="57"/>
  <c r="BI278" i="57"/>
  <c r="BI282" i="57"/>
  <c r="BI286" i="57"/>
  <c r="BI290" i="57"/>
  <c r="BI223" i="57"/>
  <c r="BI227" i="57"/>
  <c r="BI231" i="57"/>
  <c r="BI235" i="57"/>
  <c r="BI239" i="57"/>
  <c r="BI243" i="57"/>
  <c r="BI247" i="57"/>
  <c r="BI251" i="57"/>
  <c r="BI255" i="57"/>
  <c r="BI259" i="57"/>
  <c r="BI263" i="57"/>
  <c r="BI267" i="57"/>
  <c r="BI271" i="57"/>
  <c r="BI275" i="57"/>
  <c r="BI279" i="57"/>
  <c r="BI283" i="57"/>
  <c r="BI287" i="57"/>
  <c r="BI291" i="57"/>
  <c r="BI225" i="57"/>
  <c r="BI233" i="57"/>
  <c r="BI241" i="57"/>
  <c r="BI249" i="57"/>
  <c r="BI257" i="57"/>
  <c r="BI265" i="57"/>
  <c r="BI273" i="57"/>
  <c r="BI281" i="57"/>
  <c r="BI289" i="57"/>
  <c r="BI220" i="57"/>
  <c r="BI228" i="57"/>
  <c r="BI236" i="57"/>
  <c r="BI244" i="57"/>
  <c r="BI252" i="57"/>
  <c r="BI260" i="57"/>
  <c r="BI268" i="57"/>
  <c r="BI276" i="57"/>
  <c r="BI284" i="57"/>
  <c r="BI232" i="57"/>
  <c r="BI248" i="57"/>
  <c r="BI264" i="57"/>
  <c r="BI280" i="57"/>
  <c r="BI229" i="57"/>
  <c r="BI253" i="57"/>
  <c r="BI272" i="57"/>
  <c r="BI256" i="57"/>
  <c r="BI277" i="57"/>
  <c r="BI221" i="57"/>
  <c r="BI285" i="57"/>
  <c r="BI237" i="57"/>
  <c r="BI240" i="57"/>
  <c r="BI261" i="57"/>
  <c r="BI288" i="57"/>
  <c r="BI269" i="57"/>
  <c r="BI224" i="57"/>
  <c r="BI245" i="57"/>
  <c r="BI726" i="57"/>
  <c r="BI730" i="57"/>
  <c r="BI734" i="57"/>
  <c r="BI738" i="57"/>
  <c r="BI742" i="57"/>
  <c r="BI746" i="57"/>
  <c r="BI750" i="57"/>
  <c r="BI754" i="57"/>
  <c r="BI758" i="57"/>
  <c r="BI762" i="57"/>
  <c r="BI766" i="57"/>
  <c r="BI770" i="57"/>
  <c r="BI774" i="57"/>
  <c r="BI778" i="57"/>
  <c r="BI782" i="57"/>
  <c r="BI786" i="57"/>
  <c r="BI790" i="57"/>
  <c r="BI794" i="57"/>
  <c r="BI728" i="57"/>
  <c r="BI733" i="57"/>
  <c r="BI739" i="57"/>
  <c r="BI744" i="57"/>
  <c r="BI749" i="57"/>
  <c r="BI755" i="57"/>
  <c r="BI760" i="57"/>
  <c r="BI765" i="57"/>
  <c r="BI771" i="57"/>
  <c r="BI776" i="57"/>
  <c r="BI781" i="57"/>
  <c r="BI787" i="57"/>
  <c r="BI792" i="57"/>
  <c r="BI725" i="57"/>
  <c r="BI732" i="57"/>
  <c r="BI740" i="57"/>
  <c r="BI747" i="57"/>
  <c r="BI753" i="57"/>
  <c r="BI761" i="57"/>
  <c r="BI768" i="57"/>
  <c r="BI775" i="57"/>
  <c r="BI783" i="57"/>
  <c r="BI789" i="57"/>
  <c r="BI727" i="57"/>
  <c r="BI735" i="57"/>
  <c r="BI741" i="57"/>
  <c r="BI748" i="57"/>
  <c r="BI756" i="57"/>
  <c r="BI763" i="57"/>
  <c r="BI769" i="57"/>
  <c r="BI777" i="57"/>
  <c r="BI784" i="57"/>
  <c r="BI791" i="57"/>
  <c r="BI736" i="57"/>
  <c r="BI751" i="57"/>
  <c r="BI764" i="57"/>
  <c r="BI779" i="57"/>
  <c r="BI793" i="57"/>
  <c r="BI729" i="57"/>
  <c r="BI743" i="57"/>
  <c r="BI757" i="57"/>
  <c r="BI772" i="57"/>
  <c r="BI785" i="57"/>
  <c r="BI745" i="57"/>
  <c r="BI773" i="57"/>
  <c r="BI737" i="57"/>
  <c r="BI795" i="57"/>
  <c r="BI724" i="57"/>
  <c r="BI752" i="57"/>
  <c r="BI780" i="57"/>
  <c r="BI731" i="57"/>
  <c r="BI759" i="57"/>
  <c r="BI788" i="57"/>
  <c r="BI767" i="57"/>
  <c r="BI870" i="57"/>
  <c r="BI874" i="57"/>
  <c r="BI878" i="57"/>
  <c r="BI882" i="57"/>
  <c r="BI872" i="57"/>
  <c r="BI877" i="57"/>
  <c r="BI883" i="57"/>
  <c r="BI887" i="57"/>
  <c r="BI891" i="57"/>
  <c r="BI895" i="57"/>
  <c r="BI899" i="57"/>
  <c r="BI903" i="57"/>
  <c r="BI907" i="57"/>
  <c r="BI911" i="57"/>
  <c r="BI915" i="57"/>
  <c r="BI919" i="57"/>
  <c r="BI923" i="57"/>
  <c r="BI927" i="57"/>
  <c r="BI931" i="57"/>
  <c r="BI935" i="57"/>
  <c r="BI939" i="57"/>
  <c r="BI868" i="57"/>
  <c r="BI875" i="57"/>
  <c r="BI881" i="57"/>
  <c r="BI888" i="57"/>
  <c r="BI893" i="57"/>
  <c r="BI898" i="57"/>
  <c r="BI904" i="57"/>
  <c r="BI909" i="57"/>
  <c r="BI914" i="57"/>
  <c r="BI920" i="57"/>
  <c r="BI925" i="57"/>
  <c r="BI930" i="57"/>
  <c r="BI936" i="57"/>
  <c r="BI869" i="57"/>
  <c r="BI876" i="57"/>
  <c r="BI884" i="57"/>
  <c r="BI889" i="57"/>
  <c r="BI894" i="57"/>
  <c r="BI900" i="57"/>
  <c r="BI905" i="57"/>
  <c r="BI910" i="57"/>
  <c r="BI916" i="57"/>
  <c r="BI921" i="57"/>
  <c r="BI926" i="57"/>
  <c r="BI932" i="57"/>
  <c r="BI937" i="57"/>
  <c r="BI879" i="57"/>
  <c r="BI896" i="57"/>
  <c r="BI906" i="57"/>
  <c r="BI912" i="57"/>
  <c r="BI922" i="57"/>
  <c r="BI938" i="57"/>
  <c r="BI871" i="57"/>
  <c r="BI885" i="57"/>
  <c r="BI890" i="57"/>
  <c r="BI901" i="57"/>
  <c r="BI917" i="57"/>
  <c r="BI928" i="57"/>
  <c r="BI933" i="57"/>
  <c r="BI886" i="57"/>
  <c r="BI908" i="57"/>
  <c r="BI929" i="57"/>
  <c r="BI924" i="57"/>
  <c r="BI892" i="57"/>
  <c r="BI913" i="57"/>
  <c r="BI934" i="57"/>
  <c r="BI873" i="57"/>
  <c r="BI897" i="57"/>
  <c r="BI918" i="57"/>
  <c r="BI880" i="57"/>
  <c r="BI902" i="57"/>
  <c r="BF292" i="57"/>
  <c r="BF296" i="57"/>
  <c r="BF300" i="57"/>
  <c r="BF304" i="57"/>
  <c r="BF308" i="57"/>
  <c r="BF312" i="57"/>
  <c r="BF316" i="57"/>
  <c r="BF320" i="57"/>
  <c r="BF324" i="57"/>
  <c r="BF328" i="57"/>
  <c r="BF332" i="57"/>
  <c r="BF336" i="57"/>
  <c r="BF340" i="57"/>
  <c r="BF344" i="57"/>
  <c r="BF348" i="57"/>
  <c r="BF352" i="57"/>
  <c r="BF356" i="57"/>
  <c r="BF360" i="57"/>
  <c r="BF297" i="57"/>
  <c r="BF302" i="57"/>
  <c r="BF307" i="57"/>
  <c r="BF313" i="57"/>
  <c r="BF318" i="57"/>
  <c r="BF323" i="57"/>
  <c r="BF329" i="57"/>
  <c r="BF334" i="57"/>
  <c r="BF339" i="57"/>
  <c r="BF345" i="57"/>
  <c r="BF350" i="57"/>
  <c r="BF355" i="57"/>
  <c r="BF361" i="57"/>
  <c r="BF293" i="57"/>
  <c r="BF298" i="57"/>
  <c r="BF303" i="57"/>
  <c r="BF309" i="57"/>
  <c r="BF314" i="57"/>
  <c r="BF319" i="57"/>
  <c r="BF325" i="57"/>
  <c r="BF330" i="57"/>
  <c r="BF341" i="57"/>
  <c r="BF346" i="57"/>
  <c r="BF351" i="57"/>
  <c r="BF357" i="57"/>
  <c r="BF362" i="57"/>
  <c r="BF299" i="57"/>
  <c r="BF310" i="57"/>
  <c r="BF321" i="57"/>
  <c r="BF331" i="57"/>
  <c r="BF342" i="57"/>
  <c r="BF353" i="57"/>
  <c r="BF363" i="57"/>
  <c r="BF335" i="57"/>
  <c r="BF294" i="57"/>
  <c r="BF305" i="57"/>
  <c r="BF315" i="57"/>
  <c r="BF326" i="57"/>
  <c r="BF337" i="57"/>
  <c r="BF347" i="57"/>
  <c r="BF358" i="57"/>
  <c r="BF306" i="57"/>
  <c r="BF327" i="57"/>
  <c r="BF349" i="57"/>
  <c r="BF301" i="57"/>
  <c r="BF322" i="57"/>
  <c r="BF311" i="57"/>
  <c r="BF333" i="57"/>
  <c r="BF354" i="57"/>
  <c r="BF295" i="57"/>
  <c r="BF317" i="57"/>
  <c r="BF338" i="57"/>
  <c r="BF359" i="57"/>
  <c r="BF343" i="57"/>
  <c r="BF580" i="57"/>
  <c r="BF584" i="57"/>
  <c r="BF588" i="57"/>
  <c r="BF592" i="57"/>
  <c r="BF596" i="57"/>
  <c r="BF600" i="57"/>
  <c r="BF604" i="57"/>
  <c r="BF608" i="57"/>
  <c r="BF612" i="57"/>
  <c r="BF616" i="57"/>
  <c r="BF620" i="57"/>
  <c r="BF624" i="57"/>
  <c r="BF628" i="57"/>
  <c r="BF632" i="57"/>
  <c r="BF636" i="57"/>
  <c r="BF640" i="57"/>
  <c r="BF644" i="57"/>
  <c r="BF648" i="57"/>
  <c r="BF585" i="57"/>
  <c r="BF590" i="57"/>
  <c r="BF595" i="57"/>
  <c r="BF601" i="57"/>
  <c r="BF606" i="57"/>
  <c r="BF611" i="57"/>
  <c r="BF617" i="57"/>
  <c r="BF622" i="57"/>
  <c r="BF627" i="57"/>
  <c r="BF633" i="57"/>
  <c r="BF638" i="57"/>
  <c r="BF643" i="57"/>
  <c r="BF649" i="57"/>
  <c r="BF586" i="57"/>
  <c r="BF607" i="57"/>
  <c r="BF618" i="57"/>
  <c r="BF629" i="57"/>
  <c r="BF639" i="57"/>
  <c r="BF650" i="57"/>
  <c r="BF581" i="57"/>
  <c r="BF591" i="57"/>
  <c r="BF597" i="57"/>
  <c r="BF602" i="57"/>
  <c r="BF613" i="57"/>
  <c r="BF623" i="57"/>
  <c r="BF634" i="57"/>
  <c r="BF645" i="57"/>
  <c r="BF587" i="57"/>
  <c r="BF598" i="57"/>
  <c r="BF609" i="57"/>
  <c r="BF619" i="57"/>
  <c r="BF630" i="57"/>
  <c r="BF641" i="57"/>
  <c r="BF651" i="57"/>
  <c r="BF594" i="57"/>
  <c r="BF615" i="57"/>
  <c r="BF637" i="57"/>
  <c r="BF647" i="57"/>
  <c r="BF589" i="57"/>
  <c r="BF599" i="57"/>
  <c r="BF610" i="57"/>
  <c r="BF621" i="57"/>
  <c r="BF631" i="57"/>
  <c r="BF642" i="57"/>
  <c r="BF582" i="57"/>
  <c r="BF593" i="57"/>
  <c r="BF603" i="57"/>
  <c r="BF614" i="57"/>
  <c r="BF625" i="57"/>
  <c r="BF635" i="57"/>
  <c r="BF646" i="57"/>
  <c r="BF583" i="57"/>
  <c r="BF605" i="57"/>
  <c r="BF626" i="57"/>
  <c r="BI79" i="57"/>
  <c r="BI83" i="57"/>
  <c r="BI87" i="57"/>
  <c r="BI91" i="57"/>
  <c r="BI95" i="57"/>
  <c r="BI99" i="57"/>
  <c r="BI103" i="57"/>
  <c r="BI107" i="57"/>
  <c r="BI111" i="57"/>
  <c r="BI115" i="57"/>
  <c r="BI119" i="57"/>
  <c r="BI123" i="57"/>
  <c r="BI127" i="57"/>
  <c r="BI131" i="57"/>
  <c r="BI135" i="57"/>
  <c r="BI139" i="57"/>
  <c r="BI76" i="57"/>
  <c r="BI80" i="57"/>
  <c r="BI84" i="57"/>
  <c r="BI88" i="57"/>
  <c r="BI92" i="57"/>
  <c r="BI96" i="57"/>
  <c r="BI100" i="57"/>
  <c r="BI104" i="57"/>
  <c r="BI108" i="57"/>
  <c r="BI112" i="57"/>
  <c r="BI116" i="57"/>
  <c r="BI120" i="57"/>
  <c r="BI124" i="57"/>
  <c r="BI128" i="57"/>
  <c r="BI132" i="57"/>
  <c r="BI136" i="57"/>
  <c r="BI140" i="57"/>
  <c r="BI78" i="57"/>
  <c r="BI86" i="57"/>
  <c r="BI94" i="57"/>
  <c r="BI102" i="57"/>
  <c r="BI110" i="57"/>
  <c r="BI118" i="57"/>
  <c r="BI126" i="57"/>
  <c r="BI134" i="57"/>
  <c r="BI142" i="57"/>
  <c r="BI146" i="57"/>
  <c r="BI81" i="57"/>
  <c r="BI89" i="57"/>
  <c r="BI97" i="57"/>
  <c r="BI105" i="57"/>
  <c r="BI113" i="57"/>
  <c r="BI121" i="57"/>
  <c r="BI129" i="57"/>
  <c r="BI137" i="57"/>
  <c r="BI143" i="57"/>
  <c r="BI147" i="57"/>
  <c r="BI85" i="57"/>
  <c r="BI101" i="57"/>
  <c r="BI117" i="57"/>
  <c r="BI133" i="57"/>
  <c r="BI145" i="57"/>
  <c r="BI90" i="57"/>
  <c r="BI106" i="57"/>
  <c r="BI122" i="57"/>
  <c r="BI138" i="57"/>
  <c r="BI98" i="57"/>
  <c r="BI130" i="57"/>
  <c r="BI109" i="57"/>
  <c r="BI144" i="57"/>
  <c r="BI77" i="57"/>
  <c r="BI114" i="57"/>
  <c r="BI125" i="57"/>
  <c r="BI82" i="57"/>
  <c r="BI93" i="57"/>
  <c r="BI141" i="57"/>
  <c r="BF871" i="57"/>
  <c r="BF875" i="57"/>
  <c r="BF879" i="57"/>
  <c r="BF883" i="57"/>
  <c r="BF887" i="57"/>
  <c r="BF891" i="57"/>
  <c r="BF895" i="57"/>
  <c r="BF899" i="57"/>
  <c r="BF903" i="57"/>
  <c r="BF907" i="57"/>
  <c r="BF911" i="57"/>
  <c r="BF915" i="57"/>
  <c r="BF919" i="57"/>
  <c r="BF923" i="57"/>
  <c r="BF927" i="57"/>
  <c r="BF931" i="57"/>
  <c r="BF935" i="57"/>
  <c r="BF939" i="57"/>
  <c r="BF872" i="57"/>
  <c r="BF880" i="57"/>
  <c r="BF888" i="57"/>
  <c r="BF896" i="57"/>
  <c r="BF900" i="57"/>
  <c r="BF908" i="57"/>
  <c r="BF916" i="57"/>
  <c r="BF924" i="57"/>
  <c r="BF932" i="57"/>
  <c r="BF868" i="57"/>
  <c r="BF876" i="57"/>
  <c r="BF884" i="57"/>
  <c r="BF892" i="57"/>
  <c r="BF904" i="57"/>
  <c r="BF912" i="57"/>
  <c r="BF920" i="57"/>
  <c r="BF928" i="57"/>
  <c r="BF936" i="57"/>
  <c r="BF873" i="57"/>
  <c r="BF881" i="57"/>
  <c r="BF889" i="57"/>
  <c r="BF897" i="57"/>
  <c r="BF905" i="57"/>
  <c r="BF913" i="57"/>
  <c r="BF921" i="57"/>
  <c r="BF929" i="57"/>
  <c r="BF937" i="57"/>
  <c r="BF877" i="57"/>
  <c r="BF901" i="57"/>
  <c r="BF917" i="57"/>
  <c r="BF925" i="57"/>
  <c r="BF870" i="57"/>
  <c r="BF886" i="57"/>
  <c r="BF902" i="57"/>
  <c r="BF918" i="57"/>
  <c r="BF934" i="57"/>
  <c r="BF874" i="57"/>
  <c r="BF882" i="57"/>
  <c r="BF890" i="57"/>
  <c r="BF898" i="57"/>
  <c r="BF906" i="57"/>
  <c r="BF914" i="57"/>
  <c r="BF922" i="57"/>
  <c r="BF930" i="57"/>
  <c r="BF938" i="57"/>
  <c r="BF869" i="57"/>
  <c r="BF885" i="57"/>
  <c r="BF893" i="57"/>
  <c r="BF909" i="57"/>
  <c r="BF933" i="57"/>
  <c r="BF878" i="57"/>
  <c r="BF894" i="57"/>
  <c r="BF910" i="57"/>
  <c r="BF926" i="57"/>
  <c r="BI150" i="57"/>
  <c r="BI154" i="57"/>
  <c r="BI158" i="57"/>
  <c r="BI162" i="57"/>
  <c r="BI166" i="57"/>
  <c r="BI170" i="57"/>
  <c r="BI174" i="57"/>
  <c r="BI178" i="57"/>
  <c r="BI182" i="57"/>
  <c r="BI186" i="57"/>
  <c r="BI190" i="57"/>
  <c r="BI194" i="57"/>
  <c r="BI198" i="57"/>
  <c r="BI202" i="57"/>
  <c r="BI206" i="57"/>
  <c r="BI210" i="57"/>
  <c r="BI214" i="57"/>
  <c r="BI218" i="57"/>
  <c r="BI151" i="57"/>
  <c r="BI155" i="57"/>
  <c r="BI159" i="57"/>
  <c r="BI163" i="57"/>
  <c r="BI167" i="57"/>
  <c r="BI171" i="57"/>
  <c r="BI175" i="57"/>
  <c r="BI179" i="57"/>
  <c r="BI183" i="57"/>
  <c r="BI187" i="57"/>
  <c r="BI191" i="57"/>
  <c r="BI195" i="57"/>
  <c r="BI199" i="57"/>
  <c r="BI203" i="57"/>
  <c r="BI207" i="57"/>
  <c r="BI211" i="57"/>
  <c r="BI215" i="57"/>
  <c r="BI219" i="57"/>
  <c r="BI153" i="57"/>
  <c r="BI161" i="57"/>
  <c r="BI169" i="57"/>
  <c r="BI177" i="57"/>
  <c r="BI185" i="57"/>
  <c r="BI193" i="57"/>
  <c r="BI201" i="57"/>
  <c r="BI209" i="57"/>
  <c r="BI217" i="57"/>
  <c r="BI148" i="57"/>
  <c r="BI156" i="57"/>
  <c r="BI164" i="57"/>
  <c r="BI172" i="57"/>
  <c r="BI180" i="57"/>
  <c r="BI188" i="57"/>
  <c r="BI196" i="57"/>
  <c r="BI204" i="57"/>
  <c r="BI212" i="57"/>
  <c r="BI152" i="57"/>
  <c r="BI168" i="57"/>
  <c r="BI184" i="57"/>
  <c r="BI200" i="57"/>
  <c r="BI216" i="57"/>
  <c r="BI165" i="57"/>
  <c r="BI189" i="57"/>
  <c r="BI208" i="57"/>
  <c r="BI149" i="57"/>
  <c r="BI173" i="57"/>
  <c r="BI192" i="57"/>
  <c r="BI213" i="57"/>
  <c r="BI176" i="57"/>
  <c r="BI157" i="57"/>
  <c r="BI197" i="57"/>
  <c r="BI205" i="57"/>
  <c r="BI160" i="57"/>
  <c r="BI181" i="57"/>
  <c r="BF799" i="57"/>
  <c r="BF803" i="57"/>
  <c r="BF807" i="57"/>
  <c r="BF811" i="57"/>
  <c r="BF815" i="57"/>
  <c r="BF819" i="57"/>
  <c r="BF823" i="57"/>
  <c r="BF827" i="57"/>
  <c r="BF831" i="57"/>
  <c r="BF835" i="57"/>
  <c r="BF839" i="57"/>
  <c r="BF843" i="57"/>
  <c r="BF847" i="57"/>
  <c r="BF851" i="57"/>
  <c r="BF855" i="57"/>
  <c r="BF859" i="57"/>
  <c r="BF863" i="57"/>
  <c r="BF867" i="57"/>
  <c r="BF800" i="57"/>
  <c r="BF808" i="57"/>
  <c r="BF812" i="57"/>
  <c r="BF820" i="57"/>
  <c r="BF828" i="57"/>
  <c r="BF840" i="57"/>
  <c r="BF848" i="57"/>
  <c r="BF856" i="57"/>
  <c r="BF864" i="57"/>
  <c r="BF796" i="57"/>
  <c r="BF804" i="57"/>
  <c r="BF816" i="57"/>
  <c r="BF824" i="57"/>
  <c r="BF832" i="57"/>
  <c r="BF836" i="57"/>
  <c r="BF844" i="57"/>
  <c r="BF852" i="57"/>
  <c r="BF860" i="57"/>
  <c r="BF801" i="57"/>
  <c r="BF809" i="57"/>
  <c r="BF817" i="57"/>
  <c r="BF825" i="57"/>
  <c r="BF833" i="57"/>
  <c r="BF841" i="57"/>
  <c r="BF849" i="57"/>
  <c r="BF857" i="57"/>
  <c r="BF865" i="57"/>
  <c r="BF805" i="57"/>
  <c r="BF821" i="57"/>
  <c r="BF837" i="57"/>
  <c r="BF853" i="57"/>
  <c r="BF861" i="57"/>
  <c r="BF806" i="57"/>
  <c r="BF822" i="57"/>
  <c r="BF846" i="57"/>
  <c r="BF862" i="57"/>
  <c r="BF802" i="57"/>
  <c r="BF810" i="57"/>
  <c r="BF818" i="57"/>
  <c r="BF826" i="57"/>
  <c r="BF834" i="57"/>
  <c r="BF842" i="57"/>
  <c r="BF850" i="57"/>
  <c r="BF858" i="57"/>
  <c r="BF866" i="57"/>
  <c r="BF797" i="57"/>
  <c r="BF813" i="57"/>
  <c r="BF829" i="57"/>
  <c r="BF845" i="57"/>
  <c r="BF798" i="57"/>
  <c r="BF814" i="57"/>
  <c r="BF830" i="57"/>
  <c r="BF838" i="57"/>
  <c r="BF854" i="57"/>
  <c r="BJ55" i="57"/>
  <c r="BJ57" i="57"/>
  <c r="BJ52" i="57"/>
  <c r="BJ49" i="57"/>
  <c r="BG442" i="57"/>
  <c r="BG438" i="57"/>
  <c r="BG443" i="57"/>
  <c r="BG437" i="57"/>
  <c r="BG439" i="57"/>
  <c r="BG436" i="57"/>
  <c r="BG441" i="57"/>
  <c r="BG440" i="57"/>
  <c r="BG789" i="57"/>
  <c r="BG787" i="57"/>
  <c r="BG788" i="57"/>
  <c r="BG795" i="57"/>
  <c r="BG791" i="57"/>
  <c r="BG794" i="57"/>
  <c r="BG790" i="57"/>
  <c r="BG793" i="57"/>
  <c r="BG792" i="57"/>
  <c r="BJ853" i="57"/>
  <c r="BJ857" i="57"/>
  <c r="BJ852" i="57"/>
  <c r="BJ856" i="57"/>
  <c r="BJ858" i="57"/>
  <c r="BJ850" i="57"/>
  <c r="BJ854" i="57"/>
  <c r="BJ855" i="57"/>
  <c r="BJ851" i="57"/>
  <c r="BG943" i="57"/>
  <c r="BG948" i="57"/>
  <c r="BG944" i="57"/>
  <c r="BG940" i="57"/>
  <c r="BG947" i="57"/>
  <c r="BG946" i="57"/>
  <c r="BG942" i="57"/>
  <c r="BG941" i="57"/>
  <c r="BG945" i="57"/>
  <c r="BG199" i="57"/>
  <c r="BG197" i="57"/>
  <c r="BG196" i="57"/>
  <c r="BG194" i="57"/>
  <c r="BG198" i="57"/>
  <c r="BG195" i="57"/>
  <c r="BG200" i="57"/>
  <c r="BG193" i="57"/>
  <c r="BG201" i="57"/>
  <c r="BJ431" i="57"/>
  <c r="BJ430" i="57"/>
  <c r="BJ434" i="57"/>
  <c r="BJ435" i="57"/>
  <c r="BJ432" i="57"/>
  <c r="BJ429" i="57"/>
  <c r="BJ428" i="57"/>
  <c r="BJ427" i="57"/>
  <c r="BJ433" i="57"/>
  <c r="BJ409" i="57"/>
  <c r="BJ415" i="57"/>
  <c r="BJ411" i="57"/>
  <c r="BJ412" i="57"/>
  <c r="BJ413" i="57"/>
  <c r="BJ410" i="57"/>
  <c r="BJ414" i="57"/>
  <c r="BJ416" i="57"/>
  <c r="BJ417" i="57"/>
  <c r="BJ419" i="57"/>
  <c r="BJ418" i="57"/>
  <c r="BJ422" i="57"/>
  <c r="BJ423" i="57"/>
  <c r="BJ420" i="57"/>
  <c r="BJ425" i="57"/>
  <c r="BJ426" i="57"/>
  <c r="BJ424" i="57"/>
  <c r="BJ421" i="57"/>
  <c r="BG595" i="57"/>
  <c r="BG594" i="57"/>
  <c r="BG593" i="57"/>
  <c r="BG590" i="57"/>
  <c r="BG591" i="57"/>
  <c r="BG592" i="57"/>
  <c r="BG597" i="57"/>
  <c r="BG589" i="57"/>
  <c r="BG596" i="57"/>
  <c r="BG598" i="57"/>
  <c r="BG603" i="57"/>
  <c r="BG602" i="57"/>
  <c r="BG599" i="57"/>
  <c r="BG600" i="57"/>
  <c r="BG604" i="57"/>
  <c r="BG606" i="57"/>
  <c r="BG605" i="57"/>
  <c r="BG601" i="57"/>
  <c r="BJ110" i="57"/>
  <c r="BJ106" i="57"/>
  <c r="BJ105" i="57"/>
  <c r="BJ103" i="57"/>
  <c r="BJ111" i="57"/>
  <c r="BJ108" i="57"/>
  <c r="BJ104" i="57"/>
  <c r="BJ107" i="57"/>
  <c r="BJ109" i="57"/>
  <c r="BG841" i="57"/>
  <c r="BG846" i="57"/>
  <c r="BG845" i="57"/>
  <c r="BG849" i="57"/>
  <c r="BG844" i="57"/>
  <c r="BG847" i="57"/>
  <c r="BG848" i="57"/>
  <c r="BG843" i="57"/>
  <c r="BG842" i="57"/>
  <c r="BJ175" i="57"/>
  <c r="BJ178" i="57"/>
  <c r="BJ182" i="57"/>
  <c r="BJ181" i="57"/>
  <c r="BJ179" i="57"/>
  <c r="BJ183" i="57"/>
  <c r="BJ180" i="57"/>
  <c r="BJ177" i="57"/>
  <c r="BJ176" i="57"/>
  <c r="BJ158" i="57"/>
  <c r="BJ160" i="57"/>
  <c r="BJ159" i="57"/>
  <c r="BJ165" i="57"/>
  <c r="BJ161" i="57"/>
  <c r="BJ163" i="57"/>
  <c r="BJ162" i="57"/>
  <c r="BJ157" i="57"/>
  <c r="BJ164" i="57"/>
  <c r="BG514" i="57"/>
  <c r="BG510" i="57"/>
  <c r="BG515" i="57"/>
  <c r="BG508" i="57"/>
  <c r="BG512" i="57"/>
  <c r="BG509" i="57"/>
  <c r="BG511" i="57"/>
  <c r="BG516" i="57"/>
  <c r="BG513" i="57"/>
  <c r="BG530" i="57"/>
  <c r="BG529" i="57"/>
  <c r="BG534" i="57"/>
  <c r="BG526" i="57"/>
  <c r="BG533" i="57"/>
  <c r="BG528" i="57"/>
  <c r="BG531" i="57"/>
  <c r="BG527" i="57"/>
  <c r="BG532" i="57"/>
  <c r="BG733" i="57"/>
  <c r="BG634" i="57"/>
  <c r="BJ218" i="57"/>
  <c r="BJ214" i="57"/>
  <c r="BJ217" i="57"/>
  <c r="BJ216" i="57"/>
  <c r="BJ215" i="57"/>
  <c r="BJ212" i="57"/>
  <c r="BJ211" i="57"/>
  <c r="BJ219" i="57"/>
  <c r="BJ213" i="57"/>
  <c r="BJ198" i="57"/>
  <c r="BJ195" i="57"/>
  <c r="BJ196" i="57"/>
  <c r="BJ201" i="57"/>
  <c r="BJ194" i="57"/>
  <c r="BJ197" i="57"/>
  <c r="BJ199" i="57"/>
  <c r="BJ193" i="57"/>
  <c r="BJ200" i="57"/>
  <c r="BJ206" i="57"/>
  <c r="BJ202" i="57"/>
  <c r="BJ208" i="57"/>
  <c r="BJ210" i="57"/>
  <c r="BJ207" i="57"/>
  <c r="BJ209" i="57"/>
  <c r="BJ205" i="57"/>
  <c r="BJ204" i="57"/>
  <c r="BJ203" i="57"/>
  <c r="BG775" i="57"/>
  <c r="BG770" i="57"/>
  <c r="BG777" i="57"/>
  <c r="BG772" i="57"/>
  <c r="BG771" i="57"/>
  <c r="BG773" i="57"/>
  <c r="BG776" i="57"/>
  <c r="BG774" i="57"/>
  <c r="BG769" i="57"/>
  <c r="BG781" i="57"/>
  <c r="BG778" i="57"/>
  <c r="BG784" i="57"/>
  <c r="BG782" i="57"/>
  <c r="BG786" i="57"/>
  <c r="BG783" i="57"/>
  <c r="BG780" i="57"/>
  <c r="BG779" i="57"/>
  <c r="BG785" i="57"/>
  <c r="BJ835" i="57"/>
  <c r="BJ837" i="57"/>
  <c r="BJ838" i="57"/>
  <c r="BJ832" i="57"/>
  <c r="BJ833" i="57"/>
  <c r="BJ836" i="57"/>
  <c r="BJ834" i="57"/>
  <c r="BJ840" i="57"/>
  <c r="BJ839" i="57"/>
  <c r="BJ845" i="57"/>
  <c r="BJ841" i="57"/>
  <c r="BJ849" i="57"/>
  <c r="BJ848" i="57"/>
  <c r="BJ842" i="57"/>
  <c r="BJ844" i="57"/>
  <c r="BJ847" i="57"/>
  <c r="BJ843" i="57"/>
  <c r="BJ846" i="57"/>
  <c r="BJ949" i="57"/>
  <c r="BG218" i="57"/>
  <c r="BG219" i="57"/>
  <c r="BG215" i="57"/>
  <c r="BG214" i="57"/>
  <c r="BG211" i="57"/>
  <c r="BG213" i="57"/>
  <c r="BG212" i="57"/>
  <c r="BG216" i="57"/>
  <c r="BG217" i="57"/>
  <c r="BG237" i="57"/>
  <c r="BG233" i="57"/>
  <c r="BG231" i="57"/>
  <c r="BG230" i="57"/>
  <c r="BG236" i="57"/>
  <c r="BG235" i="57"/>
  <c r="BG229" i="57"/>
  <c r="BG234" i="57"/>
  <c r="BG232" i="57"/>
  <c r="BG175" i="57"/>
  <c r="BG130" i="57"/>
  <c r="BG609" i="57"/>
  <c r="BG611" i="57"/>
  <c r="BG607" i="57"/>
  <c r="BG608" i="57"/>
  <c r="BG610" i="57"/>
  <c r="BG614" i="57"/>
  <c r="BG613" i="57"/>
  <c r="BG615" i="57"/>
  <c r="BG612" i="57"/>
  <c r="BJ114" i="57"/>
  <c r="BJ118" i="57"/>
  <c r="BJ120" i="57"/>
  <c r="BJ113" i="57"/>
  <c r="BJ117" i="57"/>
  <c r="BJ112" i="57"/>
  <c r="BJ115" i="57"/>
  <c r="BJ119" i="57"/>
  <c r="BJ116" i="57"/>
  <c r="BJ80" i="57"/>
  <c r="BJ84" i="57"/>
  <c r="BJ76" i="57"/>
  <c r="BJ82" i="57"/>
  <c r="BJ78" i="57"/>
  <c r="BJ79" i="57"/>
  <c r="BJ83" i="57"/>
  <c r="BJ81" i="57"/>
  <c r="BJ77" i="57"/>
  <c r="BG866" i="57"/>
  <c r="BG861" i="57"/>
  <c r="BG867" i="57"/>
  <c r="BG859" i="57"/>
  <c r="BG862" i="57"/>
  <c r="BG863" i="57"/>
  <c r="BG860" i="57"/>
  <c r="BG865" i="57"/>
  <c r="BG864" i="57"/>
  <c r="BG853" i="57"/>
  <c r="BG857" i="57"/>
  <c r="BG854" i="57"/>
  <c r="BG850" i="57"/>
  <c r="BG852" i="57"/>
  <c r="BG855" i="57"/>
  <c r="BG851" i="57"/>
  <c r="BG858" i="57"/>
  <c r="BG856" i="57"/>
  <c r="BG85" i="57"/>
  <c r="BJ152" i="57"/>
  <c r="BJ153" i="57"/>
  <c r="BJ156" i="57"/>
  <c r="BJ148" i="57"/>
  <c r="BJ150" i="57"/>
  <c r="BJ154" i="57"/>
  <c r="BJ155" i="57"/>
  <c r="BJ151" i="57"/>
  <c r="BJ149" i="57"/>
  <c r="BJ143" i="57"/>
  <c r="BJ142" i="57"/>
  <c r="BJ146" i="57"/>
  <c r="BJ141" i="57"/>
  <c r="BJ144" i="57"/>
  <c r="BJ145" i="57"/>
  <c r="BJ140" i="57"/>
  <c r="BJ139" i="57"/>
  <c r="BJ147" i="57"/>
  <c r="BJ138" i="57"/>
  <c r="BJ134" i="57"/>
  <c r="BJ131" i="57"/>
  <c r="BJ132" i="57"/>
  <c r="BJ135" i="57"/>
  <c r="BJ130" i="57"/>
  <c r="BJ136" i="57"/>
  <c r="BJ133" i="57"/>
  <c r="BJ137" i="57"/>
  <c r="BG289" i="57"/>
  <c r="BG287" i="57"/>
  <c r="BG284" i="57"/>
  <c r="BG288" i="57"/>
  <c r="BG286" i="57"/>
  <c r="BG290" i="57"/>
  <c r="BG291" i="57"/>
  <c r="BG283" i="57"/>
  <c r="BG285" i="57"/>
  <c r="BG278" i="57"/>
  <c r="BG281" i="57"/>
  <c r="BG274" i="57"/>
  <c r="BG282" i="57"/>
  <c r="BG275" i="57"/>
  <c r="BG277" i="57"/>
  <c r="BG279" i="57"/>
  <c r="BG276" i="57"/>
  <c r="BG280" i="57"/>
  <c r="BG265" i="57"/>
  <c r="BG266" i="57"/>
  <c r="BG268" i="57"/>
  <c r="BG273" i="57"/>
  <c r="BG269" i="57"/>
  <c r="BG267" i="57"/>
  <c r="BG272" i="57"/>
  <c r="BG270" i="57"/>
  <c r="BG271" i="57"/>
  <c r="BG318" i="57"/>
  <c r="BG311" i="57"/>
  <c r="BG310" i="57"/>
  <c r="BG314" i="57"/>
  <c r="BG316" i="57"/>
  <c r="BG315" i="57"/>
  <c r="BG317" i="57"/>
  <c r="BG313" i="57"/>
  <c r="BG312" i="57"/>
  <c r="BG550" i="57"/>
  <c r="BG547" i="57"/>
  <c r="BG544" i="57"/>
  <c r="BG549" i="57"/>
  <c r="BG552" i="57"/>
  <c r="BG545" i="57"/>
  <c r="BG546" i="57"/>
  <c r="BG551" i="57"/>
  <c r="BG548" i="57"/>
  <c r="BJ723" i="57"/>
  <c r="BJ721" i="57"/>
  <c r="BJ718" i="57"/>
  <c r="BJ720" i="57"/>
  <c r="BJ715" i="57"/>
  <c r="BJ722" i="57"/>
  <c r="BJ719" i="57"/>
  <c r="BJ716" i="57"/>
  <c r="BJ717" i="57"/>
  <c r="BJ755" i="57"/>
  <c r="BJ754" i="57"/>
  <c r="BJ752" i="57"/>
  <c r="BJ751" i="57"/>
  <c r="BJ756" i="57"/>
  <c r="BJ759" i="57"/>
  <c r="BJ758" i="57"/>
  <c r="BJ757" i="57"/>
  <c r="BJ753" i="57"/>
  <c r="BJ46" i="57"/>
  <c r="BJ42" i="57"/>
  <c r="BJ47" i="57"/>
  <c r="BJ45" i="57"/>
  <c r="BJ44" i="57"/>
  <c r="BJ48" i="57"/>
  <c r="BJ41" i="57"/>
  <c r="BJ40" i="57"/>
  <c r="BJ43" i="57"/>
  <c r="BJ33" i="57"/>
  <c r="BJ34" i="57"/>
  <c r="BJ38" i="57"/>
  <c r="BJ37" i="57"/>
  <c r="BJ36" i="57"/>
  <c r="BJ32" i="57"/>
  <c r="BJ31" i="57"/>
  <c r="BJ35" i="57"/>
  <c r="BJ39" i="57"/>
  <c r="BG802" i="57"/>
  <c r="BG799" i="57"/>
  <c r="BG798" i="57"/>
  <c r="BG796" i="57"/>
  <c r="BG801" i="57"/>
  <c r="BG804" i="57"/>
  <c r="BG797" i="57"/>
  <c r="BG800" i="57"/>
  <c r="BG803" i="57"/>
  <c r="BJ876" i="57"/>
  <c r="BJ872" i="57"/>
  <c r="BJ868" i="57"/>
  <c r="BJ874" i="57"/>
  <c r="BJ870" i="57"/>
  <c r="BJ875" i="57"/>
  <c r="BJ871" i="57"/>
  <c r="BJ873" i="57"/>
  <c r="BJ869" i="57"/>
  <c r="BJ885" i="57"/>
  <c r="BJ878" i="57"/>
  <c r="BJ877" i="57"/>
  <c r="BJ883" i="57"/>
  <c r="BJ884" i="57"/>
  <c r="BJ882" i="57"/>
  <c r="BJ880" i="57"/>
  <c r="BJ879" i="57"/>
  <c r="BJ881" i="57"/>
  <c r="BJ829" i="57"/>
  <c r="BJ825" i="57"/>
  <c r="BJ830" i="57"/>
  <c r="BJ826" i="57"/>
  <c r="BJ824" i="57"/>
  <c r="BJ831" i="57"/>
  <c r="BJ827" i="57"/>
  <c r="BJ823" i="57"/>
  <c r="BJ828" i="57"/>
  <c r="BG938" i="57"/>
  <c r="BG934" i="57"/>
  <c r="BG933" i="57"/>
  <c r="BG937" i="57"/>
  <c r="BG932" i="57"/>
  <c r="BG931" i="57"/>
  <c r="BG939" i="57"/>
  <c r="BG935" i="57"/>
  <c r="BG936" i="57"/>
  <c r="BG916" i="57"/>
  <c r="BG920" i="57"/>
  <c r="BG919" i="57"/>
  <c r="BG921" i="57"/>
  <c r="BG915" i="57"/>
  <c r="BG918" i="57"/>
  <c r="BG914" i="57"/>
  <c r="BG917" i="57"/>
  <c r="BG913" i="57"/>
  <c r="BG223" i="57"/>
  <c r="BG226" i="57"/>
  <c r="BG222" i="57"/>
  <c r="BG224" i="57"/>
  <c r="BG225" i="57"/>
  <c r="BG220" i="57"/>
  <c r="BG227" i="57"/>
  <c r="BG221" i="57"/>
  <c r="BG228" i="57"/>
  <c r="BG242" i="57"/>
  <c r="BG238" i="57"/>
  <c r="BG246" i="57"/>
  <c r="BG241" i="57"/>
  <c r="BG243" i="57"/>
  <c r="BG245" i="57"/>
  <c r="BG240" i="57"/>
  <c r="BG239" i="57"/>
  <c r="BG244" i="57"/>
  <c r="BG202" i="57"/>
  <c r="BG206" i="57"/>
  <c r="BG207" i="57"/>
  <c r="BG210" i="57"/>
  <c r="BG208" i="57"/>
  <c r="BG209" i="57"/>
  <c r="BG203" i="57"/>
  <c r="BG204" i="57"/>
  <c r="BG205" i="57"/>
  <c r="BJ403" i="57"/>
  <c r="BJ401" i="57"/>
  <c r="BJ404" i="57"/>
  <c r="BJ408" i="57"/>
  <c r="BJ407" i="57"/>
  <c r="BJ402" i="57"/>
  <c r="BJ406" i="57"/>
  <c r="BJ400" i="57"/>
  <c r="BJ405" i="57"/>
  <c r="BJ390" i="57"/>
  <c r="BJ383" i="57"/>
  <c r="BJ384" i="57"/>
  <c r="BJ387" i="57"/>
  <c r="BJ382" i="57"/>
  <c r="BJ385" i="57"/>
  <c r="BJ386" i="57"/>
  <c r="BJ388" i="57"/>
  <c r="BJ389" i="57"/>
  <c r="BG621" i="57"/>
  <c r="BG618" i="57"/>
  <c r="BG616" i="57"/>
  <c r="BG622" i="57"/>
  <c r="BG624" i="57"/>
  <c r="BG620" i="57"/>
  <c r="BG619" i="57"/>
  <c r="BG617" i="57"/>
  <c r="BG623" i="57"/>
  <c r="BJ102" i="57"/>
  <c r="BJ101" i="57"/>
  <c r="BJ96" i="57"/>
  <c r="BJ99" i="57"/>
  <c r="BJ97" i="57"/>
  <c r="BJ100" i="57"/>
  <c r="BJ95" i="57"/>
  <c r="BJ94" i="57"/>
  <c r="BJ98" i="57"/>
  <c r="BG872" i="57"/>
  <c r="BG868" i="57"/>
  <c r="BG871" i="57"/>
  <c r="BG876" i="57"/>
  <c r="BG874" i="57"/>
  <c r="BG870" i="57"/>
  <c r="BG875" i="57"/>
  <c r="BG869" i="57"/>
  <c r="BG873" i="57"/>
  <c r="BG827" i="57"/>
  <c r="BG829" i="57"/>
  <c r="BG825" i="57"/>
  <c r="BG830" i="57"/>
  <c r="BG828" i="57"/>
  <c r="BG831" i="57"/>
  <c r="BG826" i="57"/>
  <c r="BG823" i="57"/>
  <c r="BG824" i="57"/>
  <c r="BG884" i="57"/>
  <c r="BG883" i="57"/>
  <c r="BG880" i="57"/>
  <c r="BG877" i="57"/>
  <c r="BG885" i="57"/>
  <c r="BG882" i="57"/>
  <c r="BG878" i="57"/>
  <c r="BG881" i="57"/>
  <c r="BG879" i="57"/>
  <c r="BJ186" i="57"/>
  <c r="BJ192" i="57"/>
  <c r="BJ185" i="57"/>
  <c r="BJ191" i="57"/>
  <c r="BJ189" i="57"/>
  <c r="BJ188" i="57"/>
  <c r="BJ190" i="57"/>
  <c r="BJ184" i="57"/>
  <c r="BJ187" i="57"/>
  <c r="BJ174" i="57"/>
  <c r="BJ168" i="57"/>
  <c r="BJ172" i="57"/>
  <c r="BJ173" i="57"/>
  <c r="BJ166" i="57"/>
  <c r="BJ167" i="57"/>
  <c r="BJ170" i="57"/>
  <c r="BJ169" i="57"/>
  <c r="BJ171" i="57"/>
  <c r="BG306" i="57"/>
  <c r="BG303" i="57"/>
  <c r="BG308" i="57"/>
  <c r="BG304" i="57"/>
  <c r="BG301" i="57"/>
  <c r="BG305" i="57"/>
  <c r="BG309" i="57"/>
  <c r="BG302" i="57"/>
  <c r="BG307" i="57"/>
  <c r="BG539" i="57"/>
  <c r="BG538" i="57"/>
  <c r="BG535" i="57"/>
  <c r="BG537" i="57"/>
  <c r="BG542" i="57"/>
  <c r="BG543" i="57"/>
  <c r="BG536" i="57"/>
  <c r="BG541" i="57"/>
  <c r="BG540" i="57"/>
  <c r="BG553" i="57"/>
  <c r="BG555" i="57"/>
  <c r="BG559" i="57"/>
  <c r="BG558" i="57"/>
  <c r="BG561" i="57"/>
  <c r="BG560" i="57"/>
  <c r="BG554" i="57"/>
  <c r="BG557" i="57"/>
  <c r="BG556" i="57"/>
  <c r="BG562" i="57"/>
  <c r="BG566" i="57"/>
  <c r="BG563" i="57"/>
  <c r="BG565" i="57"/>
  <c r="BG570" i="57"/>
  <c r="BG569" i="57"/>
  <c r="BG567" i="57"/>
  <c r="BG564" i="57"/>
  <c r="BG568" i="57"/>
  <c r="BG522" i="57"/>
  <c r="BG518" i="57"/>
  <c r="BG521" i="57"/>
  <c r="BG517" i="57"/>
  <c r="BG525" i="57"/>
  <c r="BG523" i="57"/>
  <c r="BG519" i="57"/>
  <c r="BG520" i="57"/>
  <c r="BG524" i="57"/>
  <c r="BJ724" i="57"/>
  <c r="BJ727" i="57"/>
  <c r="BJ730" i="57"/>
  <c r="BJ731" i="57"/>
  <c r="BJ726" i="57"/>
  <c r="BJ729" i="57"/>
  <c r="BJ728" i="57"/>
  <c r="BJ732" i="57"/>
  <c r="BJ725" i="57"/>
  <c r="BJ702" i="57"/>
  <c r="BJ705" i="57"/>
  <c r="BJ699" i="57"/>
  <c r="BJ698" i="57"/>
  <c r="BJ704" i="57"/>
  <c r="BJ697" i="57"/>
  <c r="BJ703" i="57"/>
  <c r="BJ700" i="57"/>
  <c r="BJ701" i="57"/>
  <c r="BJ706" i="57"/>
  <c r="BJ707" i="57"/>
  <c r="BJ714" i="57"/>
  <c r="BJ710" i="57"/>
  <c r="BJ713" i="57"/>
  <c r="BJ711" i="57"/>
  <c r="BJ708" i="57"/>
  <c r="BJ709" i="57"/>
  <c r="BJ712" i="57"/>
  <c r="BJ739" i="57"/>
  <c r="BJ735" i="57"/>
  <c r="BJ738" i="57"/>
  <c r="BJ734" i="57"/>
  <c r="BJ737" i="57"/>
  <c r="BJ741" i="57"/>
  <c r="BJ740" i="57"/>
  <c r="BJ736" i="57"/>
  <c r="BJ733" i="57"/>
  <c r="BG418" i="57"/>
  <c r="BJ65" i="57"/>
  <c r="BJ58" i="57"/>
  <c r="BJ64" i="57"/>
  <c r="BJ61" i="57"/>
  <c r="BJ63" i="57"/>
  <c r="BJ62" i="57"/>
  <c r="BJ66" i="57"/>
  <c r="BJ59" i="57"/>
  <c r="BJ60" i="57"/>
  <c r="BJ221" i="57"/>
  <c r="BJ226" i="57"/>
  <c r="BJ222" i="57"/>
  <c r="BJ223" i="57"/>
  <c r="BJ224" i="57"/>
  <c r="BJ220" i="57"/>
  <c r="BJ227" i="57"/>
  <c r="BJ228" i="57"/>
  <c r="BJ225" i="57"/>
  <c r="BJ255" i="57"/>
  <c r="BJ250" i="57"/>
  <c r="BJ254" i="57"/>
  <c r="BJ251" i="57"/>
  <c r="BJ252" i="57"/>
  <c r="BJ248" i="57"/>
  <c r="BJ249" i="57"/>
  <c r="BJ247" i="57"/>
  <c r="BJ253" i="57"/>
  <c r="BJ230" i="57"/>
  <c r="BJ234" i="57"/>
  <c r="BJ237" i="57"/>
  <c r="BJ232" i="57"/>
  <c r="BJ231" i="57"/>
  <c r="BJ236" i="57"/>
  <c r="BJ229" i="57"/>
  <c r="BJ235" i="57"/>
  <c r="BJ233" i="57"/>
  <c r="BJ240" i="57"/>
  <c r="BJ245" i="57"/>
  <c r="BJ238" i="57"/>
  <c r="BJ242" i="57"/>
  <c r="BJ239" i="57"/>
  <c r="BJ246" i="57"/>
  <c r="BJ244" i="57"/>
  <c r="BJ243" i="57"/>
  <c r="BJ241" i="57"/>
  <c r="BG766" i="57"/>
  <c r="BG761" i="57"/>
  <c r="BG763" i="57"/>
  <c r="BG767" i="57"/>
  <c r="BG768" i="57"/>
  <c r="BG760" i="57"/>
  <c r="BG762" i="57"/>
  <c r="BG765" i="57"/>
  <c r="BG764" i="57"/>
  <c r="BG822" i="57"/>
  <c r="BG821" i="57"/>
  <c r="BG818" i="57"/>
  <c r="BG815" i="57"/>
  <c r="BG816" i="57"/>
  <c r="BG814" i="57"/>
  <c r="BG819" i="57"/>
  <c r="BG817" i="57"/>
  <c r="BG820" i="57"/>
  <c r="BG805" i="57"/>
  <c r="BG809" i="57"/>
  <c r="BG813" i="57"/>
  <c r="BG810" i="57"/>
  <c r="BG811" i="57"/>
  <c r="BG806" i="57"/>
  <c r="BG808" i="57"/>
  <c r="BG812" i="57"/>
  <c r="BG807" i="57"/>
  <c r="BJ861" i="57"/>
  <c r="BJ866" i="57"/>
  <c r="BJ860" i="57"/>
  <c r="BJ867" i="57"/>
  <c r="BJ859" i="57"/>
  <c r="BJ863" i="57"/>
  <c r="BJ865" i="57"/>
  <c r="BJ862" i="57"/>
  <c r="BJ864" i="57"/>
  <c r="BG905" i="57"/>
  <c r="BG906" i="57"/>
  <c r="BG908" i="57"/>
  <c r="BG911" i="57"/>
  <c r="BG912" i="57"/>
  <c r="BG909" i="57"/>
  <c r="BG910" i="57"/>
  <c r="BG904" i="57"/>
  <c r="BG907" i="57"/>
  <c r="BG899" i="57"/>
  <c r="BG895" i="57"/>
  <c r="BG896" i="57"/>
  <c r="BG903" i="57"/>
  <c r="BG902" i="57"/>
  <c r="BG898" i="57"/>
  <c r="BG901" i="57"/>
  <c r="BG900" i="57"/>
  <c r="BG897" i="57"/>
  <c r="BG930" i="57"/>
  <c r="BG924" i="57"/>
  <c r="BG928" i="57"/>
  <c r="BG926" i="57"/>
  <c r="BG927" i="57"/>
  <c r="BG922" i="57"/>
  <c r="BG923" i="57"/>
  <c r="BG925" i="57"/>
  <c r="BG929" i="57"/>
  <c r="BG891" i="57"/>
  <c r="BG888" i="57"/>
  <c r="BG887" i="57"/>
  <c r="BG894" i="57"/>
  <c r="BG893" i="57"/>
  <c r="BG886" i="57"/>
  <c r="BG889" i="57"/>
  <c r="BG892" i="57"/>
  <c r="BG890" i="57"/>
  <c r="BG250" i="57"/>
  <c r="BG255" i="57"/>
  <c r="BG254" i="57"/>
  <c r="BG252" i="57"/>
  <c r="BG249" i="57"/>
  <c r="BG253" i="57"/>
  <c r="BG251" i="57"/>
  <c r="BG247" i="57"/>
  <c r="BG248" i="57"/>
  <c r="BJ438" i="57"/>
  <c r="BJ436" i="57"/>
  <c r="BJ442" i="57"/>
  <c r="BJ443" i="57"/>
  <c r="BJ437" i="57"/>
  <c r="BJ439" i="57"/>
  <c r="BJ440" i="57"/>
  <c r="BJ444" i="57"/>
  <c r="BJ441" i="57"/>
  <c r="BJ398" i="57"/>
  <c r="BJ399" i="57"/>
  <c r="BJ396" i="57"/>
  <c r="BJ394" i="57"/>
  <c r="BJ393" i="57"/>
  <c r="BJ395" i="57"/>
  <c r="BJ391" i="57"/>
  <c r="BJ397" i="57"/>
  <c r="BJ392" i="57"/>
  <c r="BG586" i="57"/>
  <c r="BG582" i="57"/>
  <c r="BG587" i="57"/>
  <c r="BG585" i="57"/>
  <c r="BG581" i="57"/>
  <c r="BG583" i="57"/>
  <c r="BG588" i="57"/>
  <c r="BG584" i="57"/>
  <c r="BG580" i="57"/>
  <c r="BG571" i="57"/>
  <c r="BG579" i="57"/>
  <c r="BG578" i="57"/>
  <c r="BG576" i="57"/>
  <c r="BG573" i="57"/>
  <c r="BG574" i="57"/>
  <c r="BG575" i="57"/>
  <c r="BG572" i="57"/>
  <c r="BG577" i="57"/>
  <c r="BG627" i="57"/>
  <c r="BG626" i="57"/>
  <c r="BG629" i="57"/>
  <c r="BG625" i="57"/>
  <c r="BG630" i="57"/>
  <c r="BG633" i="57"/>
  <c r="BG631" i="57"/>
  <c r="BG628" i="57"/>
  <c r="BG632" i="57"/>
  <c r="BJ937" i="57"/>
  <c r="BJ936" i="57"/>
  <c r="BJ938" i="57"/>
  <c r="BJ932" i="57"/>
  <c r="BJ933" i="57"/>
  <c r="BJ939" i="57"/>
  <c r="BJ934" i="57"/>
  <c r="BJ935" i="57"/>
  <c r="BJ931" i="57"/>
  <c r="BJ74" i="57"/>
  <c r="BJ68" i="57"/>
  <c r="BJ70" i="57"/>
  <c r="BJ67" i="57"/>
  <c r="BJ69" i="57"/>
  <c r="BJ72" i="57"/>
  <c r="BJ75" i="57"/>
  <c r="BJ73" i="57"/>
  <c r="BJ71" i="57"/>
  <c r="BJ122" i="57"/>
  <c r="BJ123" i="57"/>
  <c r="BJ128" i="57"/>
  <c r="BJ124" i="57"/>
  <c r="BJ129" i="57"/>
  <c r="BJ125" i="57"/>
  <c r="BJ127" i="57"/>
  <c r="BJ126" i="57"/>
  <c r="BJ121" i="57"/>
  <c r="BJ86" i="57"/>
  <c r="BJ91" i="57"/>
  <c r="BJ92" i="57"/>
  <c r="BJ88" i="57"/>
  <c r="BJ89" i="57"/>
  <c r="BJ90" i="57"/>
  <c r="BJ85" i="57"/>
  <c r="BJ87" i="57"/>
  <c r="BJ93" i="57"/>
  <c r="BG837" i="57"/>
  <c r="BG833" i="57"/>
  <c r="BG840" i="57"/>
  <c r="BG839" i="57"/>
  <c r="BG835" i="57"/>
  <c r="BG836" i="57"/>
  <c r="BG838" i="57"/>
  <c r="BG832" i="57"/>
  <c r="BG834" i="57"/>
  <c r="BG76" i="57"/>
  <c r="BG294" i="57"/>
  <c r="BG295" i="57"/>
  <c r="BG299" i="57"/>
  <c r="BG297" i="57"/>
  <c r="BG298" i="57"/>
  <c r="BG292" i="57"/>
  <c r="BG300" i="57"/>
  <c r="BG293" i="57"/>
  <c r="BG296" i="57"/>
  <c r="BG258" i="57"/>
  <c r="BG262" i="57"/>
  <c r="BG263" i="57"/>
  <c r="BG261" i="57"/>
  <c r="BG256" i="57"/>
  <c r="BG257" i="57"/>
  <c r="BG259" i="57"/>
  <c r="BG260" i="57"/>
  <c r="BG264" i="57"/>
  <c r="BJ746" i="57"/>
  <c r="BJ747" i="57"/>
  <c r="BJ742" i="57"/>
  <c r="BJ750" i="57"/>
  <c r="BJ743" i="57"/>
  <c r="BJ745" i="57"/>
  <c r="BJ749" i="57"/>
  <c r="BJ744" i="57"/>
  <c r="BJ748" i="57"/>
  <c r="BC941" i="57"/>
  <c r="BC945" i="57"/>
  <c r="BC949" i="57"/>
  <c r="BC953" i="57"/>
  <c r="BC957" i="57"/>
  <c r="BC961" i="57"/>
  <c r="BC965" i="57"/>
  <c r="BC969" i="57"/>
  <c r="BC973" i="57"/>
  <c r="BC977" i="57"/>
  <c r="BC981" i="57"/>
  <c r="BC985" i="57"/>
  <c r="BC989" i="57"/>
  <c r="BC993" i="57"/>
  <c r="BC997" i="57"/>
  <c r="BC1001" i="57"/>
  <c r="BC1005" i="57"/>
  <c r="BC1009" i="57"/>
  <c r="BC942" i="57"/>
  <c r="BC946" i="57"/>
  <c r="BC950" i="57"/>
  <c r="BC954" i="57"/>
  <c r="BC958" i="57"/>
  <c r="BC962" i="57"/>
  <c r="BC966" i="57"/>
  <c r="BC970" i="57"/>
  <c r="BC974" i="57"/>
  <c r="BC978" i="57"/>
  <c r="BC982" i="57"/>
  <c r="BC986" i="57"/>
  <c r="BC990" i="57"/>
  <c r="BC994" i="57"/>
  <c r="BC998" i="57"/>
  <c r="BC1002" i="57"/>
  <c r="BC1006" i="57"/>
  <c r="BC1010" i="57"/>
  <c r="BC943" i="57"/>
  <c r="BC947" i="57"/>
  <c r="BC951" i="57"/>
  <c r="BC955" i="57"/>
  <c r="BC959" i="57"/>
  <c r="BC963" i="57"/>
  <c r="BC967" i="57"/>
  <c r="BC971" i="57"/>
  <c r="BC975" i="57"/>
  <c r="BC979" i="57"/>
  <c r="BC983" i="57"/>
  <c r="BC987" i="57"/>
  <c r="BC991" i="57"/>
  <c r="BC995" i="57"/>
  <c r="BC999" i="57"/>
  <c r="BC1003" i="57"/>
  <c r="BC1007" i="57"/>
  <c r="BC1011" i="57"/>
  <c r="BC944" i="57"/>
  <c r="BC960" i="57"/>
  <c r="BC976" i="57"/>
  <c r="BC992" i="57"/>
  <c r="BC1008" i="57"/>
  <c r="BC948" i="57"/>
  <c r="BC964" i="57"/>
  <c r="BC980" i="57"/>
  <c r="BC996" i="57"/>
  <c r="BC952" i="57"/>
  <c r="BC968" i="57"/>
  <c r="BC984" i="57"/>
  <c r="BC1000" i="57"/>
  <c r="BC940" i="57"/>
  <c r="BC956" i="57"/>
  <c r="BC972" i="57"/>
  <c r="BC988" i="57"/>
  <c r="BC1004" i="57"/>
  <c r="BC437" i="57"/>
  <c r="BC441" i="57"/>
  <c r="BC445" i="57"/>
  <c r="BC449" i="57"/>
  <c r="BC453" i="57"/>
  <c r="BC457" i="57"/>
  <c r="BC461" i="57"/>
  <c r="BC465" i="57"/>
  <c r="BC469" i="57"/>
  <c r="BC473" i="57"/>
  <c r="BC477" i="57"/>
  <c r="BC481" i="57"/>
  <c r="BC485" i="57"/>
  <c r="BC489" i="57"/>
  <c r="BC493" i="57"/>
  <c r="BC497" i="57"/>
  <c r="BC501" i="57"/>
  <c r="BC505" i="57"/>
  <c r="BC438" i="57"/>
  <c r="BC442" i="57"/>
  <c r="BC446" i="57"/>
  <c r="BC450" i="57"/>
  <c r="BC454" i="57"/>
  <c r="BC458" i="57"/>
  <c r="BC462" i="57"/>
  <c r="BC466" i="57"/>
  <c r="BC470" i="57"/>
  <c r="BC474" i="57"/>
  <c r="BC478" i="57"/>
  <c r="BC482" i="57"/>
  <c r="BC486" i="57"/>
  <c r="BC490" i="57"/>
  <c r="BC494" i="57"/>
  <c r="BC498" i="57"/>
  <c r="BC502" i="57"/>
  <c r="BC506" i="57"/>
  <c r="BC440" i="57"/>
  <c r="BC448" i="57"/>
  <c r="BC456" i="57"/>
  <c r="BC464" i="57"/>
  <c r="BC472" i="57"/>
  <c r="BC480" i="57"/>
  <c r="BC488" i="57"/>
  <c r="BC496" i="57"/>
  <c r="BC504" i="57"/>
  <c r="BC443" i="57"/>
  <c r="BC451" i="57"/>
  <c r="BC459" i="57"/>
  <c r="BC467" i="57"/>
  <c r="BC475" i="57"/>
  <c r="BC483" i="57"/>
  <c r="BC491" i="57"/>
  <c r="BC499" i="57"/>
  <c r="BC507" i="57"/>
  <c r="BC436" i="57"/>
  <c r="BC444" i="57"/>
  <c r="BC452" i="57"/>
  <c r="BC460" i="57"/>
  <c r="BC468" i="57"/>
  <c r="BC476" i="57"/>
  <c r="BC484" i="57"/>
  <c r="BC492" i="57"/>
  <c r="BC500" i="57"/>
  <c r="BC439" i="57"/>
  <c r="BC447" i="57"/>
  <c r="BC455" i="57"/>
  <c r="BC463" i="57"/>
  <c r="BC471" i="57"/>
  <c r="BC479" i="57"/>
  <c r="BC487" i="57"/>
  <c r="BC495" i="57"/>
  <c r="BC503" i="57"/>
  <c r="BC293" i="57"/>
  <c r="BC297" i="57"/>
  <c r="BC301" i="57"/>
  <c r="BC305" i="57"/>
  <c r="BC309" i="57"/>
  <c r="BC313" i="57"/>
  <c r="BC317" i="57"/>
  <c r="BC321" i="57"/>
  <c r="BC325" i="57"/>
  <c r="BC329" i="57"/>
  <c r="BC333" i="57"/>
  <c r="BC337" i="57"/>
  <c r="BC341" i="57"/>
  <c r="BC345" i="57"/>
  <c r="BC349" i="57"/>
  <c r="BC353" i="57"/>
  <c r="BC357" i="57"/>
  <c r="BC361" i="57"/>
  <c r="BC294" i="57"/>
  <c r="BC298" i="57"/>
  <c r="BC302" i="57"/>
  <c r="BC306" i="57"/>
  <c r="BC310" i="57"/>
  <c r="BC314" i="57"/>
  <c r="BC318" i="57"/>
  <c r="BC322" i="57"/>
  <c r="BC326" i="57"/>
  <c r="BC330" i="57"/>
  <c r="BC334" i="57"/>
  <c r="BC338" i="57"/>
  <c r="BC342" i="57"/>
  <c r="BC346" i="57"/>
  <c r="BC350" i="57"/>
  <c r="BC354" i="57"/>
  <c r="BC358" i="57"/>
  <c r="BC362" i="57"/>
  <c r="BC296" i="57"/>
  <c r="BC304" i="57"/>
  <c r="BC312" i="57"/>
  <c r="BC320" i="57"/>
  <c r="BC328" i="57"/>
  <c r="BC336" i="57"/>
  <c r="BC344" i="57"/>
  <c r="BC352" i="57"/>
  <c r="BC360" i="57"/>
  <c r="BC299" i="57"/>
  <c r="BC307" i="57"/>
  <c r="BC315" i="57"/>
  <c r="BC323" i="57"/>
  <c r="BC331" i="57"/>
  <c r="BC339" i="57"/>
  <c r="BC347" i="57"/>
  <c r="BC355" i="57"/>
  <c r="BC363" i="57"/>
  <c r="BC292" i="57"/>
  <c r="BC300" i="57"/>
  <c r="BC308" i="57"/>
  <c r="BC316" i="57"/>
  <c r="BC324" i="57"/>
  <c r="BC332" i="57"/>
  <c r="BC340" i="57"/>
  <c r="BC348" i="57"/>
  <c r="BC356" i="57"/>
  <c r="BC295" i="57"/>
  <c r="BC303" i="57"/>
  <c r="BC311" i="57"/>
  <c r="BC319" i="57"/>
  <c r="BC327" i="57"/>
  <c r="BC335" i="57"/>
  <c r="BC343" i="57"/>
  <c r="BC351" i="57"/>
  <c r="BC359" i="57"/>
  <c r="BC148" i="57"/>
  <c r="BC152" i="57"/>
  <c r="BC156" i="57"/>
  <c r="BC160" i="57"/>
  <c r="BC164" i="57"/>
  <c r="BC149" i="57"/>
  <c r="BC154" i="57"/>
  <c r="BC159" i="57"/>
  <c r="BC165" i="57"/>
  <c r="BC169" i="57"/>
  <c r="BC173" i="57"/>
  <c r="BC177" i="57"/>
  <c r="BC181" i="57"/>
  <c r="BC185" i="57"/>
  <c r="BC189" i="57"/>
  <c r="BC193" i="57"/>
  <c r="BC197" i="57"/>
  <c r="BC201" i="57"/>
  <c r="BC205" i="57"/>
  <c r="BC209" i="57"/>
  <c r="BC213" i="57"/>
  <c r="BC217" i="57"/>
  <c r="BC150" i="57"/>
  <c r="BC155" i="57"/>
  <c r="BC161" i="57"/>
  <c r="BC166" i="57"/>
  <c r="BC170" i="57"/>
  <c r="BC174" i="57"/>
  <c r="BC178" i="57"/>
  <c r="BC182" i="57"/>
  <c r="BC186" i="57"/>
  <c r="BC190" i="57"/>
  <c r="BC194" i="57"/>
  <c r="BC198" i="57"/>
  <c r="BC202" i="57"/>
  <c r="BC206" i="57"/>
  <c r="BC210" i="57"/>
  <c r="BC214" i="57"/>
  <c r="BC218" i="57"/>
  <c r="BC158" i="57"/>
  <c r="BC168" i="57"/>
  <c r="BC176" i="57"/>
  <c r="BC184" i="57"/>
  <c r="BC192" i="57"/>
  <c r="BC200" i="57"/>
  <c r="BC208" i="57"/>
  <c r="BC216" i="57"/>
  <c r="BC151" i="57"/>
  <c r="BC162" i="57"/>
  <c r="BC171" i="57"/>
  <c r="BC179" i="57"/>
  <c r="BC187" i="57"/>
  <c r="BC195" i="57"/>
  <c r="BC203" i="57"/>
  <c r="BC211" i="57"/>
  <c r="BC219" i="57"/>
  <c r="BC153" i="57"/>
  <c r="BC163" i="57"/>
  <c r="BC172" i="57"/>
  <c r="BC180" i="57"/>
  <c r="BC188" i="57"/>
  <c r="BC196" i="57"/>
  <c r="BC204" i="57"/>
  <c r="BC212" i="57"/>
  <c r="BC157" i="57"/>
  <c r="BC167" i="57"/>
  <c r="BC175" i="57"/>
  <c r="BC183" i="57"/>
  <c r="BC191" i="57"/>
  <c r="BC199" i="57"/>
  <c r="BC207" i="57"/>
  <c r="BC215" i="57"/>
  <c r="BC797" i="57"/>
  <c r="BC801" i="57"/>
  <c r="BC805" i="57"/>
  <c r="BC809" i="57"/>
  <c r="BC813" i="57"/>
  <c r="BC817" i="57"/>
  <c r="BC821" i="57"/>
  <c r="BC825" i="57"/>
  <c r="BC829" i="57"/>
  <c r="BC833" i="57"/>
  <c r="BC837" i="57"/>
  <c r="BC841" i="57"/>
  <c r="BC845" i="57"/>
  <c r="BC849" i="57"/>
  <c r="BC853" i="57"/>
  <c r="BC857" i="57"/>
  <c r="BC861" i="57"/>
  <c r="BC865" i="57"/>
  <c r="BC798" i="57"/>
  <c r="BC802" i="57"/>
  <c r="BC806" i="57"/>
  <c r="BC810" i="57"/>
  <c r="BC814" i="57"/>
  <c r="BC818" i="57"/>
  <c r="BC822" i="57"/>
  <c r="BC826" i="57"/>
  <c r="BC830" i="57"/>
  <c r="BC834" i="57"/>
  <c r="BC838" i="57"/>
  <c r="BC842" i="57"/>
  <c r="BC846" i="57"/>
  <c r="BC850" i="57"/>
  <c r="BC854" i="57"/>
  <c r="BC858" i="57"/>
  <c r="BC862" i="57"/>
  <c r="BC866" i="57"/>
  <c r="BC799" i="57"/>
  <c r="BC803" i="57"/>
  <c r="BC807" i="57"/>
  <c r="BC811" i="57"/>
  <c r="BC815" i="57"/>
  <c r="BC819" i="57"/>
  <c r="BC823" i="57"/>
  <c r="BC827" i="57"/>
  <c r="BC831" i="57"/>
  <c r="BC835" i="57"/>
  <c r="BC839" i="57"/>
  <c r="BC843" i="57"/>
  <c r="BC847" i="57"/>
  <c r="BC851" i="57"/>
  <c r="BC855" i="57"/>
  <c r="BC859" i="57"/>
  <c r="BC863" i="57"/>
  <c r="BC867" i="57"/>
  <c r="BC800" i="57"/>
  <c r="BC816" i="57"/>
  <c r="BC832" i="57"/>
  <c r="BC848" i="57"/>
  <c r="BC864" i="57"/>
  <c r="BC804" i="57"/>
  <c r="BC820" i="57"/>
  <c r="BC836" i="57"/>
  <c r="BC852" i="57"/>
  <c r="BC808" i="57"/>
  <c r="BC824" i="57"/>
  <c r="BC840" i="57"/>
  <c r="BC856" i="57"/>
  <c r="BC796" i="57"/>
  <c r="BC812" i="57"/>
  <c r="BC828" i="57"/>
  <c r="BC844" i="57"/>
  <c r="BC860" i="57"/>
  <c r="BC221" i="57"/>
  <c r="BC225" i="57"/>
  <c r="BC229" i="57"/>
  <c r="BC233" i="57"/>
  <c r="BC237" i="57"/>
  <c r="BC241" i="57"/>
  <c r="BC245" i="57"/>
  <c r="BC249" i="57"/>
  <c r="BC253" i="57"/>
  <c r="BC257" i="57"/>
  <c r="BC261" i="57"/>
  <c r="BC265" i="57"/>
  <c r="BC269" i="57"/>
  <c r="BC273" i="57"/>
  <c r="BC277" i="57"/>
  <c r="BC281" i="57"/>
  <c r="BC285" i="57"/>
  <c r="BC289" i="57"/>
  <c r="BC222" i="57"/>
  <c r="BC226" i="57"/>
  <c r="BC230" i="57"/>
  <c r="BC234" i="57"/>
  <c r="BC238" i="57"/>
  <c r="BC242" i="57"/>
  <c r="BC246" i="57"/>
  <c r="BC250" i="57"/>
  <c r="BC254" i="57"/>
  <c r="BC258" i="57"/>
  <c r="BC262" i="57"/>
  <c r="BC266" i="57"/>
  <c r="BC270" i="57"/>
  <c r="BC274" i="57"/>
  <c r="BC278" i="57"/>
  <c r="BC282" i="57"/>
  <c r="BC286" i="57"/>
  <c r="BC290" i="57"/>
  <c r="BC224" i="57"/>
  <c r="BC232" i="57"/>
  <c r="BC240" i="57"/>
  <c r="BC248" i="57"/>
  <c r="BC256" i="57"/>
  <c r="BC264" i="57"/>
  <c r="BC272" i="57"/>
  <c r="BC280" i="57"/>
  <c r="BC288" i="57"/>
  <c r="BC227" i="57"/>
  <c r="BC235" i="57"/>
  <c r="BC243" i="57"/>
  <c r="BC251" i="57"/>
  <c r="BC259" i="57"/>
  <c r="BC267" i="57"/>
  <c r="BC275" i="57"/>
  <c r="BC283" i="57"/>
  <c r="BC291" i="57"/>
  <c r="BC220" i="57"/>
  <c r="BC228" i="57"/>
  <c r="BC236" i="57"/>
  <c r="BC244" i="57"/>
  <c r="BC252" i="57"/>
  <c r="BC260" i="57"/>
  <c r="BC268" i="57"/>
  <c r="BC276" i="57"/>
  <c r="BC284" i="57"/>
  <c r="BC223" i="57"/>
  <c r="BC231" i="57"/>
  <c r="BC239" i="57"/>
  <c r="BC247" i="57"/>
  <c r="BC255" i="57"/>
  <c r="BC263" i="57"/>
  <c r="BC271" i="57"/>
  <c r="BC279" i="57"/>
  <c r="BC287" i="57"/>
  <c r="BC869" i="57"/>
  <c r="BC873" i="57"/>
  <c r="BC877" i="57"/>
  <c r="BC881" i="57"/>
  <c r="BC885" i="57"/>
  <c r="BC889" i="57"/>
  <c r="BC893" i="57"/>
  <c r="BC897" i="57"/>
  <c r="BC901" i="57"/>
  <c r="BC905" i="57"/>
  <c r="BC909" i="57"/>
  <c r="BC913" i="57"/>
  <c r="BC917" i="57"/>
  <c r="BC921" i="57"/>
  <c r="BC925" i="57"/>
  <c r="BC929" i="57"/>
  <c r="BC933" i="57"/>
  <c r="BC937" i="57"/>
  <c r="BC870" i="57"/>
  <c r="BC874" i="57"/>
  <c r="BC878" i="57"/>
  <c r="BC882" i="57"/>
  <c r="BC886" i="57"/>
  <c r="BC890" i="57"/>
  <c r="BC894" i="57"/>
  <c r="BC898" i="57"/>
  <c r="BC902" i="57"/>
  <c r="BC906" i="57"/>
  <c r="BC910" i="57"/>
  <c r="BC914" i="57"/>
  <c r="BC918" i="57"/>
  <c r="BC922" i="57"/>
  <c r="BC926" i="57"/>
  <c r="BC930" i="57"/>
  <c r="BC934" i="57"/>
  <c r="BC938" i="57"/>
  <c r="BC871" i="57"/>
  <c r="BC875" i="57"/>
  <c r="BC879" i="57"/>
  <c r="BC883" i="57"/>
  <c r="BC887" i="57"/>
  <c r="BC891" i="57"/>
  <c r="BC895" i="57"/>
  <c r="BC899" i="57"/>
  <c r="BC903" i="57"/>
  <c r="BC907" i="57"/>
  <c r="BC911" i="57"/>
  <c r="BC915" i="57"/>
  <c r="BC919" i="57"/>
  <c r="BC923" i="57"/>
  <c r="BC927" i="57"/>
  <c r="BC931" i="57"/>
  <c r="BC935" i="57"/>
  <c r="BC939" i="57"/>
  <c r="BC880" i="57"/>
  <c r="BC896" i="57"/>
  <c r="BC912" i="57"/>
  <c r="BC928" i="57"/>
  <c r="BC868" i="57"/>
  <c r="BC884" i="57"/>
  <c r="BC900" i="57"/>
  <c r="BC916" i="57"/>
  <c r="BC932" i="57"/>
  <c r="BC872" i="57"/>
  <c r="BC888" i="57"/>
  <c r="BC904" i="57"/>
  <c r="BC920" i="57"/>
  <c r="BC936" i="57"/>
  <c r="BC876" i="57"/>
  <c r="BC892" i="57"/>
  <c r="BC908" i="57"/>
  <c r="BC924" i="57"/>
  <c r="BC725" i="57"/>
  <c r="BC729" i="57"/>
  <c r="BC733" i="57"/>
  <c r="BC737" i="57"/>
  <c r="BC741" i="57"/>
  <c r="BC745" i="57"/>
  <c r="BC749" i="57"/>
  <c r="BC753" i="57"/>
  <c r="BC757" i="57"/>
  <c r="BC761" i="57"/>
  <c r="BC765" i="57"/>
  <c r="BC769" i="57"/>
  <c r="BC773" i="57"/>
  <c r="BC777" i="57"/>
  <c r="BC781" i="57"/>
  <c r="BC785" i="57"/>
  <c r="BC789" i="57"/>
  <c r="BC793" i="57"/>
  <c r="BC726" i="57"/>
  <c r="BC730" i="57"/>
  <c r="BC734" i="57"/>
  <c r="BC738" i="57"/>
  <c r="BC742" i="57"/>
  <c r="BC746" i="57"/>
  <c r="BC750" i="57"/>
  <c r="BC754" i="57"/>
  <c r="BC758" i="57"/>
  <c r="BC762" i="57"/>
  <c r="BC766" i="57"/>
  <c r="BC770" i="57"/>
  <c r="BC774" i="57"/>
  <c r="BC778" i="57"/>
  <c r="BC782" i="57"/>
  <c r="BC786" i="57"/>
  <c r="BC790" i="57"/>
  <c r="BC794" i="57"/>
  <c r="BC727" i="57"/>
  <c r="BC731" i="57"/>
  <c r="BC735" i="57"/>
  <c r="BC739" i="57"/>
  <c r="BC743" i="57"/>
  <c r="BC747" i="57"/>
  <c r="BC751" i="57"/>
  <c r="BC755" i="57"/>
  <c r="BC759" i="57"/>
  <c r="BC763" i="57"/>
  <c r="BC767" i="57"/>
  <c r="BC771" i="57"/>
  <c r="BC775" i="57"/>
  <c r="BC779" i="57"/>
  <c r="BC783" i="57"/>
  <c r="BC787" i="57"/>
  <c r="BC791" i="57"/>
  <c r="BC795" i="57"/>
  <c r="BC736" i="57"/>
  <c r="BC752" i="57"/>
  <c r="BC768" i="57"/>
  <c r="BC784" i="57"/>
  <c r="BC724" i="57"/>
  <c r="BC740" i="57"/>
  <c r="BC756" i="57"/>
  <c r="BC772" i="57"/>
  <c r="BC788" i="57"/>
  <c r="BC728" i="57"/>
  <c r="BC744" i="57"/>
  <c r="BC760" i="57"/>
  <c r="BC776" i="57"/>
  <c r="BC792" i="57"/>
  <c r="BC732" i="57"/>
  <c r="BC748" i="57"/>
  <c r="BC764" i="57"/>
  <c r="BC780" i="57"/>
  <c r="BG422" i="57"/>
  <c r="BC581" i="57"/>
  <c r="BC585" i="57"/>
  <c r="BC589" i="57"/>
  <c r="BC593" i="57"/>
  <c r="BC597" i="57"/>
  <c r="BC601" i="57"/>
  <c r="BC605" i="57"/>
  <c r="BC609" i="57"/>
  <c r="BC613" i="57"/>
  <c r="BC617" i="57"/>
  <c r="BC621" i="57"/>
  <c r="BC625" i="57"/>
  <c r="BC629" i="57"/>
  <c r="BC633" i="57"/>
  <c r="BC637" i="57"/>
  <c r="BC641" i="57"/>
  <c r="BC645" i="57"/>
  <c r="BC649" i="57"/>
  <c r="BC582" i="57"/>
  <c r="BC586" i="57"/>
  <c r="BC590" i="57"/>
  <c r="BC594" i="57"/>
  <c r="BC598" i="57"/>
  <c r="BC602" i="57"/>
  <c r="BC606" i="57"/>
  <c r="BC610" i="57"/>
  <c r="BC614" i="57"/>
  <c r="BC618" i="57"/>
  <c r="BC622" i="57"/>
  <c r="BC626" i="57"/>
  <c r="BC630" i="57"/>
  <c r="BC634" i="57"/>
  <c r="BC584" i="57"/>
  <c r="BC592" i="57"/>
  <c r="BC600" i="57"/>
  <c r="BC608" i="57"/>
  <c r="BC616" i="57"/>
  <c r="BC624" i="57"/>
  <c r="BC632" i="57"/>
  <c r="BC639" i="57"/>
  <c r="BC644" i="57"/>
  <c r="BC650" i="57"/>
  <c r="BC587" i="57"/>
  <c r="BC595" i="57"/>
  <c r="BC603" i="57"/>
  <c r="BC611" i="57"/>
  <c r="BC619" i="57"/>
  <c r="BC627" i="57"/>
  <c r="BC635" i="57"/>
  <c r="BC640" i="57"/>
  <c r="BC646" i="57"/>
  <c r="BC651" i="57"/>
  <c r="BC580" i="57"/>
  <c r="BC588" i="57"/>
  <c r="BC596" i="57"/>
  <c r="BC604" i="57"/>
  <c r="BC612" i="57"/>
  <c r="BC620" i="57"/>
  <c r="BC628" i="57"/>
  <c r="BC636" i="57"/>
  <c r="BC642" i="57"/>
  <c r="BC647" i="57"/>
  <c r="BC583" i="57"/>
  <c r="BC591" i="57"/>
  <c r="BC599" i="57"/>
  <c r="BC607" i="57"/>
  <c r="BC615" i="57"/>
  <c r="BC623" i="57"/>
  <c r="BC631" i="57"/>
  <c r="BC638" i="57"/>
  <c r="BC643" i="57"/>
  <c r="BC648" i="57"/>
  <c r="BC653" i="57"/>
  <c r="BC657" i="57"/>
  <c r="BC661" i="57"/>
  <c r="BC665" i="57"/>
  <c r="BC669" i="57"/>
  <c r="BC673" i="57"/>
  <c r="BC677" i="57"/>
  <c r="BC681" i="57"/>
  <c r="BC685" i="57"/>
  <c r="BC689" i="57"/>
  <c r="BC693" i="57"/>
  <c r="BC697" i="57"/>
  <c r="BC701" i="57"/>
  <c r="BC705" i="57"/>
  <c r="BC709" i="57"/>
  <c r="BC655" i="57"/>
  <c r="BC660" i="57"/>
  <c r="BC666" i="57"/>
  <c r="BC671" i="57"/>
  <c r="BC676" i="57"/>
  <c r="BC682" i="57"/>
  <c r="BC687" i="57"/>
  <c r="BC692" i="57"/>
  <c r="BC698" i="57"/>
  <c r="BC703" i="57"/>
  <c r="BC708" i="57"/>
  <c r="BC713" i="57"/>
  <c r="BC717" i="57"/>
  <c r="BC721" i="57"/>
  <c r="BC656" i="57"/>
  <c r="BC662" i="57"/>
  <c r="BC667" i="57"/>
  <c r="BC672" i="57"/>
  <c r="BC678" i="57"/>
  <c r="BC683" i="57"/>
  <c r="BC688" i="57"/>
  <c r="BC694" i="57"/>
  <c r="BC699" i="57"/>
  <c r="BC704" i="57"/>
  <c r="BC710" i="57"/>
  <c r="BC714" i="57"/>
  <c r="BC718" i="57"/>
  <c r="BC722" i="57"/>
  <c r="BC652" i="57"/>
  <c r="BC658" i="57"/>
  <c r="BC663" i="57"/>
  <c r="BC668" i="57"/>
  <c r="BC674" i="57"/>
  <c r="BC679" i="57"/>
  <c r="BC684" i="57"/>
  <c r="BC690" i="57"/>
  <c r="BC695" i="57"/>
  <c r="BC700" i="57"/>
  <c r="BC706" i="57"/>
  <c r="BC711" i="57"/>
  <c r="BC715" i="57"/>
  <c r="BC719" i="57"/>
  <c r="BC723" i="57"/>
  <c r="BC659" i="57"/>
  <c r="BC680" i="57"/>
  <c r="BC702" i="57"/>
  <c r="BC720" i="57"/>
  <c r="BC664" i="57"/>
  <c r="BC686" i="57"/>
  <c r="BC707" i="57"/>
  <c r="BC670" i="57"/>
  <c r="BC691" i="57"/>
  <c r="BC712" i="57"/>
  <c r="BC654" i="57"/>
  <c r="BC675" i="57"/>
  <c r="BC696" i="57"/>
  <c r="BC716" i="57"/>
  <c r="BC76" i="57"/>
  <c r="BC80" i="57"/>
  <c r="BC84" i="57"/>
  <c r="BC88" i="57"/>
  <c r="BC92" i="57"/>
  <c r="BC96" i="57"/>
  <c r="BC100" i="57"/>
  <c r="BC104" i="57"/>
  <c r="BC108" i="57"/>
  <c r="BC112" i="57"/>
  <c r="BC116" i="57"/>
  <c r="BC120" i="57"/>
  <c r="BC124" i="57"/>
  <c r="BC128" i="57"/>
  <c r="BC132" i="57"/>
  <c r="BC136" i="57"/>
  <c r="BC140" i="57"/>
  <c r="BC144" i="57"/>
  <c r="BC79" i="57"/>
  <c r="BC85" i="57"/>
  <c r="BC90" i="57"/>
  <c r="BC95" i="57"/>
  <c r="BC101" i="57"/>
  <c r="BC106" i="57"/>
  <c r="BC111" i="57"/>
  <c r="BC117" i="57"/>
  <c r="BC122" i="57"/>
  <c r="BC127" i="57"/>
  <c r="BC133" i="57"/>
  <c r="BC138" i="57"/>
  <c r="BC143" i="57"/>
  <c r="BC81" i="57"/>
  <c r="BC86" i="57"/>
  <c r="BC91" i="57"/>
  <c r="BC97" i="57"/>
  <c r="BC102" i="57"/>
  <c r="BC107" i="57"/>
  <c r="BC113" i="57"/>
  <c r="BC118" i="57"/>
  <c r="BC123" i="57"/>
  <c r="BC129" i="57"/>
  <c r="BC134" i="57"/>
  <c r="BC139" i="57"/>
  <c r="BC145" i="57"/>
  <c r="BC83" i="57"/>
  <c r="BC94" i="57"/>
  <c r="BC105" i="57"/>
  <c r="BC115" i="57"/>
  <c r="BC126" i="57"/>
  <c r="BC137" i="57"/>
  <c r="BC147" i="57"/>
  <c r="BC77" i="57"/>
  <c r="BC87" i="57"/>
  <c r="BC98" i="57"/>
  <c r="BC109" i="57"/>
  <c r="BC119" i="57"/>
  <c r="BC130" i="57"/>
  <c r="BC141" i="57"/>
  <c r="BC78" i="57"/>
  <c r="BC89" i="57"/>
  <c r="BC99" i="57"/>
  <c r="BC110" i="57"/>
  <c r="BC121" i="57"/>
  <c r="BC131" i="57"/>
  <c r="BC142" i="57"/>
  <c r="BC82" i="57"/>
  <c r="BC93" i="57"/>
  <c r="BC103" i="57"/>
  <c r="BC114" i="57"/>
  <c r="BC125" i="57"/>
  <c r="BC135" i="57"/>
  <c r="BC146" i="57"/>
  <c r="BC8" i="57"/>
  <c r="BC12" i="57"/>
  <c r="BC16" i="57"/>
  <c r="BC20" i="57"/>
  <c r="BC24" i="57"/>
  <c r="BC28" i="57"/>
  <c r="BC32" i="57"/>
  <c r="BC36" i="57"/>
  <c r="BC40" i="57"/>
  <c r="BC44" i="57"/>
  <c r="BC48" i="57"/>
  <c r="BC52" i="57"/>
  <c r="BC56" i="57"/>
  <c r="BC60" i="57"/>
  <c r="BC64" i="57"/>
  <c r="BC68" i="57"/>
  <c r="BC72" i="57"/>
  <c r="BC9" i="57"/>
  <c r="BC14" i="57"/>
  <c r="BC19" i="57"/>
  <c r="BC25" i="57"/>
  <c r="BC30" i="57"/>
  <c r="BC35" i="57"/>
  <c r="BC41" i="57"/>
  <c r="BC46" i="57"/>
  <c r="BC51" i="57"/>
  <c r="BC57" i="57"/>
  <c r="BC62" i="57"/>
  <c r="BC67" i="57"/>
  <c r="BC73" i="57"/>
  <c r="BC5" i="57"/>
  <c r="BC10" i="57"/>
  <c r="BC15" i="57"/>
  <c r="BC21" i="57"/>
  <c r="BC26" i="57"/>
  <c r="BC31" i="57"/>
  <c r="BC37" i="57"/>
  <c r="BC42" i="57"/>
  <c r="BC47" i="57"/>
  <c r="BC53" i="57"/>
  <c r="BC58" i="57"/>
  <c r="BC63" i="57"/>
  <c r="BC69" i="57"/>
  <c r="BC74" i="57"/>
  <c r="BC6" i="57"/>
  <c r="BC11" i="57"/>
  <c r="BC17" i="57"/>
  <c r="BC22" i="57"/>
  <c r="BC27" i="57"/>
  <c r="BC33" i="57"/>
  <c r="BC38" i="57"/>
  <c r="BC43" i="57"/>
  <c r="BC49" i="57"/>
  <c r="BC54" i="57"/>
  <c r="BC59" i="57"/>
  <c r="BC65" i="57"/>
  <c r="BC70" i="57"/>
  <c r="BC75" i="57"/>
  <c r="BC7" i="57"/>
  <c r="BC29" i="57"/>
  <c r="BC50" i="57"/>
  <c r="BC71" i="57"/>
  <c r="BC13" i="57"/>
  <c r="BC34" i="57"/>
  <c r="BC55" i="57"/>
  <c r="BC18" i="57"/>
  <c r="BC39" i="57"/>
  <c r="BC61" i="57"/>
  <c r="BC23" i="57"/>
  <c r="BC45" i="57"/>
  <c r="BC66" i="57"/>
  <c r="BC4" i="57"/>
  <c r="BD4" i="57" s="1"/>
  <c r="BC509" i="57"/>
  <c r="BC513" i="57"/>
  <c r="BC517" i="57"/>
  <c r="BC521" i="57"/>
  <c r="BC525" i="57"/>
  <c r="BC529" i="57"/>
  <c r="BC533" i="57"/>
  <c r="BC537" i="57"/>
  <c r="BC541" i="57"/>
  <c r="BC545" i="57"/>
  <c r="BC549" i="57"/>
  <c r="BC553" i="57"/>
  <c r="BC557" i="57"/>
  <c r="BC561" i="57"/>
  <c r="BC565" i="57"/>
  <c r="BC569" i="57"/>
  <c r="BC573" i="57"/>
  <c r="BC577" i="57"/>
  <c r="BC510" i="57"/>
  <c r="BC514" i="57"/>
  <c r="BC518" i="57"/>
  <c r="BC522" i="57"/>
  <c r="BC526" i="57"/>
  <c r="BC530" i="57"/>
  <c r="BC534" i="57"/>
  <c r="BC538" i="57"/>
  <c r="BC542" i="57"/>
  <c r="BC546" i="57"/>
  <c r="BC550" i="57"/>
  <c r="BC554" i="57"/>
  <c r="BC558" i="57"/>
  <c r="BC562" i="57"/>
  <c r="BC566" i="57"/>
  <c r="BC570" i="57"/>
  <c r="BC574" i="57"/>
  <c r="BC578" i="57"/>
  <c r="BC512" i="57"/>
  <c r="BC520" i="57"/>
  <c r="BC528" i="57"/>
  <c r="BC536" i="57"/>
  <c r="BC544" i="57"/>
  <c r="BC552" i="57"/>
  <c r="BC560" i="57"/>
  <c r="BC568" i="57"/>
  <c r="BC576" i="57"/>
  <c r="BC515" i="57"/>
  <c r="BC523" i="57"/>
  <c r="BC531" i="57"/>
  <c r="BC539" i="57"/>
  <c r="BC547" i="57"/>
  <c r="BC555" i="57"/>
  <c r="BC563" i="57"/>
  <c r="BC571" i="57"/>
  <c r="BC579" i="57"/>
  <c r="BC508" i="57"/>
  <c r="BC516" i="57"/>
  <c r="BC524" i="57"/>
  <c r="BC532" i="57"/>
  <c r="BC540" i="57"/>
  <c r="BC548" i="57"/>
  <c r="BC556" i="57"/>
  <c r="BC564" i="57"/>
  <c r="BC572" i="57"/>
  <c r="BC511" i="57"/>
  <c r="BC519" i="57"/>
  <c r="BC527" i="57"/>
  <c r="BC535" i="57"/>
  <c r="BC543" i="57"/>
  <c r="BC551" i="57"/>
  <c r="BC559" i="57"/>
  <c r="BC567" i="57"/>
  <c r="BC575" i="57"/>
  <c r="BC365" i="57"/>
  <c r="BC369" i="57"/>
  <c r="BC373" i="57"/>
  <c r="BC377" i="57"/>
  <c r="BC381" i="57"/>
  <c r="BC385" i="57"/>
  <c r="BC389" i="57"/>
  <c r="BC393" i="57"/>
  <c r="BC397" i="57"/>
  <c r="BC401" i="57"/>
  <c r="BC405" i="57"/>
  <c r="BC409" i="57"/>
  <c r="BC413" i="57"/>
  <c r="BC417" i="57"/>
  <c r="BC421" i="57"/>
  <c r="BC425" i="57"/>
  <c r="BC429" i="57"/>
  <c r="BC433" i="57"/>
  <c r="BC366" i="57"/>
  <c r="BC370" i="57"/>
  <c r="BC374" i="57"/>
  <c r="BC378" i="57"/>
  <c r="BC382" i="57"/>
  <c r="BC386" i="57"/>
  <c r="BC390" i="57"/>
  <c r="BC394" i="57"/>
  <c r="BC398" i="57"/>
  <c r="BC402" i="57"/>
  <c r="BC406" i="57"/>
  <c r="BC410" i="57"/>
  <c r="BC414" i="57"/>
  <c r="BC418" i="57"/>
  <c r="BC422" i="57"/>
  <c r="BC426" i="57"/>
  <c r="BC430" i="57"/>
  <c r="BC434" i="57"/>
  <c r="BC368" i="57"/>
  <c r="BC376" i="57"/>
  <c r="BC384" i="57"/>
  <c r="BC392" i="57"/>
  <c r="BC400" i="57"/>
  <c r="BC408" i="57"/>
  <c r="BC416" i="57"/>
  <c r="BC424" i="57"/>
  <c r="BC432" i="57"/>
  <c r="BC371" i="57"/>
  <c r="BC379" i="57"/>
  <c r="BC387" i="57"/>
  <c r="BC395" i="57"/>
  <c r="BC403" i="57"/>
  <c r="BC411" i="57"/>
  <c r="BC419" i="57"/>
  <c r="BC427" i="57"/>
  <c r="BC435" i="57"/>
  <c r="BC364" i="57"/>
  <c r="BC372" i="57"/>
  <c r="BC380" i="57"/>
  <c r="BC388" i="57"/>
  <c r="BC396" i="57"/>
  <c r="BC404" i="57"/>
  <c r="BC412" i="57"/>
  <c r="BC420" i="57"/>
  <c r="BC428" i="57"/>
  <c r="BC367" i="57"/>
  <c r="BC375" i="57"/>
  <c r="BC383" i="57"/>
  <c r="BC391" i="57"/>
  <c r="BC399" i="57"/>
  <c r="BC407" i="57"/>
  <c r="BC415" i="57"/>
  <c r="BC423" i="57"/>
  <c r="BC431" i="57"/>
  <c r="BJ954" i="57"/>
  <c r="BG138" i="57"/>
  <c r="BG86" i="57"/>
  <c r="BG30" i="57"/>
  <c r="BG734" i="57"/>
  <c r="BG176" i="57"/>
  <c r="BG77" i="57"/>
  <c r="BG635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J13" i="57" l="1"/>
  <c r="BJ14" i="57"/>
  <c r="BJ15" i="57"/>
  <c r="BJ16" i="57"/>
  <c r="BJ21" i="57"/>
  <c r="BJ20" i="57"/>
  <c r="BJ19" i="57"/>
  <c r="BJ17" i="57"/>
  <c r="BJ1076" i="57"/>
  <c r="BJ1075" i="57"/>
  <c r="BJ1077" i="57"/>
  <c r="BJ1079" i="57"/>
  <c r="BJ1082" i="57"/>
  <c r="BJ1081" i="57"/>
  <c r="BJ1080" i="57"/>
  <c r="BJ1083" i="57"/>
  <c r="BJ1039" i="57"/>
  <c r="BJ1042" i="57"/>
  <c r="BJ1043" i="57"/>
  <c r="BJ1047" i="57"/>
  <c r="BJ1041" i="57"/>
  <c r="BJ1045" i="57"/>
  <c r="BJ1044" i="57"/>
  <c r="BJ1046" i="57"/>
  <c r="BJ1040" i="57"/>
  <c r="BJ1014" i="57"/>
  <c r="BJ1015" i="57"/>
  <c r="BJ1012" i="57"/>
  <c r="BJ1018" i="57"/>
  <c r="BJ1013" i="57"/>
  <c r="BJ1016" i="57"/>
  <c r="BJ1019" i="57"/>
  <c r="BG14" i="57"/>
  <c r="BG15" i="57"/>
  <c r="BG13" i="57"/>
  <c r="BG21" i="57"/>
  <c r="BG20" i="57"/>
  <c r="BG17" i="57"/>
  <c r="BG16" i="57"/>
  <c r="BG19" i="57"/>
  <c r="BD1032" i="57"/>
  <c r="BD1057" i="57"/>
  <c r="BD1063" i="57"/>
  <c r="BD1064" i="57"/>
  <c r="BD1058" i="57"/>
  <c r="BD1059" i="57"/>
  <c r="BD1065" i="57"/>
  <c r="BD1060" i="57"/>
  <c r="BD1062" i="57"/>
  <c r="BD1061" i="57"/>
  <c r="BJ1146" i="57"/>
  <c r="BJ1109" i="57"/>
  <c r="BJ1107" i="57"/>
  <c r="BJ1108" i="57"/>
  <c r="BJ1110" i="57"/>
  <c r="BJ1103" i="57"/>
  <c r="BJ1104" i="57"/>
  <c r="BJ1106" i="57"/>
  <c r="BJ1102" i="57"/>
  <c r="BJ1105" i="57"/>
  <c r="BJ1129" i="57"/>
  <c r="BJ1130" i="57"/>
  <c r="BJ1132" i="57"/>
  <c r="BJ1133" i="57"/>
  <c r="BJ1135" i="57"/>
  <c r="BJ1131" i="57"/>
  <c r="BJ1134" i="57"/>
  <c r="BJ1136" i="57"/>
  <c r="BJ1137" i="57"/>
  <c r="BJ1093" i="57"/>
  <c r="BJ1095" i="57"/>
  <c r="BJ1094" i="57"/>
  <c r="BJ1096" i="57"/>
  <c r="BJ1099" i="57"/>
  <c r="BJ1097" i="57"/>
  <c r="BJ1100" i="57"/>
  <c r="BJ1098" i="57"/>
  <c r="BJ1101" i="57"/>
  <c r="BG1048" i="57"/>
  <c r="BG1054" i="57"/>
  <c r="BG1049" i="57"/>
  <c r="BG1052" i="57"/>
  <c r="BG1056" i="57"/>
  <c r="BG1050" i="57"/>
  <c r="BG1051" i="57"/>
  <c r="BG1055" i="57"/>
  <c r="BG1110" i="57"/>
  <c r="BG1108" i="57"/>
  <c r="BG1103" i="57"/>
  <c r="BG1106" i="57"/>
  <c r="BG1104" i="57"/>
  <c r="BG1102" i="57"/>
  <c r="BG1107" i="57"/>
  <c r="BG1109" i="57"/>
  <c r="BG1105" i="57"/>
  <c r="BG1127" i="57"/>
  <c r="BG1094" i="57"/>
  <c r="BG1093" i="57"/>
  <c r="BG1095" i="57"/>
  <c r="BG1096" i="57"/>
  <c r="BG1098" i="57"/>
  <c r="BG1097" i="57"/>
  <c r="BG1100" i="57"/>
  <c r="BG1084" i="57"/>
  <c r="BG1088" i="57"/>
  <c r="BG1092" i="57"/>
  <c r="BG1086" i="57"/>
  <c r="BG1091" i="57"/>
  <c r="BG1089" i="57"/>
  <c r="BG1085" i="57"/>
  <c r="BG1087" i="57"/>
  <c r="BG1090" i="57"/>
  <c r="BD1099" i="57"/>
  <c r="BD1117" i="57"/>
  <c r="BD1113" i="57"/>
  <c r="BD1115" i="57"/>
  <c r="BD1112" i="57"/>
  <c r="BD1116" i="57"/>
  <c r="BD1114" i="57"/>
  <c r="BD1111" i="57"/>
  <c r="BD1119" i="57"/>
  <c r="BD1118" i="57"/>
  <c r="BJ26" i="57"/>
  <c r="BJ12" i="57"/>
  <c r="BJ1069" i="57"/>
  <c r="BJ1068" i="57"/>
  <c r="BJ1067" i="57"/>
  <c r="BJ1070" i="57"/>
  <c r="BJ1071" i="57"/>
  <c r="BJ1066" i="57"/>
  <c r="BJ1073" i="57"/>
  <c r="BJ1021" i="57"/>
  <c r="BJ1022" i="57"/>
  <c r="BJ1023" i="57"/>
  <c r="BJ1027" i="57"/>
  <c r="BJ1024" i="57"/>
  <c r="BJ1029" i="57"/>
  <c r="BJ1025" i="57"/>
  <c r="BJ1028" i="57"/>
  <c r="BG18" i="57"/>
  <c r="BD1021" i="57"/>
  <c r="BD1022" i="57"/>
  <c r="BD1027" i="57"/>
  <c r="BD1023" i="57"/>
  <c r="BD1028" i="57"/>
  <c r="BD1024" i="57"/>
  <c r="BD1029" i="57"/>
  <c r="BD1026" i="57"/>
  <c r="BD1025" i="57"/>
  <c r="BD1030" i="57"/>
  <c r="BD1033" i="57"/>
  <c r="BD1038" i="57"/>
  <c r="BD1034" i="57"/>
  <c r="BD1035" i="57"/>
  <c r="BD1036" i="57"/>
  <c r="BD1031" i="57"/>
  <c r="BJ1124" i="57"/>
  <c r="BG1053" i="57"/>
  <c r="BG1040" i="57"/>
  <c r="BG1039" i="57"/>
  <c r="BG1043" i="57"/>
  <c r="BG1042" i="57"/>
  <c r="BG1047" i="57"/>
  <c r="BG1045" i="57"/>
  <c r="BG1041" i="57"/>
  <c r="BG1044" i="57"/>
  <c r="BG1046" i="57"/>
  <c r="BG1066" i="57"/>
  <c r="BG1067" i="57"/>
  <c r="BG1068" i="57"/>
  <c r="BG1071" i="57"/>
  <c r="BG1070" i="57"/>
  <c r="BG1073" i="57"/>
  <c r="BG1069" i="57"/>
  <c r="BG1074" i="57"/>
  <c r="BG1080" i="57"/>
  <c r="BG1082" i="57"/>
  <c r="BG1078" i="57"/>
  <c r="BG1081" i="57"/>
  <c r="BG1075" i="57"/>
  <c r="BG1077" i="57"/>
  <c r="BG1076" i="57"/>
  <c r="BG1079" i="57"/>
  <c r="BG1083" i="57"/>
  <c r="BG1030" i="57"/>
  <c r="BG1033" i="57"/>
  <c r="BG1032" i="57"/>
  <c r="BG1035" i="57"/>
  <c r="BG1031" i="57"/>
  <c r="BG1034" i="57"/>
  <c r="BG1038" i="57"/>
  <c r="BG1125" i="57"/>
  <c r="BG1124" i="57"/>
  <c r="BG1126" i="57"/>
  <c r="BG1120" i="57"/>
  <c r="BG1122" i="57"/>
  <c r="BG1121" i="57"/>
  <c r="BG1128" i="57"/>
  <c r="BD1095" i="57"/>
  <c r="BD1094" i="57"/>
  <c r="BD1093" i="57"/>
  <c r="BD1096" i="57"/>
  <c r="BD1101" i="57"/>
  <c r="BD1098" i="57"/>
  <c r="BD1100" i="57"/>
  <c r="BJ53" i="57"/>
  <c r="BJ51" i="57"/>
  <c r="BJ6" i="57"/>
  <c r="BJ4" i="57"/>
  <c r="BJ7" i="57"/>
  <c r="BJ5" i="57"/>
  <c r="BJ10" i="57"/>
  <c r="BJ8" i="57"/>
  <c r="BJ11" i="57"/>
  <c r="BJ9" i="57"/>
  <c r="BJ23" i="57"/>
  <c r="BJ22" i="57"/>
  <c r="BJ27" i="57"/>
  <c r="BJ29" i="57"/>
  <c r="BJ25" i="57"/>
  <c r="BJ28" i="57"/>
  <c r="BJ24" i="57"/>
  <c r="BJ30" i="57"/>
  <c r="BJ1078" i="57"/>
  <c r="BJ1055" i="57"/>
  <c r="BJ1074" i="57"/>
  <c r="BJ1031" i="57"/>
  <c r="BJ1030" i="57"/>
  <c r="BJ1032" i="57"/>
  <c r="BJ1033" i="57"/>
  <c r="BJ1034" i="57"/>
  <c r="BJ1036" i="57"/>
  <c r="BJ1038" i="57"/>
  <c r="BJ1035" i="57"/>
  <c r="BJ1037" i="57"/>
  <c r="BG7" i="57"/>
  <c r="BG5" i="57"/>
  <c r="BG10" i="57"/>
  <c r="BG4" i="57"/>
  <c r="BG12" i="57"/>
  <c r="BG11" i="57"/>
  <c r="BG9" i="57"/>
  <c r="BG6" i="57"/>
  <c r="BG8" i="57"/>
  <c r="BD1066" i="57"/>
  <c r="BD1072" i="57"/>
  <c r="BD1070" i="57"/>
  <c r="BD1071" i="57"/>
  <c r="BD1074" i="57"/>
  <c r="BD1073" i="57"/>
  <c r="BD1067" i="57"/>
  <c r="BD1068" i="57"/>
  <c r="BD1069" i="57"/>
  <c r="BD1077" i="57"/>
  <c r="BD1075" i="57"/>
  <c r="BD1080" i="57"/>
  <c r="BD1083" i="57"/>
  <c r="BD1076" i="57"/>
  <c r="BD1078" i="57"/>
  <c r="BD1079" i="57"/>
  <c r="BD1081" i="57"/>
  <c r="BD1048" i="57"/>
  <c r="BD1053" i="57"/>
  <c r="BD1049" i="57"/>
  <c r="BD1055" i="57"/>
  <c r="BD1050" i="57"/>
  <c r="BD1056" i="57"/>
  <c r="BD1052" i="57"/>
  <c r="BD1051" i="57"/>
  <c r="BJ1155" i="57"/>
  <c r="BJ1151" i="57"/>
  <c r="BJ1144" i="57"/>
  <c r="BJ1140" i="57"/>
  <c r="BJ1142" i="57"/>
  <c r="BJ1141" i="57"/>
  <c r="BJ1138" i="57"/>
  <c r="BJ1143" i="57"/>
  <c r="BJ1139" i="57"/>
  <c r="BJ1145" i="57"/>
  <c r="BJ1084" i="57"/>
  <c r="BJ1085" i="57"/>
  <c r="BJ1087" i="57"/>
  <c r="BJ1086" i="57"/>
  <c r="BJ1092" i="57"/>
  <c r="BJ1088" i="57"/>
  <c r="BJ1091" i="57"/>
  <c r="BJ1089" i="57"/>
  <c r="BJ1090" i="57"/>
  <c r="BG1072" i="57"/>
  <c r="BG1022" i="57"/>
  <c r="BG1021" i="57"/>
  <c r="BG1025" i="57"/>
  <c r="BG1026" i="57"/>
  <c r="BG1027" i="57"/>
  <c r="BG1023" i="57"/>
  <c r="BG1024" i="57"/>
  <c r="BG1029" i="57"/>
  <c r="BG1028" i="57"/>
  <c r="BG1112" i="57"/>
  <c r="BG1114" i="57"/>
  <c r="BG1118" i="57"/>
  <c r="BG1111" i="57"/>
  <c r="BG1115" i="57"/>
  <c r="BG1116" i="57"/>
  <c r="BG1119" i="57"/>
  <c r="BG1117" i="57"/>
  <c r="BG1138" i="57"/>
  <c r="BG1142" i="57"/>
  <c r="BG1143" i="57"/>
  <c r="BG1139" i="57"/>
  <c r="BG1144" i="57"/>
  <c r="BG1146" i="57"/>
  <c r="BG1145" i="57"/>
  <c r="BG1141" i="57"/>
  <c r="BG1140" i="57"/>
  <c r="BD1148" i="57"/>
  <c r="BD1147" i="57"/>
  <c r="BD1149" i="57"/>
  <c r="BD1150" i="57"/>
  <c r="BD1151" i="57"/>
  <c r="BD1153" i="57"/>
  <c r="BD1155" i="57"/>
  <c r="BD1143" i="57"/>
  <c r="BD1144" i="57"/>
  <c r="BD1140" i="57"/>
  <c r="BD1146" i="57"/>
  <c r="BD1141" i="57"/>
  <c r="BD1139" i="57"/>
  <c r="BD1142" i="57"/>
  <c r="BD1138" i="57"/>
  <c r="BD1145" i="57"/>
  <c r="BD1090" i="57"/>
  <c r="BD1084" i="57"/>
  <c r="BD1085" i="57"/>
  <c r="BD1086" i="57"/>
  <c r="BD1089" i="57"/>
  <c r="BD1092" i="57"/>
  <c r="BD1087" i="57"/>
  <c r="BD1088" i="57"/>
  <c r="BD1091" i="57"/>
  <c r="BJ54" i="57"/>
  <c r="BJ56" i="57"/>
  <c r="BJ18" i="57"/>
  <c r="BJ1020" i="57"/>
  <c r="BJ1017" i="57"/>
  <c r="BJ1072" i="57"/>
  <c r="BJ1048" i="57"/>
  <c r="BJ1056" i="57"/>
  <c r="BJ1049" i="57"/>
  <c r="BJ1050" i="57"/>
  <c r="BJ1051" i="57"/>
  <c r="BJ1052" i="57"/>
  <c r="BJ1054" i="57"/>
  <c r="BJ1053" i="57"/>
  <c r="BJ1057" i="57"/>
  <c r="BJ1062" i="57"/>
  <c r="BJ1058" i="57"/>
  <c r="BJ1061" i="57"/>
  <c r="BJ1063" i="57"/>
  <c r="BJ1060" i="57"/>
  <c r="BJ1065" i="57"/>
  <c r="BJ1059" i="57"/>
  <c r="BJ1064" i="57"/>
  <c r="BG23" i="57"/>
  <c r="BG29" i="57"/>
  <c r="BG22" i="57"/>
  <c r="BG25" i="57"/>
  <c r="BG27" i="57"/>
  <c r="BG24" i="57"/>
  <c r="BG28" i="57"/>
  <c r="BG26" i="57"/>
  <c r="BD1020" i="57"/>
  <c r="BD1039" i="57"/>
  <c r="BD1040" i="57"/>
  <c r="BD1043" i="57"/>
  <c r="BD1045" i="57"/>
  <c r="BD1041" i="57"/>
  <c r="BD1046" i="57"/>
  <c r="BD1047" i="57"/>
  <c r="BD1042" i="57"/>
  <c r="BD1012" i="57"/>
  <c r="BD1014" i="57"/>
  <c r="BD1018" i="57"/>
  <c r="BD1019" i="57"/>
  <c r="BD1013" i="57"/>
  <c r="BD1016" i="57"/>
  <c r="BD1017" i="57"/>
  <c r="BD1015" i="57"/>
  <c r="BJ1112" i="57"/>
  <c r="BJ1116" i="57"/>
  <c r="BJ1113" i="57"/>
  <c r="BJ1111" i="57"/>
  <c r="BJ1117" i="57"/>
  <c r="BJ1114" i="57"/>
  <c r="BJ1119" i="57"/>
  <c r="BJ1118" i="57"/>
  <c r="BJ1115" i="57"/>
  <c r="BJ1127" i="57"/>
  <c r="BJ1147" i="57"/>
  <c r="BJ1149" i="57"/>
  <c r="BJ1148" i="57"/>
  <c r="BJ1152" i="57"/>
  <c r="BJ1150" i="57"/>
  <c r="BJ1153" i="57"/>
  <c r="BJ1154" i="57"/>
  <c r="BJ1125" i="57"/>
  <c r="BJ1120" i="57"/>
  <c r="BJ1121" i="57"/>
  <c r="BJ1123" i="57"/>
  <c r="BJ1122" i="57"/>
  <c r="BJ1128" i="57"/>
  <c r="BG1061" i="57"/>
  <c r="BG1057" i="57"/>
  <c r="BG1065" i="57"/>
  <c r="BG1059" i="57"/>
  <c r="BG1064" i="57"/>
  <c r="BG1060" i="57"/>
  <c r="BG1058" i="57"/>
  <c r="BG1063" i="57"/>
  <c r="BG1062" i="57"/>
  <c r="BG1012" i="57"/>
  <c r="BG1014" i="57"/>
  <c r="BG1013" i="57"/>
  <c r="BG1019" i="57"/>
  <c r="BG1015" i="57"/>
  <c r="BG1016" i="57"/>
  <c r="BG1017" i="57"/>
  <c r="BG1150" i="57"/>
  <c r="BG1153" i="57"/>
  <c r="BG1149" i="57"/>
  <c r="BG1147" i="57"/>
  <c r="BG1154" i="57"/>
  <c r="BG1155" i="57"/>
  <c r="BG1151" i="57"/>
  <c r="BG1148" i="57"/>
  <c r="BG1152" i="57"/>
  <c r="BG1129" i="57"/>
  <c r="BG1135" i="57"/>
  <c r="BG1137" i="57"/>
  <c r="BG1133" i="57"/>
  <c r="BG1131" i="57"/>
  <c r="BG1134" i="57"/>
  <c r="BG1132" i="57"/>
  <c r="BG1136" i="57"/>
  <c r="BG1099" i="57"/>
  <c r="BD1105" i="57"/>
  <c r="BD1106" i="57"/>
  <c r="BD1109" i="57"/>
  <c r="BD1107" i="57"/>
  <c r="BD1104" i="57"/>
  <c r="BD1102" i="57"/>
  <c r="BD1110" i="57"/>
  <c r="BD1108" i="57"/>
  <c r="BD1103" i="57"/>
  <c r="BD1135" i="57"/>
  <c r="BD1130" i="57"/>
  <c r="BD1134" i="57"/>
  <c r="BD1129" i="57"/>
  <c r="BD1136" i="57"/>
  <c r="BD1131" i="57"/>
  <c r="BD1137" i="57"/>
  <c r="BD1132" i="57"/>
  <c r="BD1120" i="57"/>
  <c r="BD1123" i="57"/>
  <c r="BD1126" i="57"/>
  <c r="BD1121" i="57"/>
  <c r="BD1122" i="57"/>
  <c r="BD1127" i="57"/>
  <c r="BD1125" i="57"/>
  <c r="BD1124" i="57"/>
  <c r="BD1128" i="57"/>
  <c r="BJ452" i="57"/>
  <c r="BJ451" i="57"/>
  <c r="BJ450" i="57"/>
  <c r="BJ447" i="57"/>
  <c r="BJ448" i="57"/>
  <c r="BJ449" i="57"/>
  <c r="BJ445" i="57"/>
  <c r="BJ446" i="57"/>
  <c r="BJ453" i="57"/>
  <c r="BJ290" i="57"/>
  <c r="BJ291" i="57"/>
  <c r="BJ286" i="57"/>
  <c r="BJ285" i="57"/>
  <c r="BJ288" i="57"/>
  <c r="BJ284" i="57"/>
  <c r="BJ283" i="57"/>
  <c r="BJ287" i="57"/>
  <c r="BJ289" i="57"/>
  <c r="BJ320" i="57"/>
  <c r="BJ319" i="57"/>
  <c r="BJ324" i="57"/>
  <c r="BJ323" i="57"/>
  <c r="BJ326" i="57"/>
  <c r="BJ322" i="57"/>
  <c r="BJ321" i="57"/>
  <c r="BJ327" i="57"/>
  <c r="BJ325" i="57"/>
  <c r="BJ802" i="57"/>
  <c r="BJ798" i="57"/>
  <c r="BJ797" i="57"/>
  <c r="BJ800" i="57"/>
  <c r="BJ799" i="57"/>
  <c r="BJ803" i="57"/>
  <c r="BJ796" i="57"/>
  <c r="BJ804" i="57"/>
  <c r="BJ801" i="57"/>
  <c r="BG998" i="57"/>
  <c r="BG995" i="57"/>
  <c r="BG997" i="57"/>
  <c r="BG999" i="57"/>
  <c r="BG994" i="57"/>
  <c r="BG1001" i="57"/>
  <c r="BG1000" i="57"/>
  <c r="BG1002" i="57"/>
  <c r="BG996" i="57"/>
  <c r="BJ671" i="57"/>
  <c r="BJ670" i="57"/>
  <c r="BJ675" i="57"/>
  <c r="BJ678" i="57"/>
  <c r="BJ674" i="57"/>
  <c r="BJ677" i="57"/>
  <c r="BJ676" i="57"/>
  <c r="BJ673" i="57"/>
  <c r="BJ672" i="57"/>
  <c r="BG34" i="57"/>
  <c r="BG31" i="57"/>
  <c r="BG38" i="57"/>
  <c r="BG37" i="57"/>
  <c r="BG32" i="57"/>
  <c r="BG36" i="57"/>
  <c r="BG35" i="57"/>
  <c r="BG39" i="57"/>
  <c r="BG33" i="57"/>
  <c r="BG707" i="57"/>
  <c r="BG710" i="57"/>
  <c r="BG714" i="57"/>
  <c r="BG711" i="57"/>
  <c r="BG706" i="57"/>
  <c r="BG712" i="57"/>
  <c r="BG709" i="57"/>
  <c r="BG713" i="57"/>
  <c r="BG708" i="57"/>
  <c r="BJ919" i="57"/>
  <c r="BJ914" i="57"/>
  <c r="BJ921" i="57"/>
  <c r="BJ916" i="57"/>
  <c r="BJ917" i="57"/>
  <c r="BJ920" i="57"/>
  <c r="BJ915" i="57"/>
  <c r="BJ918" i="57"/>
  <c r="BJ913" i="57"/>
  <c r="BG445" i="57"/>
  <c r="BG451" i="57"/>
  <c r="BG450" i="57"/>
  <c r="BG448" i="57"/>
  <c r="BG446" i="57"/>
  <c r="BG453" i="57"/>
  <c r="BG449" i="57"/>
  <c r="BG447" i="57"/>
  <c r="BG452" i="57"/>
  <c r="BG727" i="57"/>
  <c r="BG730" i="57"/>
  <c r="BG729" i="57"/>
  <c r="BG725" i="57"/>
  <c r="BG724" i="57"/>
  <c r="BG731" i="57"/>
  <c r="BG726" i="57"/>
  <c r="BG728" i="57"/>
  <c r="BG732" i="57"/>
  <c r="BG330" i="57"/>
  <c r="BG331" i="57"/>
  <c r="BG332" i="57"/>
  <c r="BG335" i="57"/>
  <c r="BG336" i="57"/>
  <c r="BG329" i="57"/>
  <c r="BG333" i="57"/>
  <c r="BG334" i="57"/>
  <c r="BG328" i="57"/>
  <c r="BG326" i="57"/>
  <c r="BG325" i="57"/>
  <c r="BG323" i="57"/>
  <c r="BG320" i="57"/>
  <c r="BG324" i="57"/>
  <c r="BG322" i="57"/>
  <c r="BG319" i="57"/>
  <c r="BG321" i="57"/>
  <c r="BG327" i="57"/>
  <c r="BJ499" i="57"/>
  <c r="BJ507" i="57"/>
  <c r="BJ500" i="57"/>
  <c r="BJ506" i="57"/>
  <c r="BJ503" i="57"/>
  <c r="BJ501" i="57"/>
  <c r="BJ505" i="57"/>
  <c r="BJ504" i="57"/>
  <c r="BJ502" i="57"/>
  <c r="BJ494" i="57"/>
  <c r="BJ490" i="57"/>
  <c r="BJ498" i="57"/>
  <c r="BJ496" i="57"/>
  <c r="BJ495" i="57"/>
  <c r="BJ497" i="57"/>
  <c r="BJ491" i="57"/>
  <c r="BJ493" i="57"/>
  <c r="BJ492" i="57"/>
  <c r="BJ627" i="57"/>
  <c r="BJ629" i="57"/>
  <c r="BJ625" i="57"/>
  <c r="BJ630" i="57"/>
  <c r="BJ628" i="57"/>
  <c r="BJ631" i="57"/>
  <c r="BJ626" i="57"/>
  <c r="BJ632" i="57"/>
  <c r="BJ633" i="57"/>
  <c r="BJ373" i="57"/>
  <c r="BJ374" i="57"/>
  <c r="BJ379" i="57"/>
  <c r="BJ378" i="57"/>
  <c r="BJ380" i="57"/>
  <c r="BJ376" i="57"/>
  <c r="BJ381" i="57"/>
  <c r="BJ375" i="57"/>
  <c r="BJ377" i="57"/>
  <c r="BJ693" i="57"/>
  <c r="BJ694" i="57"/>
  <c r="BJ690" i="57"/>
  <c r="BJ691" i="57"/>
  <c r="BJ688" i="57"/>
  <c r="BJ692" i="57"/>
  <c r="BJ696" i="57"/>
  <c r="BJ695" i="57"/>
  <c r="BJ689" i="57"/>
  <c r="BG965" i="57"/>
  <c r="BG963" i="57"/>
  <c r="BG958" i="57"/>
  <c r="BG959" i="57"/>
  <c r="BG966" i="57"/>
  <c r="BG962" i="57"/>
  <c r="BG960" i="57"/>
  <c r="BG964" i="57"/>
  <c r="BG961" i="57"/>
  <c r="BG643" i="57"/>
  <c r="BG645" i="57"/>
  <c r="BG649" i="57"/>
  <c r="BG647" i="57"/>
  <c r="BG646" i="57"/>
  <c r="BG648" i="57"/>
  <c r="BG650" i="57"/>
  <c r="BG651" i="57"/>
  <c r="BG644" i="57"/>
  <c r="BJ338" i="57"/>
  <c r="BJ342" i="57"/>
  <c r="BJ340" i="57"/>
  <c r="BJ339" i="57"/>
  <c r="BJ345" i="57"/>
  <c r="BJ344" i="57"/>
  <c r="BJ343" i="57"/>
  <c r="BJ337" i="57"/>
  <c r="BJ341" i="57"/>
  <c r="BG691" i="57"/>
  <c r="BG695" i="57"/>
  <c r="BG688" i="57"/>
  <c r="BG689" i="57"/>
  <c r="BG696" i="57"/>
  <c r="BG690" i="57"/>
  <c r="BG694" i="57"/>
  <c r="BG693" i="57"/>
  <c r="BG692" i="57"/>
  <c r="BG114" i="57"/>
  <c r="BG118" i="57"/>
  <c r="BG112" i="57"/>
  <c r="BG115" i="57"/>
  <c r="BG113" i="57"/>
  <c r="BG117" i="57"/>
  <c r="BG116" i="57"/>
  <c r="BG120" i="57"/>
  <c r="BG119" i="57"/>
  <c r="BJ982" i="57"/>
  <c r="BJ978" i="57"/>
  <c r="BJ981" i="57"/>
  <c r="BJ984" i="57"/>
  <c r="BJ976" i="57"/>
  <c r="BJ979" i="57"/>
  <c r="BJ983" i="57"/>
  <c r="BJ980" i="57"/>
  <c r="BJ977" i="57"/>
  <c r="BG110" i="57"/>
  <c r="BG111" i="57"/>
  <c r="BG106" i="57"/>
  <c r="BG103" i="57"/>
  <c r="BG104" i="57"/>
  <c r="BG107" i="57"/>
  <c r="BG105" i="57"/>
  <c r="BG109" i="57"/>
  <c r="BG108" i="57"/>
  <c r="BG159" i="57"/>
  <c r="BG158" i="57"/>
  <c r="BG162" i="57"/>
  <c r="BG161" i="57"/>
  <c r="BG157" i="57"/>
  <c r="BG160" i="57"/>
  <c r="BG164" i="57"/>
  <c r="BG163" i="57"/>
  <c r="BG165" i="57"/>
  <c r="BJ944" i="57"/>
  <c r="BJ940" i="57"/>
  <c r="BJ947" i="57"/>
  <c r="BJ943" i="57"/>
  <c r="BJ942" i="57"/>
  <c r="BJ948" i="57"/>
  <c r="BJ946" i="57"/>
  <c r="BJ941" i="57"/>
  <c r="BJ945" i="57"/>
  <c r="BJ1011" i="57"/>
  <c r="BJ1006" i="57"/>
  <c r="BJ1003" i="57"/>
  <c r="BJ1008" i="57"/>
  <c r="BJ1004" i="57"/>
  <c r="BJ1005" i="57"/>
  <c r="BJ1007" i="57"/>
  <c r="BJ1009" i="57"/>
  <c r="BJ1010" i="57"/>
  <c r="BJ928" i="57"/>
  <c r="BJ925" i="57"/>
  <c r="BJ927" i="57"/>
  <c r="BJ922" i="57"/>
  <c r="BJ923" i="57"/>
  <c r="BJ930" i="57"/>
  <c r="BJ924" i="57"/>
  <c r="BJ929" i="57"/>
  <c r="BJ926" i="57"/>
  <c r="BJ997" i="57"/>
  <c r="BJ994" i="57"/>
  <c r="BJ999" i="57"/>
  <c r="BJ998" i="57"/>
  <c r="BJ1001" i="57"/>
  <c r="BJ995" i="57"/>
  <c r="BJ1000" i="57"/>
  <c r="BJ1002" i="57"/>
  <c r="BJ996" i="57"/>
  <c r="BG81" i="57"/>
  <c r="BG80" i="57"/>
  <c r="BG423" i="57"/>
  <c r="BG93" i="57"/>
  <c r="BG135" i="57"/>
  <c r="BG180" i="57"/>
  <c r="BG177" i="57"/>
  <c r="BJ950" i="57"/>
  <c r="BJ956" i="57"/>
  <c r="BG642" i="57"/>
  <c r="BG637" i="57"/>
  <c r="BG741" i="57"/>
  <c r="BG735" i="57"/>
  <c r="BG379" i="57"/>
  <c r="BG373" i="57"/>
  <c r="BG378" i="57"/>
  <c r="BG380" i="57"/>
  <c r="BG381" i="57"/>
  <c r="BG374" i="57"/>
  <c r="BG375" i="57"/>
  <c r="BG377" i="57"/>
  <c r="BG376" i="57"/>
  <c r="BG670" i="57"/>
  <c r="BG674" i="57"/>
  <c r="BG673" i="57"/>
  <c r="BG678" i="57"/>
  <c r="BG677" i="57"/>
  <c r="BG675" i="57"/>
  <c r="BG672" i="57"/>
  <c r="BG671" i="57"/>
  <c r="BG676" i="57"/>
  <c r="BJ623" i="57"/>
  <c r="BJ624" i="57"/>
  <c r="BJ619" i="57"/>
  <c r="BJ622" i="57"/>
  <c r="BJ616" i="57"/>
  <c r="BJ617" i="57"/>
  <c r="BJ618" i="57"/>
  <c r="BJ620" i="57"/>
  <c r="BJ621" i="57"/>
  <c r="BG658" i="57"/>
  <c r="BG654" i="57"/>
  <c r="BG655" i="57"/>
  <c r="BG653" i="57"/>
  <c r="BG656" i="57"/>
  <c r="BG652" i="57"/>
  <c r="BG659" i="57"/>
  <c r="BG660" i="57"/>
  <c r="BG657" i="57"/>
  <c r="BG170" i="57"/>
  <c r="BG166" i="57"/>
  <c r="BG174" i="57"/>
  <c r="BG173" i="57"/>
  <c r="BG169" i="57"/>
  <c r="BG171" i="57"/>
  <c r="BG168" i="57"/>
  <c r="BG167" i="57"/>
  <c r="BG172" i="57"/>
  <c r="BG362" i="57"/>
  <c r="BG358" i="57"/>
  <c r="BG355" i="57"/>
  <c r="BG363" i="57"/>
  <c r="BG361" i="57"/>
  <c r="BG359" i="57"/>
  <c r="BG356" i="57"/>
  <c r="BG357" i="57"/>
  <c r="BG360" i="57"/>
  <c r="BG347" i="57"/>
  <c r="BG350" i="57"/>
  <c r="BG346" i="57"/>
  <c r="BG354" i="57"/>
  <c r="BG348" i="57"/>
  <c r="BG351" i="57"/>
  <c r="BG352" i="57"/>
  <c r="BG353" i="57"/>
  <c r="BG349" i="57"/>
  <c r="BJ483" i="57"/>
  <c r="BJ486" i="57"/>
  <c r="BJ482" i="57"/>
  <c r="BJ484" i="57"/>
  <c r="BJ488" i="57"/>
  <c r="BJ481" i="57"/>
  <c r="BJ485" i="57"/>
  <c r="BJ487" i="57"/>
  <c r="BJ489" i="57"/>
  <c r="BJ547" i="57"/>
  <c r="BJ546" i="57"/>
  <c r="BJ552" i="57"/>
  <c r="BJ548" i="57"/>
  <c r="BJ545" i="57"/>
  <c r="BJ549" i="57"/>
  <c r="BJ550" i="57"/>
  <c r="BJ544" i="57"/>
  <c r="BJ551" i="57"/>
  <c r="BG950" i="57"/>
  <c r="BG949" i="57"/>
  <c r="BG952" i="57"/>
  <c r="BG956" i="57"/>
  <c r="BG951" i="57"/>
  <c r="BG953" i="57"/>
  <c r="BG957" i="57"/>
  <c r="BG954" i="57"/>
  <c r="BG955" i="57"/>
  <c r="BJ790" i="57"/>
  <c r="BJ794" i="57"/>
  <c r="BJ791" i="57"/>
  <c r="BJ795" i="57"/>
  <c r="BJ789" i="57"/>
  <c r="BJ792" i="57"/>
  <c r="BJ787" i="57"/>
  <c r="BJ788" i="57"/>
  <c r="BJ793" i="57"/>
  <c r="BG687" i="57"/>
  <c r="BG686" i="57"/>
  <c r="BG682" i="57"/>
  <c r="BG679" i="57"/>
  <c r="BG681" i="57"/>
  <c r="BG680" i="57"/>
  <c r="BG683" i="57"/>
  <c r="BG684" i="57"/>
  <c r="BG685" i="57"/>
  <c r="BJ609" i="57"/>
  <c r="BJ611" i="57"/>
  <c r="BJ610" i="57"/>
  <c r="BJ612" i="57"/>
  <c r="BJ613" i="57"/>
  <c r="BJ607" i="57"/>
  <c r="BJ615" i="57"/>
  <c r="BJ614" i="57"/>
  <c r="BJ608" i="57"/>
  <c r="BJ590" i="57"/>
  <c r="BJ594" i="57"/>
  <c r="BJ595" i="57"/>
  <c r="BJ589" i="57"/>
  <c r="BJ593" i="57"/>
  <c r="BJ597" i="57"/>
  <c r="BJ596" i="57"/>
  <c r="BJ591" i="57"/>
  <c r="BJ592" i="57"/>
  <c r="BG742" i="57"/>
  <c r="BG746" i="57"/>
  <c r="BG743" i="57"/>
  <c r="BG750" i="57"/>
  <c r="BG747" i="57"/>
  <c r="BG744" i="57"/>
  <c r="BG748" i="57"/>
  <c r="BG745" i="57"/>
  <c r="BG749" i="57"/>
  <c r="BG122" i="57"/>
  <c r="BG126" i="57"/>
  <c r="BG127" i="57"/>
  <c r="BG128" i="57"/>
  <c r="BG129" i="57"/>
  <c r="BG125" i="57"/>
  <c r="BG123" i="57"/>
  <c r="BG124" i="57"/>
  <c r="BG121" i="57"/>
  <c r="BG69" i="57"/>
  <c r="BG70" i="57"/>
  <c r="BG71" i="57"/>
  <c r="BG74" i="57"/>
  <c r="BG68" i="57"/>
  <c r="BG72" i="57"/>
  <c r="BG67" i="57"/>
  <c r="BG73" i="57"/>
  <c r="BG75" i="57"/>
  <c r="BG142" i="57"/>
  <c r="BG146" i="57"/>
  <c r="BG143" i="57"/>
  <c r="BG144" i="57"/>
  <c r="BG145" i="57"/>
  <c r="BG147" i="57"/>
  <c r="BG141" i="57"/>
  <c r="BG140" i="57"/>
  <c r="BG139" i="57"/>
  <c r="BJ960" i="57"/>
  <c r="BJ959" i="57"/>
  <c r="BJ963" i="57"/>
  <c r="BJ966" i="57"/>
  <c r="BJ964" i="57"/>
  <c r="BJ962" i="57"/>
  <c r="BJ965" i="57"/>
  <c r="BJ961" i="57"/>
  <c r="BJ958" i="57"/>
  <c r="BG470" i="57"/>
  <c r="BG467" i="57"/>
  <c r="BG469" i="57"/>
  <c r="BG464" i="57"/>
  <c r="BG466" i="57"/>
  <c r="BG463" i="57"/>
  <c r="BG465" i="57"/>
  <c r="BG471" i="57"/>
  <c r="BG468" i="57"/>
  <c r="BG413" i="57"/>
  <c r="BG411" i="57"/>
  <c r="BG414" i="57"/>
  <c r="BG410" i="57"/>
  <c r="BG416" i="57"/>
  <c r="BG412" i="57"/>
  <c r="BG415" i="57"/>
  <c r="BG417" i="57"/>
  <c r="BG409" i="57"/>
  <c r="BG434" i="57"/>
  <c r="BG435" i="57"/>
  <c r="BG427" i="57"/>
  <c r="BG431" i="57"/>
  <c r="BG428" i="57"/>
  <c r="BG432" i="57"/>
  <c r="BG430" i="57"/>
  <c r="BG433" i="57"/>
  <c r="BG429" i="57"/>
  <c r="BG84" i="57"/>
  <c r="BG82" i="57"/>
  <c r="BG425" i="57"/>
  <c r="BG419" i="57"/>
  <c r="BG89" i="57"/>
  <c r="BG91" i="57"/>
  <c r="BG137" i="57"/>
  <c r="BG133" i="57"/>
  <c r="BG134" i="57"/>
  <c r="BG178" i="57"/>
  <c r="BJ951" i="57"/>
  <c r="BJ955" i="57"/>
  <c r="BG641" i="57"/>
  <c r="BG638" i="57"/>
  <c r="BG740" i="57"/>
  <c r="BJ292" i="57"/>
  <c r="BJ294" i="57"/>
  <c r="BJ293" i="57"/>
  <c r="BJ299" i="57"/>
  <c r="BJ300" i="57"/>
  <c r="BJ296" i="57"/>
  <c r="BJ298" i="57"/>
  <c r="BJ297" i="57"/>
  <c r="BJ295" i="57"/>
  <c r="BJ259" i="57"/>
  <c r="BJ258" i="57"/>
  <c r="BJ256" i="57"/>
  <c r="BJ263" i="57"/>
  <c r="BJ257" i="57"/>
  <c r="BJ261" i="57"/>
  <c r="BJ262" i="57"/>
  <c r="BJ260" i="57"/>
  <c r="BJ264" i="57"/>
  <c r="BJ783" i="57"/>
  <c r="BJ786" i="57"/>
  <c r="BJ782" i="57"/>
  <c r="BJ784" i="57"/>
  <c r="BJ780" i="57"/>
  <c r="BJ785" i="57"/>
  <c r="BJ781" i="57"/>
  <c r="BJ778" i="57"/>
  <c r="BJ779" i="57"/>
  <c r="BG758" i="57"/>
  <c r="BG755" i="57"/>
  <c r="BG759" i="57"/>
  <c r="BG753" i="57"/>
  <c r="BG751" i="57"/>
  <c r="BG756" i="57"/>
  <c r="BG752" i="57"/>
  <c r="BG757" i="57"/>
  <c r="BG754" i="57"/>
  <c r="BJ910" i="57"/>
  <c r="BJ908" i="57"/>
  <c r="BJ909" i="57"/>
  <c r="BJ912" i="57"/>
  <c r="BJ905" i="57"/>
  <c r="BJ911" i="57"/>
  <c r="BJ904" i="57"/>
  <c r="BJ907" i="57"/>
  <c r="BJ906" i="57"/>
  <c r="BG486" i="57"/>
  <c r="BG481" i="57"/>
  <c r="BG483" i="57"/>
  <c r="BG488" i="57"/>
  <c r="BG485" i="57"/>
  <c r="BG489" i="57"/>
  <c r="BG487" i="57"/>
  <c r="BG482" i="57"/>
  <c r="BG484" i="57"/>
  <c r="BJ575" i="57"/>
  <c r="BJ571" i="57"/>
  <c r="BJ579" i="57"/>
  <c r="BJ578" i="57"/>
  <c r="BJ576" i="57"/>
  <c r="BJ577" i="57"/>
  <c r="BJ572" i="57"/>
  <c r="BJ574" i="57"/>
  <c r="BJ573" i="57"/>
  <c r="BG494" i="57"/>
  <c r="BG498" i="57"/>
  <c r="BG490" i="57"/>
  <c r="BG491" i="57"/>
  <c r="BG495" i="57"/>
  <c r="BG492" i="57"/>
  <c r="BG497" i="57"/>
  <c r="BG496" i="57"/>
  <c r="BG493" i="57"/>
  <c r="BG394" i="57"/>
  <c r="BG398" i="57"/>
  <c r="BG397" i="57"/>
  <c r="BG395" i="57"/>
  <c r="BG396" i="57"/>
  <c r="BG391" i="57"/>
  <c r="BG393" i="57"/>
  <c r="BG399" i="57"/>
  <c r="BG392" i="57"/>
  <c r="BG366" i="57"/>
  <c r="BG370" i="57"/>
  <c r="BG371" i="57"/>
  <c r="BG367" i="57"/>
  <c r="BG372" i="57"/>
  <c r="BG368" i="57"/>
  <c r="BG369" i="57"/>
  <c r="BG365" i="57"/>
  <c r="BG364" i="57"/>
  <c r="BJ458" i="57"/>
  <c r="BJ462" i="57"/>
  <c r="BJ454" i="57"/>
  <c r="BJ461" i="57"/>
  <c r="BJ457" i="57"/>
  <c r="BJ459" i="57"/>
  <c r="BJ460" i="57"/>
  <c r="BJ456" i="57"/>
  <c r="BJ455" i="57"/>
  <c r="BJ563" i="57"/>
  <c r="BJ566" i="57"/>
  <c r="BJ562" i="57"/>
  <c r="BJ570" i="57"/>
  <c r="BJ569" i="57"/>
  <c r="BJ567" i="57"/>
  <c r="BJ564" i="57"/>
  <c r="BJ568" i="57"/>
  <c r="BJ565" i="57"/>
  <c r="BJ277" i="57"/>
  <c r="BJ274" i="57"/>
  <c r="BJ278" i="57"/>
  <c r="BJ282" i="57"/>
  <c r="BJ280" i="57"/>
  <c r="BJ279" i="57"/>
  <c r="BJ275" i="57"/>
  <c r="BJ276" i="57"/>
  <c r="BJ281" i="57"/>
  <c r="BJ350" i="57"/>
  <c r="BJ349" i="57"/>
  <c r="BJ354" i="57"/>
  <c r="BJ351" i="57"/>
  <c r="BJ347" i="57"/>
  <c r="BJ346" i="57"/>
  <c r="BJ348" i="57"/>
  <c r="BJ353" i="57"/>
  <c r="BJ352" i="57"/>
  <c r="BJ805" i="57"/>
  <c r="BJ809" i="57"/>
  <c r="BJ813" i="57"/>
  <c r="BJ812" i="57"/>
  <c r="BJ806" i="57"/>
  <c r="BJ807" i="57"/>
  <c r="BJ810" i="57"/>
  <c r="BJ811" i="57"/>
  <c r="BJ808" i="57"/>
  <c r="BJ361" i="57"/>
  <c r="BJ362" i="57"/>
  <c r="BJ355" i="57"/>
  <c r="BJ358" i="57"/>
  <c r="BJ356" i="57"/>
  <c r="BJ360" i="57"/>
  <c r="BJ363" i="57"/>
  <c r="BJ357" i="57"/>
  <c r="BJ359" i="57"/>
  <c r="BJ896" i="57"/>
  <c r="BJ899" i="57"/>
  <c r="BJ901" i="57"/>
  <c r="BJ895" i="57"/>
  <c r="BJ898" i="57"/>
  <c r="BJ903" i="57"/>
  <c r="BJ900" i="57"/>
  <c r="BJ897" i="57"/>
  <c r="BJ902" i="57"/>
  <c r="BJ971" i="57"/>
  <c r="BJ974" i="57"/>
  <c r="BJ973" i="57"/>
  <c r="BJ975" i="57"/>
  <c r="BJ970" i="57"/>
  <c r="BJ972" i="57"/>
  <c r="BJ968" i="57"/>
  <c r="BJ967" i="57"/>
  <c r="BJ969" i="57"/>
  <c r="BG62" i="57"/>
  <c r="BG66" i="57"/>
  <c r="BG58" i="57"/>
  <c r="BG63" i="57"/>
  <c r="BG64" i="57"/>
  <c r="BG65" i="57"/>
  <c r="BG59" i="57"/>
  <c r="BG61" i="57"/>
  <c r="BG60" i="57"/>
  <c r="BG186" i="57"/>
  <c r="BG190" i="57"/>
  <c r="BG187" i="57"/>
  <c r="BG191" i="57"/>
  <c r="BG185" i="57"/>
  <c r="BG189" i="57"/>
  <c r="BG192" i="57"/>
  <c r="BG188" i="57"/>
  <c r="BG184" i="57"/>
  <c r="BJ888" i="57"/>
  <c r="BJ887" i="57"/>
  <c r="BJ893" i="57"/>
  <c r="BJ889" i="57"/>
  <c r="BJ891" i="57"/>
  <c r="BJ894" i="57"/>
  <c r="BJ890" i="57"/>
  <c r="BJ892" i="57"/>
  <c r="BJ886" i="57"/>
  <c r="BG406" i="57"/>
  <c r="BG401" i="57"/>
  <c r="BG402" i="57"/>
  <c r="BG403" i="57"/>
  <c r="BG405" i="57"/>
  <c r="BG407" i="57"/>
  <c r="BG404" i="57"/>
  <c r="BG400" i="57"/>
  <c r="BG408" i="57"/>
  <c r="BG341" i="57"/>
  <c r="BG342" i="57"/>
  <c r="BG339" i="57"/>
  <c r="BG338" i="57"/>
  <c r="BG337" i="57"/>
  <c r="BG345" i="57"/>
  <c r="BG340" i="57"/>
  <c r="BG343" i="57"/>
  <c r="BG344" i="57"/>
  <c r="BJ470" i="57"/>
  <c r="BJ463" i="57"/>
  <c r="BJ468" i="57"/>
  <c r="BJ467" i="57"/>
  <c r="BJ469" i="57"/>
  <c r="BJ466" i="57"/>
  <c r="BJ465" i="57"/>
  <c r="BJ464" i="57"/>
  <c r="BJ471" i="57"/>
  <c r="BJ526" i="57"/>
  <c r="BJ531" i="57"/>
  <c r="BJ527" i="57"/>
  <c r="BJ530" i="57"/>
  <c r="BJ528" i="57"/>
  <c r="BJ532" i="57"/>
  <c r="BJ529" i="57"/>
  <c r="BJ534" i="57"/>
  <c r="BJ533" i="57"/>
  <c r="BJ521" i="57"/>
  <c r="BJ518" i="57"/>
  <c r="BJ517" i="57"/>
  <c r="BJ522" i="57"/>
  <c r="BJ519" i="57"/>
  <c r="BJ523" i="57"/>
  <c r="BJ525" i="57"/>
  <c r="BJ524" i="57"/>
  <c r="BJ520" i="57"/>
  <c r="BJ539" i="57"/>
  <c r="BJ541" i="57"/>
  <c r="BJ538" i="57"/>
  <c r="BJ535" i="57"/>
  <c r="BJ537" i="57"/>
  <c r="BJ536" i="57"/>
  <c r="BJ542" i="57"/>
  <c r="BJ543" i="57"/>
  <c r="BJ540" i="57"/>
  <c r="BJ561" i="57"/>
  <c r="BJ559" i="57"/>
  <c r="BJ558" i="57"/>
  <c r="BJ554" i="57"/>
  <c r="BJ560" i="57"/>
  <c r="BJ555" i="57"/>
  <c r="BJ557" i="57"/>
  <c r="BJ556" i="57"/>
  <c r="BJ553" i="57"/>
  <c r="BJ662" i="57"/>
  <c r="BJ667" i="57"/>
  <c r="BJ666" i="57"/>
  <c r="BJ661" i="57"/>
  <c r="BJ663" i="57"/>
  <c r="BJ664" i="57"/>
  <c r="BJ669" i="57"/>
  <c r="BJ665" i="57"/>
  <c r="BJ668" i="57"/>
  <c r="BJ685" i="57"/>
  <c r="BJ682" i="57"/>
  <c r="BJ681" i="57"/>
  <c r="BJ683" i="57"/>
  <c r="BJ686" i="57"/>
  <c r="BJ687" i="57"/>
  <c r="BJ680" i="57"/>
  <c r="BJ684" i="57"/>
  <c r="BJ679" i="57"/>
  <c r="BG1003" i="57"/>
  <c r="BG1010" i="57"/>
  <c r="BG1004" i="57"/>
  <c r="BG1007" i="57"/>
  <c r="BG1008" i="57"/>
  <c r="BG1005" i="57"/>
  <c r="BG1009" i="57"/>
  <c r="BG1006" i="57"/>
  <c r="BG1011" i="57"/>
  <c r="BJ314" i="57"/>
  <c r="BJ310" i="57"/>
  <c r="BJ317" i="57"/>
  <c r="BJ315" i="57"/>
  <c r="BJ316" i="57"/>
  <c r="BJ318" i="57"/>
  <c r="BJ312" i="57"/>
  <c r="BJ313" i="57"/>
  <c r="BJ311" i="57"/>
  <c r="BJ270" i="57"/>
  <c r="BJ273" i="57"/>
  <c r="BJ266" i="57"/>
  <c r="BJ269" i="57"/>
  <c r="BJ271" i="57"/>
  <c r="BJ272" i="57"/>
  <c r="BJ265" i="57"/>
  <c r="BJ267" i="57"/>
  <c r="BJ268" i="57"/>
  <c r="BJ302" i="57"/>
  <c r="BJ306" i="57"/>
  <c r="BJ308" i="57"/>
  <c r="BJ304" i="57"/>
  <c r="BJ301" i="57"/>
  <c r="BJ305" i="57"/>
  <c r="BJ303" i="57"/>
  <c r="BJ307" i="57"/>
  <c r="BJ309" i="57"/>
  <c r="BJ603" i="57"/>
  <c r="BJ606" i="57"/>
  <c r="BJ602" i="57"/>
  <c r="BJ600" i="57"/>
  <c r="BJ601" i="57"/>
  <c r="BJ605" i="57"/>
  <c r="BJ598" i="57"/>
  <c r="BJ604" i="57"/>
  <c r="BJ599" i="57"/>
  <c r="BJ821" i="57"/>
  <c r="BJ820" i="57"/>
  <c r="BJ819" i="57"/>
  <c r="BJ822" i="57"/>
  <c r="BJ814" i="57"/>
  <c r="BJ817" i="57"/>
  <c r="BJ818" i="57"/>
  <c r="BJ816" i="57"/>
  <c r="BJ815" i="57"/>
  <c r="BJ763" i="57"/>
  <c r="BJ768" i="57"/>
  <c r="BJ766" i="57"/>
  <c r="BJ767" i="57"/>
  <c r="BJ762" i="57"/>
  <c r="BJ761" i="57"/>
  <c r="BJ764" i="57"/>
  <c r="BJ760" i="57"/>
  <c r="BJ765" i="57"/>
  <c r="BG992" i="57"/>
  <c r="BG987" i="57"/>
  <c r="BG989" i="57"/>
  <c r="BG985" i="57"/>
  <c r="BG990" i="57"/>
  <c r="BG986" i="57"/>
  <c r="BG991" i="57"/>
  <c r="BG988" i="57"/>
  <c r="BG993" i="57"/>
  <c r="BJ770" i="57"/>
  <c r="BJ776" i="57"/>
  <c r="BJ774" i="57"/>
  <c r="BJ771" i="57"/>
  <c r="BJ775" i="57"/>
  <c r="BJ769" i="57"/>
  <c r="BJ777" i="57"/>
  <c r="BJ773" i="57"/>
  <c r="BJ772" i="57"/>
  <c r="BJ642" i="57"/>
  <c r="BJ637" i="57"/>
  <c r="BJ635" i="57"/>
  <c r="BJ634" i="57"/>
  <c r="BJ640" i="57"/>
  <c r="BJ639" i="57"/>
  <c r="BJ641" i="57"/>
  <c r="BJ636" i="57"/>
  <c r="BJ638" i="57"/>
  <c r="BJ643" i="57"/>
  <c r="BJ646" i="57"/>
  <c r="BJ647" i="57"/>
  <c r="BJ651" i="57"/>
  <c r="BJ644" i="57"/>
  <c r="BJ645" i="57"/>
  <c r="BJ649" i="57"/>
  <c r="BJ650" i="57"/>
  <c r="BJ648" i="57"/>
  <c r="BJ330" i="57"/>
  <c r="BJ334" i="57"/>
  <c r="BJ335" i="57"/>
  <c r="BJ333" i="57"/>
  <c r="BJ329" i="57"/>
  <c r="BJ332" i="57"/>
  <c r="BJ336" i="57"/>
  <c r="BJ331" i="57"/>
  <c r="BJ328" i="57"/>
  <c r="BJ582" i="57"/>
  <c r="BJ580" i="57"/>
  <c r="BJ586" i="57"/>
  <c r="BJ583" i="57"/>
  <c r="BJ587" i="57"/>
  <c r="BJ588" i="57"/>
  <c r="BJ581" i="57"/>
  <c r="BJ584" i="57"/>
  <c r="BJ585" i="57"/>
  <c r="BG661" i="57"/>
  <c r="BG666" i="57"/>
  <c r="BG662" i="57"/>
  <c r="BG667" i="57"/>
  <c r="BG669" i="57"/>
  <c r="BG663" i="57"/>
  <c r="BG664" i="57"/>
  <c r="BG665" i="57"/>
  <c r="BG668" i="57"/>
  <c r="BG969" i="57"/>
  <c r="BG972" i="57"/>
  <c r="BG967" i="57"/>
  <c r="BG970" i="57"/>
  <c r="BG973" i="57"/>
  <c r="BG968" i="57"/>
  <c r="BG975" i="57"/>
  <c r="BG971" i="57"/>
  <c r="BG974" i="57"/>
  <c r="BJ992" i="57"/>
  <c r="BJ988" i="57"/>
  <c r="BJ987" i="57"/>
  <c r="BJ985" i="57"/>
  <c r="BJ990" i="57"/>
  <c r="BJ986" i="57"/>
  <c r="BJ993" i="57"/>
  <c r="BJ989" i="57"/>
  <c r="BJ991" i="57"/>
  <c r="BG702" i="57"/>
  <c r="BG699" i="57"/>
  <c r="BG704" i="57"/>
  <c r="BG701" i="57"/>
  <c r="BG697" i="57"/>
  <c r="BG703" i="57"/>
  <c r="BG698" i="57"/>
  <c r="BG700" i="57"/>
  <c r="BG705" i="57"/>
  <c r="BG57" i="57"/>
  <c r="BG50" i="57"/>
  <c r="BG54" i="57"/>
  <c r="BG49" i="57"/>
  <c r="BG51" i="57"/>
  <c r="BG52" i="57"/>
  <c r="BG55" i="57"/>
  <c r="BG53" i="57"/>
  <c r="BG56" i="57"/>
  <c r="BG458" i="57"/>
  <c r="BG454" i="57"/>
  <c r="BG459" i="57"/>
  <c r="BG455" i="57"/>
  <c r="BG457" i="57"/>
  <c r="BG462" i="57"/>
  <c r="BG461" i="57"/>
  <c r="BG460" i="57"/>
  <c r="BG456" i="57"/>
  <c r="BG478" i="57"/>
  <c r="BG477" i="57"/>
  <c r="BG474" i="57"/>
  <c r="BG473" i="57"/>
  <c r="BG475" i="57"/>
  <c r="BG480" i="57"/>
  <c r="BG479" i="57"/>
  <c r="BG472" i="57"/>
  <c r="BG476" i="57"/>
  <c r="BG94" i="57"/>
  <c r="BG95" i="57"/>
  <c r="BG98" i="57"/>
  <c r="BG101" i="57"/>
  <c r="BG102" i="57"/>
  <c r="BG96" i="57"/>
  <c r="BG100" i="57"/>
  <c r="BG97" i="57"/>
  <c r="BG99" i="57"/>
  <c r="BG501" i="57"/>
  <c r="BG506" i="57"/>
  <c r="BG499" i="57"/>
  <c r="BG502" i="57"/>
  <c r="BG507" i="57"/>
  <c r="BG503" i="57"/>
  <c r="BG505" i="57"/>
  <c r="BG500" i="57"/>
  <c r="BG504" i="57"/>
  <c r="BG720" i="57"/>
  <c r="BG722" i="57"/>
  <c r="BG718" i="57"/>
  <c r="BG723" i="57"/>
  <c r="BG717" i="57"/>
  <c r="BG721" i="57"/>
  <c r="BG716" i="57"/>
  <c r="BG719" i="57"/>
  <c r="BG715" i="57"/>
  <c r="BG150" i="57"/>
  <c r="BG154" i="57"/>
  <c r="BG149" i="57"/>
  <c r="BG151" i="57"/>
  <c r="BG155" i="57"/>
  <c r="BG148" i="57"/>
  <c r="BG152" i="57"/>
  <c r="BG153" i="57"/>
  <c r="BG156" i="57"/>
  <c r="BG83" i="57"/>
  <c r="BG78" i="57"/>
  <c r="BG420" i="57"/>
  <c r="BG421" i="57"/>
  <c r="BG87" i="57"/>
  <c r="BG90" i="57"/>
  <c r="BG131" i="57"/>
  <c r="BG132" i="57"/>
  <c r="BG181" i="57"/>
  <c r="BG179" i="57"/>
  <c r="BG182" i="57"/>
  <c r="BJ952" i="57"/>
  <c r="BJ953" i="57"/>
  <c r="BG639" i="57"/>
  <c r="BG640" i="57"/>
  <c r="BG737" i="57"/>
  <c r="BG739" i="57"/>
  <c r="BG738" i="57"/>
  <c r="BJ475" i="57"/>
  <c r="BJ474" i="57"/>
  <c r="BJ473" i="57"/>
  <c r="BJ478" i="57"/>
  <c r="BJ479" i="57"/>
  <c r="BJ472" i="57"/>
  <c r="BJ477" i="57"/>
  <c r="BJ476" i="57"/>
  <c r="BJ480" i="57"/>
  <c r="BJ510" i="57"/>
  <c r="BJ511" i="57"/>
  <c r="BJ514" i="57"/>
  <c r="BJ515" i="57"/>
  <c r="BJ512" i="57"/>
  <c r="BJ516" i="57"/>
  <c r="BJ509" i="57"/>
  <c r="BJ508" i="57"/>
  <c r="BJ513" i="57"/>
  <c r="BJ654" i="57"/>
  <c r="BJ655" i="57"/>
  <c r="BJ658" i="57"/>
  <c r="BJ659" i="57"/>
  <c r="BJ653" i="57"/>
  <c r="BJ656" i="57"/>
  <c r="BJ660" i="57"/>
  <c r="BJ657" i="57"/>
  <c r="BJ652" i="57"/>
  <c r="BJ367" i="57"/>
  <c r="BJ370" i="57"/>
  <c r="BJ366" i="57"/>
  <c r="BJ368" i="57"/>
  <c r="BJ371" i="57"/>
  <c r="BJ372" i="57"/>
  <c r="BJ364" i="57"/>
  <c r="BJ369" i="57"/>
  <c r="BJ365" i="57"/>
  <c r="BG979" i="57"/>
  <c r="BG976" i="57"/>
  <c r="BG984" i="57"/>
  <c r="BG980" i="57"/>
  <c r="BG983" i="57"/>
  <c r="BG981" i="57"/>
  <c r="BG977" i="57"/>
  <c r="BG978" i="57"/>
  <c r="BG982" i="57"/>
  <c r="BG46" i="57"/>
  <c r="BG42" i="57"/>
  <c r="BG47" i="57"/>
  <c r="BG45" i="57"/>
  <c r="BG48" i="57"/>
  <c r="BG41" i="57"/>
  <c r="BG40" i="57"/>
  <c r="BG43" i="57"/>
  <c r="BG44" i="57"/>
  <c r="BG386" i="57"/>
  <c r="BG382" i="57"/>
  <c r="BG390" i="57"/>
  <c r="BG387" i="57"/>
  <c r="BG383" i="57"/>
  <c r="BG384" i="57"/>
  <c r="BG385" i="57"/>
  <c r="BG388" i="57"/>
  <c r="BG389" i="57"/>
  <c r="BG79" i="57"/>
  <c r="BG424" i="57"/>
  <c r="BG426" i="57"/>
  <c r="BG92" i="57"/>
  <c r="BG88" i="57"/>
  <c r="BG136" i="57"/>
  <c r="BG183" i="57"/>
  <c r="BJ957" i="57"/>
  <c r="BG636" i="57"/>
  <c r="BG736" i="57"/>
  <c r="BD393" i="57"/>
  <c r="BD397" i="57"/>
  <c r="BD394" i="57"/>
  <c r="BD398" i="57"/>
  <c r="BD391" i="57"/>
  <c r="BD395" i="57"/>
  <c r="BD399" i="57"/>
  <c r="BD392" i="57"/>
  <c r="BD396" i="57"/>
  <c r="BD365" i="57"/>
  <c r="BD369" i="57"/>
  <c r="BD366" i="57"/>
  <c r="BD370" i="57"/>
  <c r="BD367" i="57"/>
  <c r="BD371" i="57"/>
  <c r="BD372" i="57"/>
  <c r="BD364" i="57"/>
  <c r="BD368" i="57"/>
  <c r="BD385" i="57"/>
  <c r="BD389" i="57"/>
  <c r="BD382" i="57"/>
  <c r="BD386" i="57"/>
  <c r="BD390" i="57"/>
  <c r="BD383" i="57"/>
  <c r="BD387" i="57"/>
  <c r="BD388" i="57"/>
  <c r="BD384" i="57"/>
  <c r="BD373" i="57"/>
  <c r="BD377" i="57"/>
  <c r="BD381" i="57"/>
  <c r="BD374" i="57"/>
  <c r="BD378" i="57"/>
  <c r="BD375" i="57"/>
  <c r="BD379" i="57"/>
  <c r="BD376" i="57"/>
  <c r="BD380" i="57"/>
  <c r="BD573" i="57"/>
  <c r="BD577" i="57"/>
  <c r="BD574" i="57"/>
  <c r="BD578" i="57"/>
  <c r="BD576" i="57"/>
  <c r="BD571" i="57"/>
  <c r="BD579" i="57"/>
  <c r="BD572" i="57"/>
  <c r="BD575" i="57"/>
  <c r="BD545" i="57"/>
  <c r="BD549" i="57"/>
  <c r="BD546" i="57"/>
  <c r="BD550" i="57"/>
  <c r="BD544" i="57"/>
  <c r="BD552" i="57"/>
  <c r="BD547" i="57"/>
  <c r="BD548" i="57"/>
  <c r="BD551" i="57"/>
  <c r="BD5" i="57"/>
  <c r="BD9" i="57"/>
  <c r="BD6" i="57"/>
  <c r="BD10" i="57"/>
  <c r="BD7" i="57"/>
  <c r="BD11" i="57"/>
  <c r="BD8" i="57"/>
  <c r="BD12" i="57"/>
  <c r="BD25" i="57"/>
  <c r="BD29" i="57"/>
  <c r="BD22" i="57"/>
  <c r="BD26" i="57"/>
  <c r="BD30" i="57"/>
  <c r="BD23" i="57"/>
  <c r="BD27" i="57"/>
  <c r="BD24" i="57"/>
  <c r="BD28" i="57"/>
  <c r="BD33" i="57"/>
  <c r="BD37" i="57"/>
  <c r="BD34" i="57"/>
  <c r="BD38" i="57"/>
  <c r="BD31" i="57"/>
  <c r="BD35" i="57"/>
  <c r="BD39" i="57"/>
  <c r="BD32" i="57"/>
  <c r="BD36" i="57"/>
  <c r="BD105" i="57"/>
  <c r="BD109" i="57"/>
  <c r="BD106" i="57"/>
  <c r="BD110" i="57"/>
  <c r="BD103" i="57"/>
  <c r="BD107" i="57"/>
  <c r="BD111" i="57"/>
  <c r="BD104" i="57"/>
  <c r="BD108" i="57"/>
  <c r="BD85" i="57"/>
  <c r="BD89" i="57"/>
  <c r="BD93" i="57"/>
  <c r="BD86" i="57"/>
  <c r="BD90" i="57"/>
  <c r="BD87" i="57"/>
  <c r="BD91" i="57"/>
  <c r="BD88" i="57"/>
  <c r="BD92" i="57"/>
  <c r="BD716" i="57"/>
  <c r="BD720" i="57"/>
  <c r="BD717" i="57"/>
  <c r="BD721" i="57"/>
  <c r="BD718" i="57"/>
  <c r="BD722" i="57"/>
  <c r="BD715" i="57"/>
  <c r="BD719" i="57"/>
  <c r="BD723" i="57"/>
  <c r="BD652" i="57"/>
  <c r="BD656" i="57"/>
  <c r="BD660" i="57"/>
  <c r="BD653" i="57"/>
  <c r="BD657" i="57"/>
  <c r="BD654" i="57"/>
  <c r="BD658" i="57"/>
  <c r="BD655" i="57"/>
  <c r="BD659" i="57"/>
  <c r="BD688" i="57"/>
  <c r="BD692" i="57"/>
  <c r="BD696" i="57"/>
  <c r="BD689" i="57"/>
  <c r="BD693" i="57"/>
  <c r="BD690" i="57"/>
  <c r="BD694" i="57"/>
  <c r="BD691" i="57"/>
  <c r="BD695" i="57"/>
  <c r="BD700" i="57"/>
  <c r="BD704" i="57"/>
  <c r="BD697" i="57"/>
  <c r="BD701" i="57"/>
  <c r="BD705" i="57"/>
  <c r="BD698" i="57"/>
  <c r="BD702" i="57"/>
  <c r="BD699" i="57"/>
  <c r="BD703" i="57"/>
  <c r="BD634" i="57"/>
  <c r="BD638" i="57"/>
  <c r="BD642" i="57"/>
  <c r="BD636" i="57"/>
  <c r="BD641" i="57"/>
  <c r="BD637" i="57"/>
  <c r="BD639" i="57"/>
  <c r="BD635" i="57"/>
  <c r="BD640" i="57"/>
  <c r="BD626" i="57"/>
  <c r="BD630" i="57"/>
  <c r="BD625" i="57"/>
  <c r="BD631" i="57"/>
  <c r="BD627" i="57"/>
  <c r="BD632" i="57"/>
  <c r="BD628" i="57"/>
  <c r="BD633" i="57"/>
  <c r="BD629" i="57"/>
  <c r="BD724" i="57"/>
  <c r="BD728" i="57"/>
  <c r="BD732" i="57"/>
  <c r="BD725" i="57"/>
  <c r="BD729" i="57"/>
  <c r="BD726" i="57"/>
  <c r="BD730" i="57"/>
  <c r="BD727" i="57"/>
  <c r="BD731" i="57"/>
  <c r="BD752" i="57"/>
  <c r="BD756" i="57"/>
  <c r="BD753" i="57"/>
  <c r="BD757" i="57"/>
  <c r="BD754" i="57"/>
  <c r="BD758" i="57"/>
  <c r="BD751" i="57"/>
  <c r="BD755" i="57"/>
  <c r="BD759" i="57"/>
  <c r="BD744" i="57"/>
  <c r="BD748" i="57"/>
  <c r="BD745" i="57"/>
  <c r="BD749" i="57"/>
  <c r="BD742" i="57"/>
  <c r="BD746" i="57"/>
  <c r="BD750" i="57"/>
  <c r="BD743" i="57"/>
  <c r="BD747" i="57"/>
  <c r="BD736" i="57"/>
  <c r="BD740" i="57"/>
  <c r="BD733" i="57"/>
  <c r="BD737" i="57"/>
  <c r="BD741" i="57"/>
  <c r="BD734" i="57"/>
  <c r="BD738" i="57"/>
  <c r="BD735" i="57"/>
  <c r="BD739" i="57"/>
  <c r="BD869" i="57"/>
  <c r="BD873" i="57"/>
  <c r="BD870" i="57"/>
  <c r="BD874" i="57"/>
  <c r="BD871" i="57"/>
  <c r="BD875" i="57"/>
  <c r="BD868" i="57"/>
  <c r="BD872" i="57"/>
  <c r="BD876" i="57"/>
  <c r="BD897" i="57"/>
  <c r="BD901" i="57"/>
  <c r="BD898" i="57"/>
  <c r="BD902" i="57"/>
  <c r="BD895" i="57"/>
  <c r="BD899" i="57"/>
  <c r="BD903" i="57"/>
  <c r="BD896" i="57"/>
  <c r="BD900" i="57"/>
  <c r="BD889" i="57"/>
  <c r="BD893" i="57"/>
  <c r="BD886" i="57"/>
  <c r="BD890" i="57"/>
  <c r="BD894" i="57"/>
  <c r="BD887" i="57"/>
  <c r="BD891" i="57"/>
  <c r="BD888" i="57"/>
  <c r="BD892" i="57"/>
  <c r="BD877" i="57"/>
  <c r="BD881" i="57"/>
  <c r="BD885" i="57"/>
  <c r="BD878" i="57"/>
  <c r="BD882" i="57"/>
  <c r="BD879" i="57"/>
  <c r="BD883" i="57"/>
  <c r="BD880" i="57"/>
  <c r="BD884" i="57"/>
  <c r="BD249" i="57"/>
  <c r="BD253" i="57"/>
  <c r="BD250" i="57"/>
  <c r="BD254" i="57"/>
  <c r="BD247" i="57"/>
  <c r="BD251" i="57"/>
  <c r="BD255" i="57"/>
  <c r="BD248" i="57"/>
  <c r="BD252" i="57"/>
  <c r="BD221" i="57"/>
  <c r="BD225" i="57"/>
  <c r="BD222" i="57"/>
  <c r="BD226" i="57"/>
  <c r="BD223" i="57"/>
  <c r="BD227" i="57"/>
  <c r="BD220" i="57"/>
  <c r="BD224" i="57"/>
  <c r="BD228" i="57"/>
  <c r="BD241" i="57"/>
  <c r="BD245" i="57"/>
  <c r="BD238" i="57"/>
  <c r="BD242" i="57"/>
  <c r="BD246" i="57"/>
  <c r="BD239" i="57"/>
  <c r="BD243" i="57"/>
  <c r="BD240" i="57"/>
  <c r="BD244" i="57"/>
  <c r="BD229" i="57"/>
  <c r="BD233" i="57"/>
  <c r="BD237" i="57"/>
  <c r="BD230" i="57"/>
  <c r="BD234" i="57"/>
  <c r="BD231" i="57"/>
  <c r="BD235" i="57"/>
  <c r="BD232" i="57"/>
  <c r="BD236" i="57"/>
  <c r="BD824" i="57"/>
  <c r="BD828" i="57"/>
  <c r="BD825" i="57"/>
  <c r="BD829" i="57"/>
  <c r="BD830" i="57"/>
  <c r="BD823" i="57"/>
  <c r="BD831" i="57"/>
  <c r="BD826" i="57"/>
  <c r="BD827" i="57"/>
  <c r="BD816" i="57"/>
  <c r="BD820" i="57"/>
  <c r="BD817" i="57"/>
  <c r="BD821" i="57"/>
  <c r="BD814" i="57"/>
  <c r="BD818" i="57"/>
  <c r="BD822" i="57"/>
  <c r="BD819" i="57"/>
  <c r="BD815" i="57"/>
  <c r="BD808" i="57"/>
  <c r="BD812" i="57"/>
  <c r="BD805" i="57"/>
  <c r="BD809" i="57"/>
  <c r="BD813" i="57"/>
  <c r="BD806" i="57"/>
  <c r="BD810" i="57"/>
  <c r="BD807" i="57"/>
  <c r="BD811" i="57"/>
  <c r="BD177" i="57"/>
  <c r="BD181" i="57"/>
  <c r="BD178" i="57"/>
  <c r="BD182" i="57"/>
  <c r="BD175" i="57"/>
  <c r="BD179" i="57"/>
  <c r="BD183" i="57"/>
  <c r="BD176" i="57"/>
  <c r="BD180" i="57"/>
  <c r="BD213" i="57"/>
  <c r="BD217" i="57"/>
  <c r="BD214" i="57"/>
  <c r="BD218" i="57"/>
  <c r="BD211" i="57"/>
  <c r="BD215" i="57"/>
  <c r="BD219" i="57"/>
  <c r="BD216" i="57"/>
  <c r="BD212" i="57"/>
  <c r="BD185" i="57"/>
  <c r="BD189" i="57"/>
  <c r="BD186" i="57"/>
  <c r="BD190" i="57"/>
  <c r="BD187" i="57"/>
  <c r="BD191" i="57"/>
  <c r="BD184" i="57"/>
  <c r="BD188" i="57"/>
  <c r="BD192" i="57"/>
  <c r="BD205" i="57"/>
  <c r="BD209" i="57"/>
  <c r="BD202" i="57"/>
  <c r="BD206" i="57"/>
  <c r="BD210" i="57"/>
  <c r="BD203" i="57"/>
  <c r="BD207" i="57"/>
  <c r="BD204" i="57"/>
  <c r="BD208" i="57"/>
  <c r="BD321" i="57"/>
  <c r="BD325" i="57"/>
  <c r="BD322" i="57"/>
  <c r="BD326" i="57"/>
  <c r="BD319" i="57"/>
  <c r="BD323" i="57"/>
  <c r="BD327" i="57"/>
  <c r="BD320" i="57"/>
  <c r="BD324" i="57"/>
  <c r="BD293" i="57"/>
  <c r="BD297" i="57"/>
  <c r="BD294" i="57"/>
  <c r="BD298" i="57"/>
  <c r="BD295" i="57"/>
  <c r="BD299" i="57"/>
  <c r="BD296" i="57"/>
  <c r="BD300" i="57"/>
  <c r="BD292" i="57"/>
  <c r="BD313" i="57"/>
  <c r="BD317" i="57"/>
  <c r="BD310" i="57"/>
  <c r="BD314" i="57"/>
  <c r="BD318" i="57"/>
  <c r="BD311" i="57"/>
  <c r="BD315" i="57"/>
  <c r="BD312" i="57"/>
  <c r="BD316" i="57"/>
  <c r="BD301" i="57"/>
  <c r="BD305" i="57"/>
  <c r="BD309" i="57"/>
  <c r="BD302" i="57"/>
  <c r="BD306" i="57"/>
  <c r="BD303" i="57"/>
  <c r="BD307" i="57"/>
  <c r="BD304" i="57"/>
  <c r="BD308" i="57"/>
  <c r="BD493" i="57"/>
  <c r="BD497" i="57"/>
  <c r="BD490" i="57"/>
  <c r="BD494" i="57"/>
  <c r="BD498" i="57"/>
  <c r="BD496" i="57"/>
  <c r="BD491" i="57"/>
  <c r="BD492" i="57"/>
  <c r="BD495" i="57"/>
  <c r="BD481" i="57"/>
  <c r="BD485" i="57"/>
  <c r="BD489" i="57"/>
  <c r="BD482" i="57"/>
  <c r="BD486" i="57"/>
  <c r="BD488" i="57"/>
  <c r="BD483" i="57"/>
  <c r="BD484" i="57"/>
  <c r="BD487" i="57"/>
  <c r="BD941" i="57"/>
  <c r="BD945" i="57"/>
  <c r="BD942" i="57"/>
  <c r="BD946" i="57"/>
  <c r="BD943" i="57"/>
  <c r="BD947" i="57"/>
  <c r="BD940" i="57"/>
  <c r="BD944" i="57"/>
  <c r="BD948" i="57"/>
  <c r="BD1006" i="57"/>
  <c r="BD1003" i="57"/>
  <c r="BD1004" i="57"/>
  <c r="BD1008" i="57"/>
  <c r="BD1005" i="57"/>
  <c r="BD1011" i="57"/>
  <c r="BD1007" i="57"/>
  <c r="BD1009" i="57"/>
  <c r="BD1010" i="57"/>
  <c r="BD994" i="57"/>
  <c r="BD998" i="57"/>
  <c r="BD1002" i="57"/>
  <c r="BD995" i="57"/>
  <c r="BD999" i="57"/>
  <c r="BD996" i="57"/>
  <c r="BD1000" i="57"/>
  <c r="BD997" i="57"/>
  <c r="BD1001" i="57"/>
  <c r="BD986" i="57"/>
  <c r="BD990" i="57"/>
  <c r="BD987" i="57"/>
  <c r="BD991" i="57"/>
  <c r="BD988" i="57"/>
  <c r="BD992" i="57"/>
  <c r="BD989" i="57"/>
  <c r="BD993" i="57"/>
  <c r="BD985" i="57"/>
  <c r="BD565" i="57"/>
  <c r="BD569" i="57"/>
  <c r="BD562" i="57"/>
  <c r="BD566" i="57"/>
  <c r="BD570" i="57"/>
  <c r="BD568" i="57"/>
  <c r="BD563" i="57"/>
  <c r="BD564" i="57"/>
  <c r="BD567" i="57"/>
  <c r="BD553" i="57"/>
  <c r="BD557" i="57"/>
  <c r="BD561" i="57"/>
  <c r="BD554" i="57"/>
  <c r="BD558" i="57"/>
  <c r="BD560" i="57"/>
  <c r="BD555" i="57"/>
  <c r="BD556" i="57"/>
  <c r="BD559" i="57"/>
  <c r="BD13" i="57"/>
  <c r="BD17" i="57"/>
  <c r="BD21" i="57"/>
  <c r="BD14" i="57"/>
  <c r="BD18" i="57"/>
  <c r="BD15" i="57"/>
  <c r="BD19" i="57"/>
  <c r="BD16" i="57"/>
  <c r="BD20" i="57"/>
  <c r="BD121" i="57"/>
  <c r="BD125" i="57"/>
  <c r="BD129" i="57"/>
  <c r="BD122" i="57"/>
  <c r="BD126" i="57"/>
  <c r="BD123" i="57"/>
  <c r="BD127" i="57"/>
  <c r="BD124" i="57"/>
  <c r="BD128" i="57"/>
  <c r="BD141" i="57"/>
  <c r="BD145" i="57"/>
  <c r="BD142" i="57"/>
  <c r="BD146" i="57"/>
  <c r="BD139" i="57"/>
  <c r="BD143" i="57"/>
  <c r="BD147" i="57"/>
  <c r="BD140" i="57"/>
  <c r="BD144" i="57"/>
  <c r="BD664" i="57"/>
  <c r="BD668" i="57"/>
  <c r="BD661" i="57"/>
  <c r="BD665" i="57"/>
  <c r="BD669" i="57"/>
  <c r="BD662" i="57"/>
  <c r="BD666" i="57"/>
  <c r="BD663" i="57"/>
  <c r="BD667" i="57"/>
  <c r="BD646" i="57"/>
  <c r="BD650" i="57"/>
  <c r="BD647" i="57"/>
  <c r="BD643" i="57"/>
  <c r="BD648" i="57"/>
  <c r="BD644" i="57"/>
  <c r="BD649" i="57"/>
  <c r="BD645" i="57"/>
  <c r="BD651" i="57"/>
  <c r="BD598" i="57"/>
  <c r="BD602" i="57"/>
  <c r="BD606" i="57"/>
  <c r="BD599" i="57"/>
  <c r="BD604" i="57"/>
  <c r="BD600" i="57"/>
  <c r="BD605" i="57"/>
  <c r="BD601" i="57"/>
  <c r="BD603" i="57"/>
  <c r="BD589" i="57"/>
  <c r="BD593" i="57"/>
  <c r="BD590" i="57"/>
  <c r="BD594" i="57"/>
  <c r="BD592" i="57"/>
  <c r="BD595" i="57"/>
  <c r="BD596" i="57"/>
  <c r="BD591" i="57"/>
  <c r="BD597" i="57"/>
  <c r="BD760" i="57"/>
  <c r="BD764" i="57"/>
  <c r="BD768" i="57"/>
  <c r="BD761" i="57"/>
  <c r="BD765" i="57"/>
  <c r="BD762" i="57"/>
  <c r="BD766" i="57"/>
  <c r="BD763" i="57"/>
  <c r="BD767" i="57"/>
  <c r="BD905" i="57"/>
  <c r="BD909" i="57"/>
  <c r="BD906" i="57"/>
  <c r="BD910" i="57"/>
  <c r="BD907" i="57"/>
  <c r="BD911" i="57"/>
  <c r="BD904" i="57"/>
  <c r="BD908" i="57"/>
  <c r="BD912" i="57"/>
  <c r="BD169" i="57"/>
  <c r="BD173" i="57"/>
  <c r="BD166" i="57"/>
  <c r="BD170" i="57"/>
  <c r="BD174" i="57"/>
  <c r="BD167" i="57"/>
  <c r="BD171" i="57"/>
  <c r="BD168" i="57"/>
  <c r="BD172" i="57"/>
  <c r="BD465" i="57"/>
  <c r="BD469" i="57"/>
  <c r="BD466" i="57"/>
  <c r="BD470" i="57"/>
  <c r="BD464" i="57"/>
  <c r="BD467" i="57"/>
  <c r="BD468" i="57"/>
  <c r="BD463" i="57"/>
  <c r="BD471" i="57"/>
  <c r="BD437" i="57"/>
  <c r="BD441" i="57"/>
  <c r="BD438" i="57"/>
  <c r="BD442" i="57"/>
  <c r="BD440" i="57"/>
  <c r="BD443" i="57"/>
  <c r="BD436" i="57"/>
  <c r="BD444" i="57"/>
  <c r="BD439" i="57"/>
  <c r="BD457" i="57"/>
  <c r="BD461" i="57"/>
  <c r="BD454" i="57"/>
  <c r="BD458" i="57"/>
  <c r="BD462" i="57"/>
  <c r="BD456" i="57"/>
  <c r="BD459" i="57"/>
  <c r="BD460" i="57"/>
  <c r="BD455" i="57"/>
  <c r="BD445" i="57"/>
  <c r="BD449" i="57"/>
  <c r="BD453" i="57"/>
  <c r="BD446" i="57"/>
  <c r="BD450" i="57"/>
  <c r="BD448" i="57"/>
  <c r="BD451" i="57"/>
  <c r="BD452" i="57"/>
  <c r="BD447" i="57"/>
  <c r="BD969" i="57"/>
  <c r="BD970" i="57"/>
  <c r="BD974" i="57"/>
  <c r="BD967" i="57"/>
  <c r="BD971" i="57"/>
  <c r="BD975" i="57"/>
  <c r="BD968" i="57"/>
  <c r="BD972" i="57"/>
  <c r="BD973" i="57"/>
  <c r="BD961" i="57"/>
  <c r="BD965" i="57"/>
  <c r="BD958" i="57"/>
  <c r="BD962" i="57"/>
  <c r="BD966" i="57"/>
  <c r="BD959" i="57"/>
  <c r="BD963" i="57"/>
  <c r="BD960" i="57"/>
  <c r="BD964" i="57"/>
  <c r="BD949" i="57"/>
  <c r="BD953" i="57"/>
  <c r="BD957" i="57"/>
  <c r="BD950" i="57"/>
  <c r="BD954" i="57"/>
  <c r="BD951" i="57"/>
  <c r="BD955" i="57"/>
  <c r="BD952" i="57"/>
  <c r="BD956" i="57"/>
  <c r="BD429" i="57"/>
  <c r="BD433" i="57"/>
  <c r="BD430" i="57"/>
  <c r="BD434" i="57"/>
  <c r="BD427" i="57"/>
  <c r="BD432" i="57"/>
  <c r="BD435" i="57"/>
  <c r="BD428" i="57"/>
  <c r="BD431" i="57"/>
  <c r="BD401" i="57"/>
  <c r="BD405" i="57"/>
  <c r="BD402" i="57"/>
  <c r="BD406" i="57"/>
  <c r="BD403" i="57"/>
  <c r="BD407" i="57"/>
  <c r="BD404" i="57"/>
  <c r="BD408" i="57"/>
  <c r="BD400" i="57"/>
  <c r="BD537" i="57"/>
  <c r="BD541" i="57"/>
  <c r="BD538" i="57"/>
  <c r="BD542" i="57"/>
  <c r="BD536" i="57"/>
  <c r="BD539" i="57"/>
  <c r="BD540" i="57"/>
  <c r="BD535" i="57"/>
  <c r="BD543" i="57"/>
  <c r="BD509" i="57"/>
  <c r="BD513" i="57"/>
  <c r="BD510" i="57"/>
  <c r="BD514" i="57"/>
  <c r="BD512" i="57"/>
  <c r="BD515" i="57"/>
  <c r="BD508" i="57"/>
  <c r="BD516" i="57"/>
  <c r="BD511" i="57"/>
  <c r="BD529" i="57"/>
  <c r="BD533" i="57"/>
  <c r="BD526" i="57"/>
  <c r="BD530" i="57"/>
  <c r="BD534" i="57"/>
  <c r="BD528" i="57"/>
  <c r="BD531" i="57"/>
  <c r="BD532" i="57"/>
  <c r="BD527" i="57"/>
  <c r="BD517" i="57"/>
  <c r="BD521" i="57"/>
  <c r="BD525" i="57"/>
  <c r="BD518" i="57"/>
  <c r="BD522" i="57"/>
  <c r="BD520" i="57"/>
  <c r="BD523" i="57"/>
  <c r="BD524" i="57"/>
  <c r="BD519" i="57"/>
  <c r="BD97" i="57"/>
  <c r="BD101" i="57"/>
  <c r="BD94" i="57"/>
  <c r="BD98" i="57"/>
  <c r="BD102" i="57"/>
  <c r="BD95" i="57"/>
  <c r="BD99" i="57"/>
  <c r="BD96" i="57"/>
  <c r="BD100" i="57"/>
  <c r="BD113" i="57"/>
  <c r="BD117" i="57"/>
  <c r="BD114" i="57"/>
  <c r="BD118" i="57"/>
  <c r="BD115" i="57"/>
  <c r="BD119" i="57"/>
  <c r="BD120" i="57"/>
  <c r="BD112" i="57"/>
  <c r="BD116" i="57"/>
  <c r="BD672" i="57"/>
  <c r="BD676" i="57"/>
  <c r="BD673" i="57"/>
  <c r="BD677" i="57"/>
  <c r="BD670" i="57"/>
  <c r="BD674" i="57"/>
  <c r="BD678" i="57"/>
  <c r="BD671" i="57"/>
  <c r="BD675" i="57"/>
  <c r="BD708" i="57"/>
  <c r="BD712" i="57"/>
  <c r="BD709" i="57"/>
  <c r="BD713" i="57"/>
  <c r="BD706" i="57"/>
  <c r="BD710" i="57"/>
  <c r="BD714" i="57"/>
  <c r="BD707" i="57"/>
  <c r="BD711" i="57"/>
  <c r="BD610" i="57"/>
  <c r="BD614" i="57"/>
  <c r="BD609" i="57"/>
  <c r="BD615" i="57"/>
  <c r="BD611" i="57"/>
  <c r="BD607" i="57"/>
  <c r="BD612" i="57"/>
  <c r="BD608" i="57"/>
  <c r="BD613" i="57"/>
  <c r="BD285" i="57"/>
  <c r="BD289" i="57"/>
  <c r="BD286" i="57"/>
  <c r="BD290" i="57"/>
  <c r="BD283" i="57"/>
  <c r="BD287" i="57"/>
  <c r="BD291" i="57"/>
  <c r="BD284" i="57"/>
  <c r="BD288" i="57"/>
  <c r="BD257" i="57"/>
  <c r="BD261" i="57"/>
  <c r="BD258" i="57"/>
  <c r="BD262" i="57"/>
  <c r="BD259" i="57"/>
  <c r="BD263" i="57"/>
  <c r="BD264" i="57"/>
  <c r="BD256" i="57"/>
  <c r="BD260" i="57"/>
  <c r="BD832" i="57"/>
  <c r="BD836" i="57"/>
  <c r="BD840" i="57"/>
  <c r="BD833" i="57"/>
  <c r="BD837" i="57"/>
  <c r="BD838" i="57"/>
  <c r="BD839" i="57"/>
  <c r="BD834" i="57"/>
  <c r="BD835" i="57"/>
  <c r="BD157" i="57"/>
  <c r="BD161" i="57"/>
  <c r="BD165" i="57"/>
  <c r="BD158" i="57"/>
  <c r="BD162" i="57"/>
  <c r="BD159" i="57"/>
  <c r="BD163" i="57"/>
  <c r="BD160" i="57"/>
  <c r="BD164" i="57"/>
  <c r="BD149" i="57"/>
  <c r="BD153" i="57"/>
  <c r="BD150" i="57"/>
  <c r="BD154" i="57"/>
  <c r="BD151" i="57"/>
  <c r="BD155" i="57"/>
  <c r="BD152" i="57"/>
  <c r="BD156" i="57"/>
  <c r="BD148" i="57"/>
  <c r="BD357" i="57"/>
  <c r="BD361" i="57"/>
  <c r="BD358" i="57"/>
  <c r="BD362" i="57"/>
  <c r="BD355" i="57"/>
  <c r="BD359" i="57"/>
  <c r="BD363" i="57"/>
  <c r="BD356" i="57"/>
  <c r="BD360" i="57"/>
  <c r="BD329" i="57"/>
  <c r="BD333" i="57"/>
  <c r="BD330" i="57"/>
  <c r="BD334" i="57"/>
  <c r="BD331" i="57"/>
  <c r="BD328" i="57"/>
  <c r="BD332" i="57"/>
  <c r="BD335" i="57"/>
  <c r="BD336" i="57"/>
  <c r="BD421" i="57"/>
  <c r="BD425" i="57"/>
  <c r="BD418" i="57"/>
  <c r="BD422" i="57"/>
  <c r="BD426" i="57"/>
  <c r="BD419" i="57"/>
  <c r="BD423" i="57"/>
  <c r="BD420" i="57"/>
  <c r="BD424" i="57"/>
  <c r="BD409" i="57"/>
  <c r="BD413" i="57"/>
  <c r="BD417" i="57"/>
  <c r="BD410" i="57"/>
  <c r="BD414" i="57"/>
  <c r="BD411" i="57"/>
  <c r="BD415" i="57"/>
  <c r="BD412" i="57"/>
  <c r="BD416" i="57"/>
  <c r="BD49" i="57"/>
  <c r="BD53" i="57"/>
  <c r="BD57" i="57"/>
  <c r="BD50" i="57"/>
  <c r="BD54" i="57"/>
  <c r="BD51" i="57"/>
  <c r="BD55" i="57"/>
  <c r="BD56" i="57"/>
  <c r="BD52" i="57"/>
  <c r="BD61" i="57"/>
  <c r="BD65" i="57"/>
  <c r="BD58" i="57"/>
  <c r="BD62" i="57"/>
  <c r="BD66" i="57"/>
  <c r="BD59" i="57"/>
  <c r="BD63" i="57"/>
  <c r="BD60" i="57"/>
  <c r="BD64" i="57"/>
  <c r="BD69" i="57"/>
  <c r="BD73" i="57"/>
  <c r="BD70" i="57"/>
  <c r="BD74" i="57"/>
  <c r="BD67" i="57"/>
  <c r="BD71" i="57"/>
  <c r="BD75" i="57"/>
  <c r="BD72" i="57"/>
  <c r="BD68" i="57"/>
  <c r="BD41" i="57"/>
  <c r="BD45" i="57"/>
  <c r="BD42" i="57"/>
  <c r="BD46" i="57"/>
  <c r="BD43" i="57"/>
  <c r="BD47" i="57"/>
  <c r="BD40" i="57"/>
  <c r="BD44" i="57"/>
  <c r="BD48" i="57"/>
  <c r="BD133" i="57"/>
  <c r="BD137" i="57"/>
  <c r="BD130" i="57"/>
  <c r="BD134" i="57"/>
  <c r="BD138" i="57"/>
  <c r="BD131" i="57"/>
  <c r="BD135" i="57"/>
  <c r="BD136" i="57"/>
  <c r="BD132" i="57"/>
  <c r="BD77" i="57"/>
  <c r="BD81" i="57"/>
  <c r="BD78" i="57"/>
  <c r="BD82" i="57"/>
  <c r="BD79" i="57"/>
  <c r="BD83" i="57"/>
  <c r="BD76" i="57"/>
  <c r="BD80" i="57"/>
  <c r="BD84" i="57"/>
  <c r="BD680" i="57"/>
  <c r="BD684" i="57"/>
  <c r="BD681" i="57"/>
  <c r="BD685" i="57"/>
  <c r="BD682" i="57"/>
  <c r="BD686" i="57"/>
  <c r="BD679" i="57"/>
  <c r="BD683" i="57"/>
  <c r="BD687" i="57"/>
  <c r="BD581" i="57"/>
  <c r="BD585" i="57"/>
  <c r="BD582" i="57"/>
  <c r="BD586" i="57"/>
  <c r="BD584" i="57"/>
  <c r="BD587" i="57"/>
  <c r="BD580" i="57"/>
  <c r="BD588" i="57"/>
  <c r="BD583" i="57"/>
  <c r="BD618" i="57"/>
  <c r="BD622" i="57"/>
  <c r="BD620" i="57"/>
  <c r="BD616" i="57"/>
  <c r="BD621" i="57"/>
  <c r="BD617" i="57"/>
  <c r="BD623" i="57"/>
  <c r="BD619" i="57"/>
  <c r="BD624" i="57"/>
  <c r="BD788" i="57"/>
  <c r="BD792" i="57"/>
  <c r="BD789" i="57"/>
  <c r="BD793" i="57"/>
  <c r="BD790" i="57"/>
  <c r="BD794" i="57"/>
  <c r="BD787" i="57"/>
  <c r="BD791" i="57"/>
  <c r="BD795" i="57"/>
  <c r="BD780" i="57"/>
  <c r="BD784" i="57"/>
  <c r="BD781" i="57"/>
  <c r="BD785" i="57"/>
  <c r="BD778" i="57"/>
  <c r="BD782" i="57"/>
  <c r="BD786" i="57"/>
  <c r="BD779" i="57"/>
  <c r="BD783" i="57"/>
  <c r="BD772" i="57"/>
  <c r="BD776" i="57"/>
  <c r="BD769" i="57"/>
  <c r="BD773" i="57"/>
  <c r="BD777" i="57"/>
  <c r="BD770" i="57"/>
  <c r="BD774" i="57"/>
  <c r="BD771" i="57"/>
  <c r="BD775" i="57"/>
  <c r="BD933" i="57"/>
  <c r="BD937" i="57"/>
  <c r="BD934" i="57"/>
  <c r="BD938" i="57"/>
  <c r="BD931" i="57"/>
  <c r="BD935" i="57"/>
  <c r="BD939" i="57"/>
  <c r="BD932" i="57"/>
  <c r="BD936" i="57"/>
  <c r="BD925" i="57"/>
  <c r="BD929" i="57"/>
  <c r="BD922" i="57"/>
  <c r="BD926" i="57"/>
  <c r="BD930" i="57"/>
  <c r="BD923" i="57"/>
  <c r="BD927" i="57"/>
  <c r="BD924" i="57"/>
  <c r="BD928" i="57"/>
  <c r="BD913" i="57"/>
  <c r="BD917" i="57"/>
  <c r="BD921" i="57"/>
  <c r="BD914" i="57"/>
  <c r="BD918" i="57"/>
  <c r="BD915" i="57"/>
  <c r="BD919" i="57"/>
  <c r="BD916" i="57"/>
  <c r="BD920" i="57"/>
  <c r="BD277" i="57"/>
  <c r="BD281" i="57"/>
  <c r="BD274" i="57"/>
  <c r="BD278" i="57"/>
  <c r="BD282" i="57"/>
  <c r="BD275" i="57"/>
  <c r="BD279" i="57"/>
  <c r="BD280" i="57"/>
  <c r="BD276" i="57"/>
  <c r="BD265" i="57"/>
  <c r="BD269" i="57"/>
  <c r="BD273" i="57"/>
  <c r="BD266" i="57"/>
  <c r="BD270" i="57"/>
  <c r="BD267" i="57"/>
  <c r="BD271" i="57"/>
  <c r="BD268" i="57"/>
  <c r="BD272" i="57"/>
  <c r="BD796" i="57"/>
  <c r="BD800" i="57"/>
  <c r="BD804" i="57"/>
  <c r="BD797" i="57"/>
  <c r="BD801" i="57"/>
  <c r="BD798" i="57"/>
  <c r="BD802" i="57"/>
  <c r="BD799" i="57"/>
  <c r="BD803" i="57"/>
  <c r="BD861" i="57"/>
  <c r="BD865" i="57"/>
  <c r="BD862" i="57"/>
  <c r="BD866" i="57"/>
  <c r="BD859" i="57"/>
  <c r="BD863" i="57"/>
  <c r="BD867" i="57"/>
  <c r="BD860" i="57"/>
  <c r="BD864" i="57"/>
  <c r="BD852" i="57"/>
  <c r="BD856" i="57"/>
  <c r="BD851" i="57"/>
  <c r="BD857" i="57"/>
  <c r="BD853" i="57"/>
  <c r="BD858" i="57"/>
  <c r="BD854" i="57"/>
  <c r="BD850" i="57"/>
  <c r="BD855" i="57"/>
  <c r="BD844" i="57"/>
  <c r="BD848" i="57"/>
  <c r="BD841" i="57"/>
  <c r="BD845" i="57"/>
  <c r="BD846" i="57"/>
  <c r="BD847" i="57"/>
  <c r="BD842" i="57"/>
  <c r="BD849" i="57"/>
  <c r="BD843" i="57"/>
  <c r="BD193" i="57"/>
  <c r="BD197" i="57"/>
  <c r="BD201" i="57"/>
  <c r="BD194" i="57"/>
  <c r="BD198" i="57"/>
  <c r="BD195" i="57"/>
  <c r="BD199" i="57"/>
  <c r="BD200" i="57"/>
  <c r="BD196" i="57"/>
  <c r="BD349" i="57"/>
  <c r="BD353" i="57"/>
  <c r="BD346" i="57"/>
  <c r="BD350" i="57"/>
  <c r="BD354" i="57"/>
  <c r="BD347" i="57"/>
  <c r="BD351" i="57"/>
  <c r="BD348" i="57"/>
  <c r="BD352" i="57"/>
  <c r="BD337" i="57"/>
  <c r="BD341" i="57"/>
  <c r="BD338" i="57"/>
  <c r="BD342" i="57"/>
  <c r="BD339" i="57"/>
  <c r="BD345" i="57"/>
  <c r="BD340" i="57"/>
  <c r="BD343" i="57"/>
  <c r="BD344" i="57"/>
  <c r="BD501" i="57"/>
  <c r="BD505" i="57"/>
  <c r="BD502" i="57"/>
  <c r="BD506" i="57"/>
  <c r="BD504" i="57"/>
  <c r="BD499" i="57"/>
  <c r="BD507" i="57"/>
  <c r="BD500" i="57"/>
  <c r="BD503" i="57"/>
  <c r="BD473" i="57"/>
  <c r="BD477" i="57"/>
  <c r="BD474" i="57"/>
  <c r="BD478" i="57"/>
  <c r="BD472" i="57"/>
  <c r="BD480" i="57"/>
  <c r="BD475" i="57"/>
  <c r="BD476" i="57"/>
  <c r="BD479" i="57"/>
  <c r="BD978" i="57"/>
  <c r="BD982" i="57"/>
  <c r="BD979" i="57"/>
  <c r="BD983" i="57"/>
  <c r="BD976" i="57"/>
  <c r="BD980" i="57"/>
  <c r="BD984" i="57"/>
  <c r="BD977" i="57"/>
  <c r="BD981" i="57"/>
  <c r="CR1355" i="54"/>
  <c r="CR1365" i="54"/>
  <c r="CR1369" i="54"/>
  <c r="CR1376" i="54"/>
  <c r="CR1379" i="54"/>
  <c r="CR1383" i="54"/>
  <c r="CR1391" i="54"/>
  <c r="CR1393" i="54"/>
  <c r="CR1395" i="54"/>
  <c r="CR1403" i="54"/>
  <c r="CR1406" i="54"/>
  <c r="CR1410" i="54"/>
  <c r="CR1414" i="54"/>
  <c r="CR1419" i="54"/>
  <c r="CR1423" i="54"/>
  <c r="CR1426" i="54"/>
  <c r="CR1429" i="54"/>
  <c r="CR1439" i="54"/>
  <c r="CR1443" i="54"/>
  <c r="CR1449" i="54"/>
  <c r="CR1451" i="54"/>
  <c r="CR1452" i="54"/>
  <c r="CR1454" i="54"/>
  <c r="CR1217" i="54"/>
  <c r="CR1222" i="54"/>
  <c r="CR1224" i="54"/>
  <c r="CR1227" i="54"/>
  <c r="CR1235" i="54"/>
  <c r="CR1245" i="54"/>
  <c r="CR1248" i="54"/>
  <c r="CR1250" i="54"/>
  <c r="CR1252" i="54"/>
  <c r="CR1258" i="54"/>
  <c r="CR1268" i="54"/>
  <c r="CR1273" i="54"/>
  <c r="CR1360" i="54"/>
  <c r="CR1362" i="54"/>
  <c r="CR1363" i="54"/>
  <c r="CR1359" i="54"/>
  <c r="CR1375" i="54"/>
  <c r="CR1380" i="54"/>
  <c r="CR1381" i="54"/>
  <c r="CR1382" i="54"/>
  <c r="CR1387" i="54"/>
  <c r="CR1392" i="54"/>
  <c r="CR1399" i="54"/>
  <c r="CR1421" i="54"/>
  <c r="CR1422" i="54"/>
  <c r="CR1427" i="54"/>
  <c r="CR1433" i="54"/>
  <c r="CR1436" i="54"/>
  <c r="CR1453" i="54"/>
  <c r="CR1456" i="54"/>
  <c r="CR1219" i="54"/>
  <c r="CR1220" i="54"/>
  <c r="CR1221" i="54"/>
  <c r="CR1240" i="54"/>
  <c r="CR1257" i="54"/>
  <c r="CR1358" i="54"/>
  <c r="CR1364" i="54"/>
  <c r="CR1366" i="54"/>
  <c r="CR1371" i="54"/>
  <c r="CR1385" i="54"/>
  <c r="CR1388" i="54"/>
  <c r="CR1396" i="54"/>
  <c r="CR1398" i="54"/>
  <c r="CR1400" i="54"/>
  <c r="CR1405" i="54"/>
  <c r="CR1407" i="54"/>
  <c r="CR1409" i="54"/>
  <c r="CR1411" i="54"/>
  <c r="CR1413" i="54"/>
  <c r="CR1415" i="54"/>
  <c r="CR1417" i="54"/>
  <c r="CR1428" i="54"/>
  <c r="CR1430" i="54"/>
  <c r="CR1432" i="54"/>
  <c r="CR1434" i="54"/>
  <c r="CR1438" i="54"/>
  <c r="CR1440" i="54"/>
  <c r="CR1442" i="54"/>
  <c r="CR1444" i="54"/>
  <c r="CR1446" i="54"/>
  <c r="CR1447" i="54"/>
  <c r="CR1457" i="54"/>
  <c r="CR1460" i="54"/>
  <c r="CR1226" i="54"/>
  <c r="CR1229" i="54"/>
  <c r="CR1236" i="54"/>
  <c r="CR1237" i="54"/>
  <c r="CR1238" i="54"/>
  <c r="CR1242" i="54"/>
  <c r="CR1247" i="54"/>
  <c r="CR1251" i="54"/>
  <c r="CR1254" i="54"/>
  <c r="CR1356" i="54"/>
  <c r="CR1361" i="54"/>
  <c r="CR1367" i="54"/>
  <c r="CR1372" i="54"/>
  <c r="CR1378" i="54"/>
  <c r="CR1390" i="54"/>
  <c r="CR1401" i="54"/>
  <c r="CR1404" i="54"/>
  <c r="CR1408" i="54"/>
  <c r="CR1412" i="54"/>
  <c r="CR1416" i="54"/>
  <c r="CR1420" i="54"/>
  <c r="CR1425" i="54"/>
  <c r="CR1435" i="54"/>
  <c r="CR1437" i="54"/>
  <c r="CR1441" i="54"/>
  <c r="CR1445" i="54"/>
  <c r="CR1450" i="54"/>
  <c r="CR1455" i="54"/>
  <c r="CR1216" i="54"/>
  <c r="CR1223" i="54"/>
  <c r="CR1230" i="54"/>
  <c r="CR1232" i="54"/>
  <c r="CR1233" i="54"/>
  <c r="CR1239" i="54"/>
  <c r="CR1241" i="54"/>
  <c r="CR1243" i="54"/>
  <c r="CR1264" i="54"/>
  <c r="CR1269" i="54"/>
  <c r="CR1370" i="54"/>
  <c r="CR1397" i="54"/>
  <c r="CR1431" i="54"/>
  <c r="CR1458" i="54"/>
  <c r="CR1218" i="54"/>
  <c r="CR1231" i="54"/>
  <c r="CR1253" i="54"/>
  <c r="CR1277" i="54"/>
  <c r="CR1278" i="54"/>
  <c r="CR1279" i="54"/>
  <c r="CR1286" i="54"/>
  <c r="CR1291" i="54"/>
  <c r="CR1293" i="54"/>
  <c r="CR1302" i="54"/>
  <c r="CR1307" i="54"/>
  <c r="CR1308" i="54"/>
  <c r="CR1311" i="54"/>
  <c r="CR1312" i="54"/>
  <c r="CR1314" i="54"/>
  <c r="CR1326" i="54"/>
  <c r="CR1333" i="54"/>
  <c r="CR1337" i="54"/>
  <c r="CR1345" i="54"/>
  <c r="CR1357" i="54"/>
  <c r="CR1377" i="54"/>
  <c r="CR1386" i="54"/>
  <c r="CR1448" i="54"/>
  <c r="CR1459" i="54"/>
  <c r="CR1225" i="54"/>
  <c r="CR1249" i="54"/>
  <c r="CR1259" i="54"/>
  <c r="CR1262" i="54"/>
  <c r="CR1272" i="54"/>
  <c r="CR1275" i="54"/>
  <c r="CR1280" i="54"/>
  <c r="CR1284" i="54"/>
  <c r="CR1287" i="54"/>
  <c r="CR1289" i="54"/>
  <c r="CR1290" i="54"/>
  <c r="CR1294" i="54"/>
  <c r="CR1295" i="54"/>
  <c r="CR1296" i="54"/>
  <c r="CR1298" i="54"/>
  <c r="CR1303" i="54"/>
  <c r="CR1305" i="54"/>
  <c r="CR1309" i="54"/>
  <c r="CR1313" i="54"/>
  <c r="CR1315" i="54"/>
  <c r="CR1316" i="54"/>
  <c r="CR1319" i="54"/>
  <c r="CR1320" i="54"/>
  <c r="CR1322" i="54"/>
  <c r="CR1334" i="54"/>
  <c r="CR1339" i="54"/>
  <c r="CR1340" i="54"/>
  <c r="CR1342" i="54"/>
  <c r="CR1347" i="54"/>
  <c r="CR1348" i="54"/>
  <c r="CR1350" i="54"/>
  <c r="CR1374" i="54"/>
  <c r="CR1384" i="54"/>
  <c r="CR1228" i="54"/>
  <c r="CR1292" i="54"/>
  <c r="CR1306" i="54"/>
  <c r="CR1325" i="54"/>
  <c r="CR1329" i="54"/>
  <c r="CR1331" i="54"/>
  <c r="CR1336" i="54"/>
  <c r="CR1346" i="54"/>
  <c r="CR1352" i="54"/>
  <c r="CR1389" i="54"/>
  <c r="CR1234" i="54"/>
  <c r="CR1244" i="54"/>
  <c r="CR1255" i="54"/>
  <c r="CR1260" i="54"/>
  <c r="CR1263" i="54"/>
  <c r="CR1267" i="54"/>
  <c r="CR1274" i="54"/>
  <c r="CR1281" i="54"/>
  <c r="CR1285" i="54"/>
  <c r="CR1297" i="54"/>
  <c r="CR1299" i="54"/>
  <c r="CR1304" i="54"/>
  <c r="CR1310" i="54"/>
  <c r="CR1324" i="54"/>
  <c r="CR1327" i="54"/>
  <c r="CR1330" i="54"/>
  <c r="CR1341" i="54"/>
  <c r="CR1353" i="54"/>
  <c r="CR1402" i="54"/>
  <c r="CR1424" i="54"/>
  <c r="CR1246" i="54"/>
  <c r="CR1261" i="54"/>
  <c r="CR1283" i="54"/>
  <c r="CR1288" i="54"/>
  <c r="CR1318" i="54"/>
  <c r="CR1338" i="54"/>
  <c r="CR1344" i="54"/>
  <c r="CR1351" i="54"/>
  <c r="CR8" i="54"/>
  <c r="CR9" i="54"/>
  <c r="CR16" i="54"/>
  <c r="CR17" i="54"/>
  <c r="CR24" i="54"/>
  <c r="CR25" i="54"/>
  <c r="CR32" i="54"/>
  <c r="CR33" i="54"/>
  <c r="CR40" i="54"/>
  <c r="CR41" i="54"/>
  <c r="CR47" i="54"/>
  <c r="CR55" i="54"/>
  <c r="CR63" i="54"/>
  <c r="CR71" i="54"/>
  <c r="CR79" i="54"/>
  <c r="CR87" i="54"/>
  <c r="CR95" i="54"/>
  <c r="CR96" i="54"/>
  <c r="CR98" i="54"/>
  <c r="CR103" i="54"/>
  <c r="CR104" i="54"/>
  <c r="CR106" i="54"/>
  <c r="CR111" i="54"/>
  <c r="CR112" i="54"/>
  <c r="CR114" i="54"/>
  <c r="CR119" i="54"/>
  <c r="CR120" i="54"/>
  <c r="CR122" i="54"/>
  <c r="CR127" i="54"/>
  <c r="CR128" i="54"/>
  <c r="CR130" i="54"/>
  <c r="CR135" i="54"/>
  <c r="CR136" i="54"/>
  <c r="CR138" i="54"/>
  <c r="CR143" i="54"/>
  <c r="CR144" i="54"/>
  <c r="CR146" i="54"/>
  <c r="CR151" i="54"/>
  <c r="CR152" i="54"/>
  <c r="CR154" i="54"/>
  <c r="CR159" i="54"/>
  <c r="CR160" i="54"/>
  <c r="CR162" i="54"/>
  <c r="CR167" i="54"/>
  <c r="CR168" i="54"/>
  <c r="CR170" i="54"/>
  <c r="CR177" i="54"/>
  <c r="CR179" i="54"/>
  <c r="CR180" i="54"/>
  <c r="CR185" i="54"/>
  <c r="CR191" i="54"/>
  <c r="CR192" i="54"/>
  <c r="CR194" i="54"/>
  <c r="CR198" i="54"/>
  <c r="CR202" i="54"/>
  <c r="CR205" i="54"/>
  <c r="CR209" i="54"/>
  <c r="CR222" i="54"/>
  <c r="CR230" i="54"/>
  <c r="CR231" i="54"/>
  <c r="CR236" i="54"/>
  <c r="CR241" i="54"/>
  <c r="CR246" i="54"/>
  <c r="CR247" i="54"/>
  <c r="CR252" i="54"/>
  <c r="CR257" i="54"/>
  <c r="CR262" i="54"/>
  <c r="CR263" i="54"/>
  <c r="CR268" i="54"/>
  <c r="CR272" i="54"/>
  <c r="CR276" i="54"/>
  <c r="CR285" i="54"/>
  <c r="CR289" i="54"/>
  <c r="CR293" i="54"/>
  <c r="CR297" i="54"/>
  <c r="CR349" i="54"/>
  <c r="CR350" i="54"/>
  <c r="CR357" i="54"/>
  <c r="CR358" i="54"/>
  <c r="CR365" i="54"/>
  <c r="CR366" i="54"/>
  <c r="CR373" i="54"/>
  <c r="CR374" i="54"/>
  <c r="CR381" i="54"/>
  <c r="CR382" i="54"/>
  <c r="CR389" i="54"/>
  <c r="CR390" i="54"/>
  <c r="CR397" i="54"/>
  <c r="CR398" i="54"/>
  <c r="CR405" i="54"/>
  <c r="CR406" i="54"/>
  <c r="CR413" i="54"/>
  <c r="CR414" i="54"/>
  <c r="CR421" i="54"/>
  <c r="CR422" i="54"/>
  <c r="CR429" i="54"/>
  <c r="CR430" i="54"/>
  <c r="CR437" i="54"/>
  <c r="CR438" i="54"/>
  <c r="CR445" i="54"/>
  <c r="CR446" i="54"/>
  <c r="CR453" i="54"/>
  <c r="CR454" i="54"/>
  <c r="CR461" i="54"/>
  <c r="CR462" i="54"/>
  <c r="CR469" i="54"/>
  <c r="CR470" i="54"/>
  <c r="CR477" i="54"/>
  <c r="CR478" i="54"/>
  <c r="CR483" i="54"/>
  <c r="CR485" i="54"/>
  <c r="CR486" i="54"/>
  <c r="CR488" i="54"/>
  <c r="CR491" i="54"/>
  <c r="CR1270" i="54"/>
  <c r="CR1323" i="54"/>
  <c r="CR1349" i="54"/>
  <c r="CR1354" i="54"/>
  <c r="CR7" i="54"/>
  <c r="CR10" i="54"/>
  <c r="CR15" i="54"/>
  <c r="CR18" i="54"/>
  <c r="CR23" i="54"/>
  <c r="CR26" i="54"/>
  <c r="CR31" i="54"/>
  <c r="CR34" i="54"/>
  <c r="CR39" i="54"/>
  <c r="CR42" i="54"/>
  <c r="CR45" i="54"/>
  <c r="CR50" i="54"/>
  <c r="CR52" i="54"/>
  <c r="CR53" i="54"/>
  <c r="CR58" i="54"/>
  <c r="CR60" i="54"/>
  <c r="CR61" i="54"/>
  <c r="CR66" i="54"/>
  <c r="CR68" i="54"/>
  <c r="CR69" i="54"/>
  <c r="CR74" i="54"/>
  <c r="CR76" i="54"/>
  <c r="CR77" i="54"/>
  <c r="CR82" i="54"/>
  <c r="CR84" i="54"/>
  <c r="CR85" i="54"/>
  <c r="CR90" i="54"/>
  <c r="CR97" i="54"/>
  <c r="CR105" i="54"/>
  <c r="CR113" i="54"/>
  <c r="CR121" i="54"/>
  <c r="CR129" i="54"/>
  <c r="CR137" i="54"/>
  <c r="CR145" i="54"/>
  <c r="CR153" i="54"/>
  <c r="CR155" i="54"/>
  <c r="CR156" i="54"/>
  <c r="CR161" i="54"/>
  <c r="CR163" i="54"/>
  <c r="CR164" i="54"/>
  <c r="CR169" i="54"/>
  <c r="CR171" i="54"/>
  <c r="CR172" i="54"/>
  <c r="CR174" i="54"/>
  <c r="CR182" i="54"/>
  <c r="CR186" i="54"/>
  <c r="CR189" i="54"/>
  <c r="CR195" i="54"/>
  <c r="CR196" i="54"/>
  <c r="CR1265" i="54"/>
  <c r="CR1276" i="54"/>
  <c r="CR1335" i="54"/>
  <c r="CR1343" i="54"/>
  <c r="CR12" i="54"/>
  <c r="CR21" i="54"/>
  <c r="CR28" i="54"/>
  <c r="CR37" i="54"/>
  <c r="CR44" i="54"/>
  <c r="CR51" i="54"/>
  <c r="CR54" i="54"/>
  <c r="CR67" i="54"/>
  <c r="CR70" i="54"/>
  <c r="CR83" i="54"/>
  <c r="CR86" i="54"/>
  <c r="CR92" i="54"/>
  <c r="CR99" i="54"/>
  <c r="CR102" i="54"/>
  <c r="CR108" i="54"/>
  <c r="CR115" i="54"/>
  <c r="CR118" i="54"/>
  <c r="CR124" i="54"/>
  <c r="CR131" i="54"/>
  <c r="CR134" i="54"/>
  <c r="CR140" i="54"/>
  <c r="CR147" i="54"/>
  <c r="CR150" i="54"/>
  <c r="CR166" i="54"/>
  <c r="CR173" i="54"/>
  <c r="CR190" i="54"/>
  <c r="CR193" i="54"/>
  <c r="CR197" i="54"/>
  <c r="CR200" i="54"/>
  <c r="CR204" i="54"/>
  <c r="CR214" i="54"/>
  <c r="CR216" i="54"/>
  <c r="CR221" i="54"/>
  <c r="CR224" i="54"/>
  <c r="CR227" i="54"/>
  <c r="CR229" i="54"/>
  <c r="CR232" i="54"/>
  <c r="CR242" i="54"/>
  <c r="CR244" i="54"/>
  <c r="CR254" i="54"/>
  <c r="CR256" i="54"/>
  <c r="CR259" i="54"/>
  <c r="CR266" i="54"/>
  <c r="CR269" i="54"/>
  <c r="CR277" i="54"/>
  <c r="CR279" i="54"/>
  <c r="CR287" i="54"/>
  <c r="CR294" i="54"/>
  <c r="CR296" i="54"/>
  <c r="CR302" i="54"/>
  <c r="CR306" i="54"/>
  <c r="CR308" i="54"/>
  <c r="CR312" i="54"/>
  <c r="CR321" i="54"/>
  <c r="CR325" i="54"/>
  <c r="CR327" i="54"/>
  <c r="CR331" i="54"/>
  <c r="CR334" i="54"/>
  <c r="CR338" i="54"/>
  <c r="CR340" i="54"/>
  <c r="CR344" i="54"/>
  <c r="CR354" i="54"/>
  <c r="CR359" i="54"/>
  <c r="CR361" i="54"/>
  <c r="CR363" i="54"/>
  <c r="CR372" i="54"/>
  <c r="CR376" i="54"/>
  <c r="CR386" i="54"/>
  <c r="CR391" i="54"/>
  <c r="CR393" i="54"/>
  <c r="CR395" i="54"/>
  <c r="CR404" i="54"/>
  <c r="CR408" i="54"/>
  <c r="CR418" i="54"/>
  <c r="CR423" i="54"/>
  <c r="CR425" i="54"/>
  <c r="CR427" i="54"/>
  <c r="CR436" i="54"/>
  <c r="CR440" i="54"/>
  <c r="CR450" i="54"/>
  <c r="CR455" i="54"/>
  <c r="CR457" i="54"/>
  <c r="CR459" i="54"/>
  <c r="CR468" i="54"/>
  <c r="CR472" i="54"/>
  <c r="CR482" i="54"/>
  <c r="CR490" i="54"/>
  <c r="CR493" i="54"/>
  <c r="CR495" i="54"/>
  <c r="CR499" i="54"/>
  <c r="CR501" i="54"/>
  <c r="CR502" i="54"/>
  <c r="CR504" i="54"/>
  <c r="CR513" i="54"/>
  <c r="CR514" i="54"/>
  <c r="CR519" i="54"/>
  <c r="CR524" i="54"/>
  <c r="CR527" i="54"/>
  <c r="CR529" i="54"/>
  <c r="CR530" i="54"/>
  <c r="CR536" i="54"/>
  <c r="CR541" i="54"/>
  <c r="CR542" i="54"/>
  <c r="CR547" i="54"/>
  <c r="CR552" i="54"/>
  <c r="CR557" i="54"/>
  <c r="CR558" i="54"/>
  <c r="CR563" i="54"/>
  <c r="CR568" i="54"/>
  <c r="CR573" i="54"/>
  <c r="CR582" i="54"/>
  <c r="CR588" i="54"/>
  <c r="CR589" i="54"/>
  <c r="CR598" i="54"/>
  <c r="CR604" i="54"/>
  <c r="CR605" i="54"/>
  <c r="CR614" i="54"/>
  <c r="CR620" i="54"/>
  <c r="CR621" i="54"/>
  <c r="CR630" i="54"/>
  <c r="CR636" i="54"/>
  <c r="CR637" i="54"/>
  <c r="CR646" i="54"/>
  <c r="CR652" i="54"/>
  <c r="CR653" i="54"/>
  <c r="CR662" i="54"/>
  <c r="CR668" i="54"/>
  <c r="CR669" i="54"/>
  <c r="CR678" i="54"/>
  <c r="CR684" i="54"/>
  <c r="CR685" i="54"/>
  <c r="CR694" i="54"/>
  <c r="CR700" i="54"/>
  <c r="CR701" i="54"/>
  <c r="CR710" i="54"/>
  <c r="CR716" i="54"/>
  <c r="CR717" i="54"/>
  <c r="CR726" i="54"/>
  <c r="CR732" i="54"/>
  <c r="CR733" i="54"/>
  <c r="CR742" i="54"/>
  <c r="CR748" i="54"/>
  <c r="CR749" i="54"/>
  <c r="CR758" i="54"/>
  <c r="CR764" i="54"/>
  <c r="CR765" i="54"/>
  <c r="CR774" i="54"/>
  <c r="CR780" i="54"/>
  <c r="CR781" i="54"/>
  <c r="CR790" i="54"/>
  <c r="CR796" i="54"/>
  <c r="CR797" i="54"/>
  <c r="CR806" i="54"/>
  <c r="CR812" i="54"/>
  <c r="CR813" i="54"/>
  <c r="CR822" i="54"/>
  <c r="CR828" i="54"/>
  <c r="CR829" i="54"/>
  <c r="CR838" i="54"/>
  <c r="CR843" i="54"/>
  <c r="CR848" i="54"/>
  <c r="CR849" i="54"/>
  <c r="CR856" i="54"/>
  <c r="CR864" i="54"/>
  <c r="CR872" i="54"/>
  <c r="CR880" i="54"/>
  <c r="CR888" i="54"/>
  <c r="CR896" i="54"/>
  <c r="CR904" i="54"/>
  <c r="CR912" i="54"/>
  <c r="CR920" i="54"/>
  <c r="CR928" i="54"/>
  <c r="CR936" i="54"/>
  <c r="CR944" i="54"/>
  <c r="CR952" i="54"/>
  <c r="CR960" i="54"/>
  <c r="CR968" i="54"/>
  <c r="CR976" i="54"/>
  <c r="CR984" i="54"/>
  <c r="CR992" i="54"/>
  <c r="CR1000" i="54"/>
  <c r="CR1008" i="54"/>
  <c r="CR1016" i="54"/>
  <c r="CR1024" i="54"/>
  <c r="CR1030" i="54"/>
  <c r="CR1031" i="54"/>
  <c r="CR1033" i="54"/>
  <c r="CR1036" i="54"/>
  <c r="CR1042" i="54"/>
  <c r="CR1043" i="54"/>
  <c r="CR1045" i="54"/>
  <c r="CR1054" i="54"/>
  <c r="CR1055" i="54"/>
  <c r="CR1062" i="54"/>
  <c r="CR1063" i="54"/>
  <c r="CR1065" i="54"/>
  <c r="CR1068" i="54"/>
  <c r="CR1074" i="54"/>
  <c r="CR1075" i="54"/>
  <c r="CR1077" i="54"/>
  <c r="CR1086" i="54"/>
  <c r="CR1087" i="54"/>
  <c r="CR1094" i="54"/>
  <c r="CR1095" i="54"/>
  <c r="CR1097" i="54"/>
  <c r="CR1100" i="54"/>
  <c r="CR1106" i="54"/>
  <c r="CR1107" i="54"/>
  <c r="CR1394" i="54"/>
  <c r="CR1266" i="54"/>
  <c r="CR1321" i="54"/>
  <c r="CR1328" i="54"/>
  <c r="CR6" i="54"/>
  <c r="CR19" i="54"/>
  <c r="CR22" i="54"/>
  <c r="CR35" i="54"/>
  <c r="CR38" i="54"/>
  <c r="CR48" i="54"/>
  <c r="CR57" i="54"/>
  <c r="CR64" i="54"/>
  <c r="CR73" i="54"/>
  <c r="CR80" i="54"/>
  <c r="CR89" i="54"/>
  <c r="CR93" i="54"/>
  <c r="CR109" i="54"/>
  <c r="CR125" i="54"/>
  <c r="CR141" i="54"/>
  <c r="CR157" i="54"/>
  <c r="CR176" i="54"/>
  <c r="CR183" i="54"/>
  <c r="CR187" i="54"/>
  <c r="CR201" i="54"/>
  <c r="CR210" i="54"/>
  <c r="CR212" i="54"/>
  <c r="CR215" i="54"/>
  <c r="CR217" i="54"/>
  <c r="CR223" i="54"/>
  <c r="CR233" i="54"/>
  <c r="CR235" i="54"/>
  <c r="CR245" i="54"/>
  <c r="CR248" i="54"/>
  <c r="CR258" i="54"/>
  <c r="CR260" i="54"/>
  <c r="CR271" i="54"/>
  <c r="CR278" i="54"/>
  <c r="CR280" i="54"/>
  <c r="CR286" i="54"/>
  <c r="CR288" i="54"/>
  <c r="CR291" i="54"/>
  <c r="CR299" i="54"/>
  <c r="CR304" i="54"/>
  <c r="CR313" i="54"/>
  <c r="CR317" i="54"/>
  <c r="CR319" i="54"/>
  <c r="CR323" i="54"/>
  <c r="CR326" i="54"/>
  <c r="CR330" i="54"/>
  <c r="CR332" i="54"/>
  <c r="CR336" i="54"/>
  <c r="CR345" i="54"/>
  <c r="CR351" i="54"/>
  <c r="CR353" i="54"/>
  <c r="CR355" i="54"/>
  <c r="CR364" i="54"/>
  <c r="CR368" i="54"/>
  <c r="CR378" i="54"/>
  <c r="CR383" i="54"/>
  <c r="CR385" i="54"/>
  <c r="CR387" i="54"/>
  <c r="CR396" i="54"/>
  <c r="CR400" i="54"/>
  <c r="CR410" i="54"/>
  <c r="CR415" i="54"/>
  <c r="CR417" i="54"/>
  <c r="CR419" i="54"/>
  <c r="CR428" i="54"/>
  <c r="CR432" i="54"/>
  <c r="CR442" i="54"/>
  <c r="CR447" i="54"/>
  <c r="CR449" i="54"/>
  <c r="CR451" i="54"/>
  <c r="CR460" i="54"/>
  <c r="CR464" i="54"/>
  <c r="CR474" i="54"/>
  <c r="CR479" i="54"/>
  <c r="CR481" i="54"/>
  <c r="CR487" i="54"/>
  <c r="CR489" i="54"/>
  <c r="CR496" i="54"/>
  <c r="CR500" i="54"/>
  <c r="CR507" i="54"/>
  <c r="CR512" i="54"/>
  <c r="CR521" i="54"/>
  <c r="CR522" i="54"/>
  <c r="CR528" i="54"/>
  <c r="CR535" i="54"/>
  <c r="CR540" i="54"/>
  <c r="CR545" i="54"/>
  <c r="CR546" i="54"/>
  <c r="CR551" i="54"/>
  <c r="CR556" i="54"/>
  <c r="CR561" i="54"/>
  <c r="CR562" i="54"/>
  <c r="CR567" i="54"/>
  <c r="CR572" i="54"/>
  <c r="CR575" i="54"/>
  <c r="CR578" i="54"/>
  <c r="CR580" i="54"/>
  <c r="CR581" i="54"/>
  <c r="CR583" i="54"/>
  <c r="CR591" i="54"/>
  <c r="CR594" i="54"/>
  <c r="CR596" i="54"/>
  <c r="CR1256" i="54"/>
  <c r="CR1300" i="54"/>
  <c r="CR1332" i="54"/>
  <c r="CR29" i="54"/>
  <c r="CR36" i="54"/>
  <c r="CR62" i="54"/>
  <c r="CR75" i="54"/>
  <c r="CR94" i="54"/>
  <c r="CR100" i="54"/>
  <c r="CR107" i="54"/>
  <c r="CR126" i="54"/>
  <c r="CR132" i="54"/>
  <c r="CR139" i="54"/>
  <c r="CR158" i="54"/>
  <c r="CR199" i="54"/>
  <c r="CR206" i="54"/>
  <c r="CR211" i="54"/>
  <c r="CR220" i="54"/>
  <c r="CR225" i="54"/>
  <c r="CR237" i="54"/>
  <c r="CR249" i="54"/>
  <c r="CR261" i="54"/>
  <c r="CR273" i="54"/>
  <c r="CR283" i="54"/>
  <c r="CR290" i="54"/>
  <c r="CR300" i="54"/>
  <c r="CR305" i="54"/>
  <c r="CR309" i="54"/>
  <c r="CR318" i="54"/>
  <c r="CR322" i="54"/>
  <c r="CR343" i="54"/>
  <c r="CR347" i="54"/>
  <c r="CR356" i="54"/>
  <c r="CR360" i="54"/>
  <c r="CR377" i="54"/>
  <c r="CR402" i="54"/>
  <c r="CR407" i="54"/>
  <c r="CR411" i="54"/>
  <c r="CR420" i="54"/>
  <c r="CR424" i="54"/>
  <c r="CR441" i="54"/>
  <c r="CR466" i="54"/>
  <c r="CR471" i="54"/>
  <c r="CR475" i="54"/>
  <c r="CR484" i="54"/>
  <c r="CR492" i="54"/>
  <c r="CR503" i="54"/>
  <c r="CR509" i="54"/>
  <c r="CR515" i="54"/>
  <c r="CR518" i="54"/>
  <c r="CR531" i="54"/>
  <c r="CR534" i="54"/>
  <c r="CR539" i="54"/>
  <c r="CR544" i="54"/>
  <c r="CR549" i="54"/>
  <c r="CR566" i="54"/>
  <c r="CR571" i="54"/>
  <c r="CR577" i="54"/>
  <c r="CR586" i="54"/>
  <c r="CR593" i="54"/>
  <c r="CR602" i="54"/>
  <c r="CR607" i="54"/>
  <c r="CR609" i="54"/>
  <c r="CR611" i="54"/>
  <c r="CR613" i="54"/>
  <c r="CR617" i="54"/>
  <c r="CR626" i="54"/>
  <c r="CR634" i="54"/>
  <c r="CR639" i="54"/>
  <c r="CR641" i="54"/>
  <c r="CR643" i="54"/>
  <c r="CR645" i="54"/>
  <c r="CR649" i="54"/>
  <c r="CR658" i="54"/>
  <c r="CR666" i="54"/>
  <c r="CR671" i="54"/>
  <c r="CR673" i="54"/>
  <c r="CR675" i="54"/>
  <c r="CR677" i="54"/>
  <c r="CR681" i="54"/>
  <c r="CR690" i="54"/>
  <c r="CR698" i="54"/>
  <c r="CR703" i="54"/>
  <c r="CR705" i="54"/>
  <c r="CR707" i="54"/>
  <c r="CR709" i="54"/>
  <c r="CR713" i="54"/>
  <c r="CR722" i="54"/>
  <c r="CR730" i="54"/>
  <c r="CR735" i="54"/>
  <c r="CR737" i="54"/>
  <c r="CR739" i="54"/>
  <c r="CR741" i="54"/>
  <c r="CR745" i="54"/>
  <c r="CR754" i="54"/>
  <c r="CR762" i="54"/>
  <c r="CR767" i="54"/>
  <c r="CR769" i="54"/>
  <c r="CR771" i="54"/>
  <c r="CR773" i="54"/>
  <c r="CR777" i="54"/>
  <c r="CR786" i="54"/>
  <c r="CR794" i="54"/>
  <c r="CR799" i="54"/>
  <c r="CR801" i="54"/>
  <c r="CR803" i="54"/>
  <c r="CR805" i="54"/>
  <c r="CR809" i="54"/>
  <c r="CR818" i="54"/>
  <c r="CR826" i="54"/>
  <c r="CR831" i="54"/>
  <c r="CR833" i="54"/>
  <c r="CR835" i="54"/>
  <c r="CR837" i="54"/>
  <c r="CR840" i="54"/>
  <c r="CR842" i="54"/>
  <c r="CR845" i="54"/>
  <c r="CR852" i="54"/>
  <c r="CR854" i="54"/>
  <c r="CR858" i="54"/>
  <c r="CR868" i="54"/>
  <c r="CR873" i="54"/>
  <c r="CR877" i="54"/>
  <c r="CR879" i="54"/>
  <c r="CR883" i="54"/>
  <c r="CR886" i="54"/>
  <c r="CR890" i="54"/>
  <c r="CR900" i="54"/>
  <c r="CR905" i="54"/>
  <c r="CR909" i="54"/>
  <c r="CR911" i="54"/>
  <c r="CR915" i="54"/>
  <c r="CR918" i="54"/>
  <c r="CR922" i="54"/>
  <c r="CR932" i="54"/>
  <c r="CR937" i="54"/>
  <c r="CR941" i="54"/>
  <c r="CR943" i="54"/>
  <c r="CR947" i="54"/>
  <c r="CR950" i="54"/>
  <c r="CR954" i="54"/>
  <c r="CR964" i="54"/>
  <c r="CR969" i="54"/>
  <c r="CR973" i="54"/>
  <c r="CR975" i="54"/>
  <c r="CR979" i="54"/>
  <c r="CR982" i="54"/>
  <c r="CR986" i="54"/>
  <c r="CR996" i="54"/>
  <c r="CR1001" i="54"/>
  <c r="CR1005" i="54"/>
  <c r="CR1007" i="54"/>
  <c r="CR1011" i="54"/>
  <c r="CR1014" i="54"/>
  <c r="CR1018" i="54"/>
  <c r="CR1029" i="54"/>
  <c r="CR1034" i="54"/>
  <c r="CR1040" i="54"/>
  <c r="CR1044" i="54"/>
  <c r="CR1049" i="54"/>
  <c r="CR1051" i="54"/>
  <c r="CR1060" i="54"/>
  <c r="CR1064" i="54"/>
  <c r="CR1067" i="54"/>
  <c r="CR1070" i="54"/>
  <c r="CR1080" i="54"/>
  <c r="CR1085" i="54"/>
  <c r="CR1090" i="54"/>
  <c r="CR1101" i="54"/>
  <c r="CR1103" i="54"/>
  <c r="CR1105" i="54"/>
  <c r="CR1108" i="54"/>
  <c r="CR1113" i="54"/>
  <c r="CR1118" i="54"/>
  <c r="CR1119" i="54"/>
  <c r="CR1124" i="54"/>
  <c r="CR1129" i="54"/>
  <c r="CR1134" i="54"/>
  <c r="CR1135" i="54"/>
  <c r="CR1140" i="54"/>
  <c r="CR1147" i="54"/>
  <c r="CR1150" i="54"/>
  <c r="CR1155" i="54"/>
  <c r="CR1158" i="54"/>
  <c r="CR1163" i="54"/>
  <c r="CR1166" i="54"/>
  <c r="CR1171" i="54"/>
  <c r="CR1174" i="54"/>
  <c r="CR1179" i="54"/>
  <c r="CR1182" i="54"/>
  <c r="CR1187" i="54"/>
  <c r="CR1190" i="54"/>
  <c r="CR1195" i="54"/>
  <c r="CR1198" i="54"/>
  <c r="CR1203" i="54"/>
  <c r="CR1206" i="54"/>
  <c r="CR1211" i="54"/>
  <c r="CR1214" i="54"/>
  <c r="CR274" i="54"/>
  <c r="CR284" i="54"/>
  <c r="CR295" i="54"/>
  <c r="CR301" i="54"/>
  <c r="CR310" i="54"/>
  <c r="CR314" i="54"/>
  <c r="CR335" i="54"/>
  <c r="CR339" i="54"/>
  <c r="CR348" i="54"/>
  <c r="CR352" i="54"/>
  <c r="CR369" i="54"/>
  <c r="CR394" i="54"/>
  <c r="CR399" i="54"/>
  <c r="CR403" i="54"/>
  <c r="CR412" i="54"/>
  <c r="CR416" i="54"/>
  <c r="CR433" i="54"/>
  <c r="CR458" i="54"/>
  <c r="CR463" i="54"/>
  <c r="CR467" i="54"/>
  <c r="CR476" i="54"/>
  <c r="CR480" i="54"/>
  <c r="CR497" i="54"/>
  <c r="CR506" i="54"/>
  <c r="CR516" i="54"/>
  <c r="CR525" i="54"/>
  <c r="CR532" i="54"/>
  <c r="CR537" i="54"/>
  <c r="CR554" i="54"/>
  <c r="CR559" i="54"/>
  <c r="CR564" i="54"/>
  <c r="CR569" i="54"/>
  <c r="CR574" i="54"/>
  <c r="CR584" i="54"/>
  <c r="CR587" i="54"/>
  <c r="CR590" i="54"/>
  <c r="CR599" i="54"/>
  <c r="CR603" i="54"/>
  <c r="CR608" i="54"/>
  <c r="CR612" i="54"/>
  <c r="CR616" i="54"/>
  <c r="CR622" i="54"/>
  <c r="CR631" i="54"/>
  <c r="CR635" i="54"/>
  <c r="CR640" i="54"/>
  <c r="CR644" i="54"/>
  <c r="CR648" i="54"/>
  <c r="CR654" i="54"/>
  <c r="CR663" i="54"/>
  <c r="CR667" i="54"/>
  <c r="CR672" i="54"/>
  <c r="CR676" i="54"/>
  <c r="CR680" i="54"/>
  <c r="CR686" i="54"/>
  <c r="CR695" i="54"/>
  <c r="CR699" i="54"/>
  <c r="CR704" i="54"/>
  <c r="CR708" i="54"/>
  <c r="CR712" i="54"/>
  <c r="CR718" i="54"/>
  <c r="CR727" i="54"/>
  <c r="CR731" i="54"/>
  <c r="CR736" i="54"/>
  <c r="CR740" i="54"/>
  <c r="CR744" i="54"/>
  <c r="CR750" i="54"/>
  <c r="CR759" i="54"/>
  <c r="CR763" i="54"/>
  <c r="CR768" i="54"/>
  <c r="CR772" i="54"/>
  <c r="CR776" i="54"/>
  <c r="CR782" i="54"/>
  <c r="CR791" i="54"/>
  <c r="CR795" i="54"/>
  <c r="CR800" i="54"/>
  <c r="CR804" i="54"/>
  <c r="CR808" i="54"/>
  <c r="CR814" i="54"/>
  <c r="CR823" i="54"/>
  <c r="CR827" i="54"/>
  <c r="CR832" i="54"/>
  <c r="CR836" i="54"/>
  <c r="CR844" i="54"/>
  <c r="CR846" i="54"/>
  <c r="CR860" i="54"/>
  <c r="CR865" i="54"/>
  <c r="CR869" i="54"/>
  <c r="CR871" i="54"/>
  <c r="CR875" i="54"/>
  <c r="CR878" i="54"/>
  <c r="CR882" i="54"/>
  <c r="CR892" i="54"/>
  <c r="CR897" i="54"/>
  <c r="CR901" i="54"/>
  <c r="CR903" i="54"/>
  <c r="CR907" i="54"/>
  <c r="CR910" i="54"/>
  <c r="CR914" i="54"/>
  <c r="CR924" i="54"/>
  <c r="CR929" i="54"/>
  <c r="CR933" i="54"/>
  <c r="CR935" i="54"/>
  <c r="CR939" i="54"/>
  <c r="CR942" i="54"/>
  <c r="CR946" i="54"/>
  <c r="CR956" i="54"/>
  <c r="CR961" i="54"/>
  <c r="CR965" i="54"/>
  <c r="CR967" i="54"/>
  <c r="CR971" i="54"/>
  <c r="CR974" i="54"/>
  <c r="CR978" i="54"/>
  <c r="CR988" i="54"/>
  <c r="CR993" i="54"/>
  <c r="CR997" i="54"/>
  <c r="CR999" i="54"/>
  <c r="CR1003" i="54"/>
  <c r="CR1006" i="54"/>
  <c r="CR1010" i="54"/>
  <c r="CR1020" i="54"/>
  <c r="CR1025" i="54"/>
  <c r="CR1027" i="54"/>
  <c r="CR1047" i="54"/>
  <c r="CR1050" i="54"/>
  <c r="CR1056" i="54"/>
  <c r="CR1061" i="54"/>
  <c r="CR1066" i="54"/>
  <c r="CR1072" i="54"/>
  <c r="CR1076" i="54"/>
  <c r="CR1081" i="54"/>
  <c r="CR1083" i="54"/>
  <c r="CR1096" i="54"/>
  <c r="CR1099" i="54"/>
  <c r="CR1102" i="54"/>
  <c r="CR1109" i="54"/>
  <c r="CR1114" i="54"/>
  <c r="CR1115" i="54"/>
  <c r="CR1120" i="54"/>
  <c r="CR1125" i="54"/>
  <c r="CR1130" i="54"/>
  <c r="CR1131" i="54"/>
  <c r="CR1136" i="54"/>
  <c r="CR1141" i="54"/>
  <c r="CR1144" i="54"/>
  <c r="CR1145" i="54"/>
  <c r="CR1152" i="54"/>
  <c r="CR1153" i="54"/>
  <c r="CR1160" i="54"/>
  <c r="CR1161" i="54"/>
  <c r="CR1169" i="54"/>
  <c r="CR1176" i="54"/>
  <c r="CR1177" i="54"/>
  <c r="CR1184" i="54"/>
  <c r="CR1192" i="54"/>
  <c r="CR1200" i="54"/>
  <c r="CR1208" i="54"/>
  <c r="CR13" i="54"/>
  <c r="CR20" i="54"/>
  <c r="CR46" i="54"/>
  <c r="CR59" i="54"/>
  <c r="CR78" i="54"/>
  <c r="CR91" i="54"/>
  <c r="CR110" i="54"/>
  <c r="CR116" i="54"/>
  <c r="CR123" i="54"/>
  <c r="CR142" i="54"/>
  <c r="CR148" i="54"/>
  <c r="CR181" i="54"/>
  <c r="CR203" i="54"/>
  <c r="CR208" i="54"/>
  <c r="CR213" i="54"/>
  <c r="CR218" i="54"/>
  <c r="CR234" i="54"/>
  <c r="CR239" i="54"/>
  <c r="CR251" i="54"/>
  <c r="CR264" i="54"/>
  <c r="CR270" i="54"/>
  <c r="CR275" i="54"/>
  <c r="CR281" i="54"/>
  <c r="CR298" i="54"/>
  <c r="CR311" i="54"/>
  <c r="CR315" i="54"/>
  <c r="CR324" i="54"/>
  <c r="CR328" i="54"/>
  <c r="CR337" i="54"/>
  <c r="CR341" i="54"/>
  <c r="CR370" i="54"/>
  <c r="CR375" i="54"/>
  <c r="CR379" i="54"/>
  <c r="CR388" i="54"/>
  <c r="CR392" i="54"/>
  <c r="CR409" i="54"/>
  <c r="CR434" i="54"/>
  <c r="CR439" i="54"/>
  <c r="CR443" i="54"/>
  <c r="CR452" i="54"/>
  <c r="CR456" i="54"/>
  <c r="CR473" i="54"/>
  <c r="CR498" i="54"/>
  <c r="CR510" i="54"/>
  <c r="CR517" i="54"/>
  <c r="CR520" i="54"/>
  <c r="CR523" i="54"/>
  <c r="CR533" i="54"/>
  <c r="CR550" i="54"/>
  <c r="CR555" i="54"/>
  <c r="CR560" i="54"/>
  <c r="CR565" i="54"/>
  <c r="CR576" i="54"/>
  <c r="CR592" i="54"/>
  <c r="CR597" i="54"/>
  <c r="CR601" i="54"/>
  <c r="CR610" i="54"/>
  <c r="CR618" i="54"/>
  <c r="CR623" i="54"/>
  <c r="CR625" i="54"/>
  <c r="CR627" i="54"/>
  <c r="CR629" i="54"/>
  <c r="CR633" i="54"/>
  <c r="CR642" i="54"/>
  <c r="CR650" i="54"/>
  <c r="CR655" i="54"/>
  <c r="CR657" i="54"/>
  <c r="CR659" i="54"/>
  <c r="CR661" i="54"/>
  <c r="CR665" i="54"/>
  <c r="CR674" i="54"/>
  <c r="CR682" i="54"/>
  <c r="CR687" i="54"/>
  <c r="CR689" i="54"/>
  <c r="CR691" i="54"/>
  <c r="CR693" i="54"/>
  <c r="CR697" i="54"/>
  <c r="CR706" i="54"/>
  <c r="CR714" i="54"/>
  <c r="CR719" i="54"/>
  <c r="CR721" i="54"/>
  <c r="CR723" i="54"/>
  <c r="CR725" i="54"/>
  <c r="CR729" i="54"/>
  <c r="CR738" i="54"/>
  <c r="CR746" i="54"/>
  <c r="CR751" i="54"/>
  <c r="CR753" i="54"/>
  <c r="CR755" i="54"/>
  <c r="CR757" i="54"/>
  <c r="CR761" i="54"/>
  <c r="CR770" i="54"/>
  <c r="CR778" i="54"/>
  <c r="CR783" i="54"/>
  <c r="CR785" i="54"/>
  <c r="CR787" i="54"/>
  <c r="CR789" i="54"/>
  <c r="CR793" i="54"/>
  <c r="CR802" i="54"/>
  <c r="CR810" i="54"/>
  <c r="CR815" i="54"/>
  <c r="CR817" i="54"/>
  <c r="CR819" i="54"/>
  <c r="CR821" i="54"/>
  <c r="CR825" i="54"/>
  <c r="CR834" i="54"/>
  <c r="CR847" i="54"/>
  <c r="CR850" i="54"/>
  <c r="CR857" i="54"/>
  <c r="CR861" i="54"/>
  <c r="CR863" i="54"/>
  <c r="CR867" i="54"/>
  <c r="CR870" i="54"/>
  <c r="CR874" i="54"/>
  <c r="CR884" i="54"/>
  <c r="CR889" i="54"/>
  <c r="CR893" i="54"/>
  <c r="CR895" i="54"/>
  <c r="CR899" i="54"/>
  <c r="CR902" i="54"/>
  <c r="CR906" i="54"/>
  <c r="CR916" i="54"/>
  <c r="CR921" i="54"/>
  <c r="CR925" i="54"/>
  <c r="CR927" i="54"/>
  <c r="CR931" i="54"/>
  <c r="CR934" i="54"/>
  <c r="CR938" i="54"/>
  <c r="CR948" i="54"/>
  <c r="CR953" i="54"/>
  <c r="CR957" i="54"/>
  <c r="CR959" i="54"/>
  <c r="CR963" i="54"/>
  <c r="CR966" i="54"/>
  <c r="CR970" i="54"/>
  <c r="CR980" i="54"/>
  <c r="CR985" i="54"/>
  <c r="CR989" i="54"/>
  <c r="CR991" i="54"/>
  <c r="CR995" i="54"/>
  <c r="CR998" i="54"/>
  <c r="CR1002" i="54"/>
  <c r="CR1012" i="54"/>
  <c r="CR1017" i="54"/>
  <c r="CR1021" i="54"/>
  <c r="CR1023" i="54"/>
  <c r="CR1026" i="54"/>
  <c r="CR1037" i="54"/>
  <c r="CR1039" i="54"/>
  <c r="CR1041" i="54"/>
  <c r="CR1046" i="54"/>
  <c r="CR1052" i="54"/>
  <c r="CR1057" i="54"/>
  <c r="CR1059" i="54"/>
  <c r="CR1079" i="54"/>
  <c r="CR1082" i="54"/>
  <c r="CR1088" i="54"/>
  <c r="CR1093" i="54"/>
  <c r="CR1098" i="54"/>
  <c r="CR1104" i="54"/>
  <c r="CR1110" i="54"/>
  <c r="CR1111" i="54"/>
  <c r="CR1116" i="54"/>
  <c r="CR1121" i="54"/>
  <c r="CR1126" i="54"/>
  <c r="CR1127" i="54"/>
  <c r="CR1132" i="54"/>
  <c r="CR1137" i="54"/>
  <c r="CR1142" i="54"/>
  <c r="CR1143" i="54"/>
  <c r="CR1146" i="54"/>
  <c r="CR1151" i="54"/>
  <c r="CR1154" i="54"/>
  <c r="CR1159" i="54"/>
  <c r="CR1162" i="54"/>
  <c r="CR1167" i="54"/>
  <c r="CR1170" i="54"/>
  <c r="CR1175" i="54"/>
  <c r="CR1178" i="54"/>
  <c r="CR1183" i="54"/>
  <c r="CR1186" i="54"/>
  <c r="CR1191" i="54"/>
  <c r="CR1194" i="54"/>
  <c r="CR1199" i="54"/>
  <c r="CR1202" i="54"/>
  <c r="CR1207" i="54"/>
  <c r="CR1210" i="54"/>
  <c r="CR1215" i="54"/>
  <c r="CR1373" i="54"/>
  <c r="CR1418" i="54"/>
  <c r="CR1282" i="54"/>
  <c r="CR1301" i="54"/>
  <c r="CR1317" i="54"/>
  <c r="CR11" i="54"/>
  <c r="CR30" i="54"/>
  <c r="CR43" i="54"/>
  <c r="CR49" i="54"/>
  <c r="CR56" i="54"/>
  <c r="CR81" i="54"/>
  <c r="CR88" i="54"/>
  <c r="CR101" i="54"/>
  <c r="CR133" i="54"/>
  <c r="CR165" i="54"/>
  <c r="CR178" i="54"/>
  <c r="CR184" i="54"/>
  <c r="CR207" i="54"/>
  <c r="CR226" i="54"/>
  <c r="CR238" i="54"/>
  <c r="CR243" i="54"/>
  <c r="CR250" i="54"/>
  <c r="CR255" i="54"/>
  <c r="CR267" i="54"/>
  <c r="CR1092" i="54"/>
  <c r="CR1168" i="54"/>
  <c r="CR1185" i="54"/>
  <c r="CR1193" i="54"/>
  <c r="CR1201" i="54"/>
  <c r="CR1209" i="54"/>
  <c r="CR1368" i="54"/>
  <c r="CR1271" i="54"/>
  <c r="CR27" i="54"/>
  <c r="CR228" i="54"/>
  <c r="CR253" i="54"/>
  <c r="CR316" i="54"/>
  <c r="CR333" i="54"/>
  <c r="CR367" i="54"/>
  <c r="CR384" i="54"/>
  <c r="CR401" i="54"/>
  <c r="CR435" i="54"/>
  <c r="CR526" i="54"/>
  <c r="CR538" i="54"/>
  <c r="CR548" i="54"/>
  <c r="CR579" i="54"/>
  <c r="CR600" i="54"/>
  <c r="CR651" i="54"/>
  <c r="CR660" i="54"/>
  <c r="CR702" i="54"/>
  <c r="CR711" i="54"/>
  <c r="CR720" i="54"/>
  <c r="CR728" i="54"/>
  <c r="CR779" i="54"/>
  <c r="CR788" i="54"/>
  <c r="CR830" i="54"/>
  <c r="CR839" i="54"/>
  <c r="CR851" i="54"/>
  <c r="CR859" i="54"/>
  <c r="CR876" i="54"/>
  <c r="CR885" i="54"/>
  <c r="CR894" i="54"/>
  <c r="CR919" i="54"/>
  <c r="CR945" i="54"/>
  <c r="CR962" i="54"/>
  <c r="CR987" i="54"/>
  <c r="CR1004" i="54"/>
  <c r="CR1013" i="54"/>
  <c r="CR1022" i="54"/>
  <c r="CR1048" i="54"/>
  <c r="CR1058" i="54"/>
  <c r="CR1084" i="54"/>
  <c r="CR1112" i="54"/>
  <c r="CR1122" i="54"/>
  <c r="CR1139" i="54"/>
  <c r="CR1165" i="54"/>
  <c r="CR1172" i="54"/>
  <c r="CR1197" i="54"/>
  <c r="CR1204" i="54"/>
  <c r="CR5" i="54"/>
  <c r="CR465" i="54"/>
  <c r="CR683" i="54"/>
  <c r="CR743" i="54"/>
  <c r="CR866" i="54"/>
  <c r="CR908" i="54"/>
  <c r="CR951" i="54"/>
  <c r="CR994" i="54"/>
  <c r="CR1028" i="54"/>
  <c r="CR1189" i="54"/>
  <c r="CR188" i="54"/>
  <c r="CR282" i="54"/>
  <c r="CR303" i="54"/>
  <c r="CR320" i="54"/>
  <c r="CR371" i="54"/>
  <c r="CR505" i="54"/>
  <c r="CR570" i="54"/>
  <c r="CR619" i="54"/>
  <c r="CR628" i="54"/>
  <c r="CR670" i="54"/>
  <c r="CR679" i="54"/>
  <c r="CR688" i="54"/>
  <c r="CR696" i="54"/>
  <c r="CR747" i="54"/>
  <c r="CR756" i="54"/>
  <c r="CR798" i="54"/>
  <c r="CR807" i="54"/>
  <c r="CR816" i="54"/>
  <c r="CR824" i="54"/>
  <c r="CR841" i="54"/>
  <c r="CR853" i="54"/>
  <c r="CR862" i="54"/>
  <c r="CR887" i="54"/>
  <c r="CR913" i="54"/>
  <c r="CR930" i="54"/>
  <c r="CR955" i="54"/>
  <c r="CR972" i="54"/>
  <c r="CR981" i="54"/>
  <c r="CR990" i="54"/>
  <c r="CR1015" i="54"/>
  <c r="CR1032" i="54"/>
  <c r="CR1069" i="54"/>
  <c r="CR1078" i="54"/>
  <c r="CR1123" i="54"/>
  <c r="CR1133" i="54"/>
  <c r="CR1148" i="54"/>
  <c r="CR1173" i="54"/>
  <c r="CR1180" i="54"/>
  <c r="CR1205" i="54"/>
  <c r="CR1212" i="54"/>
  <c r="CR656" i="54"/>
  <c r="CR724" i="54"/>
  <c r="CR766" i="54"/>
  <c r="CR784" i="54"/>
  <c r="CR881" i="54"/>
  <c r="CR898" i="54"/>
  <c r="CR923" i="54"/>
  <c r="CR949" i="54"/>
  <c r="CR958" i="54"/>
  <c r="CR983" i="54"/>
  <c r="CR1009" i="54"/>
  <c r="CR1035" i="54"/>
  <c r="CR1071" i="54"/>
  <c r="CR1089" i="54"/>
  <c r="CR1117" i="54"/>
  <c r="CR1149" i="54"/>
  <c r="CR1181" i="54"/>
  <c r="CR1213" i="54"/>
  <c r="CR72" i="54"/>
  <c r="CR149" i="54"/>
  <c r="CR292" i="54"/>
  <c r="CR346" i="54"/>
  <c r="CR380" i="54"/>
  <c r="CR448" i="54"/>
  <c r="CR606" i="54"/>
  <c r="CR624" i="54"/>
  <c r="CR692" i="54"/>
  <c r="CR752" i="54"/>
  <c r="CR820" i="54"/>
  <c r="CR917" i="54"/>
  <c r="CR1019" i="54"/>
  <c r="CR1073" i="54"/>
  <c r="CR1138" i="54"/>
  <c r="CR1157" i="54"/>
  <c r="CR14" i="54"/>
  <c r="CR65" i="54"/>
  <c r="CR117" i="54"/>
  <c r="CR219" i="54"/>
  <c r="CR240" i="54"/>
  <c r="CR265" i="54"/>
  <c r="CR307" i="54"/>
  <c r="CR342" i="54"/>
  <c r="CR426" i="54"/>
  <c r="CR444" i="54"/>
  <c r="CR494" i="54"/>
  <c r="CR508" i="54"/>
  <c r="CR543" i="54"/>
  <c r="CR553" i="54"/>
  <c r="CR595" i="54"/>
  <c r="CR638" i="54"/>
  <c r="CR647" i="54"/>
  <c r="CR664" i="54"/>
  <c r="CR715" i="54"/>
  <c r="CR775" i="54"/>
  <c r="CR792" i="54"/>
  <c r="CR855" i="54"/>
  <c r="CR940" i="54"/>
  <c r="CR1053" i="54"/>
  <c r="CR1156" i="54"/>
  <c r="CR1188" i="54"/>
  <c r="CR175" i="54"/>
  <c r="CR329" i="54"/>
  <c r="CR362" i="54"/>
  <c r="CR431" i="54"/>
  <c r="CR511" i="54"/>
  <c r="CR585" i="54"/>
  <c r="CR615" i="54"/>
  <c r="CR632" i="54"/>
  <c r="CR734" i="54"/>
  <c r="CR760" i="54"/>
  <c r="CR811" i="54"/>
  <c r="CR891" i="54"/>
  <c r="CR926" i="54"/>
  <c r="CR977" i="54"/>
  <c r="CR1038" i="54"/>
  <c r="CR1091" i="54"/>
  <c r="CR1128" i="54"/>
  <c r="CR1164" i="54"/>
  <c r="CR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443" i="54" l="1"/>
  <c r="DS443" i="54"/>
  <c r="DT443" i="54"/>
  <c r="DR395" i="54"/>
  <c r="DS395" i="54"/>
  <c r="DT395" i="54"/>
  <c r="DR432" i="54"/>
  <c r="DS432" i="54"/>
  <c r="DT432" i="54"/>
  <c r="DR368" i="54"/>
  <c r="DS368" i="54"/>
  <c r="DT368" i="54"/>
  <c r="DS421" i="54"/>
  <c r="DT421" i="54"/>
  <c r="DR421" i="54"/>
  <c r="DR359" i="54"/>
  <c r="DS359" i="54"/>
  <c r="DT359" i="54"/>
  <c r="DT442" i="54"/>
  <c r="DR442" i="54"/>
  <c r="DS442" i="54"/>
  <c r="DR435" i="54"/>
  <c r="DS435" i="54"/>
  <c r="DT435" i="54"/>
  <c r="DR419" i="54"/>
  <c r="DS419" i="54"/>
  <c r="DT419" i="54"/>
  <c r="DR403" i="54"/>
  <c r="DS403" i="54"/>
  <c r="DT403" i="54"/>
  <c r="DR387" i="54"/>
  <c r="DS387" i="54"/>
  <c r="DT387" i="54"/>
  <c r="DR371" i="54"/>
  <c r="DS371" i="54"/>
  <c r="DT371" i="54"/>
  <c r="DR351" i="54"/>
  <c r="DS351" i="54"/>
  <c r="DT351" i="54"/>
  <c r="DR440" i="54"/>
  <c r="DS440" i="54"/>
  <c r="DT440" i="54"/>
  <c r="DR424" i="54"/>
  <c r="DS424" i="54"/>
  <c r="DT424" i="54"/>
  <c r="DR408" i="54"/>
  <c r="DS408" i="54"/>
  <c r="DT408" i="54"/>
  <c r="DR392" i="54"/>
  <c r="DS392" i="54"/>
  <c r="DT392" i="54"/>
  <c r="DR376" i="54"/>
  <c r="DS376" i="54"/>
  <c r="DT376" i="54"/>
  <c r="DR364" i="54"/>
  <c r="DS364" i="54"/>
  <c r="DT364" i="54"/>
  <c r="DR347" i="54"/>
  <c r="DS347" i="54"/>
  <c r="DT347" i="54"/>
  <c r="DR328" i="54"/>
  <c r="DS328" i="54"/>
  <c r="DT328" i="54"/>
  <c r="DS429" i="54"/>
  <c r="DT429" i="54"/>
  <c r="DR429" i="54"/>
  <c r="DS413" i="54"/>
  <c r="DT413" i="54"/>
  <c r="DR413" i="54"/>
  <c r="DS397" i="54"/>
  <c r="DT397" i="54"/>
  <c r="DR397" i="54"/>
  <c r="DS381" i="54"/>
  <c r="DT381" i="54"/>
  <c r="DR381" i="54"/>
  <c r="DS361" i="54"/>
  <c r="DT361" i="54"/>
  <c r="DR361" i="54"/>
  <c r="DR344" i="54"/>
  <c r="DS344" i="54"/>
  <c r="DT344" i="54"/>
  <c r="DR444" i="54"/>
  <c r="DS444" i="54"/>
  <c r="DT444" i="54"/>
  <c r="DT426" i="54"/>
  <c r="DR426" i="54"/>
  <c r="DS426" i="54"/>
  <c r="DT410" i="54"/>
  <c r="DR410" i="54"/>
  <c r="DS410" i="54"/>
  <c r="DT394" i="54"/>
  <c r="DR394" i="54"/>
  <c r="DS394" i="54"/>
  <c r="DT378" i="54"/>
  <c r="DR378" i="54"/>
  <c r="DS378" i="54"/>
  <c r="DR356" i="54"/>
  <c r="DS356" i="54"/>
  <c r="DT356" i="54"/>
  <c r="DR339" i="54"/>
  <c r="DS339" i="54"/>
  <c r="DT339" i="54"/>
  <c r="DT354" i="54"/>
  <c r="DR354" i="54"/>
  <c r="DS354" i="54"/>
  <c r="DT338" i="54"/>
  <c r="DR338" i="54"/>
  <c r="DS338" i="54"/>
  <c r="DT322" i="54"/>
  <c r="DR322" i="54"/>
  <c r="DS322" i="54"/>
  <c r="DT306" i="54"/>
  <c r="DR306" i="54"/>
  <c r="DS306" i="54"/>
  <c r="DT290" i="54"/>
  <c r="DR290" i="54"/>
  <c r="DS290" i="54"/>
  <c r="DR256" i="54"/>
  <c r="DS256" i="54"/>
  <c r="DT256" i="54"/>
  <c r="DR319" i="54"/>
  <c r="DS319" i="54"/>
  <c r="DT319" i="54"/>
  <c r="DR303" i="54"/>
  <c r="DS303" i="54"/>
  <c r="DT303" i="54"/>
  <c r="DR287" i="54"/>
  <c r="DS287" i="54"/>
  <c r="DT287" i="54"/>
  <c r="DR255" i="54"/>
  <c r="DS255" i="54"/>
  <c r="DT255" i="54"/>
  <c r="DR312" i="54"/>
  <c r="DS312" i="54"/>
  <c r="DT312" i="54"/>
  <c r="DR296" i="54"/>
  <c r="DS296" i="54"/>
  <c r="DT296" i="54"/>
  <c r="DR276" i="54"/>
  <c r="DS276" i="54"/>
  <c r="DT276" i="54"/>
  <c r="DR239" i="54"/>
  <c r="DS239" i="54"/>
  <c r="DT239" i="54"/>
  <c r="DS313" i="54"/>
  <c r="DT313" i="54"/>
  <c r="DR313" i="54"/>
  <c r="DS297" i="54"/>
  <c r="DT297" i="54"/>
  <c r="DR297" i="54"/>
  <c r="DR275" i="54"/>
  <c r="DS275" i="54"/>
  <c r="DT275" i="54"/>
  <c r="DR243" i="54"/>
  <c r="DS243" i="54"/>
  <c r="DT243" i="54"/>
  <c r="DT274" i="54"/>
  <c r="DR274" i="54"/>
  <c r="DS274" i="54"/>
  <c r="DT258" i="54"/>
  <c r="DR258" i="54"/>
  <c r="DS258" i="54"/>
  <c r="DT242" i="54"/>
  <c r="DR242" i="54"/>
  <c r="DS242" i="54"/>
  <c r="DT226" i="54"/>
  <c r="DR226" i="54"/>
  <c r="DS226" i="54"/>
  <c r="DR212" i="54"/>
  <c r="DS212" i="54"/>
  <c r="DT212" i="54"/>
  <c r="DR180" i="54"/>
  <c r="DS180" i="54"/>
  <c r="DT180" i="54"/>
  <c r="DR227" i="54"/>
  <c r="DS227" i="54"/>
  <c r="DT227" i="54"/>
  <c r="DS209" i="54"/>
  <c r="DT209" i="54"/>
  <c r="DR209" i="54"/>
  <c r="DS177" i="54"/>
  <c r="DT177" i="54"/>
  <c r="DR177" i="54"/>
  <c r="DR236" i="54"/>
  <c r="DS236" i="54"/>
  <c r="DT236" i="54"/>
  <c r="DR220" i="54"/>
  <c r="DS220" i="54"/>
  <c r="DT220" i="54"/>
  <c r="DR192" i="54"/>
  <c r="DS192" i="54"/>
  <c r="DT192" i="54"/>
  <c r="DR147" i="54"/>
  <c r="DS147" i="54"/>
  <c r="DT147" i="54"/>
  <c r="DS273" i="54"/>
  <c r="DT273" i="54"/>
  <c r="DR273" i="54"/>
  <c r="DS257" i="54"/>
  <c r="DT257" i="54"/>
  <c r="DR257" i="54"/>
  <c r="DS241" i="54"/>
  <c r="DT241" i="54"/>
  <c r="DR241" i="54"/>
  <c r="DS225" i="54"/>
  <c r="DT225" i="54"/>
  <c r="DR225" i="54"/>
  <c r="DS205" i="54"/>
  <c r="DT205" i="54"/>
  <c r="DR205" i="54"/>
  <c r="DS173" i="54"/>
  <c r="DT173" i="54"/>
  <c r="DR173" i="54"/>
  <c r="DR211" i="54"/>
  <c r="DS211" i="54"/>
  <c r="DT211" i="54"/>
  <c r="DR195" i="54"/>
  <c r="DS195" i="54"/>
  <c r="DT195" i="54"/>
  <c r="DR179" i="54"/>
  <c r="DS179" i="54"/>
  <c r="DT179" i="54"/>
  <c r="DR163" i="54"/>
  <c r="DS163" i="54"/>
  <c r="DT163" i="54"/>
  <c r="DT154" i="54"/>
  <c r="DR154" i="54"/>
  <c r="DS154" i="54"/>
  <c r="DT202" i="54"/>
  <c r="DR202" i="54"/>
  <c r="DS202" i="54"/>
  <c r="DT186" i="54"/>
  <c r="DR186" i="54"/>
  <c r="DS186" i="54"/>
  <c r="DT170" i="54"/>
  <c r="DR170" i="54"/>
  <c r="DS170" i="54"/>
  <c r="DR151" i="54"/>
  <c r="DS151" i="54"/>
  <c r="DT151" i="54"/>
  <c r="DS145" i="54"/>
  <c r="DT145" i="54"/>
  <c r="DR145" i="54"/>
  <c r="DS129" i="54"/>
  <c r="DT129" i="54"/>
  <c r="DR129" i="54"/>
  <c r="DS113" i="54"/>
  <c r="DT113" i="54"/>
  <c r="DR113" i="54"/>
  <c r="DT142" i="54"/>
  <c r="DR142" i="54"/>
  <c r="DS142" i="54"/>
  <c r="DT126" i="54"/>
  <c r="DR126" i="54"/>
  <c r="DS126" i="54"/>
  <c r="DT106" i="54"/>
  <c r="DR106" i="54"/>
  <c r="DS106" i="54"/>
  <c r="DR135" i="54"/>
  <c r="DS135" i="54"/>
  <c r="DT135" i="54"/>
  <c r="DR119" i="54"/>
  <c r="DS119" i="54"/>
  <c r="DT119" i="54"/>
  <c r="DR95" i="54"/>
  <c r="DS95" i="54"/>
  <c r="DT95" i="54"/>
  <c r="DR152" i="54"/>
  <c r="DS152" i="54"/>
  <c r="DT152" i="54"/>
  <c r="DR136" i="54"/>
  <c r="DS136" i="54"/>
  <c r="DT136" i="54"/>
  <c r="DR120" i="54"/>
  <c r="DS120" i="54"/>
  <c r="DT120" i="54"/>
  <c r="DT94" i="54"/>
  <c r="DR94" i="54"/>
  <c r="DS94" i="54"/>
  <c r="DS101" i="54"/>
  <c r="DT101" i="54"/>
  <c r="DR101" i="54"/>
  <c r="DS85" i="54"/>
  <c r="DT85" i="54"/>
  <c r="DR85" i="54"/>
  <c r="DS69" i="54"/>
  <c r="DT69" i="54"/>
  <c r="DR69" i="54"/>
  <c r="DT78" i="54"/>
  <c r="DR78" i="54"/>
  <c r="DS78" i="54"/>
  <c r="DR56" i="54"/>
  <c r="DS56" i="54"/>
  <c r="DT56" i="54"/>
  <c r="DR75" i="54"/>
  <c r="DS75" i="54"/>
  <c r="DT75" i="54"/>
  <c r="DR55" i="54"/>
  <c r="DS55" i="54"/>
  <c r="DT55" i="54"/>
  <c r="DR104" i="54"/>
  <c r="DS104" i="54"/>
  <c r="DT104" i="54"/>
  <c r="DR88" i="54"/>
  <c r="DS88" i="54"/>
  <c r="DT88" i="54"/>
  <c r="DR72" i="54"/>
  <c r="DS72" i="54"/>
  <c r="DT72" i="54"/>
  <c r="DS41" i="54"/>
  <c r="DT41" i="54"/>
  <c r="DR41" i="54"/>
  <c r="DT58" i="54"/>
  <c r="DR58" i="54"/>
  <c r="DS58" i="54"/>
  <c r="DT34" i="54"/>
  <c r="DR34" i="54"/>
  <c r="DS34" i="54"/>
  <c r="DS65" i="54"/>
  <c r="DT65" i="54"/>
  <c r="DR65" i="54"/>
  <c r="DT46" i="54"/>
  <c r="DR46" i="54"/>
  <c r="DS46" i="54"/>
  <c r="DR28" i="54"/>
  <c r="DS28" i="54"/>
  <c r="DT28" i="54"/>
  <c r="DR36" i="54"/>
  <c r="DS36" i="54"/>
  <c r="DT36" i="54"/>
  <c r="DR51" i="54"/>
  <c r="DS51" i="54"/>
  <c r="DT51" i="54"/>
  <c r="DT26" i="54"/>
  <c r="DR26" i="54"/>
  <c r="DS26" i="54"/>
  <c r="DR35" i="54"/>
  <c r="DS35" i="54"/>
  <c r="DT35" i="54"/>
  <c r="DR19" i="54"/>
  <c r="DS19" i="54"/>
  <c r="DT19" i="54"/>
  <c r="DR20" i="54"/>
  <c r="DS20" i="54"/>
  <c r="DT20" i="54"/>
  <c r="DS17" i="54"/>
  <c r="DT17" i="54"/>
  <c r="DR17" i="54"/>
  <c r="DS481" i="54"/>
  <c r="DT481" i="54"/>
  <c r="DR481" i="54"/>
  <c r="DS473" i="54"/>
  <c r="DT473" i="54"/>
  <c r="DR473" i="54"/>
  <c r="DR459" i="54"/>
  <c r="DS459" i="54"/>
  <c r="DT459" i="54"/>
  <c r="DR447" i="54"/>
  <c r="DS447" i="54"/>
  <c r="DT447" i="54"/>
  <c r="DS464" i="54"/>
  <c r="DT464" i="54"/>
  <c r="DR464" i="54"/>
  <c r="DR448" i="54"/>
  <c r="DS448" i="54"/>
  <c r="DT448" i="54"/>
  <c r="DS487" i="54"/>
  <c r="DT487" i="54"/>
  <c r="DR487" i="54"/>
  <c r="DR469" i="54"/>
  <c r="DS469" i="54"/>
  <c r="DT469" i="54"/>
  <c r="DS457" i="54"/>
  <c r="DT457" i="54"/>
  <c r="DR457" i="54"/>
  <c r="DR477" i="54"/>
  <c r="DS477" i="54"/>
  <c r="DT477" i="54"/>
  <c r="DR451" i="54"/>
  <c r="DS451" i="54"/>
  <c r="DT451" i="54"/>
  <c r="DR467" i="54"/>
  <c r="DS467" i="54"/>
  <c r="DT467" i="54"/>
  <c r="DR501" i="54"/>
  <c r="DS501" i="54"/>
  <c r="DT501" i="54"/>
  <c r="DR511" i="54"/>
  <c r="DS511" i="54"/>
  <c r="DT511" i="54"/>
  <c r="DT539" i="54"/>
  <c r="DS539" i="54"/>
  <c r="DR539" i="54"/>
  <c r="DR556" i="54"/>
  <c r="DT556" i="54"/>
  <c r="DS556" i="54"/>
  <c r="DR494" i="54"/>
  <c r="DS494" i="54"/>
  <c r="DT494" i="54"/>
  <c r="DT515" i="54"/>
  <c r="DR515" i="54"/>
  <c r="DS515" i="54"/>
  <c r="DT546" i="54"/>
  <c r="DR546" i="54"/>
  <c r="DS546" i="54"/>
  <c r="DS528" i="54"/>
  <c r="DT528" i="54"/>
  <c r="DR528" i="54"/>
  <c r="DR508" i="54"/>
  <c r="DT508" i="54"/>
  <c r="DS508" i="54"/>
  <c r="DT498" i="54"/>
  <c r="DR498" i="54"/>
  <c r="DS498" i="54"/>
  <c r="DR524" i="54"/>
  <c r="DT524" i="54"/>
  <c r="DS524" i="54"/>
  <c r="DT545" i="54"/>
  <c r="DR545" i="54"/>
  <c r="DS545" i="54"/>
  <c r="DT561" i="54"/>
  <c r="DR561" i="54"/>
  <c r="DS561" i="54"/>
  <c r="DR502" i="54"/>
  <c r="DS502" i="54"/>
  <c r="DT502" i="54"/>
  <c r="DT521" i="54"/>
  <c r="DS521" i="54"/>
  <c r="DR521" i="54"/>
  <c r="DR550" i="54"/>
  <c r="DS550" i="54"/>
  <c r="DT550" i="54"/>
  <c r="DT538" i="54"/>
  <c r="DS538" i="54"/>
  <c r="DR538" i="54"/>
  <c r="DT563" i="54"/>
  <c r="DR563" i="54"/>
  <c r="DS563" i="54"/>
  <c r="CS1196" i="54"/>
  <c r="CU1196" i="54"/>
  <c r="CT1196" i="54"/>
  <c r="CT1038" i="54"/>
  <c r="CS1038" i="54"/>
  <c r="CU1038" i="54"/>
  <c r="CS811" i="54"/>
  <c r="CT811" i="54"/>
  <c r="CU811" i="54"/>
  <c r="CU615" i="54"/>
  <c r="CS615" i="54"/>
  <c r="CT615" i="54"/>
  <c r="CT362" i="54"/>
  <c r="CS362" i="54"/>
  <c r="CU362" i="54"/>
  <c r="CS1156" i="54"/>
  <c r="CT1156" i="54"/>
  <c r="CU1156" i="54"/>
  <c r="CS792" i="54"/>
  <c r="CT792" i="54"/>
  <c r="CU792" i="54"/>
  <c r="CU647" i="54"/>
  <c r="CS647" i="54"/>
  <c r="CT647" i="54"/>
  <c r="CT543" i="54"/>
  <c r="CS543" i="54"/>
  <c r="CU543" i="54"/>
  <c r="CT426" i="54"/>
  <c r="CS426" i="54"/>
  <c r="CU426" i="54"/>
  <c r="CS240" i="54"/>
  <c r="CT240" i="54"/>
  <c r="CU240" i="54"/>
  <c r="CS14" i="54"/>
  <c r="CU14" i="54"/>
  <c r="CT14" i="54"/>
  <c r="CU1019" i="54"/>
  <c r="CS1019" i="54"/>
  <c r="CT1019" i="54"/>
  <c r="CU692" i="54"/>
  <c r="CS692" i="54"/>
  <c r="CT692" i="54"/>
  <c r="CS380" i="54"/>
  <c r="CT380" i="54"/>
  <c r="CU380" i="54"/>
  <c r="CS72" i="54"/>
  <c r="CT72" i="54"/>
  <c r="CU72" i="54"/>
  <c r="CS1117" i="54"/>
  <c r="CU1117" i="54"/>
  <c r="CT1117" i="54"/>
  <c r="CS1009" i="54"/>
  <c r="CU1009" i="54"/>
  <c r="CT1009" i="54"/>
  <c r="CU923" i="54"/>
  <c r="CS923" i="54"/>
  <c r="CT923" i="54"/>
  <c r="CS766" i="54"/>
  <c r="CT766" i="54"/>
  <c r="CU766" i="54"/>
  <c r="CS1205" i="54"/>
  <c r="CT1205" i="54"/>
  <c r="CU1205" i="54"/>
  <c r="CS1133" i="54"/>
  <c r="CU1133" i="54"/>
  <c r="CT1133" i="54"/>
  <c r="CS1032" i="54"/>
  <c r="CT1032" i="54"/>
  <c r="CU1032" i="54"/>
  <c r="CS972" i="54"/>
  <c r="CT972" i="54"/>
  <c r="CU972" i="54"/>
  <c r="CU887" i="54"/>
  <c r="CS887" i="54"/>
  <c r="CT887" i="54"/>
  <c r="CS824" i="54"/>
  <c r="CT824" i="54"/>
  <c r="CU824" i="54"/>
  <c r="CU756" i="54"/>
  <c r="CS756" i="54"/>
  <c r="CT756" i="54"/>
  <c r="CU679" i="54"/>
  <c r="CS679" i="54"/>
  <c r="CT679" i="54"/>
  <c r="CU570" i="54"/>
  <c r="CS570" i="54"/>
  <c r="CT570" i="54"/>
  <c r="CU303" i="54"/>
  <c r="CT303" i="54"/>
  <c r="CS303" i="54"/>
  <c r="CT1028" i="54"/>
  <c r="CU1028" i="54"/>
  <c r="CS1028" i="54"/>
  <c r="CS866" i="54"/>
  <c r="CT866" i="54"/>
  <c r="CU866" i="54"/>
  <c r="CT5" i="54"/>
  <c r="CU5" i="54"/>
  <c r="CS1165" i="54"/>
  <c r="CT1165" i="54"/>
  <c r="CU1165" i="54"/>
  <c r="CS1084" i="54"/>
  <c r="CT1084" i="54"/>
  <c r="CU1084" i="54"/>
  <c r="CS1013" i="54"/>
  <c r="CU1013" i="54"/>
  <c r="CT1013" i="54"/>
  <c r="CS945" i="54"/>
  <c r="CU945" i="54"/>
  <c r="CT945" i="54"/>
  <c r="CU876" i="54"/>
  <c r="CT876" i="54"/>
  <c r="CS876" i="54"/>
  <c r="CS830" i="54"/>
  <c r="CT830" i="54"/>
  <c r="CU830" i="54"/>
  <c r="CT720" i="54"/>
  <c r="CS720" i="54"/>
  <c r="CU720" i="54"/>
  <c r="CT651" i="54"/>
  <c r="CS651" i="54"/>
  <c r="CU651" i="54"/>
  <c r="CU538" i="54"/>
  <c r="CS538" i="54"/>
  <c r="CT538" i="54"/>
  <c r="CS384" i="54"/>
  <c r="CT384" i="54"/>
  <c r="CU384" i="54"/>
  <c r="CU253" i="54"/>
  <c r="CT253" i="54"/>
  <c r="CS253" i="54"/>
  <c r="CS1368" i="54"/>
  <c r="CT1368" i="54"/>
  <c r="CU1368" i="54"/>
  <c r="CS1185" i="54"/>
  <c r="CU1185" i="54"/>
  <c r="CT1185" i="54"/>
  <c r="CS255" i="54"/>
  <c r="CU255" i="54"/>
  <c r="CT255" i="54"/>
  <c r="CS226" i="54"/>
  <c r="CU226" i="54"/>
  <c r="CT226" i="54"/>
  <c r="CT165" i="54"/>
  <c r="CS165" i="54"/>
  <c r="CU165" i="54"/>
  <c r="CS81" i="54"/>
  <c r="CT81" i="54"/>
  <c r="CU81" i="54"/>
  <c r="CS30" i="54"/>
  <c r="CU30" i="54"/>
  <c r="CT30" i="54"/>
  <c r="CT1282" i="54"/>
  <c r="CU1282" i="54"/>
  <c r="CS1282" i="54"/>
  <c r="CS1210" i="54"/>
  <c r="CU1210" i="54"/>
  <c r="CT1210" i="54"/>
  <c r="CS1194" i="54"/>
  <c r="CU1194" i="54"/>
  <c r="CT1194" i="54"/>
  <c r="CS1178" i="54"/>
  <c r="CU1178" i="54"/>
  <c r="CT1178" i="54"/>
  <c r="CS1162" i="54"/>
  <c r="CU1162" i="54"/>
  <c r="CT1162" i="54"/>
  <c r="CS1146" i="54"/>
  <c r="CU1146" i="54"/>
  <c r="CT1146" i="54"/>
  <c r="CT1132" i="54"/>
  <c r="CU1132" i="54"/>
  <c r="CS1132" i="54"/>
  <c r="CT1116" i="54"/>
  <c r="CU1116" i="54"/>
  <c r="CS1116" i="54"/>
  <c r="CU1098" i="54"/>
  <c r="CT1098" i="54"/>
  <c r="CS1098" i="54"/>
  <c r="CU1079" i="54"/>
  <c r="CT1079" i="54"/>
  <c r="CS1079" i="54"/>
  <c r="CT1046" i="54"/>
  <c r="CU1046" i="54"/>
  <c r="CS1046" i="54"/>
  <c r="CT1026" i="54"/>
  <c r="CU1026" i="54"/>
  <c r="CS1026" i="54"/>
  <c r="CS1012" i="54"/>
  <c r="CT1012" i="54"/>
  <c r="CU1012" i="54"/>
  <c r="CU991" i="54"/>
  <c r="CT991" i="54"/>
  <c r="CS991" i="54"/>
  <c r="CS970" i="54"/>
  <c r="CU970" i="54"/>
  <c r="CT970" i="54"/>
  <c r="CS957" i="54"/>
  <c r="CU957" i="54"/>
  <c r="CT957" i="54"/>
  <c r="CU934" i="54"/>
  <c r="CT934" i="54"/>
  <c r="CS934" i="54"/>
  <c r="CS921" i="54"/>
  <c r="CU921" i="54"/>
  <c r="CT921" i="54"/>
  <c r="CU899" i="54"/>
  <c r="CS899" i="54"/>
  <c r="CT899" i="54"/>
  <c r="CS884" i="54"/>
  <c r="CT884" i="54"/>
  <c r="CU884" i="54"/>
  <c r="CU863" i="54"/>
  <c r="CT863" i="54"/>
  <c r="CS863" i="54"/>
  <c r="CS847" i="54"/>
  <c r="CU847" i="54"/>
  <c r="CT847" i="54"/>
  <c r="CU819" i="54"/>
  <c r="CT819" i="54"/>
  <c r="CS819" i="54"/>
  <c r="CS802" i="54"/>
  <c r="CU802" i="54"/>
  <c r="CT802" i="54"/>
  <c r="CU785" i="54"/>
  <c r="CT785" i="54"/>
  <c r="CS785" i="54"/>
  <c r="CU761" i="54"/>
  <c r="CS761" i="54"/>
  <c r="CT761" i="54"/>
  <c r="CU751" i="54"/>
  <c r="CS751" i="54"/>
  <c r="CT751" i="54"/>
  <c r="CU725" i="54"/>
  <c r="CT725" i="54"/>
  <c r="CS725" i="54"/>
  <c r="CS714" i="54"/>
  <c r="CT714" i="54"/>
  <c r="CU714" i="54"/>
  <c r="CU691" i="54"/>
  <c r="CT691" i="54"/>
  <c r="CS691" i="54"/>
  <c r="CS674" i="54"/>
  <c r="CU674" i="54"/>
  <c r="CT674" i="54"/>
  <c r="CU657" i="54"/>
  <c r="CT657" i="54"/>
  <c r="CS657" i="54"/>
  <c r="CU633" i="54"/>
  <c r="CS633" i="54"/>
  <c r="CT633" i="54"/>
  <c r="CU623" i="54"/>
  <c r="CT623" i="54"/>
  <c r="CS623" i="54"/>
  <c r="CU597" i="54"/>
  <c r="CT597" i="54"/>
  <c r="CS597" i="54"/>
  <c r="CS560" i="54"/>
  <c r="CU560" i="54"/>
  <c r="CT560" i="54"/>
  <c r="CU523" i="54"/>
  <c r="CS523" i="54"/>
  <c r="CT523" i="54"/>
  <c r="CS498" i="54"/>
  <c r="CT498" i="54"/>
  <c r="CU498" i="54"/>
  <c r="CS443" i="54"/>
  <c r="CU443" i="54"/>
  <c r="CT443" i="54"/>
  <c r="CS392" i="54"/>
  <c r="CT392" i="54"/>
  <c r="CU392" i="54"/>
  <c r="CU370" i="54"/>
  <c r="CT370" i="54"/>
  <c r="CS370" i="54"/>
  <c r="CT324" i="54"/>
  <c r="CU324" i="54"/>
  <c r="CS324" i="54"/>
  <c r="CT281" i="54"/>
  <c r="CS281" i="54"/>
  <c r="CU281" i="54"/>
  <c r="CU251" i="54"/>
  <c r="CT251" i="54"/>
  <c r="CS251" i="54"/>
  <c r="CS213" i="54"/>
  <c r="CT213" i="54"/>
  <c r="CU213" i="54"/>
  <c r="CS148" i="54"/>
  <c r="CU148" i="54"/>
  <c r="CT148" i="54"/>
  <c r="CU110" i="54"/>
  <c r="CT110" i="54"/>
  <c r="CS110" i="54"/>
  <c r="CS46" i="54"/>
  <c r="CU46" i="54"/>
  <c r="CT46" i="54"/>
  <c r="CU1200" i="54"/>
  <c r="CS1200" i="54"/>
  <c r="CT1200" i="54"/>
  <c r="CU1176" i="54"/>
  <c r="CS1176" i="54"/>
  <c r="CT1176" i="54"/>
  <c r="CS1153" i="54"/>
  <c r="CU1153" i="54"/>
  <c r="CT1153" i="54"/>
  <c r="CS1141" i="54"/>
  <c r="CT1141" i="54"/>
  <c r="CU1141" i="54"/>
  <c r="CS1125" i="54"/>
  <c r="CT1125" i="54"/>
  <c r="CU1125" i="54"/>
  <c r="CS1109" i="54"/>
  <c r="CT1109" i="54"/>
  <c r="CU1109" i="54"/>
  <c r="CU1083" i="54"/>
  <c r="CS1083" i="54"/>
  <c r="CT1083" i="54"/>
  <c r="CU1066" i="54"/>
  <c r="CS1066" i="54"/>
  <c r="CT1066" i="54"/>
  <c r="CU1047" i="54"/>
  <c r="CT1047" i="54"/>
  <c r="CS1047" i="54"/>
  <c r="CS1010" i="54"/>
  <c r="CT1010" i="54"/>
  <c r="CU1010" i="54"/>
  <c r="CS997" i="54"/>
  <c r="CU997" i="54"/>
  <c r="CT997" i="54"/>
  <c r="DR427" i="54"/>
  <c r="DS427" i="54"/>
  <c r="DT427" i="54"/>
  <c r="DR379" i="54"/>
  <c r="DS379" i="54"/>
  <c r="DT379" i="54"/>
  <c r="DR416" i="54"/>
  <c r="DS416" i="54"/>
  <c r="DT416" i="54"/>
  <c r="DS349" i="54"/>
  <c r="DT349" i="54"/>
  <c r="DR349" i="54"/>
  <c r="DS405" i="54"/>
  <c r="DT405" i="54"/>
  <c r="DR405" i="54"/>
  <c r="DS373" i="54"/>
  <c r="DT373" i="54"/>
  <c r="DR373" i="54"/>
  <c r="DT434" i="54"/>
  <c r="DR434" i="54"/>
  <c r="DS434" i="54"/>
  <c r="DR431" i="54"/>
  <c r="DS431" i="54"/>
  <c r="DT431" i="54"/>
  <c r="DR415" i="54"/>
  <c r="DS415" i="54"/>
  <c r="DT415" i="54"/>
  <c r="DR399" i="54"/>
  <c r="DS399" i="54"/>
  <c r="DT399" i="54"/>
  <c r="DR383" i="54"/>
  <c r="DS383" i="54"/>
  <c r="DT383" i="54"/>
  <c r="DR367" i="54"/>
  <c r="DS367" i="54"/>
  <c r="DT367" i="54"/>
  <c r="DS337" i="54"/>
  <c r="DT337" i="54"/>
  <c r="DR337" i="54"/>
  <c r="DR436" i="54"/>
  <c r="DS436" i="54"/>
  <c r="DT436" i="54"/>
  <c r="DR420" i="54"/>
  <c r="DS420" i="54"/>
  <c r="DT420" i="54"/>
  <c r="DR404" i="54"/>
  <c r="DS404" i="54"/>
  <c r="DT404" i="54"/>
  <c r="DR388" i="54"/>
  <c r="DS388" i="54"/>
  <c r="DT388" i="54"/>
  <c r="DR372" i="54"/>
  <c r="DS372" i="54"/>
  <c r="DT372" i="54"/>
  <c r="DR363" i="54"/>
  <c r="DS363" i="54"/>
  <c r="DT363" i="54"/>
  <c r="DS333" i="54"/>
  <c r="DT333" i="54"/>
  <c r="DR333" i="54"/>
  <c r="DR324" i="54"/>
  <c r="DS324" i="54"/>
  <c r="DT324" i="54"/>
  <c r="DS425" i="54"/>
  <c r="DT425" i="54"/>
  <c r="DR425" i="54"/>
  <c r="DS409" i="54"/>
  <c r="DT409" i="54"/>
  <c r="DR409" i="54"/>
  <c r="DS393" i="54"/>
  <c r="DT393" i="54"/>
  <c r="DR393" i="54"/>
  <c r="DS377" i="54"/>
  <c r="DT377" i="54"/>
  <c r="DR377" i="54"/>
  <c r="DR360" i="54"/>
  <c r="DS360" i="54"/>
  <c r="DT360" i="54"/>
  <c r="DR343" i="54"/>
  <c r="DS343" i="54"/>
  <c r="DT343" i="54"/>
  <c r="DS441" i="54"/>
  <c r="DT441" i="54"/>
  <c r="DR441" i="54"/>
  <c r="DT422" i="54"/>
  <c r="DR422" i="54"/>
  <c r="DS422" i="54"/>
  <c r="DT406" i="54"/>
  <c r="DR406" i="54"/>
  <c r="DS406" i="54"/>
  <c r="DT390" i="54"/>
  <c r="DR390" i="54"/>
  <c r="DS390" i="54"/>
  <c r="DT374" i="54"/>
  <c r="DR374" i="54"/>
  <c r="DS374" i="54"/>
  <c r="DR355" i="54"/>
  <c r="DS355" i="54"/>
  <c r="DT355" i="54"/>
  <c r="DT366" i="54"/>
  <c r="DR366" i="54"/>
  <c r="DS366" i="54"/>
  <c r="DT350" i="54"/>
  <c r="DR350" i="54"/>
  <c r="DS350" i="54"/>
  <c r="DT334" i="54"/>
  <c r="DR334" i="54"/>
  <c r="DS334" i="54"/>
  <c r="DT318" i="54"/>
  <c r="DR318" i="54"/>
  <c r="DS318" i="54"/>
  <c r="DT302" i="54"/>
  <c r="DR302" i="54"/>
  <c r="DS302" i="54"/>
  <c r="DR280" i="54"/>
  <c r="DS280" i="54"/>
  <c r="DT280" i="54"/>
  <c r="DR248" i="54"/>
  <c r="DS248" i="54"/>
  <c r="DT248" i="54"/>
  <c r="DR315" i="54"/>
  <c r="DS315" i="54"/>
  <c r="DT315" i="54"/>
  <c r="DR299" i="54"/>
  <c r="DS299" i="54"/>
  <c r="DT299" i="54"/>
  <c r="DR279" i="54"/>
  <c r="DS279" i="54"/>
  <c r="DT279" i="54"/>
  <c r="DR235" i="54"/>
  <c r="DS235" i="54"/>
  <c r="DT235" i="54"/>
  <c r="DR308" i="54"/>
  <c r="DS308" i="54"/>
  <c r="DT308" i="54"/>
  <c r="DR292" i="54"/>
  <c r="DS292" i="54"/>
  <c r="DT292" i="54"/>
  <c r="DR268" i="54"/>
  <c r="DS268" i="54"/>
  <c r="DT268" i="54"/>
  <c r="DS325" i="54"/>
  <c r="DT325" i="54"/>
  <c r="DR325" i="54"/>
  <c r="DS309" i="54"/>
  <c r="DT309" i="54"/>
  <c r="DR309" i="54"/>
  <c r="DS293" i="54"/>
  <c r="DT293" i="54"/>
  <c r="DR293" i="54"/>
  <c r="DR267" i="54"/>
  <c r="DS267" i="54"/>
  <c r="DT267" i="54"/>
  <c r="DT286" i="54"/>
  <c r="DR286" i="54"/>
  <c r="DS286" i="54"/>
  <c r="DT270" i="54"/>
  <c r="DR270" i="54"/>
  <c r="DS270" i="54"/>
  <c r="DT254" i="54"/>
  <c r="DR254" i="54"/>
  <c r="DS254" i="54"/>
  <c r="DT238" i="54"/>
  <c r="DR238" i="54"/>
  <c r="DS238" i="54"/>
  <c r="DT222" i="54"/>
  <c r="DR222" i="54"/>
  <c r="DS222" i="54"/>
  <c r="DR204" i="54"/>
  <c r="DS204" i="54"/>
  <c r="DT204" i="54"/>
  <c r="DR172" i="54"/>
  <c r="DS172" i="54"/>
  <c r="DT172" i="54"/>
  <c r="DR223" i="54"/>
  <c r="DS223" i="54"/>
  <c r="DT223" i="54"/>
  <c r="DS201" i="54"/>
  <c r="DT201" i="54"/>
  <c r="DR201" i="54"/>
  <c r="DS169" i="54"/>
  <c r="DT169" i="54"/>
  <c r="DR169" i="54"/>
  <c r="DR232" i="54"/>
  <c r="DS232" i="54"/>
  <c r="DT232" i="54"/>
  <c r="DR216" i="54"/>
  <c r="DS216" i="54"/>
  <c r="DT216" i="54"/>
  <c r="DR184" i="54"/>
  <c r="DS184" i="54"/>
  <c r="DT184" i="54"/>
  <c r="DS285" i="54"/>
  <c r="DT285" i="54"/>
  <c r="DR285" i="54"/>
  <c r="DS269" i="54"/>
  <c r="DT269" i="54"/>
  <c r="DR269" i="54"/>
  <c r="DS253" i="54"/>
  <c r="DT253" i="54"/>
  <c r="DR253" i="54"/>
  <c r="DS237" i="54"/>
  <c r="DT237" i="54"/>
  <c r="DR237" i="54"/>
  <c r="DS221" i="54"/>
  <c r="DT221" i="54"/>
  <c r="DR221" i="54"/>
  <c r="DS197" i="54"/>
  <c r="DT197" i="54"/>
  <c r="DR197" i="54"/>
  <c r="DS165" i="54"/>
  <c r="DT165" i="54"/>
  <c r="DR165" i="54"/>
  <c r="DR207" i="54"/>
  <c r="DS207" i="54"/>
  <c r="DT207" i="54"/>
  <c r="DR191" i="54"/>
  <c r="DS191" i="54"/>
  <c r="DT191" i="54"/>
  <c r="DR175" i="54"/>
  <c r="DS175" i="54"/>
  <c r="DT175" i="54"/>
  <c r="DT158" i="54"/>
  <c r="DR158" i="54"/>
  <c r="DS158" i="54"/>
  <c r="DT146" i="54"/>
  <c r="DR146" i="54"/>
  <c r="DS146" i="54"/>
  <c r="DT198" i="54"/>
  <c r="DR198" i="54"/>
  <c r="DS198" i="54"/>
  <c r="DT182" i="54"/>
  <c r="DR182" i="54"/>
  <c r="DS182" i="54"/>
  <c r="DT166" i="54"/>
  <c r="DR166" i="54"/>
  <c r="DS166" i="54"/>
  <c r="DS157" i="54"/>
  <c r="DT157" i="54"/>
  <c r="DR157" i="54"/>
  <c r="DS141" i="54"/>
  <c r="DT141" i="54"/>
  <c r="DR141" i="54"/>
  <c r="DS125" i="54"/>
  <c r="DT125" i="54"/>
  <c r="DR125" i="54"/>
  <c r="DR107" i="54"/>
  <c r="DS107" i="54"/>
  <c r="DT107" i="54"/>
  <c r="DT138" i="54"/>
  <c r="DR138" i="54"/>
  <c r="DS138" i="54"/>
  <c r="DT122" i="54"/>
  <c r="DR122" i="54"/>
  <c r="DS122" i="54"/>
  <c r="DT98" i="54"/>
  <c r="DR98" i="54"/>
  <c r="DS98" i="54"/>
  <c r="DR131" i="54"/>
  <c r="DS131" i="54"/>
  <c r="DT131" i="54"/>
  <c r="DR115" i="54"/>
  <c r="DS115" i="54"/>
  <c r="DT115" i="54"/>
  <c r="DR87" i="54"/>
  <c r="DS87" i="54"/>
  <c r="DT87" i="54"/>
  <c r="DR148" i="54"/>
  <c r="DS148" i="54"/>
  <c r="DT148" i="54"/>
  <c r="DR132" i="54"/>
  <c r="DS132" i="54"/>
  <c r="DT132" i="54"/>
  <c r="DR116" i="54"/>
  <c r="DS116" i="54"/>
  <c r="DT116" i="54"/>
  <c r="DT86" i="54"/>
  <c r="DR86" i="54"/>
  <c r="DS86" i="54"/>
  <c r="DS97" i="54"/>
  <c r="DT97" i="54"/>
  <c r="DR97" i="54"/>
  <c r="DS81" i="54"/>
  <c r="DT81" i="54"/>
  <c r="DR81" i="54"/>
  <c r="DR59" i="54"/>
  <c r="DS59" i="54"/>
  <c r="DT59" i="54"/>
  <c r="DT74" i="54"/>
  <c r="DR74" i="54"/>
  <c r="DS74" i="54"/>
  <c r="DS49" i="54"/>
  <c r="DT49" i="54"/>
  <c r="DR49" i="54"/>
  <c r="DR71" i="54"/>
  <c r="DS71" i="54"/>
  <c r="DT71" i="54"/>
  <c r="DT50" i="54"/>
  <c r="DR50" i="54"/>
  <c r="DS50" i="54"/>
  <c r="DR100" i="54"/>
  <c r="DS100" i="54"/>
  <c r="DT100" i="54"/>
  <c r="DR84" i="54"/>
  <c r="DS84" i="54"/>
  <c r="DT84" i="54"/>
  <c r="DR68" i="54"/>
  <c r="DS68" i="54"/>
  <c r="DT68" i="54"/>
  <c r="DT10" i="54"/>
  <c r="DR10" i="54"/>
  <c r="DS10" i="54"/>
  <c r="DT54" i="54"/>
  <c r="DR54" i="54"/>
  <c r="DS54" i="54"/>
  <c r="DS33" i="54"/>
  <c r="DT33" i="54"/>
  <c r="DR33" i="54"/>
  <c r="DS61" i="54"/>
  <c r="DT61" i="54"/>
  <c r="DR61" i="54"/>
  <c r="DT38" i="54"/>
  <c r="DR38" i="54"/>
  <c r="DS38" i="54"/>
  <c r="DR48" i="54"/>
  <c r="DS48" i="54"/>
  <c r="DT48" i="54"/>
  <c r="DT22" i="54"/>
  <c r="DR22" i="54"/>
  <c r="DS22" i="54"/>
  <c r="DR47" i="54"/>
  <c r="DS47" i="54"/>
  <c r="DT47" i="54"/>
  <c r="DS25" i="54"/>
  <c r="DT25" i="54"/>
  <c r="DR25" i="54"/>
  <c r="DR31" i="54"/>
  <c r="DS31" i="54"/>
  <c r="DT31" i="54"/>
  <c r="DR15" i="54"/>
  <c r="DS15" i="54"/>
  <c r="DT15" i="54"/>
  <c r="DR16" i="54"/>
  <c r="DS16" i="54"/>
  <c r="DT16" i="54"/>
  <c r="DS13" i="54"/>
  <c r="DT13" i="54"/>
  <c r="DR13" i="54"/>
  <c r="DS480" i="54"/>
  <c r="DT480" i="54"/>
  <c r="DR480" i="54"/>
  <c r="DS472" i="54"/>
  <c r="DT472" i="54"/>
  <c r="DR472" i="54"/>
  <c r="DS453" i="54"/>
  <c r="DT453" i="54"/>
  <c r="DR453" i="54"/>
  <c r="DS488" i="54"/>
  <c r="DT488" i="54"/>
  <c r="DR488" i="54"/>
  <c r="DT458" i="54"/>
  <c r="DR458" i="54"/>
  <c r="DS458" i="54"/>
  <c r="DT446" i="54"/>
  <c r="DR446" i="54"/>
  <c r="DS446" i="54"/>
  <c r="DR486" i="54"/>
  <c r="DS486" i="54"/>
  <c r="DT486" i="54"/>
  <c r="DR468" i="54"/>
  <c r="DS468" i="54"/>
  <c r="DT468" i="54"/>
  <c r="DS489" i="54"/>
  <c r="DT489" i="54"/>
  <c r="DR489" i="54"/>
  <c r="DR476" i="54"/>
  <c r="DS476" i="54"/>
  <c r="DT476" i="54"/>
  <c r="DS445" i="54"/>
  <c r="DT445" i="54"/>
  <c r="DR445" i="54"/>
  <c r="DR462" i="54"/>
  <c r="DS462" i="54"/>
  <c r="DT462" i="54"/>
  <c r="DT522" i="54"/>
  <c r="DS522" i="54"/>
  <c r="DR522" i="54"/>
  <c r="DR551" i="54"/>
  <c r="DS551" i="54"/>
  <c r="DT551" i="54"/>
  <c r="DR535" i="54"/>
  <c r="DS535" i="54"/>
  <c r="DT535" i="54"/>
  <c r="DT554" i="54"/>
  <c r="DS554" i="54"/>
  <c r="DR554" i="54"/>
  <c r="DR492" i="54"/>
  <c r="DS492" i="54"/>
  <c r="DT492" i="54"/>
  <c r="DT513" i="54"/>
  <c r="DR513" i="54"/>
  <c r="DS513" i="54"/>
  <c r="DR541" i="54"/>
  <c r="DS541" i="54"/>
  <c r="DT541" i="54"/>
  <c r="DR557" i="54"/>
  <c r="DS557" i="54"/>
  <c r="DT557" i="54"/>
  <c r="DT506" i="54"/>
  <c r="DS506" i="54"/>
  <c r="DR506" i="54"/>
  <c r="DS496" i="54"/>
  <c r="DT496" i="54"/>
  <c r="DR496" i="54"/>
  <c r="DT514" i="54"/>
  <c r="DR514" i="54"/>
  <c r="DS514" i="54"/>
  <c r="DR532" i="54"/>
  <c r="DS532" i="54"/>
  <c r="DT532" i="54"/>
  <c r="DS560" i="54"/>
  <c r="DT560" i="54"/>
  <c r="DR560" i="54"/>
  <c r="DR500" i="54"/>
  <c r="DS500" i="54"/>
  <c r="DT500" i="54"/>
  <c r="DR519" i="54"/>
  <c r="DS519" i="54"/>
  <c r="DT519" i="54"/>
  <c r="DS544" i="54"/>
  <c r="DT544" i="54"/>
  <c r="DR544" i="54"/>
  <c r="DT536" i="54"/>
  <c r="DR536" i="54"/>
  <c r="DS536" i="54"/>
  <c r="DT562" i="54"/>
  <c r="DR562" i="54"/>
  <c r="DS562" i="54"/>
  <c r="CS1164" i="54"/>
  <c r="CT1164" i="54"/>
  <c r="CU1164" i="54"/>
  <c r="CS977" i="54"/>
  <c r="CU977" i="54"/>
  <c r="CT977" i="54"/>
  <c r="CS760" i="54"/>
  <c r="CT760" i="54"/>
  <c r="CU760" i="54"/>
  <c r="CU585" i="54"/>
  <c r="CS585" i="54"/>
  <c r="CT585" i="54"/>
  <c r="CS329" i="54"/>
  <c r="CU329" i="54"/>
  <c r="CT329" i="54"/>
  <c r="CU1053" i="54"/>
  <c r="CT1053" i="54"/>
  <c r="CS1053" i="54"/>
  <c r="CU775" i="54"/>
  <c r="CS775" i="54"/>
  <c r="CT775" i="54"/>
  <c r="CS638" i="54"/>
  <c r="CT638" i="54"/>
  <c r="CU638" i="54"/>
  <c r="CS508" i="54"/>
  <c r="CT508" i="54"/>
  <c r="CU508" i="54"/>
  <c r="CU342" i="54"/>
  <c r="CS342" i="54"/>
  <c r="CT342" i="54"/>
  <c r="CU219" i="54"/>
  <c r="CS219" i="54"/>
  <c r="CT219" i="54"/>
  <c r="CS1157" i="54"/>
  <c r="CT1157" i="54"/>
  <c r="CU1157" i="54"/>
  <c r="CS917" i="54"/>
  <c r="CU917" i="54"/>
  <c r="CT917" i="54"/>
  <c r="CT624" i="54"/>
  <c r="CS624" i="54"/>
  <c r="CU624" i="54"/>
  <c r="CS346" i="54"/>
  <c r="CT346" i="54"/>
  <c r="CU346" i="54"/>
  <c r="CS1213" i="54"/>
  <c r="CT1213" i="54"/>
  <c r="CU1213" i="54"/>
  <c r="CU1089" i="54"/>
  <c r="CT1089" i="54"/>
  <c r="CS1089" i="54"/>
  <c r="CU983" i="54"/>
  <c r="CS983" i="54"/>
  <c r="CT983" i="54"/>
  <c r="CS898" i="54"/>
  <c r="CT898" i="54"/>
  <c r="CU898" i="54"/>
  <c r="CU724" i="54"/>
  <c r="CS724" i="54"/>
  <c r="CT724" i="54"/>
  <c r="CS1180" i="54"/>
  <c r="CT1180" i="54"/>
  <c r="CU1180" i="54"/>
  <c r="CU1123" i="54"/>
  <c r="CT1123" i="54"/>
  <c r="CS1123" i="54"/>
  <c r="CU1015" i="54"/>
  <c r="CS1015" i="54"/>
  <c r="CT1015" i="54"/>
  <c r="CU955" i="54"/>
  <c r="CS955" i="54"/>
  <c r="CT955" i="54"/>
  <c r="CU862" i="54"/>
  <c r="CS862" i="54"/>
  <c r="CT862" i="54"/>
  <c r="CT816" i="54"/>
  <c r="CS816" i="54"/>
  <c r="CU816" i="54"/>
  <c r="CU747" i="54"/>
  <c r="CT747" i="54"/>
  <c r="CS747" i="54"/>
  <c r="CS670" i="54"/>
  <c r="CT670" i="54"/>
  <c r="CU670" i="54"/>
  <c r="CS505" i="54"/>
  <c r="CT505" i="54"/>
  <c r="CU505" i="54"/>
  <c r="CT282" i="54"/>
  <c r="CS282" i="54"/>
  <c r="CU282" i="54"/>
  <c r="CS994" i="54"/>
  <c r="CT994" i="54"/>
  <c r="CU994" i="54"/>
  <c r="CU743" i="54"/>
  <c r="CS743" i="54"/>
  <c r="CT743" i="54"/>
  <c r="CS1204" i="54"/>
  <c r="CT1204" i="54"/>
  <c r="CU1204" i="54"/>
  <c r="CU1139" i="54"/>
  <c r="CT1139" i="54"/>
  <c r="CS1139" i="54"/>
  <c r="CT1058" i="54"/>
  <c r="CS1058" i="54"/>
  <c r="CU1058" i="54"/>
  <c r="CU1004" i="54"/>
  <c r="CS1004" i="54"/>
  <c r="CT1004" i="54"/>
  <c r="CU919" i="54"/>
  <c r="CS919" i="54"/>
  <c r="CT919" i="54"/>
  <c r="CU859" i="54"/>
  <c r="CS859" i="54"/>
  <c r="CT859" i="54"/>
  <c r="CU788" i="54"/>
  <c r="CS788" i="54"/>
  <c r="CT788" i="54"/>
  <c r="CU711" i="54"/>
  <c r="CS711" i="54"/>
  <c r="CT711" i="54"/>
  <c r="CS600" i="54"/>
  <c r="CT600" i="54"/>
  <c r="CU600" i="54"/>
  <c r="CS526" i="54"/>
  <c r="CT526" i="54"/>
  <c r="CU526" i="54"/>
  <c r="CS367" i="54"/>
  <c r="CU367" i="54"/>
  <c r="CT367" i="54"/>
  <c r="CS228" i="54"/>
  <c r="CU228" i="54"/>
  <c r="CT228" i="54"/>
  <c r="CS1209" i="54"/>
  <c r="CU1209" i="54"/>
  <c r="CT1209" i="54"/>
  <c r="CU1168" i="54"/>
  <c r="CS1168" i="54"/>
  <c r="CT1168" i="54"/>
  <c r="CS250" i="54"/>
  <c r="CT250" i="54"/>
  <c r="CU250" i="54"/>
  <c r="CT207" i="54"/>
  <c r="CS207" i="54"/>
  <c r="CU207" i="54"/>
  <c r="CT133" i="54"/>
  <c r="CS133" i="54"/>
  <c r="CU133" i="54"/>
  <c r="CS56" i="54"/>
  <c r="CT56" i="54"/>
  <c r="CU56" i="54"/>
  <c r="CS11" i="54"/>
  <c r="CT11" i="54"/>
  <c r="CU11" i="54"/>
  <c r="CU1418" i="54"/>
  <c r="CS1418" i="54"/>
  <c r="CT1418" i="54"/>
  <c r="CS1207" i="54"/>
  <c r="CU1207" i="54"/>
  <c r="CT1207" i="54"/>
  <c r="CS1191" i="54"/>
  <c r="CU1191" i="54"/>
  <c r="CT1191" i="54"/>
  <c r="CS1175" i="54"/>
  <c r="CU1175" i="54"/>
  <c r="CT1175" i="54"/>
  <c r="CS1159" i="54"/>
  <c r="CU1159" i="54"/>
  <c r="CT1159" i="54"/>
  <c r="CS1143" i="54"/>
  <c r="CU1143" i="54"/>
  <c r="CT1143" i="54"/>
  <c r="CU1127" i="54"/>
  <c r="CT1127" i="54"/>
  <c r="CS1127" i="54"/>
  <c r="CU1111" i="54"/>
  <c r="CT1111" i="54"/>
  <c r="CS1111" i="54"/>
  <c r="CU1093" i="54"/>
  <c r="CT1093" i="54"/>
  <c r="CS1093" i="54"/>
  <c r="CU1059" i="54"/>
  <c r="CT1059" i="54"/>
  <c r="CS1059" i="54"/>
  <c r="CU1041" i="54"/>
  <c r="CT1041" i="54"/>
  <c r="CS1041" i="54"/>
  <c r="CU1023" i="54"/>
  <c r="CT1023" i="54"/>
  <c r="CS1023" i="54"/>
  <c r="CS1002" i="54"/>
  <c r="CU1002" i="54"/>
  <c r="CT1002" i="54"/>
  <c r="CS989" i="54"/>
  <c r="CU989" i="54"/>
  <c r="CT989" i="54"/>
  <c r="CU966" i="54"/>
  <c r="CT966" i="54"/>
  <c r="CS966" i="54"/>
  <c r="CS953" i="54"/>
  <c r="CU953" i="54"/>
  <c r="CT953" i="54"/>
  <c r="CU931" i="54"/>
  <c r="CS931" i="54"/>
  <c r="CT931" i="54"/>
  <c r="CT916" i="54"/>
  <c r="CU916" i="54"/>
  <c r="CS916" i="54"/>
  <c r="CU895" i="54"/>
  <c r="CT895" i="54"/>
  <c r="CS895" i="54"/>
  <c r="CS874" i="54"/>
  <c r="CU874" i="54"/>
  <c r="CT874" i="54"/>
  <c r="CS861" i="54"/>
  <c r="CU861" i="54"/>
  <c r="CT861" i="54"/>
  <c r="CS834" i="54"/>
  <c r="CU834" i="54"/>
  <c r="CT834" i="54"/>
  <c r="CU817" i="54"/>
  <c r="CT817" i="54"/>
  <c r="CS817" i="54"/>
  <c r="CU793" i="54"/>
  <c r="CS793" i="54"/>
  <c r="CT793" i="54"/>
  <c r="CU783" i="54"/>
  <c r="CT783" i="54"/>
  <c r="CS783" i="54"/>
  <c r="CU757" i="54"/>
  <c r="CT757" i="54"/>
  <c r="CS757" i="54"/>
  <c r="CS746" i="54"/>
  <c r="CT746" i="54"/>
  <c r="CU746" i="54"/>
  <c r="CU723" i="54"/>
  <c r="CT723" i="54"/>
  <c r="CS723" i="54"/>
  <c r="CS706" i="54"/>
  <c r="CU706" i="54"/>
  <c r="CT706" i="54"/>
  <c r="CU689" i="54"/>
  <c r="CT689" i="54"/>
  <c r="CS689" i="54"/>
  <c r="CU665" i="54"/>
  <c r="CS665" i="54"/>
  <c r="CT665" i="54"/>
  <c r="CU655" i="54"/>
  <c r="CS655" i="54"/>
  <c r="CT655" i="54"/>
  <c r="CU629" i="54"/>
  <c r="CT629" i="54"/>
  <c r="CS629" i="54"/>
  <c r="CS618" i="54"/>
  <c r="CT618" i="54"/>
  <c r="CU618" i="54"/>
  <c r="CT592" i="54"/>
  <c r="CU592" i="54"/>
  <c r="CS592" i="54"/>
  <c r="CT555" i="54"/>
  <c r="CU555" i="54"/>
  <c r="CS555" i="54"/>
  <c r="CS520" i="54"/>
  <c r="CU520" i="54"/>
  <c r="CT520" i="54"/>
  <c r="CT473" i="54"/>
  <c r="CU473" i="54"/>
  <c r="CS473" i="54"/>
  <c r="CS439" i="54"/>
  <c r="CU439" i="54"/>
  <c r="CT439" i="54"/>
  <c r="CS388" i="54"/>
  <c r="CU388" i="54"/>
  <c r="CT388" i="54"/>
  <c r="CS341" i="54"/>
  <c r="CU341" i="54"/>
  <c r="CT341" i="54"/>
  <c r="CU315" i="54"/>
  <c r="CT315" i="54"/>
  <c r="CS315" i="54"/>
  <c r="CS275" i="54"/>
  <c r="CU275" i="54"/>
  <c r="CT275" i="54"/>
  <c r="CS239" i="54"/>
  <c r="CU239" i="54"/>
  <c r="CT239" i="54"/>
  <c r="CS208" i="54"/>
  <c r="CU208" i="54"/>
  <c r="CT208" i="54"/>
  <c r="CU142" i="54"/>
  <c r="CT142" i="54"/>
  <c r="CS142" i="54"/>
  <c r="CT91" i="54"/>
  <c r="CU91" i="54"/>
  <c r="CS91" i="54"/>
  <c r="CT20" i="54"/>
  <c r="CU20" i="54"/>
  <c r="CS20" i="54"/>
  <c r="CU1192" i="54"/>
  <c r="CS1192" i="54"/>
  <c r="CT1192" i="54"/>
  <c r="CS1169" i="54"/>
  <c r="CU1169" i="54"/>
  <c r="CT1169" i="54"/>
  <c r="CU1152" i="54"/>
  <c r="CS1152" i="54"/>
  <c r="CT1152" i="54"/>
  <c r="CT1136" i="54"/>
  <c r="CS1136" i="54"/>
  <c r="CU1136" i="54"/>
  <c r="CT1120" i="54"/>
  <c r="CS1120" i="54"/>
  <c r="CU1120" i="54"/>
  <c r="CT1102" i="54"/>
  <c r="CS1102" i="54"/>
  <c r="CU1102" i="54"/>
  <c r="CT1081" i="54"/>
  <c r="CS1081" i="54"/>
  <c r="CU1081" i="54"/>
  <c r="CU1061" i="54"/>
  <c r="CT1061" i="54"/>
  <c r="CS1061" i="54"/>
  <c r="CU1027" i="54"/>
  <c r="CT1027" i="54"/>
  <c r="CS1027" i="54"/>
  <c r="CU1006" i="54"/>
  <c r="CS1006" i="54"/>
  <c r="CT1006" i="54"/>
  <c r="CS993" i="54"/>
  <c r="CU993" i="54"/>
  <c r="CT993" i="54"/>
  <c r="DS353" i="54"/>
  <c r="DT353" i="54"/>
  <c r="DR353" i="54"/>
  <c r="DR384" i="54"/>
  <c r="DS384" i="54"/>
  <c r="DT384" i="54"/>
  <c r="DS437" i="54"/>
  <c r="DT437" i="54"/>
  <c r="DR437" i="54"/>
  <c r="DS389" i="54"/>
  <c r="DT389" i="54"/>
  <c r="DR389" i="54"/>
  <c r="DS329" i="54"/>
  <c r="DT329" i="54"/>
  <c r="DR329" i="54"/>
  <c r="DT418" i="54"/>
  <c r="DR418" i="54"/>
  <c r="DS418" i="54"/>
  <c r="DT402" i="54"/>
  <c r="DR402" i="54"/>
  <c r="DS402" i="54"/>
  <c r="DT386" i="54"/>
  <c r="DR386" i="54"/>
  <c r="DS386" i="54"/>
  <c r="DT370" i="54"/>
  <c r="DR370" i="54"/>
  <c r="DS370" i="54"/>
  <c r="DS341" i="54"/>
  <c r="DT341" i="54"/>
  <c r="DR341" i="54"/>
  <c r="DT362" i="54"/>
  <c r="DR362" i="54"/>
  <c r="DS362" i="54"/>
  <c r="DT346" i="54"/>
  <c r="DR346" i="54"/>
  <c r="DS346" i="54"/>
  <c r="DT330" i="54"/>
  <c r="DR330" i="54"/>
  <c r="DS330" i="54"/>
  <c r="DT314" i="54"/>
  <c r="DR314" i="54"/>
  <c r="DS314" i="54"/>
  <c r="DT298" i="54"/>
  <c r="DR298" i="54"/>
  <c r="DS298" i="54"/>
  <c r="DR272" i="54"/>
  <c r="DS272" i="54"/>
  <c r="DT272" i="54"/>
  <c r="DR247" i="54"/>
  <c r="DS247" i="54"/>
  <c r="DT247" i="54"/>
  <c r="DR311" i="54"/>
  <c r="DS311" i="54"/>
  <c r="DT311" i="54"/>
  <c r="DR295" i="54"/>
  <c r="DS295" i="54"/>
  <c r="DT295" i="54"/>
  <c r="DR271" i="54"/>
  <c r="DS271" i="54"/>
  <c r="DT271" i="54"/>
  <c r="DR320" i="54"/>
  <c r="DS320" i="54"/>
  <c r="DT320" i="54"/>
  <c r="DR304" i="54"/>
  <c r="DS304" i="54"/>
  <c r="DT304" i="54"/>
  <c r="DR288" i="54"/>
  <c r="DS288" i="54"/>
  <c r="DT288" i="54"/>
  <c r="DR260" i="54"/>
  <c r="DS260" i="54"/>
  <c r="DT260" i="54"/>
  <c r="DS321" i="54"/>
  <c r="DT321" i="54"/>
  <c r="DR321" i="54"/>
  <c r="DS305" i="54"/>
  <c r="DT305" i="54"/>
  <c r="DR305" i="54"/>
  <c r="DS289" i="54"/>
  <c r="DT289" i="54"/>
  <c r="DR289" i="54"/>
  <c r="DR259" i="54"/>
  <c r="DS259" i="54"/>
  <c r="DT259" i="54"/>
  <c r="DT282" i="54"/>
  <c r="DR282" i="54"/>
  <c r="DS282" i="54"/>
  <c r="DT266" i="54"/>
  <c r="DR266" i="54"/>
  <c r="DS266" i="54"/>
  <c r="DT250" i="54"/>
  <c r="DR250" i="54"/>
  <c r="DS250" i="54"/>
  <c r="DT234" i="54"/>
  <c r="DR234" i="54"/>
  <c r="DS234" i="54"/>
  <c r="DT218" i="54"/>
  <c r="DR218" i="54"/>
  <c r="DS218" i="54"/>
  <c r="DR196" i="54"/>
  <c r="DS196" i="54"/>
  <c r="DT196" i="54"/>
  <c r="DR164" i="54"/>
  <c r="DS164" i="54"/>
  <c r="DT164" i="54"/>
  <c r="DR219" i="54"/>
  <c r="DS219" i="54"/>
  <c r="DT219" i="54"/>
  <c r="DS193" i="54"/>
  <c r="DT193" i="54"/>
  <c r="DR193" i="54"/>
  <c r="DR244" i="54"/>
  <c r="DS244" i="54"/>
  <c r="DT244" i="54"/>
  <c r="DR228" i="54"/>
  <c r="DS228" i="54"/>
  <c r="DT228" i="54"/>
  <c r="DR208" i="54"/>
  <c r="DS208" i="54"/>
  <c r="DT208" i="54"/>
  <c r="DR176" i="54"/>
  <c r="DS176" i="54"/>
  <c r="DT176" i="54"/>
  <c r="DS281" i="54"/>
  <c r="DT281" i="54"/>
  <c r="DR281" i="54"/>
  <c r="DS265" i="54"/>
  <c r="DT265" i="54"/>
  <c r="DR265" i="54"/>
  <c r="DS249" i="54"/>
  <c r="DT249" i="54"/>
  <c r="DR249" i="54"/>
  <c r="DS233" i="54"/>
  <c r="DT233" i="54"/>
  <c r="DR233" i="54"/>
  <c r="DS217" i="54"/>
  <c r="DT217" i="54"/>
  <c r="DR217" i="54"/>
  <c r="DS189" i="54"/>
  <c r="DT189" i="54"/>
  <c r="DR189" i="54"/>
  <c r="DR155" i="54"/>
  <c r="DS155" i="54"/>
  <c r="DT155" i="54"/>
  <c r="DR203" i="54"/>
  <c r="DS203" i="54"/>
  <c r="DT203" i="54"/>
  <c r="DR187" i="54"/>
  <c r="DS187" i="54"/>
  <c r="DT187" i="54"/>
  <c r="DR171" i="54"/>
  <c r="DS171" i="54"/>
  <c r="DT171" i="54"/>
  <c r="DT150" i="54"/>
  <c r="DR150" i="54"/>
  <c r="DS150" i="54"/>
  <c r="DT210" i="54"/>
  <c r="DR210" i="54"/>
  <c r="DS210" i="54"/>
  <c r="DT194" i="54"/>
  <c r="DR194" i="54"/>
  <c r="DS194" i="54"/>
  <c r="DT178" i="54"/>
  <c r="DR178" i="54"/>
  <c r="DS178" i="54"/>
  <c r="DT162" i="54"/>
  <c r="DR162" i="54"/>
  <c r="DS162" i="54"/>
  <c r="DS153" i="54"/>
  <c r="DT153" i="54"/>
  <c r="DR153" i="54"/>
  <c r="DS137" i="54"/>
  <c r="DT137" i="54"/>
  <c r="DR137" i="54"/>
  <c r="DS121" i="54"/>
  <c r="DT121" i="54"/>
  <c r="DR121" i="54"/>
  <c r="DR99" i="54"/>
  <c r="DS99" i="54"/>
  <c r="DT99" i="54"/>
  <c r="DT134" i="54"/>
  <c r="DR134" i="54"/>
  <c r="DS134" i="54"/>
  <c r="DT118" i="54"/>
  <c r="DR118" i="54"/>
  <c r="DS118" i="54"/>
  <c r="DT90" i="54"/>
  <c r="DR90" i="54"/>
  <c r="DS90" i="54"/>
  <c r="DR127" i="54"/>
  <c r="DS127" i="54"/>
  <c r="DT127" i="54"/>
  <c r="DR111" i="54"/>
  <c r="DS111" i="54"/>
  <c r="DT111" i="54"/>
  <c r="DR160" i="54"/>
  <c r="DS160" i="54"/>
  <c r="DT160" i="54"/>
  <c r="DR144" i="54"/>
  <c r="DS144" i="54"/>
  <c r="DT144" i="54"/>
  <c r="DR128" i="54"/>
  <c r="DS128" i="54"/>
  <c r="DT128" i="54"/>
  <c r="DT110" i="54"/>
  <c r="DR110" i="54"/>
  <c r="DS110" i="54"/>
  <c r="DS109" i="54"/>
  <c r="DT109" i="54"/>
  <c r="DR109" i="54"/>
  <c r="DS93" i="54"/>
  <c r="DT93" i="54"/>
  <c r="DR93" i="54"/>
  <c r="DS77" i="54"/>
  <c r="DT77" i="54"/>
  <c r="DR77" i="54"/>
  <c r="DT42" i="54"/>
  <c r="DR42" i="54"/>
  <c r="DS42" i="54"/>
  <c r="DT70" i="54"/>
  <c r="DR70" i="54"/>
  <c r="DS70" i="54"/>
  <c r="DR83" i="54"/>
  <c r="DS83" i="54"/>
  <c r="DT83" i="54"/>
  <c r="DR67" i="54"/>
  <c r="DS67" i="54"/>
  <c r="DT67" i="54"/>
  <c r="DR112" i="54"/>
  <c r="DS112" i="54"/>
  <c r="DT112" i="54"/>
  <c r="DR96" i="54"/>
  <c r="DS96" i="54"/>
  <c r="DT96" i="54"/>
  <c r="DR80" i="54"/>
  <c r="DS80" i="54"/>
  <c r="DT80" i="54"/>
  <c r="DR60" i="54"/>
  <c r="DS60" i="54"/>
  <c r="DT60" i="54"/>
  <c r="DT66" i="54"/>
  <c r="DR66" i="54"/>
  <c r="DS66" i="54"/>
  <c r="DS45" i="54"/>
  <c r="DT45" i="54"/>
  <c r="DR45" i="54"/>
  <c r="DR32" i="54"/>
  <c r="DS32" i="54"/>
  <c r="DT32" i="54"/>
  <c r="DS57" i="54"/>
  <c r="DT57" i="54"/>
  <c r="DR57" i="54"/>
  <c r="DT30" i="54"/>
  <c r="DR30" i="54"/>
  <c r="DS30" i="54"/>
  <c r="DR44" i="54"/>
  <c r="DS44" i="54"/>
  <c r="DT44" i="54"/>
  <c r="DS21" i="54"/>
  <c r="DT21" i="54"/>
  <c r="DR21" i="54"/>
  <c r="DR43" i="54"/>
  <c r="DS43" i="54"/>
  <c r="DT43" i="54"/>
  <c r="DR24" i="54"/>
  <c r="DS24" i="54"/>
  <c r="DT24" i="54"/>
  <c r="DR27" i="54"/>
  <c r="DS27" i="54"/>
  <c r="DT27" i="54"/>
  <c r="DR11" i="54"/>
  <c r="DS11" i="54"/>
  <c r="DT11" i="54"/>
  <c r="DR12" i="54"/>
  <c r="DS12" i="54"/>
  <c r="DT12" i="54"/>
  <c r="DS9" i="54"/>
  <c r="DT9" i="54"/>
  <c r="DR9" i="54"/>
  <c r="DR478" i="54"/>
  <c r="DS478" i="54"/>
  <c r="DT478" i="54"/>
  <c r="DS471" i="54"/>
  <c r="DT471" i="54"/>
  <c r="DR471" i="54"/>
  <c r="DR452" i="54"/>
  <c r="DS452" i="54"/>
  <c r="DT452" i="54"/>
  <c r="DR484" i="54"/>
  <c r="DS484" i="54"/>
  <c r="DT484" i="54"/>
  <c r="DR455" i="54"/>
  <c r="DS455" i="54"/>
  <c r="DT455" i="54"/>
  <c r="DR491" i="54"/>
  <c r="DS491" i="54"/>
  <c r="DT491" i="54"/>
  <c r="DR483" i="54"/>
  <c r="DS483" i="54"/>
  <c r="DT483" i="54"/>
  <c r="DR461" i="54"/>
  <c r="DS461" i="54"/>
  <c r="DT461" i="54"/>
  <c r="DR485" i="54"/>
  <c r="DS485" i="54"/>
  <c r="DT485" i="54"/>
  <c r="DS463" i="54"/>
  <c r="DT463" i="54"/>
  <c r="DR463" i="54"/>
  <c r="DT474" i="54"/>
  <c r="DR474" i="54"/>
  <c r="DS474" i="54"/>
  <c r="DR456" i="54"/>
  <c r="DS456" i="54"/>
  <c r="DT456" i="54"/>
  <c r="DR518" i="54"/>
  <c r="DS518" i="54"/>
  <c r="DT518" i="54"/>
  <c r="DR549" i="54"/>
  <c r="DS549" i="54"/>
  <c r="DT549" i="54"/>
  <c r="DT529" i="54"/>
  <c r="DR529" i="54"/>
  <c r="DS529" i="54"/>
  <c r="DT507" i="54"/>
  <c r="DS507" i="54"/>
  <c r="DR507" i="54"/>
  <c r="DR525" i="54"/>
  <c r="DS525" i="54"/>
  <c r="DT525" i="54"/>
  <c r="DR510" i="54"/>
  <c r="DS510" i="54"/>
  <c r="DT510" i="54"/>
  <c r="DR537" i="54"/>
  <c r="DS537" i="54"/>
  <c r="DT537" i="54"/>
  <c r="DT553" i="54"/>
  <c r="DS553" i="54"/>
  <c r="DR553" i="54"/>
  <c r="DR503" i="54"/>
  <c r="DS503" i="54"/>
  <c r="DT503" i="54"/>
  <c r="DR493" i="54"/>
  <c r="DS493" i="54"/>
  <c r="DT493" i="54"/>
  <c r="DS512" i="54"/>
  <c r="DT512" i="54"/>
  <c r="DR512" i="54"/>
  <c r="DT530" i="54"/>
  <c r="DR530" i="54"/>
  <c r="DS530" i="54"/>
  <c r="DR509" i="54"/>
  <c r="DS509" i="54"/>
  <c r="DT509" i="54"/>
  <c r="DS497" i="54"/>
  <c r="DT497" i="54"/>
  <c r="DR497" i="54"/>
  <c r="DR517" i="54"/>
  <c r="DS517" i="54"/>
  <c r="DT517" i="54"/>
  <c r="DR542" i="54"/>
  <c r="DS542" i="54"/>
  <c r="DT542" i="54"/>
  <c r="DR534" i="54"/>
  <c r="DS534" i="54"/>
  <c r="DT534" i="54"/>
  <c r="DR559" i="54"/>
  <c r="DS559" i="54"/>
  <c r="DT559" i="54"/>
  <c r="CT1128" i="54"/>
  <c r="CU1128" i="54"/>
  <c r="CS1128" i="54"/>
  <c r="CU926" i="54"/>
  <c r="CS926" i="54"/>
  <c r="CT926" i="54"/>
  <c r="CS734" i="54"/>
  <c r="CT734" i="54"/>
  <c r="CU734" i="54"/>
  <c r="CU511" i="54"/>
  <c r="CS511" i="54"/>
  <c r="CT511" i="54"/>
  <c r="CS175" i="54"/>
  <c r="CT175" i="54"/>
  <c r="CU175" i="54"/>
  <c r="CU940" i="54"/>
  <c r="CT940" i="54"/>
  <c r="CS940" i="54"/>
  <c r="CS715" i="54"/>
  <c r="CT715" i="54"/>
  <c r="CU715" i="54"/>
  <c r="CU595" i="54"/>
  <c r="CT595" i="54"/>
  <c r="CS595" i="54"/>
  <c r="CT494" i="54"/>
  <c r="CU494" i="54"/>
  <c r="CS494" i="54"/>
  <c r="CU307" i="54"/>
  <c r="CT307" i="54"/>
  <c r="CS307" i="54"/>
  <c r="CT117" i="54"/>
  <c r="CS117" i="54"/>
  <c r="CU117" i="54"/>
  <c r="CS1138" i="54"/>
  <c r="CT1138" i="54"/>
  <c r="CU1138" i="54"/>
  <c r="CU820" i="54"/>
  <c r="CS820" i="54"/>
  <c r="CT820" i="54"/>
  <c r="CS606" i="54"/>
  <c r="CT606" i="54"/>
  <c r="CU606" i="54"/>
  <c r="CS292" i="54"/>
  <c r="CT292" i="54"/>
  <c r="CU292" i="54"/>
  <c r="CS1181" i="54"/>
  <c r="CT1181" i="54"/>
  <c r="CU1181" i="54"/>
  <c r="CU1071" i="54"/>
  <c r="CT1071" i="54"/>
  <c r="CS1071" i="54"/>
  <c r="CU958" i="54"/>
  <c r="CS958" i="54"/>
  <c r="CT958" i="54"/>
  <c r="CS881" i="54"/>
  <c r="CU881" i="54"/>
  <c r="CT881" i="54"/>
  <c r="CT656" i="54"/>
  <c r="CS656" i="54"/>
  <c r="CU656" i="54"/>
  <c r="CS1173" i="54"/>
  <c r="CT1173" i="54"/>
  <c r="CU1173" i="54"/>
  <c r="CT1078" i="54"/>
  <c r="CS1078" i="54"/>
  <c r="CU1078" i="54"/>
  <c r="CU990" i="54"/>
  <c r="CS990" i="54"/>
  <c r="CT990" i="54"/>
  <c r="CS930" i="54"/>
  <c r="CT930" i="54"/>
  <c r="CU930" i="54"/>
  <c r="CS853" i="54"/>
  <c r="CU853" i="54"/>
  <c r="CT853" i="54"/>
  <c r="CU807" i="54"/>
  <c r="CS807" i="54"/>
  <c r="CT807" i="54"/>
  <c r="CS696" i="54"/>
  <c r="CT696" i="54"/>
  <c r="CU696" i="54"/>
  <c r="CU628" i="54"/>
  <c r="CS628" i="54"/>
  <c r="CT628" i="54"/>
  <c r="CS371" i="54"/>
  <c r="CU371" i="54"/>
  <c r="CT371" i="54"/>
  <c r="CS188" i="54"/>
  <c r="CU188" i="54"/>
  <c r="CT188" i="54"/>
  <c r="CU951" i="54"/>
  <c r="CS951" i="54"/>
  <c r="CT951" i="54"/>
  <c r="CS683" i="54"/>
  <c r="CT683" i="54"/>
  <c r="CU683" i="54"/>
  <c r="CS1197" i="54"/>
  <c r="CT1197" i="54"/>
  <c r="CU1197" i="54"/>
  <c r="CS1122" i="54"/>
  <c r="CT1122" i="54"/>
  <c r="CU1122" i="54"/>
  <c r="CS1048" i="54"/>
  <c r="CT1048" i="54"/>
  <c r="CU1048" i="54"/>
  <c r="CU987" i="54"/>
  <c r="CS987" i="54"/>
  <c r="CT987" i="54"/>
  <c r="CU894" i="54"/>
  <c r="CS894" i="54"/>
  <c r="CT894" i="54"/>
  <c r="CS851" i="54"/>
  <c r="CU851" i="54"/>
  <c r="CT851" i="54"/>
  <c r="CT779" i="54"/>
  <c r="CS779" i="54"/>
  <c r="CU779" i="54"/>
  <c r="CS702" i="54"/>
  <c r="CT702" i="54"/>
  <c r="CU702" i="54"/>
  <c r="CU579" i="54"/>
  <c r="CT579" i="54"/>
  <c r="CS579" i="54"/>
  <c r="CS435" i="54"/>
  <c r="CU435" i="54"/>
  <c r="CT435" i="54"/>
  <c r="CS333" i="54"/>
  <c r="CU333" i="54"/>
  <c r="CT333" i="54"/>
  <c r="CS27" i="54"/>
  <c r="CT27" i="54"/>
  <c r="CU27" i="54"/>
  <c r="CS1201" i="54"/>
  <c r="CU1201" i="54"/>
  <c r="CT1201" i="54"/>
  <c r="CT1092" i="54"/>
  <c r="CU1092" i="54"/>
  <c r="CS1092" i="54"/>
  <c r="CS243" i="54"/>
  <c r="CU243" i="54"/>
  <c r="CT243" i="54"/>
  <c r="CS184" i="54"/>
  <c r="CT184" i="54"/>
  <c r="CU184" i="54"/>
  <c r="CT101" i="54"/>
  <c r="CS101" i="54"/>
  <c r="CU101" i="54"/>
  <c r="CS49" i="54"/>
  <c r="CT49" i="54"/>
  <c r="CU49" i="54"/>
  <c r="CU1317" i="54"/>
  <c r="CT1317" i="54"/>
  <c r="CS1317" i="54"/>
  <c r="CU1373" i="54"/>
  <c r="CT1373" i="54"/>
  <c r="CS1373" i="54"/>
  <c r="CS1202" i="54"/>
  <c r="CU1202" i="54"/>
  <c r="CT1202" i="54"/>
  <c r="CS1186" i="54"/>
  <c r="CU1186" i="54"/>
  <c r="CT1186" i="54"/>
  <c r="CS1170" i="54"/>
  <c r="CU1170" i="54"/>
  <c r="CT1170" i="54"/>
  <c r="CS1154" i="54"/>
  <c r="CU1154" i="54"/>
  <c r="CT1154" i="54"/>
  <c r="CT1142" i="54"/>
  <c r="CU1142" i="54"/>
  <c r="CS1142" i="54"/>
  <c r="CT1126" i="54"/>
  <c r="CU1126" i="54"/>
  <c r="CS1126" i="54"/>
  <c r="CT1110" i="54"/>
  <c r="CU1110" i="54"/>
  <c r="CS1110" i="54"/>
  <c r="CS1088" i="54"/>
  <c r="CT1088" i="54"/>
  <c r="CU1088" i="54"/>
  <c r="CU1057" i="54"/>
  <c r="CT1057" i="54"/>
  <c r="CS1057" i="54"/>
  <c r="CU1039" i="54"/>
  <c r="CT1039" i="54"/>
  <c r="CS1039" i="54"/>
  <c r="CS1021" i="54"/>
  <c r="CU1021" i="54"/>
  <c r="CT1021" i="54"/>
  <c r="CU998" i="54"/>
  <c r="CT998" i="54"/>
  <c r="CS998" i="54"/>
  <c r="CS985" i="54"/>
  <c r="CU985" i="54"/>
  <c r="CT985" i="54"/>
  <c r="CU963" i="54"/>
  <c r="CS963" i="54"/>
  <c r="CT963" i="54"/>
  <c r="CS948" i="54"/>
  <c r="CT948" i="54"/>
  <c r="CU948" i="54"/>
  <c r="CU927" i="54"/>
  <c r="CT927" i="54"/>
  <c r="CS927" i="54"/>
  <c r="CS906" i="54"/>
  <c r="CU906" i="54"/>
  <c r="CT906" i="54"/>
  <c r="CS893" i="54"/>
  <c r="CU893" i="54"/>
  <c r="CT893" i="54"/>
  <c r="CU870" i="54"/>
  <c r="CT870" i="54"/>
  <c r="CS870" i="54"/>
  <c r="CS857" i="54"/>
  <c r="CU857" i="54"/>
  <c r="CT857" i="54"/>
  <c r="CU825" i="54"/>
  <c r="CS825" i="54"/>
  <c r="CT825" i="54"/>
  <c r="CU815" i="54"/>
  <c r="CT815" i="54"/>
  <c r="CS815" i="54"/>
  <c r="CU789" i="54"/>
  <c r="CT789" i="54"/>
  <c r="CS789" i="54"/>
  <c r="CS778" i="54"/>
  <c r="CT778" i="54"/>
  <c r="CU778" i="54"/>
  <c r="CU755" i="54"/>
  <c r="CT755" i="54"/>
  <c r="CS755" i="54"/>
  <c r="CS738" i="54"/>
  <c r="CU738" i="54"/>
  <c r="CT738" i="54"/>
  <c r="CU721" i="54"/>
  <c r="CT721" i="54"/>
  <c r="CS721" i="54"/>
  <c r="CU697" i="54"/>
  <c r="CS697" i="54"/>
  <c r="CT697" i="54"/>
  <c r="CU687" i="54"/>
  <c r="CT687" i="54"/>
  <c r="CS687" i="54"/>
  <c r="CU661" i="54"/>
  <c r="CT661" i="54"/>
  <c r="CS661" i="54"/>
  <c r="CS650" i="54"/>
  <c r="CT650" i="54"/>
  <c r="CU650" i="54"/>
  <c r="CU627" i="54"/>
  <c r="CT627" i="54"/>
  <c r="CS627" i="54"/>
  <c r="CS610" i="54"/>
  <c r="CU610" i="54"/>
  <c r="CT610" i="54"/>
  <c r="CT576" i="54"/>
  <c r="CU576" i="54"/>
  <c r="CS576" i="54"/>
  <c r="CU550" i="54"/>
  <c r="CT550" i="54"/>
  <c r="CS550" i="54"/>
  <c r="CT517" i="54"/>
  <c r="CU517" i="54"/>
  <c r="CS517" i="54"/>
  <c r="CS456" i="54"/>
  <c r="CT456" i="54"/>
  <c r="CU456" i="54"/>
  <c r="CS434" i="54"/>
  <c r="CT434" i="54"/>
  <c r="CU434" i="54"/>
  <c r="CS379" i="54"/>
  <c r="CU379" i="54"/>
  <c r="CT379" i="54"/>
  <c r="CS337" i="54"/>
  <c r="CU337" i="54"/>
  <c r="CT337" i="54"/>
  <c r="CU311" i="54"/>
  <c r="CT311" i="54"/>
  <c r="CS311" i="54"/>
  <c r="CS270" i="54"/>
  <c r="CU270" i="54"/>
  <c r="CT270" i="54"/>
  <c r="CS234" i="54"/>
  <c r="CU234" i="54"/>
  <c r="CT234" i="54"/>
  <c r="CT203" i="54"/>
  <c r="CU203" i="54"/>
  <c r="CS203" i="54"/>
  <c r="CT123" i="54"/>
  <c r="CU123" i="54"/>
  <c r="CS123" i="54"/>
  <c r="CU78" i="54"/>
  <c r="CT78" i="54"/>
  <c r="CS78" i="54"/>
  <c r="CS13" i="54"/>
  <c r="CU13" i="54"/>
  <c r="CT13" i="54"/>
  <c r="CU1184" i="54"/>
  <c r="CS1184" i="54"/>
  <c r="CT1184" i="54"/>
  <c r="CS1161" i="54"/>
  <c r="CU1161" i="54"/>
  <c r="CT1161" i="54"/>
  <c r="CS1145" i="54"/>
  <c r="CU1145" i="54"/>
  <c r="CT1145" i="54"/>
  <c r="CU1131" i="54"/>
  <c r="CS1131" i="54"/>
  <c r="CT1131" i="54"/>
  <c r="CU1115" i="54"/>
  <c r="CS1115" i="54"/>
  <c r="CT1115" i="54"/>
  <c r="CU1099" i="54"/>
  <c r="CS1099" i="54"/>
  <c r="CT1099" i="54"/>
  <c r="CT1076" i="54"/>
  <c r="CS1076" i="54"/>
  <c r="CU1076" i="54"/>
  <c r="CS1056" i="54"/>
  <c r="CT1056" i="54"/>
  <c r="CU1056" i="54"/>
  <c r="CU1025" i="54"/>
  <c r="CT1025" i="54"/>
  <c r="CS1025" i="54"/>
  <c r="CU1003" i="54"/>
  <c r="CS1003" i="54"/>
  <c r="CT1003" i="54"/>
  <c r="CU988" i="54"/>
  <c r="CS988" i="54"/>
  <c r="CT988" i="54"/>
  <c r="CU967" i="54"/>
  <c r="CS967" i="54"/>
  <c r="CT967" i="54"/>
  <c r="CS946" i="54"/>
  <c r="CT946" i="54"/>
  <c r="CU946" i="54"/>
  <c r="CS933" i="54"/>
  <c r="CU933" i="54"/>
  <c r="CT933" i="54"/>
  <c r="CU910" i="54"/>
  <c r="CS910" i="54"/>
  <c r="CT910" i="54"/>
  <c r="CS897" i="54"/>
  <c r="CU897" i="54"/>
  <c r="CT897" i="54"/>
  <c r="CU875" i="54"/>
  <c r="CS875" i="54"/>
  <c r="CT875" i="54"/>
  <c r="CS860" i="54"/>
  <c r="CT860" i="54"/>
  <c r="CU860" i="54"/>
  <c r="CT832" i="54"/>
  <c r="CS832" i="54"/>
  <c r="CU832" i="54"/>
  <c r="CS808" i="54"/>
  <c r="CT808" i="54"/>
  <c r="CU808" i="54"/>
  <c r="CU791" i="54"/>
  <c r="CS791" i="54"/>
  <c r="CT791" i="54"/>
  <c r="CT768" i="54"/>
  <c r="CS768" i="54"/>
  <c r="CU768" i="54"/>
  <c r="CS744" i="54"/>
  <c r="CT744" i="54"/>
  <c r="CU744" i="54"/>
  <c r="CU727" i="54"/>
  <c r="CS727" i="54"/>
  <c r="CT727" i="54"/>
  <c r="CT704" i="54"/>
  <c r="CS704" i="54"/>
  <c r="CU704" i="54"/>
  <c r="CS680" i="54"/>
  <c r="CT680" i="54"/>
  <c r="CU680" i="54"/>
  <c r="CU663" i="54"/>
  <c r="CS663" i="54"/>
  <c r="CT663" i="54"/>
  <c r="CT640" i="54"/>
  <c r="CS640" i="54"/>
  <c r="CU640" i="54"/>
  <c r="CS616" i="54"/>
  <c r="CT616" i="54"/>
  <c r="CU616" i="54"/>
  <c r="CU599" i="54"/>
  <c r="CS599" i="54"/>
  <c r="CT599" i="54"/>
  <c r="CS574" i="54"/>
  <c r="CT574" i="54"/>
  <c r="CU574" i="54"/>
  <c r="CU554" i="54"/>
  <c r="CS554" i="54"/>
  <c r="CT554" i="54"/>
  <c r="CS516" i="54"/>
  <c r="CT516" i="54"/>
  <c r="CU516" i="54"/>
  <c r="CS476" i="54"/>
  <c r="CT476" i="54"/>
  <c r="CU476" i="54"/>
  <c r="CT433" i="54"/>
  <c r="CS433" i="54"/>
  <c r="CU433" i="54"/>
  <c r="CS399" i="54"/>
  <c r="CU399" i="54"/>
  <c r="CT399" i="54"/>
  <c r="CS348" i="54"/>
  <c r="CT348" i="54"/>
  <c r="CU348" i="54"/>
  <c r="CU310" i="54"/>
  <c r="CS310" i="54"/>
  <c r="CT310" i="54"/>
  <c r="CT274" i="54"/>
  <c r="CS274" i="54"/>
  <c r="CU274" i="54"/>
  <c r="DR411" i="54"/>
  <c r="DS411" i="54"/>
  <c r="DT411" i="54"/>
  <c r="DR336" i="54"/>
  <c r="DS336" i="54"/>
  <c r="DT336" i="54"/>
  <c r="DR400" i="54"/>
  <c r="DS400" i="54"/>
  <c r="DT400" i="54"/>
  <c r="DR332" i="54"/>
  <c r="DS332" i="54"/>
  <c r="DT332" i="54"/>
  <c r="DT438" i="54"/>
  <c r="DR438" i="54"/>
  <c r="DS438" i="54"/>
  <c r="DR439" i="54"/>
  <c r="DS439" i="54"/>
  <c r="DT439" i="54"/>
  <c r="DR423" i="54"/>
  <c r="DS423" i="54"/>
  <c r="DT423" i="54"/>
  <c r="DR407" i="54"/>
  <c r="DS407" i="54"/>
  <c r="DT407" i="54"/>
  <c r="DR391" i="54"/>
  <c r="DS391" i="54"/>
  <c r="DT391" i="54"/>
  <c r="DR375" i="54"/>
  <c r="DS375" i="54"/>
  <c r="DT375" i="54"/>
  <c r="DR352" i="54"/>
  <c r="DS352" i="54"/>
  <c r="DT352" i="54"/>
  <c r="DR335" i="54"/>
  <c r="DS335" i="54"/>
  <c r="DT335" i="54"/>
  <c r="DR428" i="54"/>
  <c r="DS428" i="54"/>
  <c r="DT428" i="54"/>
  <c r="DR412" i="54"/>
  <c r="DS412" i="54"/>
  <c r="DT412" i="54"/>
  <c r="DR396" i="54"/>
  <c r="DS396" i="54"/>
  <c r="DT396" i="54"/>
  <c r="DR380" i="54"/>
  <c r="DS380" i="54"/>
  <c r="DT380" i="54"/>
  <c r="DS365" i="54"/>
  <c r="DT365" i="54"/>
  <c r="DR365" i="54"/>
  <c r="DR348" i="54"/>
  <c r="DS348" i="54"/>
  <c r="DT348" i="54"/>
  <c r="DR331" i="54"/>
  <c r="DS331" i="54"/>
  <c r="DT331" i="54"/>
  <c r="DS433" i="54"/>
  <c r="DT433" i="54"/>
  <c r="DR433" i="54"/>
  <c r="DS417" i="54"/>
  <c r="DT417" i="54"/>
  <c r="DR417" i="54"/>
  <c r="DS401" i="54"/>
  <c r="DT401" i="54"/>
  <c r="DR401" i="54"/>
  <c r="DS385" i="54"/>
  <c r="DT385" i="54"/>
  <c r="DR385" i="54"/>
  <c r="DS369" i="54"/>
  <c r="DT369" i="54"/>
  <c r="DR369" i="54"/>
  <c r="DS345" i="54"/>
  <c r="DT345" i="54"/>
  <c r="DR345" i="54"/>
  <c r="DR327" i="54"/>
  <c r="DS327" i="54"/>
  <c r="DT327" i="54"/>
  <c r="DT430" i="54"/>
  <c r="DR430" i="54"/>
  <c r="DS430" i="54"/>
  <c r="DT414" i="54"/>
  <c r="DR414" i="54"/>
  <c r="DS414" i="54"/>
  <c r="DT398" i="54"/>
  <c r="DR398" i="54"/>
  <c r="DS398" i="54"/>
  <c r="DT382" i="54"/>
  <c r="DR382" i="54"/>
  <c r="DS382" i="54"/>
  <c r="DS357" i="54"/>
  <c r="DT357" i="54"/>
  <c r="DR357" i="54"/>
  <c r="DR340" i="54"/>
  <c r="DS340" i="54"/>
  <c r="DT340" i="54"/>
  <c r="DT358" i="54"/>
  <c r="DR358" i="54"/>
  <c r="DS358" i="54"/>
  <c r="DT342" i="54"/>
  <c r="DR342" i="54"/>
  <c r="DS342" i="54"/>
  <c r="DT326" i="54"/>
  <c r="DR326" i="54"/>
  <c r="DS326" i="54"/>
  <c r="DT310" i="54"/>
  <c r="DR310" i="54"/>
  <c r="DS310" i="54"/>
  <c r="DT294" i="54"/>
  <c r="DR294" i="54"/>
  <c r="DS294" i="54"/>
  <c r="DR264" i="54"/>
  <c r="DS264" i="54"/>
  <c r="DT264" i="54"/>
  <c r="DR323" i="54"/>
  <c r="DS323" i="54"/>
  <c r="DT323" i="54"/>
  <c r="DR307" i="54"/>
  <c r="DS307" i="54"/>
  <c r="DT307" i="54"/>
  <c r="DR291" i="54"/>
  <c r="DS291" i="54"/>
  <c r="DT291" i="54"/>
  <c r="DR263" i="54"/>
  <c r="DS263" i="54"/>
  <c r="DT263" i="54"/>
  <c r="DR316" i="54"/>
  <c r="DS316" i="54"/>
  <c r="DT316" i="54"/>
  <c r="DR300" i="54"/>
  <c r="DS300" i="54"/>
  <c r="DT300" i="54"/>
  <c r="DR284" i="54"/>
  <c r="DS284" i="54"/>
  <c r="DT284" i="54"/>
  <c r="DR252" i="54"/>
  <c r="DS252" i="54"/>
  <c r="DT252" i="54"/>
  <c r="DS317" i="54"/>
  <c r="DT317" i="54"/>
  <c r="DR317" i="54"/>
  <c r="DS301" i="54"/>
  <c r="DT301" i="54"/>
  <c r="DR301" i="54"/>
  <c r="DR283" i="54"/>
  <c r="DS283" i="54"/>
  <c r="DT283" i="54"/>
  <c r="DR251" i="54"/>
  <c r="DS251" i="54"/>
  <c r="DT251" i="54"/>
  <c r="DT278" i="54"/>
  <c r="DR278" i="54"/>
  <c r="DS278" i="54"/>
  <c r="DT262" i="54"/>
  <c r="DR262" i="54"/>
  <c r="DS262" i="54"/>
  <c r="DT246" i="54"/>
  <c r="DR246" i="54"/>
  <c r="DS246" i="54"/>
  <c r="DT230" i="54"/>
  <c r="DR230" i="54"/>
  <c r="DS230" i="54"/>
  <c r="DT214" i="54"/>
  <c r="DR214" i="54"/>
  <c r="DS214" i="54"/>
  <c r="DR188" i="54"/>
  <c r="DS188" i="54"/>
  <c r="DT188" i="54"/>
  <c r="DR231" i="54"/>
  <c r="DS231" i="54"/>
  <c r="DT231" i="54"/>
  <c r="DR215" i="54"/>
  <c r="DS215" i="54"/>
  <c r="DT215" i="54"/>
  <c r="DS185" i="54"/>
  <c r="DT185" i="54"/>
  <c r="DR185" i="54"/>
  <c r="DR240" i="54"/>
  <c r="DS240" i="54"/>
  <c r="DT240" i="54"/>
  <c r="DR224" i="54"/>
  <c r="DS224" i="54"/>
  <c r="DT224" i="54"/>
  <c r="DR200" i="54"/>
  <c r="DS200" i="54"/>
  <c r="DT200" i="54"/>
  <c r="DR168" i="54"/>
  <c r="DS168" i="54"/>
  <c r="DT168" i="54"/>
  <c r="DS277" i="54"/>
  <c r="DT277" i="54"/>
  <c r="DR277" i="54"/>
  <c r="DS261" i="54"/>
  <c r="DT261" i="54"/>
  <c r="DR261" i="54"/>
  <c r="DS245" i="54"/>
  <c r="DT245" i="54"/>
  <c r="DR245" i="54"/>
  <c r="DS229" i="54"/>
  <c r="DT229" i="54"/>
  <c r="DR229" i="54"/>
  <c r="DS213" i="54"/>
  <c r="DT213" i="54"/>
  <c r="DR213" i="54"/>
  <c r="DS181" i="54"/>
  <c r="DT181" i="54"/>
  <c r="DR181" i="54"/>
  <c r="DR143" i="54"/>
  <c r="DS143" i="54"/>
  <c r="DT143" i="54"/>
  <c r="DR199" i="54"/>
  <c r="DS199" i="54"/>
  <c r="DT199" i="54"/>
  <c r="DR183" i="54"/>
  <c r="DS183" i="54"/>
  <c r="DT183" i="54"/>
  <c r="DR167" i="54"/>
  <c r="DS167" i="54"/>
  <c r="DT167" i="54"/>
  <c r="DS161" i="54"/>
  <c r="DT161" i="54"/>
  <c r="DR161" i="54"/>
  <c r="DT206" i="54"/>
  <c r="DR206" i="54"/>
  <c r="DS206" i="54"/>
  <c r="DT190" i="54"/>
  <c r="DR190" i="54"/>
  <c r="DS190" i="54"/>
  <c r="DT174" i="54"/>
  <c r="DR174" i="54"/>
  <c r="DS174" i="54"/>
  <c r="DR159" i="54"/>
  <c r="DS159" i="54"/>
  <c r="DT159" i="54"/>
  <c r="DS149" i="54"/>
  <c r="DT149" i="54"/>
  <c r="DR149" i="54"/>
  <c r="DS133" i="54"/>
  <c r="DT133" i="54"/>
  <c r="DR133" i="54"/>
  <c r="DS117" i="54"/>
  <c r="DT117" i="54"/>
  <c r="DR117" i="54"/>
  <c r="DR91" i="54"/>
  <c r="DS91" i="54"/>
  <c r="DT91" i="54"/>
  <c r="DT130" i="54"/>
  <c r="DR130" i="54"/>
  <c r="DS130" i="54"/>
  <c r="DT114" i="54"/>
  <c r="DR114" i="54"/>
  <c r="DS114" i="54"/>
  <c r="DR139" i="54"/>
  <c r="DS139" i="54"/>
  <c r="DT139" i="54"/>
  <c r="DR123" i="54"/>
  <c r="DS123" i="54"/>
  <c r="DT123" i="54"/>
  <c r="DR103" i="54"/>
  <c r="DS103" i="54"/>
  <c r="DT103" i="54"/>
  <c r="DR156" i="54"/>
  <c r="DS156" i="54"/>
  <c r="DT156" i="54"/>
  <c r="DR140" i="54"/>
  <c r="DS140" i="54"/>
  <c r="DT140" i="54"/>
  <c r="DR124" i="54"/>
  <c r="DS124" i="54"/>
  <c r="DT124" i="54"/>
  <c r="DT102" i="54"/>
  <c r="DR102" i="54"/>
  <c r="DS102" i="54"/>
  <c r="DS105" i="54"/>
  <c r="DT105" i="54"/>
  <c r="DR105" i="54"/>
  <c r="DS89" i="54"/>
  <c r="DT89" i="54"/>
  <c r="DR89" i="54"/>
  <c r="DS73" i="54"/>
  <c r="DT73" i="54"/>
  <c r="DR73" i="54"/>
  <c r="DT82" i="54"/>
  <c r="DR82" i="54"/>
  <c r="DS82" i="54"/>
  <c r="DR64" i="54"/>
  <c r="DS64" i="54"/>
  <c r="DT64" i="54"/>
  <c r="DR79" i="54"/>
  <c r="DS79" i="54"/>
  <c r="DT79" i="54"/>
  <c r="DR63" i="54"/>
  <c r="DS63" i="54"/>
  <c r="DT63" i="54"/>
  <c r="DR108" i="54"/>
  <c r="DS108" i="54"/>
  <c r="DT108" i="54"/>
  <c r="DR92" i="54"/>
  <c r="DS92" i="54"/>
  <c r="DT92" i="54"/>
  <c r="DR76" i="54"/>
  <c r="DS76" i="54"/>
  <c r="DT76" i="54"/>
  <c r="DR52" i="54"/>
  <c r="DS52" i="54"/>
  <c r="DT52" i="54"/>
  <c r="DT62" i="54"/>
  <c r="DR62" i="54"/>
  <c r="DS62" i="54"/>
  <c r="DS37" i="54"/>
  <c r="DT37" i="54"/>
  <c r="DR37" i="54"/>
  <c r="DT6" i="54"/>
  <c r="DR6" i="54"/>
  <c r="DS6" i="54"/>
  <c r="DS53" i="54"/>
  <c r="DT53" i="54"/>
  <c r="DR53" i="54"/>
  <c r="DS29" i="54"/>
  <c r="DT29" i="54"/>
  <c r="DR29" i="54"/>
  <c r="DR40" i="54"/>
  <c r="DS40" i="54"/>
  <c r="DT40" i="54"/>
  <c r="DT18" i="54"/>
  <c r="DR18" i="54"/>
  <c r="DS18" i="54"/>
  <c r="DR39" i="54"/>
  <c r="DS39" i="54"/>
  <c r="DT39" i="54"/>
  <c r="DT14" i="54"/>
  <c r="DR14" i="54"/>
  <c r="DS14" i="54"/>
  <c r="DR23" i="54"/>
  <c r="DS23" i="54"/>
  <c r="DT23" i="54"/>
  <c r="DR7" i="54"/>
  <c r="DS7" i="54"/>
  <c r="DT7" i="54"/>
  <c r="DR8" i="54"/>
  <c r="DS8" i="54"/>
  <c r="DT8" i="54"/>
  <c r="DT5" i="54"/>
  <c r="DS5" i="54"/>
  <c r="DR5" i="54"/>
  <c r="DR475" i="54"/>
  <c r="DS475" i="54"/>
  <c r="DT475" i="54"/>
  <c r="DT466" i="54"/>
  <c r="DR466" i="54"/>
  <c r="DS466" i="54"/>
  <c r="DT450" i="54"/>
  <c r="DR450" i="54"/>
  <c r="DS450" i="54"/>
  <c r="DS465" i="54"/>
  <c r="DT465" i="54"/>
  <c r="DR465" i="54"/>
  <c r="DS449" i="54"/>
  <c r="DT449" i="54"/>
  <c r="DR449" i="54"/>
  <c r="DT490" i="54"/>
  <c r="DR490" i="54"/>
  <c r="DS490" i="54"/>
  <c r="DS479" i="54"/>
  <c r="DT479" i="54"/>
  <c r="DR479" i="54"/>
  <c r="DR460" i="54"/>
  <c r="DS460" i="54"/>
  <c r="DT460" i="54"/>
  <c r="DT482" i="54"/>
  <c r="DR482" i="54"/>
  <c r="DS482" i="54"/>
  <c r="DT454" i="54"/>
  <c r="DR454" i="54"/>
  <c r="DS454" i="54"/>
  <c r="DR470" i="54"/>
  <c r="DS470" i="54"/>
  <c r="DT470" i="54"/>
  <c r="DT505" i="54"/>
  <c r="DS505" i="54"/>
  <c r="DR505" i="54"/>
  <c r="DR516" i="54"/>
  <c r="DS516" i="54"/>
  <c r="DT516" i="54"/>
  <c r="DR543" i="54"/>
  <c r="DS543" i="54"/>
  <c r="DT543" i="54"/>
  <c r="DR527" i="54"/>
  <c r="DS527" i="54"/>
  <c r="DT527" i="54"/>
  <c r="DS495" i="54"/>
  <c r="DT495" i="54"/>
  <c r="DR495" i="54"/>
  <c r="DS520" i="54"/>
  <c r="DT520" i="54"/>
  <c r="DR520" i="54"/>
  <c r="DR548" i="54"/>
  <c r="DS548" i="54"/>
  <c r="DT548" i="54"/>
  <c r="DR533" i="54"/>
  <c r="DS533" i="54"/>
  <c r="DT533" i="54"/>
  <c r="DR564" i="54"/>
  <c r="DS564" i="54"/>
  <c r="DT564" i="54"/>
  <c r="DR499" i="54"/>
  <c r="DS499" i="54"/>
  <c r="DT499" i="54"/>
  <c r="DR526" i="54"/>
  <c r="DS526" i="54"/>
  <c r="DT526" i="54"/>
  <c r="DT547" i="54"/>
  <c r="DR547" i="54"/>
  <c r="DS547" i="54"/>
  <c r="DT555" i="54"/>
  <c r="DS555" i="54"/>
  <c r="DR555" i="54"/>
  <c r="DS504" i="54"/>
  <c r="DT504" i="54"/>
  <c r="DR504" i="54"/>
  <c r="DT523" i="54"/>
  <c r="DS523" i="54"/>
  <c r="DR523" i="54"/>
  <c r="DS552" i="54"/>
  <c r="DT552" i="54"/>
  <c r="DR552" i="54"/>
  <c r="DR540" i="54"/>
  <c r="DT540" i="54"/>
  <c r="DS540" i="54"/>
  <c r="DT531" i="54"/>
  <c r="DR531" i="54"/>
  <c r="DS531" i="54"/>
  <c r="DR558" i="54"/>
  <c r="DS558" i="54"/>
  <c r="DT558" i="54"/>
  <c r="CU1091" i="54"/>
  <c r="CT1091" i="54"/>
  <c r="CS1091" i="54"/>
  <c r="CU891" i="54"/>
  <c r="CS891" i="54"/>
  <c r="CT891" i="54"/>
  <c r="CS632" i="54"/>
  <c r="CT632" i="54"/>
  <c r="CU632" i="54"/>
  <c r="CS431" i="54"/>
  <c r="CU431" i="54"/>
  <c r="CT431" i="54"/>
  <c r="CS1188" i="54"/>
  <c r="CT1188" i="54"/>
  <c r="CU1188" i="54"/>
  <c r="CU855" i="54"/>
  <c r="CS855" i="54"/>
  <c r="CT855" i="54"/>
  <c r="CS664" i="54"/>
  <c r="CT664" i="54"/>
  <c r="CU664" i="54"/>
  <c r="CS553" i="54"/>
  <c r="CT553" i="54"/>
  <c r="CU553" i="54"/>
  <c r="CS444" i="54"/>
  <c r="CT444" i="54"/>
  <c r="CU444" i="54"/>
  <c r="CT265" i="54"/>
  <c r="CU265" i="54"/>
  <c r="CS265" i="54"/>
  <c r="CS65" i="54"/>
  <c r="CT65" i="54"/>
  <c r="CU65" i="54"/>
  <c r="CU1073" i="54"/>
  <c r="CT1073" i="54"/>
  <c r="CS1073" i="54"/>
  <c r="CT752" i="54"/>
  <c r="CS752" i="54"/>
  <c r="CU752" i="54"/>
  <c r="CS448" i="54"/>
  <c r="CT448" i="54"/>
  <c r="CU448" i="54"/>
  <c r="CT149" i="54"/>
  <c r="CS149" i="54"/>
  <c r="CU149" i="54"/>
  <c r="CS1149" i="54"/>
  <c r="CT1149" i="54"/>
  <c r="CU1149" i="54"/>
  <c r="CU1035" i="54"/>
  <c r="CS1035" i="54"/>
  <c r="CT1035" i="54"/>
  <c r="CS949" i="54"/>
  <c r="CU949" i="54"/>
  <c r="CT949" i="54"/>
  <c r="CT784" i="54"/>
  <c r="CS784" i="54"/>
  <c r="CU784" i="54"/>
  <c r="CS1212" i="54"/>
  <c r="CT1212" i="54"/>
  <c r="CU1212" i="54"/>
  <c r="CS1148" i="54"/>
  <c r="CT1148" i="54"/>
  <c r="CU1148" i="54"/>
  <c r="CU1069" i="54"/>
  <c r="CS1069" i="54"/>
  <c r="CT1069" i="54"/>
  <c r="CS981" i="54"/>
  <c r="CU981" i="54"/>
  <c r="CT981" i="54"/>
  <c r="CS913" i="54"/>
  <c r="CU913" i="54"/>
  <c r="CT913" i="54"/>
  <c r="CU841" i="54"/>
  <c r="CT841" i="54"/>
  <c r="CS841" i="54"/>
  <c r="CS798" i="54"/>
  <c r="CT798" i="54"/>
  <c r="CU798" i="54"/>
  <c r="CT688" i="54"/>
  <c r="CS688" i="54"/>
  <c r="CU688" i="54"/>
  <c r="CU619" i="54"/>
  <c r="CT619" i="54"/>
  <c r="CS619" i="54"/>
  <c r="CT320" i="54"/>
  <c r="CU320" i="54"/>
  <c r="CS320" i="54"/>
  <c r="CS1189" i="54"/>
  <c r="CT1189" i="54"/>
  <c r="CU1189" i="54"/>
  <c r="CS908" i="54"/>
  <c r="CT908" i="54"/>
  <c r="CU908" i="54"/>
  <c r="CT465" i="54"/>
  <c r="CS465" i="54"/>
  <c r="CU465" i="54"/>
  <c r="CS1172" i="54"/>
  <c r="CT1172" i="54"/>
  <c r="CU1172" i="54"/>
  <c r="CT1112" i="54"/>
  <c r="CU1112" i="54"/>
  <c r="CS1112" i="54"/>
  <c r="CU1022" i="54"/>
  <c r="CS1022" i="54"/>
  <c r="CT1022" i="54"/>
  <c r="CS962" i="54"/>
  <c r="CT962" i="54"/>
  <c r="CU962" i="54"/>
  <c r="CS885" i="54"/>
  <c r="CU885" i="54"/>
  <c r="CT885" i="54"/>
  <c r="CS839" i="54"/>
  <c r="CU839" i="54"/>
  <c r="CT839" i="54"/>
  <c r="CS728" i="54"/>
  <c r="CT728" i="54"/>
  <c r="CU728" i="54"/>
  <c r="CU660" i="54"/>
  <c r="CS660" i="54"/>
  <c r="CT660" i="54"/>
  <c r="CS548" i="54"/>
  <c r="CT548" i="54"/>
  <c r="CU548" i="54"/>
  <c r="CT401" i="54"/>
  <c r="CS401" i="54"/>
  <c r="CU401" i="54"/>
  <c r="CT316" i="54"/>
  <c r="CU316" i="54"/>
  <c r="CS316" i="54"/>
  <c r="CU1271" i="54"/>
  <c r="CS1271" i="54"/>
  <c r="CT1271" i="54"/>
  <c r="CS1193" i="54"/>
  <c r="CU1193" i="54"/>
  <c r="CT1193" i="54"/>
  <c r="CS267" i="54"/>
  <c r="CT267" i="54"/>
  <c r="CU267" i="54"/>
  <c r="CT238" i="54"/>
  <c r="CS238" i="54"/>
  <c r="CU238" i="54"/>
  <c r="CT178" i="54"/>
  <c r="CU178" i="54"/>
  <c r="CS178" i="54"/>
  <c r="CS88" i="54"/>
  <c r="CT88" i="54"/>
  <c r="CU88" i="54"/>
  <c r="CS43" i="54"/>
  <c r="CT43" i="54"/>
  <c r="CU43" i="54"/>
  <c r="CU1301" i="54"/>
  <c r="CT1301" i="54"/>
  <c r="CS1301" i="54"/>
  <c r="CS1215" i="54"/>
  <c r="CU1215" i="54"/>
  <c r="CT1215" i="54"/>
  <c r="CS1199" i="54"/>
  <c r="CU1199" i="54"/>
  <c r="CT1199" i="54"/>
  <c r="CS1183" i="54"/>
  <c r="CU1183" i="54"/>
  <c r="CT1183" i="54"/>
  <c r="CS1167" i="54"/>
  <c r="CU1167" i="54"/>
  <c r="CT1167" i="54"/>
  <c r="CS1151" i="54"/>
  <c r="CU1151" i="54"/>
  <c r="CT1151" i="54"/>
  <c r="CS1137" i="54"/>
  <c r="CU1137" i="54"/>
  <c r="CT1137" i="54"/>
  <c r="CS1121" i="54"/>
  <c r="CU1121" i="54"/>
  <c r="CT1121" i="54"/>
  <c r="CS1104" i="54"/>
  <c r="CT1104" i="54"/>
  <c r="CU1104" i="54"/>
  <c r="CS1082" i="54"/>
  <c r="CU1082" i="54"/>
  <c r="CT1082" i="54"/>
  <c r="CS1052" i="54"/>
  <c r="CT1052" i="54"/>
  <c r="CU1052" i="54"/>
  <c r="CU1037" i="54"/>
  <c r="CS1037" i="54"/>
  <c r="CT1037" i="54"/>
  <c r="CS1017" i="54"/>
  <c r="CU1017" i="54"/>
  <c r="CT1017" i="54"/>
  <c r="CU995" i="54"/>
  <c r="CS995" i="54"/>
  <c r="CT995" i="54"/>
  <c r="CT980" i="54"/>
  <c r="CU980" i="54"/>
  <c r="CS980" i="54"/>
  <c r="CU959" i="54"/>
  <c r="CT959" i="54"/>
  <c r="CS959" i="54"/>
  <c r="CS938" i="54"/>
  <c r="CU938" i="54"/>
  <c r="CT938" i="54"/>
  <c r="CS925" i="54"/>
  <c r="CU925" i="54"/>
  <c r="CT925" i="54"/>
  <c r="CU902" i="54"/>
  <c r="CT902" i="54"/>
  <c r="CS902" i="54"/>
  <c r="CS889" i="54"/>
  <c r="CU889" i="54"/>
  <c r="CT889" i="54"/>
  <c r="CU867" i="54"/>
  <c r="CS867" i="54"/>
  <c r="CT867" i="54"/>
  <c r="CT850" i="54"/>
  <c r="CU850" i="54"/>
  <c r="CS850" i="54"/>
  <c r="CU821" i="54"/>
  <c r="CT821" i="54"/>
  <c r="CS821" i="54"/>
  <c r="CS810" i="54"/>
  <c r="CT810" i="54"/>
  <c r="CU810" i="54"/>
  <c r="CU787" i="54"/>
  <c r="CT787" i="54"/>
  <c r="CS787" i="54"/>
  <c r="CS770" i="54"/>
  <c r="CU770" i="54"/>
  <c r="CT770" i="54"/>
  <c r="CU753" i="54"/>
  <c r="CT753" i="54"/>
  <c r="CS753" i="54"/>
  <c r="CU729" i="54"/>
  <c r="CS729" i="54"/>
  <c r="CT729" i="54"/>
  <c r="CU719" i="54"/>
  <c r="CT719" i="54"/>
  <c r="CS719" i="54"/>
  <c r="CU693" i="54"/>
  <c r="CT693" i="54"/>
  <c r="CS693" i="54"/>
  <c r="CS682" i="54"/>
  <c r="CT682" i="54"/>
  <c r="CU682" i="54"/>
  <c r="CU659" i="54"/>
  <c r="CT659" i="54"/>
  <c r="CS659" i="54"/>
  <c r="CS642" i="54"/>
  <c r="CU642" i="54"/>
  <c r="CT642" i="54"/>
  <c r="CU625" i="54"/>
  <c r="CT625" i="54"/>
  <c r="CS625" i="54"/>
  <c r="CU601" i="54"/>
  <c r="CS601" i="54"/>
  <c r="CT601" i="54"/>
  <c r="CT565" i="54"/>
  <c r="CU565" i="54"/>
  <c r="CS565" i="54"/>
  <c r="CT533" i="54"/>
  <c r="CU533" i="54"/>
  <c r="CS533" i="54"/>
  <c r="CU510" i="54"/>
  <c r="CS510" i="54"/>
  <c r="CT510" i="54"/>
  <c r="CS452" i="54"/>
  <c r="CU452" i="54"/>
  <c r="CT452" i="54"/>
  <c r="CT409" i="54"/>
  <c r="CU409" i="54"/>
  <c r="CS409" i="54"/>
  <c r="CS375" i="54"/>
  <c r="CU375" i="54"/>
  <c r="CT375" i="54"/>
  <c r="CT328" i="54"/>
  <c r="CU328" i="54"/>
  <c r="CS328" i="54"/>
  <c r="CU298" i="54"/>
  <c r="CT298" i="54"/>
  <c r="CS298" i="54"/>
  <c r="CS264" i="54"/>
  <c r="CT264" i="54"/>
  <c r="CU264" i="54"/>
  <c r="CT218" i="54"/>
  <c r="CS218" i="54"/>
  <c r="CU218" i="54"/>
  <c r="CT181" i="54"/>
  <c r="CU181" i="54"/>
  <c r="CS181" i="54"/>
  <c r="CT116" i="54"/>
  <c r="CS116" i="54"/>
  <c r="CU116" i="54"/>
  <c r="CS59" i="54"/>
  <c r="CU59" i="54"/>
  <c r="CT59" i="54"/>
  <c r="CU1208" i="54"/>
  <c r="CS1208" i="54"/>
  <c r="CT1208" i="54"/>
  <c r="CS1177" i="54"/>
  <c r="CU1177" i="54"/>
  <c r="CT1177" i="54"/>
  <c r="CU1160" i="54"/>
  <c r="CS1160" i="54"/>
  <c r="CT1160" i="54"/>
  <c r="CU1144" i="54"/>
  <c r="CS1144" i="54"/>
  <c r="CT1144" i="54"/>
  <c r="CU1130" i="54"/>
  <c r="CS1130" i="54"/>
  <c r="CT1130" i="54"/>
  <c r="CU1114" i="54"/>
  <c r="CS1114" i="54"/>
  <c r="CT1114" i="54"/>
  <c r="CS1096" i="54"/>
  <c r="CT1096" i="54"/>
  <c r="CU1096" i="54"/>
  <c r="CS1072" i="54"/>
  <c r="CT1072" i="54"/>
  <c r="CU1072" i="54"/>
  <c r="CS1050" i="54"/>
  <c r="CT1050" i="54"/>
  <c r="CU1050" i="54"/>
  <c r="CT1020" i="54"/>
  <c r="CU1020" i="54"/>
  <c r="CS1020" i="54"/>
  <c r="CU999" i="54"/>
  <c r="CS999" i="54"/>
  <c r="CT999" i="54"/>
  <c r="CU974" i="54"/>
  <c r="CS974" i="54"/>
  <c r="CT974" i="54"/>
  <c r="CS961" i="54"/>
  <c r="CU961" i="54"/>
  <c r="CT961" i="54"/>
  <c r="CU939" i="54"/>
  <c r="CS939" i="54"/>
  <c r="CT939" i="54"/>
  <c r="CS924" i="54"/>
  <c r="CT924" i="54"/>
  <c r="CU924" i="54"/>
  <c r="CU903" i="54"/>
  <c r="CS903" i="54"/>
  <c r="CT903" i="54"/>
  <c r="CS882" i="54"/>
  <c r="CT882" i="54"/>
  <c r="CU882" i="54"/>
  <c r="CS869" i="54"/>
  <c r="CU869" i="54"/>
  <c r="CT869" i="54"/>
  <c r="CU844" i="54"/>
  <c r="CS844" i="54"/>
  <c r="CT844" i="54"/>
  <c r="CU823" i="54"/>
  <c r="CS823" i="54"/>
  <c r="CT823" i="54"/>
  <c r="CT800" i="54"/>
  <c r="CS800" i="54"/>
  <c r="CU800" i="54"/>
  <c r="CS776" i="54"/>
  <c r="CT776" i="54"/>
  <c r="CU776" i="54"/>
  <c r="CU759" i="54"/>
  <c r="CS759" i="54"/>
  <c r="CT759" i="54"/>
  <c r="CT736" i="54"/>
  <c r="CS736" i="54"/>
  <c r="CU736" i="54"/>
  <c r="CS712" i="54"/>
  <c r="CT712" i="54"/>
  <c r="CU712" i="54"/>
  <c r="CU695" i="54"/>
  <c r="CS695" i="54"/>
  <c r="CT695" i="54"/>
  <c r="CT672" i="54"/>
  <c r="CS672" i="54"/>
  <c r="CU672" i="54"/>
  <c r="CS648" i="54"/>
  <c r="CT648" i="54"/>
  <c r="CU648" i="54"/>
  <c r="CU631" i="54"/>
  <c r="CS631" i="54"/>
  <c r="CT631" i="54"/>
  <c r="CT608" i="54"/>
  <c r="CS608" i="54"/>
  <c r="CU608" i="54"/>
  <c r="CS587" i="54"/>
  <c r="CT587" i="54"/>
  <c r="CU587" i="54"/>
  <c r="CS564" i="54"/>
  <c r="CT564" i="54"/>
  <c r="CU564" i="54"/>
  <c r="CS532" i="54"/>
  <c r="CT532" i="54"/>
  <c r="CU532" i="54"/>
  <c r="CT497" i="54"/>
  <c r="CS497" i="54"/>
  <c r="CU497" i="54"/>
  <c r="CS463" i="54"/>
  <c r="CU463" i="54"/>
  <c r="CT463" i="54"/>
  <c r="CS412" i="54"/>
  <c r="CT412" i="54"/>
  <c r="CU412" i="54"/>
  <c r="CT369" i="54"/>
  <c r="CS369" i="54"/>
  <c r="CU369" i="54"/>
  <c r="CU335" i="54"/>
  <c r="CT335" i="54"/>
  <c r="CS335" i="54"/>
  <c r="CU295" i="54"/>
  <c r="CT295" i="54"/>
  <c r="CS295" i="54"/>
  <c r="CS1211" i="54"/>
  <c r="CT1211" i="54"/>
  <c r="CU1211" i="54"/>
  <c r="CS1195" i="54"/>
  <c r="CT1195" i="54"/>
  <c r="CU1195" i="54"/>
  <c r="CS1179" i="54"/>
  <c r="CT1179" i="54"/>
  <c r="CU1179" i="54"/>
  <c r="CS1163" i="54"/>
  <c r="CT1163" i="54"/>
  <c r="CU1163" i="54"/>
  <c r="CS1147" i="54"/>
  <c r="CT1147" i="54"/>
  <c r="CU1147" i="54"/>
  <c r="CS1129" i="54"/>
  <c r="CT1129" i="54"/>
  <c r="CU1129" i="54"/>
  <c r="CS1113" i="54"/>
  <c r="CT1113" i="54"/>
  <c r="CU1113" i="54"/>
  <c r="CU1101" i="54"/>
  <c r="CS1101" i="54"/>
  <c r="CT1101" i="54"/>
  <c r="CT1070" i="54"/>
  <c r="CS1070" i="54"/>
  <c r="CU1070" i="54"/>
  <c r="CU1051" i="54"/>
  <c r="CS1051" i="54"/>
  <c r="CT1051" i="54"/>
  <c r="CU1034" i="54"/>
  <c r="CS1034" i="54"/>
  <c r="CT1034" i="54"/>
  <c r="CU1011" i="54"/>
  <c r="CS1011" i="54"/>
  <c r="CT1011" i="54"/>
  <c r="CS996" i="54"/>
  <c r="CT996" i="54"/>
  <c r="CU996" i="54"/>
  <c r="CU975" i="54"/>
  <c r="CS975" i="54"/>
  <c r="CT975" i="54"/>
  <c r="CS954" i="54"/>
  <c r="CT954" i="54"/>
  <c r="CU954" i="54"/>
  <c r="CS941" i="54"/>
  <c r="CU941" i="54"/>
  <c r="CT941" i="54"/>
  <c r="CU918" i="54"/>
  <c r="CS918" i="54"/>
  <c r="CT918" i="54"/>
  <c r="CS905" i="54"/>
  <c r="CU905" i="54"/>
  <c r="CT905" i="54"/>
  <c r="CU883" i="54"/>
  <c r="CS883" i="54"/>
  <c r="CT883" i="54"/>
  <c r="CS868" i="54"/>
  <c r="CT868" i="54"/>
  <c r="CU868" i="54"/>
  <c r="CU845" i="54"/>
  <c r="CT845" i="54"/>
  <c r="CS845" i="54"/>
  <c r="CU835" i="54"/>
  <c r="CT835" i="54"/>
  <c r="CS835" i="54"/>
  <c r="CS818" i="54"/>
  <c r="CU818" i="54"/>
  <c r="CT818" i="54"/>
  <c r="CU801" i="54"/>
  <c r="CT801" i="54"/>
  <c r="CS801" i="54"/>
  <c r="CU777" i="54"/>
  <c r="CS777" i="54"/>
  <c r="CT777" i="54"/>
  <c r="CU767" i="54"/>
  <c r="CT767" i="54"/>
  <c r="CS767" i="54"/>
  <c r="CU741" i="54"/>
  <c r="CS741" i="54"/>
  <c r="CT741" i="54"/>
  <c r="CS730" i="54"/>
  <c r="CT730" i="54"/>
  <c r="CU730" i="54"/>
  <c r="CU707" i="54"/>
  <c r="CT707" i="54"/>
  <c r="CS707" i="54"/>
  <c r="CS690" i="54"/>
  <c r="CU690" i="54"/>
  <c r="CT690" i="54"/>
  <c r="CU673" i="54"/>
  <c r="CT673" i="54"/>
  <c r="CS673" i="54"/>
  <c r="CU649" i="54"/>
  <c r="CS649" i="54"/>
  <c r="CT649" i="54"/>
  <c r="CU639" i="54"/>
  <c r="CT639" i="54"/>
  <c r="CS639" i="54"/>
  <c r="CU613" i="54"/>
  <c r="CS613" i="54"/>
  <c r="CT613" i="54"/>
  <c r="CS602" i="54"/>
  <c r="CT602" i="54"/>
  <c r="CU602" i="54"/>
  <c r="CT571" i="54"/>
  <c r="CU571" i="54"/>
  <c r="CS571" i="54"/>
  <c r="CT539" i="54"/>
  <c r="CU539" i="54"/>
  <c r="CS539" i="54"/>
  <c r="CS515" i="54"/>
  <c r="CU515" i="54"/>
  <c r="CT515" i="54"/>
  <c r="CS484" i="54"/>
  <c r="CU484" i="54"/>
  <c r="CT484" i="54"/>
  <c r="CT441" i="54"/>
  <c r="CU441" i="54"/>
  <c r="CS441" i="54"/>
  <c r="CS407" i="54"/>
  <c r="CU407" i="54"/>
  <c r="CT407" i="54"/>
  <c r="CS356" i="54"/>
  <c r="CU356" i="54"/>
  <c r="CT356" i="54"/>
  <c r="CU318" i="54"/>
  <c r="CT318" i="54"/>
  <c r="CS318" i="54"/>
  <c r="CU290" i="54"/>
  <c r="CT290" i="54"/>
  <c r="CS290" i="54"/>
  <c r="CT249" i="54"/>
  <c r="CU249" i="54"/>
  <c r="CS249" i="54"/>
  <c r="CS211" i="54"/>
  <c r="CU211" i="54"/>
  <c r="CT211" i="54"/>
  <c r="CT139" i="54"/>
  <c r="CU139" i="54"/>
  <c r="CS139" i="54"/>
  <c r="CU100" i="54"/>
  <c r="CS100" i="54"/>
  <c r="CT100" i="54"/>
  <c r="CT36" i="54"/>
  <c r="CU36" i="54"/>
  <c r="CS36" i="54"/>
  <c r="CU1256" i="54"/>
  <c r="CS1256" i="54"/>
  <c r="CT1256" i="54"/>
  <c r="CU583" i="54"/>
  <c r="CS583" i="54"/>
  <c r="CT583" i="54"/>
  <c r="CU575" i="54"/>
  <c r="CT575" i="54"/>
  <c r="CS575" i="54"/>
  <c r="CU561" i="54"/>
  <c r="CS561" i="54"/>
  <c r="CT561" i="54"/>
  <c r="CU545" i="54"/>
  <c r="CS545" i="54"/>
  <c r="CT545" i="54"/>
  <c r="CU522" i="54"/>
  <c r="CS522" i="54"/>
  <c r="CT522" i="54"/>
  <c r="CS500" i="54"/>
  <c r="CT500" i="54"/>
  <c r="CU500" i="54"/>
  <c r="CT481" i="54"/>
  <c r="CS481" i="54"/>
  <c r="CU481" i="54"/>
  <c r="CS460" i="54"/>
  <c r="CT460" i="54"/>
  <c r="CU460" i="54"/>
  <c r="CS442" i="54"/>
  <c r="CT442" i="54"/>
  <c r="CU442" i="54"/>
  <c r="CT417" i="54"/>
  <c r="CS417" i="54"/>
  <c r="CU417" i="54"/>
  <c r="CS396" i="54"/>
  <c r="CT396" i="54"/>
  <c r="CU396" i="54"/>
  <c r="CS378" i="54"/>
  <c r="CT378" i="54"/>
  <c r="CU378" i="54"/>
  <c r="CT353" i="54"/>
  <c r="CS353" i="54"/>
  <c r="CU353" i="54"/>
  <c r="CT332" i="54"/>
  <c r="CU332" i="54"/>
  <c r="CS332" i="54"/>
  <c r="CU319" i="54"/>
  <c r="CT319" i="54"/>
  <c r="CS319" i="54"/>
  <c r="CS299" i="54"/>
  <c r="CT299" i="54"/>
  <c r="CU299" i="54"/>
  <c r="CS280" i="54"/>
  <c r="CU280" i="54"/>
  <c r="CT280" i="54"/>
  <c r="CU258" i="54"/>
  <c r="CS258" i="54"/>
  <c r="CT258" i="54"/>
  <c r="CT233" i="54"/>
  <c r="CU233" i="54"/>
  <c r="CS233" i="54"/>
  <c r="CS212" i="54"/>
  <c r="CU212" i="54"/>
  <c r="CT212" i="54"/>
  <c r="CS183" i="54"/>
  <c r="CT183" i="54"/>
  <c r="CU183" i="54"/>
  <c r="CT125" i="54"/>
  <c r="CS125" i="54"/>
  <c r="CU125" i="54"/>
  <c r="CS80" i="54"/>
  <c r="CT80" i="54"/>
  <c r="CU80" i="54"/>
  <c r="CS48" i="54"/>
  <c r="CT48" i="54"/>
  <c r="CU48" i="54"/>
  <c r="CS19" i="54"/>
  <c r="CT19" i="54"/>
  <c r="CU19" i="54"/>
  <c r="CS1266" i="54"/>
  <c r="CU1266" i="54"/>
  <c r="CT1266" i="54"/>
  <c r="CS1100" i="54"/>
  <c r="CT1100" i="54"/>
  <c r="CU1100" i="54"/>
  <c r="CU1087" i="54"/>
  <c r="CS1087" i="54"/>
  <c r="CT1087" i="54"/>
  <c r="CS1074" i="54"/>
  <c r="CT1074" i="54"/>
  <c r="CU1074" i="54"/>
  <c r="CT1062" i="54"/>
  <c r="CU1062" i="54"/>
  <c r="CS1062" i="54"/>
  <c r="CU1043" i="54"/>
  <c r="CS1043" i="54"/>
  <c r="CT1043" i="54"/>
  <c r="CU1031" i="54"/>
  <c r="CS1031" i="54"/>
  <c r="CT1031" i="54"/>
  <c r="CU1008" i="54"/>
  <c r="CS1008" i="54"/>
  <c r="CT1008" i="54"/>
  <c r="CS976" i="54"/>
  <c r="CT976" i="54"/>
  <c r="CU976" i="54"/>
  <c r="CT944" i="54"/>
  <c r="CU944" i="54"/>
  <c r="CS944" i="54"/>
  <c r="CU912" i="54"/>
  <c r="CS912" i="54"/>
  <c r="CT912" i="54"/>
  <c r="CU880" i="54"/>
  <c r="CS880" i="54"/>
  <c r="CT880" i="54"/>
  <c r="CU849" i="54"/>
  <c r="CT849" i="54"/>
  <c r="CS849" i="54"/>
  <c r="CU829" i="54"/>
  <c r="CS829" i="54"/>
  <c r="CT829" i="54"/>
  <c r="CS812" i="54"/>
  <c r="CT812" i="54"/>
  <c r="CU812" i="54"/>
  <c r="CT790" i="54"/>
  <c r="CU790" i="54"/>
  <c r="CS790" i="54"/>
  <c r="CU765" i="54"/>
  <c r="CS765" i="54"/>
  <c r="CT765" i="54"/>
  <c r="CS748" i="54"/>
  <c r="CT748" i="54"/>
  <c r="CU748" i="54"/>
  <c r="CU726" i="54"/>
  <c r="CS726" i="54"/>
  <c r="CT726" i="54"/>
  <c r="CU701" i="54"/>
  <c r="CS701" i="54"/>
  <c r="CT701" i="54"/>
  <c r="CS684" i="54"/>
  <c r="CT684" i="54"/>
  <c r="CU684" i="54"/>
  <c r="CS662" i="54"/>
  <c r="CT662" i="54"/>
  <c r="CU662" i="54"/>
  <c r="CU637" i="54"/>
  <c r="CS637" i="54"/>
  <c r="CT637" i="54"/>
  <c r="CS620" i="54"/>
  <c r="CT620" i="54"/>
  <c r="CU620" i="54"/>
  <c r="CT598" i="54"/>
  <c r="CU598" i="54"/>
  <c r="CS598" i="54"/>
  <c r="CU573" i="54"/>
  <c r="CS573" i="54"/>
  <c r="CT573" i="54"/>
  <c r="CS557" i="54"/>
  <c r="CT557" i="54"/>
  <c r="CU557" i="54"/>
  <c r="CS541" i="54"/>
  <c r="CT541" i="54"/>
  <c r="CU541" i="54"/>
  <c r="CU527" i="54"/>
  <c r="CT527" i="54"/>
  <c r="CS527" i="54"/>
  <c r="CS513" i="54"/>
  <c r="CT513" i="54"/>
  <c r="CU513" i="54"/>
  <c r="CS499" i="54"/>
  <c r="CU499" i="54"/>
  <c r="CT499" i="54"/>
  <c r="CS482" i="54"/>
  <c r="CT482" i="54"/>
  <c r="CU482" i="54"/>
  <c r="CT457" i="54"/>
  <c r="CS457" i="54"/>
  <c r="CU457" i="54"/>
  <c r="CS436" i="54"/>
  <c r="CT436" i="54"/>
  <c r="CU436" i="54"/>
  <c r="CT418" i="54"/>
  <c r="CU418" i="54"/>
  <c r="CS418" i="54"/>
  <c r="CT393" i="54"/>
  <c r="CS393" i="54"/>
  <c r="CU393" i="54"/>
  <c r="CS372" i="54"/>
  <c r="CT372" i="54"/>
  <c r="CU372" i="54"/>
  <c r="CT354" i="54"/>
  <c r="CU354" i="54"/>
  <c r="CS354" i="54"/>
  <c r="CU334" i="54"/>
  <c r="CS334" i="54"/>
  <c r="CT334" i="54"/>
  <c r="CS321" i="54"/>
  <c r="CU321" i="54"/>
  <c r="CT321" i="54"/>
  <c r="CU302" i="54"/>
  <c r="CS302" i="54"/>
  <c r="CT302" i="54"/>
  <c r="CT279" i="54"/>
  <c r="CS279" i="54"/>
  <c r="CU279" i="54"/>
  <c r="CU259" i="54"/>
  <c r="CT259" i="54"/>
  <c r="CS259" i="54"/>
  <c r="CU242" i="54"/>
  <c r="CS242" i="54"/>
  <c r="CT242" i="54"/>
  <c r="CS224" i="54"/>
  <c r="CT224" i="54"/>
  <c r="CU224" i="54"/>
  <c r="CS204" i="54"/>
  <c r="CT204" i="54"/>
  <c r="CU204" i="54"/>
  <c r="CT190" i="54"/>
  <c r="CS190" i="54"/>
  <c r="CU190" i="54"/>
  <c r="CT147" i="54"/>
  <c r="CU147" i="54"/>
  <c r="CS147" i="54"/>
  <c r="CS124" i="54"/>
  <c r="CT124" i="54"/>
  <c r="CU124" i="54"/>
  <c r="CU102" i="54"/>
  <c r="CT102" i="54"/>
  <c r="CS102" i="54"/>
  <c r="CS83" i="54"/>
  <c r="CU83" i="54"/>
  <c r="CT83" i="54"/>
  <c r="CS51" i="54"/>
  <c r="CU51" i="54"/>
  <c r="CT51" i="54"/>
  <c r="CU21" i="54"/>
  <c r="CS21" i="54"/>
  <c r="CT21" i="54"/>
  <c r="CT1276" i="54"/>
  <c r="CU1276" i="54"/>
  <c r="CS1276" i="54"/>
  <c r="CS189" i="54"/>
  <c r="CT189" i="54"/>
  <c r="CU189" i="54"/>
  <c r="CT172" i="54"/>
  <c r="CS172" i="54"/>
  <c r="CU172" i="54"/>
  <c r="CU163" i="54"/>
  <c r="CS163" i="54"/>
  <c r="CT163" i="54"/>
  <c r="CT153" i="54"/>
  <c r="CS153" i="54"/>
  <c r="CU153" i="54"/>
  <c r="CT121" i="54"/>
  <c r="CS121" i="54"/>
  <c r="CU121" i="54"/>
  <c r="CS90" i="54"/>
  <c r="CT90" i="54"/>
  <c r="CU90" i="54"/>
  <c r="CS77" i="54"/>
  <c r="CU77" i="54"/>
  <c r="CT77" i="54"/>
  <c r="CU68" i="54"/>
  <c r="CS68" i="54"/>
  <c r="CT68" i="54"/>
  <c r="CS58" i="54"/>
  <c r="CT58" i="54"/>
  <c r="CU58" i="54"/>
  <c r="CS45" i="54"/>
  <c r="CU45" i="54"/>
  <c r="CT45" i="54"/>
  <c r="CS31" i="54"/>
  <c r="CT31" i="54"/>
  <c r="CU31" i="54"/>
  <c r="CS15" i="54"/>
  <c r="CT15" i="54"/>
  <c r="CU15" i="54"/>
  <c r="CT1349" i="54"/>
  <c r="CS1349" i="54"/>
  <c r="CU1349" i="54"/>
  <c r="CS488" i="54"/>
  <c r="CU488" i="54"/>
  <c r="CT488" i="54"/>
  <c r="CT478" i="54"/>
  <c r="CU478" i="54"/>
  <c r="CS478" i="54"/>
  <c r="CS462" i="54"/>
  <c r="CT462" i="54"/>
  <c r="CU462" i="54"/>
  <c r="CU446" i="54"/>
  <c r="CT446" i="54"/>
  <c r="CS446" i="54"/>
  <c r="CT430" i="54"/>
  <c r="CS430" i="54"/>
  <c r="CU430" i="54"/>
  <c r="CS414" i="54"/>
  <c r="CT414" i="54"/>
  <c r="CU414" i="54"/>
  <c r="CS398" i="54"/>
  <c r="CT398" i="54"/>
  <c r="CU398" i="54"/>
  <c r="CS382" i="54"/>
  <c r="CT382" i="54"/>
  <c r="CU382" i="54"/>
  <c r="CT366" i="54"/>
  <c r="CS366" i="54"/>
  <c r="CU366" i="54"/>
  <c r="CU350" i="54"/>
  <c r="CT350" i="54"/>
  <c r="CS350" i="54"/>
  <c r="CS289" i="54"/>
  <c r="CU289" i="54"/>
  <c r="CT289" i="54"/>
  <c r="CS268" i="54"/>
  <c r="CT268" i="54"/>
  <c r="CU268" i="54"/>
  <c r="CS252" i="54"/>
  <c r="CT252" i="54"/>
  <c r="CU252" i="54"/>
  <c r="CS236" i="54"/>
  <c r="CT236" i="54"/>
  <c r="CU236" i="54"/>
  <c r="CS209" i="54"/>
  <c r="CT209" i="54"/>
  <c r="CU209" i="54"/>
  <c r="CT194" i="54"/>
  <c r="CU194" i="54"/>
  <c r="CS194" i="54"/>
  <c r="CT180" i="54"/>
  <c r="CS180" i="54"/>
  <c r="CU180" i="54"/>
  <c r="CT168" i="54"/>
  <c r="CU168" i="54"/>
  <c r="CS168" i="54"/>
  <c r="CS159" i="54"/>
  <c r="CT159" i="54"/>
  <c r="CU159" i="54"/>
  <c r="CU146" i="54"/>
  <c r="CT146" i="54"/>
  <c r="CS146" i="54"/>
  <c r="CT136" i="54"/>
  <c r="CS136" i="54"/>
  <c r="CU136" i="54"/>
  <c r="CS127" i="54"/>
  <c r="CT127" i="54"/>
  <c r="CU127" i="54"/>
  <c r="CU114" i="54"/>
  <c r="CT114" i="54"/>
  <c r="CS114" i="54"/>
  <c r="CU104" i="54"/>
  <c r="CS104" i="54"/>
  <c r="CT104" i="54"/>
  <c r="CS95" i="54"/>
  <c r="CT95" i="54"/>
  <c r="CU95" i="54"/>
  <c r="CS63" i="54"/>
  <c r="CT63" i="54"/>
  <c r="CU63" i="54"/>
  <c r="CS40" i="54"/>
  <c r="CT40" i="54"/>
  <c r="CU40" i="54"/>
  <c r="CS24" i="54"/>
  <c r="CT24" i="54"/>
  <c r="CU24" i="54"/>
  <c r="CS8" i="54"/>
  <c r="CT8" i="54"/>
  <c r="CU8" i="54"/>
  <c r="CS1318" i="54"/>
  <c r="CT1318" i="54"/>
  <c r="CU1318" i="54"/>
  <c r="CS1246" i="54"/>
  <c r="CT1246" i="54"/>
  <c r="CU1246" i="54"/>
  <c r="CT1341" i="54"/>
  <c r="CS1341" i="54"/>
  <c r="CU1341" i="54"/>
  <c r="CT1310" i="54"/>
  <c r="CU1310" i="54"/>
  <c r="CS1310" i="54"/>
  <c r="CU1285" i="54"/>
  <c r="CS1285" i="54"/>
  <c r="CT1285" i="54"/>
  <c r="CU1263" i="54"/>
  <c r="CS1263" i="54"/>
  <c r="CT1263" i="54"/>
  <c r="CS1234" i="54"/>
  <c r="CT1234" i="54"/>
  <c r="CU1234" i="54"/>
  <c r="CS1336" i="54"/>
  <c r="CT1336" i="54"/>
  <c r="CU1336" i="54"/>
  <c r="CS1306" i="54"/>
  <c r="CT1306" i="54"/>
  <c r="CU1306" i="54"/>
  <c r="CS1374" i="54"/>
  <c r="CT1374" i="54"/>
  <c r="CU1374" i="54"/>
  <c r="CU1342" i="54"/>
  <c r="CT1342" i="54"/>
  <c r="CS1342" i="54"/>
  <c r="CU1322" i="54"/>
  <c r="CS1322" i="54"/>
  <c r="CT1322" i="54"/>
  <c r="CS1315" i="54"/>
  <c r="CT1315" i="54"/>
  <c r="CU1315" i="54"/>
  <c r="CS1303" i="54"/>
  <c r="CT1303" i="54"/>
  <c r="CU1303" i="54"/>
  <c r="CU1294" i="54"/>
  <c r="CS1294" i="54"/>
  <c r="CT1294" i="54"/>
  <c r="CU1284" i="54"/>
  <c r="CT1284" i="54"/>
  <c r="CS1284" i="54"/>
  <c r="CS1262" i="54"/>
  <c r="CU1262" i="54"/>
  <c r="CT1262" i="54"/>
  <c r="CT1459" i="54"/>
  <c r="CS1459" i="54"/>
  <c r="CU1459" i="54"/>
  <c r="CS1357" i="54"/>
  <c r="CT1357" i="54"/>
  <c r="CU1357" i="54"/>
  <c r="CS1326" i="54"/>
  <c r="CU1326" i="54"/>
  <c r="CT1326" i="54"/>
  <c r="CS1308" i="54"/>
  <c r="CU1308" i="54"/>
  <c r="CT1308" i="54"/>
  <c r="CS1291" i="54"/>
  <c r="CT1291" i="54"/>
  <c r="CU1291" i="54"/>
  <c r="CU1277" i="54"/>
  <c r="CS1277" i="54"/>
  <c r="CT1277" i="54"/>
  <c r="CU1458" i="54"/>
  <c r="CS1458" i="54"/>
  <c r="CT1458" i="54"/>
  <c r="CU1269" i="54"/>
  <c r="CS1269" i="54"/>
  <c r="CT1269" i="54"/>
  <c r="CS1239" i="54"/>
  <c r="CU1239" i="54"/>
  <c r="CT1239" i="54"/>
  <c r="CU1223" i="54"/>
  <c r="CT1223" i="54"/>
  <c r="CS1223" i="54"/>
  <c r="CT1445" i="54"/>
  <c r="CU1445" i="54"/>
  <c r="CS1445" i="54"/>
  <c r="CU1425" i="54"/>
  <c r="CS1425" i="54"/>
  <c r="CT1425" i="54"/>
  <c r="CT1408" i="54"/>
  <c r="CU1408" i="54"/>
  <c r="CS1408" i="54"/>
  <c r="CT1378" i="54"/>
  <c r="CU1378" i="54"/>
  <c r="CS1378" i="54"/>
  <c r="CS1356" i="54"/>
  <c r="CT1356" i="54"/>
  <c r="CU1356" i="54"/>
  <c r="CT1242" i="54"/>
  <c r="CS1242" i="54"/>
  <c r="CU1242" i="54"/>
  <c r="CT1229" i="54"/>
  <c r="CU1229" i="54"/>
  <c r="CS1229" i="54"/>
  <c r="CS1447" i="54"/>
  <c r="CT1447" i="54"/>
  <c r="CU1447" i="54"/>
  <c r="CS1440" i="54"/>
  <c r="CT1440" i="54"/>
  <c r="CU1440" i="54"/>
  <c r="CT1430" i="54"/>
  <c r="CS1430" i="54"/>
  <c r="CU1430" i="54"/>
  <c r="CU1413" i="54"/>
  <c r="CT1413" i="54"/>
  <c r="CS1413" i="54"/>
  <c r="CU1405" i="54"/>
  <c r="CT1405" i="54"/>
  <c r="CS1405" i="54"/>
  <c r="CU1388" i="54"/>
  <c r="CS1388" i="54"/>
  <c r="CT1388" i="54"/>
  <c r="CU1364" i="54"/>
  <c r="CS1364" i="54"/>
  <c r="CT1364" i="54"/>
  <c r="CU1221" i="54"/>
  <c r="CS1221" i="54"/>
  <c r="CT1221" i="54"/>
  <c r="CT1453" i="54"/>
  <c r="CS1453" i="54"/>
  <c r="CU1453" i="54"/>
  <c r="CT1422" i="54"/>
  <c r="CS1422" i="54"/>
  <c r="CU1422" i="54"/>
  <c r="CT1387" i="54"/>
  <c r="CS1387" i="54"/>
  <c r="CU1387" i="54"/>
  <c r="CU1375" i="54"/>
  <c r="CS1375" i="54"/>
  <c r="CT1375" i="54"/>
  <c r="CS1360" i="54"/>
  <c r="CT1360" i="54"/>
  <c r="CU1360" i="54"/>
  <c r="CS1252" i="54"/>
  <c r="CT1252" i="54"/>
  <c r="CU1252" i="54"/>
  <c r="CS1235" i="54"/>
  <c r="CT1235" i="54"/>
  <c r="CU1235" i="54"/>
  <c r="CU1217" i="54"/>
  <c r="CS1217" i="54"/>
  <c r="CT1217" i="54"/>
  <c r="CT1449" i="54"/>
  <c r="CS1449" i="54"/>
  <c r="CU1449" i="54"/>
  <c r="CT1426" i="54"/>
  <c r="CU1426" i="54"/>
  <c r="CS1426" i="54"/>
  <c r="CT1410" i="54"/>
  <c r="CU1410" i="54"/>
  <c r="CS1410" i="54"/>
  <c r="CU1393" i="54"/>
  <c r="CS1393" i="54"/>
  <c r="CT1393" i="54"/>
  <c r="CS1376" i="54"/>
  <c r="CT1376" i="54"/>
  <c r="CU1376" i="54"/>
  <c r="CU971" i="54"/>
  <c r="CS971" i="54"/>
  <c r="CT971" i="54"/>
  <c r="CT956" i="54"/>
  <c r="CU956" i="54"/>
  <c r="CS956" i="54"/>
  <c r="CU935" i="54"/>
  <c r="CS935" i="54"/>
  <c r="CT935" i="54"/>
  <c r="CS914" i="54"/>
  <c r="CT914" i="54"/>
  <c r="CU914" i="54"/>
  <c r="CS901" i="54"/>
  <c r="CU901" i="54"/>
  <c r="CT901" i="54"/>
  <c r="CU878" i="54"/>
  <c r="CS878" i="54"/>
  <c r="CT878" i="54"/>
  <c r="CS865" i="54"/>
  <c r="CU865" i="54"/>
  <c r="CT865" i="54"/>
  <c r="CU836" i="54"/>
  <c r="CS836" i="54"/>
  <c r="CT836" i="54"/>
  <c r="CS814" i="54"/>
  <c r="CT814" i="54"/>
  <c r="CU814" i="54"/>
  <c r="CU795" i="54"/>
  <c r="CS795" i="54"/>
  <c r="CT795" i="54"/>
  <c r="CU772" i="54"/>
  <c r="CS772" i="54"/>
  <c r="CT772" i="54"/>
  <c r="CS750" i="54"/>
  <c r="CT750" i="54"/>
  <c r="CU750" i="54"/>
  <c r="CS731" i="54"/>
  <c r="CT731" i="54"/>
  <c r="CU731" i="54"/>
  <c r="CU708" i="54"/>
  <c r="CS708" i="54"/>
  <c r="CT708" i="54"/>
  <c r="CS686" i="54"/>
  <c r="CT686" i="54"/>
  <c r="CU686" i="54"/>
  <c r="CU667" i="54"/>
  <c r="CS667" i="54"/>
  <c r="CT667" i="54"/>
  <c r="CU644" i="54"/>
  <c r="CS644" i="54"/>
  <c r="CT644" i="54"/>
  <c r="CS622" i="54"/>
  <c r="CT622" i="54"/>
  <c r="CU622" i="54"/>
  <c r="CS603" i="54"/>
  <c r="CT603" i="54"/>
  <c r="CU603" i="54"/>
  <c r="CS584" i="54"/>
  <c r="CT584" i="54"/>
  <c r="CU584" i="54"/>
  <c r="CT559" i="54"/>
  <c r="CS559" i="54"/>
  <c r="CU559" i="54"/>
  <c r="CS525" i="54"/>
  <c r="CT525" i="54"/>
  <c r="CU525" i="54"/>
  <c r="CS480" i="54"/>
  <c r="CT480" i="54"/>
  <c r="CU480" i="54"/>
  <c r="CS458" i="54"/>
  <c r="CT458" i="54"/>
  <c r="CU458" i="54"/>
  <c r="CS403" i="54"/>
  <c r="CU403" i="54"/>
  <c r="CT403" i="54"/>
  <c r="CS352" i="54"/>
  <c r="CT352" i="54"/>
  <c r="CU352" i="54"/>
  <c r="CS314" i="54"/>
  <c r="CT314" i="54"/>
  <c r="CU314" i="54"/>
  <c r="CT284" i="54"/>
  <c r="CU284" i="54"/>
  <c r="CS284" i="54"/>
  <c r="CS1206" i="54"/>
  <c r="CU1206" i="54"/>
  <c r="CT1206" i="54"/>
  <c r="CS1190" i="54"/>
  <c r="CU1190" i="54"/>
  <c r="CT1190" i="54"/>
  <c r="CS1174" i="54"/>
  <c r="CU1174" i="54"/>
  <c r="CT1174" i="54"/>
  <c r="CS1158" i="54"/>
  <c r="CU1158" i="54"/>
  <c r="CT1158" i="54"/>
  <c r="CT1140" i="54"/>
  <c r="CS1140" i="54"/>
  <c r="CU1140" i="54"/>
  <c r="CT1124" i="54"/>
  <c r="CS1124" i="54"/>
  <c r="CU1124" i="54"/>
  <c r="CT1108" i="54"/>
  <c r="CS1108" i="54"/>
  <c r="CU1108" i="54"/>
  <c r="CT1090" i="54"/>
  <c r="CS1090" i="54"/>
  <c r="CU1090" i="54"/>
  <c r="CU1067" i="54"/>
  <c r="CS1067" i="54"/>
  <c r="CT1067" i="54"/>
  <c r="CT1049" i="54"/>
  <c r="CS1049" i="54"/>
  <c r="CU1049" i="54"/>
  <c r="CU1029" i="54"/>
  <c r="CT1029" i="54"/>
  <c r="CS1029" i="54"/>
  <c r="CU1007" i="54"/>
  <c r="CS1007" i="54"/>
  <c r="CT1007" i="54"/>
  <c r="CS986" i="54"/>
  <c r="CT986" i="54"/>
  <c r="CU986" i="54"/>
  <c r="CS973" i="54"/>
  <c r="CU973" i="54"/>
  <c r="CT973" i="54"/>
  <c r="CU950" i="54"/>
  <c r="CS950" i="54"/>
  <c r="CT950" i="54"/>
  <c r="CS937" i="54"/>
  <c r="CU937" i="54"/>
  <c r="CT937" i="54"/>
  <c r="CU915" i="54"/>
  <c r="CS915" i="54"/>
  <c r="CT915" i="54"/>
  <c r="CU900" i="54"/>
  <c r="CS900" i="54"/>
  <c r="CT900" i="54"/>
  <c r="CU879" i="54"/>
  <c r="CS879" i="54"/>
  <c r="CT879" i="54"/>
  <c r="CS858" i="54"/>
  <c r="CT858" i="54"/>
  <c r="CU858" i="54"/>
  <c r="CT842" i="54"/>
  <c r="CU842" i="54"/>
  <c r="CS842" i="54"/>
  <c r="CU833" i="54"/>
  <c r="CT833" i="54"/>
  <c r="CS833" i="54"/>
  <c r="CU809" i="54"/>
  <c r="CS809" i="54"/>
  <c r="CT809" i="54"/>
  <c r="CU799" i="54"/>
  <c r="CS799" i="54"/>
  <c r="CT799" i="54"/>
  <c r="CU773" i="54"/>
  <c r="CS773" i="54"/>
  <c r="CT773" i="54"/>
  <c r="CS762" i="54"/>
  <c r="CT762" i="54"/>
  <c r="CU762" i="54"/>
  <c r="CU739" i="54"/>
  <c r="CT739" i="54"/>
  <c r="CS739" i="54"/>
  <c r="CS722" i="54"/>
  <c r="CU722" i="54"/>
  <c r="CT722" i="54"/>
  <c r="CU705" i="54"/>
  <c r="CT705" i="54"/>
  <c r="CS705" i="54"/>
  <c r="CU681" i="54"/>
  <c r="CS681" i="54"/>
  <c r="CT681" i="54"/>
  <c r="CU671" i="54"/>
  <c r="CT671" i="54"/>
  <c r="CS671" i="54"/>
  <c r="CU645" i="54"/>
  <c r="CS645" i="54"/>
  <c r="CT645" i="54"/>
  <c r="CS634" i="54"/>
  <c r="CT634" i="54"/>
  <c r="CU634" i="54"/>
  <c r="CU611" i="54"/>
  <c r="CT611" i="54"/>
  <c r="CS611" i="54"/>
  <c r="CU593" i="54"/>
  <c r="CT593" i="54"/>
  <c r="CS593" i="54"/>
  <c r="CU566" i="54"/>
  <c r="CT566" i="54"/>
  <c r="CS566" i="54"/>
  <c r="CU534" i="54"/>
  <c r="CT534" i="54"/>
  <c r="CS534" i="54"/>
  <c r="CT509" i="54"/>
  <c r="CU509" i="54"/>
  <c r="CS509" i="54"/>
  <c r="CS475" i="54"/>
  <c r="CU475" i="54"/>
  <c r="CT475" i="54"/>
  <c r="CS424" i="54"/>
  <c r="CT424" i="54"/>
  <c r="CU424" i="54"/>
  <c r="CT402" i="54"/>
  <c r="CS402" i="54"/>
  <c r="CU402" i="54"/>
  <c r="CU347" i="54"/>
  <c r="CT347" i="54"/>
  <c r="CS347" i="54"/>
  <c r="CS309" i="54"/>
  <c r="CU309" i="54"/>
  <c r="CT309" i="54"/>
  <c r="CS283" i="54"/>
  <c r="CU283" i="54"/>
  <c r="CT283" i="54"/>
  <c r="CS237" i="54"/>
  <c r="CU237" i="54"/>
  <c r="CT237" i="54"/>
  <c r="CT206" i="54"/>
  <c r="CU206" i="54"/>
  <c r="CS206" i="54"/>
  <c r="CS132" i="54"/>
  <c r="CT132" i="54"/>
  <c r="CU132" i="54"/>
  <c r="CU94" i="54"/>
  <c r="CT94" i="54"/>
  <c r="CS94" i="54"/>
  <c r="CU29" i="54"/>
  <c r="CT29" i="54"/>
  <c r="CS29" i="54"/>
  <c r="CU596" i="54"/>
  <c r="CS596" i="54"/>
  <c r="CT596" i="54"/>
  <c r="CU581" i="54"/>
  <c r="CS581" i="54"/>
  <c r="CT581" i="54"/>
  <c r="CS572" i="54"/>
  <c r="CT572" i="54"/>
  <c r="CU572" i="54"/>
  <c r="CS556" i="54"/>
  <c r="CT556" i="54"/>
  <c r="CU556" i="54"/>
  <c r="CS540" i="54"/>
  <c r="CT540" i="54"/>
  <c r="CU540" i="54"/>
  <c r="CU521" i="54"/>
  <c r="CS521" i="54"/>
  <c r="CT521" i="54"/>
  <c r="CS496" i="54"/>
  <c r="CT496" i="54"/>
  <c r="CU496" i="54"/>
  <c r="CU479" i="54"/>
  <c r="CS479" i="54"/>
  <c r="CT479" i="54"/>
  <c r="CS451" i="54"/>
  <c r="CU451" i="54"/>
  <c r="CT451" i="54"/>
  <c r="CS432" i="54"/>
  <c r="CT432" i="54"/>
  <c r="CU432" i="54"/>
  <c r="CS415" i="54"/>
  <c r="CU415" i="54"/>
  <c r="CT415" i="54"/>
  <c r="CS387" i="54"/>
  <c r="CU387" i="54"/>
  <c r="CT387" i="54"/>
  <c r="CS368" i="54"/>
  <c r="CT368" i="54"/>
  <c r="CU368" i="54"/>
  <c r="CS351" i="54"/>
  <c r="CU351" i="54"/>
  <c r="CT351" i="54"/>
  <c r="CS330" i="54"/>
  <c r="CT330" i="54"/>
  <c r="CU330" i="54"/>
  <c r="CS317" i="54"/>
  <c r="CU317" i="54"/>
  <c r="CT317" i="54"/>
  <c r="CS291" i="54"/>
  <c r="CT291" i="54"/>
  <c r="CU291" i="54"/>
  <c r="CT278" i="54"/>
  <c r="CS278" i="54"/>
  <c r="CU278" i="54"/>
  <c r="CS248" i="54"/>
  <c r="CT248" i="54"/>
  <c r="CU248" i="54"/>
  <c r="CU223" i="54"/>
  <c r="CS223" i="54"/>
  <c r="CT223" i="54"/>
  <c r="CS210" i="54"/>
  <c r="CU210" i="54"/>
  <c r="CT210" i="54"/>
  <c r="CU176" i="54"/>
  <c r="CT176" i="54"/>
  <c r="CS176" i="54"/>
  <c r="CT109" i="54"/>
  <c r="CS109" i="54"/>
  <c r="CU109" i="54"/>
  <c r="CS73" i="54"/>
  <c r="CT73" i="54"/>
  <c r="CU73" i="54"/>
  <c r="CS38" i="54"/>
  <c r="CU38" i="54"/>
  <c r="CT38" i="54"/>
  <c r="CS6" i="54"/>
  <c r="CU6" i="54"/>
  <c r="CT6" i="54"/>
  <c r="CT1394" i="54"/>
  <c r="CS1394" i="54"/>
  <c r="CU1394" i="54"/>
  <c r="CS1097" i="54"/>
  <c r="CT1097" i="54"/>
  <c r="CU1097" i="54"/>
  <c r="CS1086" i="54"/>
  <c r="CT1086" i="54"/>
  <c r="CU1086" i="54"/>
  <c r="CS1068" i="54"/>
  <c r="CT1068" i="54"/>
  <c r="CU1068" i="54"/>
  <c r="CU1055" i="54"/>
  <c r="CT1055" i="54"/>
  <c r="CS1055" i="54"/>
  <c r="CT1042" i="54"/>
  <c r="CU1042" i="54"/>
  <c r="CS1042" i="54"/>
  <c r="CU1030" i="54"/>
  <c r="CS1030" i="54"/>
  <c r="CT1030" i="54"/>
  <c r="CS1000" i="54"/>
  <c r="CT1000" i="54"/>
  <c r="CU1000" i="54"/>
  <c r="CU968" i="54"/>
  <c r="CS968" i="54"/>
  <c r="CT968" i="54"/>
  <c r="CS936" i="54"/>
  <c r="CT936" i="54"/>
  <c r="CU936" i="54"/>
  <c r="CU904" i="54"/>
  <c r="CS904" i="54"/>
  <c r="CT904" i="54"/>
  <c r="CS872" i="54"/>
  <c r="CT872" i="54"/>
  <c r="CU872" i="54"/>
  <c r="CT848" i="54"/>
  <c r="CU848" i="54"/>
  <c r="CS848" i="54"/>
  <c r="CU828" i="54"/>
  <c r="CS828" i="54"/>
  <c r="CT828" i="54"/>
  <c r="CS806" i="54"/>
  <c r="CT806" i="54"/>
  <c r="CU806" i="54"/>
  <c r="CU781" i="54"/>
  <c r="CT781" i="54"/>
  <c r="CS781" i="54"/>
  <c r="CU764" i="54"/>
  <c r="CS764" i="54"/>
  <c r="CT764" i="54"/>
  <c r="CT742" i="54"/>
  <c r="CU742" i="54"/>
  <c r="CS742" i="54"/>
  <c r="CU717" i="54"/>
  <c r="CT717" i="54"/>
  <c r="CS717" i="54"/>
  <c r="CU700" i="54"/>
  <c r="CS700" i="54"/>
  <c r="CT700" i="54"/>
  <c r="CS678" i="54"/>
  <c r="CT678" i="54"/>
  <c r="CU678" i="54"/>
  <c r="CU653" i="54"/>
  <c r="CT653" i="54"/>
  <c r="CS653" i="54"/>
  <c r="CU636" i="54"/>
  <c r="CS636" i="54"/>
  <c r="CT636" i="54"/>
  <c r="CT614" i="54"/>
  <c r="CU614" i="54"/>
  <c r="CS614" i="54"/>
  <c r="CU589" i="54"/>
  <c r="CS589" i="54"/>
  <c r="CT589" i="54"/>
  <c r="CS568" i="54"/>
  <c r="CT568" i="54"/>
  <c r="CU568" i="54"/>
  <c r="CS552" i="54"/>
  <c r="CT552" i="54"/>
  <c r="CU552" i="54"/>
  <c r="CS536" i="54"/>
  <c r="CT536" i="54"/>
  <c r="CU536" i="54"/>
  <c r="CS524" i="54"/>
  <c r="CT524" i="54"/>
  <c r="CU524" i="54"/>
  <c r="CS504" i="54"/>
  <c r="CT504" i="54"/>
  <c r="CU504" i="54"/>
  <c r="CU495" i="54"/>
  <c r="CS495" i="54"/>
  <c r="CT495" i="54"/>
  <c r="CS472" i="54"/>
  <c r="CT472" i="54"/>
  <c r="CU472" i="54"/>
  <c r="CS455" i="54"/>
  <c r="CU455" i="54"/>
  <c r="CT455" i="54"/>
  <c r="CS427" i="54"/>
  <c r="CU427" i="54"/>
  <c r="CT427" i="54"/>
  <c r="CS408" i="54"/>
  <c r="CT408" i="54"/>
  <c r="CU408" i="54"/>
  <c r="CS391" i="54"/>
  <c r="CU391" i="54"/>
  <c r="CT391" i="54"/>
  <c r="CS363" i="54"/>
  <c r="CU363" i="54"/>
  <c r="CT363" i="54"/>
  <c r="CT344" i="54"/>
  <c r="CU344" i="54"/>
  <c r="CS344" i="54"/>
  <c r="CU331" i="54"/>
  <c r="CT331" i="54"/>
  <c r="CS331" i="54"/>
  <c r="CT312" i="54"/>
  <c r="CU312" i="54"/>
  <c r="CS312" i="54"/>
  <c r="CS296" i="54"/>
  <c r="CT296" i="54"/>
  <c r="CU296" i="54"/>
  <c r="CT277" i="54"/>
  <c r="CS277" i="54"/>
  <c r="CU277" i="54"/>
  <c r="CT256" i="54"/>
  <c r="CS256" i="54"/>
  <c r="CU256" i="54"/>
  <c r="CU232" i="54"/>
  <c r="CS232" i="54"/>
  <c r="CT232" i="54"/>
  <c r="CS221" i="54"/>
  <c r="CU221" i="54"/>
  <c r="CT221" i="54"/>
  <c r="CT200" i="54"/>
  <c r="CU200" i="54"/>
  <c r="CS200" i="54"/>
  <c r="CT173" i="54"/>
  <c r="CU173" i="54"/>
  <c r="CS173" i="54"/>
  <c r="CS140" i="54"/>
  <c r="CT140" i="54"/>
  <c r="CU140" i="54"/>
  <c r="CU118" i="54"/>
  <c r="CT118" i="54"/>
  <c r="CS118" i="54"/>
  <c r="CT99" i="54"/>
  <c r="CU99" i="54"/>
  <c r="CS99" i="54"/>
  <c r="CU70" i="54"/>
  <c r="CT70" i="54"/>
  <c r="CS70" i="54"/>
  <c r="CU44" i="54"/>
  <c r="CT44" i="54"/>
  <c r="CS44" i="54"/>
  <c r="CT12" i="54"/>
  <c r="CU12" i="54"/>
  <c r="CS12" i="54"/>
  <c r="CU1265" i="54"/>
  <c r="CT1265" i="54"/>
  <c r="CS1265" i="54"/>
  <c r="CT186" i="54"/>
  <c r="CS186" i="54"/>
  <c r="CU186" i="54"/>
  <c r="CU171" i="54"/>
  <c r="CS171" i="54"/>
  <c r="CT171" i="54"/>
  <c r="CT161" i="54"/>
  <c r="CS161" i="54"/>
  <c r="CU161" i="54"/>
  <c r="CT145" i="54"/>
  <c r="CS145" i="54"/>
  <c r="CU145" i="54"/>
  <c r="CT113" i="54"/>
  <c r="CS113" i="54"/>
  <c r="CU113" i="54"/>
  <c r="CU85" i="54"/>
  <c r="CS85" i="54"/>
  <c r="CT85" i="54"/>
  <c r="CU76" i="54"/>
  <c r="CS76" i="54"/>
  <c r="CT76" i="54"/>
  <c r="CU66" i="54"/>
  <c r="CS66" i="54"/>
  <c r="CT66" i="54"/>
  <c r="CU53" i="54"/>
  <c r="CS53" i="54"/>
  <c r="CT53" i="54"/>
  <c r="CS42" i="54"/>
  <c r="CU42" i="54"/>
  <c r="CT42" i="54"/>
  <c r="CS26" i="54"/>
  <c r="CU26" i="54"/>
  <c r="CT26" i="54"/>
  <c r="CS10" i="54"/>
  <c r="CU10" i="54"/>
  <c r="CT10" i="54"/>
  <c r="CS1323" i="54"/>
  <c r="CT1323" i="54"/>
  <c r="CU1323" i="54"/>
  <c r="CS486" i="54"/>
  <c r="CU486" i="54"/>
  <c r="CT486" i="54"/>
  <c r="CU477" i="54"/>
  <c r="CS477" i="54"/>
  <c r="CT477" i="54"/>
  <c r="CS461" i="54"/>
  <c r="CT461" i="54"/>
  <c r="CU461" i="54"/>
  <c r="CU445" i="54"/>
  <c r="CS445" i="54"/>
  <c r="CT445" i="54"/>
  <c r="CS429" i="54"/>
  <c r="CT429" i="54"/>
  <c r="CU429" i="54"/>
  <c r="CU413" i="54"/>
  <c r="CS413" i="54"/>
  <c r="CT413" i="54"/>
  <c r="CS397" i="54"/>
  <c r="CT397" i="54"/>
  <c r="CU397" i="54"/>
  <c r="CU381" i="54"/>
  <c r="CS381" i="54"/>
  <c r="CT381" i="54"/>
  <c r="CS365" i="54"/>
  <c r="CT365" i="54"/>
  <c r="CU365" i="54"/>
  <c r="CU349" i="54"/>
  <c r="CS349" i="54"/>
  <c r="CT349" i="54"/>
  <c r="CT285" i="54"/>
  <c r="CS285" i="54"/>
  <c r="CU285" i="54"/>
  <c r="CS263" i="54"/>
  <c r="CU263" i="54"/>
  <c r="CT263" i="54"/>
  <c r="CS247" i="54"/>
  <c r="CU247" i="54"/>
  <c r="CT247" i="54"/>
  <c r="CS231" i="54"/>
  <c r="CU231" i="54"/>
  <c r="CT231" i="54"/>
  <c r="CT205" i="54"/>
  <c r="CS205" i="54"/>
  <c r="CU205" i="54"/>
  <c r="CS192" i="54"/>
  <c r="CT192" i="54"/>
  <c r="CU192" i="54"/>
  <c r="CS179" i="54"/>
  <c r="CT179" i="54"/>
  <c r="CU179" i="54"/>
  <c r="CS167" i="54"/>
  <c r="CT167" i="54"/>
  <c r="CU167" i="54"/>
  <c r="CU154" i="54"/>
  <c r="CS154" i="54"/>
  <c r="CT154" i="54"/>
  <c r="CS144" i="54"/>
  <c r="CU144" i="54"/>
  <c r="CT144" i="54"/>
  <c r="CS135" i="54"/>
  <c r="CT135" i="54"/>
  <c r="CU135" i="54"/>
  <c r="CU122" i="54"/>
  <c r="CT122" i="54"/>
  <c r="CS122" i="54"/>
  <c r="CS112" i="54"/>
  <c r="CT112" i="54"/>
  <c r="CU112" i="54"/>
  <c r="CS103" i="54"/>
  <c r="CT103" i="54"/>
  <c r="CU103" i="54"/>
  <c r="CS87" i="54"/>
  <c r="CT87" i="54"/>
  <c r="CU87" i="54"/>
  <c r="CS55" i="54"/>
  <c r="CT55" i="54"/>
  <c r="CU55" i="54"/>
  <c r="CS33" i="54"/>
  <c r="CT33" i="54"/>
  <c r="CU33" i="54"/>
  <c r="CU17" i="54"/>
  <c r="CT17" i="54"/>
  <c r="CS17" i="54"/>
  <c r="CT1351" i="54"/>
  <c r="CU1351" i="54"/>
  <c r="CS1351" i="54"/>
  <c r="CS1288" i="54"/>
  <c r="CU1288" i="54"/>
  <c r="CT1288" i="54"/>
  <c r="CS1424" i="54"/>
  <c r="CU1424" i="54"/>
  <c r="CT1424" i="54"/>
  <c r="CT1330" i="54"/>
  <c r="CU1330" i="54"/>
  <c r="CS1330" i="54"/>
  <c r="CT1304" i="54"/>
  <c r="CU1304" i="54"/>
  <c r="CS1304" i="54"/>
  <c r="CU1281" i="54"/>
  <c r="CT1281" i="54"/>
  <c r="CS1281" i="54"/>
  <c r="CS1260" i="54"/>
  <c r="CT1260" i="54"/>
  <c r="CU1260" i="54"/>
  <c r="CT1389" i="54"/>
  <c r="CS1389" i="54"/>
  <c r="CU1389" i="54"/>
  <c r="CS1331" i="54"/>
  <c r="CT1331" i="54"/>
  <c r="CU1331" i="54"/>
  <c r="CU1292" i="54"/>
  <c r="CS1292" i="54"/>
  <c r="CT1292" i="54"/>
  <c r="CU1350" i="54"/>
  <c r="CS1350" i="54"/>
  <c r="CT1350" i="54"/>
  <c r="CS1340" i="54"/>
  <c r="CU1340" i="54"/>
  <c r="CT1340" i="54"/>
  <c r="CU1320" i="54"/>
  <c r="CT1320" i="54"/>
  <c r="CS1320" i="54"/>
  <c r="CU1313" i="54"/>
  <c r="CS1313" i="54"/>
  <c r="CT1313" i="54"/>
  <c r="CS1298" i="54"/>
  <c r="CT1298" i="54"/>
  <c r="CU1298" i="54"/>
  <c r="CU1290" i="54"/>
  <c r="CS1290" i="54"/>
  <c r="CT1290" i="54"/>
  <c r="CU1280" i="54"/>
  <c r="CT1280" i="54"/>
  <c r="CS1280" i="54"/>
  <c r="CS1259" i="54"/>
  <c r="CU1259" i="54"/>
  <c r="CT1259" i="54"/>
  <c r="CS1448" i="54"/>
  <c r="CT1448" i="54"/>
  <c r="CU1448" i="54"/>
  <c r="CT1345" i="54"/>
  <c r="CS1345" i="54"/>
  <c r="CU1345" i="54"/>
  <c r="CS1314" i="54"/>
  <c r="CT1314" i="54"/>
  <c r="CU1314" i="54"/>
  <c r="CS1307" i="54"/>
  <c r="CT1307" i="54"/>
  <c r="CU1307" i="54"/>
  <c r="CS1286" i="54"/>
  <c r="CU1286" i="54"/>
  <c r="CT1286" i="54"/>
  <c r="CU1253" i="54"/>
  <c r="CT1253" i="54"/>
  <c r="CS1253" i="54"/>
  <c r="CS1431" i="54"/>
  <c r="CU1431" i="54"/>
  <c r="CT1431" i="54"/>
  <c r="CT1264" i="54"/>
  <c r="CU1264" i="54"/>
  <c r="CS1264" i="54"/>
  <c r="CU1233" i="54"/>
  <c r="CS1233" i="54"/>
  <c r="CT1233" i="54"/>
  <c r="CS1216" i="54"/>
  <c r="CT1216" i="54"/>
  <c r="CU1216" i="54"/>
  <c r="CT1441" i="54"/>
  <c r="CU1441" i="54"/>
  <c r="CS1441" i="54"/>
  <c r="CS1420" i="54"/>
  <c r="CT1420" i="54"/>
  <c r="CU1420" i="54"/>
  <c r="CT1404" i="54"/>
  <c r="CU1404" i="54"/>
  <c r="CS1404" i="54"/>
  <c r="CT1372" i="54"/>
  <c r="CU1372" i="54"/>
  <c r="CS1372" i="54"/>
  <c r="CU1254" i="54"/>
  <c r="CS1254" i="54"/>
  <c r="CT1254" i="54"/>
  <c r="CU1238" i="54"/>
  <c r="CT1238" i="54"/>
  <c r="CS1238" i="54"/>
  <c r="CS1226" i="54"/>
  <c r="CT1226" i="54"/>
  <c r="CU1226" i="54"/>
  <c r="CU1446" i="54"/>
  <c r="CT1446" i="54"/>
  <c r="CS1446" i="54"/>
  <c r="CU1438" i="54"/>
  <c r="CT1438" i="54"/>
  <c r="CS1438" i="54"/>
  <c r="CS1428" i="54"/>
  <c r="CT1428" i="54"/>
  <c r="CU1428" i="54"/>
  <c r="CU1411" i="54"/>
  <c r="CS1411" i="54"/>
  <c r="CT1411" i="54"/>
  <c r="CT1400" i="54"/>
  <c r="CS1400" i="54"/>
  <c r="CU1400" i="54"/>
  <c r="CU1385" i="54"/>
  <c r="CS1385" i="54"/>
  <c r="CT1385" i="54"/>
  <c r="CS1358" i="54"/>
  <c r="CT1358" i="54"/>
  <c r="CU1358" i="54"/>
  <c r="CS1220" i="54"/>
  <c r="CT1220" i="54"/>
  <c r="CU1220" i="54"/>
  <c r="CS1436" i="54"/>
  <c r="CT1436" i="54"/>
  <c r="CU1436" i="54"/>
  <c r="CU1421" i="54"/>
  <c r="CS1421" i="54"/>
  <c r="CT1421" i="54"/>
  <c r="CS1382" i="54"/>
  <c r="CT1382" i="54"/>
  <c r="CU1382" i="54"/>
  <c r="CS1359" i="54"/>
  <c r="CU1359" i="54"/>
  <c r="CT1359" i="54"/>
  <c r="CU1273" i="54"/>
  <c r="CT1273" i="54"/>
  <c r="CS1273" i="54"/>
  <c r="CS1250" i="54"/>
  <c r="CT1250" i="54"/>
  <c r="CU1250" i="54"/>
  <c r="CU1227" i="54"/>
  <c r="CS1227" i="54"/>
  <c r="CT1227" i="54"/>
  <c r="CU1454" i="54"/>
  <c r="CT1454" i="54"/>
  <c r="CS1454" i="54"/>
  <c r="CT1443" i="54"/>
  <c r="CU1443" i="54"/>
  <c r="CS1443" i="54"/>
  <c r="CS1423" i="54"/>
  <c r="CU1423" i="54"/>
  <c r="CT1423" i="54"/>
  <c r="CT1406" i="54"/>
  <c r="CU1406" i="54"/>
  <c r="CS1406" i="54"/>
  <c r="CU1391" i="54"/>
  <c r="CT1391" i="54"/>
  <c r="CS1391" i="54"/>
  <c r="CU1369" i="54"/>
  <c r="CS1369" i="54"/>
  <c r="CT1369" i="54"/>
  <c r="CS1203" i="54"/>
  <c r="CT1203" i="54"/>
  <c r="CU1203" i="54"/>
  <c r="CS1187" i="54"/>
  <c r="CT1187" i="54"/>
  <c r="CU1187" i="54"/>
  <c r="CS1171" i="54"/>
  <c r="CT1171" i="54"/>
  <c r="CU1171" i="54"/>
  <c r="CS1155" i="54"/>
  <c r="CT1155" i="54"/>
  <c r="CU1155" i="54"/>
  <c r="CU1135" i="54"/>
  <c r="CS1135" i="54"/>
  <c r="CT1135" i="54"/>
  <c r="CU1119" i="54"/>
  <c r="CS1119" i="54"/>
  <c r="CT1119" i="54"/>
  <c r="CU1105" i="54"/>
  <c r="CT1105" i="54"/>
  <c r="CS1105" i="54"/>
  <c r="CU1085" i="54"/>
  <c r="CT1085" i="54"/>
  <c r="CS1085" i="54"/>
  <c r="CS1064" i="54"/>
  <c r="CT1064" i="54"/>
  <c r="CU1064" i="54"/>
  <c r="CT1044" i="54"/>
  <c r="CU1044" i="54"/>
  <c r="CS1044" i="54"/>
  <c r="CS1018" i="54"/>
  <c r="CT1018" i="54"/>
  <c r="CU1018" i="54"/>
  <c r="CS1005" i="54"/>
  <c r="CU1005" i="54"/>
  <c r="CT1005" i="54"/>
  <c r="CU982" i="54"/>
  <c r="CS982" i="54"/>
  <c r="CT982" i="54"/>
  <c r="CS969" i="54"/>
  <c r="CU969" i="54"/>
  <c r="CT969" i="54"/>
  <c r="CU947" i="54"/>
  <c r="CS947" i="54"/>
  <c r="CT947" i="54"/>
  <c r="CS932" i="54"/>
  <c r="CT932" i="54"/>
  <c r="CU932" i="54"/>
  <c r="CU911" i="54"/>
  <c r="CS911" i="54"/>
  <c r="CT911" i="54"/>
  <c r="CS890" i="54"/>
  <c r="CT890" i="54"/>
  <c r="CU890" i="54"/>
  <c r="CS877" i="54"/>
  <c r="CU877" i="54"/>
  <c r="CT877" i="54"/>
  <c r="CU854" i="54"/>
  <c r="CS854" i="54"/>
  <c r="CT854" i="54"/>
  <c r="CT840" i="54"/>
  <c r="CS840" i="54"/>
  <c r="CU840" i="54"/>
  <c r="CU831" i="54"/>
  <c r="CT831" i="54"/>
  <c r="CS831" i="54"/>
  <c r="CU805" i="54"/>
  <c r="CS805" i="54"/>
  <c r="CT805" i="54"/>
  <c r="CS794" i="54"/>
  <c r="CT794" i="54"/>
  <c r="CU794" i="54"/>
  <c r="CU771" i="54"/>
  <c r="CT771" i="54"/>
  <c r="CS771" i="54"/>
  <c r="CS754" i="54"/>
  <c r="CU754" i="54"/>
  <c r="CT754" i="54"/>
  <c r="CU737" i="54"/>
  <c r="CT737" i="54"/>
  <c r="CS737" i="54"/>
  <c r="CU713" i="54"/>
  <c r="CS713" i="54"/>
  <c r="CT713" i="54"/>
  <c r="CU703" i="54"/>
  <c r="CS703" i="54"/>
  <c r="CT703" i="54"/>
  <c r="CU677" i="54"/>
  <c r="CS677" i="54"/>
  <c r="CT677" i="54"/>
  <c r="CS666" i="54"/>
  <c r="CT666" i="54"/>
  <c r="CU666" i="54"/>
  <c r="CU643" i="54"/>
  <c r="CT643" i="54"/>
  <c r="CS643" i="54"/>
  <c r="CS626" i="54"/>
  <c r="CU626" i="54"/>
  <c r="CT626" i="54"/>
  <c r="CU609" i="54"/>
  <c r="CT609" i="54"/>
  <c r="CS609" i="54"/>
  <c r="CS586" i="54"/>
  <c r="CT586" i="54"/>
  <c r="CU586" i="54"/>
  <c r="CT549" i="54"/>
  <c r="CU549" i="54"/>
  <c r="CS549" i="54"/>
  <c r="CS531" i="54"/>
  <c r="CT531" i="54"/>
  <c r="CU531" i="54"/>
  <c r="CU503" i="54"/>
  <c r="CS503" i="54"/>
  <c r="CT503" i="54"/>
  <c r="CS471" i="54"/>
  <c r="CU471" i="54"/>
  <c r="CT471" i="54"/>
  <c r="CS420" i="54"/>
  <c r="CU420" i="54"/>
  <c r="CT420" i="54"/>
  <c r="CT377" i="54"/>
  <c r="CU377" i="54"/>
  <c r="CS377" i="54"/>
  <c r="CU343" i="54"/>
  <c r="CT343" i="54"/>
  <c r="CS343" i="54"/>
  <c r="CS305" i="54"/>
  <c r="CU305" i="54"/>
  <c r="CT305" i="54"/>
  <c r="CU273" i="54"/>
  <c r="CS273" i="54"/>
  <c r="CT273" i="54"/>
  <c r="CS225" i="54"/>
  <c r="CU225" i="54"/>
  <c r="CT225" i="54"/>
  <c r="CT199" i="54"/>
  <c r="CU199" i="54"/>
  <c r="CS199" i="54"/>
  <c r="CU126" i="54"/>
  <c r="CT126" i="54"/>
  <c r="CS126" i="54"/>
  <c r="CS75" i="54"/>
  <c r="CU75" i="54"/>
  <c r="CT75" i="54"/>
  <c r="CS1332" i="54"/>
  <c r="CU1332" i="54"/>
  <c r="CT1332" i="54"/>
  <c r="CS594" i="54"/>
  <c r="CU594" i="54"/>
  <c r="CT594" i="54"/>
  <c r="CU580" i="54"/>
  <c r="CS580" i="54"/>
  <c r="CT580" i="54"/>
  <c r="CT567" i="54"/>
  <c r="CS567" i="54"/>
  <c r="CU567" i="54"/>
  <c r="CT551" i="54"/>
  <c r="CS551" i="54"/>
  <c r="CU551" i="54"/>
  <c r="CT535" i="54"/>
  <c r="CS535" i="54"/>
  <c r="CU535" i="54"/>
  <c r="CS512" i="54"/>
  <c r="CT512" i="54"/>
  <c r="CU512" i="54"/>
  <c r="CS489" i="54"/>
  <c r="CT489" i="54"/>
  <c r="CU489" i="54"/>
  <c r="CU474" i="54"/>
  <c r="CT474" i="54"/>
  <c r="CS474" i="54"/>
  <c r="CT449" i="54"/>
  <c r="CS449" i="54"/>
  <c r="CU449" i="54"/>
  <c r="CS428" i="54"/>
  <c r="CT428" i="54"/>
  <c r="CU428" i="54"/>
  <c r="CU410" i="54"/>
  <c r="CT410" i="54"/>
  <c r="CS410" i="54"/>
  <c r="CT385" i="54"/>
  <c r="CS385" i="54"/>
  <c r="CU385" i="54"/>
  <c r="CS364" i="54"/>
  <c r="CT364" i="54"/>
  <c r="CU364" i="54"/>
  <c r="CS345" i="54"/>
  <c r="CU345" i="54"/>
  <c r="CT345" i="54"/>
  <c r="CU326" i="54"/>
  <c r="CS326" i="54"/>
  <c r="CT326" i="54"/>
  <c r="CS313" i="54"/>
  <c r="CU313" i="54"/>
  <c r="CT313" i="54"/>
  <c r="CS288" i="54"/>
  <c r="CU288" i="54"/>
  <c r="CT288" i="54"/>
  <c r="CS271" i="54"/>
  <c r="CU271" i="54"/>
  <c r="CT271" i="54"/>
  <c r="CU245" i="54"/>
  <c r="CS245" i="54"/>
  <c r="CT245" i="54"/>
  <c r="CS217" i="54"/>
  <c r="CU217" i="54"/>
  <c r="CT217" i="54"/>
  <c r="CS201" i="54"/>
  <c r="CT201" i="54"/>
  <c r="CU201" i="54"/>
  <c r="CT157" i="54"/>
  <c r="CS157" i="54"/>
  <c r="CU157" i="54"/>
  <c r="CT93" i="54"/>
  <c r="CS93" i="54"/>
  <c r="CU93" i="54"/>
  <c r="CS64" i="54"/>
  <c r="CT64" i="54"/>
  <c r="CU64" i="54"/>
  <c r="CS35" i="54"/>
  <c r="CT35" i="54"/>
  <c r="CU35" i="54"/>
  <c r="CT1328" i="54"/>
  <c r="CU1328" i="54"/>
  <c r="CS1328" i="54"/>
  <c r="CU1107" i="54"/>
  <c r="CT1107" i="54"/>
  <c r="CS1107" i="54"/>
  <c r="CU1095" i="54"/>
  <c r="CT1095" i="54"/>
  <c r="CS1095" i="54"/>
  <c r="CU1077" i="54"/>
  <c r="CT1077" i="54"/>
  <c r="CS1077" i="54"/>
  <c r="CS1065" i="54"/>
  <c r="CT1065" i="54"/>
  <c r="CU1065" i="54"/>
  <c r="CS1054" i="54"/>
  <c r="CT1054" i="54"/>
  <c r="CU1054" i="54"/>
  <c r="CS1036" i="54"/>
  <c r="CT1036" i="54"/>
  <c r="CU1036" i="54"/>
  <c r="CT1024" i="54"/>
  <c r="CU1024" i="54"/>
  <c r="CS1024" i="54"/>
  <c r="CU992" i="54"/>
  <c r="CS992" i="54"/>
  <c r="CT992" i="54"/>
  <c r="CS960" i="54"/>
  <c r="CT960" i="54"/>
  <c r="CU960" i="54"/>
  <c r="CT928" i="54"/>
  <c r="CU928" i="54"/>
  <c r="CS928" i="54"/>
  <c r="CS896" i="54"/>
  <c r="CT896" i="54"/>
  <c r="CU896" i="54"/>
  <c r="CS864" i="54"/>
  <c r="CT864" i="54"/>
  <c r="CU864" i="54"/>
  <c r="CS843" i="54"/>
  <c r="CU843" i="54"/>
  <c r="CT843" i="54"/>
  <c r="CU822" i="54"/>
  <c r="CS822" i="54"/>
  <c r="CT822" i="54"/>
  <c r="CU797" i="54"/>
  <c r="CS797" i="54"/>
  <c r="CT797" i="54"/>
  <c r="CS780" i="54"/>
  <c r="CT780" i="54"/>
  <c r="CU780" i="54"/>
  <c r="CT758" i="54"/>
  <c r="CU758" i="54"/>
  <c r="CS758" i="54"/>
  <c r="CU733" i="54"/>
  <c r="CS733" i="54"/>
  <c r="CT733" i="54"/>
  <c r="CS716" i="54"/>
  <c r="CT716" i="54"/>
  <c r="CU716" i="54"/>
  <c r="CS694" i="54"/>
  <c r="CT694" i="54"/>
  <c r="CU694" i="54"/>
  <c r="CU669" i="54"/>
  <c r="CS669" i="54"/>
  <c r="CT669" i="54"/>
  <c r="CS652" i="54"/>
  <c r="CT652" i="54"/>
  <c r="CU652" i="54"/>
  <c r="CT630" i="54"/>
  <c r="CU630" i="54"/>
  <c r="CS630" i="54"/>
  <c r="CU605" i="54"/>
  <c r="CS605" i="54"/>
  <c r="CT605" i="54"/>
  <c r="CS588" i="54"/>
  <c r="CT588" i="54"/>
  <c r="CU588" i="54"/>
  <c r="CT563" i="54"/>
  <c r="CS563" i="54"/>
  <c r="CU563" i="54"/>
  <c r="CT547" i="54"/>
  <c r="CS547" i="54"/>
  <c r="CU547" i="54"/>
  <c r="CS530" i="54"/>
  <c r="CT530" i="54"/>
  <c r="CU530" i="54"/>
  <c r="CU519" i="54"/>
  <c r="CT519" i="54"/>
  <c r="CS519" i="54"/>
  <c r="CS502" i="54"/>
  <c r="CU502" i="54"/>
  <c r="CT502" i="54"/>
  <c r="CU493" i="54"/>
  <c r="CS493" i="54"/>
  <c r="CT493" i="54"/>
  <c r="CS468" i="54"/>
  <c r="CT468" i="54"/>
  <c r="CU468" i="54"/>
  <c r="CU450" i="54"/>
  <c r="CS450" i="54"/>
  <c r="CT450" i="54"/>
  <c r="CT425" i="54"/>
  <c r="CS425" i="54"/>
  <c r="CU425" i="54"/>
  <c r="CS404" i="54"/>
  <c r="CT404" i="54"/>
  <c r="CU404" i="54"/>
  <c r="CU386" i="54"/>
  <c r="CS386" i="54"/>
  <c r="CT386" i="54"/>
  <c r="CT361" i="54"/>
  <c r="CS361" i="54"/>
  <c r="CU361" i="54"/>
  <c r="CT340" i="54"/>
  <c r="CU340" i="54"/>
  <c r="CS340" i="54"/>
  <c r="CU327" i="54"/>
  <c r="CT327" i="54"/>
  <c r="CS327" i="54"/>
  <c r="CT308" i="54"/>
  <c r="CU308" i="54"/>
  <c r="CS308" i="54"/>
  <c r="CU294" i="54"/>
  <c r="CS294" i="54"/>
  <c r="CT294" i="54"/>
  <c r="CT269" i="54"/>
  <c r="CU269" i="54"/>
  <c r="CS269" i="54"/>
  <c r="CT254" i="54"/>
  <c r="CS254" i="54"/>
  <c r="CU254" i="54"/>
  <c r="CS229" i="54"/>
  <c r="CU229" i="54"/>
  <c r="CT229" i="54"/>
  <c r="CS216" i="54"/>
  <c r="CU216" i="54"/>
  <c r="CT216" i="54"/>
  <c r="CS197" i="54"/>
  <c r="CT197" i="54"/>
  <c r="CU197" i="54"/>
  <c r="CT166" i="54"/>
  <c r="CU166" i="54"/>
  <c r="CS166" i="54"/>
  <c r="CU134" i="54"/>
  <c r="CT134" i="54"/>
  <c r="CS134" i="54"/>
  <c r="CT115" i="54"/>
  <c r="CU115" i="54"/>
  <c r="CS115" i="54"/>
  <c r="CU92" i="54"/>
  <c r="CT92" i="54"/>
  <c r="CS92" i="54"/>
  <c r="CS67" i="54"/>
  <c r="CU67" i="54"/>
  <c r="CT67" i="54"/>
  <c r="CT37" i="54"/>
  <c r="CU37" i="54"/>
  <c r="CS37" i="54"/>
  <c r="CS1343" i="54"/>
  <c r="CT1343" i="54"/>
  <c r="CU1343" i="54"/>
  <c r="CS196" i="54"/>
  <c r="CU196" i="54"/>
  <c r="CT196" i="54"/>
  <c r="CT182" i="54"/>
  <c r="CU182" i="54"/>
  <c r="CS182" i="54"/>
  <c r="CT169" i="54"/>
  <c r="CS169" i="54"/>
  <c r="CU169" i="54"/>
  <c r="CT156" i="54"/>
  <c r="CU156" i="54"/>
  <c r="CS156" i="54"/>
  <c r="CT137" i="54"/>
  <c r="CS137" i="54"/>
  <c r="CU137" i="54"/>
  <c r="CT105" i="54"/>
  <c r="CS105" i="54"/>
  <c r="CU105" i="54"/>
  <c r="CU84" i="54"/>
  <c r="CS84" i="54"/>
  <c r="CT84" i="54"/>
  <c r="CT74" i="54"/>
  <c r="CU74" i="54"/>
  <c r="CS74" i="54"/>
  <c r="CS61" i="54"/>
  <c r="CU61" i="54"/>
  <c r="CT61" i="54"/>
  <c r="CU52" i="54"/>
  <c r="CS52" i="54"/>
  <c r="CT52" i="54"/>
  <c r="CS39" i="54"/>
  <c r="CT39" i="54"/>
  <c r="CU39" i="54"/>
  <c r="CS23" i="54"/>
  <c r="CT23" i="54"/>
  <c r="CU23" i="54"/>
  <c r="CS7" i="54"/>
  <c r="CT7" i="54"/>
  <c r="CU7" i="54"/>
  <c r="CU1270" i="54"/>
  <c r="CS1270" i="54"/>
  <c r="CT1270" i="54"/>
  <c r="CS485" i="54"/>
  <c r="CT485" i="54"/>
  <c r="CU485" i="54"/>
  <c r="CU470" i="54"/>
  <c r="CS470" i="54"/>
  <c r="CT470" i="54"/>
  <c r="CS454" i="54"/>
  <c r="CT454" i="54"/>
  <c r="CU454" i="54"/>
  <c r="CT438" i="54"/>
  <c r="CU438" i="54"/>
  <c r="CS438" i="54"/>
  <c r="CU422" i="54"/>
  <c r="CS422" i="54"/>
  <c r="CT422" i="54"/>
  <c r="CU406" i="54"/>
  <c r="CS406" i="54"/>
  <c r="CT406" i="54"/>
  <c r="CS390" i="54"/>
  <c r="CT390" i="54"/>
  <c r="CU390" i="54"/>
  <c r="CT374" i="54"/>
  <c r="CU374" i="54"/>
  <c r="CS374" i="54"/>
  <c r="CU358" i="54"/>
  <c r="CS358" i="54"/>
  <c r="CT358" i="54"/>
  <c r="CT297" i="54"/>
  <c r="CU297" i="54"/>
  <c r="CS297" i="54"/>
  <c r="CS276" i="54"/>
  <c r="CT276" i="54"/>
  <c r="CU276" i="54"/>
  <c r="CT262" i="54"/>
  <c r="CU262" i="54"/>
  <c r="CS262" i="54"/>
  <c r="CU246" i="54"/>
  <c r="CS246" i="54"/>
  <c r="CT246" i="54"/>
  <c r="CS230" i="54"/>
  <c r="CT230" i="54"/>
  <c r="CU230" i="54"/>
  <c r="CT202" i="54"/>
  <c r="CU202" i="54"/>
  <c r="CS202" i="54"/>
  <c r="CS191" i="54"/>
  <c r="CT191" i="54"/>
  <c r="CU191" i="54"/>
  <c r="CT177" i="54"/>
  <c r="CS177" i="54"/>
  <c r="CU177" i="54"/>
  <c r="CT162" i="54"/>
  <c r="CU162" i="54"/>
  <c r="CS162" i="54"/>
  <c r="CT152" i="54"/>
  <c r="CS152" i="54"/>
  <c r="CU152" i="54"/>
  <c r="CS143" i="54"/>
  <c r="CT143" i="54"/>
  <c r="CU143" i="54"/>
  <c r="CU130" i="54"/>
  <c r="CT130" i="54"/>
  <c r="CS130" i="54"/>
  <c r="CT120" i="54"/>
  <c r="CU120" i="54"/>
  <c r="CS120" i="54"/>
  <c r="CS111" i="54"/>
  <c r="CT111" i="54"/>
  <c r="CU111" i="54"/>
  <c r="CU98" i="54"/>
  <c r="CT98" i="54"/>
  <c r="CS98" i="54"/>
  <c r="CS79" i="54"/>
  <c r="CT79" i="54"/>
  <c r="CU79" i="54"/>
  <c r="CS47" i="54"/>
  <c r="CT47" i="54"/>
  <c r="CU47" i="54"/>
  <c r="CS32" i="54"/>
  <c r="CT32" i="54"/>
  <c r="CU32" i="54"/>
  <c r="CS16" i="54"/>
  <c r="CT16" i="54"/>
  <c r="CU16" i="54"/>
  <c r="CS1344" i="54"/>
  <c r="CU1344" i="54"/>
  <c r="CT1344" i="54"/>
  <c r="CS1283" i="54"/>
  <c r="CT1283" i="54"/>
  <c r="CU1283" i="54"/>
  <c r="CS1402" i="54"/>
  <c r="CU1402" i="54"/>
  <c r="CT1402" i="54"/>
  <c r="CS1327" i="54"/>
  <c r="CU1327" i="54"/>
  <c r="CT1327" i="54"/>
  <c r="CS1299" i="54"/>
  <c r="CT1299" i="54"/>
  <c r="CU1299" i="54"/>
  <c r="CT1274" i="54"/>
  <c r="CU1274" i="54"/>
  <c r="CS1274" i="54"/>
  <c r="CS1255" i="54"/>
  <c r="CU1255" i="54"/>
  <c r="CT1255" i="54"/>
  <c r="CS1352" i="54"/>
  <c r="CT1352" i="54"/>
  <c r="CU1352" i="54"/>
  <c r="CU1329" i="54"/>
  <c r="CS1329" i="54"/>
  <c r="CT1329" i="54"/>
  <c r="CS1228" i="54"/>
  <c r="CT1228" i="54"/>
  <c r="CU1228" i="54"/>
  <c r="CS1348" i="54"/>
  <c r="CU1348" i="54"/>
  <c r="CT1348" i="54"/>
  <c r="CU1339" i="54"/>
  <c r="CS1339" i="54"/>
  <c r="CT1339" i="54"/>
  <c r="CS1319" i="54"/>
  <c r="CU1319" i="54"/>
  <c r="CT1319" i="54"/>
  <c r="CU1309" i="54"/>
  <c r="CT1309" i="54"/>
  <c r="CS1309" i="54"/>
  <c r="CS1296" i="54"/>
  <c r="CT1296" i="54"/>
  <c r="CU1296" i="54"/>
  <c r="CU1289" i="54"/>
  <c r="CT1289" i="54"/>
  <c r="CS1289" i="54"/>
  <c r="CU1275" i="54"/>
  <c r="CS1275" i="54"/>
  <c r="CT1275" i="54"/>
  <c r="CU1249" i="54"/>
  <c r="CT1249" i="54"/>
  <c r="CS1249" i="54"/>
  <c r="CS1386" i="54"/>
  <c r="CU1386" i="54"/>
  <c r="CT1386" i="54"/>
  <c r="CT1337" i="54"/>
  <c r="CS1337" i="54"/>
  <c r="CU1337" i="54"/>
  <c r="CT1312" i="54"/>
  <c r="CU1312" i="54"/>
  <c r="CS1312" i="54"/>
  <c r="CS1302" i="54"/>
  <c r="CT1302" i="54"/>
  <c r="CU1302" i="54"/>
  <c r="CS1279" i="54"/>
  <c r="CT1279" i="54"/>
  <c r="CU1279" i="54"/>
  <c r="CU1231" i="54"/>
  <c r="CS1231" i="54"/>
  <c r="CT1231" i="54"/>
  <c r="CS1397" i="54"/>
  <c r="CU1397" i="54"/>
  <c r="CT1397" i="54"/>
  <c r="CU1243" i="54"/>
  <c r="CS1243" i="54"/>
  <c r="CT1243" i="54"/>
  <c r="CS1232" i="54"/>
  <c r="CU1232" i="54"/>
  <c r="CT1232" i="54"/>
  <c r="CU1455" i="54"/>
  <c r="CT1455" i="54"/>
  <c r="CS1455" i="54"/>
  <c r="CT1437" i="54"/>
  <c r="CU1437" i="54"/>
  <c r="CS1437" i="54"/>
  <c r="CT1416" i="54"/>
  <c r="CU1416" i="54"/>
  <c r="CS1416" i="54"/>
  <c r="CU1401" i="54"/>
  <c r="CS1401" i="54"/>
  <c r="CT1401" i="54"/>
  <c r="CU1367" i="54"/>
  <c r="CS1367" i="54"/>
  <c r="CT1367" i="54"/>
  <c r="CS1251" i="54"/>
  <c r="CT1251" i="54"/>
  <c r="CU1251" i="54"/>
  <c r="CS1237" i="54"/>
  <c r="CU1237" i="54"/>
  <c r="CT1237" i="54"/>
  <c r="CS1460" i="54"/>
  <c r="CU1460" i="54"/>
  <c r="CT1460" i="54"/>
  <c r="CS1444" i="54"/>
  <c r="CU1444" i="54"/>
  <c r="CT1444" i="54"/>
  <c r="CT1434" i="54"/>
  <c r="CS1434" i="54"/>
  <c r="CU1434" i="54"/>
  <c r="CU1417" i="54"/>
  <c r="CT1417" i="54"/>
  <c r="CS1417" i="54"/>
  <c r="CU1409" i="54"/>
  <c r="CT1409" i="54"/>
  <c r="CS1409" i="54"/>
  <c r="CS1398" i="54"/>
  <c r="CU1398" i="54"/>
  <c r="CT1398" i="54"/>
  <c r="CU1371" i="54"/>
  <c r="CT1371" i="54"/>
  <c r="CS1371" i="54"/>
  <c r="CU1257" i="54"/>
  <c r="CS1257" i="54"/>
  <c r="CT1257" i="54"/>
  <c r="CS1219" i="54"/>
  <c r="CT1219" i="54"/>
  <c r="CU1219" i="54"/>
  <c r="CU1433" i="54"/>
  <c r="CS1433" i="54"/>
  <c r="CT1433" i="54"/>
  <c r="CU1399" i="54"/>
  <c r="CS1399" i="54"/>
  <c r="CT1399" i="54"/>
  <c r="CS1381" i="54"/>
  <c r="CT1381" i="54"/>
  <c r="CU1381" i="54"/>
  <c r="CU1363" i="54"/>
  <c r="CS1363" i="54"/>
  <c r="CT1363" i="54"/>
  <c r="CS1268" i="54"/>
  <c r="CT1268" i="54"/>
  <c r="CU1268" i="54"/>
  <c r="CS1248" i="54"/>
  <c r="CT1248" i="54"/>
  <c r="CU1248" i="54"/>
  <c r="CS1224" i="54"/>
  <c r="CT1224" i="54"/>
  <c r="CU1224" i="54"/>
  <c r="CS1452" i="54"/>
  <c r="CT1452" i="54"/>
  <c r="CU1452" i="54"/>
  <c r="CT1439" i="54"/>
  <c r="CU1439" i="54"/>
  <c r="CS1439" i="54"/>
  <c r="CS1419" i="54"/>
  <c r="CU1419" i="54"/>
  <c r="CT1419" i="54"/>
  <c r="CU1403" i="54"/>
  <c r="CT1403" i="54"/>
  <c r="CS1403" i="54"/>
  <c r="CU1383" i="54"/>
  <c r="CT1383" i="54"/>
  <c r="CS1383" i="54"/>
  <c r="CU1365" i="54"/>
  <c r="CS1365" i="54"/>
  <c r="CT1365" i="54"/>
  <c r="CS978" i="54"/>
  <c r="CT978" i="54"/>
  <c r="CU978" i="54"/>
  <c r="CS965" i="54"/>
  <c r="CU965" i="54"/>
  <c r="CT965" i="54"/>
  <c r="CU942" i="54"/>
  <c r="CS942" i="54"/>
  <c r="CT942" i="54"/>
  <c r="CS929" i="54"/>
  <c r="CU929" i="54"/>
  <c r="CT929" i="54"/>
  <c r="CU907" i="54"/>
  <c r="CS907" i="54"/>
  <c r="CT907" i="54"/>
  <c r="CT892" i="54"/>
  <c r="CS892" i="54"/>
  <c r="CU892" i="54"/>
  <c r="CU871" i="54"/>
  <c r="CS871" i="54"/>
  <c r="CT871" i="54"/>
  <c r="CT846" i="54"/>
  <c r="CU846" i="54"/>
  <c r="CS846" i="54"/>
  <c r="CT827" i="54"/>
  <c r="CU827" i="54"/>
  <c r="CS827" i="54"/>
  <c r="CU804" i="54"/>
  <c r="CS804" i="54"/>
  <c r="CT804" i="54"/>
  <c r="CS782" i="54"/>
  <c r="CT782" i="54"/>
  <c r="CU782" i="54"/>
  <c r="CS763" i="54"/>
  <c r="CT763" i="54"/>
  <c r="CU763" i="54"/>
  <c r="CU740" i="54"/>
  <c r="CS740" i="54"/>
  <c r="CT740" i="54"/>
  <c r="CS718" i="54"/>
  <c r="CT718" i="54"/>
  <c r="CU718" i="54"/>
  <c r="CT699" i="54"/>
  <c r="CU699" i="54"/>
  <c r="CS699" i="54"/>
  <c r="CU676" i="54"/>
  <c r="CS676" i="54"/>
  <c r="CT676" i="54"/>
  <c r="CS654" i="54"/>
  <c r="CT654" i="54"/>
  <c r="CU654" i="54"/>
  <c r="CS635" i="54"/>
  <c r="CT635" i="54"/>
  <c r="CU635" i="54"/>
  <c r="CU612" i="54"/>
  <c r="CS612" i="54"/>
  <c r="CT612" i="54"/>
  <c r="CS590" i="54"/>
  <c r="CT590" i="54"/>
  <c r="CU590" i="54"/>
  <c r="CS569" i="54"/>
  <c r="CT569" i="54"/>
  <c r="CU569" i="54"/>
  <c r="CS537" i="54"/>
  <c r="CT537" i="54"/>
  <c r="CU537" i="54"/>
  <c r="CS506" i="54"/>
  <c r="CT506" i="54"/>
  <c r="CU506" i="54"/>
  <c r="CS467" i="54"/>
  <c r="CU467" i="54"/>
  <c r="CT467" i="54"/>
  <c r="CS416" i="54"/>
  <c r="CT416" i="54"/>
  <c r="CU416" i="54"/>
  <c r="CS394" i="54"/>
  <c r="CT394" i="54"/>
  <c r="CU394" i="54"/>
  <c r="CU339" i="54"/>
  <c r="CT339" i="54"/>
  <c r="CS339" i="54"/>
  <c r="CT301" i="54"/>
  <c r="CU301" i="54"/>
  <c r="CS301" i="54"/>
  <c r="CS1214" i="54"/>
  <c r="CU1214" i="54"/>
  <c r="CT1214" i="54"/>
  <c r="CS1198" i="54"/>
  <c r="CU1198" i="54"/>
  <c r="CT1198" i="54"/>
  <c r="CS1182" i="54"/>
  <c r="CU1182" i="54"/>
  <c r="CT1182" i="54"/>
  <c r="CS1166" i="54"/>
  <c r="CU1166" i="54"/>
  <c r="CT1166" i="54"/>
  <c r="CS1150" i="54"/>
  <c r="CU1150" i="54"/>
  <c r="CT1150" i="54"/>
  <c r="CS1134" i="54"/>
  <c r="CT1134" i="54"/>
  <c r="CU1134" i="54"/>
  <c r="CS1118" i="54"/>
  <c r="CT1118" i="54"/>
  <c r="CU1118" i="54"/>
  <c r="CU1103" i="54"/>
  <c r="CT1103" i="54"/>
  <c r="CS1103" i="54"/>
  <c r="CS1080" i="54"/>
  <c r="CT1080" i="54"/>
  <c r="CU1080" i="54"/>
  <c r="CT1060" i="54"/>
  <c r="CS1060" i="54"/>
  <c r="CU1060" i="54"/>
  <c r="CS1040" i="54"/>
  <c r="CT1040" i="54"/>
  <c r="CU1040" i="54"/>
  <c r="CU1014" i="54"/>
  <c r="CS1014" i="54"/>
  <c r="CT1014" i="54"/>
  <c r="CS1001" i="54"/>
  <c r="CU1001" i="54"/>
  <c r="CT1001" i="54"/>
  <c r="CU979" i="54"/>
  <c r="CS979" i="54"/>
  <c r="CT979" i="54"/>
  <c r="CU964" i="54"/>
  <c r="CS964" i="54"/>
  <c r="CT964" i="54"/>
  <c r="CU943" i="54"/>
  <c r="CS943" i="54"/>
  <c r="CT943" i="54"/>
  <c r="CS922" i="54"/>
  <c r="CT922" i="54"/>
  <c r="CU922" i="54"/>
  <c r="CS909" i="54"/>
  <c r="CU909" i="54"/>
  <c r="CT909" i="54"/>
  <c r="CU886" i="54"/>
  <c r="CS886" i="54"/>
  <c r="CT886" i="54"/>
  <c r="CS873" i="54"/>
  <c r="CU873" i="54"/>
  <c r="CT873" i="54"/>
  <c r="CS852" i="54"/>
  <c r="CT852" i="54"/>
  <c r="CU852" i="54"/>
  <c r="CU837" i="54"/>
  <c r="CS837" i="54"/>
  <c r="CT837" i="54"/>
  <c r="CS826" i="54"/>
  <c r="CT826" i="54"/>
  <c r="CU826" i="54"/>
  <c r="CU803" i="54"/>
  <c r="CT803" i="54"/>
  <c r="CS803" i="54"/>
  <c r="CS786" i="54"/>
  <c r="CU786" i="54"/>
  <c r="CT786" i="54"/>
  <c r="CU769" i="54"/>
  <c r="CT769" i="54"/>
  <c r="CS769" i="54"/>
  <c r="CU745" i="54"/>
  <c r="CS745" i="54"/>
  <c r="CT745" i="54"/>
  <c r="CU735" i="54"/>
  <c r="CT735" i="54"/>
  <c r="CS735" i="54"/>
  <c r="CU709" i="54"/>
  <c r="CT709" i="54"/>
  <c r="CS709" i="54"/>
  <c r="CS698" i="54"/>
  <c r="CT698" i="54"/>
  <c r="CU698" i="54"/>
  <c r="CU675" i="54"/>
  <c r="CT675" i="54"/>
  <c r="CS675" i="54"/>
  <c r="CS658" i="54"/>
  <c r="CU658" i="54"/>
  <c r="CT658" i="54"/>
  <c r="CU641" i="54"/>
  <c r="CT641" i="54"/>
  <c r="CS641" i="54"/>
  <c r="CU617" i="54"/>
  <c r="CS617" i="54"/>
  <c r="CT617" i="54"/>
  <c r="CU607" i="54"/>
  <c r="CS607" i="54"/>
  <c r="CT607" i="54"/>
  <c r="CU577" i="54"/>
  <c r="CT577" i="54"/>
  <c r="CS577" i="54"/>
  <c r="CS544" i="54"/>
  <c r="CU544" i="54"/>
  <c r="CT544" i="54"/>
  <c r="CS518" i="54"/>
  <c r="CU518" i="54"/>
  <c r="CT518" i="54"/>
  <c r="CS492" i="54"/>
  <c r="CU492" i="54"/>
  <c r="CT492" i="54"/>
  <c r="CT466" i="54"/>
  <c r="CS466" i="54"/>
  <c r="CU466" i="54"/>
  <c r="CS411" i="54"/>
  <c r="CU411" i="54"/>
  <c r="CT411" i="54"/>
  <c r="CS360" i="54"/>
  <c r="CT360" i="54"/>
  <c r="CU360" i="54"/>
  <c r="CS322" i="54"/>
  <c r="CU322" i="54"/>
  <c r="CT322" i="54"/>
  <c r="CS300" i="54"/>
  <c r="CT300" i="54"/>
  <c r="CU300" i="54"/>
  <c r="CT261" i="54"/>
  <c r="CS261" i="54"/>
  <c r="CU261" i="54"/>
  <c r="CS220" i="54"/>
  <c r="CU220" i="54"/>
  <c r="CT220" i="54"/>
  <c r="CT158" i="54"/>
  <c r="CS158" i="54"/>
  <c r="CU158" i="54"/>
  <c r="CT107" i="54"/>
  <c r="CU107" i="54"/>
  <c r="CS107" i="54"/>
  <c r="CU62" i="54"/>
  <c r="CS62" i="54"/>
  <c r="CT62" i="54"/>
  <c r="CT1300" i="54"/>
  <c r="CS1300" i="54"/>
  <c r="CU1300" i="54"/>
  <c r="CU591" i="54"/>
  <c r="CT591" i="54"/>
  <c r="CS591" i="54"/>
  <c r="CS578" i="54"/>
  <c r="CU578" i="54"/>
  <c r="CT578" i="54"/>
  <c r="CU562" i="54"/>
  <c r="CS562" i="54"/>
  <c r="CT562" i="54"/>
  <c r="CU546" i="54"/>
  <c r="CS546" i="54"/>
  <c r="CT546" i="54"/>
  <c r="CS528" i="54"/>
  <c r="CT528" i="54"/>
  <c r="CU528" i="54"/>
  <c r="CU507" i="54"/>
  <c r="CS507" i="54"/>
  <c r="CT507" i="54"/>
  <c r="CU487" i="54"/>
  <c r="CT487" i="54"/>
  <c r="CS487" i="54"/>
  <c r="CS464" i="54"/>
  <c r="CT464" i="54"/>
  <c r="CU464" i="54"/>
  <c r="CS447" i="54"/>
  <c r="CU447" i="54"/>
  <c r="CT447" i="54"/>
  <c r="CS419" i="54"/>
  <c r="CU419" i="54"/>
  <c r="CT419" i="54"/>
  <c r="CS400" i="54"/>
  <c r="CT400" i="54"/>
  <c r="CU400" i="54"/>
  <c r="CS383" i="54"/>
  <c r="CU383" i="54"/>
  <c r="CT383" i="54"/>
  <c r="CS355" i="54"/>
  <c r="CU355" i="54"/>
  <c r="CT355" i="54"/>
  <c r="CT336" i="54"/>
  <c r="CU336" i="54"/>
  <c r="CS336" i="54"/>
  <c r="CU323" i="54"/>
  <c r="CT323" i="54"/>
  <c r="CS323" i="54"/>
  <c r="CT304" i="54"/>
  <c r="CU304" i="54"/>
  <c r="CS304" i="54"/>
  <c r="CT286" i="54"/>
  <c r="CS286" i="54"/>
  <c r="CU286" i="54"/>
  <c r="CS260" i="54"/>
  <c r="CU260" i="54"/>
  <c r="CT260" i="54"/>
  <c r="CU235" i="54"/>
  <c r="CS235" i="54"/>
  <c r="CT235" i="54"/>
  <c r="CU215" i="54"/>
  <c r="CS215" i="54"/>
  <c r="CT215" i="54"/>
  <c r="CS187" i="54"/>
  <c r="CT187" i="54"/>
  <c r="CU187" i="54"/>
  <c r="CT141" i="54"/>
  <c r="CS141" i="54"/>
  <c r="CU141" i="54"/>
  <c r="CS89" i="54"/>
  <c r="CT89" i="54"/>
  <c r="CU89" i="54"/>
  <c r="CS57" i="54"/>
  <c r="CT57" i="54"/>
  <c r="CU57" i="54"/>
  <c r="CS22" i="54"/>
  <c r="CU22" i="54"/>
  <c r="CT22" i="54"/>
  <c r="CU1321" i="54"/>
  <c r="CS1321" i="54"/>
  <c r="CT1321" i="54"/>
  <c r="CS1106" i="54"/>
  <c r="CT1106" i="54"/>
  <c r="CU1106" i="54"/>
  <c r="CS1094" i="54"/>
  <c r="CT1094" i="54"/>
  <c r="CU1094" i="54"/>
  <c r="CU1075" i="54"/>
  <c r="CT1075" i="54"/>
  <c r="CS1075" i="54"/>
  <c r="CU1063" i="54"/>
  <c r="CS1063" i="54"/>
  <c r="CT1063" i="54"/>
  <c r="CU1045" i="54"/>
  <c r="CT1045" i="54"/>
  <c r="CS1045" i="54"/>
  <c r="CU1033" i="54"/>
  <c r="CS1033" i="54"/>
  <c r="CT1033" i="54"/>
  <c r="CS1016" i="54"/>
  <c r="CT1016" i="54"/>
  <c r="CU1016" i="54"/>
  <c r="CT984" i="54"/>
  <c r="CU984" i="54"/>
  <c r="CS984" i="54"/>
  <c r="CS952" i="54"/>
  <c r="CT952" i="54"/>
  <c r="CU952" i="54"/>
  <c r="CT920" i="54"/>
  <c r="CU920" i="54"/>
  <c r="CS920" i="54"/>
  <c r="CS888" i="54"/>
  <c r="CT888" i="54"/>
  <c r="CU888" i="54"/>
  <c r="CT856" i="54"/>
  <c r="CU856" i="54"/>
  <c r="CS856" i="54"/>
  <c r="CT838" i="54"/>
  <c r="CU838" i="54"/>
  <c r="CS838" i="54"/>
  <c r="CU813" i="54"/>
  <c r="CT813" i="54"/>
  <c r="CS813" i="54"/>
  <c r="CU796" i="54"/>
  <c r="CS796" i="54"/>
  <c r="CT796" i="54"/>
  <c r="CS774" i="54"/>
  <c r="CT774" i="54"/>
  <c r="CU774" i="54"/>
  <c r="CU749" i="54"/>
  <c r="CT749" i="54"/>
  <c r="CS749" i="54"/>
  <c r="CU732" i="54"/>
  <c r="CS732" i="54"/>
  <c r="CT732" i="54"/>
  <c r="CU710" i="54"/>
  <c r="CS710" i="54"/>
  <c r="CT710" i="54"/>
  <c r="CU685" i="54"/>
  <c r="CT685" i="54"/>
  <c r="CS685" i="54"/>
  <c r="CU668" i="54"/>
  <c r="CS668" i="54"/>
  <c r="CT668" i="54"/>
  <c r="CS646" i="54"/>
  <c r="CT646" i="54"/>
  <c r="CU646" i="54"/>
  <c r="CU621" i="54"/>
  <c r="CT621" i="54"/>
  <c r="CS621" i="54"/>
  <c r="CU604" i="54"/>
  <c r="CS604" i="54"/>
  <c r="CT604" i="54"/>
  <c r="CU582" i="54"/>
  <c r="CS582" i="54"/>
  <c r="CT582" i="54"/>
  <c r="CU558" i="54"/>
  <c r="CS558" i="54"/>
  <c r="CT558" i="54"/>
  <c r="CU542" i="54"/>
  <c r="CS542" i="54"/>
  <c r="CT542" i="54"/>
  <c r="CS529" i="54"/>
  <c r="CT529" i="54"/>
  <c r="CU529" i="54"/>
  <c r="CS514" i="54"/>
  <c r="CT514" i="54"/>
  <c r="CU514" i="54"/>
  <c r="CS501" i="54"/>
  <c r="CT501" i="54"/>
  <c r="CU501" i="54"/>
  <c r="CS490" i="54"/>
  <c r="CT490" i="54"/>
  <c r="CU490" i="54"/>
  <c r="CS459" i="54"/>
  <c r="CU459" i="54"/>
  <c r="CT459" i="54"/>
  <c r="CS440" i="54"/>
  <c r="CT440" i="54"/>
  <c r="CU440" i="54"/>
  <c r="CS423" i="54"/>
  <c r="CU423" i="54"/>
  <c r="CT423" i="54"/>
  <c r="CS395" i="54"/>
  <c r="CU395" i="54"/>
  <c r="CT395" i="54"/>
  <c r="CS376" i="54"/>
  <c r="CT376" i="54"/>
  <c r="CU376" i="54"/>
  <c r="CS359" i="54"/>
  <c r="CU359" i="54"/>
  <c r="CT359" i="54"/>
  <c r="CS338" i="54"/>
  <c r="CT338" i="54"/>
  <c r="CU338" i="54"/>
  <c r="CS325" i="54"/>
  <c r="CU325" i="54"/>
  <c r="CT325" i="54"/>
  <c r="CS306" i="54"/>
  <c r="CT306" i="54"/>
  <c r="CU306" i="54"/>
  <c r="CS287" i="54"/>
  <c r="CT287" i="54"/>
  <c r="CU287" i="54"/>
  <c r="CS266" i="54"/>
  <c r="CT266" i="54"/>
  <c r="CU266" i="54"/>
  <c r="CS244" i="54"/>
  <c r="CU244" i="54"/>
  <c r="CT244" i="54"/>
  <c r="CT227" i="54"/>
  <c r="CS227" i="54"/>
  <c r="CU227" i="54"/>
  <c r="CT214" i="54"/>
  <c r="CU214" i="54"/>
  <c r="CS214" i="54"/>
  <c r="CS193" i="54"/>
  <c r="CU193" i="54"/>
  <c r="CT193" i="54"/>
  <c r="CU150" i="54"/>
  <c r="CT150" i="54"/>
  <c r="CS150" i="54"/>
  <c r="CT131" i="54"/>
  <c r="CU131" i="54"/>
  <c r="CS131" i="54"/>
  <c r="CT108" i="54"/>
  <c r="CU108" i="54"/>
  <c r="CS108" i="54"/>
  <c r="CU86" i="54"/>
  <c r="CT86" i="54"/>
  <c r="CS86" i="54"/>
  <c r="CU54" i="54"/>
  <c r="CT54" i="54"/>
  <c r="CS54" i="54"/>
  <c r="CT28" i="54"/>
  <c r="CU28" i="54"/>
  <c r="CS28" i="54"/>
  <c r="CS1335" i="54"/>
  <c r="CU1335" i="54"/>
  <c r="CT1335" i="54"/>
  <c r="CU195" i="54"/>
  <c r="CS195" i="54"/>
  <c r="CT195" i="54"/>
  <c r="CT174" i="54"/>
  <c r="CS174" i="54"/>
  <c r="CU174" i="54"/>
  <c r="CT164" i="54"/>
  <c r="CS164" i="54"/>
  <c r="CU164" i="54"/>
  <c r="CU155" i="54"/>
  <c r="CS155" i="54"/>
  <c r="CT155" i="54"/>
  <c r="CT129" i="54"/>
  <c r="CS129" i="54"/>
  <c r="CU129" i="54"/>
  <c r="CT97" i="54"/>
  <c r="CS97" i="54"/>
  <c r="CU97" i="54"/>
  <c r="CU82" i="54"/>
  <c r="CS82" i="54"/>
  <c r="CT82" i="54"/>
  <c r="CT69" i="54"/>
  <c r="CU69" i="54"/>
  <c r="CS69" i="54"/>
  <c r="CU60" i="54"/>
  <c r="CS60" i="54"/>
  <c r="CT60" i="54"/>
  <c r="CU50" i="54"/>
  <c r="CS50" i="54"/>
  <c r="CT50" i="54"/>
  <c r="CS34" i="54"/>
  <c r="CU34" i="54"/>
  <c r="CT34" i="54"/>
  <c r="CS18" i="54"/>
  <c r="CU18" i="54"/>
  <c r="CT18" i="54"/>
  <c r="CT1354" i="54"/>
  <c r="CS1354" i="54"/>
  <c r="CU1354" i="54"/>
  <c r="CU491" i="54"/>
  <c r="CS491" i="54"/>
  <c r="CT491" i="54"/>
  <c r="CU483" i="54"/>
  <c r="CT483" i="54"/>
  <c r="CS483" i="54"/>
  <c r="CT469" i="54"/>
  <c r="CU469" i="54"/>
  <c r="CS469" i="54"/>
  <c r="CS453" i="54"/>
  <c r="CT453" i="54"/>
  <c r="CU453" i="54"/>
  <c r="CT437" i="54"/>
  <c r="CU437" i="54"/>
  <c r="CS437" i="54"/>
  <c r="CS421" i="54"/>
  <c r="CT421" i="54"/>
  <c r="CU421" i="54"/>
  <c r="CT405" i="54"/>
  <c r="CU405" i="54"/>
  <c r="CS405" i="54"/>
  <c r="CS389" i="54"/>
  <c r="CT389" i="54"/>
  <c r="CU389" i="54"/>
  <c r="CT373" i="54"/>
  <c r="CU373" i="54"/>
  <c r="CS373" i="54"/>
  <c r="CS357" i="54"/>
  <c r="CT357" i="54"/>
  <c r="CU357" i="54"/>
  <c r="CT293" i="54"/>
  <c r="CS293" i="54"/>
  <c r="CU293" i="54"/>
  <c r="CS272" i="54"/>
  <c r="CT272" i="54"/>
  <c r="CU272" i="54"/>
  <c r="CT257" i="54"/>
  <c r="CS257" i="54"/>
  <c r="CU257" i="54"/>
  <c r="CT241" i="54"/>
  <c r="CS241" i="54"/>
  <c r="CU241" i="54"/>
  <c r="CT222" i="54"/>
  <c r="CU222" i="54"/>
  <c r="CS222" i="54"/>
  <c r="CT198" i="54"/>
  <c r="CS198" i="54"/>
  <c r="CU198" i="54"/>
  <c r="CS185" i="54"/>
  <c r="CT185" i="54"/>
  <c r="CU185" i="54"/>
  <c r="CU170" i="54"/>
  <c r="CT170" i="54"/>
  <c r="CS170" i="54"/>
  <c r="CS160" i="54"/>
  <c r="CU160" i="54"/>
  <c r="CT160" i="54"/>
  <c r="CS151" i="54"/>
  <c r="CT151" i="54"/>
  <c r="CU151" i="54"/>
  <c r="CU138" i="54"/>
  <c r="CT138" i="54"/>
  <c r="CS138" i="54"/>
  <c r="CS128" i="54"/>
  <c r="CT128" i="54"/>
  <c r="CU128" i="54"/>
  <c r="CS119" i="54"/>
  <c r="CT119" i="54"/>
  <c r="CU119" i="54"/>
  <c r="CU106" i="54"/>
  <c r="CT106" i="54"/>
  <c r="CS106" i="54"/>
  <c r="CU96" i="54"/>
  <c r="CS96" i="54"/>
  <c r="CT96" i="54"/>
  <c r="CS71" i="54"/>
  <c r="CT71" i="54"/>
  <c r="CU71" i="54"/>
  <c r="CT41" i="54"/>
  <c r="CS41" i="54"/>
  <c r="CU41" i="54"/>
  <c r="CU25" i="54"/>
  <c r="CS25" i="54"/>
  <c r="CT25" i="54"/>
  <c r="CU9" i="54"/>
  <c r="CS9" i="54"/>
  <c r="CT9" i="54"/>
  <c r="CS1338" i="54"/>
  <c r="CT1338" i="54"/>
  <c r="CU1338" i="54"/>
  <c r="CU1261" i="54"/>
  <c r="CS1261" i="54"/>
  <c r="CT1261" i="54"/>
  <c r="CT1353" i="54"/>
  <c r="CS1353" i="54"/>
  <c r="CU1353" i="54"/>
  <c r="CU1324" i="54"/>
  <c r="CS1324" i="54"/>
  <c r="CT1324" i="54"/>
  <c r="CT1297" i="54"/>
  <c r="CU1297" i="54"/>
  <c r="CS1297" i="54"/>
  <c r="CU1267" i="54"/>
  <c r="CT1267" i="54"/>
  <c r="CS1267" i="54"/>
  <c r="CS1244" i="54"/>
  <c r="CT1244" i="54"/>
  <c r="CU1244" i="54"/>
  <c r="CS1346" i="54"/>
  <c r="CT1346" i="54"/>
  <c r="CU1346" i="54"/>
  <c r="CU1325" i="54"/>
  <c r="CS1325" i="54"/>
  <c r="CT1325" i="54"/>
  <c r="CS1384" i="54"/>
  <c r="CU1384" i="54"/>
  <c r="CT1384" i="54"/>
  <c r="CU1347" i="54"/>
  <c r="CT1347" i="54"/>
  <c r="CS1347" i="54"/>
  <c r="CU1334" i="54"/>
  <c r="CT1334" i="54"/>
  <c r="CS1334" i="54"/>
  <c r="CS1316" i="54"/>
  <c r="CU1316" i="54"/>
  <c r="CT1316" i="54"/>
  <c r="CU1305" i="54"/>
  <c r="CT1305" i="54"/>
  <c r="CS1305" i="54"/>
  <c r="CU1295" i="54"/>
  <c r="CS1295" i="54"/>
  <c r="CT1295" i="54"/>
  <c r="CT1287" i="54"/>
  <c r="CS1287" i="54"/>
  <c r="CU1287" i="54"/>
  <c r="CU1272" i="54"/>
  <c r="CS1272" i="54"/>
  <c r="CT1272" i="54"/>
  <c r="CU1225" i="54"/>
  <c r="CT1225" i="54"/>
  <c r="CS1225" i="54"/>
  <c r="CU1377" i="54"/>
  <c r="CT1377" i="54"/>
  <c r="CS1377" i="54"/>
  <c r="CU1333" i="54"/>
  <c r="CS1333" i="54"/>
  <c r="CT1333" i="54"/>
  <c r="CS1311" i="54"/>
  <c r="CU1311" i="54"/>
  <c r="CT1311" i="54"/>
  <c r="CS1293" i="54"/>
  <c r="CU1293" i="54"/>
  <c r="CT1293" i="54"/>
  <c r="CS1278" i="54"/>
  <c r="CT1278" i="54"/>
  <c r="CU1278" i="54"/>
  <c r="CT1218" i="54"/>
  <c r="CU1218" i="54"/>
  <c r="CS1218" i="54"/>
  <c r="CS1370" i="54"/>
  <c r="CT1370" i="54"/>
  <c r="CU1370" i="54"/>
  <c r="CU1241" i="54"/>
  <c r="CT1241" i="54"/>
  <c r="CS1241" i="54"/>
  <c r="CS1230" i="54"/>
  <c r="CT1230" i="54"/>
  <c r="CU1230" i="54"/>
  <c r="CU1450" i="54"/>
  <c r="CS1450" i="54"/>
  <c r="CT1450" i="54"/>
  <c r="CS1435" i="54"/>
  <c r="CU1435" i="54"/>
  <c r="CT1435" i="54"/>
  <c r="CT1412" i="54"/>
  <c r="CU1412" i="54"/>
  <c r="CS1412" i="54"/>
  <c r="CS1390" i="54"/>
  <c r="CU1390" i="54"/>
  <c r="CT1390" i="54"/>
  <c r="CU1361" i="54"/>
  <c r="CT1361" i="54"/>
  <c r="CS1361" i="54"/>
  <c r="CU1247" i="54"/>
  <c r="CS1247" i="54"/>
  <c r="CT1247" i="54"/>
  <c r="CS1236" i="54"/>
  <c r="CT1236" i="54"/>
  <c r="CU1236" i="54"/>
  <c r="CT1457" i="54"/>
  <c r="CS1457" i="54"/>
  <c r="CU1457" i="54"/>
  <c r="CU1442" i="54"/>
  <c r="CT1442" i="54"/>
  <c r="CS1442" i="54"/>
  <c r="CS1432" i="54"/>
  <c r="CU1432" i="54"/>
  <c r="CT1432" i="54"/>
  <c r="CS1415" i="54"/>
  <c r="CT1415" i="54"/>
  <c r="CU1415" i="54"/>
  <c r="CT1407" i="54"/>
  <c r="CU1407" i="54"/>
  <c r="CS1407" i="54"/>
  <c r="CT1396" i="54"/>
  <c r="CS1396" i="54"/>
  <c r="CU1396" i="54"/>
  <c r="CT1366" i="54"/>
  <c r="CS1366" i="54"/>
  <c r="CU1366" i="54"/>
  <c r="CS1240" i="54"/>
  <c r="CU1240" i="54"/>
  <c r="CT1240" i="54"/>
  <c r="CS1456" i="54"/>
  <c r="CT1456" i="54"/>
  <c r="CU1456" i="54"/>
  <c r="CS1427" i="54"/>
  <c r="CU1427" i="54"/>
  <c r="CT1427" i="54"/>
  <c r="CS1392" i="54"/>
  <c r="CU1392" i="54"/>
  <c r="CT1392" i="54"/>
  <c r="CU1380" i="54"/>
  <c r="CT1380" i="54"/>
  <c r="CS1380" i="54"/>
  <c r="CU1362" i="54"/>
  <c r="CS1362" i="54"/>
  <c r="CT1362" i="54"/>
  <c r="CS1258" i="54"/>
  <c r="CU1258" i="54"/>
  <c r="CT1258" i="54"/>
  <c r="CU1245" i="54"/>
  <c r="CS1245" i="54"/>
  <c r="CT1245" i="54"/>
  <c r="CS1222" i="54"/>
  <c r="CT1222" i="54"/>
  <c r="CU1222" i="54"/>
  <c r="CU1451" i="54"/>
  <c r="CS1451" i="54"/>
  <c r="CT1451" i="54"/>
  <c r="CU1429" i="54"/>
  <c r="CT1429" i="54"/>
  <c r="CS1429" i="54"/>
  <c r="CT1414" i="54"/>
  <c r="CU1414" i="54"/>
  <c r="CS1414" i="54"/>
  <c r="CU1395" i="54"/>
  <c r="CT1395" i="54"/>
  <c r="CS1395" i="54"/>
  <c r="CT1379" i="54"/>
  <c r="CS1379" i="54"/>
  <c r="CU1379" i="54"/>
  <c r="CT1355" i="54"/>
  <c r="CS1355" i="54"/>
  <c r="CU1355" i="54"/>
  <c r="BX442" i="54"/>
  <c r="DP442" i="54" s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DP413" i="54" s="1"/>
  <c r="BX397" i="54"/>
  <c r="BX381" i="54"/>
  <c r="BX361" i="54"/>
  <c r="DP361" i="54" s="1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DP276" i="54" s="1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DP163" i="54" s="1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DP85" i="54" s="1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DU481" i="54" s="1"/>
  <c r="BX481" i="54"/>
  <c r="DP481" i="54" s="1"/>
  <c r="CB481" i="54"/>
  <c r="DV481" i="54" s="1"/>
  <c r="CB473" i="54"/>
  <c r="BX473" i="54"/>
  <c r="DP473" i="54" s="1"/>
  <c r="BW473" i="54"/>
  <c r="DU473" i="54" s="1"/>
  <c r="BX459" i="54"/>
  <c r="DP459" i="54" s="1"/>
  <c r="BW459" i="54"/>
  <c r="DU459" i="54" s="1"/>
  <c r="CB459" i="54"/>
  <c r="BX447" i="54"/>
  <c r="DP447" i="54" s="1"/>
  <c r="CB447" i="54"/>
  <c r="BW447" i="54"/>
  <c r="DU447" i="54" s="1"/>
  <c r="CB464" i="54"/>
  <c r="BX464" i="54"/>
  <c r="DP464" i="54" s="1"/>
  <c r="BW464" i="54"/>
  <c r="DU464" i="54" s="1"/>
  <c r="CB448" i="54"/>
  <c r="BX448" i="54"/>
  <c r="DP448" i="54" s="1"/>
  <c r="BW448" i="54"/>
  <c r="DU448" i="54" s="1"/>
  <c r="BX487" i="54"/>
  <c r="DP487" i="54" s="1"/>
  <c r="BW487" i="54"/>
  <c r="DU487" i="54" s="1"/>
  <c r="CB487" i="54"/>
  <c r="BY469" i="54"/>
  <c r="DQ469" i="54" s="1"/>
  <c r="BX469" i="54"/>
  <c r="DP469" i="54" s="1"/>
  <c r="CB469" i="54"/>
  <c r="DV469" i="54" s="1"/>
  <c r="BW469" i="54"/>
  <c r="DU469" i="54" s="1"/>
  <c r="BX457" i="54"/>
  <c r="DP457" i="54" s="1"/>
  <c r="BW457" i="54"/>
  <c r="DU457" i="54" s="1"/>
  <c r="CB457" i="54"/>
  <c r="BW477" i="54"/>
  <c r="DU477" i="54" s="1"/>
  <c r="BX477" i="54"/>
  <c r="DP477" i="54" s="1"/>
  <c r="CB477" i="54"/>
  <c r="BX451" i="54"/>
  <c r="DP451" i="54" s="1"/>
  <c r="CB451" i="54"/>
  <c r="BW451" i="54"/>
  <c r="DU451" i="54" s="1"/>
  <c r="BX467" i="54"/>
  <c r="DP467" i="54" s="1"/>
  <c r="BW467" i="54"/>
  <c r="DU467" i="54" s="1"/>
  <c r="CB467" i="54"/>
  <c r="BW501" i="54"/>
  <c r="DU501" i="54" s="1"/>
  <c r="CB501" i="54"/>
  <c r="BX501" i="54"/>
  <c r="DP501" i="54" s="1"/>
  <c r="BW511" i="54"/>
  <c r="DU511" i="54" s="1"/>
  <c r="CB511" i="54"/>
  <c r="BX511" i="54"/>
  <c r="DP511" i="54" s="1"/>
  <c r="BX539" i="54"/>
  <c r="DP539" i="54" s="1"/>
  <c r="BW539" i="54"/>
  <c r="DU539" i="54" s="1"/>
  <c r="CB539" i="54"/>
  <c r="BX556" i="54"/>
  <c r="DP556" i="54" s="1"/>
  <c r="CB556" i="54"/>
  <c r="BW556" i="54"/>
  <c r="DU556" i="54" s="1"/>
  <c r="BX494" i="54"/>
  <c r="DP494" i="54" s="1"/>
  <c r="CB494" i="54"/>
  <c r="BW494" i="54"/>
  <c r="DU494" i="54" s="1"/>
  <c r="BW515" i="54"/>
  <c r="DU515" i="54" s="1"/>
  <c r="CB515" i="54"/>
  <c r="BX515" i="54"/>
  <c r="DP515" i="54" s="1"/>
  <c r="CB546" i="54"/>
  <c r="BX546" i="54"/>
  <c r="DP546" i="54" s="1"/>
  <c r="BW546" i="54"/>
  <c r="DU546" i="54" s="1"/>
  <c r="BW528" i="54"/>
  <c r="DU528" i="54" s="1"/>
  <c r="CB528" i="54"/>
  <c r="BX528" i="54"/>
  <c r="DP528" i="54" s="1"/>
  <c r="BW508" i="54"/>
  <c r="DU508" i="54" s="1"/>
  <c r="CB508" i="54"/>
  <c r="BX508" i="54"/>
  <c r="DP508" i="54" s="1"/>
  <c r="CB498" i="54"/>
  <c r="BW498" i="54"/>
  <c r="DU498" i="54" s="1"/>
  <c r="BX498" i="54"/>
  <c r="DP498" i="54" s="1"/>
  <c r="CB524" i="54"/>
  <c r="BW524" i="54"/>
  <c r="DU524" i="54" s="1"/>
  <c r="BX524" i="54"/>
  <c r="DP524" i="54" s="1"/>
  <c r="CB545" i="54"/>
  <c r="BW545" i="54"/>
  <c r="DU545" i="54" s="1"/>
  <c r="BX545" i="54"/>
  <c r="DP545" i="54" s="1"/>
  <c r="CB561" i="54"/>
  <c r="BW561" i="54"/>
  <c r="DU561" i="54" s="1"/>
  <c r="BX561" i="54"/>
  <c r="DP561" i="54" s="1"/>
  <c r="BW502" i="54"/>
  <c r="DU502" i="54" s="1"/>
  <c r="BX502" i="54"/>
  <c r="DP502" i="54" s="1"/>
  <c r="CB502" i="54"/>
  <c r="BX521" i="54"/>
  <c r="DP521" i="54" s="1"/>
  <c r="CB521" i="54"/>
  <c r="DV521" i="54" s="1"/>
  <c r="BW521" i="54"/>
  <c r="DU521" i="54" s="1"/>
  <c r="BX550" i="54"/>
  <c r="DP550" i="54" s="1"/>
  <c r="CB550" i="54"/>
  <c r="BW550" i="54"/>
  <c r="DU550" i="54" s="1"/>
  <c r="BX538" i="54"/>
  <c r="DP538" i="54" s="1"/>
  <c r="CB538" i="54"/>
  <c r="BW538" i="54"/>
  <c r="DU538" i="54" s="1"/>
  <c r="BW563" i="54"/>
  <c r="DU563" i="54" s="1"/>
  <c r="CB563" i="54"/>
  <c r="BX563" i="54"/>
  <c r="DP563" i="54" s="1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DP280" i="54" s="1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DP223" i="54" s="1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DP175" i="54" s="1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DP22" i="54" s="1"/>
  <c r="BX47" i="54"/>
  <c r="BX25" i="54"/>
  <c r="BX31" i="54"/>
  <c r="BX15" i="54"/>
  <c r="DP15" i="54" s="1"/>
  <c r="BX16" i="54"/>
  <c r="BX13" i="54"/>
  <c r="BW480" i="54"/>
  <c r="DU480" i="54" s="1"/>
  <c r="CB480" i="54"/>
  <c r="DV480" i="54" s="1"/>
  <c r="BX480" i="54"/>
  <c r="DP480" i="54" s="1"/>
  <c r="CB472" i="54"/>
  <c r="BX472" i="54"/>
  <c r="DP472" i="54" s="1"/>
  <c r="BW472" i="54"/>
  <c r="DU472" i="54" s="1"/>
  <c r="BW453" i="54"/>
  <c r="DU453" i="54" s="1"/>
  <c r="CB453" i="54"/>
  <c r="BX453" i="54"/>
  <c r="DP453" i="54" s="1"/>
  <c r="BW488" i="54"/>
  <c r="DU488" i="54" s="1"/>
  <c r="BX488" i="54"/>
  <c r="DP488" i="54" s="1"/>
  <c r="CB488" i="54"/>
  <c r="BW458" i="54"/>
  <c r="DU458" i="54" s="1"/>
  <c r="BY458" i="54"/>
  <c r="DQ458" i="54" s="1"/>
  <c r="BX458" i="54"/>
  <c r="DP458" i="54" s="1"/>
  <c r="CB458" i="54"/>
  <c r="DV458" i="54" s="1"/>
  <c r="CB446" i="54"/>
  <c r="BX446" i="54"/>
  <c r="DP446" i="54" s="1"/>
  <c r="BW446" i="54"/>
  <c r="DU446" i="54" s="1"/>
  <c r="BW486" i="54"/>
  <c r="DU486" i="54" s="1"/>
  <c r="BX486" i="54"/>
  <c r="DP486" i="54" s="1"/>
  <c r="CB486" i="54"/>
  <c r="BX468" i="54"/>
  <c r="DP468" i="54" s="1"/>
  <c r="BW468" i="54"/>
  <c r="DU468" i="54" s="1"/>
  <c r="CB468" i="54"/>
  <c r="BW489" i="54"/>
  <c r="DU489" i="54" s="1"/>
  <c r="BX489" i="54"/>
  <c r="DP489" i="54" s="1"/>
  <c r="CB489" i="54"/>
  <c r="BW476" i="54"/>
  <c r="DU476" i="54" s="1"/>
  <c r="CB476" i="54"/>
  <c r="BX476" i="54"/>
  <c r="DP476" i="54" s="1"/>
  <c r="BW445" i="54"/>
  <c r="DU445" i="54" s="1"/>
  <c r="BX445" i="54"/>
  <c r="DP445" i="54" s="1"/>
  <c r="CB445" i="54"/>
  <c r="BX462" i="54"/>
  <c r="DP462" i="54" s="1"/>
  <c r="BW462" i="54"/>
  <c r="DU462" i="54" s="1"/>
  <c r="CB462" i="54"/>
  <c r="BX522" i="54"/>
  <c r="DP522" i="54" s="1"/>
  <c r="BW522" i="54"/>
  <c r="DU522" i="54" s="1"/>
  <c r="CB522" i="54"/>
  <c r="BX551" i="54"/>
  <c r="DP551" i="54" s="1"/>
  <c r="BW551" i="54"/>
  <c r="DU551" i="54" s="1"/>
  <c r="CB551" i="54"/>
  <c r="BX535" i="54"/>
  <c r="DP535" i="54" s="1"/>
  <c r="BW535" i="54"/>
  <c r="DU535" i="54" s="1"/>
  <c r="CB535" i="54"/>
  <c r="BW554" i="54"/>
  <c r="DU554" i="54" s="1"/>
  <c r="CB554" i="54"/>
  <c r="BX554" i="54"/>
  <c r="DP554" i="54" s="1"/>
  <c r="BW492" i="54"/>
  <c r="DU492" i="54" s="1"/>
  <c r="CB492" i="54"/>
  <c r="DV492" i="54" s="1"/>
  <c r="BX492" i="54"/>
  <c r="DP492" i="54" s="1"/>
  <c r="CB513" i="54"/>
  <c r="DV513" i="54" s="1"/>
  <c r="BX513" i="54"/>
  <c r="DP513" i="54" s="1"/>
  <c r="BW513" i="54"/>
  <c r="DU513" i="54" s="1"/>
  <c r="BX541" i="54"/>
  <c r="DP541" i="54" s="1"/>
  <c r="CB541" i="54"/>
  <c r="BW541" i="54"/>
  <c r="DU541" i="54" s="1"/>
  <c r="BX557" i="54"/>
  <c r="DP557" i="54" s="1"/>
  <c r="CB557" i="54"/>
  <c r="BW557" i="54"/>
  <c r="DU557" i="54" s="1"/>
  <c r="CB506" i="54"/>
  <c r="BW506" i="54"/>
  <c r="DU506" i="54" s="1"/>
  <c r="BX506" i="54"/>
  <c r="DP506" i="54" s="1"/>
  <c r="BW496" i="54"/>
  <c r="DU496" i="54" s="1"/>
  <c r="CB496" i="54"/>
  <c r="BX496" i="54"/>
  <c r="DP496" i="54" s="1"/>
  <c r="BX514" i="54"/>
  <c r="DP514" i="54" s="1"/>
  <c r="CB514" i="54"/>
  <c r="BW514" i="54"/>
  <c r="DU514" i="54" s="1"/>
  <c r="BW532" i="54"/>
  <c r="DU532" i="54" s="1"/>
  <c r="CB532" i="54"/>
  <c r="BX532" i="54"/>
  <c r="DP532" i="54" s="1"/>
  <c r="BX560" i="54"/>
  <c r="DP560" i="54" s="1"/>
  <c r="BW560" i="54"/>
  <c r="DU560" i="54" s="1"/>
  <c r="CB560" i="54"/>
  <c r="BW500" i="54"/>
  <c r="DU500" i="54" s="1"/>
  <c r="CB500" i="54"/>
  <c r="BX500" i="54"/>
  <c r="DP500" i="54" s="1"/>
  <c r="BW519" i="54"/>
  <c r="DU519" i="54" s="1"/>
  <c r="CB519" i="54"/>
  <c r="BX519" i="54"/>
  <c r="DP519" i="54" s="1"/>
  <c r="BW544" i="54"/>
  <c r="DU544" i="54" s="1"/>
  <c r="CB544" i="54"/>
  <c r="BX544" i="54"/>
  <c r="DP544" i="54" s="1"/>
  <c r="BW536" i="54"/>
  <c r="DU536" i="54" s="1"/>
  <c r="CB536" i="54"/>
  <c r="BX536" i="54"/>
  <c r="DP536" i="54" s="1"/>
  <c r="BW562" i="54"/>
  <c r="DU562" i="54" s="1"/>
  <c r="BX562" i="54"/>
  <c r="DP562" i="54" s="1"/>
  <c r="CB562" i="54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DP411" i="54" s="1"/>
  <c r="BX395" i="54"/>
  <c r="BX379" i="54"/>
  <c r="DP379" i="54" s="1"/>
  <c r="BX353" i="54"/>
  <c r="DP353" i="54" s="1"/>
  <c r="BX336" i="54"/>
  <c r="DP336" i="54" s="1"/>
  <c r="BX432" i="54"/>
  <c r="BX416" i="54"/>
  <c r="DP416" i="54" s="1"/>
  <c r="BX400" i="54"/>
  <c r="DP400" i="54" s="1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DP218" i="54" s="1"/>
  <c r="BX196" i="54"/>
  <c r="BX164" i="54"/>
  <c r="BX219" i="54"/>
  <c r="BX193" i="54"/>
  <c r="DP193" i="54" s="1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DP27" i="54" s="1"/>
  <c r="BX11" i="54"/>
  <c r="BX12" i="54"/>
  <c r="DP12" i="54" s="1"/>
  <c r="BX9" i="54"/>
  <c r="DP9" i="54" s="1"/>
  <c r="CB478" i="54"/>
  <c r="BX478" i="54"/>
  <c r="DP478" i="54" s="1"/>
  <c r="BW478" i="54"/>
  <c r="DU478" i="54" s="1"/>
  <c r="BX471" i="54"/>
  <c r="DP471" i="54" s="1"/>
  <c r="BW471" i="54"/>
  <c r="DU471" i="54" s="1"/>
  <c r="CB471" i="54"/>
  <c r="CB452" i="54"/>
  <c r="DV452" i="54" s="1"/>
  <c r="BW452" i="54"/>
  <c r="DU452" i="54" s="1"/>
  <c r="BX452" i="54"/>
  <c r="DP452" i="54" s="1"/>
  <c r="BW484" i="54"/>
  <c r="DU484" i="54" s="1"/>
  <c r="BX484" i="54"/>
  <c r="DP484" i="54" s="1"/>
  <c r="CB484" i="54"/>
  <c r="BX455" i="54"/>
  <c r="DP455" i="54" s="1"/>
  <c r="BW455" i="54"/>
  <c r="DU455" i="54" s="1"/>
  <c r="CB455" i="54"/>
  <c r="BX491" i="54"/>
  <c r="DP491" i="54" s="1"/>
  <c r="BW491" i="54"/>
  <c r="DU491" i="54" s="1"/>
  <c r="CB491" i="54"/>
  <c r="BX483" i="54"/>
  <c r="DP483" i="54" s="1"/>
  <c r="BW483" i="54"/>
  <c r="DU483" i="54" s="1"/>
  <c r="CB483" i="54"/>
  <c r="BX461" i="54"/>
  <c r="DP461" i="54" s="1"/>
  <c r="BW461" i="54"/>
  <c r="DU461" i="54" s="1"/>
  <c r="CB461" i="54"/>
  <c r="BW485" i="54"/>
  <c r="DU485" i="54" s="1"/>
  <c r="BX485" i="54"/>
  <c r="DP485" i="54" s="1"/>
  <c r="CB485" i="54"/>
  <c r="BX463" i="54"/>
  <c r="DP463" i="54" s="1"/>
  <c r="BW463" i="54"/>
  <c r="DU463" i="54" s="1"/>
  <c r="CB463" i="54"/>
  <c r="BW474" i="54"/>
  <c r="DU474" i="54" s="1"/>
  <c r="CB474" i="54"/>
  <c r="BX474" i="54"/>
  <c r="DP474" i="54" s="1"/>
  <c r="BX456" i="54"/>
  <c r="DP456" i="54" s="1"/>
  <c r="BW456" i="54"/>
  <c r="DU456" i="54" s="1"/>
  <c r="CB456" i="54"/>
  <c r="BX518" i="54"/>
  <c r="DP518" i="54" s="1"/>
  <c r="BW518" i="54"/>
  <c r="DU518" i="54" s="1"/>
  <c r="CB518" i="54"/>
  <c r="BW549" i="54"/>
  <c r="DU549" i="54" s="1"/>
  <c r="BX549" i="54"/>
  <c r="DP549" i="54" s="1"/>
  <c r="CB549" i="54"/>
  <c r="BW529" i="54"/>
  <c r="DU529" i="54" s="1"/>
  <c r="BX529" i="54"/>
  <c r="DP529" i="54" s="1"/>
  <c r="CB529" i="54"/>
  <c r="BX507" i="54"/>
  <c r="DP507" i="54" s="1"/>
  <c r="CB507" i="54"/>
  <c r="BW507" i="54"/>
  <c r="DU507" i="54" s="1"/>
  <c r="CB525" i="54"/>
  <c r="BX525" i="54"/>
  <c r="DP525" i="54" s="1"/>
  <c r="BW525" i="54"/>
  <c r="DU525" i="54" s="1"/>
  <c r="BX510" i="54"/>
  <c r="DP510" i="54" s="1"/>
  <c r="CB510" i="54"/>
  <c r="BW510" i="54"/>
  <c r="DU510" i="54" s="1"/>
  <c r="BX537" i="54"/>
  <c r="DP537" i="54" s="1"/>
  <c r="CB537" i="54"/>
  <c r="BW537" i="54"/>
  <c r="DU537" i="54" s="1"/>
  <c r="BX553" i="54"/>
  <c r="DP553" i="54" s="1"/>
  <c r="CB553" i="54"/>
  <c r="BW553" i="54"/>
  <c r="DU553" i="54" s="1"/>
  <c r="CB503" i="54"/>
  <c r="BW503" i="54"/>
  <c r="DU503" i="54" s="1"/>
  <c r="BX503" i="54"/>
  <c r="DP503" i="54" s="1"/>
  <c r="BW493" i="54"/>
  <c r="DU493" i="54" s="1"/>
  <c r="BX493" i="54"/>
  <c r="DP493" i="54" s="1"/>
  <c r="CB493" i="54"/>
  <c r="CB512" i="54"/>
  <c r="BW512" i="54"/>
  <c r="DU512" i="54" s="1"/>
  <c r="BX512" i="54"/>
  <c r="DP512" i="54" s="1"/>
  <c r="BX530" i="54"/>
  <c r="DP530" i="54" s="1"/>
  <c r="CB530" i="54"/>
  <c r="BW530" i="54"/>
  <c r="DU530" i="54" s="1"/>
  <c r="BW509" i="54"/>
  <c r="DU509" i="54" s="1"/>
  <c r="CB509" i="54"/>
  <c r="BX509" i="54"/>
  <c r="DP509" i="54" s="1"/>
  <c r="BW497" i="54"/>
  <c r="DU497" i="54" s="1"/>
  <c r="CB497" i="54"/>
  <c r="BX497" i="54"/>
  <c r="DP497" i="54" s="1"/>
  <c r="BX517" i="54"/>
  <c r="DP517" i="54" s="1"/>
  <c r="CB517" i="54"/>
  <c r="BW517" i="54"/>
  <c r="DU517" i="54" s="1"/>
  <c r="BX542" i="54"/>
  <c r="DP542" i="54" s="1"/>
  <c r="CB542" i="54"/>
  <c r="BW542" i="54"/>
  <c r="DU542" i="54" s="1"/>
  <c r="BX534" i="54"/>
  <c r="DP534" i="54" s="1"/>
  <c r="CB534" i="54"/>
  <c r="BW534" i="54"/>
  <c r="DU534" i="54" s="1"/>
  <c r="BW559" i="54"/>
  <c r="DU559" i="54" s="1"/>
  <c r="BX559" i="54"/>
  <c r="DP559" i="54" s="1"/>
  <c r="CB559" i="54"/>
  <c r="DV559" i="54" s="1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DP391" i="54" s="1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DP417" i="54" s="1"/>
  <c r="BX401" i="54"/>
  <c r="BX385" i="54"/>
  <c r="BX369" i="54"/>
  <c r="DP369" i="54" s="1"/>
  <c r="BX345" i="54"/>
  <c r="BX327" i="54"/>
  <c r="BX430" i="54"/>
  <c r="BX414" i="54"/>
  <c r="DP414" i="54" s="1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DP283" i="54" s="1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DP261" i="54" s="1"/>
  <c r="BX245" i="54"/>
  <c r="BX229" i="54"/>
  <c r="BX213" i="54"/>
  <c r="DP213" i="54" s="1"/>
  <c r="BX181" i="54"/>
  <c r="BX143" i="54"/>
  <c r="BX199" i="54"/>
  <c r="BX183" i="54"/>
  <c r="DP183" i="54" s="1"/>
  <c r="BX167" i="54"/>
  <c r="DP167" i="54" s="1"/>
  <c r="BX161" i="54"/>
  <c r="BX206" i="54"/>
  <c r="BX190" i="54"/>
  <c r="DP190" i="54" s="1"/>
  <c r="BX174" i="54"/>
  <c r="BX159" i="54"/>
  <c r="BX149" i="54"/>
  <c r="BX133" i="54"/>
  <c r="DP133" i="54" s="1"/>
  <c r="BX117" i="54"/>
  <c r="DP117" i="54" s="1"/>
  <c r="BX91" i="54"/>
  <c r="BX130" i="54"/>
  <c r="BX114" i="54"/>
  <c r="DP114" i="54" s="1"/>
  <c r="BX139" i="54"/>
  <c r="BX123" i="54"/>
  <c r="BX103" i="54"/>
  <c r="BX156" i="54"/>
  <c r="DP156" i="54" s="1"/>
  <c r="BX140" i="54"/>
  <c r="DP140" i="54" s="1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DP6" i="54" s="1"/>
  <c r="BX53" i="54"/>
  <c r="BX29" i="54"/>
  <c r="BX40" i="54"/>
  <c r="DP40" i="54" s="1"/>
  <c r="BX18" i="54"/>
  <c r="DP18" i="54" s="1"/>
  <c r="BX39" i="54"/>
  <c r="BX14" i="54"/>
  <c r="BX23" i="54"/>
  <c r="DP23" i="54" s="1"/>
  <c r="BX7" i="54"/>
  <c r="BX8" i="54"/>
  <c r="BX5" i="54"/>
  <c r="BY475" i="54"/>
  <c r="DQ475" i="54" s="1"/>
  <c r="BX475" i="54"/>
  <c r="DP475" i="54" s="1"/>
  <c r="BW475" i="54"/>
  <c r="DU475" i="54" s="1"/>
  <c r="CB475" i="54"/>
  <c r="DV475" i="54" s="1"/>
  <c r="BY466" i="54"/>
  <c r="DQ466" i="54" s="1"/>
  <c r="BX466" i="54"/>
  <c r="DP466" i="54" s="1"/>
  <c r="BW466" i="54"/>
  <c r="DU466" i="54" s="1"/>
  <c r="CB466" i="54"/>
  <c r="DV466" i="54" s="1"/>
  <c r="BY450" i="54"/>
  <c r="DQ450" i="54" s="1"/>
  <c r="BX450" i="54"/>
  <c r="DP450" i="54" s="1"/>
  <c r="BW450" i="54"/>
  <c r="DU450" i="54" s="1"/>
  <c r="CB450" i="54"/>
  <c r="DV450" i="54" s="1"/>
  <c r="BY465" i="54"/>
  <c r="DQ465" i="54" s="1"/>
  <c r="CB465" i="54"/>
  <c r="DV465" i="54" s="1"/>
  <c r="BX465" i="54"/>
  <c r="DP465" i="54" s="1"/>
  <c r="BW465" i="54"/>
  <c r="DU465" i="54" s="1"/>
  <c r="BW449" i="54"/>
  <c r="DU449" i="54" s="1"/>
  <c r="CB449" i="54"/>
  <c r="BX449" i="54"/>
  <c r="DP449" i="54" s="1"/>
  <c r="BX490" i="54"/>
  <c r="DP490" i="54" s="1"/>
  <c r="BW490" i="54"/>
  <c r="DU490" i="54" s="1"/>
  <c r="CB490" i="54"/>
  <c r="BW479" i="54"/>
  <c r="DU479" i="54" s="1"/>
  <c r="BX479" i="54"/>
  <c r="DP479" i="54" s="1"/>
  <c r="CB479" i="54"/>
  <c r="CB460" i="54"/>
  <c r="BW460" i="54"/>
  <c r="DU460" i="54" s="1"/>
  <c r="BX460" i="54"/>
  <c r="DP460" i="54" s="1"/>
  <c r="BX482" i="54"/>
  <c r="DP482" i="54" s="1"/>
  <c r="BW482" i="54"/>
  <c r="DU482" i="54" s="1"/>
  <c r="CB482" i="54"/>
  <c r="CB454" i="54"/>
  <c r="BX454" i="54"/>
  <c r="DP454" i="54" s="1"/>
  <c r="BW454" i="54"/>
  <c r="DU454" i="54" s="1"/>
  <c r="BX470" i="54"/>
  <c r="DP470" i="54" s="1"/>
  <c r="CB470" i="54"/>
  <c r="BW470" i="54"/>
  <c r="DU470" i="54" s="1"/>
  <c r="BW505" i="54"/>
  <c r="DU505" i="54" s="1"/>
  <c r="CB505" i="54"/>
  <c r="BX505" i="54"/>
  <c r="DP505" i="54" s="1"/>
  <c r="BW516" i="54"/>
  <c r="DU516" i="54" s="1"/>
  <c r="BX516" i="54"/>
  <c r="DP516" i="54" s="1"/>
  <c r="CB516" i="54"/>
  <c r="BX543" i="54"/>
  <c r="DP543" i="54" s="1"/>
  <c r="BW543" i="54"/>
  <c r="DU543" i="54" s="1"/>
  <c r="CB543" i="54"/>
  <c r="BW527" i="54"/>
  <c r="DU527" i="54" s="1"/>
  <c r="CB527" i="54"/>
  <c r="BX527" i="54"/>
  <c r="DP527" i="54" s="1"/>
  <c r="BX495" i="54"/>
  <c r="DP495" i="54" s="1"/>
  <c r="CB495" i="54"/>
  <c r="BW495" i="54"/>
  <c r="DU495" i="54" s="1"/>
  <c r="BX520" i="54"/>
  <c r="DP520" i="54" s="1"/>
  <c r="CB520" i="54"/>
  <c r="BW520" i="54"/>
  <c r="DU520" i="54" s="1"/>
  <c r="BW548" i="54"/>
  <c r="DU548" i="54" s="1"/>
  <c r="CB548" i="54"/>
  <c r="BX548" i="54"/>
  <c r="DP548" i="54" s="1"/>
  <c r="BX533" i="54"/>
  <c r="DP533" i="54" s="1"/>
  <c r="CB533" i="54"/>
  <c r="BW533" i="54"/>
  <c r="DU533" i="54" s="1"/>
  <c r="BX564" i="54"/>
  <c r="DP564" i="54" s="1"/>
  <c r="CB564" i="54"/>
  <c r="BW564" i="54"/>
  <c r="DU564" i="54" s="1"/>
  <c r="CB499" i="54"/>
  <c r="BW499" i="54"/>
  <c r="DU499" i="54" s="1"/>
  <c r="BX499" i="54"/>
  <c r="DP499" i="54" s="1"/>
  <c r="BX526" i="54"/>
  <c r="DP526" i="54" s="1"/>
  <c r="CB526" i="54"/>
  <c r="BW526" i="54"/>
  <c r="DU526" i="54" s="1"/>
  <c r="BX547" i="54"/>
  <c r="DP547" i="54" s="1"/>
  <c r="CB547" i="54"/>
  <c r="BW547" i="54"/>
  <c r="DU547" i="54" s="1"/>
  <c r="CB555" i="54"/>
  <c r="BW555" i="54"/>
  <c r="DU555" i="54" s="1"/>
  <c r="BX555" i="54"/>
  <c r="DP555" i="54" s="1"/>
  <c r="BW504" i="54"/>
  <c r="DU504" i="54" s="1"/>
  <c r="BY504" i="54"/>
  <c r="DQ504" i="54" s="1"/>
  <c r="CB504" i="54"/>
  <c r="DV504" i="54" s="1"/>
  <c r="BX504" i="54"/>
  <c r="DP504" i="54" s="1"/>
  <c r="BW523" i="54"/>
  <c r="DU523" i="54" s="1"/>
  <c r="CB523" i="54"/>
  <c r="BX523" i="54"/>
  <c r="DP523" i="54" s="1"/>
  <c r="BW552" i="54"/>
  <c r="DU552" i="54" s="1"/>
  <c r="CB552" i="54"/>
  <c r="BX552" i="54"/>
  <c r="DP552" i="54" s="1"/>
  <c r="BW540" i="54"/>
  <c r="DU540" i="54" s="1"/>
  <c r="CB540" i="54"/>
  <c r="BX540" i="54"/>
  <c r="DP540" i="54" s="1"/>
  <c r="BX531" i="54"/>
  <c r="DP531" i="54" s="1"/>
  <c r="BW531" i="54"/>
  <c r="DU531" i="54" s="1"/>
  <c r="CB531" i="54"/>
  <c r="BW558" i="54"/>
  <c r="DU558" i="54" s="1"/>
  <c r="BX558" i="54"/>
  <c r="DP558" i="54" s="1"/>
  <c r="CB558" i="54"/>
  <c r="AH343" i="54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CB442" i="54"/>
  <c r="DV442" i="54" s="1"/>
  <c r="BW442" i="54"/>
  <c r="CB435" i="54"/>
  <c r="BY435" i="54" s="1"/>
  <c r="DQ435" i="54" s="1"/>
  <c r="BW435" i="54"/>
  <c r="DU435" i="54" s="1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DV440" i="54" s="1"/>
  <c r="BW440" i="54"/>
  <c r="DU440" i="54" s="1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DV328" i="54" s="1"/>
  <c r="BW328" i="54"/>
  <c r="CB429" i="54"/>
  <c r="DV429" i="54" s="1"/>
  <c r="BW429" i="54"/>
  <c r="CB413" i="54"/>
  <c r="BW413" i="54"/>
  <c r="DU413" i="54" s="1"/>
  <c r="CB397" i="54"/>
  <c r="BY397" i="54" s="1"/>
  <c r="BW397" i="54"/>
  <c r="DU397" i="54" s="1"/>
  <c r="CB381" i="54"/>
  <c r="DV381" i="54" s="1"/>
  <c r="BW381" i="54"/>
  <c r="CB361" i="54"/>
  <c r="BY361" i="54" s="1"/>
  <c r="BW361" i="54"/>
  <c r="DU361" i="54" s="1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DU356" i="54" s="1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DU290" i="54" s="1"/>
  <c r="CB290" i="54"/>
  <c r="DV290" i="54" s="1"/>
  <c r="DP256" i="54"/>
  <c r="BW256" i="54"/>
  <c r="DU256" i="54" s="1"/>
  <c r="CB256" i="54"/>
  <c r="DV256" i="54" s="1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BW276" i="54"/>
  <c r="CB276" i="54"/>
  <c r="BW239" i="54"/>
  <c r="DU239" i="54" s="1"/>
  <c r="CB239" i="54"/>
  <c r="BY239" i="54" s="1"/>
  <c r="CB313" i="54"/>
  <c r="BY313" i="54" s="1"/>
  <c r="BW313" i="54"/>
  <c r="DU313" i="54" s="1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DV242" i="54" s="1"/>
  <c r="BW226" i="54"/>
  <c r="DU226" i="54" s="1"/>
  <c r="CB226" i="54"/>
  <c r="BY226" i="54" s="1"/>
  <c r="BW212" i="54"/>
  <c r="CB212" i="54"/>
  <c r="DV212" i="54" s="1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DU220" i="54" s="1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DU257" i="54" s="1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DU195" i="54" s="1"/>
  <c r="CB195" i="54"/>
  <c r="BY195" i="54" s="1"/>
  <c r="BW179" i="54"/>
  <c r="CB179" i="54"/>
  <c r="BY179" i="54" s="1"/>
  <c r="BW163" i="54"/>
  <c r="DU163" i="54" s="1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DU120" i="54" s="1"/>
  <c r="BW94" i="54"/>
  <c r="DU94" i="54" s="1"/>
  <c r="CB94" i="54"/>
  <c r="BY94" i="54" s="1"/>
  <c r="BW101" i="54"/>
  <c r="CB101" i="54"/>
  <c r="DV101" i="54" s="1"/>
  <c r="BW85" i="54"/>
  <c r="CB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DU104" i="54" s="1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DU46" i="54" s="1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DU415" i="54" s="1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DU337" i="54" s="1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DU372" i="54" s="1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DU302" i="54" s="1"/>
  <c r="CB302" i="54"/>
  <c r="BY302" i="54" s="1"/>
  <c r="BW280" i="54"/>
  <c r="DU280" i="54" s="1"/>
  <c r="CB280" i="54"/>
  <c r="BY280" i="54" s="1"/>
  <c r="BW248" i="54"/>
  <c r="DU248" i="54" s="1"/>
  <c r="CB248" i="54"/>
  <c r="BY248" i="54" s="1"/>
  <c r="CB315" i="54"/>
  <c r="DV315" i="54" s="1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DU293" i="54" s="1"/>
  <c r="BW267" i="54"/>
  <c r="CB267" i="54"/>
  <c r="BY267" i="54" s="1"/>
  <c r="BW286" i="54"/>
  <c r="DU286" i="54" s="1"/>
  <c r="CB286" i="54"/>
  <c r="BY286" i="54" s="1"/>
  <c r="BW270" i="54"/>
  <c r="DU270" i="54" s="1"/>
  <c r="CB270" i="54"/>
  <c r="BY270" i="54" s="1"/>
  <c r="BW254" i="54"/>
  <c r="DU254" i="54" s="1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DU172" i="54" s="1"/>
  <c r="CB172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DU216" i="54" s="1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DU141" i="54" s="1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DU61" i="54" s="1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CB411" i="54"/>
  <c r="BY411" i="54" s="1"/>
  <c r="BW395" i="54"/>
  <c r="DU395" i="54" s="1"/>
  <c r="CB395" i="54"/>
  <c r="BY395" i="54" s="1"/>
  <c r="BW379" i="54"/>
  <c r="CB379" i="54"/>
  <c r="BY379" i="54" s="1"/>
  <c r="BW353" i="54"/>
  <c r="CB353" i="54"/>
  <c r="BY353" i="54" s="1"/>
  <c r="BW336" i="54"/>
  <c r="CB336" i="54"/>
  <c r="DV336" i="54" s="1"/>
  <c r="DP432" i="54"/>
  <c r="CB432" i="54"/>
  <c r="BY432" i="54" s="1"/>
  <c r="BW432" i="54"/>
  <c r="CB416" i="54"/>
  <c r="BW416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DU332" i="54" s="1"/>
  <c r="CB437" i="54"/>
  <c r="DV437" i="54" s="1"/>
  <c r="BW437" i="54"/>
  <c r="CB421" i="54"/>
  <c r="BY421" i="54" s="1"/>
  <c r="BW421" i="54"/>
  <c r="DU421" i="54" s="1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DU386" i="54" s="1"/>
  <c r="CB370" i="54"/>
  <c r="BY370" i="54" s="1"/>
  <c r="BW370" i="54"/>
  <c r="DU370" i="54" s="1"/>
  <c r="BW341" i="54"/>
  <c r="DU341" i="54" s="1"/>
  <c r="CB341" i="54"/>
  <c r="CB362" i="54"/>
  <c r="DV362" i="54" s="1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DU247" i="54" s="1"/>
  <c r="CB247" i="54"/>
  <c r="BY247" i="54" s="1"/>
  <c r="CB311" i="54"/>
  <c r="BY311" i="54" s="1"/>
  <c r="BW311" i="54"/>
  <c r="CB295" i="54"/>
  <c r="DV295" i="54" s="1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DU189" i="54" s="1"/>
  <c r="CB189" i="54"/>
  <c r="DV189" i="54" s="1"/>
  <c r="CB155" i="54"/>
  <c r="BY155" i="54" s="1"/>
  <c r="BW155" i="54"/>
  <c r="BW203" i="54"/>
  <c r="DU203" i="54" s="1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DU110" i="54" s="1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DV83" i="54" s="1"/>
  <c r="BW83" i="54"/>
  <c r="DU83" i="54" s="1"/>
  <c r="CB67" i="54"/>
  <c r="BY67" i="54" s="1"/>
  <c r="BW67" i="54"/>
  <c r="DU67" i="54" s="1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DU45" i="54" s="1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DU30" i="54" s="1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DU9" i="54" s="1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DU348" i="54" s="1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DU291" i="54" s="1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DU262" i="54" s="1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CB161" i="54"/>
  <c r="BY161" i="54" s="1"/>
  <c r="DP161" i="54"/>
  <c r="BW161" i="54"/>
  <c r="DU161" i="54" s="1"/>
  <c r="CB206" i="54"/>
  <c r="DV206" i="54" s="1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DU156" i="54" s="1"/>
  <c r="CB140" i="54"/>
  <c r="BW140" i="54"/>
  <c r="DU140" i="54" s="1"/>
  <c r="CB124" i="54"/>
  <c r="BY124" i="54" s="1"/>
  <c r="BW124" i="54"/>
  <c r="DU124" i="54" s="1"/>
  <c r="BW102" i="54"/>
  <c r="CB102" i="54"/>
  <c r="BY102" i="54" s="1"/>
  <c r="BW105" i="54"/>
  <c r="DU105" i="54" s="1"/>
  <c r="CB105" i="54"/>
  <c r="BY105" i="54" s="1"/>
  <c r="BW89" i="54"/>
  <c r="CB89" i="54"/>
  <c r="BW73" i="54"/>
  <c r="DU73" i="54" s="1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CB6" i="54"/>
  <c r="BY6" i="54" s="1"/>
  <c r="CB53" i="54"/>
  <c r="DV53" i="54" s="1"/>
  <c r="BW53" i="54"/>
  <c r="DU53" i="54" s="1"/>
  <c r="CB29" i="54"/>
  <c r="BY29" i="54" s="1"/>
  <c r="BW29" i="54"/>
  <c r="BW40" i="54"/>
  <c r="DU40" i="54" s="1"/>
  <c r="CB40" i="54"/>
  <c r="DV40" i="54" s="1"/>
  <c r="BW18" i="54"/>
  <c r="CB18" i="54"/>
  <c r="DV18" i="54" s="1"/>
  <c r="CB39" i="54"/>
  <c r="BY39" i="54" s="1"/>
  <c r="DP39" i="54"/>
  <c r="BW39" i="54"/>
  <c r="BW14" i="54"/>
  <c r="DU14" i="54" s="1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5" i="54" s="1"/>
  <c r="DU439" i="54"/>
  <c r="DV135" i="54"/>
  <c r="DU390" i="54"/>
  <c r="DU442" i="54"/>
  <c r="DU378" i="54"/>
  <c r="DP341" i="54"/>
  <c r="DP212" i="54"/>
  <c r="DV394" i="54"/>
  <c r="DP394" i="54"/>
  <c r="DU376" i="54"/>
  <c r="DV390" i="54"/>
  <c r="DV443" i="54"/>
  <c r="DV205" i="54"/>
  <c r="DV197" i="54"/>
  <c r="DP243" i="54"/>
  <c r="DU329" i="54"/>
  <c r="DP431" i="54"/>
  <c r="DU127" i="54"/>
  <c r="DU299" i="54"/>
  <c r="DV169" i="54"/>
  <c r="DU274" i="54"/>
  <c r="DU116" i="54"/>
  <c r="DV373" i="54"/>
  <c r="DV296" i="54"/>
  <c r="DV282" i="54"/>
  <c r="DV264" i="54"/>
  <c r="DU250" i="54"/>
  <c r="DV217" i="54"/>
  <c r="DU155" i="54"/>
  <c r="DV100" i="54"/>
  <c r="DV74" i="54"/>
  <c r="DV213" i="54"/>
  <c r="DP158" i="54"/>
  <c r="DV141" i="54"/>
  <c r="DV126" i="54"/>
  <c r="DV88" i="54"/>
  <c r="DU58" i="54"/>
  <c r="DP21" i="54"/>
  <c r="DV207" i="54"/>
  <c r="DV140" i="54"/>
  <c r="DU121" i="54"/>
  <c r="DV20" i="54"/>
  <c r="DU436" i="54"/>
  <c r="DP312" i="54"/>
  <c r="DU375" i="54"/>
  <c r="DU365" i="54"/>
  <c r="DV22" i="54"/>
  <c r="DV251" i="54"/>
  <c r="DP402" i="54"/>
  <c r="DU175" i="54"/>
  <c r="DU38" i="54"/>
  <c r="DU146" i="54"/>
  <c r="DP239" i="54"/>
  <c r="DV229" i="54"/>
  <c r="DV419" i="54"/>
  <c r="DP397" i="54"/>
  <c r="DV426" i="54"/>
  <c r="DP435" i="54"/>
  <c r="DP204" i="54"/>
  <c r="DP437" i="54"/>
  <c r="DP192" i="54"/>
  <c r="DP357" i="54"/>
  <c r="DU398" i="54"/>
  <c r="DP422" i="54"/>
  <c r="DV422" i="54"/>
  <c r="DV107" i="54"/>
  <c r="DV187" i="54"/>
  <c r="DU269" i="54"/>
  <c r="DU362" i="54"/>
  <c r="DV345" i="54"/>
  <c r="DP328" i="54"/>
  <c r="DP275" i="54"/>
  <c r="DU139" i="54"/>
  <c r="DP93" i="54"/>
  <c r="DV33" i="54"/>
  <c r="DV281" i="54"/>
  <c r="DU400" i="54"/>
  <c r="DU235" i="54"/>
  <c r="DV154" i="54"/>
  <c r="DV334" i="54"/>
  <c r="DU300" i="54"/>
  <c r="DP46" i="54"/>
  <c r="DV170" i="54"/>
  <c r="DP31" i="54"/>
  <c r="DV11" i="54"/>
  <c r="DV92" i="54"/>
  <c r="DV444" i="54"/>
  <c r="DV288" i="54"/>
  <c r="DV361" i="54"/>
  <c r="DP295" i="54"/>
  <c r="DP377" i="54"/>
  <c r="DV317" i="54"/>
  <c r="DV102" i="54"/>
  <c r="DV335" i="54"/>
  <c r="DU387" i="54"/>
  <c r="DV128" i="54"/>
  <c r="DV266" i="54"/>
  <c r="DP263" i="54"/>
  <c r="DU236" i="54"/>
  <c r="DV244" i="54"/>
  <c r="DV260" i="54"/>
  <c r="DV232" i="54"/>
  <c r="DU389" i="54"/>
  <c r="DP209" i="54"/>
  <c r="DP326" i="54"/>
  <c r="DU219" i="54"/>
  <c r="DP285" i="54"/>
  <c r="DP426" i="54"/>
  <c r="DP314" i="54"/>
  <c r="DP317" i="54"/>
  <c r="DU288" i="54"/>
  <c r="DV236" i="54"/>
  <c r="DU266" i="54"/>
  <c r="DV387" i="54"/>
  <c r="DP244" i="54"/>
  <c r="DP32" i="54"/>
  <c r="DU317" i="54"/>
  <c r="DU260" i="54"/>
  <c r="DV263" i="54"/>
  <c r="DU335" i="54"/>
  <c r="DU308" i="54"/>
  <c r="DU232" i="54"/>
  <c r="DU32" i="54"/>
  <c r="DP189" i="54"/>
  <c r="DP5" i="54"/>
  <c r="DP53" i="54"/>
  <c r="DP141" i="54"/>
  <c r="DP173" i="54"/>
  <c r="DP155" i="54"/>
  <c r="DP171" i="54"/>
  <c r="DP143" i="54"/>
  <c r="DP313" i="54"/>
  <c r="DP381" i="54"/>
  <c r="DP365" i="54"/>
  <c r="DU422" i="54"/>
  <c r="DU417" i="54"/>
  <c r="DU10" i="54"/>
  <c r="DV10" i="54"/>
  <c r="DP74" i="54"/>
  <c r="DU204" i="54"/>
  <c r="DU264" i="54"/>
  <c r="DU373" i="54"/>
  <c r="DP274" i="54"/>
  <c r="DU381" i="54"/>
  <c r="DU259" i="54"/>
  <c r="DU157" i="54"/>
  <c r="DP35" i="54"/>
  <c r="DP248" i="54"/>
  <c r="DP373" i="54"/>
  <c r="DU437" i="54"/>
  <c r="DU36" i="54"/>
  <c r="DV71" i="54"/>
  <c r="DU126" i="54"/>
  <c r="DU89" i="54"/>
  <c r="DP58" i="54"/>
  <c r="DV155" i="54"/>
  <c r="DU325" i="54"/>
  <c r="DV186" i="54"/>
  <c r="DV259" i="54"/>
  <c r="DP89" i="54"/>
  <c r="DP121" i="54"/>
  <c r="DP384" i="54"/>
  <c r="CS5" i="54"/>
  <c r="DV269" i="54"/>
  <c r="DP52" i="54"/>
  <c r="DP348" i="54"/>
  <c r="DV348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P191" i="54"/>
  <c r="DU7" i="54"/>
  <c r="DP196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66" i="54"/>
  <c r="DP118" i="54"/>
  <c r="DP215" i="54"/>
  <c r="DP362" i="54"/>
  <c r="DQ380" i="54"/>
  <c r="DP278" i="54"/>
  <c r="DP227" i="54"/>
  <c r="DP319" i="54"/>
  <c r="DU319" i="54"/>
  <c r="DP279" i="54"/>
  <c r="DP75" i="54"/>
  <c r="DU367" i="54"/>
  <c r="DU84" i="54"/>
  <c r="DP25" i="54"/>
  <c r="DP208" i="54"/>
  <c r="DU208" i="54"/>
  <c r="DP181" i="54"/>
  <c r="DU181" i="54"/>
  <c r="DU151" i="54"/>
  <c r="DP82" i="54"/>
  <c r="DU49" i="54"/>
  <c r="DU31" i="54"/>
  <c r="DU198" i="54"/>
  <c r="DP198" i="54"/>
  <c r="DU97" i="54"/>
  <c r="DU60" i="54"/>
  <c r="DP45" i="54"/>
  <c r="DP26" i="54"/>
  <c r="DP428" i="54"/>
  <c r="DP396" i="54"/>
  <c r="DU138" i="54"/>
  <c r="DP363" i="54"/>
  <c r="DP323" i="54"/>
  <c r="DP382" i="54"/>
  <c r="DU353" i="54"/>
  <c r="DP331" i="54"/>
  <c r="DP286" i="54"/>
  <c r="DP338" i="54"/>
  <c r="DP355" i="54"/>
  <c r="DP311" i="54"/>
  <c r="DP287" i="54"/>
  <c r="DP395" i="54"/>
  <c r="DV160" i="54"/>
  <c r="DP113" i="54"/>
  <c r="DP72" i="54"/>
  <c r="DP13" i="54"/>
  <c r="DP159" i="54"/>
  <c r="DU56" i="54"/>
  <c r="DU17" i="54"/>
  <c r="DP17" i="54"/>
  <c r="DU249" i="54"/>
  <c r="DP257" i="54"/>
  <c r="DU283" i="54"/>
  <c r="DP233" i="54"/>
  <c r="DU410" i="54"/>
  <c r="DP388" i="54"/>
  <c r="DP166" i="54"/>
  <c r="DP11" i="54"/>
  <c r="DP131" i="54"/>
  <c r="DU409" i="54"/>
  <c r="DU72" i="54"/>
  <c r="DU118" i="54"/>
  <c r="DV82" i="54"/>
  <c r="DU159" i="54"/>
  <c r="DU355" i="54"/>
  <c r="DU334" i="54"/>
  <c r="DP195" i="54"/>
  <c r="DU130" i="54"/>
  <c r="DP130" i="54"/>
  <c r="DP226" i="54"/>
  <c r="DP170" i="54"/>
  <c r="DP220" i="54"/>
  <c r="DU134" i="54"/>
  <c r="DU98" i="54"/>
  <c r="DP151" i="54"/>
  <c r="DP165" i="54"/>
  <c r="DP228" i="54"/>
  <c r="DP65" i="54"/>
  <c r="DP81" i="54"/>
  <c r="DP268" i="54"/>
  <c r="DP401" i="54"/>
  <c r="DP409" i="54"/>
  <c r="DV68" i="54"/>
  <c r="DP200" i="54"/>
  <c r="DP354" i="54"/>
  <c r="DU227" i="54"/>
  <c r="DP160" i="54"/>
  <c r="DP270" i="54"/>
  <c r="DP222" i="54"/>
  <c r="DU150" i="54"/>
  <c r="DP124" i="54"/>
  <c r="DP66" i="54"/>
  <c r="DP347" i="54"/>
  <c r="DP315" i="54"/>
  <c r="DP298" i="54"/>
  <c r="DP253" i="54"/>
  <c r="DU253" i="54"/>
  <c r="DP237" i="54"/>
  <c r="DP132" i="54"/>
  <c r="DU76" i="54"/>
  <c r="DP144" i="54"/>
  <c r="DP94" i="54"/>
  <c r="DP424" i="54"/>
  <c r="DP246" i="54"/>
  <c r="DU246" i="54"/>
  <c r="DU312" i="54"/>
  <c r="DP375" i="54"/>
  <c r="DP350" i="54"/>
  <c r="DP318" i="54"/>
  <c r="DP351" i="54"/>
  <c r="DP251" i="54"/>
  <c r="DU374" i="54"/>
  <c r="DP168" i="54"/>
  <c r="DU62" i="54"/>
  <c r="DP48" i="54"/>
  <c r="DU273" i="54"/>
  <c r="DP229" i="54"/>
  <c r="DP419" i="54"/>
  <c r="DU385" i="54"/>
  <c r="DP194" i="54"/>
  <c r="DP216" i="54"/>
  <c r="DP423" i="54"/>
  <c r="DP76" i="54"/>
  <c r="DP120" i="54"/>
  <c r="DU64" i="54"/>
  <c r="DU305" i="54"/>
  <c r="DU145" i="54"/>
  <c r="DU221" i="54"/>
  <c r="DP289" i="54"/>
  <c r="DU267" i="54"/>
  <c r="DU315" i="54"/>
  <c r="DP356" i="54"/>
  <c r="DP62" i="54"/>
  <c r="DP385" i="54"/>
  <c r="DV402" i="54"/>
  <c r="DU2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P412" i="54"/>
  <c r="DP230" i="54"/>
  <c r="DP51" i="54"/>
  <c r="DP294" i="54"/>
  <c r="DP70" i="54"/>
  <c r="DP41" i="54"/>
  <c r="DP184" i="54"/>
  <c r="DP107" i="54"/>
  <c r="DP54" i="54"/>
  <c r="DP29" i="54"/>
  <c r="DP16" i="54"/>
  <c r="DP399" i="54"/>
  <c r="DP387" i="54"/>
  <c r="DP128" i="54"/>
  <c r="DP83" i="54"/>
  <c r="DP108" i="54"/>
  <c r="DP87" i="54"/>
  <c r="FI64" i="54" l="1"/>
  <c r="FM64" i="54"/>
  <c r="FQ64" i="54"/>
  <c r="FF64" i="54"/>
  <c r="FJ64" i="54"/>
  <c r="FN64" i="54"/>
  <c r="FR64" i="54"/>
  <c r="FG64" i="54"/>
  <c r="FK64" i="54"/>
  <c r="FO64" i="54"/>
  <c r="FS64" i="54"/>
  <c r="FL64" i="54"/>
  <c r="FP64" i="54"/>
  <c r="FT64" i="54"/>
  <c r="FH64" i="54"/>
  <c r="FH246" i="54"/>
  <c r="FL246" i="54"/>
  <c r="FP246" i="54"/>
  <c r="FT246" i="54"/>
  <c r="FI246" i="54"/>
  <c r="FM246" i="54"/>
  <c r="FQ246" i="54"/>
  <c r="FF246" i="54"/>
  <c r="FJ246" i="54"/>
  <c r="FN246" i="54"/>
  <c r="FR246" i="54"/>
  <c r="FG246" i="54"/>
  <c r="FK246" i="54"/>
  <c r="FO246" i="54"/>
  <c r="FS246" i="54"/>
  <c r="FG253" i="54"/>
  <c r="FK253" i="54"/>
  <c r="FO253" i="54"/>
  <c r="FS253" i="54"/>
  <c r="FH253" i="54"/>
  <c r="FL253" i="54"/>
  <c r="FP253" i="54"/>
  <c r="FT253" i="54"/>
  <c r="FI253" i="54"/>
  <c r="FM253" i="54"/>
  <c r="FQ253" i="54"/>
  <c r="FF253" i="54"/>
  <c r="FJ253" i="54"/>
  <c r="FN253" i="54"/>
  <c r="FR253" i="54"/>
  <c r="FG134" i="54"/>
  <c r="FK134" i="54"/>
  <c r="FO134" i="54"/>
  <c r="FS134" i="54"/>
  <c r="FI134" i="54"/>
  <c r="FM134" i="54"/>
  <c r="FQ134" i="54"/>
  <c r="FF134" i="54"/>
  <c r="FJ134" i="54"/>
  <c r="FN134" i="54"/>
  <c r="FR134" i="54"/>
  <c r="FH134" i="54"/>
  <c r="FL134" i="54"/>
  <c r="FP134" i="54"/>
  <c r="FT134" i="54"/>
  <c r="FH355" i="54"/>
  <c r="FL355" i="54"/>
  <c r="FP355" i="54"/>
  <c r="FT355" i="54"/>
  <c r="FI355" i="54"/>
  <c r="FM355" i="54"/>
  <c r="FQ355" i="54"/>
  <c r="FF355" i="54"/>
  <c r="FJ355" i="54"/>
  <c r="FN355" i="54"/>
  <c r="FR355" i="54"/>
  <c r="FG355" i="54"/>
  <c r="FK355" i="54"/>
  <c r="FO355" i="54"/>
  <c r="FS355" i="54"/>
  <c r="FI72" i="54"/>
  <c r="FM72" i="54"/>
  <c r="FQ72" i="54"/>
  <c r="FF72" i="54"/>
  <c r="FJ72" i="54"/>
  <c r="FN72" i="54"/>
  <c r="FR72" i="54"/>
  <c r="FG72" i="54"/>
  <c r="FK72" i="54"/>
  <c r="FO72" i="54"/>
  <c r="FS72" i="54"/>
  <c r="FT72" i="54"/>
  <c r="FH72" i="54"/>
  <c r="FL72" i="54"/>
  <c r="FP72" i="54"/>
  <c r="FI283" i="54"/>
  <c r="FM283" i="54"/>
  <c r="FQ283" i="54"/>
  <c r="FF283" i="54"/>
  <c r="FJ283" i="54"/>
  <c r="FN283" i="54"/>
  <c r="FR283" i="54"/>
  <c r="FG283" i="54"/>
  <c r="FK283" i="54"/>
  <c r="FO283" i="54"/>
  <c r="FS283" i="54"/>
  <c r="FH283" i="54"/>
  <c r="FL283" i="54"/>
  <c r="FP283" i="54"/>
  <c r="FT283" i="54"/>
  <c r="FI17" i="54"/>
  <c r="FM17" i="54"/>
  <c r="FQ17" i="54"/>
  <c r="FF17" i="54"/>
  <c r="FJ17" i="54"/>
  <c r="FN17" i="54"/>
  <c r="FR17" i="54"/>
  <c r="FG17" i="54"/>
  <c r="FK17" i="54"/>
  <c r="FO17" i="54"/>
  <c r="FS17" i="54"/>
  <c r="FH17" i="54"/>
  <c r="FL17" i="54"/>
  <c r="FP17" i="54"/>
  <c r="FT17" i="54"/>
  <c r="FF97" i="54"/>
  <c r="FJ97" i="54"/>
  <c r="FN97" i="54"/>
  <c r="FR97" i="54"/>
  <c r="FG97" i="54"/>
  <c r="FK97" i="54"/>
  <c r="FO97" i="54"/>
  <c r="FS97" i="54"/>
  <c r="FH97" i="54"/>
  <c r="FL97" i="54"/>
  <c r="FP97" i="54"/>
  <c r="FT97" i="54"/>
  <c r="FI97" i="54"/>
  <c r="FM97" i="54"/>
  <c r="FQ97" i="54"/>
  <c r="FI49" i="54"/>
  <c r="FM49" i="54"/>
  <c r="FQ49" i="54"/>
  <c r="FF49" i="54"/>
  <c r="FJ49" i="54"/>
  <c r="FN49" i="54"/>
  <c r="FR49" i="54"/>
  <c r="FG49" i="54"/>
  <c r="FK49" i="54"/>
  <c r="FO49" i="54"/>
  <c r="FS49" i="54"/>
  <c r="FH49" i="54"/>
  <c r="FL49" i="54"/>
  <c r="FP49" i="54"/>
  <c r="FT49" i="54"/>
  <c r="FI84" i="54"/>
  <c r="FM84" i="54"/>
  <c r="FQ84" i="54"/>
  <c r="FF84" i="54"/>
  <c r="FJ84" i="54"/>
  <c r="FN84" i="54"/>
  <c r="FR84" i="54"/>
  <c r="FG84" i="54"/>
  <c r="FK84" i="54"/>
  <c r="FO84" i="54"/>
  <c r="FS84" i="54"/>
  <c r="FP84" i="54"/>
  <c r="FT84" i="54"/>
  <c r="FH84" i="54"/>
  <c r="FL84" i="54"/>
  <c r="FH319" i="54"/>
  <c r="FL319" i="54"/>
  <c r="FP319" i="54"/>
  <c r="FT319" i="54"/>
  <c r="FI319" i="54"/>
  <c r="FM319" i="54"/>
  <c r="FQ319" i="54"/>
  <c r="FF319" i="54"/>
  <c r="FJ319" i="54"/>
  <c r="FN319" i="54"/>
  <c r="FR319" i="54"/>
  <c r="FG319" i="54"/>
  <c r="FK319" i="54"/>
  <c r="FO319" i="54"/>
  <c r="FS319" i="54"/>
  <c r="FI166" i="54"/>
  <c r="FM166" i="54"/>
  <c r="FQ166" i="54"/>
  <c r="FF166" i="54"/>
  <c r="FJ166" i="54"/>
  <c r="FN166" i="54"/>
  <c r="FR166" i="54"/>
  <c r="FK166" i="54"/>
  <c r="FS166" i="54"/>
  <c r="FL166" i="54"/>
  <c r="FT166" i="54"/>
  <c r="FG166" i="54"/>
  <c r="FO166" i="54"/>
  <c r="FH166" i="54"/>
  <c r="FP166" i="54"/>
  <c r="FG289" i="54"/>
  <c r="FK289" i="54"/>
  <c r="FO289" i="54"/>
  <c r="FS289" i="54"/>
  <c r="FH289" i="54"/>
  <c r="FL289" i="54"/>
  <c r="FP289" i="54"/>
  <c r="FT289" i="54"/>
  <c r="FI289" i="54"/>
  <c r="FM289" i="54"/>
  <c r="FQ289" i="54"/>
  <c r="FF289" i="54"/>
  <c r="FJ289" i="54"/>
  <c r="FN289" i="54"/>
  <c r="FR289" i="54"/>
  <c r="FI340" i="54"/>
  <c r="FM340" i="54"/>
  <c r="FQ340" i="54"/>
  <c r="FF340" i="54"/>
  <c r="FJ340" i="54"/>
  <c r="FN340" i="54"/>
  <c r="FR340" i="54"/>
  <c r="FG340" i="54"/>
  <c r="FK340" i="54"/>
  <c r="FO340" i="54"/>
  <c r="FS340" i="54"/>
  <c r="FH340" i="54"/>
  <c r="FL340" i="54"/>
  <c r="FP340" i="54"/>
  <c r="FT340" i="54"/>
  <c r="FF93" i="54"/>
  <c r="FJ93" i="54"/>
  <c r="FN93" i="54"/>
  <c r="FR93" i="54"/>
  <c r="FG93" i="54"/>
  <c r="FK93" i="54"/>
  <c r="FO93" i="54"/>
  <c r="FS93" i="54"/>
  <c r="FH93" i="54"/>
  <c r="FL93" i="54"/>
  <c r="FP93" i="54"/>
  <c r="FT93" i="54"/>
  <c r="FI93" i="54"/>
  <c r="FM93" i="54"/>
  <c r="FQ93" i="54"/>
  <c r="FF89" i="54"/>
  <c r="FJ89" i="54"/>
  <c r="FN89" i="54"/>
  <c r="FR89" i="54"/>
  <c r="FG89" i="54"/>
  <c r="FK89" i="54"/>
  <c r="FO89" i="54"/>
  <c r="FS89" i="54"/>
  <c r="FH89" i="54"/>
  <c r="FL89" i="54"/>
  <c r="FP89" i="54"/>
  <c r="FT89" i="54"/>
  <c r="FI89" i="54"/>
  <c r="FM89" i="54"/>
  <c r="FQ89" i="54"/>
  <c r="FF437" i="54"/>
  <c r="FJ437" i="54"/>
  <c r="FN437" i="54"/>
  <c r="FR437" i="54"/>
  <c r="FG437" i="54"/>
  <c r="FK437" i="54"/>
  <c r="FO437" i="54"/>
  <c r="FS437" i="54"/>
  <c r="FH437" i="54"/>
  <c r="FL437" i="54"/>
  <c r="FP437" i="54"/>
  <c r="FT437" i="54"/>
  <c r="FI437" i="54"/>
  <c r="FM437" i="54"/>
  <c r="FQ437" i="54"/>
  <c r="FH157" i="54"/>
  <c r="FL157" i="54"/>
  <c r="FP157" i="54"/>
  <c r="FT157" i="54"/>
  <c r="FI157" i="54"/>
  <c r="FM157" i="54"/>
  <c r="FQ157" i="54"/>
  <c r="FJ157" i="54"/>
  <c r="FR157" i="54"/>
  <c r="FK157" i="54"/>
  <c r="FS157" i="54"/>
  <c r="FF157" i="54"/>
  <c r="FN157" i="54"/>
  <c r="FG157" i="54"/>
  <c r="FO157" i="54"/>
  <c r="FF373" i="54"/>
  <c r="FJ373" i="54"/>
  <c r="FN373" i="54"/>
  <c r="FR373" i="54"/>
  <c r="FG373" i="54"/>
  <c r="FK373" i="54"/>
  <c r="FO373" i="54"/>
  <c r="FS373" i="54"/>
  <c r="FH373" i="54"/>
  <c r="FL373" i="54"/>
  <c r="FP373" i="54"/>
  <c r="FT373" i="54"/>
  <c r="FI373" i="54"/>
  <c r="FM373" i="54"/>
  <c r="FQ373" i="54"/>
  <c r="FF232" i="54"/>
  <c r="FJ232" i="54"/>
  <c r="FN232" i="54"/>
  <c r="FR232" i="54"/>
  <c r="FG232" i="54"/>
  <c r="FK232" i="54"/>
  <c r="FO232" i="54"/>
  <c r="FS232" i="54"/>
  <c r="FH232" i="54"/>
  <c r="FL232" i="54"/>
  <c r="FP232" i="54"/>
  <c r="FT232" i="54"/>
  <c r="FI232" i="54"/>
  <c r="FM232" i="54"/>
  <c r="FQ232" i="54"/>
  <c r="FF260" i="54"/>
  <c r="FJ260" i="54"/>
  <c r="FN260" i="54"/>
  <c r="FR260" i="54"/>
  <c r="FG260" i="54"/>
  <c r="FK260" i="54"/>
  <c r="FO260" i="54"/>
  <c r="FS260" i="54"/>
  <c r="FH260" i="54"/>
  <c r="FL260" i="54"/>
  <c r="FP260" i="54"/>
  <c r="FT260" i="54"/>
  <c r="FI260" i="54"/>
  <c r="FM260" i="54"/>
  <c r="FQ260" i="54"/>
  <c r="FI219" i="54"/>
  <c r="FM219" i="54"/>
  <c r="FQ219" i="54"/>
  <c r="FF219" i="54"/>
  <c r="FJ219" i="54"/>
  <c r="FN219" i="54"/>
  <c r="FR219" i="54"/>
  <c r="FG219" i="54"/>
  <c r="FK219" i="54"/>
  <c r="FO219" i="54"/>
  <c r="FS219" i="54"/>
  <c r="FH219" i="54"/>
  <c r="FL219" i="54"/>
  <c r="FP219" i="54"/>
  <c r="FT219" i="54"/>
  <c r="FI235" i="54"/>
  <c r="FM235" i="54"/>
  <c r="FQ235" i="54"/>
  <c r="FF235" i="54"/>
  <c r="FJ235" i="54"/>
  <c r="FN235" i="54"/>
  <c r="FR235" i="54"/>
  <c r="FG235" i="54"/>
  <c r="FK235" i="54"/>
  <c r="FO235" i="54"/>
  <c r="FS235" i="54"/>
  <c r="FH235" i="54"/>
  <c r="FL235" i="54"/>
  <c r="FP235" i="54"/>
  <c r="FT235" i="54"/>
  <c r="FF175" i="54"/>
  <c r="FJ175" i="54"/>
  <c r="FN175" i="54"/>
  <c r="FR175" i="54"/>
  <c r="FG175" i="54"/>
  <c r="FK175" i="54"/>
  <c r="FO175" i="54"/>
  <c r="FS175" i="54"/>
  <c r="FH175" i="54"/>
  <c r="FL175" i="54"/>
  <c r="FP175" i="54"/>
  <c r="FT175" i="54"/>
  <c r="FI175" i="54"/>
  <c r="FM175" i="54"/>
  <c r="FQ175" i="54"/>
  <c r="FF365" i="54"/>
  <c r="FJ365" i="54"/>
  <c r="FN365" i="54"/>
  <c r="FR365" i="54"/>
  <c r="FG365" i="54"/>
  <c r="FK365" i="54"/>
  <c r="FO365" i="54"/>
  <c r="FS365" i="54"/>
  <c r="FH365" i="54"/>
  <c r="FL365" i="54"/>
  <c r="FP365" i="54"/>
  <c r="FT365" i="54"/>
  <c r="FI365" i="54"/>
  <c r="FM365" i="54"/>
  <c r="FQ365" i="54"/>
  <c r="FI116" i="54"/>
  <c r="FM116" i="54"/>
  <c r="FQ116" i="54"/>
  <c r="FF116" i="54"/>
  <c r="FJ116" i="54"/>
  <c r="FN116" i="54"/>
  <c r="FR116" i="54"/>
  <c r="FG116" i="54"/>
  <c r="FK116" i="54"/>
  <c r="FO116" i="54"/>
  <c r="FS116" i="54"/>
  <c r="FH116" i="54"/>
  <c r="FL116" i="54"/>
  <c r="FP116" i="54"/>
  <c r="FT116" i="54"/>
  <c r="FH127" i="54"/>
  <c r="FL127" i="54"/>
  <c r="FP127" i="54"/>
  <c r="FT127" i="54"/>
  <c r="FF127" i="54"/>
  <c r="FJ127" i="54"/>
  <c r="FN127" i="54"/>
  <c r="FR127" i="54"/>
  <c r="FG127" i="54"/>
  <c r="FK127" i="54"/>
  <c r="FO127" i="54"/>
  <c r="FS127" i="54"/>
  <c r="FQ127" i="54"/>
  <c r="FI127" i="54"/>
  <c r="FM127" i="54"/>
  <c r="FI376" i="54"/>
  <c r="FM376" i="54"/>
  <c r="FQ376" i="54"/>
  <c r="FF376" i="54"/>
  <c r="FJ376" i="54"/>
  <c r="FN376" i="54"/>
  <c r="FR376" i="54"/>
  <c r="FG376" i="54"/>
  <c r="FK376" i="54"/>
  <c r="FO376" i="54"/>
  <c r="FS376" i="54"/>
  <c r="FH376" i="54"/>
  <c r="FL376" i="54"/>
  <c r="FP376" i="54"/>
  <c r="FT376" i="54"/>
  <c r="FH8" i="54"/>
  <c r="FL8" i="54"/>
  <c r="FP8" i="54"/>
  <c r="FT8" i="54"/>
  <c r="FI8" i="54"/>
  <c r="FM8" i="54"/>
  <c r="FQ8" i="54"/>
  <c r="FF8" i="54"/>
  <c r="FJ8" i="54"/>
  <c r="FN8" i="54"/>
  <c r="FR8" i="54"/>
  <c r="FO8" i="54"/>
  <c r="FS8" i="54"/>
  <c r="FG8" i="54"/>
  <c r="FK8" i="54"/>
  <c r="FF14" i="54"/>
  <c r="FJ14" i="54"/>
  <c r="FN14" i="54"/>
  <c r="FR14" i="54"/>
  <c r="FG14" i="54"/>
  <c r="FK14" i="54"/>
  <c r="FO14" i="54"/>
  <c r="FS14" i="54"/>
  <c r="FH14" i="54"/>
  <c r="FL14" i="54"/>
  <c r="FP14" i="54"/>
  <c r="FT14" i="54"/>
  <c r="FI14" i="54"/>
  <c r="FM14" i="54"/>
  <c r="FQ14" i="54"/>
  <c r="FH103" i="54"/>
  <c r="FL103" i="54"/>
  <c r="FP103" i="54"/>
  <c r="FT103" i="54"/>
  <c r="FI103" i="54"/>
  <c r="FM103" i="54"/>
  <c r="FQ103" i="54"/>
  <c r="FF103" i="54"/>
  <c r="FJ103" i="54"/>
  <c r="FN103" i="54"/>
  <c r="FR103" i="54"/>
  <c r="FG103" i="54"/>
  <c r="FK103" i="54"/>
  <c r="FO103" i="54"/>
  <c r="FS103" i="54"/>
  <c r="FG114" i="54"/>
  <c r="FK114" i="54"/>
  <c r="FO114" i="54"/>
  <c r="FS114" i="54"/>
  <c r="FH114" i="54"/>
  <c r="FL114" i="54"/>
  <c r="FP114" i="54"/>
  <c r="FT114" i="54"/>
  <c r="FI114" i="54"/>
  <c r="FM114" i="54"/>
  <c r="FQ114" i="54"/>
  <c r="FF114" i="54"/>
  <c r="FJ114" i="54"/>
  <c r="FN114" i="54"/>
  <c r="FR114" i="54"/>
  <c r="FH278" i="54"/>
  <c r="FL278" i="54"/>
  <c r="FP278" i="54"/>
  <c r="FT278" i="54"/>
  <c r="FI278" i="54"/>
  <c r="FM278" i="54"/>
  <c r="FQ278" i="54"/>
  <c r="FF278" i="54"/>
  <c r="FJ278" i="54"/>
  <c r="FN278" i="54"/>
  <c r="FR278" i="54"/>
  <c r="FG278" i="54"/>
  <c r="FK278" i="54"/>
  <c r="FO278" i="54"/>
  <c r="FS278" i="54"/>
  <c r="FI263" i="54"/>
  <c r="FM263" i="54"/>
  <c r="FQ263" i="54"/>
  <c r="FF263" i="54"/>
  <c r="FJ263" i="54"/>
  <c r="FN263" i="54"/>
  <c r="FR263" i="54"/>
  <c r="FG263" i="54"/>
  <c r="FK263" i="54"/>
  <c r="FO263" i="54"/>
  <c r="FS263" i="54"/>
  <c r="FH263" i="54"/>
  <c r="FL263" i="54"/>
  <c r="FP263" i="54"/>
  <c r="FT263" i="54"/>
  <c r="FI352" i="54"/>
  <c r="FM352" i="54"/>
  <c r="FQ352" i="54"/>
  <c r="FF352" i="54"/>
  <c r="FJ352" i="54"/>
  <c r="FN352" i="54"/>
  <c r="FR352" i="54"/>
  <c r="FG352" i="54"/>
  <c r="FK352" i="54"/>
  <c r="FO352" i="54"/>
  <c r="FS352" i="54"/>
  <c r="FH352" i="54"/>
  <c r="FL352" i="54"/>
  <c r="FP352" i="54"/>
  <c r="FT352" i="54"/>
  <c r="FI45" i="54"/>
  <c r="FM45" i="54"/>
  <c r="FQ45" i="54"/>
  <c r="FF45" i="54"/>
  <c r="FJ45" i="54"/>
  <c r="FN45" i="54"/>
  <c r="FR45" i="54"/>
  <c r="FG45" i="54"/>
  <c r="FK45" i="54"/>
  <c r="FO45" i="54"/>
  <c r="FL45" i="54"/>
  <c r="FP45" i="54"/>
  <c r="FS45" i="54"/>
  <c r="FH45" i="54"/>
  <c r="FT45" i="54"/>
  <c r="FG110" i="54"/>
  <c r="FK110" i="54"/>
  <c r="FO110" i="54"/>
  <c r="FS110" i="54"/>
  <c r="FH110" i="54"/>
  <c r="FL110" i="54"/>
  <c r="FP110" i="54"/>
  <c r="FT110" i="54"/>
  <c r="FI110" i="54"/>
  <c r="FM110" i="54"/>
  <c r="FQ110" i="54"/>
  <c r="FF110" i="54"/>
  <c r="FJ110" i="54"/>
  <c r="FN110" i="54"/>
  <c r="FR110" i="54"/>
  <c r="FH99" i="54"/>
  <c r="FL99" i="54"/>
  <c r="FP99" i="54"/>
  <c r="FT99" i="54"/>
  <c r="FI99" i="54"/>
  <c r="FM99" i="54"/>
  <c r="FQ99" i="54"/>
  <c r="FF99" i="54"/>
  <c r="FJ99" i="54"/>
  <c r="FN99" i="54"/>
  <c r="FR99" i="54"/>
  <c r="FG99" i="54"/>
  <c r="FK99" i="54"/>
  <c r="FO99" i="54"/>
  <c r="FS99" i="54"/>
  <c r="FF171" i="54"/>
  <c r="FJ171" i="54"/>
  <c r="FN171" i="54"/>
  <c r="FR171" i="54"/>
  <c r="FG171" i="54"/>
  <c r="FK171" i="54"/>
  <c r="FO171" i="54"/>
  <c r="FS171" i="54"/>
  <c r="FH171" i="54"/>
  <c r="FL171" i="54"/>
  <c r="FP171" i="54"/>
  <c r="FT171" i="54"/>
  <c r="FI171" i="54"/>
  <c r="FM171" i="54"/>
  <c r="FQ171" i="54"/>
  <c r="FG233" i="54"/>
  <c r="FK233" i="54"/>
  <c r="FO233" i="54"/>
  <c r="FS233" i="54"/>
  <c r="FH233" i="54"/>
  <c r="FL233" i="54"/>
  <c r="FP233" i="54"/>
  <c r="FT233" i="54"/>
  <c r="FI233" i="54"/>
  <c r="FM233" i="54"/>
  <c r="FQ233" i="54"/>
  <c r="FF233" i="54"/>
  <c r="FJ233" i="54"/>
  <c r="FN233" i="54"/>
  <c r="FR233" i="54"/>
  <c r="FG265" i="54"/>
  <c r="FK265" i="54"/>
  <c r="FO265" i="54"/>
  <c r="FS265" i="54"/>
  <c r="FH265" i="54"/>
  <c r="FL265" i="54"/>
  <c r="FP265" i="54"/>
  <c r="FT265" i="54"/>
  <c r="FI265" i="54"/>
  <c r="FM265" i="54"/>
  <c r="FQ265" i="54"/>
  <c r="FF265" i="54"/>
  <c r="FJ265" i="54"/>
  <c r="FN265" i="54"/>
  <c r="FR265" i="54"/>
  <c r="FH193" i="54"/>
  <c r="FL193" i="54"/>
  <c r="FP193" i="54"/>
  <c r="FT193" i="54"/>
  <c r="FI193" i="54"/>
  <c r="FM193" i="54"/>
  <c r="FQ193" i="54"/>
  <c r="FF193" i="54"/>
  <c r="FJ193" i="54"/>
  <c r="FN193" i="54"/>
  <c r="FR193" i="54"/>
  <c r="FG193" i="54"/>
  <c r="FK193" i="54"/>
  <c r="FO193" i="54"/>
  <c r="FS193" i="54"/>
  <c r="FF321" i="54"/>
  <c r="FJ321" i="54"/>
  <c r="FN321" i="54"/>
  <c r="FR321" i="54"/>
  <c r="FG321" i="54"/>
  <c r="FK321" i="54"/>
  <c r="FO321" i="54"/>
  <c r="FS321" i="54"/>
  <c r="FH321" i="54"/>
  <c r="FL321" i="54"/>
  <c r="FP321" i="54"/>
  <c r="FT321" i="54"/>
  <c r="FI321" i="54"/>
  <c r="FM321" i="54"/>
  <c r="FQ321" i="54"/>
  <c r="FI247" i="54"/>
  <c r="FM247" i="54"/>
  <c r="FQ247" i="54"/>
  <c r="FF247" i="54"/>
  <c r="FJ247" i="54"/>
  <c r="FN247" i="54"/>
  <c r="FR247" i="54"/>
  <c r="FG247" i="54"/>
  <c r="FK247" i="54"/>
  <c r="FO247" i="54"/>
  <c r="FS247" i="54"/>
  <c r="FH247" i="54"/>
  <c r="FL247" i="54"/>
  <c r="FP247" i="54"/>
  <c r="FT247" i="54"/>
  <c r="FG148" i="54"/>
  <c r="FK148" i="54"/>
  <c r="FO148" i="54"/>
  <c r="FS148" i="54"/>
  <c r="FH148" i="54"/>
  <c r="FL148" i="54"/>
  <c r="FP148" i="54"/>
  <c r="FT148" i="54"/>
  <c r="FI148" i="54"/>
  <c r="FQ148" i="54"/>
  <c r="FJ148" i="54"/>
  <c r="FR148" i="54"/>
  <c r="FM148" i="54"/>
  <c r="FF148" i="54"/>
  <c r="FN148" i="54"/>
  <c r="FG293" i="54"/>
  <c r="FK293" i="54"/>
  <c r="FO293" i="54"/>
  <c r="FS293" i="54"/>
  <c r="FH293" i="54"/>
  <c r="FL293" i="54"/>
  <c r="FP293" i="54"/>
  <c r="FT293" i="54"/>
  <c r="FI293" i="54"/>
  <c r="FM293" i="54"/>
  <c r="FQ293" i="54"/>
  <c r="FF293" i="54"/>
  <c r="FJ293" i="54"/>
  <c r="FN293" i="54"/>
  <c r="FR293" i="54"/>
  <c r="FG350" i="54"/>
  <c r="FK350" i="54"/>
  <c r="FO350" i="54"/>
  <c r="FS350" i="54"/>
  <c r="FH350" i="54"/>
  <c r="FL350" i="54"/>
  <c r="FP350" i="54"/>
  <c r="FT350" i="54"/>
  <c r="FI350" i="54"/>
  <c r="FM350" i="54"/>
  <c r="FQ350" i="54"/>
  <c r="FF350" i="54"/>
  <c r="FJ350" i="54"/>
  <c r="FN350" i="54"/>
  <c r="FR350" i="54"/>
  <c r="FF441" i="54"/>
  <c r="FJ441" i="54"/>
  <c r="FN441" i="54"/>
  <c r="FR441" i="54"/>
  <c r="FG441" i="54"/>
  <c r="FK441" i="54"/>
  <c r="FO441" i="54"/>
  <c r="FS441" i="54"/>
  <c r="FH441" i="54"/>
  <c r="FL441" i="54"/>
  <c r="FP441" i="54"/>
  <c r="FT441" i="54"/>
  <c r="FI441" i="54"/>
  <c r="FM441" i="54"/>
  <c r="FQ441" i="54"/>
  <c r="FI372" i="54"/>
  <c r="FM372" i="54"/>
  <c r="FQ372" i="54"/>
  <c r="FF372" i="54"/>
  <c r="FJ372" i="54"/>
  <c r="FN372" i="54"/>
  <c r="FR372" i="54"/>
  <c r="FG372" i="54"/>
  <c r="FK372" i="54"/>
  <c r="FO372" i="54"/>
  <c r="FS372" i="54"/>
  <c r="FH372" i="54"/>
  <c r="FL372" i="54"/>
  <c r="FP372" i="54"/>
  <c r="FT372" i="54"/>
  <c r="FF337" i="54"/>
  <c r="FJ337" i="54"/>
  <c r="FN337" i="54"/>
  <c r="FR337" i="54"/>
  <c r="FG337" i="54"/>
  <c r="FK337" i="54"/>
  <c r="FO337" i="54"/>
  <c r="FS337" i="54"/>
  <c r="FH337" i="54"/>
  <c r="FL337" i="54"/>
  <c r="FP337" i="54"/>
  <c r="FT337" i="54"/>
  <c r="FI337" i="54"/>
  <c r="FM337" i="54"/>
  <c r="FQ337" i="54"/>
  <c r="FH415" i="54"/>
  <c r="FL415" i="54"/>
  <c r="FP415" i="54"/>
  <c r="FT415" i="54"/>
  <c r="FI415" i="54"/>
  <c r="FM415" i="54"/>
  <c r="FQ415" i="54"/>
  <c r="FF415" i="54"/>
  <c r="FJ415" i="54"/>
  <c r="FN415" i="54"/>
  <c r="FR415" i="54"/>
  <c r="FG415" i="54"/>
  <c r="FK415" i="54"/>
  <c r="FO415" i="54"/>
  <c r="FS415" i="54"/>
  <c r="FG35" i="54"/>
  <c r="FK35" i="54"/>
  <c r="FO35" i="54"/>
  <c r="FS35" i="54"/>
  <c r="FH35" i="54"/>
  <c r="FL35" i="54"/>
  <c r="FP35" i="54"/>
  <c r="FT35" i="54"/>
  <c r="FI35" i="54"/>
  <c r="FM35" i="54"/>
  <c r="FQ35" i="54"/>
  <c r="FR35" i="54"/>
  <c r="FF35" i="54"/>
  <c r="FJ35" i="54"/>
  <c r="FN35" i="54"/>
  <c r="FF65" i="54"/>
  <c r="FJ65" i="54"/>
  <c r="FN65" i="54"/>
  <c r="FR65" i="54"/>
  <c r="FG65" i="54"/>
  <c r="FK65" i="54"/>
  <c r="FO65" i="54"/>
  <c r="FS65" i="54"/>
  <c r="FH65" i="54"/>
  <c r="FL65" i="54"/>
  <c r="FP65" i="54"/>
  <c r="FT65" i="54"/>
  <c r="FM65" i="54"/>
  <c r="FQ65" i="54"/>
  <c r="FI65" i="54"/>
  <c r="FI104" i="54"/>
  <c r="FM104" i="54"/>
  <c r="FQ104" i="54"/>
  <c r="FF104" i="54"/>
  <c r="FJ104" i="54"/>
  <c r="FN104" i="54"/>
  <c r="FR104" i="54"/>
  <c r="FG104" i="54"/>
  <c r="FK104" i="54"/>
  <c r="FO104" i="54"/>
  <c r="FS104" i="54"/>
  <c r="FH104" i="54"/>
  <c r="FL104" i="54"/>
  <c r="FP104" i="54"/>
  <c r="FT104" i="54"/>
  <c r="FH75" i="54"/>
  <c r="FL75" i="54"/>
  <c r="FP75" i="54"/>
  <c r="FT75" i="54"/>
  <c r="FI75" i="54"/>
  <c r="FM75" i="54"/>
  <c r="FQ75" i="54"/>
  <c r="FF75" i="54"/>
  <c r="FJ75" i="54"/>
  <c r="FN75" i="54"/>
  <c r="FR75" i="54"/>
  <c r="FG75" i="54"/>
  <c r="FK75" i="54"/>
  <c r="FO75" i="54"/>
  <c r="FS75" i="54"/>
  <c r="FG78" i="54"/>
  <c r="FK78" i="54"/>
  <c r="FO78" i="54"/>
  <c r="FS78" i="54"/>
  <c r="FH78" i="54"/>
  <c r="FL78" i="54"/>
  <c r="FP78" i="54"/>
  <c r="FT78" i="54"/>
  <c r="FI78" i="54"/>
  <c r="FM78" i="54"/>
  <c r="FQ78" i="54"/>
  <c r="FJ78" i="54"/>
  <c r="FN78" i="54"/>
  <c r="FR78" i="54"/>
  <c r="FF78" i="54"/>
  <c r="FG192" i="54"/>
  <c r="FK192" i="54"/>
  <c r="FO192" i="54"/>
  <c r="FS192" i="54"/>
  <c r="FH192" i="54"/>
  <c r="FL192" i="54"/>
  <c r="FP192" i="54"/>
  <c r="FT192" i="54"/>
  <c r="FI192" i="54"/>
  <c r="FM192" i="54"/>
  <c r="FQ192" i="54"/>
  <c r="FF192" i="54"/>
  <c r="FJ192" i="54"/>
  <c r="FN192" i="54"/>
  <c r="FR192" i="54"/>
  <c r="FG354" i="54"/>
  <c r="FK354" i="54"/>
  <c r="FO354" i="54"/>
  <c r="FS354" i="54"/>
  <c r="FH354" i="54"/>
  <c r="FL354" i="54"/>
  <c r="FP354" i="54"/>
  <c r="FT354" i="54"/>
  <c r="FI354" i="54"/>
  <c r="FM354" i="54"/>
  <c r="FQ354" i="54"/>
  <c r="FF354" i="54"/>
  <c r="FJ354" i="54"/>
  <c r="FN354" i="54"/>
  <c r="FR354" i="54"/>
  <c r="FF361" i="54"/>
  <c r="FJ361" i="54"/>
  <c r="FN361" i="54"/>
  <c r="FR361" i="54"/>
  <c r="FG361" i="54"/>
  <c r="FK361" i="54"/>
  <c r="FO361" i="54"/>
  <c r="FS361" i="54"/>
  <c r="FH361" i="54"/>
  <c r="FL361" i="54"/>
  <c r="FP361" i="54"/>
  <c r="FT361" i="54"/>
  <c r="FI361" i="54"/>
  <c r="FM361" i="54"/>
  <c r="FQ361" i="54"/>
  <c r="FF397" i="54"/>
  <c r="FJ397" i="54"/>
  <c r="FN397" i="54"/>
  <c r="FR397" i="54"/>
  <c r="FG397" i="54"/>
  <c r="FK397" i="54"/>
  <c r="FO397" i="54"/>
  <c r="FS397" i="54"/>
  <c r="FH397" i="54"/>
  <c r="FL397" i="54"/>
  <c r="FP397" i="54"/>
  <c r="FT397" i="54"/>
  <c r="FI397" i="54"/>
  <c r="FM397" i="54"/>
  <c r="FQ397" i="54"/>
  <c r="FF531" i="54"/>
  <c r="FJ531" i="54"/>
  <c r="FN531" i="54"/>
  <c r="FR531" i="54"/>
  <c r="FG531" i="54"/>
  <c r="FK531" i="54"/>
  <c r="FO531" i="54"/>
  <c r="FS531" i="54"/>
  <c r="FH531" i="54"/>
  <c r="FL531" i="54"/>
  <c r="FP531" i="54"/>
  <c r="FT531" i="54"/>
  <c r="FI531" i="54"/>
  <c r="FM531" i="54"/>
  <c r="FQ531" i="54"/>
  <c r="FG540" i="54"/>
  <c r="FK540" i="54"/>
  <c r="FO540" i="54"/>
  <c r="FS540" i="54"/>
  <c r="FH540" i="54"/>
  <c r="FL540" i="54"/>
  <c r="FP540" i="54"/>
  <c r="FT540" i="54"/>
  <c r="FI540" i="54"/>
  <c r="FM540" i="54"/>
  <c r="FQ540" i="54"/>
  <c r="FF540" i="54"/>
  <c r="FJ540" i="54"/>
  <c r="FN540" i="54"/>
  <c r="FR540" i="54"/>
  <c r="FF555" i="54"/>
  <c r="FJ555" i="54"/>
  <c r="FN555" i="54"/>
  <c r="FR555" i="54"/>
  <c r="FG555" i="54"/>
  <c r="FK555" i="54"/>
  <c r="FO555" i="54"/>
  <c r="FS555" i="54"/>
  <c r="FH555" i="54"/>
  <c r="FL555" i="54"/>
  <c r="FP555" i="54"/>
  <c r="FT555" i="54"/>
  <c r="FI555" i="54"/>
  <c r="FM555" i="54"/>
  <c r="FQ555" i="54"/>
  <c r="FG520" i="54"/>
  <c r="FK520" i="54"/>
  <c r="FO520" i="54"/>
  <c r="FS520" i="54"/>
  <c r="FH520" i="54"/>
  <c r="FL520" i="54"/>
  <c r="FP520" i="54"/>
  <c r="FT520" i="54"/>
  <c r="FI520" i="54"/>
  <c r="FM520" i="54"/>
  <c r="FQ520" i="54"/>
  <c r="FF520" i="54"/>
  <c r="FJ520" i="54"/>
  <c r="FN520" i="54"/>
  <c r="FR520" i="54"/>
  <c r="FF527" i="54"/>
  <c r="FJ527" i="54"/>
  <c r="FN527" i="54"/>
  <c r="FR527" i="54"/>
  <c r="FG527" i="54"/>
  <c r="FK527" i="54"/>
  <c r="FO527" i="54"/>
  <c r="FS527" i="54"/>
  <c r="FH527" i="54"/>
  <c r="FL527" i="54"/>
  <c r="FP527" i="54"/>
  <c r="FT527" i="54"/>
  <c r="FI527" i="54"/>
  <c r="FM527" i="54"/>
  <c r="FQ527" i="54"/>
  <c r="FI460" i="54"/>
  <c r="FM460" i="54"/>
  <c r="FQ460" i="54"/>
  <c r="FF460" i="54"/>
  <c r="FJ460" i="54"/>
  <c r="FN460" i="54"/>
  <c r="FR460" i="54"/>
  <c r="FG460" i="54"/>
  <c r="FK460" i="54"/>
  <c r="FO460" i="54"/>
  <c r="FS460" i="54"/>
  <c r="FH460" i="54"/>
  <c r="FL460" i="54"/>
  <c r="FP460" i="54"/>
  <c r="FT460" i="54"/>
  <c r="FF479" i="54"/>
  <c r="FJ479" i="54"/>
  <c r="FN479" i="54"/>
  <c r="FR479" i="54"/>
  <c r="FG479" i="54"/>
  <c r="FK479" i="54"/>
  <c r="FO479" i="54"/>
  <c r="FS479" i="54"/>
  <c r="FH479" i="54"/>
  <c r="FL479" i="54"/>
  <c r="FP479" i="54"/>
  <c r="FT479" i="54"/>
  <c r="FI479" i="54"/>
  <c r="FM479" i="54"/>
  <c r="FQ479" i="54"/>
  <c r="FG450" i="54"/>
  <c r="FK450" i="54"/>
  <c r="FO450" i="54"/>
  <c r="FS450" i="54"/>
  <c r="FH450" i="54"/>
  <c r="FL450" i="54"/>
  <c r="FP450" i="54"/>
  <c r="FT450" i="54"/>
  <c r="FI450" i="54"/>
  <c r="FM450" i="54"/>
  <c r="FQ450" i="54"/>
  <c r="FF450" i="54"/>
  <c r="FJ450" i="54"/>
  <c r="FN450" i="54"/>
  <c r="FR450" i="54"/>
  <c r="FG466" i="54"/>
  <c r="FK466" i="54"/>
  <c r="FO466" i="54"/>
  <c r="FS466" i="54"/>
  <c r="FH466" i="54"/>
  <c r="FL466" i="54"/>
  <c r="FP466" i="54"/>
  <c r="FT466" i="54"/>
  <c r="FI466" i="54"/>
  <c r="FM466" i="54"/>
  <c r="FQ466" i="54"/>
  <c r="FF466" i="54"/>
  <c r="FJ466" i="54"/>
  <c r="FN466" i="54"/>
  <c r="FR466" i="54"/>
  <c r="FI475" i="54"/>
  <c r="FM475" i="54"/>
  <c r="FQ475" i="54"/>
  <c r="FF475" i="54"/>
  <c r="FJ475" i="54"/>
  <c r="FN475" i="54"/>
  <c r="FR475" i="54"/>
  <c r="FG475" i="54"/>
  <c r="FK475" i="54"/>
  <c r="FO475" i="54"/>
  <c r="FS475" i="54"/>
  <c r="FH475" i="54"/>
  <c r="FL475" i="54"/>
  <c r="FP475" i="54"/>
  <c r="FT475" i="54"/>
  <c r="FH517" i="54"/>
  <c r="FL517" i="54"/>
  <c r="FP517" i="54"/>
  <c r="FT517" i="54"/>
  <c r="FI517" i="54"/>
  <c r="FM517" i="54"/>
  <c r="FQ517" i="54"/>
  <c r="FF517" i="54"/>
  <c r="FJ517" i="54"/>
  <c r="FN517" i="54"/>
  <c r="FR517" i="54"/>
  <c r="FG517" i="54"/>
  <c r="FK517" i="54"/>
  <c r="FO517" i="54"/>
  <c r="FS517" i="54"/>
  <c r="FH509" i="54"/>
  <c r="FL509" i="54"/>
  <c r="FP509" i="54"/>
  <c r="FT509" i="54"/>
  <c r="FI509" i="54"/>
  <c r="FM509" i="54"/>
  <c r="FQ509" i="54"/>
  <c r="FF509" i="54"/>
  <c r="FJ509" i="54"/>
  <c r="FN509" i="54"/>
  <c r="FR509" i="54"/>
  <c r="FG509" i="54"/>
  <c r="FK509" i="54"/>
  <c r="FO509" i="54"/>
  <c r="FS509" i="54"/>
  <c r="FH537" i="54"/>
  <c r="FL537" i="54"/>
  <c r="FP537" i="54"/>
  <c r="FT537" i="54"/>
  <c r="FI537" i="54"/>
  <c r="FM537" i="54"/>
  <c r="FQ537" i="54"/>
  <c r="FF537" i="54"/>
  <c r="FJ537" i="54"/>
  <c r="FN537" i="54"/>
  <c r="FR537" i="54"/>
  <c r="FG537" i="54"/>
  <c r="FK537" i="54"/>
  <c r="FO537" i="54"/>
  <c r="FS537" i="54"/>
  <c r="FH463" i="54"/>
  <c r="FL463" i="54"/>
  <c r="FP463" i="54"/>
  <c r="FT463" i="54"/>
  <c r="FI463" i="54"/>
  <c r="FM463" i="54"/>
  <c r="FQ463" i="54"/>
  <c r="FF463" i="54"/>
  <c r="FJ463" i="54"/>
  <c r="FN463" i="54"/>
  <c r="FR463" i="54"/>
  <c r="FG463" i="54"/>
  <c r="FK463" i="54"/>
  <c r="FO463" i="54"/>
  <c r="FS463" i="54"/>
  <c r="FH485" i="54"/>
  <c r="FL485" i="54"/>
  <c r="FP485" i="54"/>
  <c r="FT485" i="54"/>
  <c r="FI485" i="54"/>
  <c r="FM485" i="54"/>
  <c r="FQ485" i="54"/>
  <c r="FF485" i="54"/>
  <c r="FJ485" i="54"/>
  <c r="FN485" i="54"/>
  <c r="FR485" i="54"/>
  <c r="FG485" i="54"/>
  <c r="FK485" i="54"/>
  <c r="FO485" i="54"/>
  <c r="FS485" i="54"/>
  <c r="FF491" i="54"/>
  <c r="FJ491" i="54"/>
  <c r="FN491" i="54"/>
  <c r="FR491" i="54"/>
  <c r="FG491" i="54"/>
  <c r="FK491" i="54"/>
  <c r="FO491" i="54"/>
  <c r="FS491" i="54"/>
  <c r="FH491" i="54"/>
  <c r="FL491" i="54"/>
  <c r="FP491" i="54"/>
  <c r="FT491" i="54"/>
  <c r="FI491" i="54"/>
  <c r="FM491" i="54"/>
  <c r="FQ491" i="54"/>
  <c r="FH471" i="54"/>
  <c r="FL471" i="54"/>
  <c r="FP471" i="54"/>
  <c r="FT471" i="54"/>
  <c r="FI471" i="54"/>
  <c r="FM471" i="54"/>
  <c r="FQ471" i="54"/>
  <c r="FF471" i="54"/>
  <c r="FJ471" i="54"/>
  <c r="FN471" i="54"/>
  <c r="FR471" i="54"/>
  <c r="FG471" i="54"/>
  <c r="FK471" i="54"/>
  <c r="FO471" i="54"/>
  <c r="FS471" i="54"/>
  <c r="FF519" i="54"/>
  <c r="FJ519" i="54"/>
  <c r="FN519" i="54"/>
  <c r="FR519" i="54"/>
  <c r="FG519" i="54"/>
  <c r="FK519" i="54"/>
  <c r="FO519" i="54"/>
  <c r="FS519" i="54"/>
  <c r="FH519" i="54"/>
  <c r="FL519" i="54"/>
  <c r="FP519" i="54"/>
  <c r="FT519" i="54"/>
  <c r="FI519" i="54"/>
  <c r="FM519" i="54"/>
  <c r="FQ519" i="54"/>
  <c r="FG462" i="54"/>
  <c r="FK462" i="54"/>
  <c r="FO462" i="54"/>
  <c r="FS462" i="54"/>
  <c r="FH462" i="54"/>
  <c r="FL462" i="54"/>
  <c r="FP462" i="54"/>
  <c r="FT462" i="54"/>
  <c r="FI462" i="54"/>
  <c r="FM462" i="54"/>
  <c r="FQ462" i="54"/>
  <c r="FF462" i="54"/>
  <c r="FJ462" i="54"/>
  <c r="FN462" i="54"/>
  <c r="FR462" i="54"/>
  <c r="FF445" i="54"/>
  <c r="FJ445" i="54"/>
  <c r="FN445" i="54"/>
  <c r="FR445" i="54"/>
  <c r="FG445" i="54"/>
  <c r="FK445" i="54"/>
  <c r="FO445" i="54"/>
  <c r="FS445" i="54"/>
  <c r="FH445" i="54"/>
  <c r="FL445" i="54"/>
  <c r="FP445" i="54"/>
  <c r="FT445" i="54"/>
  <c r="FI445" i="54"/>
  <c r="FM445" i="54"/>
  <c r="FQ445" i="54"/>
  <c r="FI468" i="54"/>
  <c r="FM468" i="54"/>
  <c r="FQ468" i="54"/>
  <c r="FF468" i="54"/>
  <c r="FJ468" i="54"/>
  <c r="FN468" i="54"/>
  <c r="FR468" i="54"/>
  <c r="FG468" i="54"/>
  <c r="FK468" i="54"/>
  <c r="FO468" i="54"/>
  <c r="FS468" i="54"/>
  <c r="FH468" i="54"/>
  <c r="FL468" i="54"/>
  <c r="FP468" i="54"/>
  <c r="FT468" i="54"/>
  <c r="FI486" i="54"/>
  <c r="FM486" i="54"/>
  <c r="FQ486" i="54"/>
  <c r="FF486" i="54"/>
  <c r="FJ486" i="54"/>
  <c r="FN486" i="54"/>
  <c r="FR486" i="54"/>
  <c r="FG486" i="54"/>
  <c r="FK486" i="54"/>
  <c r="FO486" i="54"/>
  <c r="FS486" i="54"/>
  <c r="FH486" i="54"/>
  <c r="FL486" i="54"/>
  <c r="FP486" i="54"/>
  <c r="FT486" i="54"/>
  <c r="FH561" i="54"/>
  <c r="FL561" i="54"/>
  <c r="FP561" i="54"/>
  <c r="FT561" i="54"/>
  <c r="FI561" i="54"/>
  <c r="FM561" i="54"/>
  <c r="FQ561" i="54"/>
  <c r="FF561" i="54"/>
  <c r="FJ561" i="54"/>
  <c r="FN561" i="54"/>
  <c r="FR561" i="54"/>
  <c r="FG561" i="54"/>
  <c r="FK561" i="54"/>
  <c r="FO561" i="54"/>
  <c r="FS561" i="54"/>
  <c r="FG528" i="54"/>
  <c r="FK528" i="54"/>
  <c r="FO528" i="54"/>
  <c r="FS528" i="54"/>
  <c r="FH528" i="54"/>
  <c r="FL528" i="54"/>
  <c r="FP528" i="54"/>
  <c r="FT528" i="54"/>
  <c r="FI528" i="54"/>
  <c r="FM528" i="54"/>
  <c r="FQ528" i="54"/>
  <c r="FF528" i="54"/>
  <c r="FJ528" i="54"/>
  <c r="FN528" i="54"/>
  <c r="FR528" i="54"/>
  <c r="FF457" i="54"/>
  <c r="FJ457" i="54"/>
  <c r="FN457" i="54"/>
  <c r="FR457" i="54"/>
  <c r="FG457" i="54"/>
  <c r="FK457" i="54"/>
  <c r="FO457" i="54"/>
  <c r="FS457" i="54"/>
  <c r="FH457" i="54"/>
  <c r="FL457" i="54"/>
  <c r="FP457" i="54"/>
  <c r="FT457" i="54"/>
  <c r="FI457" i="54"/>
  <c r="FM457" i="54"/>
  <c r="FQ457" i="54"/>
  <c r="FI464" i="54"/>
  <c r="FM464" i="54"/>
  <c r="FQ464" i="54"/>
  <c r="FF464" i="54"/>
  <c r="FJ464" i="54"/>
  <c r="FN464" i="54"/>
  <c r="FR464" i="54"/>
  <c r="FG464" i="54"/>
  <c r="FK464" i="54"/>
  <c r="FO464" i="54"/>
  <c r="FS464" i="54"/>
  <c r="FH464" i="54"/>
  <c r="FL464" i="54"/>
  <c r="FP464" i="54"/>
  <c r="FT464" i="54"/>
  <c r="DW481" i="54"/>
  <c r="FG217" i="54"/>
  <c r="FK217" i="54"/>
  <c r="FO217" i="54"/>
  <c r="FS217" i="54"/>
  <c r="FH217" i="54"/>
  <c r="FL217" i="54"/>
  <c r="FP217" i="54"/>
  <c r="FT217" i="54"/>
  <c r="FI217" i="54"/>
  <c r="FM217" i="54"/>
  <c r="FQ217" i="54"/>
  <c r="FF217" i="54"/>
  <c r="FJ217" i="54"/>
  <c r="FN217" i="54"/>
  <c r="FR217" i="54"/>
  <c r="FH24" i="54"/>
  <c r="FL24" i="54"/>
  <c r="FP24" i="54"/>
  <c r="FT24" i="54"/>
  <c r="FI24" i="54"/>
  <c r="FM24" i="54"/>
  <c r="FQ24" i="54"/>
  <c r="FF24" i="54"/>
  <c r="FJ24" i="54"/>
  <c r="FN24" i="54"/>
  <c r="FR24" i="54"/>
  <c r="FO24" i="54"/>
  <c r="FS24" i="54"/>
  <c r="FG24" i="54"/>
  <c r="FK24" i="54"/>
  <c r="FG221" i="54"/>
  <c r="FK221" i="54"/>
  <c r="FO221" i="54"/>
  <c r="FS221" i="54"/>
  <c r="FH221" i="54"/>
  <c r="FL221" i="54"/>
  <c r="FP221" i="54"/>
  <c r="FT221" i="54"/>
  <c r="FI221" i="54"/>
  <c r="FM221" i="54"/>
  <c r="FQ221" i="54"/>
  <c r="FF221" i="54"/>
  <c r="FJ221" i="54"/>
  <c r="FN221" i="54"/>
  <c r="FR221" i="54"/>
  <c r="FG273" i="54"/>
  <c r="FK273" i="54"/>
  <c r="FO273" i="54"/>
  <c r="FS273" i="54"/>
  <c r="FH273" i="54"/>
  <c r="FL273" i="54"/>
  <c r="FP273" i="54"/>
  <c r="FT273" i="54"/>
  <c r="FI273" i="54"/>
  <c r="FM273" i="54"/>
  <c r="FQ273" i="54"/>
  <c r="FF273" i="54"/>
  <c r="FJ273" i="54"/>
  <c r="FN273" i="54"/>
  <c r="FR273" i="54"/>
  <c r="FG374" i="54"/>
  <c r="FK374" i="54"/>
  <c r="FO374" i="54"/>
  <c r="FS374" i="54"/>
  <c r="FH374" i="54"/>
  <c r="FL374" i="54"/>
  <c r="FP374" i="54"/>
  <c r="FT374" i="54"/>
  <c r="FI374" i="54"/>
  <c r="FM374" i="54"/>
  <c r="FQ374" i="54"/>
  <c r="FF374" i="54"/>
  <c r="FJ374" i="54"/>
  <c r="FN374" i="54"/>
  <c r="FR374" i="54"/>
  <c r="FI76" i="54"/>
  <c r="FM76" i="54"/>
  <c r="FQ76" i="54"/>
  <c r="FF76" i="54"/>
  <c r="FJ76" i="54"/>
  <c r="FN76" i="54"/>
  <c r="FR76" i="54"/>
  <c r="FG76" i="54"/>
  <c r="FK76" i="54"/>
  <c r="FO76" i="54"/>
  <c r="FS76" i="54"/>
  <c r="FH76" i="54"/>
  <c r="FL76" i="54"/>
  <c r="FP76" i="54"/>
  <c r="FT76" i="54"/>
  <c r="FG130" i="54"/>
  <c r="FK130" i="54"/>
  <c r="FO130" i="54"/>
  <c r="FS130" i="54"/>
  <c r="FI130" i="54"/>
  <c r="FM130" i="54"/>
  <c r="FQ130" i="54"/>
  <c r="FF130" i="54"/>
  <c r="FJ130" i="54"/>
  <c r="FN130" i="54"/>
  <c r="FR130" i="54"/>
  <c r="FT130" i="54"/>
  <c r="FH130" i="54"/>
  <c r="FL130" i="54"/>
  <c r="FP130" i="54"/>
  <c r="FF159" i="54"/>
  <c r="FJ159" i="54"/>
  <c r="FN159" i="54"/>
  <c r="FR159" i="54"/>
  <c r="FG159" i="54"/>
  <c r="FK159" i="54"/>
  <c r="FO159" i="54"/>
  <c r="FS159" i="54"/>
  <c r="FL159" i="54"/>
  <c r="FT159" i="54"/>
  <c r="FM159" i="54"/>
  <c r="FH159" i="54"/>
  <c r="FP159" i="54"/>
  <c r="FI159" i="54"/>
  <c r="FQ159" i="54"/>
  <c r="FF409" i="54"/>
  <c r="FJ409" i="54"/>
  <c r="FN409" i="54"/>
  <c r="FR409" i="54"/>
  <c r="FG409" i="54"/>
  <c r="FK409" i="54"/>
  <c r="FO409" i="54"/>
  <c r="FS409" i="54"/>
  <c r="FH409" i="54"/>
  <c r="FL409" i="54"/>
  <c r="FP409" i="54"/>
  <c r="FT409" i="54"/>
  <c r="FI409" i="54"/>
  <c r="FM409" i="54"/>
  <c r="FQ409" i="54"/>
  <c r="FH56" i="54"/>
  <c r="FL56" i="54"/>
  <c r="FP56" i="54"/>
  <c r="FT56" i="54"/>
  <c r="FI56" i="54"/>
  <c r="FM56" i="54"/>
  <c r="FQ56" i="54"/>
  <c r="FF56" i="54"/>
  <c r="FJ56" i="54"/>
  <c r="FN56" i="54"/>
  <c r="FR56" i="54"/>
  <c r="FG56" i="54"/>
  <c r="FK56" i="54"/>
  <c r="FO56" i="54"/>
  <c r="FS56" i="54"/>
  <c r="FF208" i="54"/>
  <c r="FJ208" i="54"/>
  <c r="FN208" i="54"/>
  <c r="FR208" i="54"/>
  <c r="FG208" i="54"/>
  <c r="FK208" i="54"/>
  <c r="FO208" i="54"/>
  <c r="FS208" i="54"/>
  <c r="FH208" i="54"/>
  <c r="FL208" i="54"/>
  <c r="FP208" i="54"/>
  <c r="FT208" i="54"/>
  <c r="FI208" i="54"/>
  <c r="FM208" i="54"/>
  <c r="FQ208" i="54"/>
  <c r="FH367" i="54"/>
  <c r="FL367" i="54"/>
  <c r="FP367" i="54"/>
  <c r="FT367" i="54"/>
  <c r="FI367" i="54"/>
  <c r="FM367" i="54"/>
  <c r="FQ367" i="54"/>
  <c r="FF367" i="54"/>
  <c r="FJ367" i="54"/>
  <c r="FN367" i="54"/>
  <c r="FR367" i="54"/>
  <c r="FG367" i="54"/>
  <c r="FK367" i="54"/>
  <c r="FO367" i="54"/>
  <c r="FS367" i="54"/>
  <c r="FG7" i="54"/>
  <c r="FK7" i="54"/>
  <c r="FO7" i="54"/>
  <c r="FS7" i="54"/>
  <c r="FH7" i="54"/>
  <c r="FL7" i="54"/>
  <c r="FP7" i="54"/>
  <c r="FT7" i="54"/>
  <c r="FI7" i="54"/>
  <c r="FM7" i="54"/>
  <c r="FQ7" i="54"/>
  <c r="FN7" i="54"/>
  <c r="FR7" i="54"/>
  <c r="FF7" i="54"/>
  <c r="FJ7" i="54"/>
  <c r="FG281" i="54"/>
  <c r="FK281" i="54"/>
  <c r="FO281" i="54"/>
  <c r="FS281" i="54"/>
  <c r="FH281" i="54"/>
  <c r="FL281" i="54"/>
  <c r="FP281" i="54"/>
  <c r="FT281" i="54"/>
  <c r="FI281" i="54"/>
  <c r="FM281" i="54"/>
  <c r="FQ281" i="54"/>
  <c r="FF281" i="54"/>
  <c r="FJ281" i="54"/>
  <c r="FN281" i="54"/>
  <c r="FR281" i="54"/>
  <c r="FF325" i="54"/>
  <c r="FJ325" i="54"/>
  <c r="FN325" i="54"/>
  <c r="FR325" i="54"/>
  <c r="FG325" i="54"/>
  <c r="FK325" i="54"/>
  <c r="FO325" i="54"/>
  <c r="FS325" i="54"/>
  <c r="FH325" i="54"/>
  <c r="FL325" i="54"/>
  <c r="FP325" i="54"/>
  <c r="FT325" i="54"/>
  <c r="FI325" i="54"/>
  <c r="FM325" i="54"/>
  <c r="FQ325" i="54"/>
  <c r="FG126" i="54"/>
  <c r="FK126" i="54"/>
  <c r="FO126" i="54"/>
  <c r="FS126" i="54"/>
  <c r="FI126" i="54"/>
  <c r="FM126" i="54"/>
  <c r="FQ126" i="54"/>
  <c r="FF126" i="54"/>
  <c r="FJ126" i="54"/>
  <c r="FN126" i="54"/>
  <c r="FR126" i="54"/>
  <c r="FP126" i="54"/>
  <c r="FT126" i="54"/>
  <c r="FH126" i="54"/>
  <c r="FL126" i="54"/>
  <c r="FI259" i="54"/>
  <c r="FM259" i="54"/>
  <c r="FQ259" i="54"/>
  <c r="FF259" i="54"/>
  <c r="FJ259" i="54"/>
  <c r="FN259" i="54"/>
  <c r="FR259" i="54"/>
  <c r="FG259" i="54"/>
  <c r="FK259" i="54"/>
  <c r="FO259" i="54"/>
  <c r="FS259" i="54"/>
  <c r="FH259" i="54"/>
  <c r="FL259" i="54"/>
  <c r="FP259" i="54"/>
  <c r="FT259" i="54"/>
  <c r="FF264" i="54"/>
  <c r="FJ264" i="54"/>
  <c r="FN264" i="54"/>
  <c r="FR264" i="54"/>
  <c r="FG264" i="54"/>
  <c r="FK264" i="54"/>
  <c r="FO264" i="54"/>
  <c r="FS264" i="54"/>
  <c r="FH264" i="54"/>
  <c r="FL264" i="54"/>
  <c r="FP264" i="54"/>
  <c r="FT264" i="54"/>
  <c r="FI264" i="54"/>
  <c r="FM264" i="54"/>
  <c r="FQ264" i="54"/>
  <c r="FF10" i="54"/>
  <c r="FJ10" i="54"/>
  <c r="FN10" i="54"/>
  <c r="FR10" i="54"/>
  <c r="FG10" i="54"/>
  <c r="FK10" i="54"/>
  <c r="FO10" i="54"/>
  <c r="FS10" i="54"/>
  <c r="FH10" i="54"/>
  <c r="FL10" i="54"/>
  <c r="FP10" i="54"/>
  <c r="FT10" i="54"/>
  <c r="FQ10" i="54"/>
  <c r="FI10" i="54"/>
  <c r="FM10" i="54"/>
  <c r="FI308" i="54"/>
  <c r="FM308" i="54"/>
  <c r="FQ308" i="54"/>
  <c r="FF308" i="54"/>
  <c r="FJ308" i="54"/>
  <c r="FN308" i="54"/>
  <c r="FR308" i="54"/>
  <c r="FG308" i="54"/>
  <c r="FK308" i="54"/>
  <c r="FO308" i="54"/>
  <c r="FS308" i="54"/>
  <c r="FH308" i="54"/>
  <c r="FL308" i="54"/>
  <c r="FP308" i="54"/>
  <c r="FT308" i="54"/>
  <c r="FF317" i="54"/>
  <c r="FJ317" i="54"/>
  <c r="FN317" i="54"/>
  <c r="FR317" i="54"/>
  <c r="FG317" i="54"/>
  <c r="FK317" i="54"/>
  <c r="FO317" i="54"/>
  <c r="FS317" i="54"/>
  <c r="FH317" i="54"/>
  <c r="FL317" i="54"/>
  <c r="FP317" i="54"/>
  <c r="FT317" i="54"/>
  <c r="FI317" i="54"/>
  <c r="FM317" i="54"/>
  <c r="FQ317" i="54"/>
  <c r="FH266" i="54"/>
  <c r="FL266" i="54"/>
  <c r="FP266" i="54"/>
  <c r="FT266" i="54"/>
  <c r="FI266" i="54"/>
  <c r="FM266" i="54"/>
  <c r="FQ266" i="54"/>
  <c r="FF266" i="54"/>
  <c r="FJ266" i="54"/>
  <c r="FN266" i="54"/>
  <c r="FR266" i="54"/>
  <c r="FG266" i="54"/>
  <c r="FK266" i="54"/>
  <c r="FO266" i="54"/>
  <c r="FS266" i="54"/>
  <c r="FI300" i="54"/>
  <c r="FM300" i="54"/>
  <c r="FQ300" i="54"/>
  <c r="FF300" i="54"/>
  <c r="FJ300" i="54"/>
  <c r="FN300" i="54"/>
  <c r="FR300" i="54"/>
  <c r="FG300" i="54"/>
  <c r="FK300" i="54"/>
  <c r="FO300" i="54"/>
  <c r="FS300" i="54"/>
  <c r="FH300" i="54"/>
  <c r="FL300" i="54"/>
  <c r="FP300" i="54"/>
  <c r="FT300" i="54"/>
  <c r="FI400" i="54"/>
  <c r="FM400" i="54"/>
  <c r="FQ400" i="54"/>
  <c r="FF400" i="54"/>
  <c r="FJ400" i="54"/>
  <c r="FN400" i="54"/>
  <c r="FR400" i="54"/>
  <c r="FG400" i="54"/>
  <c r="FK400" i="54"/>
  <c r="FO400" i="54"/>
  <c r="FS400" i="54"/>
  <c r="FH400" i="54"/>
  <c r="FL400" i="54"/>
  <c r="FP400" i="54"/>
  <c r="FT400" i="54"/>
  <c r="FH139" i="54"/>
  <c r="FL139" i="54"/>
  <c r="FP139" i="54"/>
  <c r="FF139" i="54"/>
  <c r="FJ139" i="54"/>
  <c r="FN139" i="54"/>
  <c r="FR139" i="54"/>
  <c r="FG139" i="54"/>
  <c r="FK139" i="54"/>
  <c r="FO139" i="54"/>
  <c r="FS139" i="54"/>
  <c r="FM139" i="54"/>
  <c r="FQ139" i="54"/>
  <c r="FT139" i="54"/>
  <c r="FI139" i="54"/>
  <c r="FG362" i="54"/>
  <c r="FK362" i="54"/>
  <c r="FO362" i="54"/>
  <c r="FS362" i="54"/>
  <c r="FH362" i="54"/>
  <c r="FL362" i="54"/>
  <c r="FP362" i="54"/>
  <c r="FT362" i="54"/>
  <c r="FI362" i="54"/>
  <c r="FM362" i="54"/>
  <c r="FQ362" i="54"/>
  <c r="FF362" i="54"/>
  <c r="FJ362" i="54"/>
  <c r="FN362" i="54"/>
  <c r="FR362" i="54"/>
  <c r="FH375" i="54"/>
  <c r="FL375" i="54"/>
  <c r="FP375" i="54"/>
  <c r="FT375" i="54"/>
  <c r="FI375" i="54"/>
  <c r="FM375" i="54"/>
  <c r="FQ375" i="54"/>
  <c r="FF375" i="54"/>
  <c r="FJ375" i="54"/>
  <c r="FN375" i="54"/>
  <c r="FR375" i="54"/>
  <c r="FG375" i="54"/>
  <c r="FK375" i="54"/>
  <c r="FO375" i="54"/>
  <c r="FS375" i="54"/>
  <c r="FF121" i="54"/>
  <c r="FJ121" i="54"/>
  <c r="FN121" i="54"/>
  <c r="FR121" i="54"/>
  <c r="FG121" i="54"/>
  <c r="FK121" i="54"/>
  <c r="FO121" i="54"/>
  <c r="FS121" i="54"/>
  <c r="FH121" i="54"/>
  <c r="FL121" i="54"/>
  <c r="FP121" i="54"/>
  <c r="FT121" i="54"/>
  <c r="FI121" i="54"/>
  <c r="FM121" i="54"/>
  <c r="FQ121" i="54"/>
  <c r="FF58" i="54"/>
  <c r="FJ58" i="54"/>
  <c r="FN58" i="54"/>
  <c r="FR58" i="54"/>
  <c r="FG58" i="54"/>
  <c r="FK58" i="54"/>
  <c r="FO58" i="54"/>
  <c r="FS58" i="54"/>
  <c r="FH58" i="54"/>
  <c r="FL58" i="54"/>
  <c r="FP58" i="54"/>
  <c r="FT58" i="54"/>
  <c r="FI58" i="54"/>
  <c r="FM58" i="54"/>
  <c r="FQ58" i="54"/>
  <c r="FF155" i="54"/>
  <c r="FJ155" i="54"/>
  <c r="FN155" i="54"/>
  <c r="FR155" i="54"/>
  <c r="FG155" i="54"/>
  <c r="FK155" i="54"/>
  <c r="FO155" i="54"/>
  <c r="FS155" i="54"/>
  <c r="FH155" i="54"/>
  <c r="FP155" i="54"/>
  <c r="FI155" i="54"/>
  <c r="FQ155" i="54"/>
  <c r="FL155" i="54"/>
  <c r="FT155" i="54"/>
  <c r="FM155" i="54"/>
  <c r="FH274" i="54"/>
  <c r="FL274" i="54"/>
  <c r="FP274" i="54"/>
  <c r="FT274" i="54"/>
  <c r="FI274" i="54"/>
  <c r="FM274" i="54"/>
  <c r="FQ274" i="54"/>
  <c r="FF274" i="54"/>
  <c r="FJ274" i="54"/>
  <c r="FN274" i="54"/>
  <c r="FR274" i="54"/>
  <c r="FG274" i="54"/>
  <c r="FK274" i="54"/>
  <c r="FO274" i="54"/>
  <c r="FS274" i="54"/>
  <c r="FG378" i="54"/>
  <c r="FK378" i="54"/>
  <c r="FO378" i="54"/>
  <c r="FS378" i="54"/>
  <c r="FH378" i="54"/>
  <c r="FL378" i="54"/>
  <c r="FP378" i="54"/>
  <c r="FT378" i="54"/>
  <c r="FI378" i="54"/>
  <c r="FM378" i="54"/>
  <c r="FQ378" i="54"/>
  <c r="FF378" i="54"/>
  <c r="FJ378" i="54"/>
  <c r="FN378" i="54"/>
  <c r="FR378" i="54"/>
  <c r="FH439" i="54"/>
  <c r="FL439" i="54"/>
  <c r="FP439" i="54"/>
  <c r="FT439" i="54"/>
  <c r="FI439" i="54"/>
  <c r="FM439" i="54"/>
  <c r="FQ439" i="54"/>
  <c r="FF439" i="54"/>
  <c r="FJ439" i="54"/>
  <c r="FN439" i="54"/>
  <c r="FR439" i="54"/>
  <c r="FG439" i="54"/>
  <c r="FK439" i="54"/>
  <c r="FO439" i="54"/>
  <c r="FS439" i="54"/>
  <c r="FG23" i="54"/>
  <c r="FK23" i="54"/>
  <c r="FO23" i="54"/>
  <c r="FS23" i="54"/>
  <c r="FH23" i="54"/>
  <c r="FL23" i="54"/>
  <c r="FP23" i="54"/>
  <c r="FT23" i="54"/>
  <c r="FI23" i="54"/>
  <c r="FM23" i="54"/>
  <c r="FQ23" i="54"/>
  <c r="FN23" i="54"/>
  <c r="FR23" i="54"/>
  <c r="FF23" i="54"/>
  <c r="FJ23" i="54"/>
  <c r="FI124" i="54"/>
  <c r="FF124" i="54"/>
  <c r="FJ124" i="54"/>
  <c r="FG124" i="54"/>
  <c r="FK124" i="54"/>
  <c r="FH124" i="54"/>
  <c r="FL124" i="54"/>
  <c r="FM124" i="54"/>
  <c r="FQ124" i="54"/>
  <c r="FO124" i="54"/>
  <c r="FS124" i="54"/>
  <c r="FP124" i="54"/>
  <c r="FT124" i="54"/>
  <c r="FN124" i="54"/>
  <c r="FR124" i="54"/>
  <c r="FG156" i="54"/>
  <c r="FK156" i="54"/>
  <c r="FO156" i="54"/>
  <c r="FS156" i="54"/>
  <c r="FH156" i="54"/>
  <c r="FL156" i="54"/>
  <c r="FP156" i="54"/>
  <c r="FT156" i="54"/>
  <c r="FI156" i="54"/>
  <c r="FQ156" i="54"/>
  <c r="FJ156" i="54"/>
  <c r="FR156" i="54"/>
  <c r="FM156" i="54"/>
  <c r="FF156" i="54"/>
  <c r="FN156" i="54"/>
  <c r="FF133" i="54"/>
  <c r="FJ133" i="54"/>
  <c r="FN133" i="54"/>
  <c r="FR133" i="54"/>
  <c r="FH133" i="54"/>
  <c r="FL133" i="54"/>
  <c r="FP133" i="54"/>
  <c r="FT133" i="54"/>
  <c r="FI133" i="54"/>
  <c r="FM133" i="54"/>
  <c r="FQ133" i="54"/>
  <c r="FG133" i="54"/>
  <c r="FK133" i="54"/>
  <c r="FO133" i="54"/>
  <c r="FS133" i="54"/>
  <c r="FG188" i="54"/>
  <c r="FK188" i="54"/>
  <c r="FO188" i="54"/>
  <c r="FS188" i="54"/>
  <c r="FH188" i="54"/>
  <c r="FL188" i="54"/>
  <c r="FP188" i="54"/>
  <c r="FT188" i="54"/>
  <c r="FI188" i="54"/>
  <c r="FM188" i="54"/>
  <c r="FQ188" i="54"/>
  <c r="FF188" i="54"/>
  <c r="FJ188" i="54"/>
  <c r="FN188" i="54"/>
  <c r="FR188" i="54"/>
  <c r="FF301" i="54"/>
  <c r="FJ301" i="54"/>
  <c r="FN301" i="54"/>
  <c r="FR301" i="54"/>
  <c r="FG301" i="54"/>
  <c r="FK301" i="54"/>
  <c r="FO301" i="54"/>
  <c r="FS301" i="54"/>
  <c r="FH301" i="54"/>
  <c r="FL301" i="54"/>
  <c r="FP301" i="54"/>
  <c r="FT301" i="54"/>
  <c r="FI301" i="54"/>
  <c r="FM301" i="54"/>
  <c r="FQ301" i="54"/>
  <c r="FI291" i="54"/>
  <c r="FM291" i="54"/>
  <c r="FQ291" i="54"/>
  <c r="FF291" i="54"/>
  <c r="FJ291" i="54"/>
  <c r="FN291" i="54"/>
  <c r="FR291" i="54"/>
  <c r="FG291" i="54"/>
  <c r="FK291" i="54"/>
  <c r="FO291" i="54"/>
  <c r="FS291" i="54"/>
  <c r="FH291" i="54"/>
  <c r="FL291" i="54"/>
  <c r="FP291" i="54"/>
  <c r="FT291" i="54"/>
  <c r="FH323" i="54"/>
  <c r="FL323" i="54"/>
  <c r="FP323" i="54"/>
  <c r="FT323" i="54"/>
  <c r="FI323" i="54"/>
  <c r="FM323" i="54"/>
  <c r="FQ323" i="54"/>
  <c r="FF323" i="54"/>
  <c r="FJ323" i="54"/>
  <c r="FN323" i="54"/>
  <c r="FR323" i="54"/>
  <c r="FG323" i="54"/>
  <c r="FK323" i="54"/>
  <c r="FO323" i="54"/>
  <c r="FS323" i="54"/>
  <c r="FG310" i="54"/>
  <c r="FK310" i="54"/>
  <c r="FO310" i="54"/>
  <c r="FS310" i="54"/>
  <c r="FH310" i="54"/>
  <c r="FL310" i="54"/>
  <c r="FP310" i="54"/>
  <c r="FT310" i="54"/>
  <c r="FI310" i="54"/>
  <c r="FM310" i="54"/>
  <c r="FQ310" i="54"/>
  <c r="FF310" i="54"/>
  <c r="FJ310" i="54"/>
  <c r="FN310" i="54"/>
  <c r="FR310" i="54"/>
  <c r="FG414" i="54"/>
  <c r="FK414" i="54"/>
  <c r="FO414" i="54"/>
  <c r="FS414" i="54"/>
  <c r="FH414" i="54"/>
  <c r="FL414" i="54"/>
  <c r="FP414" i="54"/>
  <c r="FT414" i="54"/>
  <c r="FI414" i="54"/>
  <c r="FM414" i="54"/>
  <c r="FQ414" i="54"/>
  <c r="FF414" i="54"/>
  <c r="FJ414" i="54"/>
  <c r="FN414" i="54"/>
  <c r="FR414" i="54"/>
  <c r="FF401" i="54"/>
  <c r="FJ401" i="54"/>
  <c r="FN401" i="54"/>
  <c r="FR401" i="54"/>
  <c r="FG401" i="54"/>
  <c r="FK401" i="54"/>
  <c r="FO401" i="54"/>
  <c r="FS401" i="54"/>
  <c r="FH401" i="54"/>
  <c r="FL401" i="54"/>
  <c r="FP401" i="54"/>
  <c r="FT401" i="54"/>
  <c r="FI401" i="54"/>
  <c r="FM401" i="54"/>
  <c r="FQ401" i="54"/>
  <c r="FI348" i="54"/>
  <c r="FM348" i="54"/>
  <c r="FQ348" i="54"/>
  <c r="FF348" i="54"/>
  <c r="FJ348" i="54"/>
  <c r="FN348" i="54"/>
  <c r="FR348" i="54"/>
  <c r="FG348" i="54"/>
  <c r="FK348" i="54"/>
  <c r="FO348" i="54"/>
  <c r="FS348" i="54"/>
  <c r="FH348" i="54"/>
  <c r="FL348" i="54"/>
  <c r="FP348" i="54"/>
  <c r="FT348" i="54"/>
  <c r="FI9" i="54"/>
  <c r="FM9" i="54"/>
  <c r="FQ9" i="54"/>
  <c r="FF9" i="54"/>
  <c r="FJ9" i="54"/>
  <c r="FN9" i="54"/>
  <c r="FR9" i="54"/>
  <c r="FG9" i="54"/>
  <c r="FK9" i="54"/>
  <c r="FO9" i="54"/>
  <c r="FS9" i="54"/>
  <c r="FP9" i="54"/>
  <c r="FT9" i="54"/>
  <c r="FH9" i="54"/>
  <c r="FL9" i="54"/>
  <c r="FF30" i="54"/>
  <c r="FJ30" i="54"/>
  <c r="FN30" i="54"/>
  <c r="FR30" i="54"/>
  <c r="FG30" i="54"/>
  <c r="FK30" i="54"/>
  <c r="FO30" i="54"/>
  <c r="FS30" i="54"/>
  <c r="FH30" i="54"/>
  <c r="FL30" i="54"/>
  <c r="FP30" i="54"/>
  <c r="FT30" i="54"/>
  <c r="FM30" i="54"/>
  <c r="FQ30" i="54"/>
  <c r="FI30" i="54"/>
  <c r="FH67" i="54"/>
  <c r="FL67" i="54"/>
  <c r="FP67" i="54"/>
  <c r="FT67" i="54"/>
  <c r="FI67" i="54"/>
  <c r="FM67" i="54"/>
  <c r="FQ67" i="54"/>
  <c r="FF67" i="54"/>
  <c r="FJ67" i="54"/>
  <c r="FN67" i="54"/>
  <c r="FR67" i="54"/>
  <c r="FO67" i="54"/>
  <c r="FS67" i="54"/>
  <c r="FG67" i="54"/>
  <c r="FK67" i="54"/>
  <c r="FG70" i="54"/>
  <c r="FK70" i="54"/>
  <c r="FO70" i="54"/>
  <c r="FS70" i="54"/>
  <c r="FH70" i="54"/>
  <c r="FL70" i="54"/>
  <c r="FP70" i="54"/>
  <c r="FT70" i="54"/>
  <c r="FI70" i="54"/>
  <c r="FM70" i="54"/>
  <c r="FQ70" i="54"/>
  <c r="FR70" i="54"/>
  <c r="FF70" i="54"/>
  <c r="FJ70" i="54"/>
  <c r="FN70" i="54"/>
  <c r="FG90" i="54"/>
  <c r="FK90" i="54"/>
  <c r="FO90" i="54"/>
  <c r="FS90" i="54"/>
  <c r="FH90" i="54"/>
  <c r="FL90" i="54"/>
  <c r="FP90" i="54"/>
  <c r="FT90" i="54"/>
  <c r="FI90" i="54"/>
  <c r="FM90" i="54"/>
  <c r="FQ90" i="54"/>
  <c r="FF90" i="54"/>
  <c r="FJ90" i="54"/>
  <c r="FN90" i="54"/>
  <c r="FR90" i="54"/>
  <c r="FI194" i="54"/>
  <c r="FM194" i="54"/>
  <c r="FQ194" i="54"/>
  <c r="FF194" i="54"/>
  <c r="FJ194" i="54"/>
  <c r="FN194" i="54"/>
  <c r="FR194" i="54"/>
  <c r="FG194" i="54"/>
  <c r="FK194" i="54"/>
  <c r="FO194" i="54"/>
  <c r="FS194" i="54"/>
  <c r="FH194" i="54"/>
  <c r="FL194" i="54"/>
  <c r="FP194" i="54"/>
  <c r="FT194" i="54"/>
  <c r="FF203" i="54"/>
  <c r="FJ203" i="54"/>
  <c r="FN203" i="54"/>
  <c r="FR203" i="54"/>
  <c r="FG203" i="54"/>
  <c r="FK203" i="54"/>
  <c r="FO203" i="54"/>
  <c r="FS203" i="54"/>
  <c r="FH203" i="54"/>
  <c r="FL203" i="54"/>
  <c r="FP203" i="54"/>
  <c r="FT203" i="54"/>
  <c r="FI203" i="54"/>
  <c r="FM203" i="54"/>
  <c r="FQ203" i="54"/>
  <c r="FH189" i="54"/>
  <c r="FL189" i="54"/>
  <c r="FP189" i="54"/>
  <c r="FT189" i="54"/>
  <c r="FI189" i="54"/>
  <c r="FM189" i="54"/>
  <c r="FQ189" i="54"/>
  <c r="FF189" i="54"/>
  <c r="FJ189" i="54"/>
  <c r="FN189" i="54"/>
  <c r="FR189" i="54"/>
  <c r="FG189" i="54"/>
  <c r="FK189" i="54"/>
  <c r="FO189" i="54"/>
  <c r="FS189" i="54"/>
  <c r="FG176" i="54"/>
  <c r="FK176" i="54"/>
  <c r="FO176" i="54"/>
  <c r="FS176" i="54"/>
  <c r="FH176" i="54"/>
  <c r="FL176" i="54"/>
  <c r="FP176" i="54"/>
  <c r="FT176" i="54"/>
  <c r="FI176" i="54"/>
  <c r="FM176" i="54"/>
  <c r="FQ176" i="54"/>
  <c r="FF176" i="54"/>
  <c r="FJ176" i="54"/>
  <c r="FN176" i="54"/>
  <c r="FR176" i="54"/>
  <c r="FH234" i="54"/>
  <c r="FL234" i="54"/>
  <c r="FP234" i="54"/>
  <c r="FT234" i="54"/>
  <c r="FI234" i="54"/>
  <c r="FM234" i="54"/>
  <c r="FQ234" i="54"/>
  <c r="FF234" i="54"/>
  <c r="FJ234" i="54"/>
  <c r="FN234" i="54"/>
  <c r="FR234" i="54"/>
  <c r="FG234" i="54"/>
  <c r="FK234" i="54"/>
  <c r="FO234" i="54"/>
  <c r="FS234" i="54"/>
  <c r="FF386" i="54"/>
  <c r="FG386" i="54"/>
  <c r="FK386" i="54"/>
  <c r="FO386" i="54"/>
  <c r="FS386" i="54"/>
  <c r="FH386" i="54"/>
  <c r="FL386" i="54"/>
  <c r="FP386" i="54"/>
  <c r="FT386" i="54"/>
  <c r="FI386" i="54"/>
  <c r="FM386" i="54"/>
  <c r="FQ386" i="54"/>
  <c r="FJ386" i="54"/>
  <c r="FN386" i="54"/>
  <c r="FR386" i="54"/>
  <c r="FG438" i="54"/>
  <c r="FK438" i="54"/>
  <c r="FO438" i="54"/>
  <c r="FS438" i="54"/>
  <c r="FH438" i="54"/>
  <c r="FL438" i="54"/>
  <c r="FP438" i="54"/>
  <c r="FT438" i="54"/>
  <c r="FI438" i="54"/>
  <c r="FM438" i="54"/>
  <c r="FQ438" i="54"/>
  <c r="FF438" i="54"/>
  <c r="FJ438" i="54"/>
  <c r="FN438" i="54"/>
  <c r="FR438" i="54"/>
  <c r="FH359" i="54"/>
  <c r="FL359" i="54"/>
  <c r="FP359" i="54"/>
  <c r="FT359" i="54"/>
  <c r="FI359" i="54"/>
  <c r="FM359" i="54"/>
  <c r="FQ359" i="54"/>
  <c r="FF359" i="54"/>
  <c r="FJ359" i="54"/>
  <c r="FN359" i="54"/>
  <c r="FR359" i="54"/>
  <c r="FG359" i="54"/>
  <c r="FK359" i="54"/>
  <c r="FO359" i="54"/>
  <c r="FS359" i="54"/>
  <c r="FF421" i="54"/>
  <c r="FJ421" i="54"/>
  <c r="FN421" i="54"/>
  <c r="FR421" i="54"/>
  <c r="FG421" i="54"/>
  <c r="FK421" i="54"/>
  <c r="FO421" i="54"/>
  <c r="FS421" i="54"/>
  <c r="FH421" i="54"/>
  <c r="FL421" i="54"/>
  <c r="FP421" i="54"/>
  <c r="FT421" i="54"/>
  <c r="FI421" i="54"/>
  <c r="FM421" i="54"/>
  <c r="FQ421" i="54"/>
  <c r="FI332" i="54"/>
  <c r="FM332" i="54"/>
  <c r="FQ332" i="54"/>
  <c r="FF332" i="54"/>
  <c r="FJ332" i="54"/>
  <c r="FN332" i="54"/>
  <c r="FR332" i="54"/>
  <c r="FG332" i="54"/>
  <c r="FK332" i="54"/>
  <c r="FO332" i="54"/>
  <c r="FS332" i="54"/>
  <c r="FH332" i="54"/>
  <c r="FL332" i="54"/>
  <c r="FP332" i="54"/>
  <c r="FT332" i="54"/>
  <c r="FF61" i="54"/>
  <c r="FJ61" i="54"/>
  <c r="FN61" i="54"/>
  <c r="FR61" i="54"/>
  <c r="FG61" i="54"/>
  <c r="FK61" i="54"/>
  <c r="FO61" i="54"/>
  <c r="FS61" i="54"/>
  <c r="FH61" i="54"/>
  <c r="FL61" i="54"/>
  <c r="FP61" i="54"/>
  <c r="FT61" i="54"/>
  <c r="FI61" i="54"/>
  <c r="FM61" i="54"/>
  <c r="FQ61" i="54"/>
  <c r="FH141" i="54"/>
  <c r="FL141" i="54"/>
  <c r="FP141" i="54"/>
  <c r="FT141" i="54"/>
  <c r="FI141" i="54"/>
  <c r="FM141" i="54"/>
  <c r="FQ141" i="54"/>
  <c r="FJ141" i="54"/>
  <c r="FR141" i="54"/>
  <c r="FK141" i="54"/>
  <c r="FS141" i="54"/>
  <c r="FF141" i="54"/>
  <c r="FN141" i="54"/>
  <c r="FG141" i="54"/>
  <c r="FO141" i="54"/>
  <c r="FF216" i="54"/>
  <c r="FJ216" i="54"/>
  <c r="FN216" i="54"/>
  <c r="FR216" i="54"/>
  <c r="FG216" i="54"/>
  <c r="FK216" i="54"/>
  <c r="FO216" i="54"/>
  <c r="FS216" i="54"/>
  <c r="FH216" i="54"/>
  <c r="FL216" i="54"/>
  <c r="FP216" i="54"/>
  <c r="FT216" i="54"/>
  <c r="FI216" i="54"/>
  <c r="FM216" i="54"/>
  <c r="FQ216" i="54"/>
  <c r="FG172" i="54"/>
  <c r="FK172" i="54"/>
  <c r="FO172" i="54"/>
  <c r="FS172" i="54"/>
  <c r="FH172" i="54"/>
  <c r="FL172" i="54"/>
  <c r="FP172" i="54"/>
  <c r="FT172" i="54"/>
  <c r="FI172" i="54"/>
  <c r="FM172" i="54"/>
  <c r="FQ172" i="54"/>
  <c r="FF172" i="54"/>
  <c r="FJ172" i="54"/>
  <c r="FN172" i="54"/>
  <c r="FR172" i="54"/>
  <c r="FH254" i="54"/>
  <c r="FL254" i="54"/>
  <c r="FP254" i="54"/>
  <c r="FT254" i="54"/>
  <c r="FI254" i="54"/>
  <c r="FM254" i="54"/>
  <c r="FQ254" i="54"/>
  <c r="FF254" i="54"/>
  <c r="FJ254" i="54"/>
  <c r="FN254" i="54"/>
  <c r="FR254" i="54"/>
  <c r="FG254" i="54"/>
  <c r="FK254" i="54"/>
  <c r="FO254" i="54"/>
  <c r="FS254" i="54"/>
  <c r="FH286" i="54"/>
  <c r="FL286" i="54"/>
  <c r="FP286" i="54"/>
  <c r="FT286" i="54"/>
  <c r="FI286" i="54"/>
  <c r="FM286" i="54"/>
  <c r="FQ286" i="54"/>
  <c r="FF286" i="54"/>
  <c r="FJ286" i="54"/>
  <c r="FN286" i="54"/>
  <c r="FR286" i="54"/>
  <c r="FG286" i="54"/>
  <c r="FK286" i="54"/>
  <c r="FO286" i="54"/>
  <c r="FS286" i="54"/>
  <c r="FF292" i="54"/>
  <c r="FJ292" i="54"/>
  <c r="FN292" i="54"/>
  <c r="FR292" i="54"/>
  <c r="FG292" i="54"/>
  <c r="FK292" i="54"/>
  <c r="FO292" i="54"/>
  <c r="FS292" i="54"/>
  <c r="FH292" i="54"/>
  <c r="FL292" i="54"/>
  <c r="FP292" i="54"/>
  <c r="FT292" i="54"/>
  <c r="FI292" i="54"/>
  <c r="FM292" i="54"/>
  <c r="FQ292" i="54"/>
  <c r="FI279" i="54"/>
  <c r="FM279" i="54"/>
  <c r="FQ279" i="54"/>
  <c r="FF279" i="54"/>
  <c r="FJ279" i="54"/>
  <c r="FN279" i="54"/>
  <c r="FR279" i="54"/>
  <c r="FG279" i="54"/>
  <c r="FK279" i="54"/>
  <c r="FO279" i="54"/>
  <c r="FS279" i="54"/>
  <c r="FH279" i="54"/>
  <c r="FL279" i="54"/>
  <c r="FP279" i="54"/>
  <c r="FT279" i="54"/>
  <c r="FF280" i="54"/>
  <c r="FJ280" i="54"/>
  <c r="FN280" i="54"/>
  <c r="FR280" i="54"/>
  <c r="FG280" i="54"/>
  <c r="FK280" i="54"/>
  <c r="FO280" i="54"/>
  <c r="FS280" i="54"/>
  <c r="FH280" i="54"/>
  <c r="FL280" i="54"/>
  <c r="FP280" i="54"/>
  <c r="FT280" i="54"/>
  <c r="FI280" i="54"/>
  <c r="FM280" i="54"/>
  <c r="FQ280" i="54"/>
  <c r="FG318" i="54"/>
  <c r="FK318" i="54"/>
  <c r="FO318" i="54"/>
  <c r="FS318" i="54"/>
  <c r="FH318" i="54"/>
  <c r="FL318" i="54"/>
  <c r="FP318" i="54"/>
  <c r="FT318" i="54"/>
  <c r="FI318" i="54"/>
  <c r="FM318" i="54"/>
  <c r="FQ318" i="54"/>
  <c r="FF318" i="54"/>
  <c r="FJ318" i="54"/>
  <c r="FN318" i="54"/>
  <c r="FR318" i="54"/>
  <c r="FH28" i="54"/>
  <c r="FL28" i="54"/>
  <c r="FI28" i="54"/>
  <c r="FM28" i="54"/>
  <c r="FF28" i="54"/>
  <c r="FJ28" i="54"/>
  <c r="FN28" i="54"/>
  <c r="FP28" i="54"/>
  <c r="FT28" i="54"/>
  <c r="FG28" i="54"/>
  <c r="FQ28" i="54"/>
  <c r="FK28" i="54"/>
  <c r="FR28" i="54"/>
  <c r="FO28" i="54"/>
  <c r="FS28" i="54"/>
  <c r="FF163" i="54"/>
  <c r="FJ163" i="54"/>
  <c r="FN163" i="54"/>
  <c r="FR163" i="54"/>
  <c r="FG163" i="54"/>
  <c r="FK163" i="54"/>
  <c r="FO163" i="54"/>
  <c r="FS163" i="54"/>
  <c r="FH163" i="54"/>
  <c r="FP163" i="54"/>
  <c r="FI163" i="54"/>
  <c r="FQ163" i="54"/>
  <c r="FL163" i="54"/>
  <c r="FT163" i="54"/>
  <c r="FM163" i="54"/>
  <c r="FF195" i="54"/>
  <c r="FJ195" i="54"/>
  <c r="FN195" i="54"/>
  <c r="FR195" i="54"/>
  <c r="FG195" i="54"/>
  <c r="FK195" i="54"/>
  <c r="FO195" i="54"/>
  <c r="FS195" i="54"/>
  <c r="FH195" i="54"/>
  <c r="FL195" i="54"/>
  <c r="FP195" i="54"/>
  <c r="FT195" i="54"/>
  <c r="FI195" i="54"/>
  <c r="FM195" i="54"/>
  <c r="FQ195" i="54"/>
  <c r="FG225" i="54"/>
  <c r="FK225" i="54"/>
  <c r="FO225" i="54"/>
  <c r="FS225" i="54"/>
  <c r="FH225" i="54"/>
  <c r="FL225" i="54"/>
  <c r="FP225" i="54"/>
  <c r="FT225" i="54"/>
  <c r="FI225" i="54"/>
  <c r="FM225" i="54"/>
  <c r="FQ225" i="54"/>
  <c r="FF225" i="54"/>
  <c r="FJ225" i="54"/>
  <c r="FN225" i="54"/>
  <c r="FR225" i="54"/>
  <c r="FG257" i="54"/>
  <c r="FK257" i="54"/>
  <c r="FO257" i="54"/>
  <c r="FS257" i="54"/>
  <c r="FH257" i="54"/>
  <c r="FL257" i="54"/>
  <c r="FP257" i="54"/>
  <c r="FT257" i="54"/>
  <c r="FI257" i="54"/>
  <c r="FM257" i="54"/>
  <c r="FQ257" i="54"/>
  <c r="FF257" i="54"/>
  <c r="FJ257" i="54"/>
  <c r="FN257" i="54"/>
  <c r="FR257" i="54"/>
  <c r="FF220" i="54"/>
  <c r="FJ220" i="54"/>
  <c r="FN220" i="54"/>
  <c r="FR220" i="54"/>
  <c r="FG220" i="54"/>
  <c r="FK220" i="54"/>
  <c r="FO220" i="54"/>
  <c r="FS220" i="54"/>
  <c r="FH220" i="54"/>
  <c r="FL220" i="54"/>
  <c r="FP220" i="54"/>
  <c r="FT220" i="54"/>
  <c r="FI220" i="54"/>
  <c r="FM220" i="54"/>
  <c r="FQ220" i="54"/>
  <c r="FG180" i="54"/>
  <c r="FK180" i="54"/>
  <c r="FO180" i="54"/>
  <c r="FS180" i="54"/>
  <c r="FH180" i="54"/>
  <c r="FL180" i="54"/>
  <c r="FP180" i="54"/>
  <c r="FT180" i="54"/>
  <c r="FI180" i="54"/>
  <c r="FM180" i="54"/>
  <c r="FQ180" i="54"/>
  <c r="FF180" i="54"/>
  <c r="FJ180" i="54"/>
  <c r="FN180" i="54"/>
  <c r="FR180" i="54"/>
  <c r="FH226" i="54"/>
  <c r="FL226" i="54"/>
  <c r="FP226" i="54"/>
  <c r="FT226" i="54"/>
  <c r="FI226" i="54"/>
  <c r="FM226" i="54"/>
  <c r="FQ226" i="54"/>
  <c r="FF226" i="54"/>
  <c r="FJ226" i="54"/>
  <c r="FN226" i="54"/>
  <c r="FR226" i="54"/>
  <c r="FG226" i="54"/>
  <c r="FK226" i="54"/>
  <c r="FO226" i="54"/>
  <c r="FS226" i="54"/>
  <c r="FH258" i="54"/>
  <c r="FL258" i="54"/>
  <c r="FP258" i="54"/>
  <c r="FT258" i="54"/>
  <c r="FI258" i="54"/>
  <c r="FM258" i="54"/>
  <c r="FQ258" i="54"/>
  <c r="FF258" i="54"/>
  <c r="FJ258" i="54"/>
  <c r="FN258" i="54"/>
  <c r="FR258" i="54"/>
  <c r="FG258" i="54"/>
  <c r="FK258" i="54"/>
  <c r="FO258" i="54"/>
  <c r="FS258" i="54"/>
  <c r="FI239" i="54"/>
  <c r="FM239" i="54"/>
  <c r="FQ239" i="54"/>
  <c r="FF239" i="54"/>
  <c r="FJ239" i="54"/>
  <c r="FN239" i="54"/>
  <c r="FR239" i="54"/>
  <c r="FG239" i="54"/>
  <c r="FK239" i="54"/>
  <c r="FO239" i="54"/>
  <c r="FS239" i="54"/>
  <c r="FH239" i="54"/>
  <c r="FL239" i="54"/>
  <c r="FP239" i="54"/>
  <c r="FT239" i="54"/>
  <c r="FH290" i="54"/>
  <c r="FL290" i="54"/>
  <c r="FP290" i="54"/>
  <c r="FT290" i="54"/>
  <c r="FI290" i="54"/>
  <c r="FM290" i="54"/>
  <c r="FQ290" i="54"/>
  <c r="FF290" i="54"/>
  <c r="FJ290" i="54"/>
  <c r="FN290" i="54"/>
  <c r="FR290" i="54"/>
  <c r="FG290" i="54"/>
  <c r="FK290" i="54"/>
  <c r="FO290" i="54"/>
  <c r="FS290" i="54"/>
  <c r="FI356" i="54"/>
  <c r="FM356" i="54"/>
  <c r="FQ356" i="54"/>
  <c r="FF356" i="54"/>
  <c r="FJ356" i="54"/>
  <c r="FN356" i="54"/>
  <c r="FR356" i="54"/>
  <c r="FG356" i="54"/>
  <c r="FK356" i="54"/>
  <c r="FO356" i="54"/>
  <c r="FS356" i="54"/>
  <c r="FH356" i="54"/>
  <c r="FL356" i="54"/>
  <c r="FP356" i="54"/>
  <c r="FT356" i="54"/>
  <c r="FH347" i="54"/>
  <c r="FL347" i="54"/>
  <c r="FP347" i="54"/>
  <c r="FT347" i="54"/>
  <c r="FI347" i="54"/>
  <c r="FM347" i="54"/>
  <c r="FQ347" i="54"/>
  <c r="FF347" i="54"/>
  <c r="FJ347" i="54"/>
  <c r="FN347" i="54"/>
  <c r="FR347" i="54"/>
  <c r="FG347" i="54"/>
  <c r="FK347" i="54"/>
  <c r="FO347" i="54"/>
  <c r="FS347" i="54"/>
  <c r="FI408" i="54"/>
  <c r="FM408" i="54"/>
  <c r="FQ408" i="54"/>
  <c r="FF408" i="54"/>
  <c r="FJ408" i="54"/>
  <c r="FN408" i="54"/>
  <c r="FR408" i="54"/>
  <c r="FG408" i="54"/>
  <c r="FK408" i="54"/>
  <c r="FO408" i="54"/>
  <c r="FS408" i="54"/>
  <c r="FH408" i="54"/>
  <c r="FL408" i="54"/>
  <c r="FP408" i="54"/>
  <c r="FT408" i="54"/>
  <c r="FI526" i="54"/>
  <c r="FM526" i="54"/>
  <c r="FQ526" i="54"/>
  <c r="FF526" i="54"/>
  <c r="FJ526" i="54"/>
  <c r="FN526" i="54"/>
  <c r="FR526" i="54"/>
  <c r="FG526" i="54"/>
  <c r="FK526" i="54"/>
  <c r="FO526" i="54"/>
  <c r="FS526" i="54"/>
  <c r="FH526" i="54"/>
  <c r="FL526" i="54"/>
  <c r="FP526" i="54"/>
  <c r="FT526" i="54"/>
  <c r="FF499" i="54"/>
  <c r="FJ499" i="54"/>
  <c r="FN499" i="54"/>
  <c r="FR499" i="54"/>
  <c r="FG499" i="54"/>
  <c r="FK499" i="54"/>
  <c r="FO499" i="54"/>
  <c r="FS499" i="54"/>
  <c r="FH499" i="54"/>
  <c r="FL499" i="54"/>
  <c r="FP499" i="54"/>
  <c r="FT499" i="54"/>
  <c r="FI499" i="54"/>
  <c r="FM499" i="54"/>
  <c r="FQ499" i="54"/>
  <c r="FH505" i="54"/>
  <c r="FL505" i="54"/>
  <c r="FP505" i="54"/>
  <c r="FT505" i="54"/>
  <c r="FI505" i="54"/>
  <c r="FM505" i="54"/>
  <c r="FQ505" i="54"/>
  <c r="FF505" i="54"/>
  <c r="FJ505" i="54"/>
  <c r="FN505" i="54"/>
  <c r="FR505" i="54"/>
  <c r="FG505" i="54"/>
  <c r="FK505" i="54"/>
  <c r="FO505" i="54"/>
  <c r="FS505" i="54"/>
  <c r="FG454" i="54"/>
  <c r="FK454" i="54"/>
  <c r="FO454" i="54"/>
  <c r="FS454" i="54"/>
  <c r="FH454" i="54"/>
  <c r="FL454" i="54"/>
  <c r="FP454" i="54"/>
  <c r="FT454" i="54"/>
  <c r="FI454" i="54"/>
  <c r="FM454" i="54"/>
  <c r="FQ454" i="54"/>
  <c r="FF454" i="54"/>
  <c r="FJ454" i="54"/>
  <c r="FN454" i="54"/>
  <c r="FR454" i="54"/>
  <c r="FI482" i="54"/>
  <c r="FM482" i="54"/>
  <c r="FQ482" i="54"/>
  <c r="FF482" i="54"/>
  <c r="FJ482" i="54"/>
  <c r="FN482" i="54"/>
  <c r="FR482" i="54"/>
  <c r="FG482" i="54"/>
  <c r="FK482" i="54"/>
  <c r="FO482" i="54"/>
  <c r="FS482" i="54"/>
  <c r="FH482" i="54"/>
  <c r="FL482" i="54"/>
  <c r="FP482" i="54"/>
  <c r="FT482" i="54"/>
  <c r="DW465" i="54"/>
  <c r="DX559" i="54"/>
  <c r="FF559" i="54"/>
  <c r="FJ559" i="54"/>
  <c r="FN559" i="54"/>
  <c r="FR559" i="54"/>
  <c r="FG559" i="54"/>
  <c r="FK559" i="54"/>
  <c r="FO559" i="54"/>
  <c r="FS559" i="54"/>
  <c r="FH559" i="54"/>
  <c r="FL559" i="54"/>
  <c r="FP559" i="54"/>
  <c r="FT559" i="54"/>
  <c r="FI559" i="54"/>
  <c r="FM559" i="54"/>
  <c r="FQ559" i="54"/>
  <c r="FI542" i="54"/>
  <c r="FM542" i="54"/>
  <c r="FQ542" i="54"/>
  <c r="FF542" i="54"/>
  <c r="FJ542" i="54"/>
  <c r="FN542" i="54"/>
  <c r="FR542" i="54"/>
  <c r="FG542" i="54"/>
  <c r="FK542" i="54"/>
  <c r="FO542" i="54"/>
  <c r="FS542" i="54"/>
  <c r="FH542" i="54"/>
  <c r="FL542" i="54"/>
  <c r="FP542" i="54"/>
  <c r="FT542" i="54"/>
  <c r="FH497" i="54"/>
  <c r="FL497" i="54"/>
  <c r="FP497" i="54"/>
  <c r="FT497" i="54"/>
  <c r="FI497" i="54"/>
  <c r="FM497" i="54"/>
  <c r="FQ497" i="54"/>
  <c r="FF497" i="54"/>
  <c r="FJ497" i="54"/>
  <c r="FN497" i="54"/>
  <c r="FR497" i="54"/>
  <c r="FG497" i="54"/>
  <c r="FK497" i="54"/>
  <c r="FO497" i="54"/>
  <c r="FS497" i="54"/>
  <c r="FI530" i="54"/>
  <c r="FM530" i="54"/>
  <c r="FQ530" i="54"/>
  <c r="FF530" i="54"/>
  <c r="FJ530" i="54"/>
  <c r="FN530" i="54"/>
  <c r="FR530" i="54"/>
  <c r="FG530" i="54"/>
  <c r="FK530" i="54"/>
  <c r="FO530" i="54"/>
  <c r="FS530" i="54"/>
  <c r="FH530" i="54"/>
  <c r="FL530" i="54"/>
  <c r="FP530" i="54"/>
  <c r="FT530" i="54"/>
  <c r="FG512" i="54"/>
  <c r="FK512" i="54"/>
  <c r="FO512" i="54"/>
  <c r="FS512" i="54"/>
  <c r="FH512" i="54"/>
  <c r="FL512" i="54"/>
  <c r="FP512" i="54"/>
  <c r="FT512" i="54"/>
  <c r="FI512" i="54"/>
  <c r="FM512" i="54"/>
  <c r="FQ512" i="54"/>
  <c r="FF512" i="54"/>
  <c r="FJ512" i="54"/>
  <c r="FN512" i="54"/>
  <c r="FR512" i="54"/>
  <c r="FH493" i="54"/>
  <c r="FL493" i="54"/>
  <c r="FP493" i="54"/>
  <c r="FT493" i="54"/>
  <c r="FI493" i="54"/>
  <c r="FM493" i="54"/>
  <c r="FQ493" i="54"/>
  <c r="FF493" i="54"/>
  <c r="FJ493" i="54"/>
  <c r="FN493" i="54"/>
  <c r="FR493" i="54"/>
  <c r="FG493" i="54"/>
  <c r="FK493" i="54"/>
  <c r="FO493" i="54"/>
  <c r="FS493" i="54"/>
  <c r="FH553" i="54"/>
  <c r="FL553" i="54"/>
  <c r="FP553" i="54"/>
  <c r="FT553" i="54"/>
  <c r="FI553" i="54"/>
  <c r="FM553" i="54"/>
  <c r="FQ553" i="54"/>
  <c r="FF553" i="54"/>
  <c r="FJ553" i="54"/>
  <c r="FN553" i="54"/>
  <c r="FR553" i="54"/>
  <c r="FG553" i="54"/>
  <c r="FK553" i="54"/>
  <c r="FO553" i="54"/>
  <c r="FS553" i="54"/>
  <c r="FF507" i="54"/>
  <c r="FJ507" i="54"/>
  <c r="FN507" i="54"/>
  <c r="FR507" i="54"/>
  <c r="FG507" i="54"/>
  <c r="FK507" i="54"/>
  <c r="FO507" i="54"/>
  <c r="FS507" i="54"/>
  <c r="FH507" i="54"/>
  <c r="FL507" i="54"/>
  <c r="FP507" i="54"/>
  <c r="FT507" i="54"/>
  <c r="FI507" i="54"/>
  <c r="FM507" i="54"/>
  <c r="FQ507" i="54"/>
  <c r="FH549" i="54"/>
  <c r="FL549" i="54"/>
  <c r="FP549" i="54"/>
  <c r="FT549" i="54"/>
  <c r="FI549" i="54"/>
  <c r="FM549" i="54"/>
  <c r="FQ549" i="54"/>
  <c r="FF549" i="54"/>
  <c r="FJ549" i="54"/>
  <c r="FN549" i="54"/>
  <c r="FR549" i="54"/>
  <c r="FG549" i="54"/>
  <c r="FK549" i="54"/>
  <c r="FO549" i="54"/>
  <c r="FS549" i="54"/>
  <c r="FF483" i="54"/>
  <c r="FJ483" i="54"/>
  <c r="FN483" i="54"/>
  <c r="FR483" i="54"/>
  <c r="FG483" i="54"/>
  <c r="FK483" i="54"/>
  <c r="FO483" i="54"/>
  <c r="FS483" i="54"/>
  <c r="FH483" i="54"/>
  <c r="FL483" i="54"/>
  <c r="FP483" i="54"/>
  <c r="FT483" i="54"/>
  <c r="FI483" i="54"/>
  <c r="FM483" i="54"/>
  <c r="FQ483" i="54"/>
  <c r="FI452" i="54"/>
  <c r="FM452" i="54"/>
  <c r="FQ452" i="54"/>
  <c r="FF452" i="54"/>
  <c r="FJ452" i="54"/>
  <c r="FN452" i="54"/>
  <c r="FR452" i="54"/>
  <c r="FG452" i="54"/>
  <c r="FK452" i="54"/>
  <c r="FO452" i="54"/>
  <c r="FS452" i="54"/>
  <c r="FH452" i="54"/>
  <c r="FL452" i="54"/>
  <c r="FP452" i="54"/>
  <c r="FT452" i="54"/>
  <c r="FG544" i="54"/>
  <c r="FK544" i="54"/>
  <c r="FO544" i="54"/>
  <c r="FS544" i="54"/>
  <c r="FH544" i="54"/>
  <c r="FL544" i="54"/>
  <c r="FP544" i="54"/>
  <c r="FT544" i="54"/>
  <c r="FI544" i="54"/>
  <c r="FM544" i="54"/>
  <c r="FQ544" i="54"/>
  <c r="FF544" i="54"/>
  <c r="FJ544" i="54"/>
  <c r="FN544" i="54"/>
  <c r="FR544" i="54"/>
  <c r="FG560" i="54"/>
  <c r="FK560" i="54"/>
  <c r="FO560" i="54"/>
  <c r="FS560" i="54"/>
  <c r="FH560" i="54"/>
  <c r="FL560" i="54"/>
  <c r="FP560" i="54"/>
  <c r="FT560" i="54"/>
  <c r="FI560" i="54"/>
  <c r="FM560" i="54"/>
  <c r="FQ560" i="54"/>
  <c r="FF560" i="54"/>
  <c r="FJ560" i="54"/>
  <c r="FN560" i="54"/>
  <c r="FR560" i="54"/>
  <c r="FG532" i="54"/>
  <c r="FK532" i="54"/>
  <c r="FO532" i="54"/>
  <c r="FS532" i="54"/>
  <c r="FH532" i="54"/>
  <c r="FL532" i="54"/>
  <c r="FP532" i="54"/>
  <c r="FT532" i="54"/>
  <c r="FI532" i="54"/>
  <c r="FM532" i="54"/>
  <c r="FQ532" i="54"/>
  <c r="FF532" i="54"/>
  <c r="FJ532" i="54"/>
  <c r="FN532" i="54"/>
  <c r="FR532" i="54"/>
  <c r="FI506" i="54"/>
  <c r="FM506" i="54"/>
  <c r="FQ506" i="54"/>
  <c r="FF506" i="54"/>
  <c r="FJ506" i="54"/>
  <c r="FN506" i="54"/>
  <c r="FR506" i="54"/>
  <c r="FG506" i="54"/>
  <c r="FK506" i="54"/>
  <c r="FO506" i="54"/>
  <c r="FS506" i="54"/>
  <c r="FH506" i="54"/>
  <c r="FL506" i="54"/>
  <c r="FP506" i="54"/>
  <c r="FT506" i="54"/>
  <c r="FH513" i="54"/>
  <c r="FL513" i="54"/>
  <c r="FP513" i="54"/>
  <c r="FT513" i="54"/>
  <c r="FI513" i="54"/>
  <c r="FM513" i="54"/>
  <c r="FQ513" i="54"/>
  <c r="FF513" i="54"/>
  <c r="FJ513" i="54"/>
  <c r="FN513" i="54"/>
  <c r="FR513" i="54"/>
  <c r="FG513" i="54"/>
  <c r="FK513" i="54"/>
  <c r="FO513" i="54"/>
  <c r="FS513" i="54"/>
  <c r="FI554" i="54"/>
  <c r="FM554" i="54"/>
  <c r="FQ554" i="54"/>
  <c r="FF554" i="54"/>
  <c r="FJ554" i="54"/>
  <c r="FN554" i="54"/>
  <c r="FR554" i="54"/>
  <c r="FG554" i="54"/>
  <c r="FK554" i="54"/>
  <c r="FO554" i="54"/>
  <c r="FS554" i="54"/>
  <c r="FH554" i="54"/>
  <c r="FL554" i="54"/>
  <c r="FP554" i="54"/>
  <c r="FT554" i="54"/>
  <c r="FI522" i="54"/>
  <c r="FM522" i="54"/>
  <c r="FQ522" i="54"/>
  <c r="FF522" i="54"/>
  <c r="FJ522" i="54"/>
  <c r="FN522" i="54"/>
  <c r="FR522" i="54"/>
  <c r="FG522" i="54"/>
  <c r="FK522" i="54"/>
  <c r="FO522" i="54"/>
  <c r="FS522" i="54"/>
  <c r="FH522" i="54"/>
  <c r="FL522" i="54"/>
  <c r="FP522" i="54"/>
  <c r="FT522" i="54"/>
  <c r="FG446" i="54"/>
  <c r="FK446" i="54"/>
  <c r="FO446" i="54"/>
  <c r="FS446" i="54"/>
  <c r="FH446" i="54"/>
  <c r="FL446" i="54"/>
  <c r="FP446" i="54"/>
  <c r="FT446" i="54"/>
  <c r="FI446" i="54"/>
  <c r="FM446" i="54"/>
  <c r="FQ446" i="54"/>
  <c r="FF446" i="54"/>
  <c r="FJ446" i="54"/>
  <c r="FN446" i="54"/>
  <c r="FR446" i="54"/>
  <c r="FF453" i="54"/>
  <c r="FJ453" i="54"/>
  <c r="FN453" i="54"/>
  <c r="FR453" i="54"/>
  <c r="FG453" i="54"/>
  <c r="FK453" i="54"/>
  <c r="FO453" i="54"/>
  <c r="FS453" i="54"/>
  <c r="FH453" i="54"/>
  <c r="FL453" i="54"/>
  <c r="FP453" i="54"/>
  <c r="FT453" i="54"/>
  <c r="FI453" i="54"/>
  <c r="FM453" i="54"/>
  <c r="FQ453" i="54"/>
  <c r="FH521" i="54"/>
  <c r="FL521" i="54"/>
  <c r="FP521" i="54"/>
  <c r="FT521" i="54"/>
  <c r="FI521" i="54"/>
  <c r="FM521" i="54"/>
  <c r="FQ521" i="54"/>
  <c r="FF521" i="54"/>
  <c r="FJ521" i="54"/>
  <c r="FN521" i="54"/>
  <c r="FR521" i="54"/>
  <c r="FG521" i="54"/>
  <c r="FK521" i="54"/>
  <c r="FO521" i="54"/>
  <c r="FS521" i="54"/>
  <c r="FI498" i="54"/>
  <c r="FM498" i="54"/>
  <c r="FQ498" i="54"/>
  <c r="FF498" i="54"/>
  <c r="FJ498" i="54"/>
  <c r="FN498" i="54"/>
  <c r="FR498" i="54"/>
  <c r="FG498" i="54"/>
  <c r="FK498" i="54"/>
  <c r="FO498" i="54"/>
  <c r="FS498" i="54"/>
  <c r="FH498" i="54"/>
  <c r="FL498" i="54"/>
  <c r="FP498" i="54"/>
  <c r="FT498" i="54"/>
  <c r="FG508" i="54"/>
  <c r="FK508" i="54"/>
  <c r="FO508" i="54"/>
  <c r="FS508" i="54"/>
  <c r="FH508" i="54"/>
  <c r="FL508" i="54"/>
  <c r="FP508" i="54"/>
  <c r="FT508" i="54"/>
  <c r="FI508" i="54"/>
  <c r="FM508" i="54"/>
  <c r="FQ508" i="54"/>
  <c r="FF508" i="54"/>
  <c r="FJ508" i="54"/>
  <c r="FN508" i="54"/>
  <c r="FR508" i="54"/>
  <c r="FI546" i="54"/>
  <c r="FM546" i="54"/>
  <c r="FQ546" i="54"/>
  <c r="FF546" i="54"/>
  <c r="FJ546" i="54"/>
  <c r="FN546" i="54"/>
  <c r="FR546" i="54"/>
  <c r="FG546" i="54"/>
  <c r="FK546" i="54"/>
  <c r="FO546" i="54"/>
  <c r="FS546" i="54"/>
  <c r="FH546" i="54"/>
  <c r="FL546" i="54"/>
  <c r="FP546" i="54"/>
  <c r="FT546" i="54"/>
  <c r="FH501" i="54"/>
  <c r="FL501" i="54"/>
  <c r="FP501" i="54"/>
  <c r="FT501" i="54"/>
  <c r="FI501" i="54"/>
  <c r="FM501" i="54"/>
  <c r="FQ501" i="54"/>
  <c r="FF501" i="54"/>
  <c r="FJ501" i="54"/>
  <c r="FN501" i="54"/>
  <c r="FR501" i="54"/>
  <c r="FG501" i="54"/>
  <c r="FK501" i="54"/>
  <c r="FO501" i="54"/>
  <c r="FS501" i="54"/>
  <c r="FH451" i="54"/>
  <c r="FL451" i="54"/>
  <c r="FP451" i="54"/>
  <c r="FT451" i="54"/>
  <c r="FI451" i="54"/>
  <c r="FM451" i="54"/>
  <c r="FQ451" i="54"/>
  <c r="FF451" i="54"/>
  <c r="FJ451" i="54"/>
  <c r="FN451" i="54"/>
  <c r="FR451" i="54"/>
  <c r="FG451" i="54"/>
  <c r="FK451" i="54"/>
  <c r="FO451" i="54"/>
  <c r="FS451" i="54"/>
  <c r="FI448" i="54"/>
  <c r="FM448" i="54"/>
  <c r="FQ448" i="54"/>
  <c r="FF448" i="54"/>
  <c r="FJ448" i="54"/>
  <c r="FN448" i="54"/>
  <c r="FR448" i="54"/>
  <c r="FG448" i="54"/>
  <c r="FK448" i="54"/>
  <c r="FO448" i="54"/>
  <c r="FS448" i="54"/>
  <c r="FH448" i="54"/>
  <c r="FL448" i="54"/>
  <c r="FP448" i="54"/>
  <c r="FT448" i="54"/>
  <c r="FF473" i="54"/>
  <c r="FJ473" i="54"/>
  <c r="FN473" i="54"/>
  <c r="FR473" i="54"/>
  <c r="FG473" i="54"/>
  <c r="FK473" i="54"/>
  <c r="FO473" i="54"/>
  <c r="FS473" i="54"/>
  <c r="FH473" i="54"/>
  <c r="FL473" i="54"/>
  <c r="FP473" i="54"/>
  <c r="FT473" i="54"/>
  <c r="FI473" i="54"/>
  <c r="FM473" i="54"/>
  <c r="FQ473" i="54"/>
  <c r="FH315" i="54"/>
  <c r="FL315" i="54"/>
  <c r="FP315" i="54"/>
  <c r="FT315" i="54"/>
  <c r="FI315" i="54"/>
  <c r="FM315" i="54"/>
  <c r="FQ315" i="54"/>
  <c r="FF315" i="54"/>
  <c r="FJ315" i="54"/>
  <c r="FN315" i="54"/>
  <c r="FR315" i="54"/>
  <c r="FG315" i="54"/>
  <c r="FK315" i="54"/>
  <c r="FO315" i="54"/>
  <c r="FS315" i="54"/>
  <c r="FH145" i="54"/>
  <c r="FL145" i="54"/>
  <c r="FP145" i="54"/>
  <c r="FT145" i="54"/>
  <c r="FI145" i="54"/>
  <c r="FM145" i="54"/>
  <c r="FQ145" i="54"/>
  <c r="FF145" i="54"/>
  <c r="FN145" i="54"/>
  <c r="FG145" i="54"/>
  <c r="FO145" i="54"/>
  <c r="FJ145" i="54"/>
  <c r="FR145" i="54"/>
  <c r="FK145" i="54"/>
  <c r="FS145" i="54"/>
  <c r="FF385" i="54"/>
  <c r="FJ385" i="54"/>
  <c r="FN385" i="54"/>
  <c r="FR385" i="54"/>
  <c r="FG385" i="54"/>
  <c r="FK385" i="54"/>
  <c r="FO385" i="54"/>
  <c r="FS385" i="54"/>
  <c r="FH385" i="54"/>
  <c r="FL385" i="54"/>
  <c r="FP385" i="54"/>
  <c r="FT385" i="54"/>
  <c r="FI385" i="54"/>
  <c r="FM385" i="54"/>
  <c r="FQ385" i="54"/>
  <c r="FG410" i="54"/>
  <c r="FK410" i="54"/>
  <c r="FO410" i="54"/>
  <c r="FS410" i="54"/>
  <c r="FH410" i="54"/>
  <c r="FL410" i="54"/>
  <c r="FP410" i="54"/>
  <c r="FT410" i="54"/>
  <c r="FI410" i="54"/>
  <c r="FM410" i="54"/>
  <c r="FQ410" i="54"/>
  <c r="FF410" i="54"/>
  <c r="FJ410" i="54"/>
  <c r="FN410" i="54"/>
  <c r="FR410" i="54"/>
  <c r="FG249" i="54"/>
  <c r="FK249" i="54"/>
  <c r="FO249" i="54"/>
  <c r="FS249" i="54"/>
  <c r="FH249" i="54"/>
  <c r="FL249" i="54"/>
  <c r="FP249" i="54"/>
  <c r="FT249" i="54"/>
  <c r="FI249" i="54"/>
  <c r="FM249" i="54"/>
  <c r="FQ249" i="54"/>
  <c r="FF249" i="54"/>
  <c r="FJ249" i="54"/>
  <c r="FN249" i="54"/>
  <c r="FR249" i="54"/>
  <c r="FF353" i="54"/>
  <c r="FJ353" i="54"/>
  <c r="FN353" i="54"/>
  <c r="FR353" i="54"/>
  <c r="FG353" i="54"/>
  <c r="FK353" i="54"/>
  <c r="FO353" i="54"/>
  <c r="FS353" i="54"/>
  <c r="FH353" i="54"/>
  <c r="FL353" i="54"/>
  <c r="FP353" i="54"/>
  <c r="FT353" i="54"/>
  <c r="FI353" i="54"/>
  <c r="FM353" i="54"/>
  <c r="FQ353" i="54"/>
  <c r="FG138" i="54"/>
  <c r="FK138" i="54"/>
  <c r="FO138" i="54"/>
  <c r="FS138" i="54"/>
  <c r="FI138" i="54"/>
  <c r="FM138" i="54"/>
  <c r="FQ138" i="54"/>
  <c r="FF138" i="54"/>
  <c r="FJ138" i="54"/>
  <c r="FN138" i="54"/>
  <c r="FR138" i="54"/>
  <c r="FL138" i="54"/>
  <c r="FP138" i="54"/>
  <c r="FT138" i="54"/>
  <c r="FH138" i="54"/>
  <c r="FI198" i="54"/>
  <c r="FM198" i="54"/>
  <c r="FQ198" i="54"/>
  <c r="FF198" i="54"/>
  <c r="FJ198" i="54"/>
  <c r="FN198" i="54"/>
  <c r="FR198" i="54"/>
  <c r="FG198" i="54"/>
  <c r="FK198" i="54"/>
  <c r="FO198" i="54"/>
  <c r="FS198" i="54"/>
  <c r="FP198" i="54"/>
  <c r="FT198" i="54"/>
  <c r="FH198" i="54"/>
  <c r="FL198" i="54"/>
  <c r="FF151" i="54"/>
  <c r="FJ151" i="54"/>
  <c r="FN151" i="54"/>
  <c r="FR151" i="54"/>
  <c r="FG151" i="54"/>
  <c r="FK151" i="54"/>
  <c r="FO151" i="54"/>
  <c r="FS151" i="54"/>
  <c r="FL151" i="54"/>
  <c r="FT151" i="54"/>
  <c r="FM151" i="54"/>
  <c r="FH151" i="54"/>
  <c r="FP151" i="54"/>
  <c r="FI151" i="54"/>
  <c r="FQ151" i="54"/>
  <c r="FF22" i="54"/>
  <c r="FJ22" i="54"/>
  <c r="FN22" i="54"/>
  <c r="FR22" i="54"/>
  <c r="FG22" i="54"/>
  <c r="FK22" i="54"/>
  <c r="FO22" i="54"/>
  <c r="FS22" i="54"/>
  <c r="FH22" i="54"/>
  <c r="FL22" i="54"/>
  <c r="FP22" i="54"/>
  <c r="FT22" i="54"/>
  <c r="FM22" i="54"/>
  <c r="FQ22" i="54"/>
  <c r="FI22" i="54"/>
  <c r="FI287" i="54"/>
  <c r="FM287" i="54"/>
  <c r="FQ287" i="54"/>
  <c r="FF287" i="54"/>
  <c r="FJ287" i="54"/>
  <c r="FN287" i="54"/>
  <c r="FR287" i="54"/>
  <c r="FG287" i="54"/>
  <c r="FK287" i="54"/>
  <c r="FO287" i="54"/>
  <c r="FS287" i="54"/>
  <c r="FH287" i="54"/>
  <c r="FL287" i="54"/>
  <c r="FP287" i="54"/>
  <c r="FT287" i="54"/>
  <c r="FF129" i="54"/>
  <c r="FJ129" i="54"/>
  <c r="FN129" i="54"/>
  <c r="FR129" i="54"/>
  <c r="FH129" i="54"/>
  <c r="FL129" i="54"/>
  <c r="FP129" i="54"/>
  <c r="FT129" i="54"/>
  <c r="FI129" i="54"/>
  <c r="FM129" i="54"/>
  <c r="FQ129" i="54"/>
  <c r="FS129" i="54"/>
  <c r="FG129" i="54"/>
  <c r="FK129" i="54"/>
  <c r="FO129" i="54"/>
  <c r="FF268" i="54"/>
  <c r="FJ268" i="54"/>
  <c r="FN268" i="54"/>
  <c r="FR268" i="54"/>
  <c r="FG268" i="54"/>
  <c r="FK268" i="54"/>
  <c r="FO268" i="54"/>
  <c r="FS268" i="54"/>
  <c r="FH268" i="54"/>
  <c r="FL268" i="54"/>
  <c r="FP268" i="54"/>
  <c r="FT268" i="54"/>
  <c r="FI268" i="54"/>
  <c r="FM268" i="54"/>
  <c r="FQ268" i="54"/>
  <c r="FH431" i="54"/>
  <c r="FL431" i="54"/>
  <c r="FP431" i="54"/>
  <c r="FT431" i="54"/>
  <c r="FI431" i="54"/>
  <c r="FM431" i="54"/>
  <c r="FQ431" i="54"/>
  <c r="FF431" i="54"/>
  <c r="FJ431" i="54"/>
  <c r="FN431" i="54"/>
  <c r="FR431" i="54"/>
  <c r="FG431" i="54"/>
  <c r="FK431" i="54"/>
  <c r="FO431" i="54"/>
  <c r="FS431" i="54"/>
  <c r="FF297" i="54"/>
  <c r="FJ297" i="54"/>
  <c r="FN297" i="54"/>
  <c r="FR297" i="54"/>
  <c r="FG297" i="54"/>
  <c r="FK297" i="54"/>
  <c r="FO297" i="54"/>
  <c r="FS297" i="54"/>
  <c r="FH297" i="54"/>
  <c r="FL297" i="54"/>
  <c r="FP297" i="54"/>
  <c r="FT297" i="54"/>
  <c r="FI297" i="54"/>
  <c r="FM297" i="54"/>
  <c r="FQ297" i="54"/>
  <c r="FI275" i="54"/>
  <c r="FM275" i="54"/>
  <c r="FQ275" i="54"/>
  <c r="FF275" i="54"/>
  <c r="FJ275" i="54"/>
  <c r="FN275" i="54"/>
  <c r="FR275" i="54"/>
  <c r="FG275" i="54"/>
  <c r="FK275" i="54"/>
  <c r="FO275" i="54"/>
  <c r="FS275" i="54"/>
  <c r="FH275" i="54"/>
  <c r="FL275" i="54"/>
  <c r="FP275" i="54"/>
  <c r="FT275" i="54"/>
  <c r="FF381" i="54"/>
  <c r="FJ381" i="54"/>
  <c r="FN381" i="54"/>
  <c r="FR381" i="54"/>
  <c r="FG381" i="54"/>
  <c r="FK381" i="54"/>
  <c r="FO381" i="54"/>
  <c r="FS381" i="54"/>
  <c r="FH381" i="54"/>
  <c r="FL381" i="54"/>
  <c r="FP381" i="54"/>
  <c r="FT381" i="54"/>
  <c r="FI381" i="54"/>
  <c r="FM381" i="54"/>
  <c r="FQ381" i="54"/>
  <c r="FG204" i="54"/>
  <c r="FK204" i="54"/>
  <c r="FO204" i="54"/>
  <c r="FS204" i="54"/>
  <c r="FH204" i="54"/>
  <c r="FL204" i="54"/>
  <c r="FP204" i="54"/>
  <c r="FT204" i="54"/>
  <c r="FI204" i="54"/>
  <c r="FM204" i="54"/>
  <c r="FQ204" i="54"/>
  <c r="FF204" i="54"/>
  <c r="FJ204" i="54"/>
  <c r="FN204" i="54"/>
  <c r="FR204" i="54"/>
  <c r="FF417" i="54"/>
  <c r="FJ417" i="54"/>
  <c r="FN417" i="54"/>
  <c r="FR417" i="54"/>
  <c r="FG417" i="54"/>
  <c r="FK417" i="54"/>
  <c r="FO417" i="54"/>
  <c r="FS417" i="54"/>
  <c r="FH417" i="54"/>
  <c r="FL417" i="54"/>
  <c r="FP417" i="54"/>
  <c r="FT417" i="54"/>
  <c r="FI417" i="54"/>
  <c r="FM417" i="54"/>
  <c r="FQ417" i="54"/>
  <c r="FH335" i="54"/>
  <c r="FL335" i="54"/>
  <c r="FP335" i="54"/>
  <c r="FT335" i="54"/>
  <c r="FI335" i="54"/>
  <c r="FM335" i="54"/>
  <c r="FQ335" i="54"/>
  <c r="FF335" i="54"/>
  <c r="FJ335" i="54"/>
  <c r="FN335" i="54"/>
  <c r="FR335" i="54"/>
  <c r="FG335" i="54"/>
  <c r="FK335" i="54"/>
  <c r="FO335" i="54"/>
  <c r="FS335" i="54"/>
  <c r="FG269" i="54"/>
  <c r="FK269" i="54"/>
  <c r="FO269" i="54"/>
  <c r="FS269" i="54"/>
  <c r="FH269" i="54"/>
  <c r="FL269" i="54"/>
  <c r="FP269" i="54"/>
  <c r="FT269" i="54"/>
  <c r="FI269" i="54"/>
  <c r="FM269" i="54"/>
  <c r="FQ269" i="54"/>
  <c r="FF269" i="54"/>
  <c r="FJ269" i="54"/>
  <c r="FN269" i="54"/>
  <c r="FR269" i="54"/>
  <c r="FI146" i="54"/>
  <c r="FM146" i="54"/>
  <c r="FQ146" i="54"/>
  <c r="FF146" i="54"/>
  <c r="FJ146" i="54"/>
  <c r="FN146" i="54"/>
  <c r="FR146" i="54"/>
  <c r="FG146" i="54"/>
  <c r="FO146" i="54"/>
  <c r="FH146" i="54"/>
  <c r="FP146" i="54"/>
  <c r="FK146" i="54"/>
  <c r="FS146" i="54"/>
  <c r="FL146" i="54"/>
  <c r="FT146" i="54"/>
  <c r="FF329" i="54"/>
  <c r="FJ329" i="54"/>
  <c r="FN329" i="54"/>
  <c r="FR329" i="54"/>
  <c r="FG329" i="54"/>
  <c r="FK329" i="54"/>
  <c r="FO329" i="54"/>
  <c r="FS329" i="54"/>
  <c r="FH329" i="54"/>
  <c r="FL329" i="54"/>
  <c r="FP329" i="54"/>
  <c r="FT329" i="54"/>
  <c r="FI329" i="54"/>
  <c r="FM329" i="54"/>
  <c r="FQ329" i="54"/>
  <c r="FG442" i="54"/>
  <c r="FK442" i="54"/>
  <c r="FO442" i="54"/>
  <c r="FS442" i="54"/>
  <c r="FH442" i="54"/>
  <c r="FL442" i="54"/>
  <c r="FP442" i="54"/>
  <c r="FT442" i="54"/>
  <c r="FI442" i="54"/>
  <c r="FM442" i="54"/>
  <c r="FQ442" i="54"/>
  <c r="FF442" i="54"/>
  <c r="FJ442" i="54"/>
  <c r="FN442" i="54"/>
  <c r="FR442" i="54"/>
  <c r="FS5" i="54"/>
  <c r="FM5" i="54"/>
  <c r="FG5" i="54"/>
  <c r="FF5" i="54"/>
  <c r="FT5" i="54"/>
  <c r="FN5" i="54"/>
  <c r="FH5" i="54"/>
  <c r="FQ5" i="54"/>
  <c r="FP5" i="54"/>
  <c r="FO5" i="54"/>
  <c r="FI5" i="54"/>
  <c r="FR5" i="54"/>
  <c r="FL5" i="54"/>
  <c r="FK5" i="54"/>
  <c r="FJ5" i="54"/>
  <c r="FI53" i="54"/>
  <c r="FM53" i="54"/>
  <c r="FQ53" i="54"/>
  <c r="FF53" i="54"/>
  <c r="FJ53" i="54"/>
  <c r="FN53" i="54"/>
  <c r="FR53" i="54"/>
  <c r="FG53" i="54"/>
  <c r="FK53" i="54"/>
  <c r="FO53" i="54"/>
  <c r="FS53" i="54"/>
  <c r="FH53" i="54"/>
  <c r="FL53" i="54"/>
  <c r="FP53" i="54"/>
  <c r="FT53" i="54"/>
  <c r="FI92" i="54"/>
  <c r="FM92" i="54"/>
  <c r="FQ92" i="54"/>
  <c r="FF92" i="54"/>
  <c r="FJ92" i="54"/>
  <c r="FN92" i="54"/>
  <c r="FR92" i="54"/>
  <c r="FG92" i="54"/>
  <c r="FK92" i="54"/>
  <c r="FO92" i="54"/>
  <c r="FS92" i="54"/>
  <c r="FH92" i="54"/>
  <c r="FL92" i="54"/>
  <c r="FP92" i="54"/>
  <c r="FT92" i="54"/>
  <c r="FH79" i="54"/>
  <c r="FL79" i="54"/>
  <c r="FP79" i="54"/>
  <c r="FT79" i="54"/>
  <c r="FI79" i="54"/>
  <c r="FM79" i="54"/>
  <c r="FQ79" i="54"/>
  <c r="FF79" i="54"/>
  <c r="FJ79" i="54"/>
  <c r="FN79" i="54"/>
  <c r="FR79" i="54"/>
  <c r="FK79" i="54"/>
  <c r="FO79" i="54"/>
  <c r="FS79" i="54"/>
  <c r="FG79" i="54"/>
  <c r="FG82" i="54"/>
  <c r="FK82" i="54"/>
  <c r="FO82" i="54"/>
  <c r="FS82" i="54"/>
  <c r="FH82" i="54"/>
  <c r="FL82" i="54"/>
  <c r="FP82" i="54"/>
  <c r="FT82" i="54"/>
  <c r="FI82" i="54"/>
  <c r="FM82" i="54"/>
  <c r="FQ82" i="54"/>
  <c r="FN82" i="54"/>
  <c r="FR82" i="54"/>
  <c r="FF82" i="54"/>
  <c r="FJ82" i="54"/>
  <c r="FF73" i="54"/>
  <c r="FJ73" i="54"/>
  <c r="FN73" i="54"/>
  <c r="FR73" i="54"/>
  <c r="FG73" i="54"/>
  <c r="FK73" i="54"/>
  <c r="FO73" i="54"/>
  <c r="FS73" i="54"/>
  <c r="FH73" i="54"/>
  <c r="FL73" i="54"/>
  <c r="FP73" i="54"/>
  <c r="FT73" i="54"/>
  <c r="FI73" i="54"/>
  <c r="FM73" i="54"/>
  <c r="FQ73" i="54"/>
  <c r="FF105" i="54"/>
  <c r="FJ105" i="54"/>
  <c r="FN105" i="54"/>
  <c r="FR105" i="54"/>
  <c r="FG105" i="54"/>
  <c r="FK105" i="54"/>
  <c r="FO105" i="54"/>
  <c r="FS105" i="54"/>
  <c r="FH105" i="54"/>
  <c r="FL105" i="54"/>
  <c r="FP105" i="54"/>
  <c r="FT105" i="54"/>
  <c r="FI105" i="54"/>
  <c r="FM105" i="54"/>
  <c r="FQ105" i="54"/>
  <c r="FI190" i="54"/>
  <c r="FM190" i="54"/>
  <c r="FQ190" i="54"/>
  <c r="FF190" i="54"/>
  <c r="FJ190" i="54"/>
  <c r="FN190" i="54"/>
  <c r="FR190" i="54"/>
  <c r="FG190" i="54"/>
  <c r="FK190" i="54"/>
  <c r="FO190" i="54"/>
  <c r="FS190" i="54"/>
  <c r="FH190" i="54"/>
  <c r="FL190" i="54"/>
  <c r="FP190" i="54"/>
  <c r="FT190" i="54"/>
  <c r="FH262" i="54"/>
  <c r="FL262" i="54"/>
  <c r="FP262" i="54"/>
  <c r="FT262" i="54"/>
  <c r="FI262" i="54"/>
  <c r="FM262" i="54"/>
  <c r="FQ262" i="54"/>
  <c r="FF262" i="54"/>
  <c r="FJ262" i="54"/>
  <c r="FN262" i="54"/>
  <c r="FR262" i="54"/>
  <c r="FG262" i="54"/>
  <c r="FK262" i="54"/>
  <c r="FO262" i="54"/>
  <c r="FS262" i="54"/>
  <c r="FI251" i="54"/>
  <c r="FM251" i="54"/>
  <c r="FQ251" i="54"/>
  <c r="FF251" i="54"/>
  <c r="FJ251" i="54"/>
  <c r="FN251" i="54"/>
  <c r="FR251" i="54"/>
  <c r="FG251" i="54"/>
  <c r="FK251" i="54"/>
  <c r="FO251" i="54"/>
  <c r="FS251" i="54"/>
  <c r="FH251" i="54"/>
  <c r="FL251" i="54"/>
  <c r="FP251" i="54"/>
  <c r="FT251" i="54"/>
  <c r="FH327" i="54"/>
  <c r="FL327" i="54"/>
  <c r="FP327" i="54"/>
  <c r="FT327" i="54"/>
  <c r="FI327" i="54"/>
  <c r="FM327" i="54"/>
  <c r="FQ327" i="54"/>
  <c r="FF327" i="54"/>
  <c r="FJ327" i="54"/>
  <c r="FN327" i="54"/>
  <c r="FR327" i="54"/>
  <c r="FG327" i="54"/>
  <c r="FK327" i="54"/>
  <c r="FO327" i="54"/>
  <c r="FS327" i="54"/>
  <c r="FI21" i="54"/>
  <c r="FM21" i="54"/>
  <c r="FQ21" i="54"/>
  <c r="FF21" i="54"/>
  <c r="FJ21" i="54"/>
  <c r="FN21" i="54"/>
  <c r="FR21" i="54"/>
  <c r="FG21" i="54"/>
  <c r="FK21" i="54"/>
  <c r="FO21" i="54"/>
  <c r="FS21" i="54"/>
  <c r="FL21" i="54"/>
  <c r="FP21" i="54"/>
  <c r="FT21" i="54"/>
  <c r="FH21" i="54"/>
  <c r="FF244" i="54"/>
  <c r="FJ244" i="54"/>
  <c r="FN244" i="54"/>
  <c r="FR244" i="54"/>
  <c r="FG244" i="54"/>
  <c r="FK244" i="54"/>
  <c r="FO244" i="54"/>
  <c r="FS244" i="54"/>
  <c r="FH244" i="54"/>
  <c r="FL244" i="54"/>
  <c r="FP244" i="54"/>
  <c r="FT244" i="54"/>
  <c r="FI244" i="54"/>
  <c r="FM244" i="54"/>
  <c r="FQ244" i="54"/>
  <c r="FF272" i="54"/>
  <c r="FJ272" i="54"/>
  <c r="FN272" i="54"/>
  <c r="FR272" i="54"/>
  <c r="FG272" i="54"/>
  <c r="FK272" i="54"/>
  <c r="FO272" i="54"/>
  <c r="FS272" i="54"/>
  <c r="FH272" i="54"/>
  <c r="FL272" i="54"/>
  <c r="FP272" i="54"/>
  <c r="FT272" i="54"/>
  <c r="FI272" i="54"/>
  <c r="FM272" i="54"/>
  <c r="FQ272" i="54"/>
  <c r="FF341" i="54"/>
  <c r="FJ341" i="54"/>
  <c r="FN341" i="54"/>
  <c r="FR341" i="54"/>
  <c r="FG341" i="54"/>
  <c r="FK341" i="54"/>
  <c r="FO341" i="54"/>
  <c r="FS341" i="54"/>
  <c r="FH341" i="54"/>
  <c r="FL341" i="54"/>
  <c r="FP341" i="54"/>
  <c r="FT341" i="54"/>
  <c r="FI341" i="54"/>
  <c r="FM341" i="54"/>
  <c r="FQ341" i="54"/>
  <c r="FF405" i="54"/>
  <c r="FJ405" i="54"/>
  <c r="FN405" i="54"/>
  <c r="FR405" i="54"/>
  <c r="FG405" i="54"/>
  <c r="FK405" i="54"/>
  <c r="FO405" i="54"/>
  <c r="FS405" i="54"/>
  <c r="FH405" i="54"/>
  <c r="FL405" i="54"/>
  <c r="FP405" i="54"/>
  <c r="FT405" i="54"/>
  <c r="FI405" i="54"/>
  <c r="FM405" i="54"/>
  <c r="FQ405" i="54"/>
  <c r="FH48" i="54"/>
  <c r="FL48" i="54"/>
  <c r="FP48" i="54"/>
  <c r="FT48" i="54"/>
  <c r="FI48" i="54"/>
  <c r="FM48" i="54"/>
  <c r="FQ48" i="54"/>
  <c r="FF48" i="54"/>
  <c r="FJ48" i="54"/>
  <c r="FN48" i="54"/>
  <c r="FR48" i="54"/>
  <c r="FG48" i="54"/>
  <c r="FK48" i="54"/>
  <c r="FO48" i="54"/>
  <c r="FS48" i="54"/>
  <c r="FI68" i="54"/>
  <c r="FM68" i="54"/>
  <c r="FQ68" i="54"/>
  <c r="FF68" i="54"/>
  <c r="FJ68" i="54"/>
  <c r="FN68" i="54"/>
  <c r="FR68" i="54"/>
  <c r="FG68" i="54"/>
  <c r="FK68" i="54"/>
  <c r="FO68" i="54"/>
  <c r="FS68" i="54"/>
  <c r="FP68" i="54"/>
  <c r="FT68" i="54"/>
  <c r="FH68" i="54"/>
  <c r="FL68" i="54"/>
  <c r="FH71" i="54"/>
  <c r="FL71" i="54"/>
  <c r="FP71" i="54"/>
  <c r="FT71" i="54"/>
  <c r="FI71" i="54"/>
  <c r="FM71" i="54"/>
  <c r="FQ71" i="54"/>
  <c r="FF71" i="54"/>
  <c r="FJ71" i="54"/>
  <c r="FN71" i="54"/>
  <c r="FR71" i="54"/>
  <c r="FS71" i="54"/>
  <c r="FG71" i="54"/>
  <c r="FK71" i="54"/>
  <c r="FO71" i="54"/>
  <c r="FG74" i="54"/>
  <c r="FK74" i="54"/>
  <c r="FO74" i="54"/>
  <c r="FS74" i="54"/>
  <c r="FH74" i="54"/>
  <c r="FL74" i="54"/>
  <c r="FP74" i="54"/>
  <c r="FT74" i="54"/>
  <c r="FI74" i="54"/>
  <c r="FM74" i="54"/>
  <c r="FQ74" i="54"/>
  <c r="FF74" i="54"/>
  <c r="FJ74" i="54"/>
  <c r="FN74" i="54"/>
  <c r="FR74" i="54"/>
  <c r="FH131" i="54"/>
  <c r="FL131" i="54"/>
  <c r="FP131" i="54"/>
  <c r="FT131" i="54"/>
  <c r="FF131" i="54"/>
  <c r="FJ131" i="54"/>
  <c r="FN131" i="54"/>
  <c r="FR131" i="54"/>
  <c r="FG131" i="54"/>
  <c r="FK131" i="54"/>
  <c r="FO131" i="54"/>
  <c r="FS131" i="54"/>
  <c r="FI131" i="54"/>
  <c r="FM131" i="54"/>
  <c r="FQ131" i="54"/>
  <c r="FH165" i="54"/>
  <c r="FL165" i="54"/>
  <c r="FP165" i="54"/>
  <c r="FT165" i="54"/>
  <c r="FI165" i="54"/>
  <c r="FM165" i="54"/>
  <c r="FQ165" i="54"/>
  <c r="FJ165" i="54"/>
  <c r="FR165" i="54"/>
  <c r="FK165" i="54"/>
  <c r="FS165" i="54"/>
  <c r="FF165" i="54"/>
  <c r="FN165" i="54"/>
  <c r="FG165" i="54"/>
  <c r="FO165" i="54"/>
  <c r="FH343" i="54"/>
  <c r="FL343" i="54"/>
  <c r="FP343" i="54"/>
  <c r="FT343" i="54"/>
  <c r="FI343" i="54"/>
  <c r="FM343" i="54"/>
  <c r="FQ343" i="54"/>
  <c r="FF343" i="54"/>
  <c r="FJ343" i="54"/>
  <c r="FN343" i="54"/>
  <c r="FR343" i="54"/>
  <c r="FG343" i="54"/>
  <c r="FK343" i="54"/>
  <c r="FO343" i="54"/>
  <c r="FS343" i="54"/>
  <c r="FI388" i="54"/>
  <c r="FM388" i="54"/>
  <c r="FQ388" i="54"/>
  <c r="FF388" i="54"/>
  <c r="FJ388" i="54"/>
  <c r="FN388" i="54"/>
  <c r="FR388" i="54"/>
  <c r="FG388" i="54"/>
  <c r="FK388" i="54"/>
  <c r="FO388" i="54"/>
  <c r="FS388" i="54"/>
  <c r="FH388" i="54"/>
  <c r="FL388" i="54"/>
  <c r="FP388" i="54"/>
  <c r="FT388" i="54"/>
  <c r="FF26" i="54"/>
  <c r="FJ26" i="54"/>
  <c r="FN26" i="54"/>
  <c r="FR26" i="54"/>
  <c r="FG26" i="54"/>
  <c r="FK26" i="54"/>
  <c r="FO26" i="54"/>
  <c r="FS26" i="54"/>
  <c r="FH26" i="54"/>
  <c r="FL26" i="54"/>
  <c r="FP26" i="54"/>
  <c r="FT26" i="54"/>
  <c r="FQ26" i="54"/>
  <c r="FI26" i="54"/>
  <c r="FM26" i="54"/>
  <c r="FG94" i="54"/>
  <c r="FK94" i="54"/>
  <c r="FO94" i="54"/>
  <c r="FS94" i="54"/>
  <c r="FH94" i="54"/>
  <c r="FL94" i="54"/>
  <c r="FP94" i="54"/>
  <c r="FT94" i="54"/>
  <c r="FI94" i="54"/>
  <c r="FM94" i="54"/>
  <c r="FQ94" i="54"/>
  <c r="FF94" i="54"/>
  <c r="FJ94" i="54"/>
  <c r="FN94" i="54"/>
  <c r="FR94" i="54"/>
  <c r="FF113" i="54"/>
  <c r="FJ113" i="54"/>
  <c r="FN113" i="54"/>
  <c r="FR113" i="54"/>
  <c r="FG113" i="54"/>
  <c r="FK113" i="54"/>
  <c r="FO113" i="54"/>
  <c r="FS113" i="54"/>
  <c r="FH113" i="54"/>
  <c r="FL113" i="54"/>
  <c r="FP113" i="54"/>
  <c r="FT113" i="54"/>
  <c r="FI113" i="54"/>
  <c r="FM113" i="54"/>
  <c r="FQ113" i="54"/>
  <c r="FI170" i="54"/>
  <c r="FM170" i="54"/>
  <c r="FQ170" i="54"/>
  <c r="FF170" i="54"/>
  <c r="FJ170" i="54"/>
  <c r="FN170" i="54"/>
  <c r="FR170" i="54"/>
  <c r="FG170" i="54"/>
  <c r="FK170" i="54"/>
  <c r="FO170" i="54"/>
  <c r="FS170" i="54"/>
  <c r="FH170" i="54"/>
  <c r="FL170" i="54"/>
  <c r="FP170" i="54"/>
  <c r="FT170" i="54"/>
  <c r="FH173" i="54"/>
  <c r="FL173" i="54"/>
  <c r="FP173" i="54"/>
  <c r="FT173" i="54"/>
  <c r="FI173" i="54"/>
  <c r="FM173" i="54"/>
  <c r="FQ173" i="54"/>
  <c r="FF173" i="54"/>
  <c r="FJ173" i="54"/>
  <c r="FN173" i="54"/>
  <c r="FR173" i="54"/>
  <c r="FG173" i="54"/>
  <c r="FK173" i="54"/>
  <c r="FO173" i="54"/>
  <c r="FS173" i="54"/>
  <c r="FF313" i="54"/>
  <c r="FJ313" i="54"/>
  <c r="FN313" i="54"/>
  <c r="FR313" i="54"/>
  <c r="FG313" i="54"/>
  <c r="FK313" i="54"/>
  <c r="FO313" i="54"/>
  <c r="FS313" i="54"/>
  <c r="FH313" i="54"/>
  <c r="FL313" i="54"/>
  <c r="FP313" i="54"/>
  <c r="FT313" i="54"/>
  <c r="FI313" i="54"/>
  <c r="FM313" i="54"/>
  <c r="FQ313" i="54"/>
  <c r="FF256" i="54"/>
  <c r="FJ256" i="54"/>
  <c r="FN256" i="54"/>
  <c r="FR256" i="54"/>
  <c r="FG256" i="54"/>
  <c r="FK256" i="54"/>
  <c r="FO256" i="54"/>
  <c r="FS256" i="54"/>
  <c r="FH256" i="54"/>
  <c r="FL256" i="54"/>
  <c r="FP256" i="54"/>
  <c r="FT256" i="54"/>
  <c r="FI256" i="54"/>
  <c r="FM256" i="54"/>
  <c r="FQ256" i="54"/>
  <c r="FF413" i="54"/>
  <c r="FJ413" i="54"/>
  <c r="FN413" i="54"/>
  <c r="FR413" i="54"/>
  <c r="FG413" i="54"/>
  <c r="FK413" i="54"/>
  <c r="FO413" i="54"/>
  <c r="FS413" i="54"/>
  <c r="FH413" i="54"/>
  <c r="FL413" i="54"/>
  <c r="FP413" i="54"/>
  <c r="FT413" i="54"/>
  <c r="FI413" i="54"/>
  <c r="FM413" i="54"/>
  <c r="FQ413" i="54"/>
  <c r="FI392" i="54"/>
  <c r="FM392" i="54"/>
  <c r="FQ392" i="54"/>
  <c r="FF392" i="54"/>
  <c r="FJ392" i="54"/>
  <c r="FN392" i="54"/>
  <c r="FR392" i="54"/>
  <c r="FG392" i="54"/>
  <c r="FK392" i="54"/>
  <c r="FO392" i="54"/>
  <c r="FS392" i="54"/>
  <c r="FH392" i="54"/>
  <c r="FL392" i="54"/>
  <c r="FP392" i="54"/>
  <c r="FT392" i="54"/>
  <c r="FI440" i="54"/>
  <c r="FM440" i="54"/>
  <c r="FQ440" i="54"/>
  <c r="FF440" i="54"/>
  <c r="FJ440" i="54"/>
  <c r="FN440" i="54"/>
  <c r="FR440" i="54"/>
  <c r="FG440" i="54"/>
  <c r="FK440" i="54"/>
  <c r="FO440" i="54"/>
  <c r="FS440" i="54"/>
  <c r="FH440" i="54"/>
  <c r="FL440" i="54"/>
  <c r="FP440" i="54"/>
  <c r="FT440" i="54"/>
  <c r="FH435" i="54"/>
  <c r="FL435" i="54"/>
  <c r="FP435" i="54"/>
  <c r="FT435" i="54"/>
  <c r="FI435" i="54"/>
  <c r="FM435" i="54"/>
  <c r="FQ435" i="54"/>
  <c r="FF435" i="54"/>
  <c r="FJ435" i="54"/>
  <c r="FN435" i="54"/>
  <c r="FR435" i="54"/>
  <c r="FG435" i="54"/>
  <c r="FK435" i="54"/>
  <c r="FO435" i="54"/>
  <c r="FS435" i="54"/>
  <c r="FI558" i="54"/>
  <c r="FM558" i="54"/>
  <c r="FQ558" i="54"/>
  <c r="FF558" i="54"/>
  <c r="FJ558" i="54"/>
  <c r="FN558" i="54"/>
  <c r="FR558" i="54"/>
  <c r="FG558" i="54"/>
  <c r="FK558" i="54"/>
  <c r="FO558" i="54"/>
  <c r="FS558" i="54"/>
  <c r="FH558" i="54"/>
  <c r="FL558" i="54"/>
  <c r="FP558" i="54"/>
  <c r="FT558" i="54"/>
  <c r="FF523" i="54"/>
  <c r="FJ523" i="54"/>
  <c r="FN523" i="54"/>
  <c r="FR523" i="54"/>
  <c r="FG523" i="54"/>
  <c r="FK523" i="54"/>
  <c r="FO523" i="54"/>
  <c r="FS523" i="54"/>
  <c r="FH523" i="54"/>
  <c r="FL523" i="54"/>
  <c r="FP523" i="54"/>
  <c r="FT523" i="54"/>
  <c r="FI523" i="54"/>
  <c r="FM523" i="54"/>
  <c r="FQ523" i="54"/>
  <c r="FG504" i="54"/>
  <c r="FK504" i="54"/>
  <c r="FO504" i="54"/>
  <c r="FS504" i="54"/>
  <c r="FH504" i="54"/>
  <c r="FL504" i="54"/>
  <c r="FP504" i="54"/>
  <c r="FT504" i="54"/>
  <c r="FI504" i="54"/>
  <c r="FM504" i="54"/>
  <c r="FQ504" i="54"/>
  <c r="FF504" i="54"/>
  <c r="FJ504" i="54"/>
  <c r="FN504" i="54"/>
  <c r="FR504" i="54"/>
  <c r="FF547" i="54"/>
  <c r="FJ547" i="54"/>
  <c r="FN547" i="54"/>
  <c r="FR547" i="54"/>
  <c r="FG547" i="54"/>
  <c r="FK547" i="54"/>
  <c r="FO547" i="54"/>
  <c r="FS547" i="54"/>
  <c r="FH547" i="54"/>
  <c r="FL547" i="54"/>
  <c r="FP547" i="54"/>
  <c r="FT547" i="54"/>
  <c r="FI547" i="54"/>
  <c r="FM547" i="54"/>
  <c r="FQ547" i="54"/>
  <c r="FH533" i="54"/>
  <c r="FL533" i="54"/>
  <c r="FP533" i="54"/>
  <c r="FT533" i="54"/>
  <c r="FI533" i="54"/>
  <c r="FM533" i="54"/>
  <c r="FQ533" i="54"/>
  <c r="FF533" i="54"/>
  <c r="FJ533" i="54"/>
  <c r="FN533" i="54"/>
  <c r="FR533" i="54"/>
  <c r="FG533" i="54"/>
  <c r="FK533" i="54"/>
  <c r="FO533" i="54"/>
  <c r="FS533" i="54"/>
  <c r="FF543" i="54"/>
  <c r="FJ543" i="54"/>
  <c r="FN543" i="54"/>
  <c r="FR543" i="54"/>
  <c r="FG543" i="54"/>
  <c r="FK543" i="54"/>
  <c r="FO543" i="54"/>
  <c r="FS543" i="54"/>
  <c r="FH543" i="54"/>
  <c r="FL543" i="54"/>
  <c r="FP543" i="54"/>
  <c r="FT543" i="54"/>
  <c r="FI543" i="54"/>
  <c r="FM543" i="54"/>
  <c r="FQ543" i="54"/>
  <c r="FG516" i="54"/>
  <c r="FK516" i="54"/>
  <c r="FO516" i="54"/>
  <c r="FS516" i="54"/>
  <c r="FH516" i="54"/>
  <c r="FL516" i="54"/>
  <c r="FP516" i="54"/>
  <c r="FT516" i="54"/>
  <c r="FI516" i="54"/>
  <c r="FM516" i="54"/>
  <c r="FQ516" i="54"/>
  <c r="FF516" i="54"/>
  <c r="FJ516" i="54"/>
  <c r="FN516" i="54"/>
  <c r="FR516" i="54"/>
  <c r="FG470" i="54"/>
  <c r="FK470" i="54"/>
  <c r="FO470" i="54"/>
  <c r="FS470" i="54"/>
  <c r="FH470" i="54"/>
  <c r="FL470" i="54"/>
  <c r="FP470" i="54"/>
  <c r="FT470" i="54"/>
  <c r="FI470" i="54"/>
  <c r="FM470" i="54"/>
  <c r="FQ470" i="54"/>
  <c r="FF470" i="54"/>
  <c r="FJ470" i="54"/>
  <c r="FN470" i="54"/>
  <c r="FR470" i="54"/>
  <c r="FI490" i="54"/>
  <c r="FM490" i="54"/>
  <c r="FQ490" i="54"/>
  <c r="FF490" i="54"/>
  <c r="FJ490" i="54"/>
  <c r="FN490" i="54"/>
  <c r="FR490" i="54"/>
  <c r="FG490" i="54"/>
  <c r="FK490" i="54"/>
  <c r="FO490" i="54"/>
  <c r="FS490" i="54"/>
  <c r="FH490" i="54"/>
  <c r="FL490" i="54"/>
  <c r="FP490" i="54"/>
  <c r="FT490" i="54"/>
  <c r="FF449" i="54"/>
  <c r="FJ449" i="54"/>
  <c r="FN449" i="54"/>
  <c r="FR449" i="54"/>
  <c r="FG449" i="54"/>
  <c r="FK449" i="54"/>
  <c r="FO449" i="54"/>
  <c r="FS449" i="54"/>
  <c r="FH449" i="54"/>
  <c r="FL449" i="54"/>
  <c r="FP449" i="54"/>
  <c r="FT449" i="54"/>
  <c r="FI449" i="54"/>
  <c r="FM449" i="54"/>
  <c r="FQ449" i="54"/>
  <c r="FI534" i="54"/>
  <c r="FM534" i="54"/>
  <c r="FQ534" i="54"/>
  <c r="FF534" i="54"/>
  <c r="FJ534" i="54"/>
  <c r="FN534" i="54"/>
  <c r="FR534" i="54"/>
  <c r="FG534" i="54"/>
  <c r="FK534" i="54"/>
  <c r="FO534" i="54"/>
  <c r="FS534" i="54"/>
  <c r="FH534" i="54"/>
  <c r="FL534" i="54"/>
  <c r="FP534" i="54"/>
  <c r="FT534" i="54"/>
  <c r="FH525" i="54"/>
  <c r="FL525" i="54"/>
  <c r="FP525" i="54"/>
  <c r="FT525" i="54"/>
  <c r="FI525" i="54"/>
  <c r="FM525" i="54"/>
  <c r="FQ525" i="54"/>
  <c r="FF525" i="54"/>
  <c r="FJ525" i="54"/>
  <c r="FN525" i="54"/>
  <c r="FR525" i="54"/>
  <c r="FG525" i="54"/>
  <c r="FK525" i="54"/>
  <c r="FO525" i="54"/>
  <c r="FS525" i="54"/>
  <c r="FH529" i="54"/>
  <c r="FL529" i="54"/>
  <c r="FP529" i="54"/>
  <c r="FT529" i="54"/>
  <c r="FI529" i="54"/>
  <c r="FM529" i="54"/>
  <c r="FQ529" i="54"/>
  <c r="FF529" i="54"/>
  <c r="FJ529" i="54"/>
  <c r="FN529" i="54"/>
  <c r="FR529" i="54"/>
  <c r="FG529" i="54"/>
  <c r="FK529" i="54"/>
  <c r="FO529" i="54"/>
  <c r="FS529" i="54"/>
  <c r="FI456" i="54"/>
  <c r="FM456" i="54"/>
  <c r="FQ456" i="54"/>
  <c r="FF456" i="54"/>
  <c r="FJ456" i="54"/>
  <c r="FN456" i="54"/>
  <c r="FR456" i="54"/>
  <c r="FG456" i="54"/>
  <c r="FK456" i="54"/>
  <c r="FO456" i="54"/>
  <c r="FS456" i="54"/>
  <c r="FH456" i="54"/>
  <c r="FL456" i="54"/>
  <c r="FP456" i="54"/>
  <c r="FT456" i="54"/>
  <c r="FH474" i="54"/>
  <c r="FL474" i="54"/>
  <c r="FP474" i="54"/>
  <c r="FT474" i="54"/>
  <c r="FI474" i="54"/>
  <c r="FM474" i="54"/>
  <c r="FQ474" i="54"/>
  <c r="FF474" i="54"/>
  <c r="FJ474" i="54"/>
  <c r="FN474" i="54"/>
  <c r="FR474" i="54"/>
  <c r="FG474" i="54"/>
  <c r="FK474" i="54"/>
  <c r="FO474" i="54"/>
  <c r="FS474" i="54"/>
  <c r="FF461" i="54"/>
  <c r="FJ461" i="54"/>
  <c r="FN461" i="54"/>
  <c r="FR461" i="54"/>
  <c r="FG461" i="54"/>
  <c r="FK461" i="54"/>
  <c r="FO461" i="54"/>
  <c r="FS461" i="54"/>
  <c r="FH461" i="54"/>
  <c r="FL461" i="54"/>
  <c r="FP461" i="54"/>
  <c r="FT461" i="54"/>
  <c r="FI461" i="54"/>
  <c r="FM461" i="54"/>
  <c r="FQ461" i="54"/>
  <c r="FI478" i="54"/>
  <c r="FM478" i="54"/>
  <c r="FQ478" i="54"/>
  <c r="FF478" i="54"/>
  <c r="FJ478" i="54"/>
  <c r="FN478" i="54"/>
  <c r="FR478" i="54"/>
  <c r="FG478" i="54"/>
  <c r="FK478" i="54"/>
  <c r="FO478" i="54"/>
  <c r="FS478" i="54"/>
  <c r="FH478" i="54"/>
  <c r="FL478" i="54"/>
  <c r="FP478" i="54"/>
  <c r="FT478" i="54"/>
  <c r="FG536" i="54"/>
  <c r="FK536" i="54"/>
  <c r="FO536" i="54"/>
  <c r="FS536" i="54"/>
  <c r="FH536" i="54"/>
  <c r="FL536" i="54"/>
  <c r="FP536" i="54"/>
  <c r="FT536" i="54"/>
  <c r="FI536" i="54"/>
  <c r="FM536" i="54"/>
  <c r="FQ536" i="54"/>
  <c r="FF536" i="54"/>
  <c r="FJ536" i="54"/>
  <c r="FN536" i="54"/>
  <c r="FR536" i="54"/>
  <c r="FI514" i="54"/>
  <c r="FM514" i="54"/>
  <c r="FQ514" i="54"/>
  <c r="FF514" i="54"/>
  <c r="FJ514" i="54"/>
  <c r="FN514" i="54"/>
  <c r="FR514" i="54"/>
  <c r="FG514" i="54"/>
  <c r="FK514" i="54"/>
  <c r="FO514" i="54"/>
  <c r="FS514" i="54"/>
  <c r="FH514" i="54"/>
  <c r="FL514" i="54"/>
  <c r="FP514" i="54"/>
  <c r="FT514" i="54"/>
  <c r="FH541" i="54"/>
  <c r="FL541" i="54"/>
  <c r="FP541" i="54"/>
  <c r="FT541" i="54"/>
  <c r="FI541" i="54"/>
  <c r="FM541" i="54"/>
  <c r="FQ541" i="54"/>
  <c r="FF541" i="54"/>
  <c r="FJ541" i="54"/>
  <c r="FN541" i="54"/>
  <c r="FR541" i="54"/>
  <c r="FG541" i="54"/>
  <c r="FK541" i="54"/>
  <c r="FO541" i="54"/>
  <c r="FS541" i="54"/>
  <c r="FG492" i="54"/>
  <c r="FK492" i="54"/>
  <c r="FO492" i="54"/>
  <c r="FS492" i="54"/>
  <c r="FH492" i="54"/>
  <c r="FL492" i="54"/>
  <c r="FP492" i="54"/>
  <c r="FT492" i="54"/>
  <c r="FI492" i="54"/>
  <c r="FM492" i="54"/>
  <c r="FQ492" i="54"/>
  <c r="FF492" i="54"/>
  <c r="FJ492" i="54"/>
  <c r="FN492" i="54"/>
  <c r="FR492" i="54"/>
  <c r="FF551" i="54"/>
  <c r="FJ551" i="54"/>
  <c r="FN551" i="54"/>
  <c r="FR551" i="54"/>
  <c r="FG551" i="54"/>
  <c r="FK551" i="54"/>
  <c r="FO551" i="54"/>
  <c r="FS551" i="54"/>
  <c r="FH551" i="54"/>
  <c r="FL551" i="54"/>
  <c r="FP551" i="54"/>
  <c r="FT551" i="54"/>
  <c r="FI551" i="54"/>
  <c r="FM551" i="54"/>
  <c r="FQ551" i="54"/>
  <c r="FH489" i="54"/>
  <c r="FL489" i="54"/>
  <c r="FP489" i="54"/>
  <c r="FT489" i="54"/>
  <c r="FI489" i="54"/>
  <c r="FM489" i="54"/>
  <c r="FQ489" i="54"/>
  <c r="FF489" i="54"/>
  <c r="FJ489" i="54"/>
  <c r="FN489" i="54"/>
  <c r="FR489" i="54"/>
  <c r="FG489" i="54"/>
  <c r="FK489" i="54"/>
  <c r="FO489" i="54"/>
  <c r="FS489" i="54"/>
  <c r="FG488" i="54"/>
  <c r="FK488" i="54"/>
  <c r="FO488" i="54"/>
  <c r="FS488" i="54"/>
  <c r="FH488" i="54"/>
  <c r="FL488" i="54"/>
  <c r="FP488" i="54"/>
  <c r="FT488" i="54"/>
  <c r="FI488" i="54"/>
  <c r="FM488" i="54"/>
  <c r="FQ488" i="54"/>
  <c r="FF488" i="54"/>
  <c r="FJ488" i="54"/>
  <c r="FN488" i="54"/>
  <c r="FR488" i="54"/>
  <c r="FI472" i="54"/>
  <c r="FM472" i="54"/>
  <c r="FQ472" i="54"/>
  <c r="FF472" i="54"/>
  <c r="FJ472" i="54"/>
  <c r="FN472" i="54"/>
  <c r="FR472" i="54"/>
  <c r="FG472" i="54"/>
  <c r="FK472" i="54"/>
  <c r="FO472" i="54"/>
  <c r="FS472" i="54"/>
  <c r="FH472" i="54"/>
  <c r="FL472" i="54"/>
  <c r="FP472" i="54"/>
  <c r="FT472" i="54"/>
  <c r="FF563" i="54"/>
  <c r="FJ563" i="54"/>
  <c r="FN563" i="54"/>
  <c r="FR563" i="54"/>
  <c r="FG563" i="54"/>
  <c r="FK563" i="54"/>
  <c r="FO563" i="54"/>
  <c r="FS563" i="54"/>
  <c r="FH563" i="54"/>
  <c r="FL563" i="54"/>
  <c r="FP563" i="54"/>
  <c r="FT563" i="54"/>
  <c r="FI563" i="54"/>
  <c r="FM563" i="54"/>
  <c r="FQ563" i="54"/>
  <c r="FI550" i="54"/>
  <c r="FM550" i="54"/>
  <c r="FQ550" i="54"/>
  <c r="FF550" i="54"/>
  <c r="FJ550" i="54"/>
  <c r="FN550" i="54"/>
  <c r="FR550" i="54"/>
  <c r="FG550" i="54"/>
  <c r="FK550" i="54"/>
  <c r="FO550" i="54"/>
  <c r="FS550" i="54"/>
  <c r="FH550" i="54"/>
  <c r="FL550" i="54"/>
  <c r="FP550" i="54"/>
  <c r="FT550" i="54"/>
  <c r="FI502" i="54"/>
  <c r="FM502" i="54"/>
  <c r="FQ502" i="54"/>
  <c r="FF502" i="54"/>
  <c r="FJ502" i="54"/>
  <c r="FN502" i="54"/>
  <c r="FR502" i="54"/>
  <c r="FG502" i="54"/>
  <c r="FK502" i="54"/>
  <c r="FO502" i="54"/>
  <c r="FS502" i="54"/>
  <c r="FH502" i="54"/>
  <c r="FL502" i="54"/>
  <c r="FP502" i="54"/>
  <c r="FT502" i="54"/>
  <c r="FG524" i="54"/>
  <c r="FK524" i="54"/>
  <c r="FO524" i="54"/>
  <c r="FS524" i="54"/>
  <c r="FH524" i="54"/>
  <c r="FL524" i="54"/>
  <c r="FP524" i="54"/>
  <c r="FT524" i="54"/>
  <c r="FI524" i="54"/>
  <c r="FM524" i="54"/>
  <c r="FQ524" i="54"/>
  <c r="FF524" i="54"/>
  <c r="FJ524" i="54"/>
  <c r="FN524" i="54"/>
  <c r="FR524" i="54"/>
  <c r="FF515" i="54"/>
  <c r="FJ515" i="54"/>
  <c r="FN515" i="54"/>
  <c r="FR515" i="54"/>
  <c r="FG515" i="54"/>
  <c r="FK515" i="54"/>
  <c r="FO515" i="54"/>
  <c r="FS515" i="54"/>
  <c r="FH515" i="54"/>
  <c r="FL515" i="54"/>
  <c r="FP515" i="54"/>
  <c r="FT515" i="54"/>
  <c r="FI515" i="54"/>
  <c r="FM515" i="54"/>
  <c r="FQ515" i="54"/>
  <c r="FG556" i="54"/>
  <c r="FK556" i="54"/>
  <c r="FO556" i="54"/>
  <c r="FS556" i="54"/>
  <c r="FH556" i="54"/>
  <c r="FL556" i="54"/>
  <c r="FP556" i="54"/>
  <c r="FT556" i="54"/>
  <c r="FI556" i="54"/>
  <c r="FM556" i="54"/>
  <c r="FQ556" i="54"/>
  <c r="FF556" i="54"/>
  <c r="FJ556" i="54"/>
  <c r="FN556" i="54"/>
  <c r="FR556" i="54"/>
  <c r="FF539" i="54"/>
  <c r="FJ539" i="54"/>
  <c r="FN539" i="54"/>
  <c r="FR539" i="54"/>
  <c r="FG539" i="54"/>
  <c r="FK539" i="54"/>
  <c r="FO539" i="54"/>
  <c r="FS539" i="54"/>
  <c r="FH539" i="54"/>
  <c r="FL539" i="54"/>
  <c r="FP539" i="54"/>
  <c r="FT539" i="54"/>
  <c r="FI539" i="54"/>
  <c r="FM539" i="54"/>
  <c r="FQ539" i="54"/>
  <c r="FF511" i="54"/>
  <c r="FJ511" i="54"/>
  <c r="FN511" i="54"/>
  <c r="FR511" i="54"/>
  <c r="FG511" i="54"/>
  <c r="FK511" i="54"/>
  <c r="FO511" i="54"/>
  <c r="FS511" i="54"/>
  <c r="FH511" i="54"/>
  <c r="FL511" i="54"/>
  <c r="FP511" i="54"/>
  <c r="FT511" i="54"/>
  <c r="FI511" i="54"/>
  <c r="FM511" i="54"/>
  <c r="FQ511" i="54"/>
  <c r="FG477" i="54"/>
  <c r="FH477" i="54"/>
  <c r="FL477" i="54"/>
  <c r="FP477" i="54"/>
  <c r="FT477" i="54"/>
  <c r="FI477" i="54"/>
  <c r="FM477" i="54"/>
  <c r="FQ477" i="54"/>
  <c r="FJ477" i="54"/>
  <c r="FN477" i="54"/>
  <c r="FR477" i="54"/>
  <c r="FF477" i="54"/>
  <c r="FK477" i="54"/>
  <c r="FO477" i="54"/>
  <c r="FS477" i="54"/>
  <c r="FF469" i="54"/>
  <c r="FJ469" i="54"/>
  <c r="FN469" i="54"/>
  <c r="FR469" i="54"/>
  <c r="FG469" i="54"/>
  <c r="FK469" i="54"/>
  <c r="FO469" i="54"/>
  <c r="FS469" i="54"/>
  <c r="FH469" i="54"/>
  <c r="FL469" i="54"/>
  <c r="FP469" i="54"/>
  <c r="FT469" i="54"/>
  <c r="FI469" i="54"/>
  <c r="FM469" i="54"/>
  <c r="FQ469" i="54"/>
  <c r="FH481" i="54"/>
  <c r="FL481" i="54"/>
  <c r="FP481" i="54"/>
  <c r="FT481" i="54"/>
  <c r="FI481" i="54"/>
  <c r="FM481" i="54"/>
  <c r="FQ481" i="54"/>
  <c r="FF481" i="54"/>
  <c r="FJ481" i="54"/>
  <c r="FN481" i="54"/>
  <c r="FR481" i="54"/>
  <c r="FG481" i="54"/>
  <c r="FK481" i="54"/>
  <c r="FO481" i="54"/>
  <c r="FS481" i="54"/>
  <c r="FI267" i="54"/>
  <c r="FM267" i="54"/>
  <c r="FQ267" i="54"/>
  <c r="FF267" i="54"/>
  <c r="FJ267" i="54"/>
  <c r="FN267" i="54"/>
  <c r="FR267" i="54"/>
  <c r="FG267" i="54"/>
  <c r="FK267" i="54"/>
  <c r="FO267" i="54"/>
  <c r="FS267" i="54"/>
  <c r="FH267" i="54"/>
  <c r="FL267" i="54"/>
  <c r="FP267" i="54"/>
  <c r="FT267" i="54"/>
  <c r="FF305" i="54"/>
  <c r="FJ305" i="54"/>
  <c r="FN305" i="54"/>
  <c r="FR305" i="54"/>
  <c r="FG305" i="54"/>
  <c r="FK305" i="54"/>
  <c r="FO305" i="54"/>
  <c r="FS305" i="54"/>
  <c r="FH305" i="54"/>
  <c r="FL305" i="54"/>
  <c r="FP305" i="54"/>
  <c r="FT305" i="54"/>
  <c r="FI305" i="54"/>
  <c r="FM305" i="54"/>
  <c r="FQ305" i="54"/>
  <c r="FG62" i="54"/>
  <c r="FK62" i="54"/>
  <c r="FO62" i="54"/>
  <c r="FS62" i="54"/>
  <c r="FH62" i="54"/>
  <c r="FL62" i="54"/>
  <c r="FP62" i="54"/>
  <c r="FT62" i="54"/>
  <c r="FI62" i="54"/>
  <c r="FM62" i="54"/>
  <c r="FQ62" i="54"/>
  <c r="FJ62" i="54"/>
  <c r="FN62" i="54"/>
  <c r="FR62" i="54"/>
  <c r="FF62" i="54"/>
  <c r="FI312" i="54"/>
  <c r="FM312" i="54"/>
  <c r="FQ312" i="54"/>
  <c r="FF312" i="54"/>
  <c r="FJ312" i="54"/>
  <c r="FN312" i="54"/>
  <c r="FR312" i="54"/>
  <c r="FG312" i="54"/>
  <c r="FK312" i="54"/>
  <c r="FO312" i="54"/>
  <c r="FS312" i="54"/>
  <c r="FH312" i="54"/>
  <c r="FL312" i="54"/>
  <c r="FP312" i="54"/>
  <c r="FT312" i="54"/>
  <c r="FI150" i="54"/>
  <c r="FM150" i="54"/>
  <c r="FQ150" i="54"/>
  <c r="FF150" i="54"/>
  <c r="FJ150" i="54"/>
  <c r="FN150" i="54"/>
  <c r="FR150" i="54"/>
  <c r="FK150" i="54"/>
  <c r="FS150" i="54"/>
  <c r="FL150" i="54"/>
  <c r="FT150" i="54"/>
  <c r="FG150" i="54"/>
  <c r="FO150" i="54"/>
  <c r="FH150" i="54"/>
  <c r="FP150" i="54"/>
  <c r="FI227" i="54"/>
  <c r="FM227" i="54"/>
  <c r="FQ227" i="54"/>
  <c r="FF227" i="54"/>
  <c r="FJ227" i="54"/>
  <c r="FN227" i="54"/>
  <c r="FR227" i="54"/>
  <c r="FG227" i="54"/>
  <c r="FK227" i="54"/>
  <c r="FO227" i="54"/>
  <c r="FS227" i="54"/>
  <c r="FH227" i="54"/>
  <c r="FL227" i="54"/>
  <c r="FP227" i="54"/>
  <c r="FT227" i="54"/>
  <c r="FG98" i="54"/>
  <c r="FK98" i="54"/>
  <c r="FO98" i="54"/>
  <c r="FS98" i="54"/>
  <c r="FH98" i="54"/>
  <c r="FL98" i="54"/>
  <c r="FP98" i="54"/>
  <c r="FT98" i="54"/>
  <c r="FI98" i="54"/>
  <c r="FM98" i="54"/>
  <c r="FQ98" i="54"/>
  <c r="FF98" i="54"/>
  <c r="FJ98" i="54"/>
  <c r="FN98" i="54"/>
  <c r="FR98" i="54"/>
  <c r="FG334" i="54"/>
  <c r="FK334" i="54"/>
  <c r="FO334" i="54"/>
  <c r="FS334" i="54"/>
  <c r="FH334" i="54"/>
  <c r="FL334" i="54"/>
  <c r="FP334" i="54"/>
  <c r="FT334" i="54"/>
  <c r="FI334" i="54"/>
  <c r="FM334" i="54"/>
  <c r="FQ334" i="54"/>
  <c r="FF334" i="54"/>
  <c r="FJ334" i="54"/>
  <c r="FN334" i="54"/>
  <c r="FR334" i="54"/>
  <c r="FG118" i="54"/>
  <c r="FK118" i="54"/>
  <c r="FO118" i="54"/>
  <c r="FS118" i="54"/>
  <c r="FH118" i="54"/>
  <c r="FL118" i="54"/>
  <c r="FP118" i="54"/>
  <c r="FT118" i="54"/>
  <c r="FI118" i="54"/>
  <c r="FM118" i="54"/>
  <c r="FQ118" i="54"/>
  <c r="FF118" i="54"/>
  <c r="FJ118" i="54"/>
  <c r="FN118" i="54"/>
  <c r="FR118" i="54"/>
  <c r="FI60" i="54"/>
  <c r="FM60" i="54"/>
  <c r="FQ60" i="54"/>
  <c r="FF60" i="54"/>
  <c r="FJ60" i="54"/>
  <c r="FN60" i="54"/>
  <c r="FR60" i="54"/>
  <c r="FG60" i="54"/>
  <c r="FK60" i="54"/>
  <c r="FO60" i="54"/>
  <c r="FS60" i="54"/>
  <c r="FH60" i="54"/>
  <c r="FL60" i="54"/>
  <c r="FP60" i="54"/>
  <c r="FT60" i="54"/>
  <c r="FG31" i="54"/>
  <c r="FK31" i="54"/>
  <c r="FO31" i="54"/>
  <c r="FS31" i="54"/>
  <c r="FH31" i="54"/>
  <c r="FL31" i="54"/>
  <c r="FP31" i="54"/>
  <c r="FT31" i="54"/>
  <c r="FI31" i="54"/>
  <c r="FM31" i="54"/>
  <c r="FQ31" i="54"/>
  <c r="FN31" i="54"/>
  <c r="FR31" i="54"/>
  <c r="FF31" i="54"/>
  <c r="FJ31" i="54"/>
  <c r="FH181" i="54"/>
  <c r="FL181" i="54"/>
  <c r="FP181" i="54"/>
  <c r="FT181" i="54"/>
  <c r="FI181" i="54"/>
  <c r="FM181" i="54"/>
  <c r="FQ181" i="54"/>
  <c r="FF181" i="54"/>
  <c r="FJ181" i="54"/>
  <c r="FN181" i="54"/>
  <c r="FR181" i="54"/>
  <c r="FG181" i="54"/>
  <c r="FK181" i="54"/>
  <c r="FO181" i="54"/>
  <c r="FS181" i="54"/>
  <c r="FG19" i="54"/>
  <c r="FK19" i="54"/>
  <c r="FO19" i="54"/>
  <c r="FS19" i="54"/>
  <c r="FH19" i="54"/>
  <c r="FL19" i="54"/>
  <c r="FP19" i="54"/>
  <c r="FT19" i="54"/>
  <c r="FI19" i="54"/>
  <c r="FM19" i="54"/>
  <c r="FQ19" i="54"/>
  <c r="FJ19" i="54"/>
  <c r="FN19" i="54"/>
  <c r="FR19" i="54"/>
  <c r="FF19" i="54"/>
  <c r="FI33" i="54"/>
  <c r="FM33" i="54"/>
  <c r="FQ33" i="54"/>
  <c r="FF33" i="54"/>
  <c r="FJ33" i="54"/>
  <c r="FN33" i="54"/>
  <c r="FR33" i="54"/>
  <c r="FG33" i="54"/>
  <c r="FK33" i="54"/>
  <c r="FO33" i="54"/>
  <c r="FS33" i="54"/>
  <c r="FP33" i="54"/>
  <c r="FT33" i="54"/>
  <c r="FH33" i="54"/>
  <c r="FL33" i="54"/>
  <c r="FH36" i="54"/>
  <c r="FL36" i="54"/>
  <c r="FP36" i="54"/>
  <c r="FT36" i="54"/>
  <c r="FI36" i="54"/>
  <c r="FM36" i="54"/>
  <c r="FQ36" i="54"/>
  <c r="FF36" i="54"/>
  <c r="FJ36" i="54"/>
  <c r="FN36" i="54"/>
  <c r="FR36" i="54"/>
  <c r="FS36" i="54"/>
  <c r="FG36" i="54"/>
  <c r="FK36" i="54"/>
  <c r="FO36" i="54"/>
  <c r="FG422" i="54"/>
  <c r="FK422" i="54"/>
  <c r="FO422" i="54"/>
  <c r="FS422" i="54"/>
  <c r="FH422" i="54"/>
  <c r="FL422" i="54"/>
  <c r="FP422" i="54"/>
  <c r="FT422" i="54"/>
  <c r="FI422" i="54"/>
  <c r="FM422" i="54"/>
  <c r="FQ422" i="54"/>
  <c r="FF422" i="54"/>
  <c r="FJ422" i="54"/>
  <c r="FN422" i="54"/>
  <c r="FR422" i="54"/>
  <c r="FH32" i="54"/>
  <c r="FL32" i="54"/>
  <c r="FP32" i="54"/>
  <c r="FT32" i="54"/>
  <c r="FI32" i="54"/>
  <c r="FM32" i="54"/>
  <c r="FQ32" i="54"/>
  <c r="FF32" i="54"/>
  <c r="FJ32" i="54"/>
  <c r="FN32" i="54"/>
  <c r="FR32" i="54"/>
  <c r="FO32" i="54"/>
  <c r="FS32" i="54"/>
  <c r="FG32" i="54"/>
  <c r="FK32" i="54"/>
  <c r="FF288" i="54"/>
  <c r="FJ288" i="54"/>
  <c r="FN288" i="54"/>
  <c r="FR288" i="54"/>
  <c r="FG288" i="54"/>
  <c r="FK288" i="54"/>
  <c r="FO288" i="54"/>
  <c r="FS288" i="54"/>
  <c r="FH288" i="54"/>
  <c r="FL288" i="54"/>
  <c r="FP288" i="54"/>
  <c r="FT288" i="54"/>
  <c r="FI288" i="54"/>
  <c r="FM288" i="54"/>
  <c r="FQ288" i="54"/>
  <c r="FF389" i="54"/>
  <c r="FJ389" i="54"/>
  <c r="FN389" i="54"/>
  <c r="FR389" i="54"/>
  <c r="FG389" i="54"/>
  <c r="FK389" i="54"/>
  <c r="FO389" i="54"/>
  <c r="FS389" i="54"/>
  <c r="FH389" i="54"/>
  <c r="FL389" i="54"/>
  <c r="FP389" i="54"/>
  <c r="FT389" i="54"/>
  <c r="FI389" i="54"/>
  <c r="FM389" i="54"/>
  <c r="FQ389" i="54"/>
  <c r="FF236" i="54"/>
  <c r="FJ236" i="54"/>
  <c r="FN236" i="54"/>
  <c r="FR236" i="54"/>
  <c r="FG236" i="54"/>
  <c r="FK236" i="54"/>
  <c r="FO236" i="54"/>
  <c r="FS236" i="54"/>
  <c r="FH236" i="54"/>
  <c r="FL236" i="54"/>
  <c r="FP236" i="54"/>
  <c r="FT236" i="54"/>
  <c r="FI236" i="54"/>
  <c r="FM236" i="54"/>
  <c r="FQ236" i="54"/>
  <c r="FH387" i="54"/>
  <c r="FL387" i="54"/>
  <c r="FP387" i="54"/>
  <c r="FT387" i="54"/>
  <c r="FI387" i="54"/>
  <c r="FM387" i="54"/>
  <c r="FQ387" i="54"/>
  <c r="FF387" i="54"/>
  <c r="FJ387" i="54"/>
  <c r="FN387" i="54"/>
  <c r="FR387" i="54"/>
  <c r="FG387" i="54"/>
  <c r="FK387" i="54"/>
  <c r="FO387" i="54"/>
  <c r="FS387" i="54"/>
  <c r="FG398" i="54"/>
  <c r="FK398" i="54"/>
  <c r="FO398" i="54"/>
  <c r="FS398" i="54"/>
  <c r="FH398" i="54"/>
  <c r="FL398" i="54"/>
  <c r="FP398" i="54"/>
  <c r="FT398" i="54"/>
  <c r="FI398" i="54"/>
  <c r="FM398" i="54"/>
  <c r="FQ398" i="54"/>
  <c r="FF398" i="54"/>
  <c r="FJ398" i="54"/>
  <c r="FN398" i="54"/>
  <c r="FR398" i="54"/>
  <c r="FF38" i="54"/>
  <c r="FJ38" i="54"/>
  <c r="FN38" i="54"/>
  <c r="FR38" i="54"/>
  <c r="FG38" i="54"/>
  <c r="FK38" i="54"/>
  <c r="FO38" i="54"/>
  <c r="FS38" i="54"/>
  <c r="FH38" i="54"/>
  <c r="FL38" i="54"/>
  <c r="FP38" i="54"/>
  <c r="FT38" i="54"/>
  <c r="FI38" i="54"/>
  <c r="FM38" i="54"/>
  <c r="FQ38" i="54"/>
  <c r="FI436" i="54"/>
  <c r="FM436" i="54"/>
  <c r="FQ436" i="54"/>
  <c r="FF436" i="54"/>
  <c r="FJ436" i="54"/>
  <c r="FN436" i="54"/>
  <c r="FR436" i="54"/>
  <c r="FG436" i="54"/>
  <c r="FK436" i="54"/>
  <c r="FO436" i="54"/>
  <c r="FS436" i="54"/>
  <c r="FH436" i="54"/>
  <c r="FL436" i="54"/>
  <c r="FP436" i="54"/>
  <c r="FT436" i="54"/>
  <c r="FH250" i="54"/>
  <c r="FL250" i="54"/>
  <c r="FP250" i="54"/>
  <c r="FT250" i="54"/>
  <c r="FI250" i="54"/>
  <c r="FM250" i="54"/>
  <c r="FQ250" i="54"/>
  <c r="FF250" i="54"/>
  <c r="FJ250" i="54"/>
  <c r="FN250" i="54"/>
  <c r="FR250" i="54"/>
  <c r="FG250" i="54"/>
  <c r="FK250" i="54"/>
  <c r="FO250" i="54"/>
  <c r="FS250" i="54"/>
  <c r="FH299" i="54"/>
  <c r="FL299" i="54"/>
  <c r="FP299" i="54"/>
  <c r="FT299" i="54"/>
  <c r="FI299" i="54"/>
  <c r="FM299" i="54"/>
  <c r="FQ299" i="54"/>
  <c r="FF299" i="54"/>
  <c r="FJ299" i="54"/>
  <c r="FN299" i="54"/>
  <c r="FR299" i="54"/>
  <c r="FG299" i="54"/>
  <c r="FK299" i="54"/>
  <c r="FO299" i="54"/>
  <c r="FS299" i="54"/>
  <c r="FG390" i="54"/>
  <c r="FK390" i="54"/>
  <c r="FO390" i="54"/>
  <c r="FS390" i="54"/>
  <c r="FH390" i="54"/>
  <c r="FL390" i="54"/>
  <c r="FP390" i="54"/>
  <c r="FT390" i="54"/>
  <c r="FI390" i="54"/>
  <c r="FM390" i="54"/>
  <c r="FQ390" i="54"/>
  <c r="FF390" i="54"/>
  <c r="FJ390" i="54"/>
  <c r="FN390" i="54"/>
  <c r="FR390" i="54"/>
  <c r="FH40" i="54"/>
  <c r="FL40" i="54"/>
  <c r="FP40" i="54"/>
  <c r="FT40" i="54"/>
  <c r="FI40" i="54"/>
  <c r="FM40" i="54"/>
  <c r="FQ40" i="54"/>
  <c r="FF40" i="54"/>
  <c r="FJ40" i="54"/>
  <c r="FN40" i="54"/>
  <c r="FR40" i="54"/>
  <c r="FG40" i="54"/>
  <c r="FK40" i="54"/>
  <c r="FO40" i="54"/>
  <c r="FS40" i="54"/>
  <c r="FG140" i="54"/>
  <c r="FK140" i="54"/>
  <c r="FO140" i="54"/>
  <c r="FS140" i="54"/>
  <c r="FH140" i="54"/>
  <c r="FL140" i="54"/>
  <c r="FP140" i="54"/>
  <c r="FT140" i="54"/>
  <c r="FI140" i="54"/>
  <c r="FQ140" i="54"/>
  <c r="FJ140" i="54"/>
  <c r="FR140" i="54"/>
  <c r="FM140" i="54"/>
  <c r="FF140" i="54"/>
  <c r="FN140" i="54"/>
  <c r="FH161" i="54"/>
  <c r="FL161" i="54"/>
  <c r="FP161" i="54"/>
  <c r="FT161" i="54"/>
  <c r="FI161" i="54"/>
  <c r="FM161" i="54"/>
  <c r="FQ161" i="54"/>
  <c r="FF161" i="54"/>
  <c r="FN161" i="54"/>
  <c r="FG161" i="54"/>
  <c r="FO161" i="54"/>
  <c r="FJ161" i="54"/>
  <c r="FR161" i="54"/>
  <c r="FK161" i="54"/>
  <c r="FS161" i="54"/>
  <c r="FG229" i="54"/>
  <c r="FK229" i="54"/>
  <c r="FO229" i="54"/>
  <c r="FS229" i="54"/>
  <c r="FH229" i="54"/>
  <c r="FL229" i="54"/>
  <c r="FP229" i="54"/>
  <c r="FT229" i="54"/>
  <c r="FI229" i="54"/>
  <c r="FM229" i="54"/>
  <c r="FQ229" i="54"/>
  <c r="FF229" i="54"/>
  <c r="FJ229" i="54"/>
  <c r="FN229" i="54"/>
  <c r="FR229" i="54"/>
  <c r="FG430" i="54"/>
  <c r="FK430" i="54"/>
  <c r="FO430" i="54"/>
  <c r="FS430" i="54"/>
  <c r="FH430" i="54"/>
  <c r="FL430" i="54"/>
  <c r="FP430" i="54"/>
  <c r="FT430" i="54"/>
  <c r="FI430" i="54"/>
  <c r="FM430" i="54"/>
  <c r="FQ430" i="54"/>
  <c r="FF430" i="54"/>
  <c r="FJ430" i="54"/>
  <c r="FN430" i="54"/>
  <c r="FR430" i="54"/>
  <c r="FI428" i="54"/>
  <c r="FM428" i="54"/>
  <c r="FQ428" i="54"/>
  <c r="FF428" i="54"/>
  <c r="FJ428" i="54"/>
  <c r="FN428" i="54"/>
  <c r="FR428" i="54"/>
  <c r="FG428" i="54"/>
  <c r="FK428" i="54"/>
  <c r="FO428" i="54"/>
  <c r="FS428" i="54"/>
  <c r="FH428" i="54"/>
  <c r="FL428" i="54"/>
  <c r="FP428" i="54"/>
  <c r="FT428" i="54"/>
  <c r="FH407" i="54"/>
  <c r="FL407" i="54"/>
  <c r="FP407" i="54"/>
  <c r="FT407" i="54"/>
  <c r="FI407" i="54"/>
  <c r="FM407" i="54"/>
  <c r="FQ407" i="54"/>
  <c r="FF407" i="54"/>
  <c r="FJ407" i="54"/>
  <c r="FN407" i="54"/>
  <c r="FR407" i="54"/>
  <c r="FG407" i="54"/>
  <c r="FK407" i="54"/>
  <c r="FO407" i="54"/>
  <c r="FS407" i="54"/>
  <c r="FH12" i="54"/>
  <c r="FL12" i="54"/>
  <c r="FP12" i="54"/>
  <c r="FT12" i="54"/>
  <c r="FI12" i="54"/>
  <c r="FM12" i="54"/>
  <c r="FQ12" i="54"/>
  <c r="FF12" i="54"/>
  <c r="FJ12" i="54"/>
  <c r="FN12" i="54"/>
  <c r="FR12" i="54"/>
  <c r="FS12" i="54"/>
  <c r="FG12" i="54"/>
  <c r="FK12" i="54"/>
  <c r="FO12" i="54"/>
  <c r="FG43" i="54"/>
  <c r="FK43" i="54"/>
  <c r="FO43" i="54"/>
  <c r="FS43" i="54"/>
  <c r="FH43" i="54"/>
  <c r="FL43" i="54"/>
  <c r="FP43" i="54"/>
  <c r="FT43" i="54"/>
  <c r="FI43" i="54"/>
  <c r="FM43" i="54"/>
  <c r="FQ43" i="54"/>
  <c r="FJ43" i="54"/>
  <c r="FN43" i="54"/>
  <c r="FR43" i="54"/>
  <c r="FF43" i="54"/>
  <c r="FI57" i="54"/>
  <c r="FM57" i="54"/>
  <c r="FQ57" i="54"/>
  <c r="FF57" i="54"/>
  <c r="FJ57" i="54"/>
  <c r="FN57" i="54"/>
  <c r="FR57" i="54"/>
  <c r="FG57" i="54"/>
  <c r="FK57" i="54"/>
  <c r="FO57" i="54"/>
  <c r="FS57" i="54"/>
  <c r="FH57" i="54"/>
  <c r="FL57" i="54"/>
  <c r="FP57" i="54"/>
  <c r="FT57" i="54"/>
  <c r="FI112" i="54"/>
  <c r="FM112" i="54"/>
  <c r="FQ112" i="54"/>
  <c r="FF112" i="54"/>
  <c r="FJ112" i="54"/>
  <c r="FN112" i="54"/>
  <c r="FR112" i="54"/>
  <c r="FG112" i="54"/>
  <c r="FK112" i="54"/>
  <c r="FO112" i="54"/>
  <c r="FS112" i="54"/>
  <c r="FH112" i="54"/>
  <c r="FL112" i="54"/>
  <c r="FP112" i="54"/>
  <c r="FT112" i="54"/>
  <c r="FH83" i="54"/>
  <c r="FL83" i="54"/>
  <c r="FP83" i="54"/>
  <c r="FT83" i="54"/>
  <c r="FI83" i="54"/>
  <c r="FM83" i="54"/>
  <c r="FQ83" i="54"/>
  <c r="FF83" i="54"/>
  <c r="FJ83" i="54"/>
  <c r="FN83" i="54"/>
  <c r="FR83" i="54"/>
  <c r="FO83" i="54"/>
  <c r="FS83" i="54"/>
  <c r="FG83" i="54"/>
  <c r="FK83" i="54"/>
  <c r="FF42" i="54"/>
  <c r="FJ42" i="54"/>
  <c r="FN42" i="54"/>
  <c r="FR42" i="54"/>
  <c r="FG42" i="54"/>
  <c r="FK42" i="54"/>
  <c r="FO42" i="54"/>
  <c r="FS42" i="54"/>
  <c r="FH42" i="54"/>
  <c r="FL42" i="54"/>
  <c r="FP42" i="54"/>
  <c r="FT42" i="54"/>
  <c r="FI42" i="54"/>
  <c r="FM42" i="54"/>
  <c r="FQ42" i="54"/>
  <c r="FH153" i="54"/>
  <c r="FL153" i="54"/>
  <c r="FP153" i="54"/>
  <c r="FT153" i="54"/>
  <c r="FI153" i="54"/>
  <c r="FM153" i="54"/>
  <c r="FQ153" i="54"/>
  <c r="FF153" i="54"/>
  <c r="FN153" i="54"/>
  <c r="FG153" i="54"/>
  <c r="FO153" i="54"/>
  <c r="FJ153" i="54"/>
  <c r="FR153" i="54"/>
  <c r="FK153" i="54"/>
  <c r="FS153" i="54"/>
  <c r="FI320" i="54"/>
  <c r="FM320" i="54"/>
  <c r="FQ320" i="54"/>
  <c r="FF320" i="54"/>
  <c r="FJ320" i="54"/>
  <c r="FN320" i="54"/>
  <c r="FR320" i="54"/>
  <c r="FG320" i="54"/>
  <c r="FK320" i="54"/>
  <c r="FO320" i="54"/>
  <c r="FS320" i="54"/>
  <c r="FH320" i="54"/>
  <c r="FL320" i="54"/>
  <c r="FP320" i="54"/>
  <c r="FT320" i="54"/>
  <c r="FG330" i="54"/>
  <c r="FK330" i="54"/>
  <c r="FO330" i="54"/>
  <c r="FS330" i="54"/>
  <c r="FH330" i="54"/>
  <c r="FL330" i="54"/>
  <c r="FP330" i="54"/>
  <c r="FT330" i="54"/>
  <c r="FI330" i="54"/>
  <c r="FM330" i="54"/>
  <c r="FQ330" i="54"/>
  <c r="FF330" i="54"/>
  <c r="FJ330" i="54"/>
  <c r="FN330" i="54"/>
  <c r="FR330" i="54"/>
  <c r="FG370" i="54"/>
  <c r="FK370" i="54"/>
  <c r="FO370" i="54"/>
  <c r="FS370" i="54"/>
  <c r="FH370" i="54"/>
  <c r="FL370" i="54"/>
  <c r="FP370" i="54"/>
  <c r="FT370" i="54"/>
  <c r="FI370" i="54"/>
  <c r="FM370" i="54"/>
  <c r="FQ370" i="54"/>
  <c r="FF370" i="54"/>
  <c r="FJ370" i="54"/>
  <c r="FN370" i="54"/>
  <c r="FR370" i="54"/>
  <c r="FG402" i="54"/>
  <c r="FK402" i="54"/>
  <c r="FO402" i="54"/>
  <c r="FS402" i="54"/>
  <c r="FH402" i="54"/>
  <c r="FL402" i="54"/>
  <c r="FP402" i="54"/>
  <c r="FT402" i="54"/>
  <c r="FI402" i="54"/>
  <c r="FM402" i="54"/>
  <c r="FQ402" i="54"/>
  <c r="FF402" i="54"/>
  <c r="FJ402" i="54"/>
  <c r="FN402" i="54"/>
  <c r="FR402" i="54"/>
  <c r="FF349" i="54"/>
  <c r="FJ349" i="54"/>
  <c r="FN349" i="54"/>
  <c r="FR349" i="54"/>
  <c r="FG349" i="54"/>
  <c r="FK349" i="54"/>
  <c r="FO349" i="54"/>
  <c r="FS349" i="54"/>
  <c r="FH349" i="54"/>
  <c r="FL349" i="54"/>
  <c r="FP349" i="54"/>
  <c r="FT349" i="54"/>
  <c r="FI349" i="54"/>
  <c r="FM349" i="54"/>
  <c r="FQ349" i="54"/>
  <c r="FI384" i="54"/>
  <c r="FM384" i="54"/>
  <c r="FQ384" i="54"/>
  <c r="FF384" i="54"/>
  <c r="FJ384" i="54"/>
  <c r="FN384" i="54"/>
  <c r="FR384" i="54"/>
  <c r="FG384" i="54"/>
  <c r="FK384" i="54"/>
  <c r="FO384" i="54"/>
  <c r="FS384" i="54"/>
  <c r="FH384" i="54"/>
  <c r="FL384" i="54"/>
  <c r="FP384" i="54"/>
  <c r="FT384" i="54"/>
  <c r="FH395" i="54"/>
  <c r="FL395" i="54"/>
  <c r="FP395" i="54"/>
  <c r="FT395" i="54"/>
  <c r="FI395" i="54"/>
  <c r="FM395" i="54"/>
  <c r="FQ395" i="54"/>
  <c r="FF395" i="54"/>
  <c r="FJ395" i="54"/>
  <c r="FN395" i="54"/>
  <c r="FR395" i="54"/>
  <c r="FG395" i="54"/>
  <c r="FK395" i="54"/>
  <c r="FO395" i="54"/>
  <c r="FS395" i="54"/>
  <c r="FH427" i="54"/>
  <c r="FL427" i="54"/>
  <c r="FP427" i="54"/>
  <c r="FT427" i="54"/>
  <c r="FI427" i="54"/>
  <c r="FM427" i="54"/>
  <c r="FQ427" i="54"/>
  <c r="FF427" i="54"/>
  <c r="FJ427" i="54"/>
  <c r="FN427" i="54"/>
  <c r="FR427" i="54"/>
  <c r="FG427" i="54"/>
  <c r="FK427" i="54"/>
  <c r="FO427" i="54"/>
  <c r="FS427" i="54"/>
  <c r="FF81" i="54"/>
  <c r="FJ81" i="54"/>
  <c r="FN81" i="54"/>
  <c r="FR81" i="54"/>
  <c r="FG81" i="54"/>
  <c r="FK81" i="54"/>
  <c r="FO81" i="54"/>
  <c r="FS81" i="54"/>
  <c r="FH81" i="54"/>
  <c r="FL81" i="54"/>
  <c r="FP81" i="54"/>
  <c r="FT81" i="54"/>
  <c r="FM81" i="54"/>
  <c r="FQ81" i="54"/>
  <c r="FI81" i="54"/>
  <c r="FH87" i="54"/>
  <c r="FL87" i="54"/>
  <c r="FP87" i="54"/>
  <c r="FT87" i="54"/>
  <c r="FI87" i="54"/>
  <c r="FM87" i="54"/>
  <c r="FQ87" i="54"/>
  <c r="FF87" i="54"/>
  <c r="FJ87" i="54"/>
  <c r="FN87" i="54"/>
  <c r="FR87" i="54"/>
  <c r="FG87" i="54"/>
  <c r="FK87" i="54"/>
  <c r="FO87" i="54"/>
  <c r="FS87" i="54"/>
  <c r="FG237" i="54"/>
  <c r="FK237" i="54"/>
  <c r="FO237" i="54"/>
  <c r="FS237" i="54"/>
  <c r="FH237" i="54"/>
  <c r="FL237" i="54"/>
  <c r="FP237" i="54"/>
  <c r="FT237" i="54"/>
  <c r="FI237" i="54"/>
  <c r="FM237" i="54"/>
  <c r="FQ237" i="54"/>
  <c r="FF237" i="54"/>
  <c r="FJ237" i="54"/>
  <c r="FN237" i="54"/>
  <c r="FR237" i="54"/>
  <c r="FH270" i="54"/>
  <c r="FL270" i="54"/>
  <c r="FP270" i="54"/>
  <c r="FT270" i="54"/>
  <c r="FI270" i="54"/>
  <c r="FM270" i="54"/>
  <c r="FQ270" i="54"/>
  <c r="FF270" i="54"/>
  <c r="FJ270" i="54"/>
  <c r="FN270" i="54"/>
  <c r="FR270" i="54"/>
  <c r="FG270" i="54"/>
  <c r="FK270" i="54"/>
  <c r="FO270" i="54"/>
  <c r="FS270" i="54"/>
  <c r="FF309" i="54"/>
  <c r="FJ309" i="54"/>
  <c r="FN309" i="54"/>
  <c r="FR309" i="54"/>
  <c r="FG309" i="54"/>
  <c r="FK309" i="54"/>
  <c r="FO309" i="54"/>
  <c r="FS309" i="54"/>
  <c r="FH309" i="54"/>
  <c r="FL309" i="54"/>
  <c r="FP309" i="54"/>
  <c r="FT309" i="54"/>
  <c r="FI309" i="54"/>
  <c r="FM309" i="54"/>
  <c r="FQ309" i="54"/>
  <c r="FF248" i="54"/>
  <c r="FJ248" i="54"/>
  <c r="FN248" i="54"/>
  <c r="FR248" i="54"/>
  <c r="FG248" i="54"/>
  <c r="FK248" i="54"/>
  <c r="FO248" i="54"/>
  <c r="FS248" i="54"/>
  <c r="FH248" i="54"/>
  <c r="FL248" i="54"/>
  <c r="FP248" i="54"/>
  <c r="FT248" i="54"/>
  <c r="FI248" i="54"/>
  <c r="FM248" i="54"/>
  <c r="FQ248" i="54"/>
  <c r="FG302" i="54"/>
  <c r="FK302" i="54"/>
  <c r="FO302" i="54"/>
  <c r="FS302" i="54"/>
  <c r="FH302" i="54"/>
  <c r="FL302" i="54"/>
  <c r="FP302" i="54"/>
  <c r="FT302" i="54"/>
  <c r="FI302" i="54"/>
  <c r="FM302" i="54"/>
  <c r="FQ302" i="54"/>
  <c r="FF302" i="54"/>
  <c r="FJ302" i="54"/>
  <c r="FN302" i="54"/>
  <c r="FR302" i="54"/>
  <c r="FI360" i="54"/>
  <c r="FM360" i="54"/>
  <c r="FQ360" i="54"/>
  <c r="FF360" i="54"/>
  <c r="FJ360" i="54"/>
  <c r="FN360" i="54"/>
  <c r="FR360" i="54"/>
  <c r="FG360" i="54"/>
  <c r="FK360" i="54"/>
  <c r="FO360" i="54"/>
  <c r="FS360" i="54"/>
  <c r="FH360" i="54"/>
  <c r="FL360" i="54"/>
  <c r="FP360" i="54"/>
  <c r="FT360" i="54"/>
  <c r="FF393" i="54"/>
  <c r="FJ393" i="54"/>
  <c r="FN393" i="54"/>
  <c r="FR393" i="54"/>
  <c r="FG393" i="54"/>
  <c r="FK393" i="54"/>
  <c r="FO393" i="54"/>
  <c r="FS393" i="54"/>
  <c r="FH393" i="54"/>
  <c r="FL393" i="54"/>
  <c r="FP393" i="54"/>
  <c r="FT393" i="54"/>
  <c r="FI393" i="54"/>
  <c r="FM393" i="54"/>
  <c r="FQ393" i="54"/>
  <c r="FF425" i="54"/>
  <c r="FJ425" i="54"/>
  <c r="FN425" i="54"/>
  <c r="FR425" i="54"/>
  <c r="FG425" i="54"/>
  <c r="FK425" i="54"/>
  <c r="FO425" i="54"/>
  <c r="FS425" i="54"/>
  <c r="FH425" i="54"/>
  <c r="FL425" i="54"/>
  <c r="FP425" i="54"/>
  <c r="FT425" i="54"/>
  <c r="FI425" i="54"/>
  <c r="FM425" i="54"/>
  <c r="FQ425" i="54"/>
  <c r="FI420" i="54"/>
  <c r="FM420" i="54"/>
  <c r="FQ420" i="54"/>
  <c r="FF420" i="54"/>
  <c r="FJ420" i="54"/>
  <c r="FN420" i="54"/>
  <c r="FR420" i="54"/>
  <c r="FG420" i="54"/>
  <c r="FK420" i="54"/>
  <c r="FO420" i="54"/>
  <c r="FS420" i="54"/>
  <c r="FH420" i="54"/>
  <c r="FL420" i="54"/>
  <c r="FP420" i="54"/>
  <c r="FT420" i="54"/>
  <c r="FF46" i="54"/>
  <c r="FJ46" i="54"/>
  <c r="FN46" i="54"/>
  <c r="FR46" i="54"/>
  <c r="FG46" i="54"/>
  <c r="FK46" i="54"/>
  <c r="FO46" i="54"/>
  <c r="FS46" i="54"/>
  <c r="FH46" i="54"/>
  <c r="FL46" i="54"/>
  <c r="FP46" i="54"/>
  <c r="FT46" i="54"/>
  <c r="FI46" i="54"/>
  <c r="FM46" i="54"/>
  <c r="FQ46" i="54"/>
  <c r="FI120" i="54"/>
  <c r="FM120" i="54"/>
  <c r="FQ120" i="54"/>
  <c r="FF120" i="54"/>
  <c r="FJ120" i="54"/>
  <c r="FN120" i="54"/>
  <c r="FR120" i="54"/>
  <c r="FG120" i="54"/>
  <c r="FK120" i="54"/>
  <c r="FO120" i="54"/>
  <c r="FS120" i="54"/>
  <c r="FH120" i="54"/>
  <c r="FL120" i="54"/>
  <c r="FP120" i="54"/>
  <c r="FT120" i="54"/>
  <c r="FG106" i="54"/>
  <c r="FK106" i="54"/>
  <c r="FO106" i="54"/>
  <c r="FS106" i="54"/>
  <c r="FH106" i="54"/>
  <c r="FL106" i="54"/>
  <c r="FP106" i="54"/>
  <c r="FT106" i="54"/>
  <c r="FI106" i="54"/>
  <c r="FM106" i="54"/>
  <c r="FQ106" i="54"/>
  <c r="FF106" i="54"/>
  <c r="FJ106" i="54"/>
  <c r="FN106" i="54"/>
  <c r="FR106" i="54"/>
  <c r="FI142" i="54"/>
  <c r="FM142" i="54"/>
  <c r="FQ142" i="54"/>
  <c r="FF142" i="54"/>
  <c r="FJ142" i="54"/>
  <c r="FN142" i="54"/>
  <c r="FR142" i="54"/>
  <c r="FK142" i="54"/>
  <c r="FS142" i="54"/>
  <c r="FL142" i="54"/>
  <c r="FT142" i="54"/>
  <c r="FG142" i="54"/>
  <c r="FO142" i="54"/>
  <c r="FH142" i="54"/>
  <c r="FP142" i="54"/>
  <c r="FG241" i="54"/>
  <c r="FK241" i="54"/>
  <c r="FO241" i="54"/>
  <c r="FS241" i="54"/>
  <c r="FH241" i="54"/>
  <c r="FL241" i="54"/>
  <c r="FP241" i="54"/>
  <c r="FT241" i="54"/>
  <c r="FI241" i="54"/>
  <c r="FM241" i="54"/>
  <c r="FQ241" i="54"/>
  <c r="FF241" i="54"/>
  <c r="FJ241" i="54"/>
  <c r="FN241" i="54"/>
  <c r="FR241" i="54"/>
  <c r="FH242" i="54"/>
  <c r="FL242" i="54"/>
  <c r="FP242" i="54"/>
  <c r="FT242" i="54"/>
  <c r="FI242" i="54"/>
  <c r="FM242" i="54"/>
  <c r="FQ242" i="54"/>
  <c r="FF242" i="54"/>
  <c r="FJ242" i="54"/>
  <c r="FN242" i="54"/>
  <c r="FR242" i="54"/>
  <c r="FG242" i="54"/>
  <c r="FK242" i="54"/>
  <c r="FO242" i="54"/>
  <c r="FS242" i="54"/>
  <c r="FG306" i="54"/>
  <c r="FK306" i="54"/>
  <c r="FO306" i="54"/>
  <c r="FS306" i="54"/>
  <c r="FH306" i="54"/>
  <c r="FL306" i="54"/>
  <c r="FP306" i="54"/>
  <c r="FT306" i="54"/>
  <c r="FI306" i="54"/>
  <c r="FM306" i="54"/>
  <c r="FQ306" i="54"/>
  <c r="FF306" i="54"/>
  <c r="FJ306" i="54"/>
  <c r="FN306" i="54"/>
  <c r="FR306" i="54"/>
  <c r="FG552" i="54"/>
  <c r="FK552" i="54"/>
  <c r="FO552" i="54"/>
  <c r="FS552" i="54"/>
  <c r="FH552" i="54"/>
  <c r="FL552" i="54"/>
  <c r="FP552" i="54"/>
  <c r="FT552" i="54"/>
  <c r="FI552" i="54"/>
  <c r="FM552" i="54"/>
  <c r="FQ552" i="54"/>
  <c r="FF552" i="54"/>
  <c r="FJ552" i="54"/>
  <c r="FN552" i="54"/>
  <c r="FR552" i="54"/>
  <c r="FG564" i="54"/>
  <c r="FK564" i="54"/>
  <c r="FO564" i="54"/>
  <c r="FS564" i="54"/>
  <c r="FH564" i="54"/>
  <c r="FL564" i="54"/>
  <c r="FP564" i="54"/>
  <c r="FT564" i="54"/>
  <c r="FI564" i="54"/>
  <c r="FM564" i="54"/>
  <c r="FQ564" i="54"/>
  <c r="FF564" i="54"/>
  <c r="FJ564" i="54"/>
  <c r="FN564" i="54"/>
  <c r="FR564" i="54"/>
  <c r="FG548" i="54"/>
  <c r="FK548" i="54"/>
  <c r="FO548" i="54"/>
  <c r="FS548" i="54"/>
  <c r="FH548" i="54"/>
  <c r="FL548" i="54"/>
  <c r="FP548" i="54"/>
  <c r="FT548" i="54"/>
  <c r="FI548" i="54"/>
  <c r="FM548" i="54"/>
  <c r="FQ548" i="54"/>
  <c r="FF548" i="54"/>
  <c r="FJ548" i="54"/>
  <c r="FN548" i="54"/>
  <c r="FR548" i="54"/>
  <c r="FF495" i="54"/>
  <c r="FJ495" i="54"/>
  <c r="FN495" i="54"/>
  <c r="FR495" i="54"/>
  <c r="FG495" i="54"/>
  <c r="FK495" i="54"/>
  <c r="FO495" i="54"/>
  <c r="FS495" i="54"/>
  <c r="FH495" i="54"/>
  <c r="FL495" i="54"/>
  <c r="FP495" i="54"/>
  <c r="FT495" i="54"/>
  <c r="FI495" i="54"/>
  <c r="FM495" i="54"/>
  <c r="FQ495" i="54"/>
  <c r="FF465" i="54"/>
  <c r="FJ465" i="54"/>
  <c r="FN465" i="54"/>
  <c r="FR465" i="54"/>
  <c r="FG465" i="54"/>
  <c r="FK465" i="54"/>
  <c r="FO465" i="54"/>
  <c r="FS465" i="54"/>
  <c r="FH465" i="54"/>
  <c r="FL465" i="54"/>
  <c r="FP465" i="54"/>
  <c r="FT465" i="54"/>
  <c r="FI465" i="54"/>
  <c r="FM465" i="54"/>
  <c r="FQ465" i="54"/>
  <c r="FF503" i="54"/>
  <c r="FJ503" i="54"/>
  <c r="FN503" i="54"/>
  <c r="FR503" i="54"/>
  <c r="FG503" i="54"/>
  <c r="FK503" i="54"/>
  <c r="FO503" i="54"/>
  <c r="FS503" i="54"/>
  <c r="FH503" i="54"/>
  <c r="FL503" i="54"/>
  <c r="FP503" i="54"/>
  <c r="FT503" i="54"/>
  <c r="FI503" i="54"/>
  <c r="FM503" i="54"/>
  <c r="FQ503" i="54"/>
  <c r="FI510" i="54"/>
  <c r="FM510" i="54"/>
  <c r="FQ510" i="54"/>
  <c r="FF510" i="54"/>
  <c r="FJ510" i="54"/>
  <c r="FN510" i="54"/>
  <c r="FR510" i="54"/>
  <c r="FG510" i="54"/>
  <c r="FK510" i="54"/>
  <c r="FO510" i="54"/>
  <c r="FS510" i="54"/>
  <c r="FH510" i="54"/>
  <c r="FL510" i="54"/>
  <c r="FP510" i="54"/>
  <c r="FT510" i="54"/>
  <c r="FI518" i="54"/>
  <c r="FM518" i="54"/>
  <c r="FQ518" i="54"/>
  <c r="FF518" i="54"/>
  <c r="FJ518" i="54"/>
  <c r="FN518" i="54"/>
  <c r="FR518" i="54"/>
  <c r="FG518" i="54"/>
  <c r="FK518" i="54"/>
  <c r="FO518" i="54"/>
  <c r="FS518" i="54"/>
  <c r="FH518" i="54"/>
  <c r="FL518" i="54"/>
  <c r="FP518" i="54"/>
  <c r="FT518" i="54"/>
  <c r="FH455" i="54"/>
  <c r="FL455" i="54"/>
  <c r="FP455" i="54"/>
  <c r="FT455" i="54"/>
  <c r="FI455" i="54"/>
  <c r="FM455" i="54"/>
  <c r="FQ455" i="54"/>
  <c r="FF455" i="54"/>
  <c r="FJ455" i="54"/>
  <c r="FN455" i="54"/>
  <c r="FR455" i="54"/>
  <c r="FG455" i="54"/>
  <c r="FK455" i="54"/>
  <c r="FO455" i="54"/>
  <c r="FS455" i="54"/>
  <c r="FG484" i="54"/>
  <c r="FK484" i="54"/>
  <c r="FO484" i="54"/>
  <c r="FS484" i="54"/>
  <c r="FH484" i="54"/>
  <c r="FL484" i="54"/>
  <c r="FP484" i="54"/>
  <c r="FT484" i="54"/>
  <c r="FI484" i="54"/>
  <c r="FM484" i="54"/>
  <c r="FQ484" i="54"/>
  <c r="FF484" i="54"/>
  <c r="FJ484" i="54"/>
  <c r="FN484" i="54"/>
  <c r="FR484" i="54"/>
  <c r="FI562" i="54"/>
  <c r="FM562" i="54"/>
  <c r="FQ562" i="54"/>
  <c r="FF562" i="54"/>
  <c r="FJ562" i="54"/>
  <c r="FN562" i="54"/>
  <c r="FR562" i="54"/>
  <c r="FG562" i="54"/>
  <c r="FK562" i="54"/>
  <c r="FO562" i="54"/>
  <c r="FS562" i="54"/>
  <c r="FH562" i="54"/>
  <c r="FL562" i="54"/>
  <c r="FP562" i="54"/>
  <c r="FT562" i="54"/>
  <c r="FG500" i="54"/>
  <c r="FK500" i="54"/>
  <c r="FO500" i="54"/>
  <c r="FS500" i="54"/>
  <c r="FH500" i="54"/>
  <c r="FL500" i="54"/>
  <c r="FP500" i="54"/>
  <c r="FT500" i="54"/>
  <c r="FI500" i="54"/>
  <c r="FM500" i="54"/>
  <c r="FQ500" i="54"/>
  <c r="FF500" i="54"/>
  <c r="FJ500" i="54"/>
  <c r="FN500" i="54"/>
  <c r="FR500" i="54"/>
  <c r="FG496" i="54"/>
  <c r="FK496" i="54"/>
  <c r="FO496" i="54"/>
  <c r="FS496" i="54"/>
  <c r="FH496" i="54"/>
  <c r="FL496" i="54"/>
  <c r="FP496" i="54"/>
  <c r="FT496" i="54"/>
  <c r="FI496" i="54"/>
  <c r="FM496" i="54"/>
  <c r="FQ496" i="54"/>
  <c r="FF496" i="54"/>
  <c r="FJ496" i="54"/>
  <c r="FN496" i="54"/>
  <c r="FR496" i="54"/>
  <c r="FH557" i="54"/>
  <c r="FL557" i="54"/>
  <c r="FP557" i="54"/>
  <c r="FT557" i="54"/>
  <c r="FI557" i="54"/>
  <c r="FM557" i="54"/>
  <c r="FQ557" i="54"/>
  <c r="FF557" i="54"/>
  <c r="FJ557" i="54"/>
  <c r="FN557" i="54"/>
  <c r="FR557" i="54"/>
  <c r="FG557" i="54"/>
  <c r="FK557" i="54"/>
  <c r="FO557" i="54"/>
  <c r="FS557" i="54"/>
  <c r="FF535" i="54"/>
  <c r="FJ535" i="54"/>
  <c r="FN535" i="54"/>
  <c r="FR535" i="54"/>
  <c r="FG535" i="54"/>
  <c r="FK535" i="54"/>
  <c r="FO535" i="54"/>
  <c r="FS535" i="54"/>
  <c r="FH535" i="54"/>
  <c r="FL535" i="54"/>
  <c r="FP535" i="54"/>
  <c r="FT535" i="54"/>
  <c r="FI535" i="54"/>
  <c r="FM535" i="54"/>
  <c r="FQ535" i="54"/>
  <c r="FF476" i="54"/>
  <c r="FJ476" i="54"/>
  <c r="FN476" i="54"/>
  <c r="FR476" i="54"/>
  <c r="FG476" i="54"/>
  <c r="FK476" i="54"/>
  <c r="FO476" i="54"/>
  <c r="FS476" i="54"/>
  <c r="FH476" i="54"/>
  <c r="FL476" i="54"/>
  <c r="FP476" i="54"/>
  <c r="FT476" i="54"/>
  <c r="FI476" i="54"/>
  <c r="FM476" i="54"/>
  <c r="FQ476" i="54"/>
  <c r="FG458" i="54"/>
  <c r="FK458" i="54"/>
  <c r="FO458" i="54"/>
  <c r="FS458" i="54"/>
  <c r="FH458" i="54"/>
  <c r="FL458" i="54"/>
  <c r="FP458" i="54"/>
  <c r="FT458" i="54"/>
  <c r="FI458" i="54"/>
  <c r="FM458" i="54"/>
  <c r="FQ458" i="54"/>
  <c r="FF458" i="54"/>
  <c r="FJ458" i="54"/>
  <c r="FN458" i="54"/>
  <c r="FR458" i="54"/>
  <c r="FG480" i="54"/>
  <c r="FK480" i="54"/>
  <c r="FO480" i="54"/>
  <c r="FS480" i="54"/>
  <c r="FH480" i="54"/>
  <c r="FL480" i="54"/>
  <c r="FP480" i="54"/>
  <c r="FT480" i="54"/>
  <c r="FI480" i="54"/>
  <c r="FM480" i="54"/>
  <c r="FQ480" i="54"/>
  <c r="FF480" i="54"/>
  <c r="FJ480" i="54"/>
  <c r="FN480" i="54"/>
  <c r="FR480" i="54"/>
  <c r="FI538" i="54"/>
  <c r="FM538" i="54"/>
  <c r="FQ538" i="54"/>
  <c r="FF538" i="54"/>
  <c r="FJ538" i="54"/>
  <c r="FN538" i="54"/>
  <c r="FR538" i="54"/>
  <c r="FG538" i="54"/>
  <c r="FK538" i="54"/>
  <c r="FO538" i="54"/>
  <c r="FS538" i="54"/>
  <c r="FH538" i="54"/>
  <c r="FL538" i="54"/>
  <c r="FP538" i="54"/>
  <c r="FT538" i="54"/>
  <c r="FH545" i="54"/>
  <c r="FL545" i="54"/>
  <c r="FP545" i="54"/>
  <c r="FT545" i="54"/>
  <c r="FI545" i="54"/>
  <c r="FM545" i="54"/>
  <c r="FQ545" i="54"/>
  <c r="FF545" i="54"/>
  <c r="FJ545" i="54"/>
  <c r="FN545" i="54"/>
  <c r="FR545" i="54"/>
  <c r="FG545" i="54"/>
  <c r="FK545" i="54"/>
  <c r="FO545" i="54"/>
  <c r="FS545" i="54"/>
  <c r="FI494" i="54"/>
  <c r="FM494" i="54"/>
  <c r="FQ494" i="54"/>
  <c r="FF494" i="54"/>
  <c r="FJ494" i="54"/>
  <c r="FN494" i="54"/>
  <c r="FR494" i="54"/>
  <c r="FG494" i="54"/>
  <c r="FK494" i="54"/>
  <c r="FO494" i="54"/>
  <c r="FS494" i="54"/>
  <c r="FH494" i="54"/>
  <c r="FL494" i="54"/>
  <c r="FP494" i="54"/>
  <c r="FT494" i="54"/>
  <c r="FH467" i="54"/>
  <c r="FL467" i="54"/>
  <c r="FP467" i="54"/>
  <c r="FT467" i="54"/>
  <c r="FI467" i="54"/>
  <c r="FM467" i="54"/>
  <c r="FQ467" i="54"/>
  <c r="FF467" i="54"/>
  <c r="FJ467" i="54"/>
  <c r="FN467" i="54"/>
  <c r="FR467" i="54"/>
  <c r="FG467" i="54"/>
  <c r="FK467" i="54"/>
  <c r="FO467" i="54"/>
  <c r="FS467" i="54"/>
  <c r="FF487" i="54"/>
  <c r="FJ487" i="54"/>
  <c r="FN487" i="54"/>
  <c r="FR487" i="54"/>
  <c r="FG487" i="54"/>
  <c r="FK487" i="54"/>
  <c r="FO487" i="54"/>
  <c r="FS487" i="54"/>
  <c r="FH487" i="54"/>
  <c r="FL487" i="54"/>
  <c r="FP487" i="54"/>
  <c r="FT487" i="54"/>
  <c r="FI487" i="54"/>
  <c r="FM487" i="54"/>
  <c r="FQ487" i="54"/>
  <c r="FH447" i="54"/>
  <c r="FL447" i="54"/>
  <c r="FP447" i="54"/>
  <c r="FT447" i="54"/>
  <c r="FI447" i="54"/>
  <c r="FM447" i="54"/>
  <c r="FQ447" i="54"/>
  <c r="FF447" i="54"/>
  <c r="FJ447" i="54"/>
  <c r="FN447" i="54"/>
  <c r="FR447" i="54"/>
  <c r="FG447" i="54"/>
  <c r="FK447" i="54"/>
  <c r="FO447" i="54"/>
  <c r="FS447" i="54"/>
  <c r="FH459" i="54"/>
  <c r="FL459" i="54"/>
  <c r="FP459" i="54"/>
  <c r="FT459" i="54"/>
  <c r="FI459" i="54"/>
  <c r="FM459" i="54"/>
  <c r="FQ459" i="54"/>
  <c r="FF459" i="54"/>
  <c r="FJ459" i="54"/>
  <c r="FN459" i="54"/>
  <c r="FR459" i="54"/>
  <c r="FG459" i="54"/>
  <c r="FK459" i="54"/>
  <c r="FO459" i="54"/>
  <c r="FS459" i="54"/>
  <c r="EY187" i="54"/>
  <c r="BY513" i="54"/>
  <c r="DQ513" i="54" s="1"/>
  <c r="DW469" i="54"/>
  <c r="DV166" i="54"/>
  <c r="DV349" i="54"/>
  <c r="DV357" i="54"/>
  <c r="ES187" i="54"/>
  <c r="DV392" i="54"/>
  <c r="DV435" i="54"/>
  <c r="AI343" i="54"/>
  <c r="BY531" i="54"/>
  <c r="DQ531" i="54" s="1"/>
  <c r="DV531" i="54"/>
  <c r="DW531" i="54" s="1"/>
  <c r="BY540" i="54"/>
  <c r="DQ540" i="54" s="1"/>
  <c r="DV540" i="54"/>
  <c r="BY547" i="54"/>
  <c r="DQ547" i="54" s="1"/>
  <c r="DV547" i="54"/>
  <c r="DW547" i="54" s="1"/>
  <c r="BY533" i="54"/>
  <c r="DQ533" i="54" s="1"/>
  <c r="DV533" i="54"/>
  <c r="BY527" i="54"/>
  <c r="DQ527" i="54" s="1"/>
  <c r="DV527" i="54"/>
  <c r="DW527" i="54" s="1"/>
  <c r="BY470" i="54"/>
  <c r="DQ470" i="54" s="1"/>
  <c r="DV470" i="54"/>
  <c r="BY454" i="54"/>
  <c r="DQ454" i="54" s="1"/>
  <c r="DV454" i="54"/>
  <c r="DX465" i="54"/>
  <c r="DW559" i="54"/>
  <c r="BY534" i="54"/>
  <c r="DQ534" i="54" s="1"/>
  <c r="DV534" i="54"/>
  <c r="BY509" i="54"/>
  <c r="DQ509" i="54" s="1"/>
  <c r="DV509" i="54"/>
  <c r="BY493" i="54"/>
  <c r="DQ493" i="54" s="1"/>
  <c r="DV493" i="54"/>
  <c r="DW493" i="54" s="1"/>
  <c r="BY549" i="54"/>
  <c r="DQ549" i="54" s="1"/>
  <c r="DV549" i="54"/>
  <c r="BY463" i="54"/>
  <c r="DQ463" i="54" s="1"/>
  <c r="DV463" i="54"/>
  <c r="BY491" i="54"/>
  <c r="DQ491" i="54" s="1"/>
  <c r="DV491" i="54"/>
  <c r="BY452" i="54"/>
  <c r="DQ452" i="54" s="1"/>
  <c r="AI359" i="54"/>
  <c r="BY500" i="54"/>
  <c r="DQ500" i="54" s="1"/>
  <c r="DV500" i="54"/>
  <c r="BY496" i="54"/>
  <c r="DQ496" i="54" s="1"/>
  <c r="DV496" i="54"/>
  <c r="BY506" i="54"/>
  <c r="DQ506" i="54" s="1"/>
  <c r="DV506" i="54"/>
  <c r="BY492" i="54"/>
  <c r="DQ492" i="54" s="1"/>
  <c r="BY554" i="54"/>
  <c r="DQ554" i="54" s="1"/>
  <c r="DV554" i="54"/>
  <c r="BY522" i="54"/>
  <c r="DQ522" i="54" s="1"/>
  <c r="DV522" i="54"/>
  <c r="BY489" i="54"/>
  <c r="DQ489" i="54" s="1"/>
  <c r="DV489" i="54"/>
  <c r="DW489" i="54" s="1"/>
  <c r="BY488" i="54"/>
  <c r="DQ488" i="54" s="1"/>
  <c r="DV488" i="54"/>
  <c r="BY453" i="54"/>
  <c r="DQ453" i="54" s="1"/>
  <c r="DV453" i="54"/>
  <c r="BY472" i="54"/>
  <c r="DQ472" i="54" s="1"/>
  <c r="DV472" i="54"/>
  <c r="BY480" i="54"/>
  <c r="DQ480" i="54" s="1"/>
  <c r="BY550" i="54"/>
  <c r="DQ550" i="54" s="1"/>
  <c r="DV550" i="54"/>
  <c r="BY498" i="54"/>
  <c r="DQ498" i="54" s="1"/>
  <c r="DV498" i="54"/>
  <c r="BY467" i="54"/>
  <c r="DQ467" i="54" s="1"/>
  <c r="DV467" i="54"/>
  <c r="BY451" i="54"/>
  <c r="DQ451" i="54" s="1"/>
  <c r="DV451" i="54"/>
  <c r="DX451" i="54" s="1"/>
  <c r="DX469" i="54"/>
  <c r="BY487" i="54"/>
  <c r="DQ487" i="54" s="1"/>
  <c r="DV487" i="54"/>
  <c r="BY464" i="54"/>
  <c r="DQ464" i="54" s="1"/>
  <c r="DV464" i="54"/>
  <c r="BY459" i="54"/>
  <c r="DQ459" i="54" s="1"/>
  <c r="DV459" i="54"/>
  <c r="DX459" i="54" s="1"/>
  <c r="DX481" i="54"/>
  <c r="CX1379" i="54"/>
  <c r="DD1379" i="54" s="1"/>
  <c r="CZ1379" i="54"/>
  <c r="DA1379" i="54"/>
  <c r="DB1379" i="54" s="1"/>
  <c r="CZ1414" i="54"/>
  <c r="CX1414" i="54"/>
  <c r="DG1414" i="54" s="1"/>
  <c r="DA1414" i="54"/>
  <c r="DB1414" i="54" s="1"/>
  <c r="CX1456" i="54"/>
  <c r="DA1456" i="54"/>
  <c r="DB1456" i="54" s="1"/>
  <c r="CZ1456" i="54"/>
  <c r="DA1407" i="54"/>
  <c r="DB1407" i="54" s="1"/>
  <c r="CX1407" i="54"/>
  <c r="CZ1407" i="54"/>
  <c r="DA1442" i="54"/>
  <c r="DB1442" i="54" s="1"/>
  <c r="CX1442" i="54"/>
  <c r="DG1442" i="54" s="1"/>
  <c r="CZ1442" i="54"/>
  <c r="CZ1457" i="54"/>
  <c r="CX1457" i="54"/>
  <c r="DD1457" i="54" s="1"/>
  <c r="DA1457" i="54"/>
  <c r="DB1457" i="54" s="1"/>
  <c r="CX1236" i="54"/>
  <c r="DA1236" i="54"/>
  <c r="DB1236" i="54" s="1"/>
  <c r="CZ1236" i="54"/>
  <c r="CX1390" i="54"/>
  <c r="DG1390" i="54" s="1"/>
  <c r="CZ1390" i="54"/>
  <c r="DA1390" i="54"/>
  <c r="DB1390" i="54" s="1"/>
  <c r="CX1412" i="54"/>
  <c r="DD1412" i="54" s="1"/>
  <c r="CZ1412" i="54"/>
  <c r="DA1412" i="54"/>
  <c r="DB1412" i="54" s="1"/>
  <c r="DA1225" i="54"/>
  <c r="DB1225" i="54" s="1"/>
  <c r="CX1225" i="54"/>
  <c r="DG1225" i="54" s="1"/>
  <c r="CZ1225" i="54"/>
  <c r="DA1300" i="54"/>
  <c r="DB1300" i="54" s="1"/>
  <c r="CX1300" i="54"/>
  <c r="DD1300" i="54" s="1"/>
  <c r="CZ1300" i="54"/>
  <c r="CZ1150" i="54"/>
  <c r="DA1150" i="54"/>
  <c r="DB1150" i="54" s="1"/>
  <c r="CX1150" i="54"/>
  <c r="DJ1150" i="54" s="1"/>
  <c r="DA1365" i="54"/>
  <c r="DB1365" i="54" s="1"/>
  <c r="CZ1365" i="54"/>
  <c r="CX1365" i="54"/>
  <c r="DA1243" i="54"/>
  <c r="DB1243" i="54" s="1"/>
  <c r="CX1243" i="54"/>
  <c r="DG1243" i="54" s="1"/>
  <c r="CZ1243" i="54"/>
  <c r="DV415" i="54"/>
  <c r="DV173" i="54"/>
  <c r="DV371" i="54"/>
  <c r="DV309" i="54"/>
  <c r="BY558" i="54"/>
  <c r="DQ558" i="54" s="1"/>
  <c r="DV558" i="54"/>
  <c r="DX531" i="54"/>
  <c r="DW540" i="54"/>
  <c r="DX540" i="54"/>
  <c r="BY564" i="54"/>
  <c r="DQ564" i="54" s="1"/>
  <c r="DV564" i="54"/>
  <c r="DX564" i="54" s="1"/>
  <c r="BY495" i="54"/>
  <c r="DQ495" i="54" s="1"/>
  <c r="DV495" i="54"/>
  <c r="DW495" i="54" s="1"/>
  <c r="DX527" i="54"/>
  <c r="BY516" i="54"/>
  <c r="DQ516" i="54" s="1"/>
  <c r="DV516" i="54"/>
  <c r="BY505" i="54"/>
  <c r="DQ505" i="54" s="1"/>
  <c r="DV505" i="54"/>
  <c r="BY482" i="54"/>
  <c r="DQ482" i="54" s="1"/>
  <c r="DV482" i="54"/>
  <c r="DW450" i="54"/>
  <c r="DX450" i="54"/>
  <c r="DW466" i="54"/>
  <c r="DX466" i="54"/>
  <c r="DW475" i="54"/>
  <c r="DX475" i="54"/>
  <c r="BY497" i="54"/>
  <c r="DQ497" i="54" s="1"/>
  <c r="DV497" i="54"/>
  <c r="DW497" i="54" s="1"/>
  <c r="DW509" i="54"/>
  <c r="DX509" i="54"/>
  <c r="BY503" i="54"/>
  <c r="DQ503" i="54" s="1"/>
  <c r="DV503" i="54"/>
  <c r="DW503" i="54" s="1"/>
  <c r="BY510" i="54"/>
  <c r="DQ510" i="54" s="1"/>
  <c r="DV510" i="54"/>
  <c r="DX510" i="54" s="1"/>
  <c r="BY525" i="54"/>
  <c r="DQ525" i="54" s="1"/>
  <c r="DV525" i="54"/>
  <c r="BY529" i="54"/>
  <c r="DQ529" i="54" s="1"/>
  <c r="DV529" i="54"/>
  <c r="DW463" i="54"/>
  <c r="DX463" i="54"/>
  <c r="BY483" i="54"/>
  <c r="DQ483" i="54" s="1"/>
  <c r="DV483" i="54"/>
  <c r="DW491" i="54"/>
  <c r="DX491" i="54"/>
  <c r="BY471" i="54"/>
  <c r="DQ471" i="54" s="1"/>
  <c r="DV471" i="54"/>
  <c r="BY519" i="54"/>
  <c r="DQ519" i="54" s="1"/>
  <c r="DV519" i="54"/>
  <c r="DW519" i="54" s="1"/>
  <c r="DX500" i="54"/>
  <c r="DW500" i="54"/>
  <c r="BY514" i="54"/>
  <c r="DQ514" i="54" s="1"/>
  <c r="DV514" i="54"/>
  <c r="DW514" i="54" s="1"/>
  <c r="DX496" i="54"/>
  <c r="DW496" i="54"/>
  <c r="BY541" i="54"/>
  <c r="DQ541" i="54" s="1"/>
  <c r="DV541" i="54"/>
  <c r="DW541" i="54" s="1"/>
  <c r="DX554" i="54"/>
  <c r="DW554" i="54"/>
  <c r="BY551" i="54"/>
  <c r="DQ551" i="54" s="1"/>
  <c r="DV551" i="54"/>
  <c r="DW551" i="54" s="1"/>
  <c r="DX522" i="54"/>
  <c r="DW522" i="54"/>
  <c r="DW453" i="54"/>
  <c r="DX453" i="54"/>
  <c r="BY538" i="54"/>
  <c r="DQ538" i="54" s="1"/>
  <c r="DV538" i="54"/>
  <c r="DX538" i="54" s="1"/>
  <c r="BY521" i="54"/>
  <c r="DQ521" i="54" s="1"/>
  <c r="BY524" i="54"/>
  <c r="DQ524" i="54" s="1"/>
  <c r="DV524" i="54"/>
  <c r="DX524" i="54" s="1"/>
  <c r="BY528" i="54"/>
  <c r="DQ528" i="54" s="1"/>
  <c r="DV528" i="54"/>
  <c r="BY546" i="54"/>
  <c r="DQ546" i="54" s="1"/>
  <c r="DV546" i="54"/>
  <c r="BY556" i="54"/>
  <c r="DQ556" i="54" s="1"/>
  <c r="DV556" i="54"/>
  <c r="DW556" i="54" s="1"/>
  <c r="DW467" i="54"/>
  <c r="DX467" i="54"/>
  <c r="BY457" i="54"/>
  <c r="DQ457" i="54" s="1"/>
  <c r="DV457" i="54"/>
  <c r="EA469" i="54"/>
  <c r="DZ469" i="54"/>
  <c r="DY469" i="54"/>
  <c r="DW487" i="54"/>
  <c r="DX487" i="54"/>
  <c r="BY448" i="54"/>
  <c r="DQ448" i="54" s="1"/>
  <c r="DV448" i="54"/>
  <c r="DW459" i="54"/>
  <c r="BY473" i="54"/>
  <c r="DQ473" i="54" s="1"/>
  <c r="DV473" i="54"/>
  <c r="DW473" i="54" s="1"/>
  <c r="CZ1355" i="54"/>
  <c r="DA1355" i="54"/>
  <c r="DB1355" i="54" s="1"/>
  <c r="CX1355" i="54"/>
  <c r="DJ1379" i="54"/>
  <c r="CZ1222" i="54"/>
  <c r="DA1222" i="54"/>
  <c r="DB1222" i="54" s="1"/>
  <c r="CX1222" i="54"/>
  <c r="DJ1222" i="54" s="1"/>
  <c r="DA1380" i="54"/>
  <c r="DB1380" i="54" s="1"/>
  <c r="CZ1380" i="54"/>
  <c r="CX1380" i="54"/>
  <c r="CX1427" i="54"/>
  <c r="DJ1427" i="54" s="1"/>
  <c r="CZ1427" i="54"/>
  <c r="DA1427" i="54"/>
  <c r="DB1427" i="54" s="1"/>
  <c r="DA1366" i="54"/>
  <c r="DB1366" i="54" s="1"/>
  <c r="CX1366" i="54"/>
  <c r="DJ1366" i="54" s="1"/>
  <c r="CZ1366" i="54"/>
  <c r="CX1415" i="54"/>
  <c r="DA1415" i="54"/>
  <c r="DB1415" i="54" s="1"/>
  <c r="CZ1415" i="54"/>
  <c r="DJ1442" i="54"/>
  <c r="CZ1247" i="54"/>
  <c r="DA1247" i="54"/>
  <c r="DB1247" i="54" s="1"/>
  <c r="CX1247" i="54"/>
  <c r="DJ1390" i="54"/>
  <c r="DD1390" i="54"/>
  <c r="CX1435" i="54"/>
  <c r="CZ1435" i="54"/>
  <c r="DA1435" i="54"/>
  <c r="DB1435" i="54" s="1"/>
  <c r="CX1311" i="54"/>
  <c r="DD1311" i="54" s="1"/>
  <c r="CZ1311" i="54"/>
  <c r="DA1311" i="54"/>
  <c r="DB1311" i="54" s="1"/>
  <c r="CZ1377" i="54"/>
  <c r="CX1377" i="54"/>
  <c r="DJ1377" i="54" s="1"/>
  <c r="DA1377" i="54"/>
  <c r="DB1377" i="54" s="1"/>
  <c r="CX1287" i="54"/>
  <c r="DJ1287" i="54" s="1"/>
  <c r="CZ1287" i="54"/>
  <c r="DA1287" i="54"/>
  <c r="DB1287" i="54" s="1"/>
  <c r="CZ1305" i="54"/>
  <c r="CX1305" i="54"/>
  <c r="DD1305" i="54" s="1"/>
  <c r="DA1305" i="54"/>
  <c r="DB1305" i="54" s="1"/>
  <c r="CX1347" i="54"/>
  <c r="DD1347" i="54" s="1"/>
  <c r="CZ1347" i="54"/>
  <c r="DA1347" i="54"/>
  <c r="DB1347" i="54" s="1"/>
  <c r="DA1384" i="54"/>
  <c r="DB1384" i="54" s="1"/>
  <c r="CX1384" i="54"/>
  <c r="DD1384" i="54" s="1"/>
  <c r="CZ1384" i="54"/>
  <c r="CZ1353" i="54"/>
  <c r="CX1353" i="54"/>
  <c r="DA1353" i="54"/>
  <c r="DB1353" i="54" s="1"/>
  <c r="DA1321" i="54"/>
  <c r="DB1321" i="54" s="1"/>
  <c r="CZ1321" i="54"/>
  <c r="CX1321" i="54"/>
  <c r="DD1321" i="54" s="1"/>
  <c r="CX1198" i="54"/>
  <c r="DJ1198" i="54" s="1"/>
  <c r="CZ1198" i="54"/>
  <c r="DA1198" i="54"/>
  <c r="DB1198" i="54" s="1"/>
  <c r="DA1383" i="54"/>
  <c r="DB1383" i="54" s="1"/>
  <c r="CZ1383" i="54"/>
  <c r="CX1383" i="54"/>
  <c r="DD1383" i="54" s="1"/>
  <c r="CX1452" i="54"/>
  <c r="CZ1452" i="54"/>
  <c r="DA1452" i="54"/>
  <c r="DB1452" i="54" s="1"/>
  <c r="CX1257" i="54"/>
  <c r="DD1257" i="54" s="1"/>
  <c r="DA1257" i="54"/>
  <c r="DB1257" i="54" s="1"/>
  <c r="CZ1257" i="54"/>
  <c r="DA1434" i="54"/>
  <c r="DB1434" i="54" s="1"/>
  <c r="CX1434" i="54"/>
  <c r="DG1434" i="54" s="1"/>
  <c r="CZ1434" i="54"/>
  <c r="DA1367" i="54"/>
  <c r="DB1367" i="54" s="1"/>
  <c r="CX1367" i="54"/>
  <c r="DJ1367" i="54" s="1"/>
  <c r="CZ1367" i="54"/>
  <c r="CX1397" i="54"/>
  <c r="DJ1397" i="54" s="1"/>
  <c r="CZ1397" i="54"/>
  <c r="DA1397" i="54"/>
  <c r="DB1397" i="54" s="1"/>
  <c r="CZ1302" i="54"/>
  <c r="CX1302" i="54"/>
  <c r="DD1302" i="54" s="1"/>
  <c r="DA1302" i="54"/>
  <c r="DB1302" i="54" s="1"/>
  <c r="DX547" i="54"/>
  <c r="BY499" i="54"/>
  <c r="DQ499" i="54" s="1"/>
  <c r="DV499" i="54"/>
  <c r="BY548" i="54"/>
  <c r="DQ548" i="54" s="1"/>
  <c r="DV548" i="54"/>
  <c r="DX548" i="54" s="1"/>
  <c r="DW470" i="54"/>
  <c r="DX470" i="54"/>
  <c r="DX534" i="54"/>
  <c r="DW534" i="54"/>
  <c r="BY530" i="54"/>
  <c r="DQ530" i="54" s="1"/>
  <c r="DV530" i="54"/>
  <c r="BY512" i="54"/>
  <c r="DQ512" i="54" s="1"/>
  <c r="DV512" i="54"/>
  <c r="DW525" i="54"/>
  <c r="DX525" i="54"/>
  <c r="DW529" i="54"/>
  <c r="DX529" i="54"/>
  <c r="BY485" i="54"/>
  <c r="DQ485" i="54" s="1"/>
  <c r="DV485" i="54"/>
  <c r="DW485" i="54" s="1"/>
  <c r="BY455" i="54"/>
  <c r="DQ455" i="54" s="1"/>
  <c r="DV455" i="54"/>
  <c r="DX455" i="54" s="1"/>
  <c r="BY562" i="54"/>
  <c r="DQ562" i="54" s="1"/>
  <c r="DV562" i="54"/>
  <c r="DX562" i="54" s="1"/>
  <c r="DW513" i="54"/>
  <c r="DX513" i="54"/>
  <c r="BY468" i="54"/>
  <c r="DQ468" i="54" s="1"/>
  <c r="DV468" i="54"/>
  <c r="DX468" i="54" s="1"/>
  <c r="DW458" i="54"/>
  <c r="DX458" i="54"/>
  <c r="DX550" i="54"/>
  <c r="DW550" i="54"/>
  <c r="BY515" i="54"/>
  <c r="DQ515" i="54" s="1"/>
  <c r="DV515" i="54"/>
  <c r="DW515" i="54" s="1"/>
  <c r="DX473" i="54"/>
  <c r="DV272" i="54"/>
  <c r="BY523" i="54"/>
  <c r="DQ523" i="54" s="1"/>
  <c r="DV523" i="54"/>
  <c r="DW523" i="54" s="1"/>
  <c r="BY555" i="54"/>
  <c r="DQ555" i="54" s="1"/>
  <c r="DV555" i="54"/>
  <c r="DW555" i="54" s="1"/>
  <c r="DW499" i="54"/>
  <c r="DX499" i="54"/>
  <c r="BY520" i="54"/>
  <c r="DQ520" i="54" s="1"/>
  <c r="DV520" i="54"/>
  <c r="DW520" i="54" s="1"/>
  <c r="BY543" i="54"/>
  <c r="DQ543" i="54" s="1"/>
  <c r="DV543" i="54"/>
  <c r="DW543" i="54" s="1"/>
  <c r="DW505" i="54"/>
  <c r="DX505" i="54"/>
  <c r="DW454" i="54"/>
  <c r="DX454" i="54"/>
  <c r="DW482" i="54"/>
  <c r="DX482" i="54"/>
  <c r="BY460" i="54"/>
  <c r="DQ460" i="54" s="1"/>
  <c r="DV460" i="54"/>
  <c r="DX460" i="54" s="1"/>
  <c r="BY490" i="54"/>
  <c r="DQ490" i="54" s="1"/>
  <c r="DV490" i="54"/>
  <c r="DX490" i="54" s="1"/>
  <c r="BY449" i="54"/>
  <c r="DQ449" i="54" s="1"/>
  <c r="DV449" i="54"/>
  <c r="DW449" i="54" s="1"/>
  <c r="DY465" i="54"/>
  <c r="EA465" i="54"/>
  <c r="DZ465" i="54"/>
  <c r="BY517" i="54"/>
  <c r="DQ517" i="54" s="1"/>
  <c r="DV517" i="54"/>
  <c r="DX517" i="54" s="1"/>
  <c r="DX497" i="54"/>
  <c r="DX530" i="54"/>
  <c r="DW530" i="54"/>
  <c r="DW512" i="54"/>
  <c r="DX512" i="54"/>
  <c r="DX493" i="54"/>
  <c r="BY537" i="54"/>
  <c r="DQ537" i="54" s="1"/>
  <c r="DV537" i="54"/>
  <c r="DX537" i="54" s="1"/>
  <c r="DW549" i="54"/>
  <c r="DX549" i="54"/>
  <c r="BY456" i="54"/>
  <c r="DQ456" i="54" s="1"/>
  <c r="DV456" i="54"/>
  <c r="DX456" i="54" s="1"/>
  <c r="BY474" i="54"/>
  <c r="DQ474" i="54" s="1"/>
  <c r="DV474" i="54"/>
  <c r="DW474" i="54" s="1"/>
  <c r="BY461" i="54"/>
  <c r="DQ461" i="54" s="1"/>
  <c r="DV461" i="54"/>
  <c r="DW461" i="54" s="1"/>
  <c r="DW483" i="54"/>
  <c r="DX483" i="54"/>
  <c r="BY484" i="54"/>
  <c r="DQ484" i="54" s="1"/>
  <c r="DV484" i="54"/>
  <c r="DX484" i="54" s="1"/>
  <c r="DW452" i="54"/>
  <c r="DX452" i="54"/>
  <c r="DW471" i="54"/>
  <c r="DX471" i="54"/>
  <c r="BY478" i="54"/>
  <c r="DQ478" i="54" s="1"/>
  <c r="DV478" i="54"/>
  <c r="DW478" i="54" s="1"/>
  <c r="BY544" i="54"/>
  <c r="DQ544" i="54" s="1"/>
  <c r="DV544" i="54"/>
  <c r="DW544" i="54" s="1"/>
  <c r="DX519" i="54"/>
  <c r="BY560" i="54"/>
  <c r="DQ560" i="54" s="1"/>
  <c r="DV560" i="54"/>
  <c r="DX560" i="54" s="1"/>
  <c r="BY532" i="54"/>
  <c r="DQ532" i="54" s="1"/>
  <c r="DV532" i="54"/>
  <c r="BY557" i="54"/>
  <c r="DQ557" i="54" s="1"/>
  <c r="DV557" i="54"/>
  <c r="DW557" i="54" s="1"/>
  <c r="DX492" i="54"/>
  <c r="DW492" i="54"/>
  <c r="BY535" i="54"/>
  <c r="DQ535" i="54" s="1"/>
  <c r="DV535" i="54"/>
  <c r="DW535" i="54" s="1"/>
  <c r="DX551" i="54"/>
  <c r="BY445" i="54"/>
  <c r="DQ445" i="54" s="1"/>
  <c r="DV445" i="54"/>
  <c r="DW445" i="54" s="1"/>
  <c r="BY476" i="54"/>
  <c r="DQ476" i="54" s="1"/>
  <c r="DV476" i="54"/>
  <c r="DX489" i="54"/>
  <c r="BY486" i="54"/>
  <c r="DQ486" i="54" s="1"/>
  <c r="DV486" i="54"/>
  <c r="DW486" i="54" s="1"/>
  <c r="DX488" i="54"/>
  <c r="DW488" i="54"/>
  <c r="DX472" i="54"/>
  <c r="DW472" i="54"/>
  <c r="BY563" i="54"/>
  <c r="DQ563" i="54" s="1"/>
  <c r="DV563" i="54"/>
  <c r="DW563" i="54" s="1"/>
  <c r="DW521" i="54"/>
  <c r="DX521" i="54"/>
  <c r="BY502" i="54"/>
  <c r="DQ502" i="54" s="1"/>
  <c r="DV502" i="54"/>
  <c r="DX502" i="54" s="1"/>
  <c r="BY545" i="54"/>
  <c r="DQ545" i="54" s="1"/>
  <c r="DV545" i="54"/>
  <c r="DX545" i="54" s="1"/>
  <c r="BY508" i="54"/>
  <c r="DQ508" i="54" s="1"/>
  <c r="DV508" i="54"/>
  <c r="DW508" i="54" s="1"/>
  <c r="DW528" i="54"/>
  <c r="DX528" i="54"/>
  <c r="BY494" i="54"/>
  <c r="DQ494" i="54" s="1"/>
  <c r="DV494" i="54"/>
  <c r="DX494" i="54" s="1"/>
  <c r="BY501" i="54"/>
  <c r="DQ501" i="54" s="1"/>
  <c r="DV501" i="54"/>
  <c r="DW501" i="54" s="1"/>
  <c r="BY477" i="54"/>
  <c r="DQ477" i="54" s="1"/>
  <c r="DV477" i="54"/>
  <c r="DW477" i="54" s="1"/>
  <c r="DW457" i="54"/>
  <c r="DX457" i="54"/>
  <c r="DX464" i="54"/>
  <c r="DW464" i="54"/>
  <c r="BY447" i="54"/>
  <c r="DQ447" i="54" s="1"/>
  <c r="DV447" i="54"/>
  <c r="DX447" i="54" s="1"/>
  <c r="EA481" i="54"/>
  <c r="DZ481" i="54"/>
  <c r="DY481" i="54"/>
  <c r="DG1355" i="54"/>
  <c r="DD1355" i="54"/>
  <c r="DJ1355" i="54"/>
  <c r="CZ1395" i="54"/>
  <c r="DA1395" i="54"/>
  <c r="DB1395" i="54" s="1"/>
  <c r="CX1395" i="54"/>
  <c r="DJ1414" i="54"/>
  <c r="CX1451" i="54"/>
  <c r="CZ1451" i="54"/>
  <c r="DA1451" i="54"/>
  <c r="DB1451" i="54" s="1"/>
  <c r="CX1258" i="54"/>
  <c r="DG1258" i="54" s="1"/>
  <c r="DA1258" i="54"/>
  <c r="DB1258" i="54" s="1"/>
  <c r="CZ1258" i="54"/>
  <c r="DD1380" i="54"/>
  <c r="DG1380" i="54"/>
  <c r="CX1392" i="54"/>
  <c r="DD1392" i="54" s="1"/>
  <c r="CZ1392" i="54"/>
  <c r="DA1392" i="54"/>
  <c r="DB1392" i="54" s="1"/>
  <c r="DG1407" i="54"/>
  <c r="DD1407" i="54"/>
  <c r="DJ1407" i="54"/>
  <c r="DA1450" i="54"/>
  <c r="DB1450" i="54" s="1"/>
  <c r="CX1450" i="54"/>
  <c r="CZ1450" i="54"/>
  <c r="CZ1230" i="54"/>
  <c r="DA1230" i="54"/>
  <c r="DB1230" i="54" s="1"/>
  <c r="CX1230" i="54"/>
  <c r="CX1241" i="54"/>
  <c r="DJ1241" i="54" s="1"/>
  <c r="CZ1241" i="54"/>
  <c r="DA1241" i="54"/>
  <c r="DB1241" i="54" s="1"/>
  <c r="CZ1370" i="54"/>
  <c r="CX1370" i="54"/>
  <c r="DA1370" i="54"/>
  <c r="DB1370" i="54" s="1"/>
  <c r="CX1218" i="54"/>
  <c r="DG1218" i="54" s="1"/>
  <c r="DA1218" i="54"/>
  <c r="DB1218" i="54" s="1"/>
  <c r="CZ1218" i="54"/>
  <c r="CZ1293" i="54"/>
  <c r="DA1293" i="54"/>
  <c r="DB1293" i="54" s="1"/>
  <c r="CX1293" i="54"/>
  <c r="DJ1293" i="54" s="1"/>
  <c r="CZ1272" i="54"/>
  <c r="DA1272" i="54"/>
  <c r="DB1272" i="54" s="1"/>
  <c r="CX1272" i="54"/>
  <c r="DJ1272" i="54" s="1"/>
  <c r="CZ1316" i="54"/>
  <c r="DA1316" i="54"/>
  <c r="DB1316" i="54" s="1"/>
  <c r="CX1316" i="54"/>
  <c r="DG1316" i="54" s="1"/>
  <c r="DA1346" i="54"/>
  <c r="DB1346" i="54" s="1"/>
  <c r="CZ1346" i="54"/>
  <c r="CX1346" i="54"/>
  <c r="DA1297" i="54"/>
  <c r="DB1297" i="54" s="1"/>
  <c r="CZ1297" i="54"/>
  <c r="CX1297" i="54"/>
  <c r="DJ1297" i="54" s="1"/>
  <c r="CZ1324" i="54"/>
  <c r="DA1324" i="54"/>
  <c r="DB1324" i="54" s="1"/>
  <c r="CX1324" i="54"/>
  <c r="DG1353" i="54"/>
  <c r="DJ1353" i="54"/>
  <c r="DA1338" i="54"/>
  <c r="DB1338" i="54" s="1"/>
  <c r="CZ1338" i="54"/>
  <c r="CX1338" i="54"/>
  <c r="DG1338" i="54" s="1"/>
  <c r="CZ1182" i="54"/>
  <c r="DA1182" i="54"/>
  <c r="DB1182" i="54" s="1"/>
  <c r="CX1182" i="54"/>
  <c r="CZ1439" i="54"/>
  <c r="CX1439" i="54"/>
  <c r="DA1439" i="54"/>
  <c r="DB1439" i="54" s="1"/>
  <c r="CZ1268" i="54"/>
  <c r="DA1268" i="54"/>
  <c r="DB1268" i="54" s="1"/>
  <c r="CX1268" i="54"/>
  <c r="DJ1268" i="54" s="1"/>
  <c r="CZ1237" i="54"/>
  <c r="DA1237" i="54"/>
  <c r="DB1237" i="54" s="1"/>
  <c r="CX1237" i="54"/>
  <c r="DX558" i="54"/>
  <c r="DW558" i="54"/>
  <c r="BY552" i="54"/>
  <c r="DQ552" i="54" s="1"/>
  <c r="DV552" i="54"/>
  <c r="DX552" i="54" s="1"/>
  <c r="DW504" i="54"/>
  <c r="DX504" i="54"/>
  <c r="BY526" i="54"/>
  <c r="DQ526" i="54" s="1"/>
  <c r="DV526" i="54"/>
  <c r="DX526" i="54" s="1"/>
  <c r="DW533" i="54"/>
  <c r="DX533" i="54"/>
  <c r="DW516" i="54"/>
  <c r="DX516" i="54"/>
  <c r="BY479" i="54"/>
  <c r="DQ479" i="54" s="1"/>
  <c r="DV479" i="54"/>
  <c r="DX479" i="54" s="1"/>
  <c r="DX449" i="54"/>
  <c r="BY542" i="54"/>
  <c r="DQ542" i="54" s="1"/>
  <c r="DV542" i="54"/>
  <c r="DW542" i="54" s="1"/>
  <c r="BY553" i="54"/>
  <c r="DQ553" i="54" s="1"/>
  <c r="DV553" i="54"/>
  <c r="DW553" i="54" s="1"/>
  <c r="BY507" i="54"/>
  <c r="DQ507" i="54" s="1"/>
  <c r="DV507" i="54"/>
  <c r="DW507" i="54" s="1"/>
  <c r="BY518" i="54"/>
  <c r="DQ518" i="54" s="1"/>
  <c r="DV518" i="54"/>
  <c r="DX518" i="54" s="1"/>
  <c r="DX461" i="54"/>
  <c r="BY536" i="54"/>
  <c r="DQ536" i="54" s="1"/>
  <c r="DV536" i="54"/>
  <c r="DX536" i="54" s="1"/>
  <c r="DW532" i="54"/>
  <c r="DX532" i="54"/>
  <c r="DX506" i="54"/>
  <c r="DW506" i="54"/>
  <c r="DX535" i="54"/>
  <c r="BY462" i="54"/>
  <c r="DQ462" i="54" s="1"/>
  <c r="DV462" i="54"/>
  <c r="DW462" i="54" s="1"/>
  <c r="DX476" i="54"/>
  <c r="DW476" i="54"/>
  <c r="BY446" i="54"/>
  <c r="DQ446" i="54" s="1"/>
  <c r="DV446" i="54"/>
  <c r="DX446" i="54" s="1"/>
  <c r="DX480" i="54"/>
  <c r="DW480" i="54"/>
  <c r="DX563" i="54"/>
  <c r="BY561" i="54"/>
  <c r="DQ561" i="54" s="1"/>
  <c r="DV561" i="54"/>
  <c r="DX561" i="54" s="1"/>
  <c r="DW498" i="54"/>
  <c r="DX498" i="54"/>
  <c r="DX546" i="54"/>
  <c r="DW546" i="54"/>
  <c r="BY539" i="54"/>
  <c r="DQ539" i="54" s="1"/>
  <c r="DV539" i="54"/>
  <c r="DW539" i="54" s="1"/>
  <c r="BY511" i="54"/>
  <c r="DQ511" i="54" s="1"/>
  <c r="DV511" i="54"/>
  <c r="DW511" i="54" s="1"/>
  <c r="DW451" i="54"/>
  <c r="DW448" i="54"/>
  <c r="DX448" i="54"/>
  <c r="DA1429" i="54"/>
  <c r="DB1429" i="54" s="1"/>
  <c r="CX1429" i="54"/>
  <c r="DG1429" i="54" s="1"/>
  <c r="CZ1429" i="54"/>
  <c r="DA1245" i="54"/>
  <c r="DB1245" i="54" s="1"/>
  <c r="CX1245" i="54"/>
  <c r="DG1245" i="54" s="1"/>
  <c r="CZ1245" i="54"/>
  <c r="CX1362" i="54"/>
  <c r="CZ1362" i="54"/>
  <c r="DA1362" i="54"/>
  <c r="DB1362" i="54" s="1"/>
  <c r="DD1456" i="54"/>
  <c r="DJ1456" i="54"/>
  <c r="DG1456" i="54"/>
  <c r="CZ1240" i="54"/>
  <c r="CX1240" i="54"/>
  <c r="DJ1240" i="54" s="1"/>
  <c r="DA1240" i="54"/>
  <c r="DB1240" i="54" s="1"/>
  <c r="DA1396" i="54"/>
  <c r="DB1396" i="54" s="1"/>
  <c r="CX1396" i="54"/>
  <c r="CZ1396" i="54"/>
  <c r="CZ1432" i="54"/>
  <c r="DA1432" i="54"/>
  <c r="DB1432" i="54" s="1"/>
  <c r="CX1432" i="54"/>
  <c r="DG1432" i="54" s="1"/>
  <c r="DG1236" i="54"/>
  <c r="DJ1236" i="54"/>
  <c r="DD1236" i="54"/>
  <c r="DA1361" i="54"/>
  <c r="DB1361" i="54" s="1"/>
  <c r="CX1361" i="54"/>
  <c r="DD1361" i="54" s="1"/>
  <c r="CZ1361" i="54"/>
  <c r="DD1435" i="54"/>
  <c r="DJ1435" i="54"/>
  <c r="DG1435" i="54"/>
  <c r="CX1278" i="54"/>
  <c r="DG1278" i="54" s="1"/>
  <c r="CZ1278" i="54"/>
  <c r="DA1278" i="54"/>
  <c r="DB1278" i="54" s="1"/>
  <c r="DA1333" i="54"/>
  <c r="DB1333" i="54" s="1"/>
  <c r="CZ1333" i="54"/>
  <c r="CX1333" i="54"/>
  <c r="DD1333" i="54" s="1"/>
  <c r="CZ1295" i="54"/>
  <c r="DA1295" i="54"/>
  <c r="DB1295" i="54" s="1"/>
  <c r="CX1295" i="54"/>
  <c r="DD1295" i="54" s="1"/>
  <c r="CX1334" i="54"/>
  <c r="DJ1334" i="54" s="1"/>
  <c r="CZ1334" i="54"/>
  <c r="DA1334" i="54"/>
  <c r="DB1334" i="54" s="1"/>
  <c r="DA1325" i="54"/>
  <c r="DB1325" i="54" s="1"/>
  <c r="CZ1325" i="54"/>
  <c r="CX1325" i="54"/>
  <c r="DG1325" i="54" s="1"/>
  <c r="CZ1244" i="54"/>
  <c r="DA1244" i="54"/>
  <c r="DB1244" i="54" s="1"/>
  <c r="CX1244" i="54"/>
  <c r="DD1244" i="54" s="1"/>
  <c r="CX1267" i="54"/>
  <c r="DG1267" i="54" s="1"/>
  <c r="CZ1267" i="54"/>
  <c r="DA1267" i="54"/>
  <c r="DB1267" i="54" s="1"/>
  <c r="CX1261" i="54"/>
  <c r="DJ1261" i="54" s="1"/>
  <c r="CZ1261" i="54"/>
  <c r="DA1261" i="54"/>
  <c r="DB1261" i="54" s="1"/>
  <c r="DA1354" i="54"/>
  <c r="DB1354" i="54" s="1"/>
  <c r="CX1354" i="54"/>
  <c r="CZ1354" i="54"/>
  <c r="CX1335" i="54"/>
  <c r="CZ1335" i="54"/>
  <c r="DA1335" i="54"/>
  <c r="DB1335" i="54" s="1"/>
  <c r="CZ1166" i="54"/>
  <c r="DA1166" i="54"/>
  <c r="DB1166" i="54" s="1"/>
  <c r="CX1166" i="54"/>
  <c r="CX1214" i="54"/>
  <c r="DG1214" i="54" s="1"/>
  <c r="CZ1214" i="54"/>
  <c r="DA1214" i="54"/>
  <c r="DB1214" i="54" s="1"/>
  <c r="CX1403" i="54"/>
  <c r="DA1403" i="54"/>
  <c r="DB1403" i="54" s="1"/>
  <c r="CZ1403" i="54"/>
  <c r="CX1419" i="54"/>
  <c r="DD1419" i="54" s="1"/>
  <c r="CZ1419" i="54"/>
  <c r="DA1419" i="54"/>
  <c r="DB1419" i="54" s="1"/>
  <c r="CX1224" i="54"/>
  <c r="DJ1224" i="54" s="1"/>
  <c r="DA1224" i="54"/>
  <c r="DB1224" i="54" s="1"/>
  <c r="CZ1224" i="54"/>
  <c r="CZ1399" i="54"/>
  <c r="CX1399" i="54"/>
  <c r="CV1399" i="54" s="1"/>
  <c r="DA1399" i="54"/>
  <c r="DB1399" i="54" s="1"/>
  <c r="CX1416" i="54"/>
  <c r="DD1416" i="54" s="1"/>
  <c r="CZ1416" i="54"/>
  <c r="DA1416" i="54"/>
  <c r="DB1416" i="54" s="1"/>
  <c r="CZ1337" i="54"/>
  <c r="CX1337" i="54"/>
  <c r="DD1337" i="54" s="1"/>
  <c r="DA1337" i="54"/>
  <c r="DB1337" i="54" s="1"/>
  <c r="CZ1386" i="54"/>
  <c r="DA1386" i="54"/>
  <c r="DB1386" i="54" s="1"/>
  <c r="CX1386" i="54"/>
  <c r="DJ1386" i="54" s="1"/>
  <c r="CZ1275" i="54"/>
  <c r="DA1275" i="54"/>
  <c r="DB1275" i="54" s="1"/>
  <c r="CX1275" i="54"/>
  <c r="DA1309" i="54"/>
  <c r="DB1309" i="54" s="1"/>
  <c r="CZ1309" i="54"/>
  <c r="CX1309" i="54"/>
  <c r="CV1309" i="54" s="1"/>
  <c r="DA1228" i="54"/>
  <c r="DB1228" i="54" s="1"/>
  <c r="CX1228" i="54"/>
  <c r="DJ1228" i="54" s="1"/>
  <c r="CZ1228" i="54"/>
  <c r="CZ1255" i="54"/>
  <c r="DA1255" i="54"/>
  <c r="DB1255" i="54" s="1"/>
  <c r="CX1255" i="54"/>
  <c r="DD1255" i="54" s="1"/>
  <c r="CX1327" i="54"/>
  <c r="CZ1327" i="54"/>
  <c r="DA1327" i="54"/>
  <c r="DB1327" i="54" s="1"/>
  <c r="CZ1343" i="54"/>
  <c r="DA1343" i="54"/>
  <c r="DB1343" i="54" s="1"/>
  <c r="CX1343" i="54"/>
  <c r="DD1343" i="54" s="1"/>
  <c r="CZ1328" i="54"/>
  <c r="CX1328" i="54"/>
  <c r="DG1328" i="54" s="1"/>
  <c r="DA1328" i="54"/>
  <c r="DB1328" i="54" s="1"/>
  <c r="DA1155" i="54"/>
  <c r="DB1155" i="54" s="1"/>
  <c r="CX1155" i="54"/>
  <c r="DD1155" i="54" s="1"/>
  <c r="CZ1155" i="54"/>
  <c r="DA1454" i="54"/>
  <c r="DB1454" i="54" s="1"/>
  <c r="CZ1454" i="54"/>
  <c r="CX1454" i="54"/>
  <c r="DD1454" i="54" s="1"/>
  <c r="DA1359" i="54"/>
  <c r="DB1359" i="54" s="1"/>
  <c r="CZ1359" i="54"/>
  <c r="CX1359" i="54"/>
  <c r="DD1359" i="54" s="1"/>
  <c r="CZ1436" i="54"/>
  <c r="DA1436" i="54"/>
  <c r="DB1436" i="54" s="1"/>
  <c r="CX1436" i="54"/>
  <c r="CZ1358" i="54"/>
  <c r="DA1358" i="54"/>
  <c r="DB1358" i="54" s="1"/>
  <c r="CX1358" i="54"/>
  <c r="DG1358" i="54" s="1"/>
  <c r="DA1446" i="54"/>
  <c r="DB1446" i="54" s="1"/>
  <c r="CZ1446" i="54"/>
  <c r="CX1446" i="54"/>
  <c r="DJ1446" i="54" s="1"/>
  <c r="CX1254" i="54"/>
  <c r="CZ1254" i="54"/>
  <c r="DA1254" i="54"/>
  <c r="DB1254" i="54" s="1"/>
  <c r="CZ1372" i="54"/>
  <c r="CX1372" i="54"/>
  <c r="DG1372" i="54" s="1"/>
  <c r="DA1372" i="54"/>
  <c r="DB1372" i="54" s="1"/>
  <c r="CZ1441" i="54"/>
  <c r="CX1441" i="54"/>
  <c r="DG1441" i="54" s="1"/>
  <c r="DA1441" i="54"/>
  <c r="DB1441" i="54" s="1"/>
  <c r="CX1253" i="54"/>
  <c r="CZ1253" i="54"/>
  <c r="DA1253" i="54"/>
  <c r="DB1253" i="54" s="1"/>
  <c r="DA1286" i="54"/>
  <c r="DB1286" i="54" s="1"/>
  <c r="CZ1286" i="54"/>
  <c r="CX1286" i="54"/>
  <c r="DD1286" i="54" s="1"/>
  <c r="CZ1345" i="54"/>
  <c r="CX1345" i="54"/>
  <c r="DG1345" i="54" s="1"/>
  <c r="DA1345" i="54"/>
  <c r="DB1345" i="54" s="1"/>
  <c r="CX1298" i="54"/>
  <c r="DJ1298" i="54" s="1"/>
  <c r="DA1298" i="54"/>
  <c r="DB1298" i="54" s="1"/>
  <c r="CZ1298" i="54"/>
  <c r="CZ1340" i="54"/>
  <c r="DA1340" i="54"/>
  <c r="DB1340" i="54" s="1"/>
  <c r="CX1340" i="54"/>
  <c r="DD1340" i="54" s="1"/>
  <c r="CX1304" i="54"/>
  <c r="DJ1304" i="54" s="1"/>
  <c r="CZ1304" i="54"/>
  <c r="DA1304" i="54"/>
  <c r="DB1304" i="54" s="1"/>
  <c r="DA1393" i="54"/>
  <c r="DB1393" i="54" s="1"/>
  <c r="CX1393" i="54"/>
  <c r="DG1393" i="54" s="1"/>
  <c r="CZ1393" i="54"/>
  <c r="CX1252" i="54"/>
  <c r="DG1252" i="54" s="1"/>
  <c r="CZ1252" i="54"/>
  <c r="DA1252" i="54"/>
  <c r="DB1252" i="54" s="1"/>
  <c r="CX1375" i="54"/>
  <c r="CZ1375" i="54"/>
  <c r="DA1375" i="54"/>
  <c r="DB1375" i="54" s="1"/>
  <c r="CZ1388" i="54"/>
  <c r="DA1388" i="54"/>
  <c r="DB1388" i="54" s="1"/>
  <c r="CX1388" i="54"/>
  <c r="DJ1388" i="54" s="1"/>
  <c r="DA1430" i="54"/>
  <c r="DB1430" i="54" s="1"/>
  <c r="CX1430" i="54"/>
  <c r="DJ1430" i="54" s="1"/>
  <c r="CZ1430" i="54"/>
  <c r="DA1242" i="54"/>
  <c r="DB1242" i="54" s="1"/>
  <c r="CX1242" i="54"/>
  <c r="DD1242" i="54" s="1"/>
  <c r="CZ1242" i="54"/>
  <c r="CX1408" i="54"/>
  <c r="DA1408" i="54"/>
  <c r="DB1408" i="54" s="1"/>
  <c r="CZ1408" i="54"/>
  <c r="DA1269" i="54"/>
  <c r="DB1269" i="54" s="1"/>
  <c r="CZ1269" i="54"/>
  <c r="CX1269" i="54"/>
  <c r="DD1269" i="54" s="1"/>
  <c r="DA1277" i="54"/>
  <c r="DB1277" i="54" s="1"/>
  <c r="CZ1277" i="54"/>
  <c r="CX1277" i="54"/>
  <c r="CX1291" i="54"/>
  <c r="DG1291" i="54" s="1"/>
  <c r="CZ1291" i="54"/>
  <c r="DA1291" i="54"/>
  <c r="DB1291" i="54" s="1"/>
  <c r="DA1342" i="54"/>
  <c r="DB1342" i="54" s="1"/>
  <c r="CX1342" i="54"/>
  <c r="DD1342" i="54" s="1"/>
  <c r="CZ1342" i="54"/>
  <c r="CZ1306" i="54"/>
  <c r="DA1306" i="54"/>
  <c r="DB1306" i="54" s="1"/>
  <c r="CX1306" i="54"/>
  <c r="DG1306" i="54" s="1"/>
  <c r="CX1310" i="54"/>
  <c r="DA1310" i="54"/>
  <c r="DB1310" i="54" s="1"/>
  <c r="CZ1310" i="54"/>
  <c r="CZ1341" i="54"/>
  <c r="CX1341" i="54"/>
  <c r="DG1341" i="54" s="1"/>
  <c r="DA1341" i="54"/>
  <c r="DB1341" i="54" s="1"/>
  <c r="CZ1266" i="54"/>
  <c r="CX1266" i="54"/>
  <c r="DJ1266" i="54" s="1"/>
  <c r="DA1266" i="54"/>
  <c r="DB1266" i="54" s="1"/>
  <c r="DA1179" i="54"/>
  <c r="DB1179" i="54" s="1"/>
  <c r="CZ1179" i="54"/>
  <c r="CX1179" i="54"/>
  <c r="DD1179" i="54" s="1"/>
  <c r="CZ1177" i="54"/>
  <c r="CX1177" i="54"/>
  <c r="DD1177" i="54" s="1"/>
  <c r="DA1177" i="54"/>
  <c r="DB1177" i="54" s="1"/>
  <c r="CX1167" i="54"/>
  <c r="DG1167" i="54" s="1"/>
  <c r="CZ1167" i="54"/>
  <c r="DA1167" i="54"/>
  <c r="DB1167" i="54" s="1"/>
  <c r="CX1271" i="54"/>
  <c r="CZ1271" i="54"/>
  <c r="DA1271" i="54"/>
  <c r="DB1271" i="54" s="1"/>
  <c r="DA1189" i="54"/>
  <c r="DB1189" i="54" s="1"/>
  <c r="CZ1189" i="54"/>
  <c r="CX1189" i="54"/>
  <c r="DJ1189" i="54" s="1"/>
  <c r="EY531" i="54"/>
  <c r="EX531" i="54"/>
  <c r="EW531" i="54"/>
  <c r="EV531" i="54"/>
  <c r="EZ531" i="54"/>
  <c r="FE540" i="54"/>
  <c r="FA540" i="54"/>
  <c r="FD540" i="54"/>
  <c r="FC540" i="54"/>
  <c r="FB540" i="54"/>
  <c r="EX552" i="54"/>
  <c r="EW552" i="54"/>
  <c r="EZ552" i="54"/>
  <c r="EY552" i="54"/>
  <c r="ES504" i="54"/>
  <c r="ER504" i="54"/>
  <c r="EU504" i="54"/>
  <c r="EQ504" i="54"/>
  <c r="ET504" i="54"/>
  <c r="EZ555" i="54"/>
  <c r="EV555" i="54"/>
  <c r="EY555" i="54"/>
  <c r="EX555" i="54"/>
  <c r="EW555" i="54"/>
  <c r="FE547" i="54"/>
  <c r="FA547" i="54"/>
  <c r="FD547" i="54"/>
  <c r="FC547" i="54"/>
  <c r="FB547" i="54"/>
  <c r="FC499" i="54"/>
  <c r="FB499" i="54"/>
  <c r="FE499" i="54"/>
  <c r="FA499" i="54"/>
  <c r="FD499" i="54"/>
  <c r="EX564" i="54"/>
  <c r="EW564" i="54"/>
  <c r="EZ564" i="54"/>
  <c r="EV564" i="54"/>
  <c r="EY564" i="54"/>
  <c r="EU533" i="54"/>
  <c r="EQ533" i="54"/>
  <c r="ET533" i="54"/>
  <c r="ES533" i="54"/>
  <c r="ER533" i="54"/>
  <c r="EU520" i="54"/>
  <c r="EQ520" i="54"/>
  <c r="ET520" i="54"/>
  <c r="ES520" i="54"/>
  <c r="ER520" i="54"/>
  <c r="FC495" i="54"/>
  <c r="FB495" i="54"/>
  <c r="FE495" i="54"/>
  <c r="FA495" i="54"/>
  <c r="FD495" i="54"/>
  <c r="EU527" i="54"/>
  <c r="EQ527" i="54"/>
  <c r="ET527" i="54"/>
  <c r="ES527" i="54"/>
  <c r="ER527" i="54"/>
  <c r="FC516" i="54"/>
  <c r="FB516" i="54"/>
  <c r="FE516" i="54"/>
  <c r="FA516" i="54"/>
  <c r="FD516" i="54"/>
  <c r="EZ505" i="54"/>
  <c r="EV505" i="54"/>
  <c r="EJ505" i="54"/>
  <c r="EY505" i="54"/>
  <c r="EI505" i="54"/>
  <c r="EX505" i="54"/>
  <c r="EH505" i="54"/>
  <c r="EK505" i="54"/>
  <c r="EW505" i="54"/>
  <c r="EG505" i="54"/>
  <c r="ER470" i="54"/>
  <c r="EU470" i="54"/>
  <c r="EQ470" i="54"/>
  <c r="ET470" i="54"/>
  <c r="ES470" i="54"/>
  <c r="EZ482" i="54"/>
  <c r="EV482" i="54"/>
  <c r="EY482" i="54"/>
  <c r="EX482" i="54"/>
  <c r="EW482" i="54"/>
  <c r="EX460" i="54"/>
  <c r="EW460" i="54"/>
  <c r="EZ460" i="54"/>
  <c r="EV460" i="54"/>
  <c r="EY460" i="54"/>
  <c r="EX479" i="54"/>
  <c r="EW479" i="54"/>
  <c r="EZ479" i="54"/>
  <c r="EY479" i="54"/>
  <c r="ER449" i="54"/>
  <c r="EU449" i="54"/>
  <c r="EQ449" i="54"/>
  <c r="ET449" i="54"/>
  <c r="ES449" i="54"/>
  <c r="FE465" i="54"/>
  <c r="FA465" i="54"/>
  <c r="EO465" i="54"/>
  <c r="FD465" i="54"/>
  <c r="EN465" i="54"/>
  <c r="FC465" i="54"/>
  <c r="EM465" i="54"/>
  <c r="EP465" i="54"/>
  <c r="FB465" i="54"/>
  <c r="EL465" i="54"/>
  <c r="FB450" i="54"/>
  <c r="FE450" i="54"/>
  <c r="FA450" i="54"/>
  <c r="FD450" i="54"/>
  <c r="FC450" i="54"/>
  <c r="FB475" i="54"/>
  <c r="FE475" i="54"/>
  <c r="FA475" i="54"/>
  <c r="FD475" i="54"/>
  <c r="FC475" i="54"/>
  <c r="DJ1365" i="54"/>
  <c r="DG1365" i="54"/>
  <c r="DD1365" i="54"/>
  <c r="CX1248" i="54"/>
  <c r="DJ1248" i="54" s="1"/>
  <c r="CZ1248" i="54"/>
  <c r="DA1248" i="54"/>
  <c r="DB1248" i="54" s="1"/>
  <c r="DA1363" i="54"/>
  <c r="DB1363" i="54" s="1"/>
  <c r="CX1363" i="54"/>
  <c r="DD1363" i="54" s="1"/>
  <c r="CZ1363" i="54"/>
  <c r="CX1381" i="54"/>
  <c r="DG1381" i="54" s="1"/>
  <c r="DA1381" i="54"/>
  <c r="DB1381" i="54" s="1"/>
  <c r="CZ1381" i="54"/>
  <c r="CZ1433" i="54"/>
  <c r="DA1433" i="54"/>
  <c r="DB1433" i="54" s="1"/>
  <c r="CX1433" i="54"/>
  <c r="DD1433" i="54" s="1"/>
  <c r="DA1219" i="54"/>
  <c r="DB1219" i="54" s="1"/>
  <c r="CZ1219" i="54"/>
  <c r="CX1219" i="54"/>
  <c r="CZ1371" i="54"/>
  <c r="CX1371" i="54"/>
  <c r="DD1371" i="54" s="1"/>
  <c r="DA1371" i="54"/>
  <c r="DB1371" i="54" s="1"/>
  <c r="CZ1398" i="54"/>
  <c r="DA1398" i="54"/>
  <c r="DB1398" i="54" s="1"/>
  <c r="CX1398" i="54"/>
  <c r="DG1398" i="54" s="1"/>
  <c r="DA1417" i="54"/>
  <c r="DB1417" i="54" s="1"/>
  <c r="CZ1417" i="54"/>
  <c r="CX1417" i="54"/>
  <c r="DG1417" i="54" s="1"/>
  <c r="CX1455" i="54"/>
  <c r="DD1455" i="54" s="1"/>
  <c r="CZ1455" i="54"/>
  <c r="DA1455" i="54"/>
  <c r="DB1455" i="54" s="1"/>
  <c r="DD1397" i="54"/>
  <c r="CX1279" i="54"/>
  <c r="DA1279" i="54"/>
  <c r="DB1279" i="54" s="1"/>
  <c r="CZ1279" i="54"/>
  <c r="CZ1312" i="54"/>
  <c r="DA1312" i="54"/>
  <c r="DB1312" i="54" s="1"/>
  <c r="CX1312" i="54"/>
  <c r="DJ1337" i="54"/>
  <c r="DA1249" i="54"/>
  <c r="DB1249" i="54" s="1"/>
  <c r="CX1249" i="54"/>
  <c r="CZ1249" i="54"/>
  <c r="CX1319" i="54"/>
  <c r="DD1319" i="54" s="1"/>
  <c r="CZ1319" i="54"/>
  <c r="DA1319" i="54"/>
  <c r="DB1319" i="54" s="1"/>
  <c r="DA1274" i="54"/>
  <c r="DB1274" i="54" s="1"/>
  <c r="CZ1274" i="54"/>
  <c r="CX1274" i="54"/>
  <c r="DG1274" i="54" s="1"/>
  <c r="CX1299" i="54"/>
  <c r="DJ1299" i="54" s="1"/>
  <c r="DA1299" i="54"/>
  <c r="DB1299" i="54" s="1"/>
  <c r="CZ1299" i="54"/>
  <c r="DG1327" i="54"/>
  <c r="DD1327" i="54"/>
  <c r="CX1283" i="54"/>
  <c r="DA1283" i="54"/>
  <c r="DB1283" i="54" s="1"/>
  <c r="CZ1283" i="54"/>
  <c r="CX1270" i="54"/>
  <c r="DG1270" i="54" s="1"/>
  <c r="CZ1270" i="54"/>
  <c r="DA1270" i="54"/>
  <c r="DB1270" i="54" s="1"/>
  <c r="CZ1332" i="54"/>
  <c r="DA1332" i="54"/>
  <c r="DB1332" i="54" s="1"/>
  <c r="CX1332" i="54"/>
  <c r="DA1203" i="54"/>
  <c r="DB1203" i="54" s="1"/>
  <c r="CX1203" i="54"/>
  <c r="DD1203" i="54" s="1"/>
  <c r="CZ1203" i="54"/>
  <c r="CZ1406" i="54"/>
  <c r="CX1406" i="54"/>
  <c r="DA1406" i="54"/>
  <c r="DB1406" i="54" s="1"/>
  <c r="DJ1454" i="54"/>
  <c r="DA1421" i="54"/>
  <c r="DB1421" i="54" s="1"/>
  <c r="CZ1421" i="54"/>
  <c r="CX1421" i="54"/>
  <c r="DG1421" i="54" s="1"/>
  <c r="DA1385" i="54"/>
  <c r="DB1385" i="54" s="1"/>
  <c r="CX1385" i="54"/>
  <c r="DJ1385" i="54" s="1"/>
  <c r="CZ1385" i="54"/>
  <c r="CZ1428" i="54"/>
  <c r="DA1428" i="54"/>
  <c r="DB1428" i="54" s="1"/>
  <c r="CX1428" i="54"/>
  <c r="DD1428" i="54" s="1"/>
  <c r="CX1226" i="54"/>
  <c r="DJ1226" i="54" s="1"/>
  <c r="CZ1226" i="54"/>
  <c r="DA1226" i="54"/>
  <c r="DB1226" i="54" s="1"/>
  <c r="CX1238" i="54"/>
  <c r="DG1238" i="54" s="1"/>
  <c r="CZ1238" i="54"/>
  <c r="DA1238" i="54"/>
  <c r="DB1238" i="54" s="1"/>
  <c r="CX1216" i="54"/>
  <c r="CZ1216" i="54"/>
  <c r="DA1216" i="54"/>
  <c r="DB1216" i="54" s="1"/>
  <c r="DG1253" i="54"/>
  <c r="DJ1253" i="54"/>
  <c r="DD1253" i="54"/>
  <c r="DA1259" i="54"/>
  <c r="DB1259" i="54" s="1"/>
  <c r="CX1259" i="54"/>
  <c r="CZ1259" i="54"/>
  <c r="DA1280" i="54"/>
  <c r="DB1280" i="54" s="1"/>
  <c r="CX1280" i="54"/>
  <c r="DG1280" i="54" s="1"/>
  <c r="CZ1280" i="54"/>
  <c r="CX1290" i="54"/>
  <c r="DG1290" i="54" s="1"/>
  <c r="CZ1290" i="54"/>
  <c r="DA1290" i="54"/>
  <c r="DB1290" i="54" s="1"/>
  <c r="DA1313" i="54"/>
  <c r="DB1313" i="54" s="1"/>
  <c r="CZ1313" i="54"/>
  <c r="CX1313" i="54"/>
  <c r="DA1350" i="54"/>
  <c r="DB1350" i="54" s="1"/>
  <c r="CX1350" i="54"/>
  <c r="DJ1350" i="54" s="1"/>
  <c r="CZ1350" i="54"/>
  <c r="DA1389" i="54"/>
  <c r="DB1389" i="54" s="1"/>
  <c r="CX1389" i="54"/>
  <c r="CV1389" i="54" s="1"/>
  <c r="CZ1389" i="54"/>
  <c r="CZ1260" i="54"/>
  <c r="DA1260" i="54"/>
  <c r="DB1260" i="54" s="1"/>
  <c r="CX1260" i="54"/>
  <c r="DJ1260" i="54" s="1"/>
  <c r="CZ1281" i="54"/>
  <c r="DA1281" i="54"/>
  <c r="DB1281" i="54" s="1"/>
  <c r="CX1281" i="54"/>
  <c r="DJ1281" i="54" s="1"/>
  <c r="CX1288" i="54"/>
  <c r="DJ1288" i="54" s="1"/>
  <c r="DA1288" i="54"/>
  <c r="DB1288" i="54" s="1"/>
  <c r="CZ1288" i="54"/>
  <c r="DA1351" i="54"/>
  <c r="DB1351" i="54" s="1"/>
  <c r="CX1351" i="54"/>
  <c r="DG1351" i="54" s="1"/>
  <c r="CZ1351" i="54"/>
  <c r="DA1190" i="54"/>
  <c r="DB1190" i="54" s="1"/>
  <c r="CX1190" i="54"/>
  <c r="DD1190" i="54" s="1"/>
  <c r="CZ1190" i="54"/>
  <c r="CZ1410" i="54"/>
  <c r="CX1410" i="54"/>
  <c r="CV1410" i="54" s="1"/>
  <c r="DA1410" i="54"/>
  <c r="DB1410" i="54" s="1"/>
  <c r="CX1217" i="54"/>
  <c r="DA1217" i="54"/>
  <c r="DB1217" i="54" s="1"/>
  <c r="CZ1217" i="54"/>
  <c r="DA1235" i="54"/>
  <c r="DB1235" i="54" s="1"/>
  <c r="CX1235" i="54"/>
  <c r="CV1235" i="54" s="1"/>
  <c r="CZ1235" i="54"/>
  <c r="CX1422" i="54"/>
  <c r="DD1422" i="54" s="1"/>
  <c r="DA1422" i="54"/>
  <c r="DB1422" i="54" s="1"/>
  <c r="CZ1422" i="54"/>
  <c r="CZ1364" i="54"/>
  <c r="DA1364" i="54"/>
  <c r="DB1364" i="54" s="1"/>
  <c r="CX1364" i="54"/>
  <c r="DD1364" i="54" s="1"/>
  <c r="CX1413" i="54"/>
  <c r="CV1413" i="54" s="1"/>
  <c r="CZ1413" i="54"/>
  <c r="DA1413" i="54"/>
  <c r="DB1413" i="54" s="1"/>
  <c r="CZ1447" i="54"/>
  <c r="CX1447" i="54"/>
  <c r="DD1447" i="54" s="1"/>
  <c r="DA1447" i="54"/>
  <c r="DB1447" i="54" s="1"/>
  <c r="CX1229" i="54"/>
  <c r="DG1229" i="54" s="1"/>
  <c r="DA1229" i="54"/>
  <c r="DB1229" i="54" s="1"/>
  <c r="CZ1229" i="54"/>
  <c r="CX1356" i="54"/>
  <c r="DJ1356" i="54" s="1"/>
  <c r="CZ1356" i="54"/>
  <c r="DA1356" i="54"/>
  <c r="DB1356" i="54" s="1"/>
  <c r="CZ1445" i="54"/>
  <c r="CX1445" i="54"/>
  <c r="DA1445" i="54"/>
  <c r="DB1445" i="54" s="1"/>
  <c r="CX1357" i="54"/>
  <c r="CZ1357" i="54"/>
  <c r="DA1357" i="54"/>
  <c r="DB1357" i="54" s="1"/>
  <c r="CX1315" i="54"/>
  <c r="DA1315" i="54"/>
  <c r="DB1315" i="54" s="1"/>
  <c r="CZ1315" i="54"/>
  <c r="CZ1374" i="54"/>
  <c r="CX1374" i="54"/>
  <c r="DG1374" i="54" s="1"/>
  <c r="DA1374" i="54"/>
  <c r="DB1374" i="54" s="1"/>
  <c r="CX1234" i="54"/>
  <c r="DA1234" i="54"/>
  <c r="DB1234" i="54" s="1"/>
  <c r="CZ1234" i="54"/>
  <c r="CX1318" i="54"/>
  <c r="DA1318" i="54"/>
  <c r="DB1318" i="54" s="1"/>
  <c r="CZ1318" i="54"/>
  <c r="CZ1256" i="54"/>
  <c r="DA1256" i="54"/>
  <c r="DB1256" i="54" s="1"/>
  <c r="CX1256" i="54"/>
  <c r="CX1163" i="54"/>
  <c r="DJ1163" i="54" s="1"/>
  <c r="DA1163" i="54"/>
  <c r="DB1163" i="54" s="1"/>
  <c r="CZ1163" i="54"/>
  <c r="DA1151" i="54"/>
  <c r="DB1151" i="54" s="1"/>
  <c r="CX1151" i="54"/>
  <c r="DJ1151" i="54" s="1"/>
  <c r="CZ1151" i="54"/>
  <c r="CX1215" i="54"/>
  <c r="DD1215" i="54" s="1"/>
  <c r="CZ1215" i="54"/>
  <c r="DA1215" i="54"/>
  <c r="DB1215" i="54" s="1"/>
  <c r="CZ1172" i="54"/>
  <c r="CX1172" i="54"/>
  <c r="DD1172" i="54" s="1"/>
  <c r="DA1172" i="54"/>
  <c r="DB1172" i="54" s="1"/>
  <c r="DA1409" i="54"/>
  <c r="DB1409" i="54" s="1"/>
  <c r="CX1409" i="54"/>
  <c r="CZ1409" i="54"/>
  <c r="DD1417" i="54"/>
  <c r="CX1460" i="54"/>
  <c r="CZ1460" i="54"/>
  <c r="DA1460" i="54"/>
  <c r="DB1460" i="54" s="1"/>
  <c r="DJ1455" i="54"/>
  <c r="CX1232" i="54"/>
  <c r="DJ1232" i="54" s="1"/>
  <c r="CZ1232" i="54"/>
  <c r="DA1232" i="54"/>
  <c r="DB1232" i="54" s="1"/>
  <c r="DA1231" i="54"/>
  <c r="DB1231" i="54" s="1"/>
  <c r="CX1231" i="54"/>
  <c r="DG1231" i="54" s="1"/>
  <c r="CZ1231" i="54"/>
  <c r="DD1386" i="54"/>
  <c r="DJ1249" i="54"/>
  <c r="CZ1289" i="54"/>
  <c r="DA1289" i="54"/>
  <c r="DB1289" i="54" s="1"/>
  <c r="CX1289" i="54"/>
  <c r="DD1289" i="54" s="1"/>
  <c r="DJ1319" i="54"/>
  <c r="CX1339" i="54"/>
  <c r="DA1339" i="54"/>
  <c r="DB1339" i="54" s="1"/>
  <c r="CZ1339" i="54"/>
  <c r="CX1348" i="54"/>
  <c r="DJ1348" i="54" s="1"/>
  <c r="CZ1348" i="54"/>
  <c r="DA1348" i="54"/>
  <c r="DB1348" i="54" s="1"/>
  <c r="DA1329" i="54"/>
  <c r="DB1329" i="54" s="1"/>
  <c r="CZ1329" i="54"/>
  <c r="CX1329" i="54"/>
  <c r="CX1352" i="54"/>
  <c r="CZ1352" i="54"/>
  <c r="DA1352" i="54"/>
  <c r="DB1352" i="54" s="1"/>
  <c r="DA1402" i="54"/>
  <c r="DB1402" i="54" s="1"/>
  <c r="CZ1402" i="54"/>
  <c r="CX1402" i="54"/>
  <c r="CX1187" i="54"/>
  <c r="DA1187" i="54"/>
  <c r="DB1187" i="54" s="1"/>
  <c r="CZ1187" i="54"/>
  <c r="CX1369" i="54"/>
  <c r="DG1369" i="54" s="1"/>
  <c r="CZ1369" i="54"/>
  <c r="DA1369" i="54"/>
  <c r="DB1369" i="54" s="1"/>
  <c r="CX1423" i="54"/>
  <c r="DG1423" i="54" s="1"/>
  <c r="CZ1423" i="54"/>
  <c r="DA1423" i="54"/>
  <c r="DB1423" i="54" s="1"/>
  <c r="CZ1443" i="54"/>
  <c r="CX1443" i="54"/>
  <c r="DA1443" i="54"/>
  <c r="DB1443" i="54" s="1"/>
  <c r="CX1250" i="54"/>
  <c r="DJ1250" i="54" s="1"/>
  <c r="DA1250" i="54"/>
  <c r="DB1250" i="54" s="1"/>
  <c r="CZ1250" i="54"/>
  <c r="CX1220" i="54"/>
  <c r="DJ1220" i="54" s="1"/>
  <c r="DA1220" i="54"/>
  <c r="DB1220" i="54" s="1"/>
  <c r="CZ1220" i="54"/>
  <c r="CX1411" i="54"/>
  <c r="CZ1411" i="54"/>
  <c r="DA1411" i="54"/>
  <c r="DB1411" i="54" s="1"/>
  <c r="CZ1438" i="54"/>
  <c r="CX1438" i="54"/>
  <c r="DA1438" i="54"/>
  <c r="DB1438" i="54" s="1"/>
  <c r="CX1404" i="54"/>
  <c r="DG1404" i="54" s="1"/>
  <c r="CZ1404" i="54"/>
  <c r="DA1404" i="54"/>
  <c r="DB1404" i="54" s="1"/>
  <c r="DJ1441" i="54"/>
  <c r="CZ1233" i="54"/>
  <c r="CX1233" i="54"/>
  <c r="DD1233" i="54" s="1"/>
  <c r="DA1233" i="54"/>
  <c r="DB1233" i="54" s="1"/>
  <c r="CX1264" i="54"/>
  <c r="DA1264" i="54"/>
  <c r="DB1264" i="54" s="1"/>
  <c r="CZ1264" i="54"/>
  <c r="DA1314" i="54"/>
  <c r="DB1314" i="54" s="1"/>
  <c r="CZ1314" i="54"/>
  <c r="CX1314" i="54"/>
  <c r="DG1314" i="54" s="1"/>
  <c r="DG1281" i="54"/>
  <c r="CX1323" i="54"/>
  <c r="DJ1323" i="54" s="1"/>
  <c r="CZ1323" i="54"/>
  <c r="DA1323" i="54"/>
  <c r="DB1323" i="54" s="1"/>
  <c r="CX1174" i="54"/>
  <c r="CZ1174" i="54"/>
  <c r="DA1174" i="54"/>
  <c r="DB1174" i="54" s="1"/>
  <c r="DG1190" i="54"/>
  <c r="CZ1376" i="54"/>
  <c r="DA1376" i="54"/>
  <c r="DB1376" i="54" s="1"/>
  <c r="CX1376" i="54"/>
  <c r="DJ1376" i="54" s="1"/>
  <c r="DA1387" i="54"/>
  <c r="DB1387" i="54" s="1"/>
  <c r="CX1387" i="54"/>
  <c r="CZ1387" i="54"/>
  <c r="DA1221" i="54"/>
  <c r="DB1221" i="54" s="1"/>
  <c r="CZ1221" i="54"/>
  <c r="CX1221" i="54"/>
  <c r="DJ1221" i="54" s="1"/>
  <c r="CZ1405" i="54"/>
  <c r="DA1405" i="54"/>
  <c r="DB1405" i="54" s="1"/>
  <c r="CX1405" i="54"/>
  <c r="DA1378" i="54"/>
  <c r="DB1378" i="54" s="1"/>
  <c r="CX1378" i="54"/>
  <c r="CZ1378" i="54"/>
  <c r="DD1408" i="54"/>
  <c r="DJ1408" i="54"/>
  <c r="DG1408" i="54"/>
  <c r="DA1458" i="54"/>
  <c r="DB1458" i="54" s="1"/>
  <c r="CX1458" i="54"/>
  <c r="DD1458" i="54" s="1"/>
  <c r="CZ1458" i="54"/>
  <c r="CX1326" i="54"/>
  <c r="CZ1326" i="54"/>
  <c r="DA1326" i="54"/>
  <c r="DB1326" i="54" s="1"/>
  <c r="DA1459" i="54"/>
  <c r="DB1459" i="54" s="1"/>
  <c r="CX1459" i="54"/>
  <c r="DJ1459" i="54" s="1"/>
  <c r="CZ1459" i="54"/>
  <c r="CZ1262" i="54"/>
  <c r="CX1262" i="54"/>
  <c r="DA1262" i="54"/>
  <c r="DB1262" i="54" s="1"/>
  <c r="CZ1303" i="54"/>
  <c r="CX1303" i="54"/>
  <c r="DA1303" i="54"/>
  <c r="DB1303" i="54" s="1"/>
  <c r="CZ1336" i="54"/>
  <c r="DA1336" i="54"/>
  <c r="DB1336" i="54" s="1"/>
  <c r="CX1336" i="54"/>
  <c r="DJ1336" i="54" s="1"/>
  <c r="CX1285" i="54"/>
  <c r="DJ1285" i="54" s="1"/>
  <c r="CZ1285" i="54"/>
  <c r="DA1285" i="54"/>
  <c r="DB1285" i="54" s="1"/>
  <c r="CZ1246" i="54"/>
  <c r="CX1246" i="54"/>
  <c r="DA1246" i="54"/>
  <c r="DB1246" i="54" s="1"/>
  <c r="DD1266" i="54"/>
  <c r="DA1211" i="54"/>
  <c r="DB1211" i="54" s="1"/>
  <c r="CX1211" i="54"/>
  <c r="DD1211" i="54" s="1"/>
  <c r="CZ1211" i="54"/>
  <c r="CZ1199" i="54"/>
  <c r="DA1199" i="54"/>
  <c r="DB1199" i="54" s="1"/>
  <c r="CX1199" i="54"/>
  <c r="DG1199" i="54" s="1"/>
  <c r="CZ1301" i="54"/>
  <c r="DA1301" i="54"/>
  <c r="DB1301" i="54" s="1"/>
  <c r="CX1301" i="54"/>
  <c r="DD1301" i="54" s="1"/>
  <c r="EX558" i="54"/>
  <c r="EW558" i="54"/>
  <c r="EZ558" i="54"/>
  <c r="EV558" i="54"/>
  <c r="EY558" i="54"/>
  <c r="FC531" i="54"/>
  <c r="FB531" i="54"/>
  <c r="FE531" i="54"/>
  <c r="FA531" i="54"/>
  <c r="FD531" i="54"/>
  <c r="ET552" i="54"/>
  <c r="ES552" i="54"/>
  <c r="ER552" i="54"/>
  <c r="EU552" i="54"/>
  <c r="EQ552" i="54"/>
  <c r="EW523" i="54"/>
  <c r="EZ523" i="54"/>
  <c r="EV523" i="54"/>
  <c r="EY523" i="54"/>
  <c r="EX523" i="54"/>
  <c r="EW504" i="54"/>
  <c r="EZ504" i="54"/>
  <c r="EV504" i="54"/>
  <c r="EY504" i="54"/>
  <c r="EX504" i="54"/>
  <c r="EW547" i="54"/>
  <c r="EZ547" i="54"/>
  <c r="EV547" i="54"/>
  <c r="EY547" i="54"/>
  <c r="EX547" i="54"/>
  <c r="EX526" i="54"/>
  <c r="EW526" i="54"/>
  <c r="EZ526" i="54"/>
  <c r="EV526" i="54"/>
  <c r="EY526" i="54"/>
  <c r="EU499" i="54"/>
  <c r="EQ499" i="54"/>
  <c r="ET499" i="54"/>
  <c r="ES499" i="54"/>
  <c r="ER499" i="54"/>
  <c r="FC533" i="54"/>
  <c r="FB533" i="54"/>
  <c r="FE533" i="54"/>
  <c r="FA533" i="54"/>
  <c r="FD533" i="54"/>
  <c r="EY548" i="54"/>
  <c r="EX548" i="54"/>
  <c r="EW548" i="54"/>
  <c r="EZ548" i="54"/>
  <c r="EV548" i="54"/>
  <c r="EY520" i="54"/>
  <c r="EX520" i="54"/>
  <c r="EW520" i="54"/>
  <c r="EZ520" i="54"/>
  <c r="EV520" i="54"/>
  <c r="FC527" i="54"/>
  <c r="FB527" i="54"/>
  <c r="FE527" i="54"/>
  <c r="FA527" i="54"/>
  <c r="FD527" i="54"/>
  <c r="EY543" i="54"/>
  <c r="EX543" i="54"/>
  <c r="EW543" i="54"/>
  <c r="EZ543" i="54"/>
  <c r="EV543" i="54"/>
  <c r="EU516" i="54"/>
  <c r="EQ516" i="54"/>
  <c r="ET516" i="54"/>
  <c r="ES516" i="54"/>
  <c r="ER516" i="54"/>
  <c r="FD470" i="54"/>
  <c r="FC470" i="54"/>
  <c r="FB470" i="54"/>
  <c r="FE470" i="54"/>
  <c r="FA470" i="54"/>
  <c r="ET454" i="54"/>
  <c r="ES454" i="54"/>
  <c r="ER454" i="54"/>
  <c r="EU454" i="54"/>
  <c r="EQ454" i="54"/>
  <c r="FD482" i="54"/>
  <c r="FC482" i="54"/>
  <c r="FB482" i="54"/>
  <c r="FE482" i="54"/>
  <c r="FA482" i="54"/>
  <c r="ET479" i="54"/>
  <c r="ES479" i="54"/>
  <c r="ER479" i="54"/>
  <c r="EU479" i="54"/>
  <c r="EQ479" i="54"/>
  <c r="ES490" i="54"/>
  <c r="ER490" i="54"/>
  <c r="EU490" i="54"/>
  <c r="EQ490" i="54"/>
  <c r="ET490" i="54"/>
  <c r="EZ449" i="54"/>
  <c r="EV449" i="54"/>
  <c r="EY449" i="54"/>
  <c r="EX449" i="54"/>
  <c r="EW449" i="54"/>
  <c r="EX450" i="54"/>
  <c r="EW450" i="54"/>
  <c r="EZ450" i="54"/>
  <c r="EV450" i="54"/>
  <c r="EY450" i="54"/>
  <c r="ER466" i="54"/>
  <c r="EU466" i="54"/>
  <c r="EQ466" i="54"/>
  <c r="ET466" i="54"/>
  <c r="ES466" i="54"/>
  <c r="ET475" i="54"/>
  <c r="ES475" i="54"/>
  <c r="ER475" i="54"/>
  <c r="EU475" i="54"/>
  <c r="EQ475" i="54"/>
  <c r="CZ1444" i="54"/>
  <c r="DA1444" i="54"/>
  <c r="DB1444" i="54" s="1"/>
  <c r="CX1444" i="54"/>
  <c r="CX1251" i="54"/>
  <c r="DA1251" i="54"/>
  <c r="DB1251" i="54" s="1"/>
  <c r="CZ1251" i="54"/>
  <c r="CZ1401" i="54"/>
  <c r="DA1401" i="54"/>
  <c r="DB1401" i="54" s="1"/>
  <c r="CX1401" i="54"/>
  <c r="CZ1437" i="54"/>
  <c r="CX1437" i="54"/>
  <c r="DG1437" i="54" s="1"/>
  <c r="DA1437" i="54"/>
  <c r="DB1437" i="54" s="1"/>
  <c r="DD1243" i="54"/>
  <c r="DG1302" i="54"/>
  <c r="DG1312" i="54"/>
  <c r="DJ1289" i="54"/>
  <c r="DA1296" i="54"/>
  <c r="DB1296" i="54" s="1"/>
  <c r="CZ1296" i="54"/>
  <c r="CX1296" i="54"/>
  <c r="DD1228" i="54"/>
  <c r="CX1344" i="54"/>
  <c r="CZ1344" i="54"/>
  <c r="DA1344" i="54"/>
  <c r="DB1344" i="54" s="1"/>
  <c r="CX1171" i="54"/>
  <c r="CZ1171" i="54"/>
  <c r="DA1171" i="54"/>
  <c r="DB1171" i="54" s="1"/>
  <c r="CZ1391" i="54"/>
  <c r="CX1391" i="54"/>
  <c r="DA1391" i="54"/>
  <c r="DB1391" i="54" s="1"/>
  <c r="DJ1406" i="54"/>
  <c r="DG1406" i="54"/>
  <c r="DD1406" i="54"/>
  <c r="DA1227" i="54"/>
  <c r="DB1227" i="54" s="1"/>
  <c r="CX1227" i="54"/>
  <c r="DG1227" i="54" s="1"/>
  <c r="CZ1227" i="54"/>
  <c r="DA1273" i="54"/>
  <c r="DB1273" i="54" s="1"/>
  <c r="CX1273" i="54"/>
  <c r="CZ1273" i="54"/>
  <c r="CX1382" i="54"/>
  <c r="DA1382" i="54"/>
  <c r="DB1382" i="54" s="1"/>
  <c r="CZ1382" i="54"/>
  <c r="DD1436" i="54"/>
  <c r="DG1436" i="54"/>
  <c r="DJ1436" i="54"/>
  <c r="DA1400" i="54"/>
  <c r="DB1400" i="54" s="1"/>
  <c r="CX1400" i="54"/>
  <c r="CZ1400" i="54"/>
  <c r="DG1438" i="54"/>
  <c r="DJ1254" i="54"/>
  <c r="CZ1420" i="54"/>
  <c r="DA1420" i="54"/>
  <c r="DB1420" i="54" s="1"/>
  <c r="CX1420" i="54"/>
  <c r="DG1420" i="54" s="1"/>
  <c r="CX1431" i="54"/>
  <c r="CZ1431" i="54"/>
  <c r="DA1431" i="54"/>
  <c r="DB1431" i="54" s="1"/>
  <c r="CX1307" i="54"/>
  <c r="DD1307" i="54" s="1"/>
  <c r="DA1307" i="54"/>
  <c r="DB1307" i="54" s="1"/>
  <c r="CZ1307" i="54"/>
  <c r="CZ1448" i="54"/>
  <c r="DA1448" i="54"/>
  <c r="DB1448" i="54" s="1"/>
  <c r="CX1448" i="54"/>
  <c r="DD1259" i="54"/>
  <c r="DJ1259" i="54"/>
  <c r="DG1259" i="54"/>
  <c r="DA1320" i="54"/>
  <c r="DB1320" i="54" s="1"/>
  <c r="CX1320" i="54"/>
  <c r="CZ1320" i="54"/>
  <c r="CZ1292" i="54"/>
  <c r="DA1292" i="54"/>
  <c r="DB1292" i="54" s="1"/>
  <c r="CX1292" i="54"/>
  <c r="DJ1292" i="54" s="1"/>
  <c r="CX1331" i="54"/>
  <c r="CZ1331" i="54"/>
  <c r="DA1331" i="54"/>
  <c r="DB1331" i="54" s="1"/>
  <c r="DA1330" i="54"/>
  <c r="DB1330" i="54" s="1"/>
  <c r="CZ1330" i="54"/>
  <c r="CX1330" i="54"/>
  <c r="DJ1330" i="54" s="1"/>
  <c r="CZ1424" i="54"/>
  <c r="DA1424" i="54"/>
  <c r="DB1424" i="54" s="1"/>
  <c r="CX1424" i="54"/>
  <c r="DA1265" i="54"/>
  <c r="DB1265" i="54" s="1"/>
  <c r="CZ1265" i="54"/>
  <c r="CX1265" i="54"/>
  <c r="CX1394" i="54"/>
  <c r="DA1394" i="54"/>
  <c r="DB1394" i="54" s="1"/>
  <c r="CZ1394" i="54"/>
  <c r="CX1158" i="54"/>
  <c r="DG1158" i="54" s="1"/>
  <c r="DA1158" i="54"/>
  <c r="DB1158" i="54" s="1"/>
  <c r="CZ1158" i="54"/>
  <c r="CX1206" i="54"/>
  <c r="DG1206" i="54" s="1"/>
  <c r="CZ1206" i="54"/>
  <c r="DA1206" i="54"/>
  <c r="DB1206" i="54" s="1"/>
  <c r="CX1426" i="54"/>
  <c r="DJ1426" i="54" s="1"/>
  <c r="CZ1426" i="54"/>
  <c r="DA1426" i="54"/>
  <c r="DB1426" i="54" s="1"/>
  <c r="CZ1449" i="54"/>
  <c r="CX1449" i="54"/>
  <c r="DJ1449" i="54" s="1"/>
  <c r="DA1449" i="54"/>
  <c r="DB1449" i="54" s="1"/>
  <c r="DD1252" i="54"/>
  <c r="DA1360" i="54"/>
  <c r="DB1360" i="54" s="1"/>
  <c r="CZ1360" i="54"/>
  <c r="CX1360" i="54"/>
  <c r="DG1360" i="54" s="1"/>
  <c r="DD1375" i="54"/>
  <c r="DG1375" i="54"/>
  <c r="DJ1375" i="54"/>
  <c r="DJ1387" i="54"/>
  <c r="DG1387" i="54"/>
  <c r="CZ1453" i="54"/>
  <c r="CX1453" i="54"/>
  <c r="DA1453" i="54"/>
  <c r="DB1453" i="54" s="1"/>
  <c r="DG1388" i="54"/>
  <c r="CZ1440" i="54"/>
  <c r="DA1440" i="54"/>
  <c r="DB1440" i="54" s="1"/>
  <c r="CX1440" i="54"/>
  <c r="DD1440" i="54" s="1"/>
  <c r="CZ1425" i="54"/>
  <c r="CX1425" i="54"/>
  <c r="DA1425" i="54"/>
  <c r="DB1425" i="54" s="1"/>
  <c r="DD1445" i="54"/>
  <c r="DJ1445" i="54"/>
  <c r="DG1445" i="54"/>
  <c r="DA1223" i="54"/>
  <c r="DB1223" i="54" s="1"/>
  <c r="CX1223" i="54"/>
  <c r="DJ1223" i="54" s="1"/>
  <c r="CZ1223" i="54"/>
  <c r="CZ1239" i="54"/>
  <c r="CX1239" i="54"/>
  <c r="DA1239" i="54"/>
  <c r="DB1239" i="54" s="1"/>
  <c r="DG1269" i="54"/>
  <c r="DG1277" i="54"/>
  <c r="DD1277" i="54"/>
  <c r="CZ1308" i="54"/>
  <c r="DA1308" i="54"/>
  <c r="DB1308" i="54" s="1"/>
  <c r="CX1308" i="54"/>
  <c r="DD1308" i="54" s="1"/>
  <c r="DG1459" i="54"/>
  <c r="DA1284" i="54"/>
  <c r="DB1284" i="54" s="1"/>
  <c r="CX1284" i="54"/>
  <c r="CZ1284" i="54"/>
  <c r="DA1294" i="54"/>
  <c r="DB1294" i="54" s="1"/>
  <c r="CX1294" i="54"/>
  <c r="DJ1294" i="54" s="1"/>
  <c r="CZ1294" i="54"/>
  <c r="DA1322" i="54"/>
  <c r="DB1322" i="54" s="1"/>
  <c r="CZ1322" i="54"/>
  <c r="CX1322" i="54"/>
  <c r="DJ1322" i="54" s="1"/>
  <c r="DA1263" i="54"/>
  <c r="DB1263" i="54" s="1"/>
  <c r="CZ1263" i="54"/>
  <c r="CX1263" i="54"/>
  <c r="DD1263" i="54" s="1"/>
  <c r="CZ1349" i="54"/>
  <c r="CX1349" i="54"/>
  <c r="DG1349" i="54" s="1"/>
  <c r="DA1349" i="54"/>
  <c r="DB1349" i="54" s="1"/>
  <c r="CZ1276" i="54"/>
  <c r="CX1276" i="54"/>
  <c r="DA1276" i="54"/>
  <c r="DB1276" i="54" s="1"/>
  <c r="CZ1195" i="54"/>
  <c r="DA1195" i="54"/>
  <c r="DB1195" i="54" s="1"/>
  <c r="CX1195" i="54"/>
  <c r="DJ1211" i="54"/>
  <c r="CX1160" i="54"/>
  <c r="DA1160" i="54"/>
  <c r="DB1160" i="54" s="1"/>
  <c r="CZ1160" i="54"/>
  <c r="CX1208" i="54"/>
  <c r="DG1208" i="54" s="1"/>
  <c r="CZ1208" i="54"/>
  <c r="DA1208" i="54"/>
  <c r="DB1208" i="54" s="1"/>
  <c r="DA1183" i="54"/>
  <c r="DB1183" i="54" s="1"/>
  <c r="CX1183" i="54"/>
  <c r="CZ1183" i="54"/>
  <c r="DJ1199" i="54"/>
  <c r="CX1193" i="54"/>
  <c r="CZ1193" i="54"/>
  <c r="DA1193" i="54"/>
  <c r="DB1193" i="54" s="1"/>
  <c r="DJ1271" i="54"/>
  <c r="DG1271" i="54"/>
  <c r="DD1271" i="54"/>
  <c r="CZ1212" i="54"/>
  <c r="DA1212" i="54"/>
  <c r="DB1212" i="54" s="1"/>
  <c r="CX1212" i="54"/>
  <c r="DG1212" i="54" s="1"/>
  <c r="CX1161" i="54"/>
  <c r="DD1161" i="54" s="1"/>
  <c r="CZ1161" i="54"/>
  <c r="DA1161" i="54"/>
  <c r="DB1161" i="54" s="1"/>
  <c r="CZ1186" i="54"/>
  <c r="DA1186" i="54"/>
  <c r="DB1186" i="54" s="1"/>
  <c r="CX1186" i="54"/>
  <c r="DD1186" i="54" s="1"/>
  <c r="DA1181" i="54"/>
  <c r="DB1181" i="54" s="1"/>
  <c r="CX1181" i="54"/>
  <c r="DJ1181" i="54" s="1"/>
  <c r="CZ1181" i="54"/>
  <c r="FE534" i="54"/>
  <c r="FA534" i="54"/>
  <c r="FD534" i="54"/>
  <c r="FC534" i="54"/>
  <c r="FB534" i="54"/>
  <c r="EW542" i="54"/>
  <c r="EZ542" i="54"/>
  <c r="EV542" i="54"/>
  <c r="EY542" i="54"/>
  <c r="EX542" i="54"/>
  <c r="ES517" i="54"/>
  <c r="ER517" i="54"/>
  <c r="EU517" i="54"/>
  <c r="EQ517" i="54"/>
  <c r="ET517" i="54"/>
  <c r="FE509" i="54"/>
  <c r="FA509" i="54"/>
  <c r="FD509" i="54"/>
  <c r="FC509" i="54"/>
  <c r="FB509" i="54"/>
  <c r="ES530" i="54"/>
  <c r="ER530" i="54"/>
  <c r="EU530" i="54"/>
  <c r="EQ530" i="54"/>
  <c r="ET530" i="54"/>
  <c r="EY512" i="54"/>
  <c r="EX512" i="54"/>
  <c r="EW512" i="54"/>
  <c r="EZ512" i="54"/>
  <c r="EV512" i="54"/>
  <c r="FC503" i="54"/>
  <c r="FB503" i="54"/>
  <c r="FE503" i="54"/>
  <c r="FA503" i="54"/>
  <c r="FD503" i="54"/>
  <c r="EZ553" i="54"/>
  <c r="EV553" i="54"/>
  <c r="EY553" i="54"/>
  <c r="EX553" i="54"/>
  <c r="EW553" i="54"/>
  <c r="EU537" i="54"/>
  <c r="EQ537" i="54"/>
  <c r="ET537" i="54"/>
  <c r="ES537" i="54"/>
  <c r="ER537" i="54"/>
  <c r="FB525" i="54"/>
  <c r="EP525" i="54"/>
  <c r="EL525" i="54"/>
  <c r="FE525" i="54"/>
  <c r="FA525" i="54"/>
  <c r="EO525" i="54"/>
  <c r="FD525" i="54"/>
  <c r="EN525" i="54"/>
  <c r="FC525" i="54"/>
  <c r="EM525" i="54"/>
  <c r="EW507" i="54"/>
  <c r="EZ507" i="54"/>
  <c r="EV507" i="54"/>
  <c r="EY507" i="54"/>
  <c r="EX507" i="54"/>
  <c r="FC529" i="54"/>
  <c r="FB529" i="54"/>
  <c r="FE529" i="54"/>
  <c r="FA529" i="54"/>
  <c r="FD529" i="54"/>
  <c r="FC518" i="54"/>
  <c r="FB518" i="54"/>
  <c r="FE518" i="54"/>
  <c r="FA518" i="54"/>
  <c r="FD518" i="54"/>
  <c r="EX456" i="54"/>
  <c r="EW456" i="54"/>
  <c r="EZ456" i="54"/>
  <c r="EV456" i="54"/>
  <c r="EY456" i="54"/>
  <c r="FD474" i="54"/>
  <c r="FC474" i="54"/>
  <c r="FB474" i="54"/>
  <c r="FE474" i="54"/>
  <c r="FA474" i="54"/>
  <c r="FC485" i="54"/>
  <c r="EM485" i="54"/>
  <c r="FB485" i="54"/>
  <c r="EP485" i="54"/>
  <c r="EL485" i="54"/>
  <c r="FE485" i="54"/>
  <c r="FA485" i="54"/>
  <c r="EO485" i="54"/>
  <c r="EN485" i="54"/>
  <c r="FD485" i="54"/>
  <c r="EZ461" i="54"/>
  <c r="EV461" i="54"/>
  <c r="EY461" i="54"/>
  <c r="EX461" i="54"/>
  <c r="EW461" i="54"/>
  <c r="ET483" i="54"/>
  <c r="ES483" i="54"/>
  <c r="ER483" i="54"/>
  <c r="EU483" i="54"/>
  <c r="EQ483" i="54"/>
  <c r="FD455" i="54"/>
  <c r="FC455" i="54"/>
  <c r="FB455" i="54"/>
  <c r="FE455" i="54"/>
  <c r="FA455" i="54"/>
  <c r="EZ484" i="54"/>
  <c r="EV484" i="54"/>
  <c r="EY484" i="54"/>
  <c r="EX484" i="54"/>
  <c r="EW484" i="54"/>
  <c r="ET452" i="54"/>
  <c r="ES452" i="54"/>
  <c r="ER452" i="54"/>
  <c r="EU452" i="54"/>
  <c r="EQ452" i="54"/>
  <c r="FD478" i="54"/>
  <c r="FC478" i="54"/>
  <c r="FB478" i="54"/>
  <c r="FE478" i="54"/>
  <c r="FA478" i="54"/>
  <c r="DA1159" i="54"/>
  <c r="DB1159" i="54" s="1"/>
  <c r="CZ1159" i="54"/>
  <c r="CX1159" i="54"/>
  <c r="DJ1159" i="54" s="1"/>
  <c r="DA1168" i="54"/>
  <c r="DB1168" i="54" s="1"/>
  <c r="CZ1168" i="54"/>
  <c r="CX1168" i="54"/>
  <c r="CZ1157" i="54"/>
  <c r="CX1157" i="54"/>
  <c r="DJ1157" i="54" s="1"/>
  <c r="DA1157" i="54"/>
  <c r="DB1157" i="54" s="1"/>
  <c r="EX562" i="54"/>
  <c r="EW562" i="54"/>
  <c r="EZ562" i="54"/>
  <c r="EV562" i="54"/>
  <c r="EY562" i="54"/>
  <c r="ES536" i="54"/>
  <c r="ER536" i="54"/>
  <c r="EU536" i="54"/>
  <c r="EQ536" i="54"/>
  <c r="ET536" i="54"/>
  <c r="EW544" i="54"/>
  <c r="EZ544" i="54"/>
  <c r="EV544" i="54"/>
  <c r="EY544" i="54"/>
  <c r="EX544" i="54"/>
  <c r="FE500" i="54"/>
  <c r="FA500" i="54"/>
  <c r="FD500" i="54"/>
  <c r="FC500" i="54"/>
  <c r="FB500" i="54"/>
  <c r="FB560" i="54"/>
  <c r="FE560" i="54"/>
  <c r="FA560" i="54"/>
  <c r="FD560" i="54"/>
  <c r="FC560" i="54"/>
  <c r="ES532" i="54"/>
  <c r="ER532" i="54"/>
  <c r="EU532" i="54"/>
  <c r="EQ532" i="54"/>
  <c r="ET532" i="54"/>
  <c r="ES496" i="54"/>
  <c r="ER496" i="54"/>
  <c r="EU496" i="54"/>
  <c r="EQ496" i="54"/>
  <c r="ET496" i="54"/>
  <c r="EZ506" i="54"/>
  <c r="EV506" i="54"/>
  <c r="EY506" i="54"/>
  <c r="EX506" i="54"/>
  <c r="EW506" i="54"/>
  <c r="ER557" i="54"/>
  <c r="EU557" i="54"/>
  <c r="EQ557" i="54"/>
  <c r="ET557" i="54"/>
  <c r="ES557" i="54"/>
  <c r="EW513" i="54"/>
  <c r="EZ513" i="54"/>
  <c r="EV513" i="54"/>
  <c r="EY513" i="54"/>
  <c r="EX513" i="54"/>
  <c r="EW492" i="54"/>
  <c r="EZ492" i="54"/>
  <c r="EV492" i="54"/>
  <c r="EY492" i="54"/>
  <c r="EX492" i="54"/>
  <c r="FB554" i="54"/>
  <c r="FE554" i="54"/>
  <c r="FA554" i="54"/>
  <c r="FD554" i="54"/>
  <c r="FC554" i="54"/>
  <c r="FD551" i="54"/>
  <c r="FC551" i="54"/>
  <c r="FB551" i="54"/>
  <c r="FA551" i="54"/>
  <c r="FE551" i="54"/>
  <c r="EY522" i="54"/>
  <c r="EX522" i="54"/>
  <c r="EW522" i="54"/>
  <c r="EZ522" i="54"/>
  <c r="EV522" i="54"/>
  <c r="ET462" i="54"/>
  <c r="ES462" i="54"/>
  <c r="ER462" i="54"/>
  <c r="EU462" i="54"/>
  <c r="EQ462" i="54"/>
  <c r="FD476" i="54"/>
  <c r="FC476" i="54"/>
  <c r="FB476" i="54"/>
  <c r="FA476" i="54"/>
  <c r="FE476" i="54"/>
  <c r="FC489" i="54"/>
  <c r="FB489" i="54"/>
  <c r="FE489" i="54"/>
  <c r="FA489" i="54"/>
  <c r="FD489" i="54"/>
  <c r="ER468" i="54"/>
  <c r="EU468" i="54"/>
  <c r="EQ468" i="54"/>
  <c r="ET468" i="54"/>
  <c r="ES468" i="54"/>
  <c r="EZ446" i="54"/>
  <c r="EV446" i="54"/>
  <c r="EY446" i="54"/>
  <c r="EX446" i="54"/>
  <c r="EW446" i="54"/>
  <c r="ET458" i="54"/>
  <c r="ES458" i="54"/>
  <c r="ER458" i="54"/>
  <c r="EQ458" i="54"/>
  <c r="EU458" i="54"/>
  <c r="EW488" i="54"/>
  <c r="EZ488" i="54"/>
  <c r="EV488" i="54"/>
  <c r="EY488" i="54"/>
  <c r="EX488" i="54"/>
  <c r="ER472" i="54"/>
  <c r="EU472" i="54"/>
  <c r="EQ472" i="54"/>
  <c r="ET472" i="54"/>
  <c r="ES472" i="54"/>
  <c r="FD480" i="54"/>
  <c r="FC480" i="54"/>
  <c r="FB480" i="54"/>
  <c r="FE480" i="54"/>
  <c r="FA480" i="54"/>
  <c r="CX1153" i="54"/>
  <c r="DD1153" i="54" s="1"/>
  <c r="DA1153" i="54"/>
  <c r="DB1153" i="54" s="1"/>
  <c r="CZ1153" i="54"/>
  <c r="DA1176" i="54"/>
  <c r="DB1176" i="54" s="1"/>
  <c r="CZ1176" i="54"/>
  <c r="CX1176" i="54"/>
  <c r="CZ1282" i="54"/>
  <c r="CX1282" i="54"/>
  <c r="DG1282" i="54" s="1"/>
  <c r="DA1282" i="54"/>
  <c r="DB1282" i="54" s="1"/>
  <c r="CZ1368" i="54"/>
  <c r="DA1368" i="54"/>
  <c r="DB1368" i="54" s="1"/>
  <c r="CX1368" i="54"/>
  <c r="CV1368" i="54" s="1"/>
  <c r="DA1196" i="54"/>
  <c r="DB1196" i="54" s="1"/>
  <c r="CZ1196" i="54"/>
  <c r="CX1196" i="54"/>
  <c r="DG1196" i="54" s="1"/>
  <c r="FD563" i="54"/>
  <c r="FC563" i="54"/>
  <c r="FB563" i="54"/>
  <c r="FE563" i="54"/>
  <c r="FA563" i="54"/>
  <c r="FB550" i="54"/>
  <c r="FE550" i="54"/>
  <c r="FA550" i="54"/>
  <c r="FD550" i="54"/>
  <c r="FC550" i="54"/>
  <c r="EW521" i="54"/>
  <c r="EZ521" i="54"/>
  <c r="EV521" i="54"/>
  <c r="EY521" i="54"/>
  <c r="EX521" i="54"/>
  <c r="ES502" i="54"/>
  <c r="ER502" i="54"/>
  <c r="EU502" i="54"/>
  <c r="EQ502" i="54"/>
  <c r="ET502" i="54"/>
  <c r="EZ545" i="54"/>
  <c r="EV545" i="54"/>
  <c r="EJ545" i="54"/>
  <c r="EY545" i="54"/>
  <c r="EI545" i="54"/>
  <c r="EX545" i="54"/>
  <c r="EH545" i="54"/>
  <c r="EK545" i="54"/>
  <c r="EW545" i="54"/>
  <c r="EG545" i="54"/>
  <c r="FC524" i="54"/>
  <c r="FB524" i="54"/>
  <c r="FE524" i="54"/>
  <c r="FA524" i="54"/>
  <c r="FD524" i="54"/>
  <c r="FE498" i="54"/>
  <c r="FA498" i="54"/>
  <c r="FD498" i="54"/>
  <c r="FC498" i="54"/>
  <c r="FB498" i="54"/>
  <c r="ES528" i="54"/>
  <c r="ER528" i="54"/>
  <c r="EU528" i="54"/>
  <c r="EQ528" i="54"/>
  <c r="ET528" i="54"/>
  <c r="ER546" i="54"/>
  <c r="EU546" i="54"/>
  <c r="EQ546" i="54"/>
  <c r="ET546" i="54"/>
  <c r="ES546" i="54"/>
  <c r="FE515" i="54"/>
  <c r="FA515" i="54"/>
  <c r="FD515" i="54"/>
  <c r="FC515" i="54"/>
  <c r="FB515" i="54"/>
  <c r="EX556" i="54"/>
  <c r="EW556" i="54"/>
  <c r="EZ556" i="54"/>
  <c r="EV556" i="54"/>
  <c r="EY556" i="54"/>
  <c r="EY539" i="54"/>
  <c r="EX539" i="54"/>
  <c r="EW539" i="54"/>
  <c r="EV539" i="54"/>
  <c r="EZ539" i="54"/>
  <c r="ES511" i="54"/>
  <c r="ER511" i="54"/>
  <c r="EU511" i="54"/>
  <c r="EQ511" i="54"/>
  <c r="ET511" i="54"/>
  <c r="FB467" i="54"/>
  <c r="FE467" i="54"/>
  <c r="FA467" i="54"/>
  <c r="FD467" i="54"/>
  <c r="FC467" i="54"/>
  <c r="EZ451" i="54"/>
  <c r="EV451" i="54"/>
  <c r="EY451" i="54"/>
  <c r="EX451" i="54"/>
  <c r="EW451" i="54"/>
  <c r="ET477" i="54"/>
  <c r="ES477" i="54"/>
  <c r="ER477" i="54"/>
  <c r="EU477" i="54"/>
  <c r="EQ477" i="54"/>
  <c r="FB469" i="54"/>
  <c r="FE469" i="54"/>
  <c r="FA469" i="54"/>
  <c r="FD469" i="54"/>
  <c r="FC469" i="54"/>
  <c r="FC487" i="54"/>
  <c r="FB487" i="54"/>
  <c r="FE487" i="54"/>
  <c r="FA487" i="54"/>
  <c r="FD487" i="54"/>
  <c r="ET448" i="54"/>
  <c r="ES448" i="54"/>
  <c r="ER448" i="54"/>
  <c r="EU448" i="54"/>
  <c r="EQ448" i="54"/>
  <c r="FD447" i="54"/>
  <c r="FC447" i="54"/>
  <c r="FB447" i="54"/>
  <c r="FE447" i="54"/>
  <c r="FA447" i="54"/>
  <c r="EZ459" i="54"/>
  <c r="EV459" i="54"/>
  <c r="EY459" i="54"/>
  <c r="EX459" i="54"/>
  <c r="EW459" i="54"/>
  <c r="EX473" i="54"/>
  <c r="EW473" i="54"/>
  <c r="EZ473" i="54"/>
  <c r="EV473" i="54"/>
  <c r="EY473" i="54"/>
  <c r="DJ1172" i="54"/>
  <c r="DA1188" i="54"/>
  <c r="DB1188" i="54" s="1"/>
  <c r="CX1188" i="54"/>
  <c r="CZ1188" i="54"/>
  <c r="ET558" i="54"/>
  <c r="ES558" i="54"/>
  <c r="ER558" i="54"/>
  <c r="EQ558" i="54"/>
  <c r="EU558" i="54"/>
  <c r="EW540" i="54"/>
  <c r="EZ540" i="54"/>
  <c r="EV540" i="54"/>
  <c r="EY540" i="54"/>
  <c r="EX540" i="54"/>
  <c r="FB552" i="54"/>
  <c r="FE552" i="54"/>
  <c r="FA552" i="54"/>
  <c r="FD552" i="54"/>
  <c r="FC552" i="54"/>
  <c r="FE523" i="54"/>
  <c r="FA523" i="54"/>
  <c r="FD523" i="54"/>
  <c r="FC523" i="54"/>
  <c r="FB523" i="54"/>
  <c r="ER555" i="54"/>
  <c r="EU555" i="54"/>
  <c r="EQ555" i="54"/>
  <c r="ET555" i="54"/>
  <c r="ES555" i="54"/>
  <c r="ES547" i="54"/>
  <c r="ER547" i="54"/>
  <c r="EU547" i="54"/>
  <c r="EQ547" i="54"/>
  <c r="ET547" i="54"/>
  <c r="ET526" i="54"/>
  <c r="ES526" i="54"/>
  <c r="ER526" i="54"/>
  <c r="EQ526" i="54"/>
  <c r="EU526" i="54"/>
  <c r="FB564" i="54"/>
  <c r="FE564" i="54"/>
  <c r="FA564" i="54"/>
  <c r="FD564" i="54"/>
  <c r="FC564" i="54"/>
  <c r="EY533" i="54"/>
  <c r="EX533" i="54"/>
  <c r="EW533" i="54"/>
  <c r="EZ533" i="54"/>
  <c r="EV533" i="54"/>
  <c r="EU548" i="54"/>
  <c r="EQ548" i="54"/>
  <c r="ET548" i="54"/>
  <c r="ES548" i="54"/>
  <c r="ER548" i="54"/>
  <c r="EU495" i="54"/>
  <c r="EQ495" i="54"/>
  <c r="ET495" i="54"/>
  <c r="ES495" i="54"/>
  <c r="ER495" i="54"/>
  <c r="EY527" i="54"/>
  <c r="EX527" i="54"/>
  <c r="EW527" i="54"/>
  <c r="EZ527" i="54"/>
  <c r="EV527" i="54"/>
  <c r="EU543" i="54"/>
  <c r="EQ543" i="54"/>
  <c r="ET543" i="54"/>
  <c r="ES543" i="54"/>
  <c r="ER543" i="54"/>
  <c r="ER505" i="54"/>
  <c r="EF505" i="54"/>
  <c r="EB505" i="54"/>
  <c r="EU505" i="54"/>
  <c r="EQ505" i="54"/>
  <c r="EE505" i="54"/>
  <c r="ET505" i="54"/>
  <c r="ED505" i="54"/>
  <c r="EC505" i="54"/>
  <c r="ES505" i="54"/>
  <c r="EZ470" i="54"/>
  <c r="EV470" i="54"/>
  <c r="EY470" i="54"/>
  <c r="EX470" i="54"/>
  <c r="EW470" i="54"/>
  <c r="FB454" i="54"/>
  <c r="FE454" i="54"/>
  <c r="FA454" i="54"/>
  <c r="FD454" i="54"/>
  <c r="FC454" i="54"/>
  <c r="FB460" i="54"/>
  <c r="FE460" i="54"/>
  <c r="FA460" i="54"/>
  <c r="FD460" i="54"/>
  <c r="FC460" i="54"/>
  <c r="FB479" i="54"/>
  <c r="FE479" i="54"/>
  <c r="FA479" i="54"/>
  <c r="FD479" i="54"/>
  <c r="FC479" i="54"/>
  <c r="FE490" i="54"/>
  <c r="FA490" i="54"/>
  <c r="FD490" i="54"/>
  <c r="FC490" i="54"/>
  <c r="FB490" i="54"/>
  <c r="ES465" i="54"/>
  <c r="EC465" i="54"/>
  <c r="ER465" i="54"/>
  <c r="EF465" i="54"/>
  <c r="EB465" i="54"/>
  <c r="EU465" i="54"/>
  <c r="EQ465" i="54"/>
  <c r="EE465" i="54"/>
  <c r="ET465" i="54"/>
  <c r="ED465" i="54"/>
  <c r="ET450" i="54"/>
  <c r="ES450" i="54"/>
  <c r="ER450" i="54"/>
  <c r="EQ450" i="54"/>
  <c r="EU450" i="54"/>
  <c r="FD466" i="54"/>
  <c r="FC466" i="54"/>
  <c r="FB466" i="54"/>
  <c r="FE466" i="54"/>
  <c r="FA466" i="54"/>
  <c r="CZ1184" i="54"/>
  <c r="CX1184" i="54"/>
  <c r="DD1184" i="54" s="1"/>
  <c r="DA1184" i="54"/>
  <c r="DB1184" i="54" s="1"/>
  <c r="CZ1170" i="54"/>
  <c r="DA1170" i="54"/>
  <c r="DB1170" i="54" s="1"/>
  <c r="CX1170" i="54"/>
  <c r="DA1173" i="54"/>
  <c r="DB1173" i="54" s="1"/>
  <c r="CX1173" i="54"/>
  <c r="DJ1173" i="54" s="1"/>
  <c r="CZ1173" i="54"/>
  <c r="FD559" i="54"/>
  <c r="FC559" i="54"/>
  <c r="FB559" i="54"/>
  <c r="FA559" i="54"/>
  <c r="FE559" i="54"/>
  <c r="EW534" i="54"/>
  <c r="EZ534" i="54"/>
  <c r="EV534" i="54"/>
  <c r="EY534" i="54"/>
  <c r="EX534" i="54"/>
  <c r="ES542" i="54"/>
  <c r="ER542" i="54"/>
  <c r="EU542" i="54"/>
  <c r="EQ542" i="54"/>
  <c r="ET542" i="54"/>
  <c r="EU497" i="54"/>
  <c r="EQ497" i="54"/>
  <c r="ET497" i="54"/>
  <c r="ES497" i="54"/>
  <c r="ER497" i="54"/>
  <c r="EW509" i="54"/>
  <c r="EZ509" i="54"/>
  <c r="EV509" i="54"/>
  <c r="EY509" i="54"/>
  <c r="EX509" i="54"/>
  <c r="FE530" i="54"/>
  <c r="FA530" i="54"/>
  <c r="FD530" i="54"/>
  <c r="FC530" i="54"/>
  <c r="FB530" i="54"/>
  <c r="FC493" i="54"/>
  <c r="FB493" i="54"/>
  <c r="FE493" i="54"/>
  <c r="FA493" i="54"/>
  <c r="FD493" i="54"/>
  <c r="EY503" i="54"/>
  <c r="EX503" i="54"/>
  <c r="EW503" i="54"/>
  <c r="EZ503" i="54"/>
  <c r="EV503" i="54"/>
  <c r="FD553" i="54"/>
  <c r="FC553" i="54"/>
  <c r="FB553" i="54"/>
  <c r="FA553" i="54"/>
  <c r="FE553" i="54"/>
  <c r="FC510" i="54"/>
  <c r="FB510" i="54"/>
  <c r="FE510" i="54"/>
  <c r="FA510" i="54"/>
  <c r="FD510" i="54"/>
  <c r="EX525" i="54"/>
  <c r="EH525" i="54"/>
  <c r="EW525" i="54"/>
  <c r="EK525" i="54"/>
  <c r="EG525" i="54"/>
  <c r="EZ525" i="54"/>
  <c r="EV525" i="54"/>
  <c r="EJ525" i="54"/>
  <c r="EY525" i="54"/>
  <c r="EI525" i="54"/>
  <c r="FE507" i="54"/>
  <c r="FA507" i="54"/>
  <c r="FD507" i="54"/>
  <c r="FC507" i="54"/>
  <c r="FB507" i="54"/>
  <c r="FE549" i="54"/>
  <c r="FA549" i="54"/>
  <c r="FD549" i="54"/>
  <c r="FC549" i="54"/>
  <c r="FB549" i="54"/>
  <c r="EY518" i="54"/>
  <c r="EX518" i="54"/>
  <c r="EW518" i="54"/>
  <c r="EV518" i="54"/>
  <c r="EZ518" i="54"/>
  <c r="ET456" i="54"/>
  <c r="ES456" i="54"/>
  <c r="ER456" i="54"/>
  <c r="EU456" i="54"/>
  <c r="EQ456" i="54"/>
  <c r="ER463" i="54"/>
  <c r="EU463" i="54"/>
  <c r="EQ463" i="54"/>
  <c r="ET463" i="54"/>
  <c r="ES463" i="54"/>
  <c r="EY485" i="54"/>
  <c r="EI485" i="54"/>
  <c r="EX485" i="54"/>
  <c r="EH485" i="54"/>
  <c r="EW485" i="54"/>
  <c r="EK485" i="54"/>
  <c r="EG485" i="54"/>
  <c r="EZ485" i="54"/>
  <c r="EJ485" i="54"/>
  <c r="EV485" i="54"/>
  <c r="ER461" i="54"/>
  <c r="EU461" i="54"/>
  <c r="EQ461" i="54"/>
  <c r="ET461" i="54"/>
  <c r="ES461" i="54"/>
  <c r="FC491" i="54"/>
  <c r="FB491" i="54"/>
  <c r="FE491" i="54"/>
  <c r="FA491" i="54"/>
  <c r="FD491" i="54"/>
  <c r="EZ455" i="54"/>
  <c r="EV455" i="54"/>
  <c r="EY455" i="54"/>
  <c r="EX455" i="54"/>
  <c r="EW455" i="54"/>
  <c r="ER484" i="54"/>
  <c r="EU484" i="54"/>
  <c r="EQ484" i="54"/>
  <c r="ET484" i="54"/>
  <c r="ES484" i="54"/>
  <c r="ET471" i="54"/>
  <c r="ES471" i="54"/>
  <c r="ER471" i="54"/>
  <c r="EU471" i="54"/>
  <c r="EQ471" i="54"/>
  <c r="EZ478" i="54"/>
  <c r="EV478" i="54"/>
  <c r="EY478" i="54"/>
  <c r="EX478" i="54"/>
  <c r="EW478" i="54"/>
  <c r="CX1207" i="54"/>
  <c r="DJ1207" i="54" s="1"/>
  <c r="DA1207" i="54"/>
  <c r="DB1207" i="54" s="1"/>
  <c r="CZ1207" i="54"/>
  <c r="CZ1209" i="54"/>
  <c r="DA1209" i="54"/>
  <c r="DB1209" i="54" s="1"/>
  <c r="CX1209" i="54"/>
  <c r="DG1209" i="54" s="1"/>
  <c r="CZ1204" i="54"/>
  <c r="CX1204" i="54"/>
  <c r="DG1204" i="54" s="1"/>
  <c r="DA1204" i="54"/>
  <c r="DB1204" i="54" s="1"/>
  <c r="DA1180" i="54"/>
  <c r="DB1180" i="54" s="1"/>
  <c r="CZ1180" i="54"/>
  <c r="CX1180" i="54"/>
  <c r="CZ1213" i="54"/>
  <c r="CX1213" i="54"/>
  <c r="DA1213" i="54"/>
  <c r="DB1213" i="54" s="1"/>
  <c r="ET562" i="54"/>
  <c r="ES562" i="54"/>
  <c r="ER562" i="54"/>
  <c r="EU562" i="54"/>
  <c r="EQ562" i="54"/>
  <c r="FE536" i="54"/>
  <c r="FA536" i="54"/>
  <c r="FD536" i="54"/>
  <c r="FC536" i="54"/>
  <c r="FB536" i="54"/>
  <c r="FE519" i="54"/>
  <c r="FA519" i="54"/>
  <c r="FD519" i="54"/>
  <c r="FC519" i="54"/>
  <c r="FB519" i="54"/>
  <c r="EW500" i="54"/>
  <c r="EZ500" i="54"/>
  <c r="EV500" i="54"/>
  <c r="EY500" i="54"/>
  <c r="EX500" i="54"/>
  <c r="EX560" i="54"/>
  <c r="EW560" i="54"/>
  <c r="EZ560" i="54"/>
  <c r="EV560" i="54"/>
  <c r="EY560" i="54"/>
  <c r="EY514" i="54"/>
  <c r="EX514" i="54"/>
  <c r="EW514" i="54"/>
  <c r="EZ514" i="54"/>
  <c r="EV514" i="54"/>
  <c r="FE496" i="54"/>
  <c r="FA496" i="54"/>
  <c r="FD496" i="54"/>
  <c r="FC496" i="54"/>
  <c r="FB496" i="54"/>
  <c r="FD506" i="54"/>
  <c r="FC506" i="54"/>
  <c r="FB506" i="54"/>
  <c r="FA506" i="54"/>
  <c r="FE506" i="54"/>
  <c r="FC541" i="54"/>
  <c r="FB541" i="54"/>
  <c r="FE541" i="54"/>
  <c r="FA541" i="54"/>
  <c r="FD541" i="54"/>
  <c r="ES513" i="54"/>
  <c r="ER513" i="54"/>
  <c r="EU513" i="54"/>
  <c r="EQ513" i="54"/>
  <c r="ET513" i="54"/>
  <c r="ES492" i="54"/>
  <c r="ER492" i="54"/>
  <c r="EU492" i="54"/>
  <c r="EQ492" i="54"/>
  <c r="ET492" i="54"/>
  <c r="FC535" i="54"/>
  <c r="FB535" i="54"/>
  <c r="FE535" i="54"/>
  <c r="FA535" i="54"/>
  <c r="FD535" i="54"/>
  <c r="EZ551" i="54"/>
  <c r="EV551" i="54"/>
  <c r="EY551" i="54"/>
  <c r="EX551" i="54"/>
  <c r="EW551" i="54"/>
  <c r="FC522" i="54"/>
  <c r="FB522" i="54"/>
  <c r="FE522" i="54"/>
  <c r="FA522" i="54"/>
  <c r="FD522" i="54"/>
  <c r="ER445" i="54"/>
  <c r="EF445" i="54"/>
  <c r="EB445" i="54"/>
  <c r="EU445" i="54"/>
  <c r="EQ445" i="54"/>
  <c r="EE445" i="54"/>
  <c r="ES445" i="54"/>
  <c r="EC445" i="54"/>
  <c r="ED445" i="54"/>
  <c r="ET445" i="54"/>
  <c r="EZ476" i="54"/>
  <c r="EV476" i="54"/>
  <c r="EY476" i="54"/>
  <c r="EX476" i="54"/>
  <c r="EW476" i="54"/>
  <c r="EY489" i="54"/>
  <c r="EX489" i="54"/>
  <c r="EW489" i="54"/>
  <c r="EZ489" i="54"/>
  <c r="EV489" i="54"/>
  <c r="FC486" i="54"/>
  <c r="FB486" i="54"/>
  <c r="FE486" i="54"/>
  <c r="FA486" i="54"/>
  <c r="FD486" i="54"/>
  <c r="ER446" i="54"/>
  <c r="EU446" i="54"/>
  <c r="EQ446" i="54"/>
  <c r="ET446" i="54"/>
  <c r="ES446" i="54"/>
  <c r="FB458" i="54"/>
  <c r="FE458" i="54"/>
  <c r="FA458" i="54"/>
  <c r="FD458" i="54"/>
  <c r="FC458" i="54"/>
  <c r="ER453" i="54"/>
  <c r="EU453" i="54"/>
  <c r="EQ453" i="54"/>
  <c r="ET453" i="54"/>
  <c r="ES453" i="54"/>
  <c r="FD472" i="54"/>
  <c r="FC472" i="54"/>
  <c r="FB472" i="54"/>
  <c r="FE472" i="54"/>
  <c r="FA472" i="54"/>
  <c r="EZ480" i="54"/>
  <c r="EV480" i="54"/>
  <c r="EY480" i="54"/>
  <c r="EX480" i="54"/>
  <c r="EW480" i="54"/>
  <c r="DA1194" i="54"/>
  <c r="DB1194" i="54" s="1"/>
  <c r="CZ1194" i="54"/>
  <c r="CX1194" i="54"/>
  <c r="CX1185" i="54"/>
  <c r="CZ1185" i="54"/>
  <c r="DA1185" i="54"/>
  <c r="DB1185" i="54" s="1"/>
  <c r="DA1165" i="54"/>
  <c r="DB1165" i="54" s="1"/>
  <c r="CX1165" i="54"/>
  <c r="CZ1165" i="54"/>
  <c r="CX1156" i="54"/>
  <c r="DG1156" i="54" s="1"/>
  <c r="DA1156" i="54"/>
  <c r="DB1156" i="54" s="1"/>
  <c r="CZ1156" i="54"/>
  <c r="ES538" i="54"/>
  <c r="ER538" i="54"/>
  <c r="EU538" i="54"/>
  <c r="EQ538" i="54"/>
  <c r="ET538" i="54"/>
  <c r="EX550" i="54"/>
  <c r="EW550" i="54"/>
  <c r="EZ550" i="54"/>
  <c r="EV550" i="54"/>
  <c r="EY550" i="54"/>
  <c r="FE521" i="54"/>
  <c r="FA521" i="54"/>
  <c r="FD521" i="54"/>
  <c r="FC521" i="54"/>
  <c r="FB521" i="54"/>
  <c r="EZ561" i="54"/>
  <c r="EV561" i="54"/>
  <c r="EY561" i="54"/>
  <c r="EX561" i="54"/>
  <c r="EW561" i="54"/>
  <c r="ER545" i="54"/>
  <c r="EF545" i="54"/>
  <c r="EB545" i="54"/>
  <c r="EU545" i="54"/>
  <c r="EQ545" i="54"/>
  <c r="EE545" i="54"/>
  <c r="ET545" i="54"/>
  <c r="ED545" i="54"/>
  <c r="ES545" i="54"/>
  <c r="EC545" i="54"/>
  <c r="EU524" i="54"/>
  <c r="EQ524" i="54"/>
  <c r="ET524" i="54"/>
  <c r="ES524" i="54"/>
  <c r="ER524" i="54"/>
  <c r="EY508" i="54"/>
  <c r="EX508" i="54"/>
  <c r="EW508" i="54"/>
  <c r="EV508" i="54"/>
  <c r="EZ508" i="54"/>
  <c r="FE528" i="54"/>
  <c r="FA528" i="54"/>
  <c r="FD528" i="54"/>
  <c r="FC528" i="54"/>
  <c r="FB528" i="54"/>
  <c r="FD546" i="54"/>
  <c r="FC546" i="54"/>
  <c r="FB546" i="54"/>
  <c r="FA546" i="54"/>
  <c r="FE546" i="54"/>
  <c r="FE494" i="54"/>
  <c r="FA494" i="54"/>
  <c r="FD494" i="54"/>
  <c r="FC494" i="54"/>
  <c r="FB494" i="54"/>
  <c r="FB556" i="54"/>
  <c r="FE556" i="54"/>
  <c r="FA556" i="54"/>
  <c r="FD556" i="54"/>
  <c r="FC556" i="54"/>
  <c r="FC539" i="54"/>
  <c r="FB539" i="54"/>
  <c r="FE539" i="54"/>
  <c r="FA539" i="54"/>
  <c r="FD539" i="54"/>
  <c r="FC501" i="54"/>
  <c r="FB501" i="54"/>
  <c r="FE501" i="54"/>
  <c r="FA501" i="54"/>
  <c r="FD501" i="54"/>
  <c r="EX467" i="54"/>
  <c r="EW467" i="54"/>
  <c r="EZ467" i="54"/>
  <c r="EV467" i="54"/>
  <c r="EY467" i="54"/>
  <c r="ER451" i="54"/>
  <c r="EU451" i="54"/>
  <c r="EQ451" i="54"/>
  <c r="ET451" i="54"/>
  <c r="ES451" i="54"/>
  <c r="ER457" i="54"/>
  <c r="EU457" i="54"/>
  <c r="EQ457" i="54"/>
  <c r="ET457" i="54"/>
  <c r="ES457" i="54"/>
  <c r="EX469" i="54"/>
  <c r="EW469" i="54"/>
  <c r="EZ469" i="54"/>
  <c r="EV469" i="54"/>
  <c r="EY469" i="54"/>
  <c r="EY487" i="54"/>
  <c r="EX487" i="54"/>
  <c r="EW487" i="54"/>
  <c r="EZ487" i="54"/>
  <c r="EV487" i="54"/>
  <c r="ET464" i="54"/>
  <c r="ES464" i="54"/>
  <c r="ER464" i="54"/>
  <c r="EU464" i="54"/>
  <c r="EQ464" i="54"/>
  <c r="EZ447" i="54"/>
  <c r="EV447" i="54"/>
  <c r="EY447" i="54"/>
  <c r="EX447" i="54"/>
  <c r="EW447" i="54"/>
  <c r="ER459" i="54"/>
  <c r="EU459" i="54"/>
  <c r="EQ459" i="54"/>
  <c r="ET459" i="54"/>
  <c r="ES459" i="54"/>
  <c r="ET481" i="54"/>
  <c r="ES481" i="54"/>
  <c r="ER481" i="54"/>
  <c r="EQ481" i="54"/>
  <c r="EU481" i="54"/>
  <c r="CZ1154" i="54"/>
  <c r="CX1154" i="54"/>
  <c r="DJ1154" i="54" s="1"/>
  <c r="DA1154" i="54"/>
  <c r="DB1154" i="54" s="1"/>
  <c r="DJ1170" i="54"/>
  <c r="DD1170" i="54"/>
  <c r="DG1170" i="54"/>
  <c r="DA1202" i="54"/>
  <c r="DB1202" i="54" s="1"/>
  <c r="CZ1202" i="54"/>
  <c r="CX1202" i="54"/>
  <c r="DG1202" i="54" s="1"/>
  <c r="DA1317" i="54"/>
  <c r="DB1317" i="54" s="1"/>
  <c r="CZ1317" i="54"/>
  <c r="CX1317" i="54"/>
  <c r="CX1197" i="54"/>
  <c r="DJ1197" i="54" s="1"/>
  <c r="DA1197" i="54"/>
  <c r="DB1197" i="54" s="1"/>
  <c r="CZ1197" i="54"/>
  <c r="EZ559" i="54"/>
  <c r="EV559" i="54"/>
  <c r="EY559" i="54"/>
  <c r="EX559" i="54"/>
  <c r="EW559" i="54"/>
  <c r="ES534" i="54"/>
  <c r="ER534" i="54"/>
  <c r="EU534" i="54"/>
  <c r="EQ534" i="54"/>
  <c r="ET534" i="54"/>
  <c r="FE517" i="54"/>
  <c r="FA517" i="54"/>
  <c r="FD517" i="54"/>
  <c r="FC517" i="54"/>
  <c r="FB517" i="54"/>
  <c r="FC497" i="54"/>
  <c r="FB497" i="54"/>
  <c r="FE497" i="54"/>
  <c r="FA497" i="54"/>
  <c r="FD497" i="54"/>
  <c r="ES509" i="54"/>
  <c r="ER509" i="54"/>
  <c r="EU509" i="54"/>
  <c r="EQ509" i="54"/>
  <c r="ET509" i="54"/>
  <c r="EU512" i="54"/>
  <c r="EQ512" i="54"/>
  <c r="ET512" i="54"/>
  <c r="ES512" i="54"/>
  <c r="ER512" i="54"/>
  <c r="EY493" i="54"/>
  <c r="EX493" i="54"/>
  <c r="EW493" i="54"/>
  <c r="EV493" i="54"/>
  <c r="EZ493" i="54"/>
  <c r="EU503" i="54"/>
  <c r="EQ503" i="54"/>
  <c r="ET503" i="54"/>
  <c r="ES503" i="54"/>
  <c r="ER503" i="54"/>
  <c r="FC537" i="54"/>
  <c r="FB537" i="54"/>
  <c r="FE537" i="54"/>
  <c r="FA537" i="54"/>
  <c r="FD537" i="54"/>
  <c r="EY510" i="54"/>
  <c r="EX510" i="54"/>
  <c r="EW510" i="54"/>
  <c r="EZ510" i="54"/>
  <c r="EV510" i="54"/>
  <c r="ET525" i="54"/>
  <c r="ED525" i="54"/>
  <c r="ES525" i="54"/>
  <c r="EC525" i="54"/>
  <c r="ER525" i="54"/>
  <c r="EF525" i="54"/>
  <c r="EB525" i="54"/>
  <c r="EU525" i="54"/>
  <c r="EE525" i="54"/>
  <c r="EQ525" i="54"/>
  <c r="EY529" i="54"/>
  <c r="EX529" i="54"/>
  <c r="EW529" i="54"/>
  <c r="EZ529" i="54"/>
  <c r="EV529" i="54"/>
  <c r="EW549" i="54"/>
  <c r="EZ549" i="54"/>
  <c r="EV549" i="54"/>
  <c r="EY549" i="54"/>
  <c r="EX549" i="54"/>
  <c r="EU518" i="54"/>
  <c r="EQ518" i="54"/>
  <c r="ET518" i="54"/>
  <c r="ES518" i="54"/>
  <c r="ER518" i="54"/>
  <c r="EZ474" i="54"/>
  <c r="EV474" i="54"/>
  <c r="EY474" i="54"/>
  <c r="EX474" i="54"/>
  <c r="EW474" i="54"/>
  <c r="FD463" i="54"/>
  <c r="FC463" i="54"/>
  <c r="FB463" i="54"/>
  <c r="FE463" i="54"/>
  <c r="FA463" i="54"/>
  <c r="EU485" i="54"/>
  <c r="EQ485" i="54"/>
  <c r="EE485" i="54"/>
  <c r="ET485" i="54"/>
  <c r="ED485" i="54"/>
  <c r="ES485" i="54"/>
  <c r="EC485" i="54"/>
  <c r="EF485" i="54"/>
  <c r="ER485" i="54"/>
  <c r="EB485" i="54"/>
  <c r="FB483" i="54"/>
  <c r="FE483" i="54"/>
  <c r="FA483" i="54"/>
  <c r="FD483" i="54"/>
  <c r="FC483" i="54"/>
  <c r="EY491" i="54"/>
  <c r="EX491" i="54"/>
  <c r="EW491" i="54"/>
  <c r="EZ491" i="54"/>
  <c r="EV491" i="54"/>
  <c r="ER455" i="54"/>
  <c r="EU455" i="54"/>
  <c r="EQ455" i="54"/>
  <c r="ET455" i="54"/>
  <c r="ES455" i="54"/>
  <c r="FB452" i="54"/>
  <c r="FE452" i="54"/>
  <c r="FA452" i="54"/>
  <c r="FD452" i="54"/>
  <c r="FC452" i="54"/>
  <c r="FB471" i="54"/>
  <c r="FE471" i="54"/>
  <c r="FA471" i="54"/>
  <c r="FD471" i="54"/>
  <c r="FC471" i="54"/>
  <c r="ER478" i="54"/>
  <c r="EU478" i="54"/>
  <c r="EQ478" i="54"/>
  <c r="ET478" i="54"/>
  <c r="ES478" i="54"/>
  <c r="DA1152" i="54"/>
  <c r="DB1152" i="54" s="1"/>
  <c r="CZ1152" i="54"/>
  <c r="CX1152" i="54"/>
  <c r="DD1152" i="54" s="1"/>
  <c r="CZ1169" i="54"/>
  <c r="DA1169" i="54"/>
  <c r="DB1169" i="54" s="1"/>
  <c r="CX1169" i="54"/>
  <c r="DG1169" i="54" s="1"/>
  <c r="CZ1191" i="54"/>
  <c r="DA1191" i="54"/>
  <c r="DB1191" i="54" s="1"/>
  <c r="CX1191" i="54"/>
  <c r="DA1418" i="54"/>
  <c r="DB1418" i="54" s="1"/>
  <c r="CX1418" i="54"/>
  <c r="CV1418" i="54" s="1"/>
  <c r="CZ1418" i="54"/>
  <c r="CZ1164" i="54"/>
  <c r="DA1164" i="54"/>
  <c r="DB1164" i="54" s="1"/>
  <c r="CX1164" i="54"/>
  <c r="FB562" i="54"/>
  <c r="FE562" i="54"/>
  <c r="FA562" i="54"/>
  <c r="FD562" i="54"/>
  <c r="FC562" i="54"/>
  <c r="ES544" i="54"/>
  <c r="ER544" i="54"/>
  <c r="EU544" i="54"/>
  <c r="EQ544" i="54"/>
  <c r="ET544" i="54"/>
  <c r="EW519" i="54"/>
  <c r="EZ519" i="54"/>
  <c r="EV519" i="54"/>
  <c r="EY519" i="54"/>
  <c r="EX519" i="54"/>
  <c r="ES500" i="54"/>
  <c r="ER500" i="54"/>
  <c r="EU500" i="54"/>
  <c r="EQ500" i="54"/>
  <c r="ET500" i="54"/>
  <c r="FE532" i="54"/>
  <c r="FA532" i="54"/>
  <c r="FD532" i="54"/>
  <c r="FC532" i="54"/>
  <c r="FB532" i="54"/>
  <c r="EU514" i="54"/>
  <c r="EQ514" i="54"/>
  <c r="ET514" i="54"/>
  <c r="ES514" i="54"/>
  <c r="ER514" i="54"/>
  <c r="EW496" i="54"/>
  <c r="EZ496" i="54"/>
  <c r="EV496" i="54"/>
  <c r="EY496" i="54"/>
  <c r="EX496" i="54"/>
  <c r="FD557" i="54"/>
  <c r="FC557" i="54"/>
  <c r="FB557" i="54"/>
  <c r="FE557" i="54"/>
  <c r="FA557" i="54"/>
  <c r="EY541" i="54"/>
  <c r="EX541" i="54"/>
  <c r="EW541" i="54"/>
  <c r="EV541" i="54"/>
  <c r="EZ541" i="54"/>
  <c r="FE513" i="54"/>
  <c r="FA513" i="54"/>
  <c r="FD513" i="54"/>
  <c r="FC513" i="54"/>
  <c r="FB513" i="54"/>
  <c r="ET554" i="54"/>
  <c r="ES554" i="54"/>
  <c r="ER554" i="54"/>
  <c r="EU554" i="54"/>
  <c r="EQ554" i="54"/>
  <c r="EY535" i="54"/>
  <c r="EX535" i="54"/>
  <c r="EW535" i="54"/>
  <c r="EZ535" i="54"/>
  <c r="EV535" i="54"/>
  <c r="ER551" i="54"/>
  <c r="EU551" i="54"/>
  <c r="EQ551" i="54"/>
  <c r="ET551" i="54"/>
  <c r="ES551" i="54"/>
  <c r="FB462" i="54"/>
  <c r="FE462" i="54"/>
  <c r="FA462" i="54"/>
  <c r="FD462" i="54"/>
  <c r="FC462" i="54"/>
  <c r="FD445" i="54"/>
  <c r="EN445" i="54"/>
  <c r="FC445" i="54"/>
  <c r="EM445" i="54"/>
  <c r="FB445" i="54"/>
  <c r="FE445" i="54"/>
  <c r="FA445" i="54"/>
  <c r="EP445" i="54"/>
  <c r="EO445" i="54"/>
  <c r="EL445" i="54"/>
  <c r="ER476" i="54"/>
  <c r="EU476" i="54"/>
  <c r="EQ476" i="54"/>
  <c r="ET476" i="54"/>
  <c r="ES476" i="54"/>
  <c r="FD468" i="54"/>
  <c r="FC468" i="54"/>
  <c r="FB468" i="54"/>
  <c r="FA468" i="54"/>
  <c r="FE468" i="54"/>
  <c r="EY486" i="54"/>
  <c r="EX486" i="54"/>
  <c r="EW486" i="54"/>
  <c r="EV486" i="54"/>
  <c r="EZ486" i="54"/>
  <c r="FD446" i="54"/>
  <c r="FC446" i="54"/>
  <c r="FB446" i="54"/>
  <c r="FA446" i="54"/>
  <c r="FE446" i="54"/>
  <c r="ES488" i="54"/>
  <c r="ER488" i="54"/>
  <c r="EU488" i="54"/>
  <c r="EQ488" i="54"/>
  <c r="ET488" i="54"/>
  <c r="FD453" i="54"/>
  <c r="FC453" i="54"/>
  <c r="FB453" i="54"/>
  <c r="FA453" i="54"/>
  <c r="FE453" i="54"/>
  <c r="EZ472" i="54"/>
  <c r="EV472" i="54"/>
  <c r="EY472" i="54"/>
  <c r="EX472" i="54"/>
  <c r="EW472" i="54"/>
  <c r="CX1200" i="54"/>
  <c r="DG1200" i="54" s="1"/>
  <c r="CZ1200" i="54"/>
  <c r="DA1200" i="54"/>
  <c r="DB1200" i="54" s="1"/>
  <c r="CX1178" i="54"/>
  <c r="CZ1178" i="54"/>
  <c r="DA1178" i="54"/>
  <c r="DB1178" i="54" s="1"/>
  <c r="DG1194" i="54"/>
  <c r="DJ1194" i="54"/>
  <c r="DD1194" i="54"/>
  <c r="EZ563" i="54"/>
  <c r="EV563" i="54"/>
  <c r="EY563" i="54"/>
  <c r="EX563" i="54"/>
  <c r="EW563" i="54"/>
  <c r="EW538" i="54"/>
  <c r="EZ538" i="54"/>
  <c r="EV538" i="54"/>
  <c r="EY538" i="54"/>
  <c r="EX538" i="54"/>
  <c r="ET550" i="54"/>
  <c r="ES550" i="54"/>
  <c r="ER550" i="54"/>
  <c r="EU550" i="54"/>
  <c r="EQ550" i="54"/>
  <c r="FE502" i="54"/>
  <c r="FA502" i="54"/>
  <c r="FD502" i="54"/>
  <c r="FC502" i="54"/>
  <c r="FB502" i="54"/>
  <c r="ER561" i="54"/>
  <c r="EU561" i="54"/>
  <c r="EQ561" i="54"/>
  <c r="ET561" i="54"/>
  <c r="ES561" i="54"/>
  <c r="FD545" i="54"/>
  <c r="EN545" i="54"/>
  <c r="FC545" i="54"/>
  <c r="EM545" i="54"/>
  <c r="FB545" i="54"/>
  <c r="EP545" i="54"/>
  <c r="EL545" i="54"/>
  <c r="FA545" i="54"/>
  <c r="EO545" i="54"/>
  <c r="FE545" i="54"/>
  <c r="EW498" i="54"/>
  <c r="EZ498" i="54"/>
  <c r="EV498" i="54"/>
  <c r="EY498" i="54"/>
  <c r="EX498" i="54"/>
  <c r="FC508" i="54"/>
  <c r="FB508" i="54"/>
  <c r="FE508" i="54"/>
  <c r="FA508" i="54"/>
  <c r="FD508" i="54"/>
  <c r="EW528" i="54"/>
  <c r="EZ528" i="54"/>
  <c r="EV528" i="54"/>
  <c r="EY528" i="54"/>
  <c r="EX528" i="54"/>
  <c r="EW515" i="54"/>
  <c r="EZ515" i="54"/>
  <c r="EV515" i="54"/>
  <c r="EY515" i="54"/>
  <c r="EX515" i="54"/>
  <c r="EW494" i="54"/>
  <c r="EZ494" i="54"/>
  <c r="EV494" i="54"/>
  <c r="EY494" i="54"/>
  <c r="EX494" i="54"/>
  <c r="ET556" i="54"/>
  <c r="ES556" i="54"/>
  <c r="ER556" i="54"/>
  <c r="EQ556" i="54"/>
  <c r="EU556" i="54"/>
  <c r="FE511" i="54"/>
  <c r="FA511" i="54"/>
  <c r="FD511" i="54"/>
  <c r="FC511" i="54"/>
  <c r="FB511" i="54"/>
  <c r="EY501" i="54"/>
  <c r="EX501" i="54"/>
  <c r="EW501" i="54"/>
  <c r="EV501" i="54"/>
  <c r="EZ501" i="54"/>
  <c r="ET467" i="54"/>
  <c r="ES467" i="54"/>
  <c r="ER467" i="54"/>
  <c r="EU467" i="54"/>
  <c r="EQ467" i="54"/>
  <c r="FB477" i="54"/>
  <c r="FE477" i="54"/>
  <c r="FA477" i="54"/>
  <c r="FD477" i="54"/>
  <c r="FC477" i="54"/>
  <c r="FD457" i="54"/>
  <c r="FC457" i="54"/>
  <c r="FB457" i="54"/>
  <c r="FE457" i="54"/>
  <c r="FA457" i="54"/>
  <c r="ET469" i="54"/>
  <c r="ES469" i="54"/>
  <c r="ER469" i="54"/>
  <c r="EU469" i="54"/>
  <c r="EQ469" i="54"/>
  <c r="FB448" i="54"/>
  <c r="FE448" i="54"/>
  <c r="FA448" i="54"/>
  <c r="FD448" i="54"/>
  <c r="FC448" i="54"/>
  <c r="FB464" i="54"/>
  <c r="FE464" i="54"/>
  <c r="FA464" i="54"/>
  <c r="FD464" i="54"/>
  <c r="FC464" i="54"/>
  <c r="ER447" i="54"/>
  <c r="EU447" i="54"/>
  <c r="EQ447" i="54"/>
  <c r="ET447" i="54"/>
  <c r="ES447" i="54"/>
  <c r="ET473" i="54"/>
  <c r="ES473" i="54"/>
  <c r="ER473" i="54"/>
  <c r="EQ473" i="54"/>
  <c r="EU473" i="54"/>
  <c r="FB481" i="54"/>
  <c r="FE481" i="54"/>
  <c r="FA481" i="54"/>
  <c r="FD481" i="54"/>
  <c r="FC481" i="54"/>
  <c r="CX1149" i="54"/>
  <c r="DJ1149" i="54" s="1"/>
  <c r="DA1149" i="54"/>
  <c r="DB1149" i="54" s="1"/>
  <c r="CZ1149" i="54"/>
  <c r="FB558" i="54"/>
  <c r="FE558" i="54"/>
  <c r="FA558" i="54"/>
  <c r="FD558" i="54"/>
  <c r="FC558" i="54"/>
  <c r="EU531" i="54"/>
  <c r="EQ531" i="54"/>
  <c r="ET531" i="54"/>
  <c r="ES531" i="54"/>
  <c r="ER531" i="54"/>
  <c r="ES540" i="54"/>
  <c r="ER540" i="54"/>
  <c r="EU540" i="54"/>
  <c r="EQ540" i="54"/>
  <c r="ET540" i="54"/>
  <c r="ES523" i="54"/>
  <c r="ER523" i="54"/>
  <c r="EU523" i="54"/>
  <c r="EQ523" i="54"/>
  <c r="ET523" i="54"/>
  <c r="FE504" i="54"/>
  <c r="FA504" i="54"/>
  <c r="FD504" i="54"/>
  <c r="FC504" i="54"/>
  <c r="FB504" i="54"/>
  <c r="FD555" i="54"/>
  <c r="FC555" i="54"/>
  <c r="FB555" i="54"/>
  <c r="FE555" i="54"/>
  <c r="FA555" i="54"/>
  <c r="FB526" i="54"/>
  <c r="FE526" i="54"/>
  <c r="FA526" i="54"/>
  <c r="FD526" i="54"/>
  <c r="FC526" i="54"/>
  <c r="EY499" i="54"/>
  <c r="EX499" i="54"/>
  <c r="EW499" i="54"/>
  <c r="EZ499" i="54"/>
  <c r="EV499" i="54"/>
  <c r="ET564" i="54"/>
  <c r="ES564" i="54"/>
  <c r="ER564" i="54"/>
  <c r="EQ564" i="54"/>
  <c r="EU564" i="54"/>
  <c r="FC548" i="54"/>
  <c r="FB548" i="54"/>
  <c r="FE548" i="54"/>
  <c r="FA548" i="54"/>
  <c r="FD548" i="54"/>
  <c r="FC520" i="54"/>
  <c r="FB520" i="54"/>
  <c r="FE520" i="54"/>
  <c r="FA520" i="54"/>
  <c r="FD520" i="54"/>
  <c r="EY495" i="54"/>
  <c r="EX495" i="54"/>
  <c r="EW495" i="54"/>
  <c r="EZ495" i="54"/>
  <c r="EV495" i="54"/>
  <c r="FC543" i="54"/>
  <c r="FB543" i="54"/>
  <c r="FE543" i="54"/>
  <c r="FA543" i="54"/>
  <c r="FD543" i="54"/>
  <c r="EY516" i="54"/>
  <c r="EX516" i="54"/>
  <c r="EW516" i="54"/>
  <c r="EV516" i="54"/>
  <c r="EZ516" i="54"/>
  <c r="FD505" i="54"/>
  <c r="EN505" i="54"/>
  <c r="FC505" i="54"/>
  <c r="EM505" i="54"/>
  <c r="FB505" i="54"/>
  <c r="EP505" i="54"/>
  <c r="EL505" i="54"/>
  <c r="FE505" i="54"/>
  <c r="EO505" i="54"/>
  <c r="FA505" i="54"/>
  <c r="EX454" i="54"/>
  <c r="EW454" i="54"/>
  <c r="EZ454" i="54"/>
  <c r="EV454" i="54"/>
  <c r="EY454" i="54"/>
  <c r="ER482" i="54"/>
  <c r="EU482" i="54"/>
  <c r="EQ482" i="54"/>
  <c r="ET482" i="54"/>
  <c r="ES482" i="54"/>
  <c r="ET460" i="54"/>
  <c r="ES460" i="54"/>
  <c r="ER460" i="54"/>
  <c r="EU460" i="54"/>
  <c r="EQ460" i="54"/>
  <c r="EW490" i="54"/>
  <c r="EZ490" i="54"/>
  <c r="EV490" i="54"/>
  <c r="EY490" i="54"/>
  <c r="EX490" i="54"/>
  <c r="FD449" i="54"/>
  <c r="FC449" i="54"/>
  <c r="FB449" i="54"/>
  <c r="FE449" i="54"/>
  <c r="FA449" i="54"/>
  <c r="EW465" i="54"/>
  <c r="EK465" i="54"/>
  <c r="EG465" i="54"/>
  <c r="EZ465" i="54"/>
  <c r="EV465" i="54"/>
  <c r="EJ465" i="54"/>
  <c r="EY465" i="54"/>
  <c r="EI465" i="54"/>
  <c r="EH465" i="54"/>
  <c r="EH466" i="54" s="1"/>
  <c r="EX465" i="54"/>
  <c r="EZ466" i="54"/>
  <c r="EV466" i="54"/>
  <c r="EY466" i="54"/>
  <c r="EX466" i="54"/>
  <c r="EW466" i="54"/>
  <c r="EX475" i="54"/>
  <c r="EW475" i="54"/>
  <c r="EZ475" i="54"/>
  <c r="EV475" i="54"/>
  <c r="EY475" i="54"/>
  <c r="DA1373" i="54"/>
  <c r="DB1373" i="54" s="1"/>
  <c r="CX1373" i="54"/>
  <c r="CZ1373" i="54"/>
  <c r="DJ1317" i="54"/>
  <c r="DD1317" i="54"/>
  <c r="CX1201" i="54"/>
  <c r="CZ1201" i="54"/>
  <c r="DA1201" i="54"/>
  <c r="DB1201" i="54" s="1"/>
  <c r="DG1173" i="54"/>
  <c r="ER559" i="54"/>
  <c r="EU559" i="54"/>
  <c r="EQ559" i="54"/>
  <c r="ET559" i="54"/>
  <c r="ES559" i="54"/>
  <c r="FE542" i="54"/>
  <c r="FA542" i="54"/>
  <c r="FD542" i="54"/>
  <c r="FC542" i="54"/>
  <c r="FB542" i="54"/>
  <c r="EW517" i="54"/>
  <c r="EZ517" i="54"/>
  <c r="EV517" i="54"/>
  <c r="EY517" i="54"/>
  <c r="EX517" i="54"/>
  <c r="EY497" i="54"/>
  <c r="EX497" i="54"/>
  <c r="EW497" i="54"/>
  <c r="EZ497" i="54"/>
  <c r="EV497" i="54"/>
  <c r="EW530" i="54"/>
  <c r="EZ530" i="54"/>
  <c r="EV530" i="54"/>
  <c r="EY530" i="54"/>
  <c r="EX530" i="54"/>
  <c r="FC512" i="54"/>
  <c r="FB512" i="54"/>
  <c r="FE512" i="54"/>
  <c r="FA512" i="54"/>
  <c r="FD512" i="54"/>
  <c r="EU493" i="54"/>
  <c r="EQ493" i="54"/>
  <c r="ET493" i="54"/>
  <c r="ES493" i="54"/>
  <c r="ER493" i="54"/>
  <c r="ER553" i="54"/>
  <c r="EU553" i="54"/>
  <c r="EQ553" i="54"/>
  <c r="ET553" i="54"/>
  <c r="ES553" i="54"/>
  <c r="EY537" i="54"/>
  <c r="EX537" i="54"/>
  <c r="EW537" i="54"/>
  <c r="EZ537" i="54"/>
  <c r="EV537" i="54"/>
  <c r="EU510" i="54"/>
  <c r="EQ510" i="54"/>
  <c r="ET510" i="54"/>
  <c r="ES510" i="54"/>
  <c r="ER510" i="54"/>
  <c r="ES507" i="54"/>
  <c r="ER507" i="54"/>
  <c r="EU507" i="54"/>
  <c r="EQ507" i="54"/>
  <c r="ET507" i="54"/>
  <c r="EU529" i="54"/>
  <c r="EQ529" i="54"/>
  <c r="ET529" i="54"/>
  <c r="ES529" i="54"/>
  <c r="ER529" i="54"/>
  <c r="ES549" i="54"/>
  <c r="ER549" i="54"/>
  <c r="EU549" i="54"/>
  <c r="EQ549" i="54"/>
  <c r="ET549" i="54"/>
  <c r="FB456" i="54"/>
  <c r="FE456" i="54"/>
  <c r="FA456" i="54"/>
  <c r="FD456" i="54"/>
  <c r="FC456" i="54"/>
  <c r="ER474" i="54"/>
  <c r="EU474" i="54"/>
  <c r="EQ474" i="54"/>
  <c r="ET474" i="54"/>
  <c r="ES474" i="54"/>
  <c r="EZ463" i="54"/>
  <c r="EV463" i="54"/>
  <c r="EY463" i="54"/>
  <c r="EX463" i="54"/>
  <c r="EW463" i="54"/>
  <c r="FD461" i="54"/>
  <c r="FC461" i="54"/>
  <c r="FB461" i="54"/>
  <c r="FA461" i="54"/>
  <c r="FE461" i="54"/>
  <c r="EX483" i="54"/>
  <c r="EW483" i="54"/>
  <c r="EZ483" i="54"/>
  <c r="EV483" i="54"/>
  <c r="EY483" i="54"/>
  <c r="EU491" i="54"/>
  <c r="EQ491" i="54"/>
  <c r="ET491" i="54"/>
  <c r="ES491" i="54"/>
  <c r="ER491" i="54"/>
  <c r="FD484" i="54"/>
  <c r="FC484" i="54"/>
  <c r="FB484" i="54"/>
  <c r="FA484" i="54"/>
  <c r="FE484" i="54"/>
  <c r="EX452" i="54"/>
  <c r="EW452" i="54"/>
  <c r="EZ452" i="54"/>
  <c r="EV452" i="54"/>
  <c r="EY452" i="54"/>
  <c r="EX471" i="54"/>
  <c r="EW471" i="54"/>
  <c r="EZ471" i="54"/>
  <c r="EV471" i="54"/>
  <c r="EY471" i="54"/>
  <c r="CX1192" i="54"/>
  <c r="DG1192" i="54" s="1"/>
  <c r="CZ1192" i="54"/>
  <c r="DA1192" i="54"/>
  <c r="DB1192" i="54" s="1"/>
  <c r="CX1175" i="54"/>
  <c r="CZ1175" i="54"/>
  <c r="DA1175" i="54"/>
  <c r="DB1175" i="54" s="1"/>
  <c r="DG1191" i="54"/>
  <c r="DJ1168" i="54"/>
  <c r="DD1168" i="54"/>
  <c r="DG1168" i="54"/>
  <c r="DJ1209" i="54"/>
  <c r="EW536" i="54"/>
  <c r="EZ536" i="54"/>
  <c r="EV536" i="54"/>
  <c r="EY536" i="54"/>
  <c r="EX536" i="54"/>
  <c r="FE544" i="54"/>
  <c r="FA544" i="54"/>
  <c r="FD544" i="54"/>
  <c r="FC544" i="54"/>
  <c r="FB544" i="54"/>
  <c r="ES519" i="54"/>
  <c r="ER519" i="54"/>
  <c r="EU519" i="54"/>
  <c r="EQ519" i="54"/>
  <c r="ET519" i="54"/>
  <c r="ET560" i="54"/>
  <c r="ES560" i="54"/>
  <c r="ER560" i="54"/>
  <c r="EU560" i="54"/>
  <c r="EQ560" i="54"/>
  <c r="EW532" i="54"/>
  <c r="EZ532" i="54"/>
  <c r="EV532" i="54"/>
  <c r="EY532" i="54"/>
  <c r="EX532" i="54"/>
  <c r="FC514" i="54"/>
  <c r="FB514" i="54"/>
  <c r="FE514" i="54"/>
  <c r="FA514" i="54"/>
  <c r="FD514" i="54"/>
  <c r="ER506" i="54"/>
  <c r="EU506" i="54"/>
  <c r="EQ506" i="54"/>
  <c r="ET506" i="54"/>
  <c r="ES506" i="54"/>
  <c r="EZ557" i="54"/>
  <c r="EV557" i="54"/>
  <c r="EY557" i="54"/>
  <c r="EX557" i="54"/>
  <c r="EW557" i="54"/>
  <c r="EU541" i="54"/>
  <c r="EQ541" i="54"/>
  <c r="ET541" i="54"/>
  <c r="ES541" i="54"/>
  <c r="ER541" i="54"/>
  <c r="FE492" i="54"/>
  <c r="FA492" i="54"/>
  <c r="FD492" i="54"/>
  <c r="FC492" i="54"/>
  <c r="FB492" i="54"/>
  <c r="EX554" i="54"/>
  <c r="EW554" i="54"/>
  <c r="EZ554" i="54"/>
  <c r="EV554" i="54"/>
  <c r="EY554" i="54"/>
  <c r="EU535" i="54"/>
  <c r="EQ535" i="54"/>
  <c r="ET535" i="54"/>
  <c r="ES535" i="54"/>
  <c r="ER535" i="54"/>
  <c r="EU522" i="54"/>
  <c r="EQ522" i="54"/>
  <c r="ET522" i="54"/>
  <c r="ES522" i="54"/>
  <c r="ER522" i="54"/>
  <c r="EX462" i="54"/>
  <c r="EW462" i="54"/>
  <c r="EZ462" i="54"/>
  <c r="EV462" i="54"/>
  <c r="EY462" i="54"/>
  <c r="EZ445" i="54"/>
  <c r="EV445" i="54"/>
  <c r="EJ445" i="54"/>
  <c r="EY445" i="54"/>
  <c r="EI445" i="54"/>
  <c r="EX445" i="54"/>
  <c r="EK445" i="54"/>
  <c r="EH445" i="54"/>
  <c r="EW445" i="54"/>
  <c r="EG445" i="54"/>
  <c r="EU489" i="54"/>
  <c r="EQ489" i="54"/>
  <c r="ET489" i="54"/>
  <c r="ES489" i="54"/>
  <c r="ER489" i="54"/>
  <c r="EZ468" i="54"/>
  <c r="EV468" i="54"/>
  <c r="EY468" i="54"/>
  <c r="EX468" i="54"/>
  <c r="EW468" i="54"/>
  <c r="EU486" i="54"/>
  <c r="EQ486" i="54"/>
  <c r="ET486" i="54"/>
  <c r="ES486" i="54"/>
  <c r="ER486" i="54"/>
  <c r="EX458" i="54"/>
  <c r="EW458" i="54"/>
  <c r="EZ458" i="54"/>
  <c r="EV458" i="54"/>
  <c r="EY458" i="54"/>
  <c r="FE488" i="54"/>
  <c r="FA488" i="54"/>
  <c r="FD488" i="54"/>
  <c r="FC488" i="54"/>
  <c r="FB488" i="54"/>
  <c r="EZ453" i="54"/>
  <c r="EV453" i="54"/>
  <c r="EY453" i="54"/>
  <c r="EX453" i="54"/>
  <c r="EW453" i="54"/>
  <c r="ER480" i="54"/>
  <c r="EU480" i="54"/>
  <c r="EQ480" i="54"/>
  <c r="ET480" i="54"/>
  <c r="ES480" i="54"/>
  <c r="DG1176" i="54"/>
  <c r="DD1176" i="54"/>
  <c r="DJ1176" i="54"/>
  <c r="CZ1162" i="54"/>
  <c r="CX1162" i="54"/>
  <c r="DJ1162" i="54" s="1"/>
  <c r="DA1162" i="54"/>
  <c r="DB1162" i="54" s="1"/>
  <c r="DA1210" i="54"/>
  <c r="DB1210" i="54" s="1"/>
  <c r="CX1210" i="54"/>
  <c r="DG1210" i="54" s="1"/>
  <c r="CZ1210" i="54"/>
  <c r="CZ1205" i="54"/>
  <c r="CX1205" i="54"/>
  <c r="DA1205" i="54"/>
  <c r="DB1205" i="54" s="1"/>
  <c r="ER563" i="54"/>
  <c r="EU563" i="54"/>
  <c r="EQ563" i="54"/>
  <c r="ET563" i="54"/>
  <c r="ES563" i="54"/>
  <c r="FE538" i="54"/>
  <c r="FA538" i="54"/>
  <c r="FD538" i="54"/>
  <c r="FC538" i="54"/>
  <c r="FB538" i="54"/>
  <c r="ES521" i="54"/>
  <c r="ER521" i="54"/>
  <c r="EU521" i="54"/>
  <c r="EQ521" i="54"/>
  <c r="ET521" i="54"/>
  <c r="EW502" i="54"/>
  <c r="EZ502" i="54"/>
  <c r="EV502" i="54"/>
  <c r="EY502" i="54"/>
  <c r="EX502" i="54"/>
  <c r="FD561" i="54"/>
  <c r="FC561" i="54"/>
  <c r="FB561" i="54"/>
  <c r="FA561" i="54"/>
  <c r="FE561" i="54"/>
  <c r="EY524" i="54"/>
  <c r="EX524" i="54"/>
  <c r="EW524" i="54"/>
  <c r="EV524" i="54"/>
  <c r="EZ524" i="54"/>
  <c r="ES498" i="54"/>
  <c r="ER498" i="54"/>
  <c r="EU498" i="54"/>
  <c r="EQ498" i="54"/>
  <c r="ET498" i="54"/>
  <c r="EU508" i="54"/>
  <c r="EQ508" i="54"/>
  <c r="ET508" i="54"/>
  <c r="ES508" i="54"/>
  <c r="ER508" i="54"/>
  <c r="EZ546" i="54"/>
  <c r="EV546" i="54"/>
  <c r="EY546" i="54"/>
  <c r="EX546" i="54"/>
  <c r="EW546" i="54"/>
  <c r="ES515" i="54"/>
  <c r="ER515" i="54"/>
  <c r="EU515" i="54"/>
  <c r="EQ515" i="54"/>
  <c r="ET515" i="54"/>
  <c r="ES494" i="54"/>
  <c r="ER494" i="54"/>
  <c r="EU494" i="54"/>
  <c r="EQ494" i="54"/>
  <c r="ET494" i="54"/>
  <c r="EU539" i="54"/>
  <c r="EQ539" i="54"/>
  <c r="ET539" i="54"/>
  <c r="ES539" i="54"/>
  <c r="ER539" i="54"/>
  <c r="EW511" i="54"/>
  <c r="EZ511" i="54"/>
  <c r="EV511" i="54"/>
  <c r="EY511" i="54"/>
  <c r="EX511" i="54"/>
  <c r="EU501" i="54"/>
  <c r="EQ501" i="54"/>
  <c r="ET501" i="54"/>
  <c r="ES501" i="54"/>
  <c r="ER501" i="54"/>
  <c r="FD451" i="54"/>
  <c r="FC451" i="54"/>
  <c r="FB451" i="54"/>
  <c r="FE451" i="54"/>
  <c r="FA451" i="54"/>
  <c r="EX477" i="54"/>
  <c r="EW477" i="54"/>
  <c r="EZ477" i="54"/>
  <c r="EV477" i="54"/>
  <c r="EY477" i="54"/>
  <c r="EZ457" i="54"/>
  <c r="EV457" i="54"/>
  <c r="EY457" i="54"/>
  <c r="EX457" i="54"/>
  <c r="EW457" i="54"/>
  <c r="EU487" i="54"/>
  <c r="EQ487" i="54"/>
  <c r="ET487" i="54"/>
  <c r="ES487" i="54"/>
  <c r="ER487" i="54"/>
  <c r="EX448" i="54"/>
  <c r="EW448" i="54"/>
  <c r="EZ448" i="54"/>
  <c r="EV448" i="54"/>
  <c r="EY448" i="54"/>
  <c r="EX464" i="54"/>
  <c r="EW464" i="54"/>
  <c r="EZ464" i="54"/>
  <c r="EV464" i="54"/>
  <c r="EY464" i="54"/>
  <c r="FD459" i="54"/>
  <c r="FC459" i="54"/>
  <c r="FB459" i="54"/>
  <c r="FE459" i="54"/>
  <c r="FA459" i="54"/>
  <c r="FB473" i="54"/>
  <c r="FE473" i="54"/>
  <c r="FA473" i="54"/>
  <c r="FD473" i="54"/>
  <c r="FC473" i="54"/>
  <c r="EX481" i="54"/>
  <c r="EW481" i="54"/>
  <c r="EZ481" i="54"/>
  <c r="EV481" i="54"/>
  <c r="EY481" i="54"/>
  <c r="DV6" i="54"/>
  <c r="AI357" i="54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BY214" i="54"/>
  <c r="DQ214" i="54" s="1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BY390" i="54"/>
  <c r="DQ390" i="54" s="1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Q41" i="54" s="1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DQ63" i="54" s="1"/>
  <c r="BY245" i="54"/>
  <c r="DV310" i="54"/>
  <c r="DV139" i="54"/>
  <c r="BY139" i="54"/>
  <c r="DV199" i="54"/>
  <c r="BY199" i="54"/>
  <c r="BY168" i="54"/>
  <c r="DQ168" i="54" s="1"/>
  <c r="DV278" i="54"/>
  <c r="BY278" i="54"/>
  <c r="DQ278" i="54" s="1"/>
  <c r="BY327" i="54"/>
  <c r="DQ327" i="54" s="1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BY203" i="54"/>
  <c r="DQ203" i="54" s="1"/>
  <c r="BY189" i="54"/>
  <c r="DQ189" i="54" s="1"/>
  <c r="DV176" i="54"/>
  <c r="BY176" i="54"/>
  <c r="DQ176" i="54" s="1"/>
  <c r="DV196" i="54"/>
  <c r="BY196" i="54"/>
  <c r="DQ196" i="54" s="1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Q47" i="54" s="1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BY100" i="54"/>
  <c r="DQ100" i="54" s="1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BY197" i="54"/>
  <c r="DQ197" i="54" s="1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Q202" i="54" s="1"/>
  <c r="DV211" i="54"/>
  <c r="BY211" i="54"/>
  <c r="BY205" i="54"/>
  <c r="DQ205" i="54" s="1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BY438" i="54"/>
  <c r="DQ438" i="54" s="1"/>
  <c r="DV329" i="54"/>
  <c r="BY329" i="54"/>
  <c r="BY373" i="54"/>
  <c r="DQ373" i="54" s="1"/>
  <c r="DV416" i="54"/>
  <c r="BY416" i="54"/>
  <c r="BY336" i="54"/>
  <c r="DQ336" i="54" s="1"/>
  <c r="DV59" i="54"/>
  <c r="BY59" i="54"/>
  <c r="BY141" i="54"/>
  <c r="DQ141" i="54" s="1"/>
  <c r="BY158" i="54"/>
  <c r="DQ158" i="54" s="1"/>
  <c r="DV237" i="54"/>
  <c r="BY237" i="54"/>
  <c r="DQ237" i="54" s="1"/>
  <c r="BY269" i="54"/>
  <c r="DQ269" i="54" s="1"/>
  <c r="DV222" i="54"/>
  <c r="BY222" i="54"/>
  <c r="DQ222" i="54" s="1"/>
  <c r="DV343" i="54"/>
  <c r="FB343" i="54" s="1"/>
  <c r="BY343" i="54"/>
  <c r="DV425" i="54"/>
  <c r="BY425" i="54"/>
  <c r="DV420" i="54"/>
  <c r="BY420" i="54"/>
  <c r="DQ420" i="54" s="1"/>
  <c r="DV383" i="54"/>
  <c r="BY383" i="54"/>
  <c r="DQ383" i="54" s="1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DQ481" i="54" s="1"/>
  <c r="AW345" i="54"/>
  <c r="AM345" i="54"/>
  <c r="AR345" i="54"/>
  <c r="AI347" i="54"/>
  <c r="AI350" i="54"/>
  <c r="AI354" i="54"/>
  <c r="BY559" i="54"/>
  <c r="DQ559" i="54" s="1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293" i="54"/>
  <c r="DQ78" i="54"/>
  <c r="DQ42" i="54"/>
  <c r="DQ178" i="54"/>
  <c r="DQ210" i="54"/>
  <c r="DQ416" i="54"/>
  <c r="DQ85" i="54"/>
  <c r="DQ243" i="54"/>
  <c r="DQ322" i="54"/>
  <c r="DQ53" i="54"/>
  <c r="DQ43" i="54"/>
  <c r="DQ144" i="54"/>
  <c r="DQ122" i="54"/>
  <c r="DQ388" i="54"/>
  <c r="DQ404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CN420" i="54"/>
  <c r="CJ420" i="54"/>
  <c r="CL420" i="54"/>
  <c r="CJ434" i="54"/>
  <c r="CL434" i="54"/>
  <c r="CN434" i="54"/>
  <c r="DU434" i="54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CN260" i="54"/>
  <c r="CJ260" i="54"/>
  <c r="CL260" i="54"/>
  <c r="CJ288" i="54"/>
  <c r="CL288" i="54"/>
  <c r="CN288" i="54"/>
  <c r="CJ304" i="54"/>
  <c r="CL304" i="54"/>
  <c r="CN304" i="54"/>
  <c r="DU304" i="54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CJ131" i="54"/>
  <c r="CL131" i="54"/>
  <c r="CN131" i="54"/>
  <c r="CN107" i="54"/>
  <c r="CL107" i="54"/>
  <c r="CJ107" i="54"/>
  <c r="DU107" i="54"/>
  <c r="DW107" i="54" s="1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CJ216" i="54"/>
  <c r="CL216" i="54"/>
  <c r="CN216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CJ75" i="54"/>
  <c r="CL75" i="54"/>
  <c r="CN75" i="54"/>
  <c r="DQ69" i="54"/>
  <c r="CN95" i="54"/>
  <c r="CJ95" i="54"/>
  <c r="CL95" i="54"/>
  <c r="DU95" i="54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CN440" i="54"/>
  <c r="CL440" i="54"/>
  <c r="CJ440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CN168" i="54"/>
  <c r="CL168" i="54"/>
  <c r="CJ168" i="54"/>
  <c r="DU168" i="54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CN340" i="54"/>
  <c r="CJ340" i="54"/>
  <c r="CL340" i="54"/>
  <c r="CN357" i="54"/>
  <c r="CJ357" i="54"/>
  <c r="CL357" i="54"/>
  <c r="DU357" i="54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CN106" i="54"/>
  <c r="CL106" i="54"/>
  <c r="CJ106" i="54"/>
  <c r="CN154" i="54"/>
  <c r="CL154" i="54"/>
  <c r="CJ154" i="54"/>
  <c r="DU154" i="54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CJ410" i="54"/>
  <c r="CL410" i="54"/>
  <c r="CN410" i="54"/>
  <c r="CJ426" i="54"/>
  <c r="CL426" i="54"/>
  <c r="CN426" i="54"/>
  <c r="CN444" i="54"/>
  <c r="CJ444" i="54"/>
  <c r="CL444" i="54"/>
  <c r="DU444" i="54"/>
  <c r="DW140" i="54"/>
  <c r="DU143" i="54"/>
  <c r="DW39" i="54"/>
  <c r="DU277" i="54"/>
  <c r="CL14" i="54"/>
  <c r="CN14" i="54"/>
  <c r="CJ14" i="54"/>
  <c r="CL18" i="54"/>
  <c r="CN18" i="54"/>
  <c r="CJ18" i="54"/>
  <c r="DU18" i="54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Q224" i="54"/>
  <c r="CL214" i="54"/>
  <c r="CN214" i="54"/>
  <c r="CJ214" i="54"/>
  <c r="DU214" i="54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CD85" i="54"/>
  <c r="CL85" i="54"/>
  <c r="CH85" i="54"/>
  <c r="CJ85" i="54"/>
  <c r="CF85" i="54"/>
  <c r="CN85" i="54"/>
  <c r="DU85" i="54"/>
  <c r="CL101" i="54"/>
  <c r="CJ101" i="54"/>
  <c r="CN101" i="54"/>
  <c r="DU101" i="54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CL387" i="54"/>
  <c r="CN387" i="54"/>
  <c r="CJ387" i="54"/>
  <c r="CL403" i="54"/>
  <c r="CN403" i="54"/>
  <c r="CJ403" i="54"/>
  <c r="DU403" i="54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W342" i="54" s="1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Y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HJ154" i="54" s="1"/>
  <c r="IA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Z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HK154" i="54" s="1"/>
  <c r="IB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HI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CV808" i="54" s="1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CV508" i="54" s="1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CV285" i="54" s="1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CV653" i="54" s="1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CV1053" i="54" s="1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CV270" i="54" s="1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CV638" i="54" s="1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CV1006" i="54" s="1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CV195" i="54" s="1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CV563" i="54" s="1"/>
  <c r="DA659" i="54"/>
  <c r="DB659" i="54" s="1"/>
  <c r="CX659" i="54"/>
  <c r="CV659" i="54" s="1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CV1099" i="54" s="1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CV348" i="54" s="1"/>
  <c r="DA84" i="54"/>
  <c r="DB84" i="54" s="1"/>
  <c r="CX84" i="54"/>
  <c r="CV84" i="54" s="1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CV684" i="54" s="1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CV652" i="54" s="1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V149" i="54" s="1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V277" i="54" s="1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V533" i="54" s="1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CV629" i="54" s="1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CV757" i="54" s="1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CV885" i="54" s="1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CV1013" i="54" s="1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CV1141" i="54" s="1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CV22" i="54" s="1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CV150" i="54" s="1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CV278" i="54" s="1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CV406" i="54" s="1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CV534" i="54" s="1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CV662" i="54" s="1"/>
  <c r="DA694" i="54"/>
  <c r="DB694" i="54" s="1"/>
  <c r="CX694" i="54"/>
  <c r="CV694" i="54" s="1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V822" i="54" s="1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CV918" i="54" s="1"/>
  <c r="DA950" i="54"/>
  <c r="DB950" i="54" s="1"/>
  <c r="CX950" i="54"/>
  <c r="CV950" i="54" s="1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V1078" i="54" s="1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CV939" i="54" s="1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CV43" i="54" s="1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CV171" i="54" s="1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CV299" i="54" s="1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CV427" i="54" s="1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CV555" i="54" s="1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CV683" i="54" s="1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CV811" i="54" s="1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CV1123" i="54" s="1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CV432" i="54" s="1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CV944" i="54" s="1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CV812" i="54" s="1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CV500" i="54" s="1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CV1012" i="54" s="1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CV248" i="54" s="1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CV760" i="54" s="1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CV748" i="54" s="1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CV429" i="54" s="1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CV829" i="54" s="1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CV967" i="54" s="1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CV302" i="54" s="1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CV1038" i="54" s="1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CV259" i="54" s="1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CV627" i="54" s="1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CV208" i="54" s="1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CV276" i="54" s="1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CV280" i="54" s="1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CV25" i="54" s="1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CV153" i="54" s="1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CV281" i="54" s="1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CV409" i="54" s="1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CV537" i="54" s="1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CV665" i="54" s="1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CV793" i="54" s="1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CV921" i="54" s="1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CV1049" i="54" s="1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CV911" i="54" s="1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CV58" i="54" s="1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CV186" i="54" s="1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CV314" i="54" s="1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CV442" i="54" s="1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CV570" i="54" s="1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CV698" i="54" s="1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CV826" i="54" s="1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CV954" i="54" s="1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CV1082" i="54" s="1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CV1043" i="54" s="1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CV79" i="54" s="1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CV207" i="54" s="1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CV335" i="54" s="1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CV463" i="54" s="1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CV591" i="54" s="1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CV719" i="54" s="1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CV855" i="54" s="1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CV64" i="54" s="1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CV576" i="54" s="1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CV1088" i="54" s="1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CV844" i="54" s="1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CV516" i="54" s="1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CV1028" i="54" s="1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CV8" i="54" s="1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CV520" i="54" s="1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CV1032" i="54" s="1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CV77" i="54" s="1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CV445" i="54" s="1"/>
  <c r="DA541" i="54"/>
  <c r="DB541" i="54" s="1"/>
  <c r="CX541" i="54"/>
  <c r="CV541" i="54" s="1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CV797" i="54" s="1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CV875" i="54" s="1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CV286" i="54" s="1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CV702" i="54" s="1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CV275" i="54" s="1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CV691" i="54" s="1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CV528" i="54" s="1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CV724" i="54" s="1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CV856" i="54" s="1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CV161" i="54" s="1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V468" i="54" s="1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CV193" i="54" s="1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V145" i="54" s="1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CV241" i="54" s="1"/>
  <c r="DA273" i="54"/>
  <c r="DB273" i="54" s="1"/>
  <c r="CX273" i="54"/>
  <c r="CV273" i="54" s="1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CV369" i="54" s="1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V529" i="54" s="1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CV625" i="54" s="1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CV753" i="54" s="1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CV881" i="54" s="1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CV1009" i="54" s="1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CV1137" i="54" s="1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CV1063" i="54" s="1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CV114" i="54" s="1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CV242" i="54" s="1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CV370" i="54" s="1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CV498" i="54" s="1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V594" i="54" s="1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CV754" i="54" s="1"/>
  <c r="DA786" i="54"/>
  <c r="DB786" i="54" s="1"/>
  <c r="CX786" i="54"/>
  <c r="CV786" i="54" s="1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V1042" i="54" s="1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CV7" i="54" s="1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CV135" i="54" s="1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CV263" i="54" s="1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CV391" i="54" s="1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CV519" i="54" s="1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CV647" i="54" s="1"/>
  <c r="DA679" i="54"/>
  <c r="DB679" i="54" s="1"/>
  <c r="CX679" i="54"/>
  <c r="CV679" i="54" s="1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CV775" i="54" s="1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CV1003" i="54" s="1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CV288" i="54" s="1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CV800" i="54" s="1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CV396" i="54" s="1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CV356" i="54" s="1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CV868" i="54" s="1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CV1132" i="54" s="1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CV488" i="54" s="1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CV1000" i="54" s="1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CV1100" i="54" s="1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CV701" i="54" s="1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CV1101" i="54" s="1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CV238" i="54" s="1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CV590" i="54" s="1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CV958" i="54" s="1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CV147" i="54" s="1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CV515" i="54" s="1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CV991" i="54" s="1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CV1124" i="54" s="1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CV773" i="54" s="1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CV901" i="54" s="1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CV1029" i="54" s="1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CV943" i="54" s="1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CV38" i="54" s="1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CV166" i="54" s="1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CV294" i="54" s="1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CV422" i="54" s="1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CV550" i="54" s="1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CV678" i="54" s="1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CV934" i="54" s="1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CV983" i="54" s="1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CV91" i="54" s="1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CV219" i="54" s="1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CV347" i="54" s="1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CV475" i="54" s="1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CV603" i="54" s="1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CV731" i="54" s="1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CV867" i="54" s="1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CV240" i="54" s="1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CV752" i="54" s="1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CV252" i="54" s="1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CV180" i="54" s="1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CV820" i="54" s="1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CV588" i="54" s="1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CV312" i="54" s="1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CV824" i="54" s="1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CV556" i="54" s="1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CV269" i="54" s="1"/>
  <c r="DA365" i="54"/>
  <c r="DB365" i="54" s="1"/>
  <c r="CX365" i="54"/>
  <c r="CV365" i="54" s="1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CV669" i="54" s="1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CV1037" i="54" s="1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CV158" i="54" s="1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CV526" i="54" s="1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CV894" i="54" s="1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CV35" i="54" s="1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CV403" i="54" s="1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CV771" i="54" s="1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CV720" i="54" s="1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CV852" i="54" s="1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CV792" i="54" s="1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CV41" i="54" s="1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CV169" i="54" s="1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CV297" i="54" s="1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CV425" i="54" s="1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CV553" i="54" s="1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CV681" i="54" s="1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CV809" i="54" s="1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CV937" i="54" s="1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CV1065" i="54" s="1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CV955" i="54" s="1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CV42" i="54" s="1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CV170" i="54" s="1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CV298" i="54" s="1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V394" i="54" s="1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CV522" i="54" s="1"/>
  <c r="DA554" i="54"/>
  <c r="DB554" i="54" s="1"/>
  <c r="CZ554" i="54"/>
  <c r="CX554" i="54"/>
  <c r="CV554" i="54" s="1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CV682" i="54" s="1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CV810" i="54" s="1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CV938" i="54" s="1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CV1066" i="54" s="1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CV995" i="54" s="1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CV95" i="54" s="1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CV223" i="54" s="1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CV351" i="54" s="1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CV479" i="54" s="1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CV607" i="54" s="1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CV735" i="54" s="1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CV871" i="54" s="1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CV256" i="54" s="1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CV768" i="54" s="1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CV300" i="54" s="1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CV196" i="54" s="1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CV708" i="54" s="1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CV220" i="54" s="1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CV200" i="54" s="1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CV712" i="54" s="1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CV236" i="54" s="1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CV493" i="54" s="1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CV845" i="54" s="1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CV30" i="54" s="1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CV430" i="54" s="1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CV1007" i="54" s="1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CV339" i="54" s="1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CV739" i="54" s="1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CV784" i="54" s="1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CV492" i="54" s="1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V860" i="54" s="1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FF207" i="54" l="1"/>
  <c r="FG207" i="54"/>
  <c r="FH207" i="54"/>
  <c r="FI207" i="54"/>
  <c r="FM207" i="54"/>
  <c r="FQ207" i="54"/>
  <c r="FJ207" i="54"/>
  <c r="FN207" i="54"/>
  <c r="FR207" i="54"/>
  <c r="FK207" i="54"/>
  <c r="FO207" i="54"/>
  <c r="FS207" i="54"/>
  <c r="FL207" i="54"/>
  <c r="FP207" i="54"/>
  <c r="FT207" i="54"/>
  <c r="FI215" i="54"/>
  <c r="FM215" i="54"/>
  <c r="FQ215" i="54"/>
  <c r="FF215" i="54"/>
  <c r="FJ215" i="54"/>
  <c r="FN215" i="54"/>
  <c r="FR215" i="54"/>
  <c r="FG215" i="54"/>
  <c r="FK215" i="54"/>
  <c r="FO215" i="54"/>
  <c r="FS215" i="54"/>
  <c r="FH215" i="54"/>
  <c r="FL215" i="54"/>
  <c r="FP215" i="54"/>
  <c r="FT215" i="54"/>
  <c r="FI364" i="54"/>
  <c r="FM364" i="54"/>
  <c r="FQ364" i="54"/>
  <c r="FF364" i="54"/>
  <c r="FJ364" i="54"/>
  <c r="FN364" i="54"/>
  <c r="FR364" i="54"/>
  <c r="FG364" i="54"/>
  <c r="FK364" i="54"/>
  <c r="FO364" i="54"/>
  <c r="FS364" i="54"/>
  <c r="FH364" i="54"/>
  <c r="FL364" i="54"/>
  <c r="FP364" i="54"/>
  <c r="FT364" i="54"/>
  <c r="FI41" i="54"/>
  <c r="FM41" i="54"/>
  <c r="FQ41" i="54"/>
  <c r="FF41" i="54"/>
  <c r="FJ41" i="54"/>
  <c r="FN41" i="54"/>
  <c r="FR41" i="54"/>
  <c r="FG41" i="54"/>
  <c r="FK41" i="54"/>
  <c r="FO41" i="54"/>
  <c r="FS41" i="54"/>
  <c r="FH41" i="54"/>
  <c r="FL41" i="54"/>
  <c r="FP41" i="54"/>
  <c r="FT41" i="54"/>
  <c r="FG102" i="54"/>
  <c r="FK102" i="54"/>
  <c r="FO102" i="54"/>
  <c r="FS102" i="54"/>
  <c r="FH102" i="54"/>
  <c r="FL102" i="54"/>
  <c r="FP102" i="54"/>
  <c r="FT102" i="54"/>
  <c r="FI102" i="54"/>
  <c r="FM102" i="54"/>
  <c r="FQ102" i="54"/>
  <c r="FF102" i="54"/>
  <c r="FJ102" i="54"/>
  <c r="FN102" i="54"/>
  <c r="FR102" i="54"/>
  <c r="FH44" i="54"/>
  <c r="FL44" i="54"/>
  <c r="FP44" i="54"/>
  <c r="FT44" i="54"/>
  <c r="FI44" i="54"/>
  <c r="FM44" i="54"/>
  <c r="FQ44" i="54"/>
  <c r="FF44" i="54"/>
  <c r="FJ44" i="54"/>
  <c r="FN44" i="54"/>
  <c r="FR44" i="54"/>
  <c r="FK44" i="54"/>
  <c r="FO44" i="54"/>
  <c r="FS44" i="54"/>
  <c r="FG44" i="54"/>
  <c r="FF333" i="54"/>
  <c r="FJ333" i="54"/>
  <c r="FN333" i="54"/>
  <c r="FR333" i="54"/>
  <c r="FG333" i="54"/>
  <c r="FK333" i="54"/>
  <c r="FO333" i="54"/>
  <c r="FS333" i="54"/>
  <c r="FH333" i="54"/>
  <c r="FL333" i="54"/>
  <c r="FP333" i="54"/>
  <c r="FT333" i="54"/>
  <c r="FI333" i="54"/>
  <c r="FM333" i="54"/>
  <c r="FQ333" i="54"/>
  <c r="FG346" i="54"/>
  <c r="FK346" i="54"/>
  <c r="FO346" i="54"/>
  <c r="FS346" i="54"/>
  <c r="FH346" i="54"/>
  <c r="FL346" i="54"/>
  <c r="FP346" i="54"/>
  <c r="FT346" i="54"/>
  <c r="FI346" i="54"/>
  <c r="FM346" i="54"/>
  <c r="FQ346" i="54"/>
  <c r="FF346" i="54"/>
  <c r="FJ346" i="54"/>
  <c r="FN346" i="54"/>
  <c r="FR346" i="54"/>
  <c r="FI37" i="54"/>
  <c r="FM37" i="54"/>
  <c r="FQ37" i="54"/>
  <c r="FF37" i="54"/>
  <c r="FJ37" i="54"/>
  <c r="FN37" i="54"/>
  <c r="FR37" i="54"/>
  <c r="FG37" i="54"/>
  <c r="FK37" i="54"/>
  <c r="FO37" i="54"/>
  <c r="FS37" i="54"/>
  <c r="FT37" i="54"/>
  <c r="FH37" i="54"/>
  <c r="FL37" i="54"/>
  <c r="FP37" i="54"/>
  <c r="FH238" i="54"/>
  <c r="FL238" i="54"/>
  <c r="FP238" i="54"/>
  <c r="FT238" i="54"/>
  <c r="FI238" i="54"/>
  <c r="FM238" i="54"/>
  <c r="FQ238" i="54"/>
  <c r="FF238" i="54"/>
  <c r="FJ238" i="54"/>
  <c r="FN238" i="54"/>
  <c r="FR238" i="54"/>
  <c r="FG238" i="54"/>
  <c r="FK238" i="54"/>
  <c r="FO238" i="54"/>
  <c r="FS238" i="54"/>
  <c r="FF240" i="54"/>
  <c r="FJ240" i="54"/>
  <c r="FN240" i="54"/>
  <c r="FR240" i="54"/>
  <c r="FG240" i="54"/>
  <c r="FK240" i="54"/>
  <c r="FO240" i="54"/>
  <c r="FS240" i="54"/>
  <c r="FH240" i="54"/>
  <c r="FL240" i="54"/>
  <c r="FP240" i="54"/>
  <c r="FT240" i="54"/>
  <c r="FI240" i="54"/>
  <c r="FM240" i="54"/>
  <c r="FQ240" i="54"/>
  <c r="FH135" i="54"/>
  <c r="FL135" i="54"/>
  <c r="FP135" i="54"/>
  <c r="FT135" i="54"/>
  <c r="FF135" i="54"/>
  <c r="FJ135" i="54"/>
  <c r="FN135" i="54"/>
  <c r="FR135" i="54"/>
  <c r="FG135" i="54"/>
  <c r="FK135" i="54"/>
  <c r="FO135" i="54"/>
  <c r="FS135" i="54"/>
  <c r="FI135" i="54"/>
  <c r="FM135" i="54"/>
  <c r="FQ135" i="54"/>
  <c r="FF179" i="54"/>
  <c r="FJ179" i="54"/>
  <c r="FN179" i="54"/>
  <c r="FR179" i="54"/>
  <c r="FG179" i="54"/>
  <c r="FK179" i="54"/>
  <c r="FO179" i="54"/>
  <c r="FS179" i="54"/>
  <c r="FH179" i="54"/>
  <c r="FL179" i="54"/>
  <c r="FP179" i="54"/>
  <c r="FT179" i="54"/>
  <c r="FI179" i="54"/>
  <c r="FM179" i="54"/>
  <c r="FQ179" i="54"/>
  <c r="FF6" i="54"/>
  <c r="FJ6" i="54"/>
  <c r="FN6" i="54"/>
  <c r="FR6" i="54"/>
  <c r="FG6" i="54"/>
  <c r="FK6" i="54"/>
  <c r="FO6" i="54"/>
  <c r="FS6" i="54"/>
  <c r="FH6" i="54"/>
  <c r="FL6" i="54"/>
  <c r="FP6" i="54"/>
  <c r="FT6" i="54"/>
  <c r="FM6" i="54"/>
  <c r="FQ6" i="54"/>
  <c r="FI6" i="54"/>
  <c r="FG51" i="54"/>
  <c r="FK51" i="54"/>
  <c r="FO51" i="54"/>
  <c r="FS51" i="54"/>
  <c r="FH51" i="54"/>
  <c r="FL51" i="54"/>
  <c r="FP51" i="54"/>
  <c r="FT51" i="54"/>
  <c r="FI51" i="54"/>
  <c r="FM51" i="54"/>
  <c r="FQ51" i="54"/>
  <c r="FF51" i="54"/>
  <c r="FJ51" i="54"/>
  <c r="FN51" i="54"/>
  <c r="FR51" i="54"/>
  <c r="FH218" i="54"/>
  <c r="FL218" i="54"/>
  <c r="FP218" i="54"/>
  <c r="FT218" i="54"/>
  <c r="FI218" i="54"/>
  <c r="FM218" i="54"/>
  <c r="FQ218" i="54"/>
  <c r="FF218" i="54"/>
  <c r="FJ218" i="54"/>
  <c r="FN218" i="54"/>
  <c r="FR218" i="54"/>
  <c r="FG218" i="54"/>
  <c r="FK218" i="54"/>
  <c r="FO218" i="54"/>
  <c r="FS218" i="54"/>
  <c r="DW199" i="54"/>
  <c r="FF199" i="54"/>
  <c r="FJ199" i="54"/>
  <c r="FN199" i="54"/>
  <c r="FR199" i="54"/>
  <c r="FG199" i="54"/>
  <c r="FK199" i="54"/>
  <c r="FO199" i="54"/>
  <c r="FS199" i="54"/>
  <c r="FH199" i="54"/>
  <c r="FL199" i="54"/>
  <c r="FP199" i="54"/>
  <c r="FT199" i="54"/>
  <c r="FQ199" i="54"/>
  <c r="FI199" i="54"/>
  <c r="FM199" i="54"/>
  <c r="DW277" i="54"/>
  <c r="FG277" i="54"/>
  <c r="FK277" i="54"/>
  <c r="FO277" i="54"/>
  <c r="FS277" i="54"/>
  <c r="FH277" i="54"/>
  <c r="FL277" i="54"/>
  <c r="FP277" i="54"/>
  <c r="FT277" i="54"/>
  <c r="FI277" i="54"/>
  <c r="FM277" i="54"/>
  <c r="FQ277" i="54"/>
  <c r="FF277" i="54"/>
  <c r="FJ277" i="54"/>
  <c r="FN277" i="54"/>
  <c r="FR277" i="54"/>
  <c r="DW444" i="54"/>
  <c r="FI444" i="54"/>
  <c r="FM444" i="54"/>
  <c r="FQ444" i="54"/>
  <c r="FF444" i="54"/>
  <c r="FJ444" i="54"/>
  <c r="FN444" i="54"/>
  <c r="FR444" i="54"/>
  <c r="FG444" i="54"/>
  <c r="FK444" i="54"/>
  <c r="FO444" i="54"/>
  <c r="FS444" i="54"/>
  <c r="FH444" i="54"/>
  <c r="FL444" i="54"/>
  <c r="FP444" i="54"/>
  <c r="FT444" i="54"/>
  <c r="DW212" i="54"/>
  <c r="FF212" i="54"/>
  <c r="FJ212" i="54"/>
  <c r="FN212" i="54"/>
  <c r="FR212" i="54"/>
  <c r="FG212" i="54"/>
  <c r="FK212" i="54"/>
  <c r="FO212" i="54"/>
  <c r="FS212" i="54"/>
  <c r="FH212" i="54"/>
  <c r="FL212" i="54"/>
  <c r="FP212" i="54"/>
  <c r="FT212" i="54"/>
  <c r="FI212" i="54"/>
  <c r="FM212" i="54"/>
  <c r="FQ212" i="54"/>
  <c r="FG55" i="54"/>
  <c r="FK55" i="54"/>
  <c r="FO55" i="54"/>
  <c r="FS55" i="54"/>
  <c r="FH55" i="54"/>
  <c r="FL55" i="54"/>
  <c r="FP55" i="54"/>
  <c r="FT55" i="54"/>
  <c r="FI55" i="54"/>
  <c r="FM55" i="54"/>
  <c r="FQ55" i="54"/>
  <c r="FF55" i="54"/>
  <c r="FJ55" i="54"/>
  <c r="FN55" i="54"/>
  <c r="FR55" i="54"/>
  <c r="FG418" i="54"/>
  <c r="FK418" i="54"/>
  <c r="FO418" i="54"/>
  <c r="FS418" i="54"/>
  <c r="FH418" i="54"/>
  <c r="FL418" i="54"/>
  <c r="FP418" i="54"/>
  <c r="FT418" i="54"/>
  <c r="FI418" i="54"/>
  <c r="FM418" i="54"/>
  <c r="FQ418" i="54"/>
  <c r="FF418" i="54"/>
  <c r="FJ418" i="54"/>
  <c r="FN418" i="54"/>
  <c r="FR418" i="54"/>
  <c r="FI271" i="54"/>
  <c r="FM271" i="54"/>
  <c r="FQ271" i="54"/>
  <c r="FF271" i="54"/>
  <c r="FJ271" i="54"/>
  <c r="FN271" i="54"/>
  <c r="FR271" i="54"/>
  <c r="FG271" i="54"/>
  <c r="FK271" i="54"/>
  <c r="FO271" i="54"/>
  <c r="FS271" i="54"/>
  <c r="FH271" i="54"/>
  <c r="FL271" i="54"/>
  <c r="FP271" i="54"/>
  <c r="FT271" i="54"/>
  <c r="DW63" i="54"/>
  <c r="FH63" i="54"/>
  <c r="FL63" i="54"/>
  <c r="FP63" i="54"/>
  <c r="FT63" i="54"/>
  <c r="FI63" i="54"/>
  <c r="FM63" i="54"/>
  <c r="FQ63" i="54"/>
  <c r="FF63" i="54"/>
  <c r="FJ63" i="54"/>
  <c r="FN63" i="54"/>
  <c r="FR63" i="54"/>
  <c r="FK63" i="54"/>
  <c r="FO63" i="54"/>
  <c r="FS63" i="54"/>
  <c r="FG63" i="54"/>
  <c r="FI202" i="54"/>
  <c r="FM202" i="54"/>
  <c r="FQ202" i="54"/>
  <c r="FF202" i="54"/>
  <c r="FJ202" i="54"/>
  <c r="FN202" i="54"/>
  <c r="FR202" i="54"/>
  <c r="FG202" i="54"/>
  <c r="FK202" i="54"/>
  <c r="FO202" i="54"/>
  <c r="FS202" i="54"/>
  <c r="FT202" i="54"/>
  <c r="FH202" i="54"/>
  <c r="FL202" i="54"/>
  <c r="FP202" i="54"/>
  <c r="FF228" i="54"/>
  <c r="FJ228" i="54"/>
  <c r="FN228" i="54"/>
  <c r="FR228" i="54"/>
  <c r="FG228" i="54"/>
  <c r="FK228" i="54"/>
  <c r="FO228" i="54"/>
  <c r="FS228" i="54"/>
  <c r="FH228" i="54"/>
  <c r="FL228" i="54"/>
  <c r="FP228" i="54"/>
  <c r="FT228" i="54"/>
  <c r="FI228" i="54"/>
  <c r="FM228" i="54"/>
  <c r="FQ228" i="54"/>
  <c r="DW174" i="54"/>
  <c r="FI174" i="54"/>
  <c r="FM174" i="54"/>
  <c r="FQ174" i="54"/>
  <c r="FF174" i="54"/>
  <c r="FJ174" i="54"/>
  <c r="FN174" i="54"/>
  <c r="FR174" i="54"/>
  <c r="FG174" i="54"/>
  <c r="FK174" i="54"/>
  <c r="FO174" i="54"/>
  <c r="FS174" i="54"/>
  <c r="FH174" i="54"/>
  <c r="FL174" i="54"/>
  <c r="FP174" i="54"/>
  <c r="FT174" i="54"/>
  <c r="DW380" i="54"/>
  <c r="FI380" i="54"/>
  <c r="FM380" i="54"/>
  <c r="FQ380" i="54"/>
  <c r="FF380" i="54"/>
  <c r="FJ380" i="54"/>
  <c r="FN380" i="54"/>
  <c r="FR380" i="54"/>
  <c r="FG380" i="54"/>
  <c r="FK380" i="54"/>
  <c r="FO380" i="54"/>
  <c r="FS380" i="54"/>
  <c r="FH380" i="54"/>
  <c r="FL380" i="54"/>
  <c r="FP380" i="54"/>
  <c r="FT380" i="54"/>
  <c r="DW261" i="54"/>
  <c r="FG261" i="54"/>
  <c r="FK261" i="54"/>
  <c r="FO261" i="54"/>
  <c r="FS261" i="54"/>
  <c r="FH261" i="54"/>
  <c r="FL261" i="54"/>
  <c r="FP261" i="54"/>
  <c r="FT261" i="54"/>
  <c r="FI261" i="54"/>
  <c r="FM261" i="54"/>
  <c r="FQ261" i="54"/>
  <c r="FF261" i="54"/>
  <c r="FJ261" i="54"/>
  <c r="FN261" i="54"/>
  <c r="FR261" i="54"/>
  <c r="FI29" i="54"/>
  <c r="FM29" i="54"/>
  <c r="FQ29" i="54"/>
  <c r="FF29" i="54"/>
  <c r="FJ29" i="54"/>
  <c r="FN29" i="54"/>
  <c r="FR29" i="54"/>
  <c r="FG29" i="54"/>
  <c r="FK29" i="54"/>
  <c r="FO29" i="54"/>
  <c r="FS29" i="54"/>
  <c r="FL29" i="54"/>
  <c r="FP29" i="54"/>
  <c r="FT29" i="54"/>
  <c r="FH29" i="54"/>
  <c r="FG39" i="54"/>
  <c r="FK39" i="54"/>
  <c r="FO39" i="54"/>
  <c r="FS39" i="54"/>
  <c r="FH39" i="54"/>
  <c r="FL39" i="54"/>
  <c r="FP39" i="54"/>
  <c r="FT39" i="54"/>
  <c r="FI39" i="54"/>
  <c r="FM39" i="54"/>
  <c r="FQ39" i="54"/>
  <c r="FF39" i="54"/>
  <c r="FJ39" i="54"/>
  <c r="FN39" i="54"/>
  <c r="FR39" i="54"/>
  <c r="FG152" i="54"/>
  <c r="FK152" i="54"/>
  <c r="FO152" i="54"/>
  <c r="FS152" i="54"/>
  <c r="FH152" i="54"/>
  <c r="FL152" i="54"/>
  <c r="FP152" i="54"/>
  <c r="FT152" i="54"/>
  <c r="FM152" i="54"/>
  <c r="FF152" i="54"/>
  <c r="FN152" i="54"/>
  <c r="FI152" i="54"/>
  <c r="FQ152" i="54"/>
  <c r="FJ152" i="54"/>
  <c r="FR152" i="54"/>
  <c r="FG59" i="54"/>
  <c r="FK59" i="54"/>
  <c r="FO59" i="54"/>
  <c r="FS59" i="54"/>
  <c r="FH59" i="54"/>
  <c r="FL59" i="54"/>
  <c r="FP59" i="54"/>
  <c r="FT59" i="54"/>
  <c r="FI59" i="54"/>
  <c r="FM59" i="54"/>
  <c r="FQ59" i="54"/>
  <c r="FF59" i="54"/>
  <c r="FJ59" i="54"/>
  <c r="FN59" i="54"/>
  <c r="FR59" i="54"/>
  <c r="FG382" i="54"/>
  <c r="FK382" i="54"/>
  <c r="FO382" i="54"/>
  <c r="FS382" i="54"/>
  <c r="FH382" i="54"/>
  <c r="FL382" i="54"/>
  <c r="FP382" i="54"/>
  <c r="FT382" i="54"/>
  <c r="FI382" i="54"/>
  <c r="FM382" i="54"/>
  <c r="FQ382" i="54"/>
  <c r="FF382" i="54"/>
  <c r="FJ382" i="54"/>
  <c r="FN382" i="54"/>
  <c r="FR382" i="54"/>
  <c r="FG196" i="54"/>
  <c r="FK196" i="54"/>
  <c r="FO196" i="54"/>
  <c r="FS196" i="54"/>
  <c r="FH196" i="54"/>
  <c r="FL196" i="54"/>
  <c r="FP196" i="54"/>
  <c r="FT196" i="54"/>
  <c r="FI196" i="54"/>
  <c r="FM196" i="54"/>
  <c r="FQ196" i="54"/>
  <c r="FF196" i="54"/>
  <c r="FJ196" i="54"/>
  <c r="FN196" i="54"/>
  <c r="FR196" i="54"/>
  <c r="FI88" i="54"/>
  <c r="FM88" i="54"/>
  <c r="FQ88" i="54"/>
  <c r="FF88" i="54"/>
  <c r="FJ88" i="54"/>
  <c r="FN88" i="54"/>
  <c r="FR88" i="54"/>
  <c r="FG88" i="54"/>
  <c r="FK88" i="54"/>
  <c r="FO88" i="54"/>
  <c r="FS88" i="54"/>
  <c r="FH88" i="54"/>
  <c r="FL88" i="54"/>
  <c r="FP88" i="54"/>
  <c r="FT88" i="54"/>
  <c r="FH52" i="54"/>
  <c r="FL52" i="54"/>
  <c r="FP52" i="54"/>
  <c r="FT52" i="54"/>
  <c r="FI52" i="54"/>
  <c r="FM52" i="54"/>
  <c r="FQ52" i="54"/>
  <c r="FF52" i="54"/>
  <c r="FJ52" i="54"/>
  <c r="FN52" i="54"/>
  <c r="FR52" i="54"/>
  <c r="FG52" i="54"/>
  <c r="FK52" i="54"/>
  <c r="FO52" i="54"/>
  <c r="FS52" i="54"/>
  <c r="FH331" i="54"/>
  <c r="FL331" i="54"/>
  <c r="FP331" i="54"/>
  <c r="FT331" i="54"/>
  <c r="FI331" i="54"/>
  <c r="FM331" i="54"/>
  <c r="FQ331" i="54"/>
  <c r="FF331" i="54"/>
  <c r="FJ331" i="54"/>
  <c r="FN331" i="54"/>
  <c r="FR331" i="54"/>
  <c r="FG331" i="54"/>
  <c r="FK331" i="54"/>
  <c r="FO331" i="54"/>
  <c r="FS331" i="54"/>
  <c r="FI108" i="54"/>
  <c r="FM108" i="54"/>
  <c r="FQ108" i="54"/>
  <c r="FF108" i="54"/>
  <c r="FJ108" i="54"/>
  <c r="FN108" i="54"/>
  <c r="FR108" i="54"/>
  <c r="FG108" i="54"/>
  <c r="FK108" i="54"/>
  <c r="FO108" i="54"/>
  <c r="FS108" i="54"/>
  <c r="FH108" i="54"/>
  <c r="FL108" i="54"/>
  <c r="FP108" i="54"/>
  <c r="FT108" i="54"/>
  <c r="FH411" i="54"/>
  <c r="FL411" i="54"/>
  <c r="FP411" i="54"/>
  <c r="FT411" i="54"/>
  <c r="FI411" i="54"/>
  <c r="FM411" i="54"/>
  <c r="FQ411" i="54"/>
  <c r="FF411" i="54"/>
  <c r="FJ411" i="54"/>
  <c r="FN411" i="54"/>
  <c r="FR411" i="54"/>
  <c r="FG411" i="54"/>
  <c r="FK411" i="54"/>
  <c r="FO411" i="54"/>
  <c r="FS411" i="54"/>
  <c r="FI424" i="54"/>
  <c r="FM424" i="54"/>
  <c r="FQ424" i="54"/>
  <c r="FF424" i="54"/>
  <c r="FJ424" i="54"/>
  <c r="FN424" i="54"/>
  <c r="FR424" i="54"/>
  <c r="FG424" i="54"/>
  <c r="FK424" i="54"/>
  <c r="FO424" i="54"/>
  <c r="FS424" i="54"/>
  <c r="FH424" i="54"/>
  <c r="FL424" i="54"/>
  <c r="FP424" i="54"/>
  <c r="FT424" i="54"/>
  <c r="DW371" i="54"/>
  <c r="FH371" i="54"/>
  <c r="FL371" i="54"/>
  <c r="FP371" i="54"/>
  <c r="FT371" i="54"/>
  <c r="FI371" i="54"/>
  <c r="FM371" i="54"/>
  <c r="FQ371" i="54"/>
  <c r="FF371" i="54"/>
  <c r="FJ371" i="54"/>
  <c r="FN371" i="54"/>
  <c r="FR371" i="54"/>
  <c r="FG371" i="54"/>
  <c r="FK371" i="54"/>
  <c r="FO371" i="54"/>
  <c r="FS371" i="54"/>
  <c r="FI211" i="54"/>
  <c r="FM211" i="54"/>
  <c r="FQ211" i="54"/>
  <c r="FF211" i="54"/>
  <c r="FJ211" i="54"/>
  <c r="FN211" i="54"/>
  <c r="FR211" i="54"/>
  <c r="FG211" i="54"/>
  <c r="FK211" i="54"/>
  <c r="FO211" i="54"/>
  <c r="FS211" i="54"/>
  <c r="FH211" i="54"/>
  <c r="FL211" i="54"/>
  <c r="FP211" i="54"/>
  <c r="FT211" i="54"/>
  <c r="DW69" i="54"/>
  <c r="FF69" i="54"/>
  <c r="FJ69" i="54"/>
  <c r="FN69" i="54"/>
  <c r="FR69" i="54"/>
  <c r="FG69" i="54"/>
  <c r="FK69" i="54"/>
  <c r="FO69" i="54"/>
  <c r="FS69" i="54"/>
  <c r="FH69" i="54"/>
  <c r="FL69" i="54"/>
  <c r="FP69" i="54"/>
  <c r="FT69" i="54"/>
  <c r="FQ69" i="54"/>
  <c r="FI69" i="54"/>
  <c r="FM69" i="54"/>
  <c r="FF137" i="54"/>
  <c r="FJ137" i="54"/>
  <c r="FN137" i="54"/>
  <c r="FR137" i="54"/>
  <c r="FH137" i="54"/>
  <c r="FL137" i="54"/>
  <c r="FP137" i="54"/>
  <c r="FT137" i="54"/>
  <c r="FI137" i="54"/>
  <c r="FM137" i="54"/>
  <c r="FQ137" i="54"/>
  <c r="FK137" i="54"/>
  <c r="FO137" i="54"/>
  <c r="FS137" i="54"/>
  <c r="FG137" i="54"/>
  <c r="FH391" i="54"/>
  <c r="FL391" i="54"/>
  <c r="FP391" i="54"/>
  <c r="FT391" i="54"/>
  <c r="FI391" i="54"/>
  <c r="FM391" i="54"/>
  <c r="FQ391" i="54"/>
  <c r="FF391" i="54"/>
  <c r="FJ391" i="54"/>
  <c r="FN391" i="54"/>
  <c r="FR391" i="54"/>
  <c r="FG391" i="54"/>
  <c r="FK391" i="54"/>
  <c r="FO391" i="54"/>
  <c r="FS391" i="54"/>
  <c r="FH294" i="54"/>
  <c r="FI294" i="54"/>
  <c r="FM294" i="54"/>
  <c r="FQ294" i="54"/>
  <c r="FF294" i="54"/>
  <c r="FJ294" i="54"/>
  <c r="FN294" i="54"/>
  <c r="FR294" i="54"/>
  <c r="FG294" i="54"/>
  <c r="FK294" i="54"/>
  <c r="FO294" i="54"/>
  <c r="FS294" i="54"/>
  <c r="FL294" i="54"/>
  <c r="FP294" i="54"/>
  <c r="FT294" i="54"/>
  <c r="DW18" i="54"/>
  <c r="FF18" i="54"/>
  <c r="FJ18" i="54"/>
  <c r="FN18" i="54"/>
  <c r="FR18" i="54"/>
  <c r="FG18" i="54"/>
  <c r="FK18" i="54"/>
  <c r="FO18" i="54"/>
  <c r="FS18" i="54"/>
  <c r="FH18" i="54"/>
  <c r="FL18" i="54"/>
  <c r="FP18" i="54"/>
  <c r="FT18" i="54"/>
  <c r="FI18" i="54"/>
  <c r="FM18" i="54"/>
  <c r="FQ18" i="54"/>
  <c r="FG406" i="54"/>
  <c r="FK406" i="54"/>
  <c r="FO406" i="54"/>
  <c r="FS406" i="54"/>
  <c r="FH406" i="54"/>
  <c r="FL406" i="54"/>
  <c r="FP406" i="54"/>
  <c r="FT406" i="54"/>
  <c r="FI406" i="54"/>
  <c r="FM406" i="54"/>
  <c r="FQ406" i="54"/>
  <c r="FF406" i="54"/>
  <c r="FJ406" i="54"/>
  <c r="FN406" i="54"/>
  <c r="FR406" i="54"/>
  <c r="DW184" i="54"/>
  <c r="FG184" i="54"/>
  <c r="FK184" i="54"/>
  <c r="FO184" i="54"/>
  <c r="FS184" i="54"/>
  <c r="FH184" i="54"/>
  <c r="FL184" i="54"/>
  <c r="FP184" i="54"/>
  <c r="FT184" i="54"/>
  <c r="FI184" i="54"/>
  <c r="FM184" i="54"/>
  <c r="FQ184" i="54"/>
  <c r="FF184" i="54"/>
  <c r="FJ184" i="54"/>
  <c r="FN184" i="54"/>
  <c r="FR184" i="54"/>
  <c r="DW336" i="54"/>
  <c r="FI336" i="54"/>
  <c r="FM336" i="54"/>
  <c r="FQ336" i="54"/>
  <c r="FF336" i="54"/>
  <c r="FJ336" i="54"/>
  <c r="FN336" i="54"/>
  <c r="FR336" i="54"/>
  <c r="FG336" i="54"/>
  <c r="FK336" i="54"/>
  <c r="FO336" i="54"/>
  <c r="FS336" i="54"/>
  <c r="FH336" i="54"/>
  <c r="FL336" i="54"/>
  <c r="FP336" i="54"/>
  <c r="FT336" i="54"/>
  <c r="DW80" i="54"/>
  <c r="FI80" i="54"/>
  <c r="FM80" i="54"/>
  <c r="FQ80" i="54"/>
  <c r="FF80" i="54"/>
  <c r="FJ80" i="54"/>
  <c r="FN80" i="54"/>
  <c r="FR80" i="54"/>
  <c r="FG80" i="54"/>
  <c r="FK80" i="54"/>
  <c r="FO80" i="54"/>
  <c r="FS80" i="54"/>
  <c r="FL80" i="54"/>
  <c r="FP80" i="54"/>
  <c r="FT80" i="54"/>
  <c r="FH80" i="54"/>
  <c r="FF377" i="54"/>
  <c r="FJ377" i="54"/>
  <c r="FN377" i="54"/>
  <c r="FR377" i="54"/>
  <c r="FG377" i="54"/>
  <c r="FK377" i="54"/>
  <c r="FO377" i="54"/>
  <c r="FS377" i="54"/>
  <c r="FH377" i="54"/>
  <c r="FL377" i="54"/>
  <c r="FP377" i="54"/>
  <c r="FT377" i="54"/>
  <c r="FI377" i="54"/>
  <c r="FM377" i="54"/>
  <c r="FQ377" i="54"/>
  <c r="DW115" i="54"/>
  <c r="FH115" i="54"/>
  <c r="FL115" i="54"/>
  <c r="FP115" i="54"/>
  <c r="FT115" i="54"/>
  <c r="FI115" i="54"/>
  <c r="FM115" i="54"/>
  <c r="FQ115" i="54"/>
  <c r="FF115" i="54"/>
  <c r="FJ115" i="54"/>
  <c r="FN115" i="54"/>
  <c r="FR115" i="54"/>
  <c r="FG115" i="54"/>
  <c r="FK115" i="54"/>
  <c r="FO115" i="54"/>
  <c r="FS115" i="54"/>
  <c r="FF284" i="54"/>
  <c r="FJ284" i="54"/>
  <c r="FN284" i="54"/>
  <c r="FR284" i="54"/>
  <c r="FG284" i="54"/>
  <c r="FK284" i="54"/>
  <c r="FO284" i="54"/>
  <c r="FS284" i="54"/>
  <c r="FH284" i="54"/>
  <c r="FL284" i="54"/>
  <c r="FP284" i="54"/>
  <c r="FT284" i="54"/>
  <c r="FI284" i="54"/>
  <c r="FM284" i="54"/>
  <c r="FQ284" i="54"/>
  <c r="FF252" i="54"/>
  <c r="FJ252" i="54"/>
  <c r="FN252" i="54"/>
  <c r="FR252" i="54"/>
  <c r="FG252" i="54"/>
  <c r="FK252" i="54"/>
  <c r="FO252" i="54"/>
  <c r="FS252" i="54"/>
  <c r="FH252" i="54"/>
  <c r="FL252" i="54"/>
  <c r="FP252" i="54"/>
  <c r="FT252" i="54"/>
  <c r="FI252" i="54"/>
  <c r="FM252" i="54"/>
  <c r="FQ252" i="54"/>
  <c r="DW123" i="54"/>
  <c r="FH123" i="54"/>
  <c r="FL123" i="54"/>
  <c r="FP123" i="54"/>
  <c r="FT123" i="54"/>
  <c r="FI123" i="54"/>
  <c r="FM123" i="54"/>
  <c r="FQ123" i="54"/>
  <c r="FF123" i="54"/>
  <c r="FJ123" i="54"/>
  <c r="FN123" i="54"/>
  <c r="FR123" i="54"/>
  <c r="FG123" i="54"/>
  <c r="FK123" i="54"/>
  <c r="FO123" i="54"/>
  <c r="FS123" i="54"/>
  <c r="DW209" i="54"/>
  <c r="FG209" i="54"/>
  <c r="FK209" i="54"/>
  <c r="FO209" i="54"/>
  <c r="FS209" i="54"/>
  <c r="FH209" i="54"/>
  <c r="FL209" i="54"/>
  <c r="FP209" i="54"/>
  <c r="FT209" i="54"/>
  <c r="FI209" i="54"/>
  <c r="FM209" i="54"/>
  <c r="FQ209" i="54"/>
  <c r="FF209" i="54"/>
  <c r="FJ209" i="54"/>
  <c r="FN209" i="54"/>
  <c r="FR209" i="54"/>
  <c r="FH177" i="54"/>
  <c r="FL177" i="54"/>
  <c r="FP177" i="54"/>
  <c r="FT177" i="54"/>
  <c r="FI177" i="54"/>
  <c r="FM177" i="54"/>
  <c r="FQ177" i="54"/>
  <c r="FF177" i="54"/>
  <c r="FJ177" i="54"/>
  <c r="FN177" i="54"/>
  <c r="FR177" i="54"/>
  <c r="FG177" i="54"/>
  <c r="FK177" i="54"/>
  <c r="FO177" i="54"/>
  <c r="FS177" i="54"/>
  <c r="FI404" i="54"/>
  <c r="FM404" i="54"/>
  <c r="FQ404" i="54"/>
  <c r="FF404" i="54"/>
  <c r="FJ404" i="54"/>
  <c r="FN404" i="54"/>
  <c r="FR404" i="54"/>
  <c r="FG404" i="54"/>
  <c r="FK404" i="54"/>
  <c r="FO404" i="54"/>
  <c r="FS404" i="54"/>
  <c r="FH404" i="54"/>
  <c r="FL404" i="54"/>
  <c r="FP404" i="54"/>
  <c r="FT404" i="54"/>
  <c r="FI412" i="54"/>
  <c r="FM412" i="54"/>
  <c r="FQ412" i="54"/>
  <c r="FF412" i="54"/>
  <c r="FJ412" i="54"/>
  <c r="FN412" i="54"/>
  <c r="FR412" i="54"/>
  <c r="FG412" i="54"/>
  <c r="FK412" i="54"/>
  <c r="FO412" i="54"/>
  <c r="FS412" i="54"/>
  <c r="FH412" i="54"/>
  <c r="FL412" i="54"/>
  <c r="FP412" i="54"/>
  <c r="FT412" i="54"/>
  <c r="FH307" i="54"/>
  <c r="FL307" i="54"/>
  <c r="FP307" i="54"/>
  <c r="FT307" i="54"/>
  <c r="FI307" i="54"/>
  <c r="FM307" i="54"/>
  <c r="FQ307" i="54"/>
  <c r="FF307" i="54"/>
  <c r="FJ307" i="54"/>
  <c r="FN307" i="54"/>
  <c r="FR307" i="54"/>
  <c r="FG307" i="54"/>
  <c r="FK307" i="54"/>
  <c r="FO307" i="54"/>
  <c r="FS307" i="54"/>
  <c r="FG426" i="54"/>
  <c r="FK426" i="54"/>
  <c r="FO426" i="54"/>
  <c r="FS426" i="54"/>
  <c r="FH426" i="54"/>
  <c r="FL426" i="54"/>
  <c r="FP426" i="54"/>
  <c r="FT426" i="54"/>
  <c r="FI426" i="54"/>
  <c r="FM426" i="54"/>
  <c r="FQ426" i="54"/>
  <c r="FF426" i="54"/>
  <c r="FJ426" i="54"/>
  <c r="FN426" i="54"/>
  <c r="FR426" i="54"/>
  <c r="FH20" i="54"/>
  <c r="FL20" i="54"/>
  <c r="FP20" i="54"/>
  <c r="FT20" i="54"/>
  <c r="FI20" i="54"/>
  <c r="FM20" i="54"/>
  <c r="FQ20" i="54"/>
  <c r="FF20" i="54"/>
  <c r="FJ20" i="54"/>
  <c r="FN20" i="54"/>
  <c r="FR20" i="54"/>
  <c r="FK20" i="54"/>
  <c r="FO20" i="54"/>
  <c r="FS20" i="54"/>
  <c r="FG20" i="54"/>
  <c r="FI328" i="54"/>
  <c r="FM328" i="54"/>
  <c r="FQ328" i="54"/>
  <c r="FF328" i="54"/>
  <c r="FJ328" i="54"/>
  <c r="FN328" i="54"/>
  <c r="FR328" i="54"/>
  <c r="FG328" i="54"/>
  <c r="FK328" i="54"/>
  <c r="FO328" i="54"/>
  <c r="FS328" i="54"/>
  <c r="FH328" i="54"/>
  <c r="FL328" i="54"/>
  <c r="FP328" i="54"/>
  <c r="FT328" i="54"/>
  <c r="FG27" i="54"/>
  <c r="FK27" i="54"/>
  <c r="FO27" i="54"/>
  <c r="FS27" i="54"/>
  <c r="FH27" i="54"/>
  <c r="FL27" i="54"/>
  <c r="FP27" i="54"/>
  <c r="FT27" i="54"/>
  <c r="FI27" i="54"/>
  <c r="FM27" i="54"/>
  <c r="FQ27" i="54"/>
  <c r="FR27" i="54"/>
  <c r="FF27" i="54"/>
  <c r="FJ27" i="54"/>
  <c r="FN27" i="54"/>
  <c r="FG160" i="54"/>
  <c r="FK160" i="54"/>
  <c r="FO160" i="54"/>
  <c r="FS160" i="54"/>
  <c r="FH160" i="54"/>
  <c r="FL160" i="54"/>
  <c r="FP160" i="54"/>
  <c r="FT160" i="54"/>
  <c r="FM160" i="54"/>
  <c r="FF160" i="54"/>
  <c r="FN160" i="54"/>
  <c r="FI160" i="54"/>
  <c r="FQ160" i="54"/>
  <c r="FJ160" i="54"/>
  <c r="FR160" i="54"/>
  <c r="FI96" i="54"/>
  <c r="FM96" i="54"/>
  <c r="FQ96" i="54"/>
  <c r="FF96" i="54"/>
  <c r="FJ96" i="54"/>
  <c r="FN96" i="54"/>
  <c r="FR96" i="54"/>
  <c r="FG96" i="54"/>
  <c r="FK96" i="54"/>
  <c r="FO96" i="54"/>
  <c r="FS96" i="54"/>
  <c r="FH96" i="54"/>
  <c r="FL96" i="54"/>
  <c r="FP96" i="54"/>
  <c r="FT96" i="54"/>
  <c r="FI132" i="54"/>
  <c r="FM132" i="54"/>
  <c r="FQ132" i="54"/>
  <c r="FG132" i="54"/>
  <c r="FK132" i="54"/>
  <c r="FO132" i="54"/>
  <c r="FS132" i="54"/>
  <c r="FH132" i="54"/>
  <c r="FL132" i="54"/>
  <c r="FP132" i="54"/>
  <c r="FT132" i="54"/>
  <c r="FF132" i="54"/>
  <c r="FJ132" i="54"/>
  <c r="FN132" i="54"/>
  <c r="FR132" i="54"/>
  <c r="FF147" i="54"/>
  <c r="FJ147" i="54"/>
  <c r="FN147" i="54"/>
  <c r="FR147" i="54"/>
  <c r="FG147" i="54"/>
  <c r="FK147" i="54"/>
  <c r="FO147" i="54"/>
  <c r="FS147" i="54"/>
  <c r="FH147" i="54"/>
  <c r="FP147" i="54"/>
  <c r="FI147" i="54"/>
  <c r="FQ147" i="54"/>
  <c r="FL147" i="54"/>
  <c r="FT147" i="54"/>
  <c r="FM147" i="54"/>
  <c r="FH363" i="54"/>
  <c r="FL363" i="54"/>
  <c r="FP363" i="54"/>
  <c r="FT363" i="54"/>
  <c r="FI363" i="54"/>
  <c r="FM363" i="54"/>
  <c r="FQ363" i="54"/>
  <c r="FF363" i="54"/>
  <c r="FJ363" i="54"/>
  <c r="FN363" i="54"/>
  <c r="FR363" i="54"/>
  <c r="FG363" i="54"/>
  <c r="FK363" i="54"/>
  <c r="FO363" i="54"/>
  <c r="FS363" i="54"/>
  <c r="FI182" i="54"/>
  <c r="FM182" i="54"/>
  <c r="FQ182" i="54"/>
  <c r="FF182" i="54"/>
  <c r="FJ182" i="54"/>
  <c r="FN182" i="54"/>
  <c r="FR182" i="54"/>
  <c r="FG182" i="54"/>
  <c r="FK182" i="54"/>
  <c r="FO182" i="54"/>
  <c r="FS182" i="54"/>
  <c r="FH182" i="54"/>
  <c r="FL182" i="54"/>
  <c r="FP182" i="54"/>
  <c r="FT182" i="54"/>
  <c r="FG144" i="54"/>
  <c r="FK144" i="54"/>
  <c r="FO144" i="54"/>
  <c r="FS144" i="54"/>
  <c r="FH144" i="54"/>
  <c r="FL144" i="54"/>
  <c r="FP144" i="54"/>
  <c r="FT144" i="54"/>
  <c r="FM144" i="54"/>
  <c r="FF144" i="54"/>
  <c r="FN144" i="54"/>
  <c r="FI144" i="54"/>
  <c r="FQ144" i="54"/>
  <c r="FJ144" i="54"/>
  <c r="FR144" i="54"/>
  <c r="FH222" i="54"/>
  <c r="FL222" i="54"/>
  <c r="FP222" i="54"/>
  <c r="FT222" i="54"/>
  <c r="FI222" i="54"/>
  <c r="FM222" i="54"/>
  <c r="FQ222" i="54"/>
  <c r="FF222" i="54"/>
  <c r="FJ222" i="54"/>
  <c r="FN222" i="54"/>
  <c r="FR222" i="54"/>
  <c r="FG222" i="54"/>
  <c r="FK222" i="54"/>
  <c r="FO222" i="54"/>
  <c r="FS222" i="54"/>
  <c r="FI100" i="54"/>
  <c r="FM100" i="54"/>
  <c r="FQ100" i="54"/>
  <c r="FF100" i="54"/>
  <c r="FJ100" i="54"/>
  <c r="FN100" i="54"/>
  <c r="FR100" i="54"/>
  <c r="FG100" i="54"/>
  <c r="FK100" i="54"/>
  <c r="FO100" i="54"/>
  <c r="FS100" i="54"/>
  <c r="FH100" i="54"/>
  <c r="FL100" i="54"/>
  <c r="FP100" i="54"/>
  <c r="FT100" i="54"/>
  <c r="FF433" i="54"/>
  <c r="FJ433" i="54"/>
  <c r="FN433" i="54"/>
  <c r="FR433" i="54"/>
  <c r="FG433" i="54"/>
  <c r="FK433" i="54"/>
  <c r="FO433" i="54"/>
  <c r="FS433" i="54"/>
  <c r="FH433" i="54"/>
  <c r="FL433" i="54"/>
  <c r="FP433" i="54"/>
  <c r="FT433" i="54"/>
  <c r="FI433" i="54"/>
  <c r="FM433" i="54"/>
  <c r="FQ433" i="54"/>
  <c r="FH339" i="54"/>
  <c r="FL339" i="54"/>
  <c r="FP339" i="54"/>
  <c r="FT339" i="54"/>
  <c r="FI339" i="54"/>
  <c r="FM339" i="54"/>
  <c r="FQ339" i="54"/>
  <c r="FF339" i="54"/>
  <c r="FJ339" i="54"/>
  <c r="FN339" i="54"/>
  <c r="FR339" i="54"/>
  <c r="FG339" i="54"/>
  <c r="FK339" i="54"/>
  <c r="FO339" i="54"/>
  <c r="FS339" i="54"/>
  <c r="FG11" i="54"/>
  <c r="FK11" i="54"/>
  <c r="FO11" i="54"/>
  <c r="FS11" i="54"/>
  <c r="FH11" i="54"/>
  <c r="FL11" i="54"/>
  <c r="FP11" i="54"/>
  <c r="FT11" i="54"/>
  <c r="FI11" i="54"/>
  <c r="FM11" i="54"/>
  <c r="FQ11" i="54"/>
  <c r="FR11" i="54"/>
  <c r="FF11" i="54"/>
  <c r="FJ11" i="54"/>
  <c r="FN11" i="54"/>
  <c r="FI162" i="54"/>
  <c r="FM162" i="54"/>
  <c r="FQ162" i="54"/>
  <c r="FF162" i="54"/>
  <c r="FJ162" i="54"/>
  <c r="FN162" i="54"/>
  <c r="FR162" i="54"/>
  <c r="FG162" i="54"/>
  <c r="FO162" i="54"/>
  <c r="FH162" i="54"/>
  <c r="FP162" i="54"/>
  <c r="FK162" i="54"/>
  <c r="FS162" i="54"/>
  <c r="FL162" i="54"/>
  <c r="FT162" i="54"/>
  <c r="FI243" i="54"/>
  <c r="FM243" i="54"/>
  <c r="FQ243" i="54"/>
  <c r="FF243" i="54"/>
  <c r="FJ243" i="54"/>
  <c r="FN243" i="54"/>
  <c r="FR243" i="54"/>
  <c r="FG243" i="54"/>
  <c r="FK243" i="54"/>
  <c r="FO243" i="54"/>
  <c r="FS243" i="54"/>
  <c r="FH243" i="54"/>
  <c r="FL243" i="54"/>
  <c r="FP243" i="54"/>
  <c r="FT243" i="54"/>
  <c r="FF54" i="54"/>
  <c r="FJ54" i="54"/>
  <c r="FN54" i="54"/>
  <c r="FR54" i="54"/>
  <c r="FG54" i="54"/>
  <c r="FK54" i="54"/>
  <c r="FO54" i="54"/>
  <c r="FS54" i="54"/>
  <c r="FH54" i="54"/>
  <c r="FL54" i="54"/>
  <c r="FP54" i="54"/>
  <c r="FT54" i="54"/>
  <c r="FI54" i="54"/>
  <c r="FM54" i="54"/>
  <c r="FQ54" i="54"/>
  <c r="DW403" i="54"/>
  <c r="FH403" i="54"/>
  <c r="FL403" i="54"/>
  <c r="FP403" i="54"/>
  <c r="FT403" i="54"/>
  <c r="FI403" i="54"/>
  <c r="FM403" i="54"/>
  <c r="FQ403" i="54"/>
  <c r="FF403" i="54"/>
  <c r="FJ403" i="54"/>
  <c r="FN403" i="54"/>
  <c r="FR403" i="54"/>
  <c r="FG403" i="54"/>
  <c r="FK403" i="54"/>
  <c r="FO403" i="54"/>
  <c r="FS403" i="54"/>
  <c r="DW101" i="54"/>
  <c r="FF101" i="54"/>
  <c r="FJ101" i="54"/>
  <c r="FN101" i="54"/>
  <c r="FR101" i="54"/>
  <c r="FG101" i="54"/>
  <c r="FK101" i="54"/>
  <c r="FO101" i="54"/>
  <c r="FS101" i="54"/>
  <c r="FH101" i="54"/>
  <c r="FL101" i="54"/>
  <c r="FP101" i="54"/>
  <c r="FT101" i="54"/>
  <c r="FI101" i="54"/>
  <c r="FM101" i="54"/>
  <c r="FQ101" i="54"/>
  <c r="FF85" i="54"/>
  <c r="FJ85" i="54"/>
  <c r="FG85" i="54"/>
  <c r="FK85" i="54"/>
  <c r="FH85" i="54"/>
  <c r="FL85" i="54"/>
  <c r="FN85" i="54"/>
  <c r="FR85" i="54"/>
  <c r="FO85" i="54"/>
  <c r="FS85" i="54"/>
  <c r="FI85" i="54"/>
  <c r="FP85" i="54"/>
  <c r="FT85" i="54"/>
  <c r="FM85" i="54"/>
  <c r="FQ85" i="54"/>
  <c r="FH399" i="54"/>
  <c r="FL399" i="54"/>
  <c r="FP399" i="54"/>
  <c r="FT399" i="54"/>
  <c r="FI399" i="54"/>
  <c r="FM399" i="54"/>
  <c r="FQ399" i="54"/>
  <c r="FF399" i="54"/>
  <c r="FJ399" i="54"/>
  <c r="FN399" i="54"/>
  <c r="FR399" i="54"/>
  <c r="FG399" i="54"/>
  <c r="FK399" i="54"/>
  <c r="FO399" i="54"/>
  <c r="FS399" i="54"/>
  <c r="DW383" i="54"/>
  <c r="FH383" i="54"/>
  <c r="FL383" i="54"/>
  <c r="FP383" i="54"/>
  <c r="FT383" i="54"/>
  <c r="FI383" i="54"/>
  <c r="FM383" i="54"/>
  <c r="FQ383" i="54"/>
  <c r="FF383" i="54"/>
  <c r="FJ383" i="54"/>
  <c r="FN383" i="54"/>
  <c r="FR383" i="54"/>
  <c r="FG383" i="54"/>
  <c r="FK383" i="54"/>
  <c r="FO383" i="54"/>
  <c r="FS383" i="54"/>
  <c r="FF191" i="54"/>
  <c r="FJ191" i="54"/>
  <c r="FN191" i="54"/>
  <c r="FR191" i="54"/>
  <c r="FG191" i="54"/>
  <c r="FK191" i="54"/>
  <c r="FO191" i="54"/>
  <c r="FS191" i="54"/>
  <c r="FH191" i="54"/>
  <c r="FL191" i="54"/>
  <c r="FP191" i="54"/>
  <c r="FT191" i="54"/>
  <c r="FI191" i="54"/>
  <c r="FM191" i="54"/>
  <c r="FQ191" i="54"/>
  <c r="FG314" i="54"/>
  <c r="FK314" i="54"/>
  <c r="FO314" i="54"/>
  <c r="FS314" i="54"/>
  <c r="FH314" i="54"/>
  <c r="FL314" i="54"/>
  <c r="FP314" i="54"/>
  <c r="FT314" i="54"/>
  <c r="FI314" i="54"/>
  <c r="FM314" i="54"/>
  <c r="FQ314" i="54"/>
  <c r="FF314" i="54"/>
  <c r="FJ314" i="54"/>
  <c r="FN314" i="54"/>
  <c r="FR314" i="54"/>
  <c r="FG298" i="54"/>
  <c r="FK298" i="54"/>
  <c r="FO298" i="54"/>
  <c r="FS298" i="54"/>
  <c r="FH298" i="54"/>
  <c r="FL298" i="54"/>
  <c r="FP298" i="54"/>
  <c r="FT298" i="54"/>
  <c r="FI298" i="54"/>
  <c r="FM298" i="54"/>
  <c r="FQ298" i="54"/>
  <c r="FF298" i="54"/>
  <c r="FJ298" i="54"/>
  <c r="FN298" i="54"/>
  <c r="FR298" i="54"/>
  <c r="DW77" i="54"/>
  <c r="FF77" i="54"/>
  <c r="FJ77" i="54"/>
  <c r="FN77" i="54"/>
  <c r="FR77" i="54"/>
  <c r="FG77" i="54"/>
  <c r="FK77" i="54"/>
  <c r="FO77" i="54"/>
  <c r="FS77" i="54"/>
  <c r="FH77" i="54"/>
  <c r="FL77" i="54"/>
  <c r="FP77" i="54"/>
  <c r="FT77" i="54"/>
  <c r="FI77" i="54"/>
  <c r="FM77" i="54"/>
  <c r="FQ77" i="54"/>
  <c r="FH423" i="54"/>
  <c r="FL423" i="54"/>
  <c r="FP423" i="54"/>
  <c r="FT423" i="54"/>
  <c r="FI423" i="54"/>
  <c r="FM423" i="54"/>
  <c r="FQ423" i="54"/>
  <c r="FF423" i="54"/>
  <c r="FJ423" i="54"/>
  <c r="FN423" i="54"/>
  <c r="FR423" i="54"/>
  <c r="FG423" i="54"/>
  <c r="FK423" i="54"/>
  <c r="FO423" i="54"/>
  <c r="FS423" i="54"/>
  <c r="FG326" i="54"/>
  <c r="FK326" i="54"/>
  <c r="FO326" i="54"/>
  <c r="FS326" i="54"/>
  <c r="FH326" i="54"/>
  <c r="FL326" i="54"/>
  <c r="FP326" i="54"/>
  <c r="FT326" i="54"/>
  <c r="FI326" i="54"/>
  <c r="FM326" i="54"/>
  <c r="FQ326" i="54"/>
  <c r="FF326" i="54"/>
  <c r="FJ326" i="54"/>
  <c r="FN326" i="54"/>
  <c r="FR326" i="54"/>
  <c r="DW117" i="54"/>
  <c r="FF117" i="54"/>
  <c r="FJ117" i="54"/>
  <c r="FN117" i="54"/>
  <c r="FR117" i="54"/>
  <c r="FG117" i="54"/>
  <c r="FK117" i="54"/>
  <c r="FO117" i="54"/>
  <c r="FS117" i="54"/>
  <c r="FH117" i="54"/>
  <c r="FL117" i="54"/>
  <c r="FP117" i="54"/>
  <c r="FT117" i="54"/>
  <c r="FI117" i="54"/>
  <c r="FM117" i="54"/>
  <c r="FQ117" i="54"/>
  <c r="FF143" i="54"/>
  <c r="FJ143" i="54"/>
  <c r="FN143" i="54"/>
  <c r="FR143" i="54"/>
  <c r="FG143" i="54"/>
  <c r="FK143" i="54"/>
  <c r="FO143" i="54"/>
  <c r="FS143" i="54"/>
  <c r="FL143" i="54"/>
  <c r="FT143" i="54"/>
  <c r="FM143" i="54"/>
  <c r="FH143" i="54"/>
  <c r="FP143" i="54"/>
  <c r="FI143" i="54"/>
  <c r="FQ143" i="54"/>
  <c r="DW394" i="54"/>
  <c r="FG394" i="54"/>
  <c r="FK394" i="54"/>
  <c r="FO394" i="54"/>
  <c r="FS394" i="54"/>
  <c r="FH394" i="54"/>
  <c r="FL394" i="54"/>
  <c r="FP394" i="54"/>
  <c r="FT394" i="54"/>
  <c r="FI394" i="54"/>
  <c r="FM394" i="54"/>
  <c r="FQ394" i="54"/>
  <c r="FF394" i="54"/>
  <c r="FJ394" i="54"/>
  <c r="FN394" i="54"/>
  <c r="FR394" i="54"/>
  <c r="DW136" i="54"/>
  <c r="FI136" i="54"/>
  <c r="FM136" i="54"/>
  <c r="FQ136" i="54"/>
  <c r="FG136" i="54"/>
  <c r="FK136" i="54"/>
  <c r="FO136" i="54"/>
  <c r="FS136" i="54"/>
  <c r="FH136" i="54"/>
  <c r="FL136" i="54"/>
  <c r="FP136" i="54"/>
  <c r="FT136" i="54"/>
  <c r="FJ136" i="54"/>
  <c r="FN136" i="54"/>
  <c r="FR136" i="54"/>
  <c r="FF136" i="54"/>
  <c r="DW324" i="54"/>
  <c r="FI324" i="54"/>
  <c r="FM324" i="54"/>
  <c r="FQ324" i="54"/>
  <c r="FF324" i="54"/>
  <c r="FJ324" i="54"/>
  <c r="FN324" i="54"/>
  <c r="FR324" i="54"/>
  <c r="FG324" i="54"/>
  <c r="FK324" i="54"/>
  <c r="FO324" i="54"/>
  <c r="FS324" i="54"/>
  <c r="FH324" i="54"/>
  <c r="FL324" i="54"/>
  <c r="FP324" i="54"/>
  <c r="FT324" i="54"/>
  <c r="FI13" i="54"/>
  <c r="FM13" i="54"/>
  <c r="FQ13" i="54"/>
  <c r="FF13" i="54"/>
  <c r="FJ13" i="54"/>
  <c r="FN13" i="54"/>
  <c r="FR13" i="54"/>
  <c r="FG13" i="54"/>
  <c r="FK13" i="54"/>
  <c r="FO13" i="54"/>
  <c r="FS13" i="54"/>
  <c r="FT13" i="54"/>
  <c r="FH13" i="54"/>
  <c r="FL13" i="54"/>
  <c r="FP13" i="54"/>
  <c r="DW164" i="54"/>
  <c r="FG164" i="54"/>
  <c r="FK164" i="54"/>
  <c r="FO164" i="54"/>
  <c r="FS164" i="54"/>
  <c r="FH164" i="54"/>
  <c r="FL164" i="54"/>
  <c r="FP164" i="54"/>
  <c r="FT164" i="54"/>
  <c r="FI164" i="54"/>
  <c r="FQ164" i="54"/>
  <c r="FJ164" i="54"/>
  <c r="FR164" i="54"/>
  <c r="FM164" i="54"/>
  <c r="FF164" i="54"/>
  <c r="FN164" i="54"/>
  <c r="DW358" i="54"/>
  <c r="FG358" i="54"/>
  <c r="FK358" i="54"/>
  <c r="FO358" i="54"/>
  <c r="FS358" i="54"/>
  <c r="FH358" i="54"/>
  <c r="FL358" i="54"/>
  <c r="FP358" i="54"/>
  <c r="FT358" i="54"/>
  <c r="FI358" i="54"/>
  <c r="FM358" i="54"/>
  <c r="FQ358" i="54"/>
  <c r="FF358" i="54"/>
  <c r="FJ358" i="54"/>
  <c r="FN358" i="54"/>
  <c r="FR358" i="54"/>
  <c r="DW168" i="54"/>
  <c r="FG168" i="54"/>
  <c r="FK168" i="54"/>
  <c r="FO168" i="54"/>
  <c r="FS168" i="54"/>
  <c r="FH168" i="54"/>
  <c r="FL168" i="54"/>
  <c r="FP168" i="54"/>
  <c r="FT168" i="54"/>
  <c r="FM168" i="54"/>
  <c r="FF168" i="54"/>
  <c r="FN168" i="54"/>
  <c r="FI168" i="54"/>
  <c r="FQ168" i="54"/>
  <c r="FJ168" i="54"/>
  <c r="FR168" i="54"/>
  <c r="DW245" i="54"/>
  <c r="FG245" i="54"/>
  <c r="FK245" i="54"/>
  <c r="FO245" i="54"/>
  <c r="FS245" i="54"/>
  <c r="FH245" i="54"/>
  <c r="FL245" i="54"/>
  <c r="FP245" i="54"/>
  <c r="FT245" i="54"/>
  <c r="FI245" i="54"/>
  <c r="FM245" i="54"/>
  <c r="FQ245" i="54"/>
  <c r="FF245" i="54"/>
  <c r="FJ245" i="54"/>
  <c r="FN245" i="54"/>
  <c r="FR245" i="54"/>
  <c r="DW296" i="54"/>
  <c r="FI296" i="54"/>
  <c r="FM296" i="54"/>
  <c r="FQ296" i="54"/>
  <c r="FF296" i="54"/>
  <c r="FJ296" i="54"/>
  <c r="FN296" i="54"/>
  <c r="FR296" i="54"/>
  <c r="FG296" i="54"/>
  <c r="FK296" i="54"/>
  <c r="FO296" i="54"/>
  <c r="FS296" i="54"/>
  <c r="FH296" i="54"/>
  <c r="FL296" i="54"/>
  <c r="FP296" i="54"/>
  <c r="FT296" i="54"/>
  <c r="FF276" i="54"/>
  <c r="FJ276" i="54"/>
  <c r="FN276" i="54"/>
  <c r="FR276" i="54"/>
  <c r="FG276" i="54"/>
  <c r="FK276" i="54"/>
  <c r="FO276" i="54"/>
  <c r="FS276" i="54"/>
  <c r="FH276" i="54"/>
  <c r="FL276" i="54"/>
  <c r="FP276" i="54"/>
  <c r="FT276" i="54"/>
  <c r="FI276" i="54"/>
  <c r="FM276" i="54"/>
  <c r="FQ276" i="54"/>
  <c r="DW205" i="54"/>
  <c r="FH205" i="54"/>
  <c r="FL205" i="54"/>
  <c r="FP205" i="54"/>
  <c r="FT205" i="54"/>
  <c r="FI205" i="54"/>
  <c r="FM205" i="54"/>
  <c r="FQ205" i="54"/>
  <c r="FF205" i="54"/>
  <c r="FJ205" i="54"/>
  <c r="FN205" i="54"/>
  <c r="FR205" i="54"/>
  <c r="FG205" i="54"/>
  <c r="FK205" i="54"/>
  <c r="FO205" i="54"/>
  <c r="FS205" i="54"/>
  <c r="FH107" i="54"/>
  <c r="FL107" i="54"/>
  <c r="FP107" i="54"/>
  <c r="FT107" i="54"/>
  <c r="FI107" i="54"/>
  <c r="FM107" i="54"/>
  <c r="FQ107" i="54"/>
  <c r="FF107" i="54"/>
  <c r="FJ107" i="54"/>
  <c r="FN107" i="54"/>
  <c r="FR107" i="54"/>
  <c r="FG107" i="54"/>
  <c r="FK107" i="54"/>
  <c r="FO107" i="54"/>
  <c r="FS107" i="54"/>
  <c r="FH16" i="54"/>
  <c r="FL16" i="54"/>
  <c r="FP16" i="54"/>
  <c r="FT16" i="54"/>
  <c r="FI16" i="54"/>
  <c r="FM16" i="54"/>
  <c r="FQ16" i="54"/>
  <c r="FF16" i="54"/>
  <c r="FJ16" i="54"/>
  <c r="FN16" i="54"/>
  <c r="FR16" i="54"/>
  <c r="FG16" i="54"/>
  <c r="FK16" i="54"/>
  <c r="FO16" i="54"/>
  <c r="FS16" i="54"/>
  <c r="DW304" i="54"/>
  <c r="FI304" i="54"/>
  <c r="FM304" i="54"/>
  <c r="FQ304" i="54"/>
  <c r="FF304" i="54"/>
  <c r="FJ304" i="54"/>
  <c r="FN304" i="54"/>
  <c r="FR304" i="54"/>
  <c r="FG304" i="54"/>
  <c r="FK304" i="54"/>
  <c r="FO304" i="54"/>
  <c r="FS304" i="54"/>
  <c r="FH304" i="54"/>
  <c r="FL304" i="54"/>
  <c r="FP304" i="54"/>
  <c r="FT304" i="54"/>
  <c r="DW178" i="54"/>
  <c r="FI178" i="54"/>
  <c r="FM178" i="54"/>
  <c r="FQ178" i="54"/>
  <c r="FF178" i="54"/>
  <c r="FJ178" i="54"/>
  <c r="FN178" i="54"/>
  <c r="FR178" i="54"/>
  <c r="FG178" i="54"/>
  <c r="FK178" i="54"/>
  <c r="FO178" i="54"/>
  <c r="FS178" i="54"/>
  <c r="FH178" i="54"/>
  <c r="FL178" i="54"/>
  <c r="FP178" i="54"/>
  <c r="FT178" i="54"/>
  <c r="DW111" i="54"/>
  <c r="FH111" i="54"/>
  <c r="FL111" i="54"/>
  <c r="FP111" i="54"/>
  <c r="FT111" i="54"/>
  <c r="FI111" i="54"/>
  <c r="FM111" i="54"/>
  <c r="FQ111" i="54"/>
  <c r="FF111" i="54"/>
  <c r="FJ111" i="54"/>
  <c r="FN111" i="54"/>
  <c r="FR111" i="54"/>
  <c r="FG111" i="54"/>
  <c r="FK111" i="54"/>
  <c r="FO111" i="54"/>
  <c r="FS111" i="54"/>
  <c r="FF369" i="54"/>
  <c r="FJ369" i="54"/>
  <c r="FN369" i="54"/>
  <c r="FR369" i="54"/>
  <c r="FG369" i="54"/>
  <c r="FK369" i="54"/>
  <c r="FO369" i="54"/>
  <c r="FS369" i="54"/>
  <c r="FH369" i="54"/>
  <c r="FL369" i="54"/>
  <c r="FP369" i="54"/>
  <c r="FT369" i="54"/>
  <c r="FI369" i="54"/>
  <c r="FM369" i="54"/>
  <c r="FQ369" i="54"/>
  <c r="FI316" i="54"/>
  <c r="FM316" i="54"/>
  <c r="FQ316" i="54"/>
  <c r="FF316" i="54"/>
  <c r="FJ316" i="54"/>
  <c r="FN316" i="54"/>
  <c r="FR316" i="54"/>
  <c r="FG316" i="54"/>
  <c r="FK316" i="54"/>
  <c r="FO316" i="54"/>
  <c r="FS316" i="54"/>
  <c r="FH316" i="54"/>
  <c r="FL316" i="54"/>
  <c r="FP316" i="54"/>
  <c r="FT316" i="54"/>
  <c r="DW231" i="54"/>
  <c r="FI231" i="54"/>
  <c r="FM231" i="54"/>
  <c r="FQ231" i="54"/>
  <c r="FF231" i="54"/>
  <c r="FJ231" i="54"/>
  <c r="FN231" i="54"/>
  <c r="FR231" i="54"/>
  <c r="FG231" i="54"/>
  <c r="FK231" i="54"/>
  <c r="FO231" i="54"/>
  <c r="FS231" i="54"/>
  <c r="FH231" i="54"/>
  <c r="FL231" i="54"/>
  <c r="FP231" i="54"/>
  <c r="FT231" i="54"/>
  <c r="FF224" i="54"/>
  <c r="FJ224" i="54"/>
  <c r="FN224" i="54"/>
  <c r="FR224" i="54"/>
  <c r="FG224" i="54"/>
  <c r="FK224" i="54"/>
  <c r="FO224" i="54"/>
  <c r="FS224" i="54"/>
  <c r="FH224" i="54"/>
  <c r="FL224" i="54"/>
  <c r="FP224" i="54"/>
  <c r="FT224" i="54"/>
  <c r="FI224" i="54"/>
  <c r="FM224" i="54"/>
  <c r="FQ224" i="54"/>
  <c r="FH91" i="54"/>
  <c r="FL91" i="54"/>
  <c r="FP91" i="54"/>
  <c r="FT91" i="54"/>
  <c r="FI91" i="54"/>
  <c r="FM91" i="54"/>
  <c r="FQ91" i="54"/>
  <c r="FF91" i="54"/>
  <c r="FJ91" i="54"/>
  <c r="FN91" i="54"/>
  <c r="FR91" i="54"/>
  <c r="FG91" i="54"/>
  <c r="FK91" i="54"/>
  <c r="FO91" i="54"/>
  <c r="FS91" i="54"/>
  <c r="DW434" i="54"/>
  <c r="FG434" i="54"/>
  <c r="FK434" i="54"/>
  <c r="FO434" i="54"/>
  <c r="FS434" i="54"/>
  <c r="FH434" i="54"/>
  <c r="FL434" i="54"/>
  <c r="FP434" i="54"/>
  <c r="FT434" i="54"/>
  <c r="FI434" i="54"/>
  <c r="FM434" i="54"/>
  <c r="FQ434" i="54"/>
  <c r="FF434" i="54"/>
  <c r="FJ434" i="54"/>
  <c r="FN434" i="54"/>
  <c r="FR434" i="54"/>
  <c r="FG285" i="54"/>
  <c r="FK285" i="54"/>
  <c r="FO285" i="54"/>
  <c r="FS285" i="54"/>
  <c r="FH285" i="54"/>
  <c r="FL285" i="54"/>
  <c r="FP285" i="54"/>
  <c r="FT285" i="54"/>
  <c r="FI285" i="54"/>
  <c r="FM285" i="54"/>
  <c r="FQ285" i="54"/>
  <c r="FF285" i="54"/>
  <c r="FJ285" i="54"/>
  <c r="FN285" i="54"/>
  <c r="FR285" i="54"/>
  <c r="FF50" i="54"/>
  <c r="FJ50" i="54"/>
  <c r="FN50" i="54"/>
  <c r="FR50" i="54"/>
  <c r="FG50" i="54"/>
  <c r="FK50" i="54"/>
  <c r="FO50" i="54"/>
  <c r="FS50" i="54"/>
  <c r="FH50" i="54"/>
  <c r="FL50" i="54"/>
  <c r="FP50" i="54"/>
  <c r="FT50" i="54"/>
  <c r="FI50" i="54"/>
  <c r="FM50" i="54"/>
  <c r="FQ50" i="54"/>
  <c r="FG15" i="54"/>
  <c r="FK15" i="54"/>
  <c r="FO15" i="54"/>
  <c r="FS15" i="54"/>
  <c r="FH15" i="54"/>
  <c r="FL15" i="54"/>
  <c r="FP15" i="54"/>
  <c r="FT15" i="54"/>
  <c r="FI15" i="54"/>
  <c r="FM15" i="54"/>
  <c r="FQ15" i="54"/>
  <c r="FF15" i="54"/>
  <c r="FJ15" i="54"/>
  <c r="FN15" i="54"/>
  <c r="FR15" i="54"/>
  <c r="FI432" i="54"/>
  <c r="FM432" i="54"/>
  <c r="FQ432" i="54"/>
  <c r="FF432" i="54"/>
  <c r="FJ432" i="54"/>
  <c r="FN432" i="54"/>
  <c r="FR432" i="54"/>
  <c r="FG432" i="54"/>
  <c r="FK432" i="54"/>
  <c r="FO432" i="54"/>
  <c r="FS432" i="54"/>
  <c r="FH432" i="54"/>
  <c r="FL432" i="54"/>
  <c r="FP432" i="54"/>
  <c r="FT432" i="54"/>
  <c r="DW416" i="54"/>
  <c r="FI416" i="54"/>
  <c r="FM416" i="54"/>
  <c r="FQ416" i="54"/>
  <c r="FF416" i="54"/>
  <c r="FJ416" i="54"/>
  <c r="FN416" i="54"/>
  <c r="FR416" i="54"/>
  <c r="FG416" i="54"/>
  <c r="FK416" i="54"/>
  <c r="FO416" i="54"/>
  <c r="FS416" i="54"/>
  <c r="FH416" i="54"/>
  <c r="FL416" i="54"/>
  <c r="FP416" i="54"/>
  <c r="FT416" i="54"/>
  <c r="FH311" i="54"/>
  <c r="FL311" i="54"/>
  <c r="FP311" i="54"/>
  <c r="FT311" i="54"/>
  <c r="FI311" i="54"/>
  <c r="FM311" i="54"/>
  <c r="FQ311" i="54"/>
  <c r="FF311" i="54"/>
  <c r="FJ311" i="54"/>
  <c r="FN311" i="54"/>
  <c r="FR311" i="54"/>
  <c r="FG311" i="54"/>
  <c r="FK311" i="54"/>
  <c r="FO311" i="54"/>
  <c r="FS311" i="54"/>
  <c r="DW295" i="54"/>
  <c r="FF295" i="54"/>
  <c r="FJ295" i="54"/>
  <c r="FG295" i="54"/>
  <c r="FK295" i="54"/>
  <c r="FH295" i="54"/>
  <c r="FL295" i="54"/>
  <c r="FP295" i="54"/>
  <c r="FT295" i="54"/>
  <c r="FM295" i="54"/>
  <c r="FQ295" i="54"/>
  <c r="FN295" i="54"/>
  <c r="FR295" i="54"/>
  <c r="FI295" i="54"/>
  <c r="FO295" i="54"/>
  <c r="FS295" i="54"/>
  <c r="FI206" i="54"/>
  <c r="FM206" i="54"/>
  <c r="FQ206" i="54"/>
  <c r="FF206" i="54"/>
  <c r="FJ206" i="54"/>
  <c r="FN206" i="54"/>
  <c r="FR206" i="54"/>
  <c r="FG206" i="54"/>
  <c r="FK206" i="54"/>
  <c r="FO206" i="54"/>
  <c r="FS206" i="54"/>
  <c r="FH206" i="54"/>
  <c r="FL206" i="54"/>
  <c r="FP206" i="54"/>
  <c r="FT206" i="54"/>
  <c r="FI186" i="54"/>
  <c r="FM186" i="54"/>
  <c r="FQ186" i="54"/>
  <c r="FF186" i="54"/>
  <c r="FJ186" i="54"/>
  <c r="FN186" i="54"/>
  <c r="FR186" i="54"/>
  <c r="FG186" i="54"/>
  <c r="FK186" i="54"/>
  <c r="FO186" i="54"/>
  <c r="FS186" i="54"/>
  <c r="FH186" i="54"/>
  <c r="FL186" i="54"/>
  <c r="FP186" i="54"/>
  <c r="FT186" i="54"/>
  <c r="FH419" i="54"/>
  <c r="FL419" i="54"/>
  <c r="FP419" i="54"/>
  <c r="FT419" i="54"/>
  <c r="FI419" i="54"/>
  <c r="FM419" i="54"/>
  <c r="FQ419" i="54"/>
  <c r="FF419" i="54"/>
  <c r="FJ419" i="54"/>
  <c r="FN419" i="54"/>
  <c r="FR419" i="54"/>
  <c r="FG419" i="54"/>
  <c r="FK419" i="54"/>
  <c r="FO419" i="54"/>
  <c r="FS419" i="54"/>
  <c r="FF109" i="54"/>
  <c r="FJ109" i="54"/>
  <c r="FN109" i="54"/>
  <c r="FR109" i="54"/>
  <c r="FG109" i="54"/>
  <c r="FK109" i="54"/>
  <c r="FO109" i="54"/>
  <c r="FS109" i="54"/>
  <c r="FH109" i="54"/>
  <c r="FL109" i="54"/>
  <c r="FP109" i="54"/>
  <c r="FT109" i="54"/>
  <c r="FI109" i="54"/>
  <c r="FM109" i="54"/>
  <c r="FQ109" i="54"/>
  <c r="FI396" i="54"/>
  <c r="FM396" i="54"/>
  <c r="FQ396" i="54"/>
  <c r="FF396" i="54"/>
  <c r="FJ396" i="54"/>
  <c r="FN396" i="54"/>
  <c r="FR396" i="54"/>
  <c r="FG396" i="54"/>
  <c r="FK396" i="54"/>
  <c r="FO396" i="54"/>
  <c r="FS396" i="54"/>
  <c r="FH396" i="54"/>
  <c r="FL396" i="54"/>
  <c r="FP396" i="54"/>
  <c r="FT396" i="54"/>
  <c r="FI128" i="54"/>
  <c r="FM128" i="54"/>
  <c r="FQ128" i="54"/>
  <c r="FG128" i="54"/>
  <c r="FK128" i="54"/>
  <c r="FO128" i="54"/>
  <c r="FS128" i="54"/>
  <c r="FH128" i="54"/>
  <c r="FL128" i="54"/>
  <c r="FP128" i="54"/>
  <c r="FT128" i="54"/>
  <c r="FR128" i="54"/>
  <c r="FF128" i="54"/>
  <c r="FJ128" i="54"/>
  <c r="FN128" i="54"/>
  <c r="FG200" i="54"/>
  <c r="FK200" i="54"/>
  <c r="FO200" i="54"/>
  <c r="FS200" i="54"/>
  <c r="FH200" i="54"/>
  <c r="FL200" i="54"/>
  <c r="FP200" i="54"/>
  <c r="FT200" i="54"/>
  <c r="FI200" i="54"/>
  <c r="FM200" i="54"/>
  <c r="FQ200" i="54"/>
  <c r="FR200" i="54"/>
  <c r="FF200" i="54"/>
  <c r="FJ200" i="54"/>
  <c r="FN200" i="54"/>
  <c r="FG342" i="54"/>
  <c r="FK342" i="54"/>
  <c r="FO342" i="54"/>
  <c r="FS342" i="54"/>
  <c r="FH342" i="54"/>
  <c r="FL342" i="54"/>
  <c r="FP342" i="54"/>
  <c r="FT342" i="54"/>
  <c r="FI342" i="54"/>
  <c r="FM342" i="54"/>
  <c r="FQ342" i="54"/>
  <c r="FF342" i="54"/>
  <c r="FJ342" i="54"/>
  <c r="FN342" i="54"/>
  <c r="FR342" i="54"/>
  <c r="FF345" i="54"/>
  <c r="FJ345" i="54"/>
  <c r="FN345" i="54"/>
  <c r="FR345" i="54"/>
  <c r="FG345" i="54"/>
  <c r="FK345" i="54"/>
  <c r="FO345" i="54"/>
  <c r="FS345" i="54"/>
  <c r="FH345" i="54"/>
  <c r="FL345" i="54"/>
  <c r="FP345" i="54"/>
  <c r="FT345" i="54"/>
  <c r="FI345" i="54"/>
  <c r="FM345" i="54"/>
  <c r="FQ345" i="54"/>
  <c r="FF183" i="54"/>
  <c r="FJ183" i="54"/>
  <c r="FN183" i="54"/>
  <c r="FR183" i="54"/>
  <c r="FG183" i="54"/>
  <c r="FK183" i="54"/>
  <c r="FO183" i="54"/>
  <c r="FS183" i="54"/>
  <c r="FH183" i="54"/>
  <c r="FL183" i="54"/>
  <c r="FP183" i="54"/>
  <c r="FT183" i="54"/>
  <c r="FI183" i="54"/>
  <c r="FM183" i="54"/>
  <c r="FQ183" i="54"/>
  <c r="FH379" i="54"/>
  <c r="FL379" i="54"/>
  <c r="FP379" i="54"/>
  <c r="FT379" i="54"/>
  <c r="FI379" i="54"/>
  <c r="FM379" i="54"/>
  <c r="FQ379" i="54"/>
  <c r="FF379" i="54"/>
  <c r="FJ379" i="54"/>
  <c r="FN379" i="54"/>
  <c r="FR379" i="54"/>
  <c r="FG379" i="54"/>
  <c r="FK379" i="54"/>
  <c r="FO379" i="54"/>
  <c r="FS379" i="54"/>
  <c r="FI368" i="54"/>
  <c r="FM368" i="54"/>
  <c r="FQ368" i="54"/>
  <c r="FF368" i="54"/>
  <c r="FJ368" i="54"/>
  <c r="FN368" i="54"/>
  <c r="FR368" i="54"/>
  <c r="FG368" i="54"/>
  <c r="FK368" i="54"/>
  <c r="FO368" i="54"/>
  <c r="FS368" i="54"/>
  <c r="FH368" i="54"/>
  <c r="FL368" i="54"/>
  <c r="FP368" i="54"/>
  <c r="FT368" i="54"/>
  <c r="FH351" i="54"/>
  <c r="FL351" i="54"/>
  <c r="FP351" i="54"/>
  <c r="FT351" i="54"/>
  <c r="FI351" i="54"/>
  <c r="FM351" i="54"/>
  <c r="FQ351" i="54"/>
  <c r="FF351" i="54"/>
  <c r="FJ351" i="54"/>
  <c r="FN351" i="54"/>
  <c r="FR351" i="54"/>
  <c r="FG351" i="54"/>
  <c r="FK351" i="54"/>
  <c r="FO351" i="54"/>
  <c r="FS351" i="54"/>
  <c r="DW66" i="54"/>
  <c r="FG66" i="54"/>
  <c r="FK66" i="54"/>
  <c r="FO66" i="54"/>
  <c r="FS66" i="54"/>
  <c r="FH66" i="54"/>
  <c r="FL66" i="54"/>
  <c r="FP66" i="54"/>
  <c r="FT66" i="54"/>
  <c r="FI66" i="54"/>
  <c r="FM66" i="54"/>
  <c r="FQ66" i="54"/>
  <c r="FN66" i="54"/>
  <c r="FR66" i="54"/>
  <c r="FF66" i="54"/>
  <c r="FJ66" i="54"/>
  <c r="DW322" i="54"/>
  <c r="FG322" i="54"/>
  <c r="FK322" i="54"/>
  <c r="FO322" i="54"/>
  <c r="FS322" i="54"/>
  <c r="FH322" i="54"/>
  <c r="FL322" i="54"/>
  <c r="FP322" i="54"/>
  <c r="FT322" i="54"/>
  <c r="FI322" i="54"/>
  <c r="FM322" i="54"/>
  <c r="FQ322" i="54"/>
  <c r="FF322" i="54"/>
  <c r="FJ322" i="54"/>
  <c r="FN322" i="54"/>
  <c r="FR322" i="54"/>
  <c r="FF125" i="54"/>
  <c r="FJ125" i="54"/>
  <c r="FN125" i="54"/>
  <c r="FR125" i="54"/>
  <c r="FH125" i="54"/>
  <c r="FL125" i="54"/>
  <c r="FP125" i="54"/>
  <c r="FT125" i="54"/>
  <c r="FI125" i="54"/>
  <c r="FM125" i="54"/>
  <c r="FQ125" i="54"/>
  <c r="FO125" i="54"/>
  <c r="FS125" i="54"/>
  <c r="FG125" i="54"/>
  <c r="FK125" i="54"/>
  <c r="DW443" i="54"/>
  <c r="FH443" i="54"/>
  <c r="FL443" i="54"/>
  <c r="FP443" i="54"/>
  <c r="FT443" i="54"/>
  <c r="FI443" i="54"/>
  <c r="FM443" i="54"/>
  <c r="FQ443" i="54"/>
  <c r="FF443" i="54"/>
  <c r="FJ443" i="54"/>
  <c r="FN443" i="54"/>
  <c r="FR443" i="54"/>
  <c r="FG443" i="54"/>
  <c r="FK443" i="54"/>
  <c r="FO443" i="54"/>
  <c r="FS443" i="54"/>
  <c r="FH282" i="54"/>
  <c r="FL282" i="54"/>
  <c r="FP282" i="54"/>
  <c r="FT282" i="54"/>
  <c r="FI282" i="54"/>
  <c r="FM282" i="54"/>
  <c r="FQ282" i="54"/>
  <c r="FF282" i="54"/>
  <c r="FJ282" i="54"/>
  <c r="FN282" i="54"/>
  <c r="FR282" i="54"/>
  <c r="FG282" i="54"/>
  <c r="FK282" i="54"/>
  <c r="FO282" i="54"/>
  <c r="FS282" i="54"/>
  <c r="DW187" i="54"/>
  <c r="FF187" i="54"/>
  <c r="FJ187" i="54"/>
  <c r="FN187" i="54"/>
  <c r="FR187" i="54"/>
  <c r="FG187" i="54"/>
  <c r="FK187" i="54"/>
  <c r="FO187" i="54"/>
  <c r="FS187" i="54"/>
  <c r="FH187" i="54"/>
  <c r="FL187" i="54"/>
  <c r="FP187" i="54"/>
  <c r="FT187" i="54"/>
  <c r="FI187" i="54"/>
  <c r="FM187" i="54"/>
  <c r="FQ187" i="54"/>
  <c r="FH230" i="54"/>
  <c r="FL230" i="54"/>
  <c r="FP230" i="54"/>
  <c r="FT230" i="54"/>
  <c r="FI230" i="54"/>
  <c r="FM230" i="54"/>
  <c r="FQ230" i="54"/>
  <c r="FF230" i="54"/>
  <c r="FJ230" i="54"/>
  <c r="FN230" i="54"/>
  <c r="FR230" i="54"/>
  <c r="FG230" i="54"/>
  <c r="FK230" i="54"/>
  <c r="FO230" i="54"/>
  <c r="FS230" i="54"/>
  <c r="FH214" i="54"/>
  <c r="FL214" i="54"/>
  <c r="FP214" i="54"/>
  <c r="FT214" i="54"/>
  <c r="FI214" i="54"/>
  <c r="FM214" i="54"/>
  <c r="FQ214" i="54"/>
  <c r="FF214" i="54"/>
  <c r="FJ214" i="54"/>
  <c r="FN214" i="54"/>
  <c r="FR214" i="54"/>
  <c r="FG214" i="54"/>
  <c r="FK214" i="54"/>
  <c r="FO214" i="54"/>
  <c r="FS214" i="54"/>
  <c r="FF167" i="54"/>
  <c r="FJ167" i="54"/>
  <c r="FN167" i="54"/>
  <c r="FR167" i="54"/>
  <c r="FG167" i="54"/>
  <c r="FK167" i="54"/>
  <c r="FO167" i="54"/>
  <c r="FS167" i="54"/>
  <c r="FL167" i="54"/>
  <c r="FT167" i="54"/>
  <c r="FM167" i="54"/>
  <c r="FH167" i="54"/>
  <c r="FP167" i="54"/>
  <c r="FI167" i="54"/>
  <c r="FQ167" i="54"/>
  <c r="FH149" i="54"/>
  <c r="FL149" i="54"/>
  <c r="FP149" i="54"/>
  <c r="FT149" i="54"/>
  <c r="FI149" i="54"/>
  <c r="FM149" i="54"/>
  <c r="FQ149" i="54"/>
  <c r="FJ149" i="54"/>
  <c r="FR149" i="54"/>
  <c r="FK149" i="54"/>
  <c r="FS149" i="54"/>
  <c r="FF149" i="54"/>
  <c r="FN149" i="54"/>
  <c r="FG149" i="54"/>
  <c r="FO149" i="54"/>
  <c r="FG338" i="54"/>
  <c r="FK338" i="54"/>
  <c r="FO338" i="54"/>
  <c r="FS338" i="54"/>
  <c r="FH338" i="54"/>
  <c r="FL338" i="54"/>
  <c r="FP338" i="54"/>
  <c r="FT338" i="54"/>
  <c r="FI338" i="54"/>
  <c r="FM338" i="54"/>
  <c r="FQ338" i="54"/>
  <c r="FF338" i="54"/>
  <c r="FJ338" i="54"/>
  <c r="FN338" i="54"/>
  <c r="FR338" i="54"/>
  <c r="DW255" i="54"/>
  <c r="FI255" i="54"/>
  <c r="FM255" i="54"/>
  <c r="FQ255" i="54"/>
  <c r="FF255" i="54"/>
  <c r="FJ255" i="54"/>
  <c r="FN255" i="54"/>
  <c r="FR255" i="54"/>
  <c r="FG255" i="54"/>
  <c r="FK255" i="54"/>
  <c r="FO255" i="54"/>
  <c r="FS255" i="54"/>
  <c r="FH255" i="54"/>
  <c r="FL255" i="54"/>
  <c r="FP255" i="54"/>
  <c r="FT255" i="54"/>
  <c r="DW154" i="54"/>
  <c r="FI154" i="54"/>
  <c r="FM154" i="54"/>
  <c r="FQ154" i="54"/>
  <c r="FF154" i="54"/>
  <c r="FJ154" i="54"/>
  <c r="FN154" i="54"/>
  <c r="FR154" i="54"/>
  <c r="FG154" i="54"/>
  <c r="FO154" i="54"/>
  <c r="FH154" i="54"/>
  <c r="FP154" i="54"/>
  <c r="FK154" i="54"/>
  <c r="FS154" i="54"/>
  <c r="FL154" i="54"/>
  <c r="FT154" i="54"/>
  <c r="FI158" i="54"/>
  <c r="FM158" i="54"/>
  <c r="FQ158" i="54"/>
  <c r="FF158" i="54"/>
  <c r="FJ158" i="54"/>
  <c r="FN158" i="54"/>
  <c r="FR158" i="54"/>
  <c r="FK158" i="54"/>
  <c r="FS158" i="54"/>
  <c r="FL158" i="54"/>
  <c r="FT158" i="54"/>
  <c r="FG158" i="54"/>
  <c r="FO158" i="54"/>
  <c r="FH158" i="54"/>
  <c r="FP158" i="54"/>
  <c r="DW86" i="54"/>
  <c r="FG86" i="54"/>
  <c r="FK86" i="54"/>
  <c r="FO86" i="54"/>
  <c r="FS86" i="54"/>
  <c r="FH86" i="54"/>
  <c r="FL86" i="54"/>
  <c r="FP86" i="54"/>
  <c r="FT86" i="54"/>
  <c r="FI86" i="54"/>
  <c r="FM86" i="54"/>
  <c r="FQ86" i="54"/>
  <c r="FF86" i="54"/>
  <c r="FJ86" i="54"/>
  <c r="FN86" i="54"/>
  <c r="FR86" i="54"/>
  <c r="DW357" i="54"/>
  <c r="FF357" i="54"/>
  <c r="FJ357" i="54"/>
  <c r="FN357" i="54"/>
  <c r="FR357" i="54"/>
  <c r="FG357" i="54"/>
  <c r="FK357" i="54"/>
  <c r="FO357" i="54"/>
  <c r="FS357" i="54"/>
  <c r="FH357" i="54"/>
  <c r="FL357" i="54"/>
  <c r="FP357" i="54"/>
  <c r="FT357" i="54"/>
  <c r="FI357" i="54"/>
  <c r="FM357" i="54"/>
  <c r="FQ357" i="54"/>
  <c r="DW429" i="54"/>
  <c r="FF429" i="54"/>
  <c r="FJ429" i="54"/>
  <c r="FN429" i="54"/>
  <c r="FR429" i="54"/>
  <c r="FG429" i="54"/>
  <c r="FK429" i="54"/>
  <c r="FO429" i="54"/>
  <c r="FS429" i="54"/>
  <c r="FH429" i="54"/>
  <c r="FL429" i="54"/>
  <c r="FP429" i="54"/>
  <c r="FT429" i="54"/>
  <c r="FI429" i="54"/>
  <c r="FM429" i="54"/>
  <c r="FQ429" i="54"/>
  <c r="FI344" i="54"/>
  <c r="FM344" i="54"/>
  <c r="FQ344" i="54"/>
  <c r="FF344" i="54"/>
  <c r="FJ344" i="54"/>
  <c r="FN344" i="54"/>
  <c r="FR344" i="54"/>
  <c r="FG344" i="54"/>
  <c r="FK344" i="54"/>
  <c r="FO344" i="54"/>
  <c r="FS344" i="54"/>
  <c r="FH344" i="54"/>
  <c r="FL344" i="54"/>
  <c r="FP344" i="54"/>
  <c r="FT344" i="54"/>
  <c r="FH119" i="54"/>
  <c r="FL119" i="54"/>
  <c r="FP119" i="54"/>
  <c r="FT119" i="54"/>
  <c r="FI119" i="54"/>
  <c r="FM119" i="54"/>
  <c r="FQ119" i="54"/>
  <c r="FF119" i="54"/>
  <c r="FJ119" i="54"/>
  <c r="FN119" i="54"/>
  <c r="FR119" i="54"/>
  <c r="FG119" i="54"/>
  <c r="FK119" i="54"/>
  <c r="FO119" i="54"/>
  <c r="FS119" i="54"/>
  <c r="DW95" i="54"/>
  <c r="FH95" i="54"/>
  <c r="FL95" i="54"/>
  <c r="FP95" i="54"/>
  <c r="FT95" i="54"/>
  <c r="FI95" i="54"/>
  <c r="FM95" i="54"/>
  <c r="FQ95" i="54"/>
  <c r="FF95" i="54"/>
  <c r="FJ95" i="54"/>
  <c r="FN95" i="54"/>
  <c r="FR95" i="54"/>
  <c r="FG95" i="54"/>
  <c r="FK95" i="54"/>
  <c r="FO95" i="54"/>
  <c r="FS95" i="54"/>
  <c r="DW34" i="54"/>
  <c r="FF34" i="54"/>
  <c r="FJ34" i="54"/>
  <c r="FN34" i="54"/>
  <c r="FR34" i="54"/>
  <c r="FG34" i="54"/>
  <c r="FK34" i="54"/>
  <c r="FO34" i="54"/>
  <c r="FS34" i="54"/>
  <c r="FH34" i="54"/>
  <c r="FL34" i="54"/>
  <c r="FP34" i="54"/>
  <c r="FT34" i="54"/>
  <c r="FQ34" i="54"/>
  <c r="FI34" i="54"/>
  <c r="FM34" i="54"/>
  <c r="DW197" i="54"/>
  <c r="FH197" i="54"/>
  <c r="FL197" i="54"/>
  <c r="FP197" i="54"/>
  <c r="FT197" i="54"/>
  <c r="FI197" i="54"/>
  <c r="FM197" i="54"/>
  <c r="FQ197" i="54"/>
  <c r="FF197" i="54"/>
  <c r="FJ197" i="54"/>
  <c r="FN197" i="54"/>
  <c r="FR197" i="54"/>
  <c r="FO197" i="54"/>
  <c r="FS197" i="54"/>
  <c r="FG197" i="54"/>
  <c r="FK197" i="54"/>
  <c r="FI25" i="54"/>
  <c r="FM25" i="54"/>
  <c r="FQ25" i="54"/>
  <c r="FF25" i="54"/>
  <c r="FJ25" i="54"/>
  <c r="FN25" i="54"/>
  <c r="FR25" i="54"/>
  <c r="FG25" i="54"/>
  <c r="FK25" i="54"/>
  <c r="FO25" i="54"/>
  <c r="FS25" i="54"/>
  <c r="FP25" i="54"/>
  <c r="FT25" i="54"/>
  <c r="FH25" i="54"/>
  <c r="FL25" i="54"/>
  <c r="FH210" i="54"/>
  <c r="FL210" i="54"/>
  <c r="FP210" i="54"/>
  <c r="FT210" i="54"/>
  <c r="FI210" i="54"/>
  <c r="FM210" i="54"/>
  <c r="FQ210" i="54"/>
  <c r="FF210" i="54"/>
  <c r="FJ210" i="54"/>
  <c r="FN210" i="54"/>
  <c r="FR210" i="54"/>
  <c r="FG210" i="54"/>
  <c r="FK210" i="54"/>
  <c r="FO210" i="54"/>
  <c r="FS210" i="54"/>
  <c r="FG213" i="54"/>
  <c r="FK213" i="54"/>
  <c r="FO213" i="54"/>
  <c r="FS213" i="54"/>
  <c r="FH213" i="54"/>
  <c r="FL213" i="54"/>
  <c r="FP213" i="54"/>
  <c r="FT213" i="54"/>
  <c r="FI213" i="54"/>
  <c r="FM213" i="54"/>
  <c r="FQ213" i="54"/>
  <c r="FF213" i="54"/>
  <c r="FJ213" i="54"/>
  <c r="FN213" i="54"/>
  <c r="FR213" i="54"/>
  <c r="FH303" i="54"/>
  <c r="FL303" i="54"/>
  <c r="FP303" i="54"/>
  <c r="FT303" i="54"/>
  <c r="FI303" i="54"/>
  <c r="FM303" i="54"/>
  <c r="FQ303" i="54"/>
  <c r="FF303" i="54"/>
  <c r="FJ303" i="54"/>
  <c r="FN303" i="54"/>
  <c r="FR303" i="54"/>
  <c r="FG303" i="54"/>
  <c r="FK303" i="54"/>
  <c r="FO303" i="54"/>
  <c r="FS303" i="54"/>
  <c r="DW366" i="54"/>
  <c r="FG366" i="54"/>
  <c r="FK366" i="54"/>
  <c r="FO366" i="54"/>
  <c r="FS366" i="54"/>
  <c r="FH366" i="54"/>
  <c r="FL366" i="54"/>
  <c r="FP366" i="54"/>
  <c r="FT366" i="54"/>
  <c r="FI366" i="54"/>
  <c r="FM366" i="54"/>
  <c r="FQ366" i="54"/>
  <c r="FF366" i="54"/>
  <c r="FJ366" i="54"/>
  <c r="FN366" i="54"/>
  <c r="FR366" i="54"/>
  <c r="FI223" i="54"/>
  <c r="FM223" i="54"/>
  <c r="FQ223" i="54"/>
  <c r="FF223" i="54"/>
  <c r="FJ223" i="54"/>
  <c r="FN223" i="54"/>
  <c r="FR223" i="54"/>
  <c r="FG223" i="54"/>
  <c r="FK223" i="54"/>
  <c r="FO223" i="54"/>
  <c r="FS223" i="54"/>
  <c r="FH223" i="54"/>
  <c r="FL223" i="54"/>
  <c r="FP223" i="54"/>
  <c r="FT223" i="54"/>
  <c r="FH201" i="54"/>
  <c r="FL201" i="54"/>
  <c r="FP201" i="54"/>
  <c r="FT201" i="54"/>
  <c r="FI201" i="54"/>
  <c r="FM201" i="54"/>
  <c r="FQ201" i="54"/>
  <c r="FF201" i="54"/>
  <c r="FJ201" i="54"/>
  <c r="FN201" i="54"/>
  <c r="FR201" i="54"/>
  <c r="FS201" i="54"/>
  <c r="FG201" i="54"/>
  <c r="FK201" i="54"/>
  <c r="FO201" i="54"/>
  <c r="DW169" i="54"/>
  <c r="FH169" i="54"/>
  <c r="FL169" i="54"/>
  <c r="FP169" i="54"/>
  <c r="FI169" i="54"/>
  <c r="FM169" i="54"/>
  <c r="FQ169" i="54"/>
  <c r="FF169" i="54"/>
  <c r="FN169" i="54"/>
  <c r="FT169" i="54"/>
  <c r="FG169" i="54"/>
  <c r="FO169" i="54"/>
  <c r="FJ169" i="54"/>
  <c r="FR169" i="54"/>
  <c r="FK169" i="54"/>
  <c r="FS169" i="54"/>
  <c r="DW122" i="54"/>
  <c r="FG122" i="54"/>
  <c r="FK122" i="54"/>
  <c r="FO122" i="54"/>
  <c r="FS122" i="54"/>
  <c r="FH122" i="54"/>
  <c r="FL122" i="54"/>
  <c r="FP122" i="54"/>
  <c r="FT122" i="54"/>
  <c r="FI122" i="54"/>
  <c r="FM122" i="54"/>
  <c r="FQ122" i="54"/>
  <c r="FF122" i="54"/>
  <c r="FJ122" i="54"/>
  <c r="FN122" i="54"/>
  <c r="FR122" i="54"/>
  <c r="DW47" i="54"/>
  <c r="FG47" i="54"/>
  <c r="FK47" i="54"/>
  <c r="FO47" i="54"/>
  <c r="FS47" i="54"/>
  <c r="FH47" i="54"/>
  <c r="FL47" i="54"/>
  <c r="FP47" i="54"/>
  <c r="FT47" i="54"/>
  <c r="FI47" i="54"/>
  <c r="FM47" i="54"/>
  <c r="FQ47" i="54"/>
  <c r="FF47" i="54"/>
  <c r="FJ47" i="54"/>
  <c r="FN47" i="54"/>
  <c r="FR47" i="54"/>
  <c r="FH185" i="54"/>
  <c r="FL185" i="54"/>
  <c r="FP185" i="54"/>
  <c r="FT185" i="54"/>
  <c r="FI185" i="54"/>
  <c r="FM185" i="54"/>
  <c r="FQ185" i="54"/>
  <c r="FF185" i="54"/>
  <c r="FJ185" i="54"/>
  <c r="FN185" i="54"/>
  <c r="FR185" i="54"/>
  <c r="FG185" i="54"/>
  <c r="FK185" i="54"/>
  <c r="FO185" i="54"/>
  <c r="FS185" i="54"/>
  <c r="CV1201" i="54"/>
  <c r="CV1373" i="54"/>
  <c r="DJ1153" i="54"/>
  <c r="DD1189" i="54"/>
  <c r="DJ1291" i="54"/>
  <c r="DD1399" i="54"/>
  <c r="DJ1286" i="54"/>
  <c r="DG1359" i="54"/>
  <c r="DD1306" i="54"/>
  <c r="DG1410" i="54"/>
  <c r="DJ1179" i="54"/>
  <c r="DD1167" i="54"/>
  <c r="DD1309" i="54"/>
  <c r="DG1189" i="54"/>
  <c r="DJ1306" i="54"/>
  <c r="DD1291" i="54"/>
  <c r="DJ1269" i="54"/>
  <c r="DJ1252" i="54"/>
  <c r="DD1298" i="54"/>
  <c r="DJ1343" i="54"/>
  <c r="DG1367" i="54"/>
  <c r="DG1286" i="54"/>
  <c r="DD1238" i="54"/>
  <c r="DJ1359" i="54"/>
  <c r="DG1455" i="54"/>
  <c r="DJ1167" i="54"/>
  <c r="DJ1342" i="54"/>
  <c r="DG1309" i="54"/>
  <c r="DG1399" i="54"/>
  <c r="DD1209" i="54"/>
  <c r="EI466" i="54"/>
  <c r="DD1196" i="54"/>
  <c r="DD1388" i="54"/>
  <c r="DG1298" i="54"/>
  <c r="DG1343" i="54"/>
  <c r="DG1266" i="54"/>
  <c r="DJ1309" i="54"/>
  <c r="CV1254" i="54"/>
  <c r="CV1237" i="54"/>
  <c r="DD1181" i="54"/>
  <c r="CV1265" i="54"/>
  <c r="CV1182" i="54"/>
  <c r="CV1395" i="54"/>
  <c r="DJ1196" i="54"/>
  <c r="DG1181" i="54"/>
  <c r="DJ1358" i="54"/>
  <c r="DD1367" i="54"/>
  <c r="CV1438" i="54"/>
  <c r="DD1345" i="54"/>
  <c r="CV1310" i="54"/>
  <c r="CV1408" i="54"/>
  <c r="CV1275" i="54"/>
  <c r="DJ1384" i="54"/>
  <c r="DD1198" i="54"/>
  <c r="DJ1347" i="54"/>
  <c r="CV546" i="54"/>
  <c r="DJ1212" i="54"/>
  <c r="DJ1423" i="54"/>
  <c r="DD1372" i="54"/>
  <c r="DG1416" i="54"/>
  <c r="CV1234" i="54"/>
  <c r="CV1315" i="54"/>
  <c r="DG1384" i="54"/>
  <c r="DG1198" i="54"/>
  <c r="DG1347" i="54"/>
  <c r="CV322" i="54"/>
  <c r="CV194" i="54"/>
  <c r="CV66" i="54"/>
  <c r="CV935" i="54"/>
  <c r="CV1025" i="54"/>
  <c r="CV897" i="54"/>
  <c r="CV769" i="54"/>
  <c r="CV641" i="54"/>
  <c r="CV385" i="54"/>
  <c r="CV164" i="54"/>
  <c r="DD1212" i="54"/>
  <c r="DD1274" i="54"/>
  <c r="DD1304" i="54"/>
  <c r="DD1328" i="54"/>
  <c r="DD1237" i="54"/>
  <c r="DD1316" i="54"/>
  <c r="DG1154" i="54"/>
  <c r="CV1165" i="54"/>
  <c r="CV1185" i="54"/>
  <c r="CV1180" i="54"/>
  <c r="CV1196" i="54"/>
  <c r="CV1159" i="54"/>
  <c r="DG1211" i="54"/>
  <c r="DG1163" i="54"/>
  <c r="DD1459" i="54"/>
  <c r="DJ1351" i="54"/>
  <c r="DG1275" i="54"/>
  <c r="DJ1302" i="54"/>
  <c r="DG1151" i="54"/>
  <c r="DG1319" i="54"/>
  <c r="DJ1417" i="54"/>
  <c r="DG1397" i="54"/>
  <c r="EL466" i="54"/>
  <c r="CV1179" i="54"/>
  <c r="CV1266" i="54"/>
  <c r="CV1286" i="54"/>
  <c r="DJ1412" i="54"/>
  <c r="DJ1225" i="54"/>
  <c r="DG1457" i="54"/>
  <c r="DG1379" i="54"/>
  <c r="DD1173" i="54"/>
  <c r="DD1154" i="54"/>
  <c r="DD1157" i="54"/>
  <c r="DJ1243" i="54"/>
  <c r="DD1310" i="54"/>
  <c r="DG1288" i="54"/>
  <c r="DG1340" i="54"/>
  <c r="DG1155" i="54"/>
  <c r="DD1446" i="54"/>
  <c r="DG1287" i="54"/>
  <c r="DJ1311" i="54"/>
  <c r="DG1412" i="54"/>
  <c r="DD1414" i="54"/>
  <c r="DJ1457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DJ1280" i="54"/>
  <c r="DG1242" i="54"/>
  <c r="CV1249" i="54"/>
  <c r="EP466" i="54"/>
  <c r="CV1393" i="54"/>
  <c r="CV1324" i="54"/>
  <c r="CV600" i="54"/>
  <c r="CV596" i="54"/>
  <c r="CV1147" i="54"/>
  <c r="CV531" i="54"/>
  <c r="CV131" i="54"/>
  <c r="CV654" i="54"/>
  <c r="CV222" i="54"/>
  <c r="CV1069" i="54"/>
  <c r="CV685" i="54"/>
  <c r="CV301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13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1030" i="54"/>
  <c r="CV485" i="54"/>
  <c r="CV357" i="54"/>
  <c r="CV229" i="54"/>
  <c r="CV878" i="54"/>
  <c r="CV850" i="54"/>
  <c r="CV337" i="54"/>
  <c r="CV129" i="54"/>
  <c r="CV321" i="54"/>
  <c r="CV675" i="54"/>
  <c r="CV573" i="54"/>
  <c r="CV157" i="54"/>
  <c r="CV774" i="54"/>
  <c r="CV711" i="54"/>
  <c r="CV583" i="54"/>
  <c r="CV455" i="54"/>
  <c r="CV327" i="54"/>
  <c r="CV199" i="54"/>
  <c r="CV71" i="54"/>
  <c r="CV1015" i="54"/>
  <c r="CV1010" i="54"/>
  <c r="CV946" i="54"/>
  <c r="CV690" i="54"/>
  <c r="CV434" i="54"/>
  <c r="CV306" i="54"/>
  <c r="CV178" i="54"/>
  <c r="CV50" i="54"/>
  <c r="CV887" i="54"/>
  <c r="CV1073" i="54"/>
  <c r="CV945" i="54"/>
  <c r="CV817" i="54"/>
  <c r="CV689" i="54"/>
  <c r="CV433" i="54"/>
  <c r="CV177" i="54"/>
  <c r="CV65" i="54"/>
  <c r="CV228" i="54"/>
  <c r="CV33" i="54"/>
  <c r="CV1084" i="54"/>
  <c r="CV156" i="54"/>
  <c r="CV931" i="54"/>
  <c r="CV483" i="54"/>
  <c r="CV83" i="54"/>
  <c r="CV910" i="54"/>
  <c r="CV494" i="54"/>
  <c r="CV78" i="54"/>
  <c r="CV1005" i="54"/>
  <c r="CV637" i="54"/>
  <c r="CV253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1016" i="54"/>
  <c r="CV504" i="54"/>
  <c r="CV780" i="54"/>
  <c r="CV756" i="54"/>
  <c r="CV116" i="54"/>
  <c r="CV349" i="54"/>
  <c r="CV651" i="54"/>
  <c r="CV1142" i="54"/>
  <c r="CV1014" i="54"/>
  <c r="CV886" i="54"/>
  <c r="CV758" i="54"/>
  <c r="CV469" i="54"/>
  <c r="CV341" i="54"/>
  <c r="CV557" i="54"/>
  <c r="DD1165" i="54"/>
  <c r="CV1191" i="54"/>
  <c r="DJ1186" i="54"/>
  <c r="DD1163" i="54"/>
  <c r="DJ1410" i="54"/>
  <c r="DG1254" i="54"/>
  <c r="DD1358" i="54"/>
  <c r="CV1391" i="54"/>
  <c r="DJ1274" i="54"/>
  <c r="CV1246" i="54"/>
  <c r="DJ1422" i="54"/>
  <c r="DG1304" i="54"/>
  <c r="DJ1328" i="54"/>
  <c r="DJ1255" i="54"/>
  <c r="DG1386" i="54"/>
  <c r="DJ1416" i="54"/>
  <c r="DG1177" i="54"/>
  <c r="DG1337" i="54"/>
  <c r="DJ1316" i="54"/>
  <c r="CV1396" i="54"/>
  <c r="DD1427" i="54"/>
  <c r="DD1366" i="54"/>
  <c r="CV1384" i="54"/>
  <c r="DD1442" i="54"/>
  <c r="CV1365" i="54"/>
  <c r="CV1164" i="54"/>
  <c r="CV1213" i="54"/>
  <c r="DG1186" i="54"/>
  <c r="DD1393" i="54"/>
  <c r="DD1438" i="54"/>
  <c r="DG1228" i="54"/>
  <c r="DG1422" i="54"/>
  <c r="DJ1372" i="54"/>
  <c r="DG1255" i="54"/>
  <c r="DJ1237" i="54"/>
  <c r="CV1318" i="54"/>
  <c r="DG1430" i="54"/>
  <c r="CV1217" i="54"/>
  <c r="CV1332" i="54"/>
  <c r="CV1283" i="54"/>
  <c r="CV1312" i="54"/>
  <c r="DJ1434" i="54"/>
  <c r="DG1150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726" i="54"/>
  <c r="CV598" i="54"/>
  <c r="CV470" i="54"/>
  <c r="CV342" i="54"/>
  <c r="CV214" i="54"/>
  <c r="CV86" i="54"/>
  <c r="CV987" i="54"/>
  <c r="CV1077" i="54"/>
  <c r="CV949" i="54"/>
  <c r="CV821" i="54"/>
  <c r="CV693" i="54"/>
  <c r="CV53" i="54"/>
  <c r="CV536" i="54"/>
  <c r="CV532" i="54"/>
  <c r="CV656" i="54"/>
  <c r="CV755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930" i="54"/>
  <c r="CV993" i="54"/>
  <c r="CV865" i="54"/>
  <c r="CV737" i="54"/>
  <c r="CV609" i="54"/>
  <c r="CV20" i="54"/>
  <c r="CV36" i="54"/>
  <c r="CV1205" i="54"/>
  <c r="ED466" i="54"/>
  <c r="DD1410" i="54"/>
  <c r="DJ1393" i="54"/>
  <c r="DD1254" i="54"/>
  <c r="DE1254" i="54" s="1"/>
  <c r="DJ1438" i="54"/>
  <c r="CV1303" i="54"/>
  <c r="CV1443" i="54"/>
  <c r="DG1237" i="54"/>
  <c r="CV1281" i="54"/>
  <c r="CV1313" i="54"/>
  <c r="DJ1345" i="54"/>
  <c r="DG1241" i="54"/>
  <c r="DG1305" i="54"/>
  <c r="DH1305" i="54" s="1"/>
  <c r="DJ1368" i="54"/>
  <c r="DD1169" i="54"/>
  <c r="DG1157" i="54"/>
  <c r="DG1172" i="54"/>
  <c r="CV1181" i="54"/>
  <c r="CV1171" i="54"/>
  <c r="DD1275" i="54"/>
  <c r="DJ1310" i="54"/>
  <c r="DJ1413" i="54"/>
  <c r="DJ1340" i="54"/>
  <c r="DD1280" i="54"/>
  <c r="CV1423" i="54"/>
  <c r="DJ1155" i="54"/>
  <c r="CV1460" i="54"/>
  <c r="CV1151" i="54"/>
  <c r="DJ1341" i="54"/>
  <c r="DJ1242" i="54"/>
  <c r="DG1446" i="54"/>
  <c r="DG1454" i="54"/>
  <c r="DD1434" i="54"/>
  <c r="DG1383" i="54"/>
  <c r="CV1342" i="54"/>
  <c r="CV1291" i="54"/>
  <c r="DG1427" i="54"/>
  <c r="CV1362" i="54"/>
  <c r="DJ1305" i="54"/>
  <c r="DD1287" i="54"/>
  <c r="DD1377" i="54"/>
  <c r="DG1311" i="54"/>
  <c r="DG1366" i="54"/>
  <c r="DJ1300" i="54"/>
  <c r="CV1407" i="54"/>
  <c r="DJ1165" i="54"/>
  <c r="DD1368" i="54"/>
  <c r="DJ1210" i="54"/>
  <c r="DJ1169" i="54"/>
  <c r="DD1282" i="54"/>
  <c r="DD1199" i="54"/>
  <c r="DJ1229" i="54"/>
  <c r="DJ1332" i="54"/>
  <c r="DJ1275" i="54"/>
  <c r="CV1401" i="54"/>
  <c r="DD1413" i="54"/>
  <c r="DD1288" i="54"/>
  <c r="DJ1389" i="54"/>
  <c r="DD1441" i="54"/>
  <c r="DD1249" i="54"/>
  <c r="DJ1383" i="54"/>
  <c r="DG1377" i="54"/>
  <c r="DD1150" i="54"/>
  <c r="CV1355" i="54"/>
  <c r="DG1165" i="54"/>
  <c r="CV1210" i="54"/>
  <c r="CV1239" i="54"/>
  <c r="CV1453" i="54"/>
  <c r="DG1332" i="54"/>
  <c r="DJ1312" i="54"/>
  <c r="DG1389" i="54"/>
  <c r="DG1249" i="54"/>
  <c r="CV1435" i="54"/>
  <c r="CV1414" i="54"/>
  <c r="CV1212" i="54"/>
  <c r="CV1448" i="54"/>
  <c r="CV1296" i="54"/>
  <c r="CV1378" i="54"/>
  <c r="CV1405" i="54"/>
  <c r="CV1187" i="54"/>
  <c r="CV1329" i="54"/>
  <c r="CV1339" i="54"/>
  <c r="CV1289" i="54"/>
  <c r="CV1256" i="54"/>
  <c r="CV1238" i="54"/>
  <c r="CV1328" i="54"/>
  <c r="CV1255" i="54"/>
  <c r="CV1230" i="54"/>
  <c r="DW561" i="54"/>
  <c r="DW456" i="54"/>
  <c r="CV1090" i="54"/>
  <c r="CV834" i="54"/>
  <c r="EG466" i="54"/>
  <c r="CV1282" i="54"/>
  <c r="CV1219" i="54"/>
  <c r="CV1341" i="54"/>
  <c r="CV1441" i="54"/>
  <c r="CV1454" i="54"/>
  <c r="CV1451" i="54"/>
  <c r="DW560" i="54"/>
  <c r="EA560" i="54" s="1"/>
  <c r="CV1377" i="54"/>
  <c r="CV1311" i="54"/>
  <c r="CV1366" i="54"/>
  <c r="CV1427" i="54"/>
  <c r="CV1190" i="54"/>
  <c r="CV882" i="54"/>
  <c r="CV674" i="54"/>
  <c r="CV418" i="54"/>
  <c r="CV290" i="54"/>
  <c r="CV162" i="54"/>
  <c r="CV34" i="54"/>
  <c r="CV1121" i="54"/>
  <c r="EE466" i="54"/>
  <c r="CV1424" i="54"/>
  <c r="CV1174" i="54"/>
  <c r="CV1264" i="54"/>
  <c r="CV1411" i="54"/>
  <c r="DW490" i="54"/>
  <c r="DD1192" i="54"/>
  <c r="DJ1152" i="54"/>
  <c r="DK1153" i="54" s="1"/>
  <c r="DG1322" i="54"/>
  <c r="DG1294" i="54"/>
  <c r="DD1227" i="54"/>
  <c r="DD1285" i="54"/>
  <c r="DG1308" i="54"/>
  <c r="DG1458" i="54"/>
  <c r="CV1229" i="54"/>
  <c r="DD1221" i="54"/>
  <c r="DG1426" i="54"/>
  <c r="DG1323" i="54"/>
  <c r="DD1330" i="54"/>
  <c r="CV1280" i="54"/>
  <c r="CV1279" i="54"/>
  <c r="DD1437" i="54"/>
  <c r="EN466" i="54"/>
  <c r="DD1356" i="54"/>
  <c r="DD1350" i="54"/>
  <c r="DD1299" i="54"/>
  <c r="DD1398" i="54"/>
  <c r="CV1346" i="54"/>
  <c r="DJ1325" i="54"/>
  <c r="CV1452" i="54"/>
  <c r="CV1456" i="54"/>
  <c r="CV1026" i="54"/>
  <c r="DD1210" i="54"/>
  <c r="CV1175" i="54"/>
  <c r="CV1178" i="54"/>
  <c r="DD1200" i="54"/>
  <c r="EC466" i="54"/>
  <c r="DJ1184" i="54"/>
  <c r="CV1161" i="54"/>
  <c r="CV1193" i="54"/>
  <c r="CV1276" i="54"/>
  <c r="CV1394" i="54"/>
  <c r="CV1387" i="54"/>
  <c r="DG1250" i="54"/>
  <c r="DD1369" i="54"/>
  <c r="DJ1215" i="54"/>
  <c r="DD1374" i="54"/>
  <c r="CV1277" i="54"/>
  <c r="DG1356" i="54"/>
  <c r="DJ1447" i="54"/>
  <c r="DJ1364" i="54"/>
  <c r="DD1226" i="54"/>
  <c r="CV1228" i="54"/>
  <c r="CV1416" i="54"/>
  <c r="DJ1398" i="54"/>
  <c r="CV1354" i="54"/>
  <c r="CV1370" i="54"/>
  <c r="DJ1245" i="54"/>
  <c r="CV1434" i="54"/>
  <c r="DJ1419" i="54"/>
  <c r="CV1353" i="54"/>
  <c r="CV1412" i="54"/>
  <c r="CV1390" i="54"/>
  <c r="CV1442" i="54"/>
  <c r="CV1160" i="54"/>
  <c r="CV1195" i="54"/>
  <c r="CV1301" i="54"/>
  <c r="DD1160" i="54"/>
  <c r="DJ1227" i="54"/>
  <c r="DJ1458" i="54"/>
  <c r="CV1288" i="54"/>
  <c r="DG1233" i="54"/>
  <c r="EM466" i="54"/>
  <c r="CV1306" i="54"/>
  <c r="DJ1428" i="54"/>
  <c r="DJ1270" i="54"/>
  <c r="CV1403" i="54"/>
  <c r="CV1166" i="54"/>
  <c r="DD1261" i="54"/>
  <c r="DG1295" i="54"/>
  <c r="CV1383" i="54"/>
  <c r="CV1247" i="54"/>
  <c r="CV23" i="54"/>
  <c r="CV1122" i="54"/>
  <c r="CV738" i="54"/>
  <c r="CV482" i="54"/>
  <c r="CV354" i="54"/>
  <c r="CV226" i="54"/>
  <c r="CV98" i="54"/>
  <c r="CV1019" i="54"/>
  <c r="CV1057" i="54"/>
  <c r="CV929" i="54"/>
  <c r="CV801" i="54"/>
  <c r="CV673" i="54"/>
  <c r="CV417" i="54"/>
  <c r="CV420" i="54"/>
  <c r="DD1164" i="54"/>
  <c r="EF466" i="54"/>
  <c r="DG1207" i="54"/>
  <c r="CV1183" i="54"/>
  <c r="CV1284" i="54"/>
  <c r="CV1331" i="54"/>
  <c r="CV1400" i="54"/>
  <c r="CV1273" i="54"/>
  <c r="CV1262" i="54"/>
  <c r="DG1448" i="54"/>
  <c r="CV1163" i="54"/>
  <c r="CV1357" i="54"/>
  <c r="CV1189" i="54"/>
  <c r="CV1242" i="54"/>
  <c r="CV1333" i="54"/>
  <c r="CV1439" i="54"/>
  <c r="DG1244" i="54"/>
  <c r="DD1272" i="54"/>
  <c r="EA508" i="54"/>
  <c r="DZ508" i="54"/>
  <c r="DY508" i="54"/>
  <c r="EA445" i="54"/>
  <c r="DZ445" i="54"/>
  <c r="DY445" i="54"/>
  <c r="DY478" i="54"/>
  <c r="EA478" i="54"/>
  <c r="DZ478" i="54"/>
  <c r="DY474" i="54"/>
  <c r="EA474" i="54"/>
  <c r="DZ474" i="54"/>
  <c r="EA495" i="54"/>
  <c r="DZ495" i="54"/>
  <c r="DY495" i="54"/>
  <c r="DY553" i="54"/>
  <c r="EA553" i="54"/>
  <c r="DZ553" i="54"/>
  <c r="EA520" i="54"/>
  <c r="DZ520" i="54"/>
  <c r="DY520" i="54"/>
  <c r="EA541" i="54"/>
  <c r="DZ541" i="54"/>
  <c r="DY541" i="54"/>
  <c r="EA514" i="54"/>
  <c r="DZ514" i="54"/>
  <c r="DY514" i="54"/>
  <c r="DK1149" i="54"/>
  <c r="DK1151" i="54"/>
  <c r="DK1150" i="54"/>
  <c r="DZ544" i="54"/>
  <c r="DY544" i="54"/>
  <c r="EA544" i="54"/>
  <c r="EA556" i="54"/>
  <c r="DZ556" i="54"/>
  <c r="DY556" i="54"/>
  <c r="EA462" i="54"/>
  <c r="DZ462" i="54"/>
  <c r="DY462" i="54"/>
  <c r="DZ542" i="54"/>
  <c r="DY542" i="54"/>
  <c r="EA542" i="54"/>
  <c r="DZ486" i="54"/>
  <c r="DY486" i="54"/>
  <c r="EA486" i="54"/>
  <c r="DY557" i="54"/>
  <c r="EA557" i="54"/>
  <c r="DZ557" i="54"/>
  <c r="DY449" i="54"/>
  <c r="EA449" i="54"/>
  <c r="DZ449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1096" i="54"/>
  <c r="CV584" i="54"/>
  <c r="CV72" i="54"/>
  <c r="CV1108" i="54"/>
  <c r="CV580" i="54"/>
  <c r="CV68" i="54"/>
  <c r="CV1144" i="54"/>
  <c r="CV640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266" i="54"/>
  <c r="CV138" i="54"/>
  <c r="CV10" i="54"/>
  <c r="CV835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353" i="54"/>
  <c r="CV436" i="54"/>
  <c r="CV289" i="54"/>
  <c r="CV97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481" i="54"/>
  <c r="EX347" i="54"/>
  <c r="EY347" i="54"/>
  <c r="EX378" i="54"/>
  <c r="EV378" i="54"/>
  <c r="EZ65" i="54"/>
  <c r="DG1368" i="54"/>
  <c r="DJ1178" i="54"/>
  <c r="CV1162" i="54"/>
  <c r="DJ1191" i="54"/>
  <c r="EJ466" i="54"/>
  <c r="EK466" i="54"/>
  <c r="DD1185" i="54"/>
  <c r="DJ1282" i="54"/>
  <c r="CV1152" i="54"/>
  <c r="DD1202" i="54"/>
  <c r="CV1194" i="54"/>
  <c r="DJ1200" i="54"/>
  <c r="CV1204" i="54"/>
  <c r="DD1418" i="54"/>
  <c r="DD1159" i="54"/>
  <c r="DG1201" i="54"/>
  <c r="DG1161" i="54"/>
  <c r="CV1188" i="54"/>
  <c r="CV1176" i="54"/>
  <c r="DJ1213" i="54"/>
  <c r="DD1180" i="54"/>
  <c r="CV1168" i="54"/>
  <c r="DD1175" i="54"/>
  <c r="DJ1373" i="54"/>
  <c r="DG1301" i="54"/>
  <c r="CV1208" i="54"/>
  <c r="DG1263" i="54"/>
  <c r="CV1263" i="54"/>
  <c r="CV1425" i="54"/>
  <c r="DJ1405" i="54"/>
  <c r="DG1174" i="54"/>
  <c r="DG1292" i="54"/>
  <c r="CV1292" i="54"/>
  <c r="CV1320" i="54"/>
  <c r="CV1431" i="54"/>
  <c r="CV1344" i="54"/>
  <c r="DD1251" i="54"/>
  <c r="CV1251" i="54"/>
  <c r="DJ1208" i="54"/>
  <c r="DG1160" i="54"/>
  <c r="DJ1263" i="54"/>
  <c r="CV1459" i="54"/>
  <c r="CV1326" i="54"/>
  <c r="DG1425" i="54"/>
  <c r="DJ1206" i="54"/>
  <c r="DG1331" i="54"/>
  <c r="DD1448" i="54"/>
  <c r="CV1404" i="54"/>
  <c r="CV1402" i="54"/>
  <c r="CV1352" i="54"/>
  <c r="DJ1251" i="54"/>
  <c r="CV1409" i="54"/>
  <c r="DD1188" i="54"/>
  <c r="DG1195" i="54"/>
  <c r="DD1276" i="54"/>
  <c r="DG1246" i="54"/>
  <c r="DD1303" i="54"/>
  <c r="DG1239" i="54"/>
  <c r="DG1424" i="54"/>
  <c r="DD1220" i="54"/>
  <c r="DD1171" i="54"/>
  <c r="DJ1344" i="54"/>
  <c r="DG1352" i="54"/>
  <c r="DG1193" i="54"/>
  <c r="DD1183" i="54"/>
  <c r="DG1256" i="54"/>
  <c r="DJ1234" i="54"/>
  <c r="DD1315" i="54"/>
  <c r="DD1262" i="54"/>
  <c r="DG1357" i="54"/>
  <c r="DG1326" i="54"/>
  <c r="DG1378" i="54"/>
  <c r="DJ1235" i="54"/>
  <c r="DG1449" i="54"/>
  <c r="DJ1265" i="54"/>
  <c r="DG1320" i="54"/>
  <c r="DJ1431" i="54"/>
  <c r="DJ1264" i="54"/>
  <c r="DD1404" i="54"/>
  <c r="DJ1273" i="54"/>
  <c r="DD1443" i="54"/>
  <c r="DD1391" i="54"/>
  <c r="DG1187" i="54"/>
  <c r="DG1402" i="54"/>
  <c r="DG1329" i="54"/>
  <c r="DG1219" i="54"/>
  <c r="EA448" i="54"/>
  <c r="DZ448" i="54"/>
  <c r="DY448" i="54"/>
  <c r="EA539" i="54"/>
  <c r="DZ539" i="54"/>
  <c r="DY539" i="54"/>
  <c r="EA533" i="54"/>
  <c r="DZ533" i="54"/>
  <c r="DY533" i="54"/>
  <c r="DZ504" i="54"/>
  <c r="DY504" i="54"/>
  <c r="EA504" i="54"/>
  <c r="DD1214" i="54"/>
  <c r="DY561" i="54"/>
  <c r="EA561" i="54"/>
  <c r="DZ561" i="54"/>
  <c r="DZ521" i="54"/>
  <c r="DY521" i="54"/>
  <c r="EA521" i="54"/>
  <c r="DX542" i="54"/>
  <c r="EA543" i="54"/>
  <c r="DZ543" i="54"/>
  <c r="DY543" i="54"/>
  <c r="DY555" i="54"/>
  <c r="EA555" i="54"/>
  <c r="DZ555" i="54"/>
  <c r="DY560" i="54"/>
  <c r="EA456" i="54"/>
  <c r="DZ456" i="54"/>
  <c r="DY456" i="54"/>
  <c r="DZ525" i="54"/>
  <c r="EH526" i="54" s="1"/>
  <c r="DY525" i="54"/>
  <c r="ED526" i="54" s="1"/>
  <c r="EA525" i="54"/>
  <c r="EL526" i="54" s="1"/>
  <c r="DZ490" i="54"/>
  <c r="DY490" i="54"/>
  <c r="EA490" i="54"/>
  <c r="DG1409" i="54"/>
  <c r="DD1381" i="54"/>
  <c r="DD1338" i="54"/>
  <c r="DD1324" i="54"/>
  <c r="DD1370" i="54"/>
  <c r="DD1230" i="54"/>
  <c r="DD1432" i="54"/>
  <c r="CV1415" i="54"/>
  <c r="CV1222" i="54"/>
  <c r="DY459" i="54"/>
  <c r="EA459" i="54"/>
  <c r="DZ459" i="54"/>
  <c r="EA467" i="54"/>
  <c r="DZ467" i="54"/>
  <c r="DY467" i="54"/>
  <c r="DW494" i="54"/>
  <c r="DW545" i="54"/>
  <c r="EA522" i="54"/>
  <c r="DZ522" i="54"/>
  <c r="DY522" i="54"/>
  <c r="EA554" i="54"/>
  <c r="DZ554" i="54"/>
  <c r="DY554" i="54"/>
  <c r="DX557" i="54"/>
  <c r="DZ519" i="54"/>
  <c r="DY519" i="54"/>
  <c r="EA519" i="54"/>
  <c r="DY463" i="54"/>
  <c r="EA463" i="54"/>
  <c r="DZ463" i="54"/>
  <c r="DW537" i="54"/>
  <c r="DZ509" i="54"/>
  <c r="DY509" i="54"/>
  <c r="EA509" i="54"/>
  <c r="DW517" i="54"/>
  <c r="EA466" i="54"/>
  <c r="DZ466" i="54"/>
  <c r="EH467" i="54" s="1"/>
  <c r="DY466" i="54"/>
  <c r="DW479" i="54"/>
  <c r="DX520" i="54"/>
  <c r="DX555" i="54"/>
  <c r="DD1395" i="54"/>
  <c r="DG1279" i="54"/>
  <c r="DG1433" i="54"/>
  <c r="DD1439" i="54"/>
  <c r="DD1403" i="54"/>
  <c r="CV1150" i="54"/>
  <c r="DG1300" i="54"/>
  <c r="CV1300" i="54"/>
  <c r="DD1354" i="54"/>
  <c r="DD1297" i="54"/>
  <c r="DD1293" i="54"/>
  <c r="DJ1361" i="54"/>
  <c r="DG1247" i="54"/>
  <c r="DG1415" i="54"/>
  <c r="DD1396" i="54"/>
  <c r="DG1240" i="54"/>
  <c r="DD1258" i="54"/>
  <c r="DD1222" i="54"/>
  <c r="DX511" i="54"/>
  <c r="DX515" i="54"/>
  <c r="DW524" i="54"/>
  <c r="DW468" i="54"/>
  <c r="DX445" i="54"/>
  <c r="DX514" i="54"/>
  <c r="DW536" i="54"/>
  <c r="DW518" i="54"/>
  <c r="DW510" i="54"/>
  <c r="DW548" i="54"/>
  <c r="DW564" i="54"/>
  <c r="DW552" i="54"/>
  <c r="CV426" i="54"/>
  <c r="CV1138" i="54"/>
  <c r="CV610" i="54"/>
  <c r="CV513" i="54"/>
  <c r="ES12" i="54"/>
  <c r="EZ333" i="54"/>
  <c r="EY198" i="54"/>
  <c r="EV347" i="54"/>
  <c r="EW378" i="54"/>
  <c r="DW404" i="54"/>
  <c r="DD1178" i="54"/>
  <c r="CV1149" i="54"/>
  <c r="DJ1205" i="54"/>
  <c r="DJ1185" i="54"/>
  <c r="CV1169" i="54"/>
  <c r="CV1197" i="54"/>
  <c r="DJ1202" i="54"/>
  <c r="CV1156" i="54"/>
  <c r="DJ1164" i="54"/>
  <c r="CV1209" i="54"/>
  <c r="DJ1418" i="54"/>
  <c r="CV1207" i="54"/>
  <c r="DJ1201" i="54"/>
  <c r="DJ1156" i="54"/>
  <c r="DD1162" i="54"/>
  <c r="CV1153" i="54"/>
  <c r="DG1213" i="54"/>
  <c r="DJ1180" i="54"/>
  <c r="DD1207" i="54"/>
  <c r="EM526" i="54"/>
  <c r="EP526" i="54"/>
  <c r="DG1197" i="54"/>
  <c r="CV1186" i="54"/>
  <c r="CV1440" i="54"/>
  <c r="DG1405" i="54"/>
  <c r="DJ1174" i="54"/>
  <c r="CV1158" i="54"/>
  <c r="CV1307" i="54"/>
  <c r="CV1420" i="54"/>
  <c r="CV1382" i="54"/>
  <c r="CV1444" i="54"/>
  <c r="DD1208" i="54"/>
  <c r="CV1336" i="54"/>
  <c r="DJ1425" i="54"/>
  <c r="DG1440" i="54"/>
  <c r="CV1376" i="54"/>
  <c r="DD1206" i="54"/>
  <c r="DD1331" i="54"/>
  <c r="DD1314" i="54"/>
  <c r="CV1314" i="54"/>
  <c r="DJ1307" i="54"/>
  <c r="DJ1296" i="54"/>
  <c r="DJ1401" i="54"/>
  <c r="DG1251" i="54"/>
  <c r="DJ1195" i="54"/>
  <c r="DJ1276" i="54"/>
  <c r="DG1376" i="54"/>
  <c r="CV1351" i="54"/>
  <c r="CV1290" i="54"/>
  <c r="DE1255" i="54"/>
  <c r="DE1253" i="54"/>
  <c r="CV1216" i="54"/>
  <c r="DJ1411" i="54"/>
  <c r="CV1385" i="54"/>
  <c r="DG1220" i="54"/>
  <c r="DG1382" i="54"/>
  <c r="CV1203" i="54"/>
  <c r="DG1203" i="54"/>
  <c r="DD1344" i="54"/>
  <c r="DJ1339" i="54"/>
  <c r="CV1455" i="54"/>
  <c r="DG1444" i="54"/>
  <c r="DG1363" i="54"/>
  <c r="CV1363" i="54"/>
  <c r="CV1248" i="54"/>
  <c r="EO466" i="54"/>
  <c r="CV1271" i="54"/>
  <c r="DG1183" i="54"/>
  <c r="CV1167" i="54"/>
  <c r="DD1256" i="54"/>
  <c r="DD1318" i="54"/>
  <c r="DG1284" i="54"/>
  <c r="DJ1262" i="54"/>
  <c r="DD1357" i="54"/>
  <c r="DD1378" i="54"/>
  <c r="CV1430" i="54"/>
  <c r="DG1453" i="54"/>
  <c r="CV1252" i="54"/>
  <c r="DD1217" i="54"/>
  <c r="DG1394" i="54"/>
  <c r="DD1265" i="54"/>
  <c r="CV1304" i="54"/>
  <c r="DG1313" i="54"/>
  <c r="DD1290" i="54"/>
  <c r="DD1431" i="54"/>
  <c r="DD1216" i="54"/>
  <c r="DJ1404" i="54"/>
  <c r="DJ1400" i="54"/>
  <c r="DD1385" i="54"/>
  <c r="DG1443" i="54"/>
  <c r="DJ1391" i="54"/>
  <c r="DG1283" i="54"/>
  <c r="DD1402" i="54"/>
  <c r="CV1327" i="54"/>
  <c r="DD1329" i="54"/>
  <c r="DJ1219" i="54"/>
  <c r="DD1182" i="54"/>
  <c r="CV1335" i="54"/>
  <c r="DD1241" i="54"/>
  <c r="CV1429" i="54"/>
  <c r="DY451" i="54"/>
  <c r="EA451" i="54"/>
  <c r="DZ451" i="54"/>
  <c r="DZ498" i="54"/>
  <c r="DY498" i="54"/>
  <c r="EA498" i="54"/>
  <c r="DY480" i="54"/>
  <c r="EA480" i="54"/>
  <c r="DZ480" i="54"/>
  <c r="DY476" i="54"/>
  <c r="EA476" i="54"/>
  <c r="DZ476" i="54"/>
  <c r="DZ532" i="54"/>
  <c r="DY532" i="54"/>
  <c r="EA532" i="54"/>
  <c r="DJ1363" i="54"/>
  <c r="DG1224" i="54"/>
  <c r="DH1306" i="54"/>
  <c r="DG1333" i="54"/>
  <c r="CV1450" i="54"/>
  <c r="DJ1362" i="54"/>
  <c r="EA501" i="54"/>
  <c r="DZ501" i="54"/>
  <c r="DY501" i="54"/>
  <c r="DY563" i="54"/>
  <c r="EA563" i="54"/>
  <c r="DZ563" i="54"/>
  <c r="DZ488" i="54"/>
  <c r="DY488" i="54"/>
  <c r="EA488" i="54"/>
  <c r="DZ492" i="54"/>
  <c r="DY492" i="54"/>
  <c r="EA492" i="54"/>
  <c r="EA452" i="54"/>
  <c r="DZ452" i="54"/>
  <c r="DY452" i="54"/>
  <c r="EA483" i="54"/>
  <c r="DZ483" i="54"/>
  <c r="DY483" i="54"/>
  <c r="DZ549" i="54"/>
  <c r="DY549" i="54"/>
  <c r="EA549" i="54"/>
  <c r="DX553" i="54"/>
  <c r="EA512" i="54"/>
  <c r="DZ512" i="54"/>
  <c r="DY512" i="54"/>
  <c r="EA454" i="54"/>
  <c r="DZ454" i="54"/>
  <c r="DY454" i="54"/>
  <c r="EA499" i="54"/>
  <c r="DZ499" i="54"/>
  <c r="DY499" i="54"/>
  <c r="DX508" i="54"/>
  <c r="DX544" i="54"/>
  <c r="DX474" i="54"/>
  <c r="DZ534" i="54"/>
  <c r="DY534" i="54"/>
  <c r="EA534" i="54"/>
  <c r="CV1302" i="54"/>
  <c r="CV1397" i="54"/>
  <c r="DD1409" i="54"/>
  <c r="DJ1257" i="54"/>
  <c r="CV1257" i="54"/>
  <c r="CV1321" i="54"/>
  <c r="DJ1338" i="54"/>
  <c r="DD1346" i="54"/>
  <c r="CV1347" i="54"/>
  <c r="DG1370" i="54"/>
  <c r="DD1450" i="54"/>
  <c r="DJ1451" i="54"/>
  <c r="DW447" i="54"/>
  <c r="DZ487" i="54"/>
  <c r="DY487" i="54"/>
  <c r="EA487" i="54"/>
  <c r="DY453" i="54"/>
  <c r="EA453" i="54"/>
  <c r="DZ453" i="54"/>
  <c r="EA503" i="54"/>
  <c r="DZ503" i="54"/>
  <c r="DY503" i="54"/>
  <c r="EA497" i="54"/>
  <c r="DZ497" i="54"/>
  <c r="DY497" i="54"/>
  <c r="DW460" i="54"/>
  <c r="DX543" i="54"/>
  <c r="DJ1279" i="54"/>
  <c r="DJ1460" i="54"/>
  <c r="DG1257" i="54"/>
  <c r="DJ1452" i="54"/>
  <c r="DG1439" i="54"/>
  <c r="DJ1403" i="54"/>
  <c r="DJ1166" i="54"/>
  <c r="DG1335" i="54"/>
  <c r="DJ1354" i="54"/>
  <c r="DD1225" i="54"/>
  <c r="CV1225" i="54"/>
  <c r="CV1457" i="54"/>
  <c r="DG1396" i="54"/>
  <c r="DG1222" i="54"/>
  <c r="DX539" i="54"/>
  <c r="DW502" i="54"/>
  <c r="DW538" i="54"/>
  <c r="DX541" i="54"/>
  <c r="DW484" i="54"/>
  <c r="DY559" i="54"/>
  <c r="EA559" i="54"/>
  <c r="DZ559" i="54"/>
  <c r="DX495" i="54"/>
  <c r="EA547" i="54"/>
  <c r="DZ547" i="54"/>
  <c r="DY547" i="54"/>
  <c r="CV152" i="54"/>
  <c r="CV716" i="54"/>
  <c r="CV843" i="54"/>
  <c r="CV435" i="54"/>
  <c r="CV19" i="54"/>
  <c r="CV974" i="54"/>
  <c r="CV846" i="54"/>
  <c r="CV558" i="54"/>
  <c r="CV126" i="54"/>
  <c r="CV941" i="54"/>
  <c r="CV589" i="54"/>
  <c r="CV205" i="54"/>
  <c r="CV125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5" i="54"/>
  <c r="CV1041" i="54"/>
  <c r="CV913" i="54"/>
  <c r="CV785" i="54"/>
  <c r="CV657" i="54"/>
  <c r="CV497" i="54"/>
  <c r="CV401" i="54"/>
  <c r="CV113" i="54"/>
  <c r="CV17" i="54"/>
  <c r="CV257" i="54"/>
  <c r="CV212" i="54"/>
  <c r="CV225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372" i="54"/>
  <c r="EY312" i="54"/>
  <c r="FD352" i="54"/>
  <c r="EW347" i="54"/>
  <c r="EZ378" i="54"/>
  <c r="DW214" i="54"/>
  <c r="DG1178" i="54"/>
  <c r="DD1191" i="54"/>
  <c r="CV1192" i="54"/>
  <c r="EI467" i="54"/>
  <c r="DG1205" i="54"/>
  <c r="DG1185" i="54"/>
  <c r="CV1200" i="54"/>
  <c r="DJ1192" i="54"/>
  <c r="DG1317" i="54"/>
  <c r="CV1317" i="54"/>
  <c r="CV1202" i="54"/>
  <c r="CV1154" i="54"/>
  <c r="DG1153" i="54"/>
  <c r="DG1164" i="54"/>
  <c r="DG1418" i="54"/>
  <c r="DG1159" i="54"/>
  <c r="DG1152" i="54"/>
  <c r="CV1173" i="54"/>
  <c r="DD1201" i="54"/>
  <c r="CV1170" i="54"/>
  <c r="CV1184" i="54"/>
  <c r="DJ1161" i="54"/>
  <c r="DD1149" i="54"/>
  <c r="DD1156" i="54"/>
  <c r="DG1162" i="54"/>
  <c r="CV1157" i="54"/>
  <c r="DD1213" i="54"/>
  <c r="DD1204" i="54"/>
  <c r="DJ1175" i="54"/>
  <c r="DD1373" i="54"/>
  <c r="DG1184" i="54"/>
  <c r="DJ1301" i="54"/>
  <c r="CV1349" i="54"/>
  <c r="DD1322" i="54"/>
  <c r="CV1322" i="54"/>
  <c r="CV1294" i="54"/>
  <c r="CV1308" i="54"/>
  <c r="DJ1277" i="54"/>
  <c r="CV1223" i="54"/>
  <c r="DD1229" i="54"/>
  <c r="DD1405" i="54"/>
  <c r="DD1387" i="54"/>
  <c r="CV1449" i="54"/>
  <c r="CV1426" i="54"/>
  <c r="CV1206" i="54"/>
  <c r="DD1174" i="54"/>
  <c r="DD1351" i="54"/>
  <c r="CV1330" i="54"/>
  <c r="CV1227" i="54"/>
  <c r="DD1423" i="54"/>
  <c r="DD1332" i="54"/>
  <c r="DG1289" i="54"/>
  <c r="DD1312" i="54"/>
  <c r="CV1437" i="54"/>
  <c r="CV1199" i="54"/>
  <c r="DD1151" i="54"/>
  <c r="DJ1160" i="54"/>
  <c r="CV1211" i="54"/>
  <c r="DG1179" i="54"/>
  <c r="DG1310" i="54"/>
  <c r="CV1285" i="54"/>
  <c r="DD1294" i="54"/>
  <c r="CV1458" i="54"/>
  <c r="DD1425" i="54"/>
  <c r="DJ1440" i="54"/>
  <c r="DG1413" i="54"/>
  <c r="CV1221" i="54"/>
  <c r="DJ1190" i="54"/>
  <c r="CV1323" i="54"/>
  <c r="DD1281" i="54"/>
  <c r="DD1389" i="54"/>
  <c r="DD1292" i="54"/>
  <c r="DJ1448" i="54"/>
  <c r="DG1307" i="54"/>
  <c r="CV1233" i="54"/>
  <c r="DJ1238" i="54"/>
  <c r="CV1220" i="54"/>
  <c r="CV1250" i="54"/>
  <c r="CV1369" i="54"/>
  <c r="CV1348" i="54"/>
  <c r="DD1296" i="54"/>
  <c r="DJ1231" i="54"/>
  <c r="CV1231" i="54"/>
  <c r="CV1232" i="54"/>
  <c r="DD1401" i="54"/>
  <c r="DG1188" i="54"/>
  <c r="CV1172" i="54"/>
  <c r="CV1215" i="54"/>
  <c r="DG1276" i="54"/>
  <c r="DJ1246" i="54"/>
  <c r="DD1341" i="54"/>
  <c r="DG1285" i="54"/>
  <c r="DD1336" i="54"/>
  <c r="CV1374" i="54"/>
  <c r="DG1342" i="54"/>
  <c r="DJ1303" i="54"/>
  <c r="DJ1308" i="54"/>
  <c r="DJ1239" i="54"/>
  <c r="CV1445" i="54"/>
  <c r="CV1356" i="54"/>
  <c r="CV1447" i="54"/>
  <c r="DD1430" i="54"/>
  <c r="CV1364" i="54"/>
  <c r="DG1221" i="54"/>
  <c r="CV1422" i="54"/>
  <c r="DD1426" i="54"/>
  <c r="DD1323" i="54"/>
  <c r="DD1424" i="54"/>
  <c r="DG1330" i="54"/>
  <c r="CV1350" i="54"/>
  <c r="CV1259" i="54"/>
  <c r="DK1253" i="54"/>
  <c r="DK1254" i="54"/>
  <c r="DK1255" i="54"/>
  <c r="DJ1233" i="54"/>
  <c r="DD1420" i="54"/>
  <c r="CV1226" i="54"/>
  <c r="CV1428" i="54"/>
  <c r="DD1411" i="54"/>
  <c r="DJ1421" i="54"/>
  <c r="CV1421" i="54"/>
  <c r="DJ1382" i="54"/>
  <c r="DD1250" i="54"/>
  <c r="DJ1369" i="54"/>
  <c r="DG1171" i="54"/>
  <c r="CV1270" i="54"/>
  <c r="DJ1327" i="54"/>
  <c r="CV1299" i="54"/>
  <c r="DD1352" i="54"/>
  <c r="DG1339" i="54"/>
  <c r="CV1319" i="54"/>
  <c r="DD1231" i="54"/>
  <c r="DJ1437" i="54"/>
  <c r="DD1444" i="54"/>
  <c r="CV1398" i="54"/>
  <c r="DJ1371" i="54"/>
  <c r="CV1371" i="54"/>
  <c r="DJ1399" i="54"/>
  <c r="EV479" i="54"/>
  <c r="EV552" i="54"/>
  <c r="DJ1193" i="54"/>
  <c r="DG1215" i="54"/>
  <c r="DJ1183" i="54"/>
  <c r="DJ1256" i="54"/>
  <c r="DJ1349" i="54"/>
  <c r="DG1318" i="54"/>
  <c r="DD1234" i="54"/>
  <c r="DJ1374" i="54"/>
  <c r="DJ1315" i="54"/>
  <c r="DJ1284" i="54"/>
  <c r="DG1262" i="54"/>
  <c r="DD1326" i="54"/>
  <c r="DG1223" i="54"/>
  <c r="DJ1378" i="54"/>
  <c r="DG1447" i="54"/>
  <c r="DG1364" i="54"/>
  <c r="DJ1453" i="54"/>
  <c r="CV1375" i="54"/>
  <c r="DD1235" i="54"/>
  <c r="DG1217" i="54"/>
  <c r="DD1449" i="54"/>
  <c r="DJ1158" i="54"/>
  <c r="DJ1394" i="54"/>
  <c r="DG1265" i="54"/>
  <c r="DG1350" i="54"/>
  <c r="DD1320" i="54"/>
  <c r="DD1313" i="54"/>
  <c r="CV1298" i="54"/>
  <c r="CV1253" i="54"/>
  <c r="DD1264" i="54"/>
  <c r="DJ1216" i="54"/>
  <c r="DG1226" i="54"/>
  <c r="DG1428" i="54"/>
  <c r="DD1400" i="54"/>
  <c r="DG1385" i="54"/>
  <c r="CV1436" i="54"/>
  <c r="DD1421" i="54"/>
  <c r="DD1273" i="54"/>
  <c r="DJ1443" i="54"/>
  <c r="DD1187" i="54"/>
  <c r="CV1155" i="54"/>
  <c r="DD1270" i="54"/>
  <c r="DJ1283" i="54"/>
  <c r="DJ1402" i="54"/>
  <c r="DG1299" i="54"/>
  <c r="DJ1329" i="54"/>
  <c r="DD1348" i="54"/>
  <c r="DD1232" i="54"/>
  <c r="DG1371" i="54"/>
  <c r="DD1219" i="54"/>
  <c r="DD1248" i="54"/>
  <c r="CV1419" i="54"/>
  <c r="DJ1182" i="54"/>
  <c r="CV1261" i="54"/>
  <c r="CV1267" i="54"/>
  <c r="CV1325" i="54"/>
  <c r="CV1334" i="54"/>
  <c r="CV1295" i="54"/>
  <c r="CV1278" i="54"/>
  <c r="CV1361" i="54"/>
  <c r="CV1240" i="54"/>
  <c r="CV1245" i="54"/>
  <c r="DZ511" i="54"/>
  <c r="DY511" i="54"/>
  <c r="EA511" i="54"/>
  <c r="EA546" i="54"/>
  <c r="DZ546" i="54"/>
  <c r="DY546" i="54"/>
  <c r="EA506" i="54"/>
  <c r="DZ506" i="54"/>
  <c r="DY506" i="54"/>
  <c r="EA516" i="54"/>
  <c r="DZ516" i="54"/>
  <c r="DY516" i="54"/>
  <c r="CV1268" i="54"/>
  <c r="DG1261" i="54"/>
  <c r="DD1353" i="54"/>
  <c r="DD1325" i="54"/>
  <c r="CV1316" i="54"/>
  <c r="DK1305" i="54"/>
  <c r="DJ1295" i="54"/>
  <c r="CV1272" i="54"/>
  <c r="DJ1333" i="54"/>
  <c r="CV1293" i="54"/>
  <c r="DJ1278" i="54"/>
  <c r="CV1218" i="54"/>
  <c r="CV1392" i="54"/>
  <c r="DD1362" i="54"/>
  <c r="CV1258" i="54"/>
  <c r="DY457" i="54"/>
  <c r="EA457" i="54"/>
  <c r="DZ457" i="54"/>
  <c r="DZ528" i="54"/>
  <c r="DY528" i="54"/>
  <c r="EA528" i="54"/>
  <c r="DY461" i="54"/>
  <c r="EA461" i="54"/>
  <c r="DZ461" i="54"/>
  <c r="DX507" i="54"/>
  <c r="DZ530" i="54"/>
  <c r="DY530" i="54"/>
  <c r="EA530" i="54"/>
  <c r="DW526" i="54"/>
  <c r="DZ523" i="54"/>
  <c r="DY523" i="54"/>
  <c r="EA523" i="54"/>
  <c r="DX501" i="54"/>
  <c r="EA458" i="54"/>
  <c r="DZ458" i="54"/>
  <c r="DY458" i="54"/>
  <c r="DZ513" i="54"/>
  <c r="DY513" i="54"/>
  <c r="EA513" i="54"/>
  <c r="EA529" i="54"/>
  <c r="DZ529" i="54"/>
  <c r="DY529" i="54"/>
  <c r="DY470" i="54"/>
  <c r="EA470" i="54"/>
  <c r="DZ470" i="54"/>
  <c r="DJ1409" i="54"/>
  <c r="DG1268" i="54"/>
  <c r="DJ1324" i="54"/>
  <c r="DJ1346" i="54"/>
  <c r="DG1272" i="54"/>
  <c r="DJ1230" i="54"/>
  <c r="DJ1450" i="54"/>
  <c r="DG1451" i="54"/>
  <c r="EA473" i="54"/>
  <c r="DZ473" i="54"/>
  <c r="DY473" i="54"/>
  <c r="DW446" i="54"/>
  <c r="DY551" i="54"/>
  <c r="EA551" i="54"/>
  <c r="DZ551" i="54"/>
  <c r="DZ496" i="54"/>
  <c r="DY496" i="54"/>
  <c r="EA496" i="54"/>
  <c r="DZ500" i="54"/>
  <c r="DY500" i="54"/>
  <c r="EA500" i="54"/>
  <c r="DW562" i="54"/>
  <c r="DX485" i="54"/>
  <c r="EA475" i="54"/>
  <c r="DZ475" i="54"/>
  <c r="DY475" i="54"/>
  <c r="EA450" i="54"/>
  <c r="DZ450" i="54"/>
  <c r="DY450" i="54"/>
  <c r="DZ540" i="54"/>
  <c r="DY540" i="54"/>
  <c r="EA540" i="54"/>
  <c r="DG1395" i="54"/>
  <c r="DX523" i="54"/>
  <c r="DD1460" i="54"/>
  <c r="DD1452" i="54"/>
  <c r="DJ1439" i="54"/>
  <c r="DD1166" i="54"/>
  <c r="DG1321" i="54"/>
  <c r="DJ1335" i="54"/>
  <c r="DG1354" i="54"/>
  <c r="DJ1267" i="54"/>
  <c r="DD1334" i="54"/>
  <c r="DD1218" i="54"/>
  <c r="DD1247" i="54"/>
  <c r="DJ1415" i="54"/>
  <c r="DJ1396" i="54"/>
  <c r="DJ1392" i="54"/>
  <c r="DJ1258" i="54"/>
  <c r="DD1429" i="54"/>
  <c r="CV1379" i="54"/>
  <c r="DX556" i="54"/>
  <c r="DX486" i="54"/>
  <c r="EA489" i="54"/>
  <c r="DZ489" i="54"/>
  <c r="DY489" i="54"/>
  <c r="DX462" i="54"/>
  <c r="DX478" i="54"/>
  <c r="DX503" i="54"/>
  <c r="EG467" i="54"/>
  <c r="DD1205" i="54"/>
  <c r="EF467" i="54"/>
  <c r="DG1149" i="54"/>
  <c r="DG1180" i="54"/>
  <c r="DJ1204" i="54"/>
  <c r="DG1175" i="54"/>
  <c r="EN526" i="54"/>
  <c r="DD1197" i="54"/>
  <c r="DG1373" i="54"/>
  <c r="DJ1360" i="54"/>
  <c r="CV1360" i="54"/>
  <c r="DD1360" i="54"/>
  <c r="DJ1331" i="54"/>
  <c r="DG1296" i="54"/>
  <c r="DG1401" i="54"/>
  <c r="DJ1188" i="54"/>
  <c r="DD1195" i="54"/>
  <c r="DD1246" i="54"/>
  <c r="DG1336" i="54"/>
  <c r="DG1303" i="54"/>
  <c r="DD1239" i="54"/>
  <c r="DD1376" i="54"/>
  <c r="DJ1424" i="54"/>
  <c r="DG1260" i="54"/>
  <c r="CV1260" i="54"/>
  <c r="DJ1314" i="54"/>
  <c r="DH1253" i="54"/>
  <c r="DH1258" i="54"/>
  <c r="DJ1420" i="54"/>
  <c r="DG1411" i="54"/>
  <c r="DD1382" i="54"/>
  <c r="CV1406" i="54"/>
  <c r="DJ1203" i="54"/>
  <c r="DJ1171" i="54"/>
  <c r="DG1344" i="54"/>
  <c r="CV1274" i="54"/>
  <c r="DJ1352" i="54"/>
  <c r="DD1339" i="54"/>
  <c r="DJ1444" i="54"/>
  <c r="CV1417" i="54"/>
  <c r="CV1433" i="54"/>
  <c r="CV1381" i="54"/>
  <c r="DD1193" i="54"/>
  <c r="DJ1177" i="54"/>
  <c r="CV1177" i="54"/>
  <c r="DD1349" i="54"/>
  <c r="DJ1318" i="54"/>
  <c r="DG1234" i="54"/>
  <c r="DG1315" i="54"/>
  <c r="DD1284" i="54"/>
  <c r="DJ1357" i="54"/>
  <c r="DJ1326" i="54"/>
  <c r="CV1269" i="54"/>
  <c r="DD1223" i="54"/>
  <c r="CV1388" i="54"/>
  <c r="DD1453" i="54"/>
  <c r="DG1235" i="54"/>
  <c r="DJ1217" i="54"/>
  <c r="DD1158" i="54"/>
  <c r="DD1394" i="54"/>
  <c r="DD1260" i="54"/>
  <c r="CV1340" i="54"/>
  <c r="DJ1320" i="54"/>
  <c r="DJ1313" i="54"/>
  <c r="DJ1290" i="54"/>
  <c r="CV1345" i="54"/>
  <c r="DG1431" i="54"/>
  <c r="DG1264" i="54"/>
  <c r="DG1216" i="54"/>
  <c r="CV1372" i="54"/>
  <c r="CV1446" i="54"/>
  <c r="DG1400" i="54"/>
  <c r="CV1358" i="54"/>
  <c r="CV1359" i="54"/>
  <c r="DG1273" i="54"/>
  <c r="DG1391" i="54"/>
  <c r="DJ1187" i="54"/>
  <c r="CV1343" i="54"/>
  <c r="DD1283" i="54"/>
  <c r="DG1348" i="54"/>
  <c r="CV1386" i="54"/>
  <c r="CV1337" i="54"/>
  <c r="DG1232" i="54"/>
  <c r="DG1248" i="54"/>
  <c r="CV1224" i="54"/>
  <c r="CV1214" i="54"/>
  <c r="DG1182" i="54"/>
  <c r="CV1244" i="54"/>
  <c r="CV1432" i="54"/>
  <c r="EA507" i="54"/>
  <c r="DZ507" i="54"/>
  <c r="DY507" i="54"/>
  <c r="EA558" i="54"/>
  <c r="DZ558" i="54"/>
  <c r="DY558" i="54"/>
  <c r="DD1224" i="54"/>
  <c r="DJ1214" i="54"/>
  <c r="CV1338" i="54"/>
  <c r="CV1297" i="54"/>
  <c r="DJ1244" i="54"/>
  <c r="DE1306" i="54"/>
  <c r="DE1310" i="54"/>
  <c r="DE1308" i="54"/>
  <c r="DE1307" i="54"/>
  <c r="DE1309" i="54"/>
  <c r="DE1305" i="54"/>
  <c r="DE1311" i="54"/>
  <c r="DD1278" i="54"/>
  <c r="CV1241" i="54"/>
  <c r="DG1362" i="54"/>
  <c r="DD1245" i="54"/>
  <c r="EA464" i="54"/>
  <c r="DZ464" i="54"/>
  <c r="DY464" i="54"/>
  <c r="EA477" i="54"/>
  <c r="DZ477" i="54"/>
  <c r="DY477" i="54"/>
  <c r="DY472" i="54"/>
  <c r="EA472" i="54"/>
  <c r="DZ472" i="54"/>
  <c r="EA535" i="54"/>
  <c r="DZ535" i="54"/>
  <c r="DY535" i="54"/>
  <c r="EA471" i="54"/>
  <c r="DZ471" i="54"/>
  <c r="DY471" i="54"/>
  <c r="EB466" i="54"/>
  <c r="DY482" i="54"/>
  <c r="EA482" i="54"/>
  <c r="DZ482" i="54"/>
  <c r="EA505" i="54"/>
  <c r="EO506" i="54" s="1"/>
  <c r="EO507" i="54" s="1"/>
  <c r="DZ505" i="54"/>
  <c r="EI506" i="54" s="1"/>
  <c r="DY505" i="54"/>
  <c r="EF506" i="54" s="1"/>
  <c r="EF507" i="54" s="1"/>
  <c r="DZ515" i="54"/>
  <c r="DY515" i="54"/>
  <c r="EA515" i="54"/>
  <c r="EA550" i="54"/>
  <c r="DZ550" i="54"/>
  <c r="DY550" i="54"/>
  <c r="EA485" i="54"/>
  <c r="DZ485" i="54"/>
  <c r="DY485" i="54"/>
  <c r="CV1367" i="54"/>
  <c r="DJ1381" i="54"/>
  <c r="DD1268" i="54"/>
  <c r="DG1419" i="54"/>
  <c r="CV1198" i="54"/>
  <c r="DG1324" i="54"/>
  <c r="DG1346" i="54"/>
  <c r="CV1305" i="54"/>
  <c r="CV1287" i="54"/>
  <c r="DJ1370" i="54"/>
  <c r="DG1230" i="54"/>
  <c r="DG1450" i="54"/>
  <c r="DJ1432" i="54"/>
  <c r="DJ1380" i="54"/>
  <c r="CV1380" i="54"/>
  <c r="DD1451" i="54"/>
  <c r="EA491" i="54"/>
  <c r="DZ491" i="54"/>
  <c r="DY491" i="54"/>
  <c r="DJ1395" i="54"/>
  <c r="DD1279" i="54"/>
  <c r="CV1243" i="54"/>
  <c r="DG1460" i="54"/>
  <c r="DJ1433" i="54"/>
  <c r="DG1452" i="54"/>
  <c r="DG1403" i="54"/>
  <c r="DG1166" i="54"/>
  <c r="DJ1321" i="54"/>
  <c r="DD1335" i="54"/>
  <c r="DG1297" i="54"/>
  <c r="DD1267" i="54"/>
  <c r="DG1334" i="54"/>
  <c r="DG1293" i="54"/>
  <c r="DJ1218" i="54"/>
  <c r="DG1361" i="54"/>
  <c r="DJ1247" i="54"/>
  <c r="CV1236" i="54"/>
  <c r="DD1415" i="54"/>
  <c r="DD1240" i="54"/>
  <c r="DG1392" i="54"/>
  <c r="DJ1429" i="54"/>
  <c r="DX477" i="54"/>
  <c r="DW455" i="54"/>
  <c r="EA493" i="54"/>
  <c r="DZ493" i="54"/>
  <c r="DY493" i="54"/>
  <c r="DY527" i="54"/>
  <c r="EA527" i="54"/>
  <c r="DZ527" i="54"/>
  <c r="EA531" i="54"/>
  <c r="DZ531" i="54"/>
  <c r="DY531" i="54"/>
  <c r="ER375" i="54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HK44" i="54" s="1"/>
  <c r="IB44" i="54" s="1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HJ127" i="54" s="1"/>
  <c r="IA127" i="54" s="1"/>
  <c r="ER301" i="54"/>
  <c r="EQ301" i="54"/>
  <c r="HI122" i="54" s="1"/>
  <c r="EU301" i="54"/>
  <c r="EW391" i="54"/>
  <c r="FE391" i="54"/>
  <c r="FD391" i="54"/>
  <c r="FA391" i="54"/>
  <c r="FB391" i="54"/>
  <c r="EV289" i="54"/>
  <c r="HJ42" i="54" s="1"/>
  <c r="IA42" i="54" s="1"/>
  <c r="EX406" i="54"/>
  <c r="EQ289" i="54"/>
  <c r="HI40" i="54" s="1"/>
  <c r="DW153" i="54"/>
  <c r="EU153" i="54"/>
  <c r="FA406" i="54"/>
  <c r="EY294" i="54"/>
  <c r="ET294" i="54"/>
  <c r="FC294" i="54"/>
  <c r="FE294" i="54"/>
  <c r="EX294" i="54"/>
  <c r="EZ294" i="54"/>
  <c r="ER294" i="54"/>
  <c r="FA294" i="54"/>
  <c r="HK73" i="54" s="1"/>
  <c r="IB73" i="54" s="1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Z154" i="54"/>
  <c r="IF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HK78" i="54" s="1"/>
  <c r="IB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FC265" i="54"/>
  <c r="ER314" i="54"/>
  <c r="HK98" i="54"/>
  <c r="IB98" i="54" s="1"/>
  <c r="HK94" i="54"/>
  <c r="IB94" i="54" s="1"/>
  <c r="HK91" i="54"/>
  <c r="IB91" i="54" s="1"/>
  <c r="HK97" i="54"/>
  <c r="IB97" i="54" s="1"/>
  <c r="HK96" i="54"/>
  <c r="IB96" i="54" s="1"/>
  <c r="HK92" i="54"/>
  <c r="IB92" i="54" s="1"/>
  <c r="HK93" i="54"/>
  <c r="IB93" i="54" s="1"/>
  <c r="HK95" i="54"/>
  <c r="IB95" i="54" s="1"/>
  <c r="HI148" i="54"/>
  <c r="HI147" i="54"/>
  <c r="HI153" i="54"/>
  <c r="HI150" i="54"/>
  <c r="HI151" i="54"/>
  <c r="HI152" i="54"/>
  <c r="HI145" i="54"/>
  <c r="HI146" i="54"/>
  <c r="HI149" i="54"/>
  <c r="HI144" i="54"/>
  <c r="HJ47" i="54"/>
  <c r="IA47" i="54" s="1"/>
  <c r="HJ50" i="54"/>
  <c r="IA50" i="54" s="1"/>
  <c r="HJ49" i="54"/>
  <c r="IA49" i="54" s="1"/>
  <c r="HJ48" i="54"/>
  <c r="IA48" i="54" s="1"/>
  <c r="HI99" i="54"/>
  <c r="HH5" i="54"/>
  <c r="HH7" i="54"/>
  <c r="HH8" i="54"/>
  <c r="HH6" i="54"/>
  <c r="HK72" i="54"/>
  <c r="IB72" i="54" s="1"/>
  <c r="HK69" i="54"/>
  <c r="IB69" i="54" s="1"/>
  <c r="HJ57" i="54"/>
  <c r="IA57" i="54" s="1"/>
  <c r="HJ58" i="54"/>
  <c r="IA58" i="54" s="1"/>
  <c r="HJ60" i="54"/>
  <c r="IA60" i="54" s="1"/>
  <c r="HJ59" i="54"/>
  <c r="IA59" i="54" s="1"/>
  <c r="HJ114" i="54"/>
  <c r="IA114" i="54" s="1"/>
  <c r="HK144" i="54"/>
  <c r="IB144" i="54" s="1"/>
  <c r="HK153" i="54"/>
  <c r="IB153" i="54" s="1"/>
  <c r="HK149" i="54"/>
  <c r="IB149" i="54" s="1"/>
  <c r="HK148" i="54"/>
  <c r="IB148" i="54" s="1"/>
  <c r="HK145" i="54"/>
  <c r="IB145" i="54" s="1"/>
  <c r="HK150" i="54"/>
  <c r="IB150" i="54" s="1"/>
  <c r="HK147" i="54"/>
  <c r="IB147" i="54" s="1"/>
  <c r="HK152" i="54"/>
  <c r="IB152" i="54" s="1"/>
  <c r="HK146" i="54"/>
  <c r="IB146" i="54" s="1"/>
  <c r="HK151" i="54"/>
  <c r="IB151" i="54" s="1"/>
  <c r="HI39" i="54"/>
  <c r="HJ73" i="54"/>
  <c r="IA73" i="54" s="1"/>
  <c r="HJ74" i="54"/>
  <c r="IA74" i="54" s="1"/>
  <c r="HJ71" i="54"/>
  <c r="IA71" i="54" s="1"/>
  <c r="HJ70" i="54"/>
  <c r="IA70" i="54" s="1"/>
  <c r="HJ75" i="54"/>
  <c r="IA75" i="54" s="1"/>
  <c r="HJ72" i="54"/>
  <c r="IA72" i="54" s="1"/>
  <c r="HJ69" i="54"/>
  <c r="IA69" i="54" s="1"/>
  <c r="HI131" i="54"/>
  <c r="HI134" i="54"/>
  <c r="HI133" i="54"/>
  <c r="HI135" i="54"/>
  <c r="HI130" i="54"/>
  <c r="HI132" i="54"/>
  <c r="HK39" i="54"/>
  <c r="IB39" i="54" s="1"/>
  <c r="HI88" i="54"/>
  <c r="HI85" i="54"/>
  <c r="HI84" i="54"/>
  <c r="HI87" i="54"/>
  <c r="HI90" i="54"/>
  <c r="HI89" i="54"/>
  <c r="HI86" i="54"/>
  <c r="HK88" i="54"/>
  <c r="IB88" i="54" s="1"/>
  <c r="HK90" i="54"/>
  <c r="IB90" i="54" s="1"/>
  <c r="HK84" i="54"/>
  <c r="IB84" i="54" s="1"/>
  <c r="HK85" i="54"/>
  <c r="IB85" i="54" s="1"/>
  <c r="HK87" i="54"/>
  <c r="IB87" i="54" s="1"/>
  <c r="HK86" i="54"/>
  <c r="IB86" i="54" s="1"/>
  <c r="HK89" i="54"/>
  <c r="IB89" i="54" s="1"/>
  <c r="HJ77" i="54"/>
  <c r="IA77" i="54" s="1"/>
  <c r="HJ82" i="54"/>
  <c r="IA82" i="54" s="1"/>
  <c r="HJ83" i="54"/>
  <c r="IA83" i="54" s="1"/>
  <c r="HJ81" i="54"/>
  <c r="IA81" i="54" s="1"/>
  <c r="HJ78" i="54"/>
  <c r="IA78" i="54" s="1"/>
  <c r="HJ76" i="54"/>
  <c r="IA76" i="54" s="1"/>
  <c r="HJ80" i="54"/>
  <c r="IA80" i="54" s="1"/>
  <c r="HJ79" i="54"/>
  <c r="IA79" i="54" s="1"/>
  <c r="HK99" i="54"/>
  <c r="IB99" i="54" s="1"/>
  <c r="HJ99" i="54"/>
  <c r="IA99" i="54" s="1"/>
  <c r="HK113" i="54"/>
  <c r="IB113" i="54" s="1"/>
  <c r="HK110" i="54"/>
  <c r="IB110" i="54" s="1"/>
  <c r="HK108" i="54"/>
  <c r="IB108" i="54" s="1"/>
  <c r="HK107" i="54"/>
  <c r="IB107" i="54" s="1"/>
  <c r="HK109" i="54"/>
  <c r="IB109" i="54" s="1"/>
  <c r="HK111" i="54"/>
  <c r="IB111" i="54" s="1"/>
  <c r="HK112" i="54"/>
  <c r="IB112" i="54" s="1"/>
  <c r="HG5" i="54"/>
  <c r="HG8" i="54"/>
  <c r="HG6" i="54"/>
  <c r="HG7" i="54"/>
  <c r="HJ89" i="54"/>
  <c r="IA89" i="54" s="1"/>
  <c r="HJ85" i="54"/>
  <c r="IA85" i="54" s="1"/>
  <c r="HJ88" i="54"/>
  <c r="IA88" i="54" s="1"/>
  <c r="HJ84" i="54"/>
  <c r="IA84" i="54" s="1"/>
  <c r="HJ87" i="54"/>
  <c r="IA87" i="54" s="1"/>
  <c r="HJ86" i="54"/>
  <c r="IA86" i="54" s="1"/>
  <c r="HJ90" i="54"/>
  <c r="IA90" i="54" s="1"/>
  <c r="HF6" i="54"/>
  <c r="HF8" i="54"/>
  <c r="HF5" i="54"/>
  <c r="HF7" i="54"/>
  <c r="HI72" i="54"/>
  <c r="HI71" i="54"/>
  <c r="HI73" i="54"/>
  <c r="HI70" i="54"/>
  <c r="HI74" i="54"/>
  <c r="HI69" i="54"/>
  <c r="HI75" i="54"/>
  <c r="HK50" i="54"/>
  <c r="IB50" i="54" s="1"/>
  <c r="HK49" i="54"/>
  <c r="IB49" i="54" s="1"/>
  <c r="HK48" i="54"/>
  <c r="IB48" i="54" s="1"/>
  <c r="HI94" i="54"/>
  <c r="HI96" i="54"/>
  <c r="HI97" i="54"/>
  <c r="HI92" i="54"/>
  <c r="HI93" i="54"/>
  <c r="HI98" i="54"/>
  <c r="HI91" i="54"/>
  <c r="HI95" i="54"/>
  <c r="HJ51" i="54"/>
  <c r="IA51" i="54" s="1"/>
  <c r="HI48" i="54"/>
  <c r="HI47" i="54"/>
  <c r="HI49" i="54"/>
  <c r="HI50" i="54"/>
  <c r="HI82" i="54"/>
  <c r="HI77" i="54"/>
  <c r="HI78" i="54"/>
  <c r="HI76" i="54"/>
  <c r="HI81" i="54"/>
  <c r="HI80" i="54"/>
  <c r="HI79" i="54"/>
  <c r="HI83" i="54"/>
  <c r="HJ93" i="54"/>
  <c r="IA93" i="54" s="1"/>
  <c r="HJ92" i="54"/>
  <c r="IA92" i="54" s="1"/>
  <c r="HJ95" i="54"/>
  <c r="IA95" i="54" s="1"/>
  <c r="HJ96" i="54"/>
  <c r="IA96" i="54" s="1"/>
  <c r="HJ91" i="54"/>
  <c r="IA91" i="54" s="1"/>
  <c r="HJ97" i="54"/>
  <c r="IA97" i="54" s="1"/>
  <c r="HJ94" i="54"/>
  <c r="IA94" i="54" s="1"/>
  <c r="HJ98" i="54"/>
  <c r="IA98" i="54" s="1"/>
  <c r="HK51" i="54"/>
  <c r="IB51" i="54" s="1"/>
  <c r="HJ39" i="54"/>
  <c r="IA39" i="54" s="1"/>
  <c r="HK59" i="54"/>
  <c r="IB59" i="54" s="1"/>
  <c r="HK57" i="54"/>
  <c r="IB57" i="54" s="1"/>
  <c r="HK58" i="54"/>
  <c r="IB58" i="54" s="1"/>
  <c r="HK60" i="54"/>
  <c r="IB60" i="54" s="1"/>
  <c r="HJ152" i="54"/>
  <c r="IA152" i="54" s="1"/>
  <c r="HJ148" i="54"/>
  <c r="IA148" i="54" s="1"/>
  <c r="HJ147" i="54"/>
  <c r="IA147" i="54" s="1"/>
  <c r="HJ150" i="54"/>
  <c r="IA150" i="54" s="1"/>
  <c r="HJ145" i="54"/>
  <c r="IA145" i="54" s="1"/>
  <c r="HJ146" i="54"/>
  <c r="IA146" i="54" s="1"/>
  <c r="HJ151" i="54"/>
  <c r="IA151" i="54" s="1"/>
  <c r="HJ144" i="54"/>
  <c r="IA144" i="54" s="1"/>
  <c r="HJ153" i="54"/>
  <c r="IA153" i="54" s="1"/>
  <c r="HJ149" i="54"/>
  <c r="IA149" i="54" s="1"/>
  <c r="HI51" i="54"/>
  <c r="HK18" i="54"/>
  <c r="IB18" i="54" s="1"/>
  <c r="HK14" i="54"/>
  <c r="IB14" i="54" s="1"/>
  <c r="HK15" i="54"/>
  <c r="IB15" i="54" s="1"/>
  <c r="HK10" i="54"/>
  <c r="IB10" i="54" s="1"/>
  <c r="HK17" i="54"/>
  <c r="IB17" i="54" s="1"/>
  <c r="HK12" i="54"/>
  <c r="IB12" i="54" s="1"/>
  <c r="HK11" i="54"/>
  <c r="IB11" i="54" s="1"/>
  <c r="HK16" i="54"/>
  <c r="IB16" i="54" s="1"/>
  <c r="HK13" i="54"/>
  <c r="IB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HI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HI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HK9" i="54" s="1"/>
  <c r="IB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HK100" i="54" s="1"/>
  <c r="IB100" i="54" s="1"/>
  <c r="EV298" i="54"/>
  <c r="HJ103" i="54" s="1"/>
  <c r="IA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HJ5" i="54" s="1"/>
  <c r="IA5" i="54" s="1"/>
  <c r="DW417" i="54"/>
  <c r="DW84" i="54"/>
  <c r="ES96" i="54"/>
  <c r="EW105" i="54"/>
  <c r="EW145" i="54"/>
  <c r="ES94" i="54"/>
  <c r="EQ287" i="54"/>
  <c r="HI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HJ16" i="54" s="1"/>
  <c r="IA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HI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HK123" i="54" s="1"/>
  <c r="IB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HK55" i="54" s="1"/>
  <c r="IB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HI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HJ117" i="54" s="1"/>
  <c r="IA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HJ134" i="54" s="1"/>
  <c r="IA134" i="54" s="1"/>
  <c r="EX291" i="54"/>
  <c r="EV291" i="54"/>
  <c r="HJ55" i="54" s="1"/>
  <c r="IA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HI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HI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HK121" i="54" s="1"/>
  <c r="IB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HK133" i="54" s="1"/>
  <c r="IB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DZ560" i="54" l="1"/>
  <c r="EB486" i="54"/>
  <c r="EB487" i="54" s="1"/>
  <c r="EB488" i="54" s="1"/>
  <c r="EB489" i="54" s="1"/>
  <c r="EB490" i="54" s="1"/>
  <c r="EB491" i="54" s="1"/>
  <c r="DE1319" i="54"/>
  <c r="DK1154" i="54"/>
  <c r="EF468" i="54"/>
  <c r="DK1155" i="54"/>
  <c r="DK1152" i="54"/>
  <c r="EK526" i="54"/>
  <c r="EJ526" i="54"/>
  <c r="EG526" i="54"/>
  <c r="DE1317" i="54"/>
  <c r="EC446" i="54"/>
  <c r="EL486" i="54"/>
  <c r="EO508" i="54"/>
  <c r="DK1307" i="54"/>
  <c r="DH1256" i="54"/>
  <c r="DE1330" i="54"/>
  <c r="HJ45" i="54"/>
  <c r="IA45" i="54" s="1"/>
  <c r="EI486" i="54"/>
  <c r="DE1318" i="54"/>
  <c r="HJ44" i="54"/>
  <c r="IA44" i="54" s="1"/>
  <c r="EF508" i="54"/>
  <c r="DE1321" i="54"/>
  <c r="DE1327" i="54"/>
  <c r="DE1331" i="54"/>
  <c r="DH1257" i="54"/>
  <c r="DH1254" i="54"/>
  <c r="EG468" i="54"/>
  <c r="DK1306" i="54"/>
  <c r="DK1308" i="54"/>
  <c r="EH468" i="54"/>
  <c r="HJ40" i="54"/>
  <c r="IA40" i="54" s="1"/>
  <c r="HJ41" i="54"/>
  <c r="IA41" i="54" s="1"/>
  <c r="HJ46" i="54"/>
  <c r="IA46" i="54" s="1"/>
  <c r="EL487" i="54"/>
  <c r="EL488" i="54" s="1"/>
  <c r="EL489" i="54" s="1"/>
  <c r="EL490" i="54" s="1"/>
  <c r="EL491" i="54" s="1"/>
  <c r="EL492" i="54" s="1"/>
  <c r="EL493" i="54" s="1"/>
  <c r="EL494" i="54" s="1"/>
  <c r="EI507" i="54"/>
  <c r="EI508" i="54" s="1"/>
  <c r="EI509" i="54" s="1"/>
  <c r="EI510" i="54" s="1"/>
  <c r="DH1255" i="54"/>
  <c r="DH1260" i="54"/>
  <c r="DK1288" i="54"/>
  <c r="DE1259" i="54"/>
  <c r="EG446" i="54"/>
  <c r="EP467" i="54"/>
  <c r="HJ43" i="54"/>
  <c r="IA43" i="54" s="1"/>
  <c r="DE1353" i="54"/>
  <c r="EO509" i="54"/>
  <c r="EO510" i="54" s="1"/>
  <c r="EB467" i="54"/>
  <c r="EB468" i="54" s="1"/>
  <c r="DH1318" i="54"/>
  <c r="DH1259" i="54"/>
  <c r="EI468" i="54"/>
  <c r="HJ123" i="54"/>
  <c r="IA123" i="54" s="1"/>
  <c r="HJ129" i="54"/>
  <c r="IA129" i="54" s="1"/>
  <c r="HJ128" i="54"/>
  <c r="IA128" i="54" s="1"/>
  <c r="HI124" i="54"/>
  <c r="DH1263" i="54"/>
  <c r="EM467" i="54"/>
  <c r="EM468" i="54" s="1"/>
  <c r="EE467" i="54"/>
  <c r="EE468" i="54" s="1"/>
  <c r="HI127" i="54"/>
  <c r="DE1336" i="54"/>
  <c r="DE1333" i="54"/>
  <c r="DE1329" i="54"/>
  <c r="DE1326" i="54"/>
  <c r="DE1328" i="54"/>
  <c r="DE1322" i="54"/>
  <c r="DE1315" i="54"/>
  <c r="EB526" i="54"/>
  <c r="EJ446" i="54"/>
  <c r="DK1311" i="54"/>
  <c r="DK1310" i="54"/>
  <c r="ED446" i="54"/>
  <c r="EN446" i="54"/>
  <c r="EH446" i="54"/>
  <c r="DE1316" i="54"/>
  <c r="DE1334" i="54"/>
  <c r="DE1324" i="54"/>
  <c r="DE1314" i="54"/>
  <c r="DE1312" i="54"/>
  <c r="DH1262" i="54"/>
  <c r="EO446" i="54"/>
  <c r="EK446" i="54"/>
  <c r="DK1312" i="54"/>
  <c r="EL467" i="54"/>
  <c r="EL468" i="54" s="1"/>
  <c r="EL446" i="54"/>
  <c r="EO467" i="54"/>
  <c r="EO468" i="54" s="1"/>
  <c r="EF446" i="54"/>
  <c r="EC467" i="54"/>
  <c r="EC468" i="54" s="1"/>
  <c r="DH1372" i="54"/>
  <c r="DH1169" i="54"/>
  <c r="EI487" i="54"/>
  <c r="EI488" i="54" s="1"/>
  <c r="EI489" i="54" s="1"/>
  <c r="EI490" i="54" s="1"/>
  <c r="EI491" i="54" s="1"/>
  <c r="EI492" i="54" s="1"/>
  <c r="EI493" i="54" s="1"/>
  <c r="EI494" i="54" s="1"/>
  <c r="EF509" i="54"/>
  <c r="EF510" i="54" s="1"/>
  <c r="DE1325" i="54"/>
  <c r="DE1320" i="54"/>
  <c r="DE1313" i="54"/>
  <c r="DE1323" i="54"/>
  <c r="DE1332" i="54"/>
  <c r="EN467" i="54"/>
  <c r="EN468" i="54" s="1"/>
  <c r="DH1261" i="54"/>
  <c r="DK1309" i="54"/>
  <c r="EC526" i="54"/>
  <c r="HI45" i="54"/>
  <c r="DH1314" i="54"/>
  <c r="EO526" i="54"/>
  <c r="ED467" i="54"/>
  <c r="ED468" i="54" s="1"/>
  <c r="HI123" i="54"/>
  <c r="HJ125" i="54"/>
  <c r="IA125" i="54" s="1"/>
  <c r="HK75" i="54"/>
  <c r="IB75" i="54" s="1"/>
  <c r="DH1272" i="54"/>
  <c r="DK1320" i="54"/>
  <c r="DE1348" i="54"/>
  <c r="HI128" i="54"/>
  <c r="HI126" i="54"/>
  <c r="HI129" i="54"/>
  <c r="HK71" i="54"/>
  <c r="IB71" i="54" s="1"/>
  <c r="HK74" i="54"/>
  <c r="IB74" i="54" s="1"/>
  <c r="DE1338" i="54"/>
  <c r="DE1345" i="54"/>
  <c r="DK1193" i="54"/>
  <c r="EP468" i="54"/>
  <c r="DE1293" i="54"/>
  <c r="DH1176" i="54"/>
  <c r="DH1356" i="54"/>
  <c r="DH1276" i="54"/>
  <c r="DE1400" i="54"/>
  <c r="DE1282" i="54"/>
  <c r="DK1194" i="54"/>
  <c r="EE446" i="54"/>
  <c r="EE526" i="54"/>
  <c r="HK42" i="54"/>
  <c r="IB42" i="54" s="1"/>
  <c r="DK1248" i="54"/>
  <c r="DK1282" i="54"/>
  <c r="DK1317" i="54"/>
  <c r="DE1356" i="54"/>
  <c r="HI125" i="54"/>
  <c r="HI44" i="54"/>
  <c r="HK70" i="54"/>
  <c r="IB70" i="54" s="1"/>
  <c r="DE1337" i="54"/>
  <c r="DK1273" i="54"/>
  <c r="DH1297" i="54"/>
  <c r="DH1268" i="54"/>
  <c r="DH1291" i="54"/>
  <c r="DH1301" i="54"/>
  <c r="DH1283" i="54"/>
  <c r="DH1269" i="54"/>
  <c r="DH1270" i="54"/>
  <c r="DH1281" i="54"/>
  <c r="DH1271" i="54"/>
  <c r="DH1298" i="54"/>
  <c r="EN486" i="54"/>
  <c r="EN487" i="54" s="1"/>
  <c r="EN488" i="54" s="1"/>
  <c r="EN489" i="54" s="1"/>
  <c r="EN490" i="54" s="1"/>
  <c r="EN491" i="54" s="1"/>
  <c r="EN492" i="54" s="1"/>
  <c r="EN493" i="54" s="1"/>
  <c r="EN494" i="54" s="1"/>
  <c r="EN506" i="54"/>
  <c r="EN507" i="54" s="1"/>
  <c r="EN508" i="54" s="1"/>
  <c r="EN509" i="54" s="1"/>
  <c r="EN510" i="54" s="1"/>
  <c r="DK1418" i="54"/>
  <c r="DK1459" i="54"/>
  <c r="DK1445" i="54"/>
  <c r="DK1440" i="54"/>
  <c r="DK1413" i="54"/>
  <c r="DK1449" i="54"/>
  <c r="DK1420" i="54"/>
  <c r="DK1438" i="54"/>
  <c r="DK1411" i="54"/>
  <c r="DK1454" i="54"/>
  <c r="DK1455" i="54"/>
  <c r="DK1416" i="54"/>
  <c r="DK1447" i="54"/>
  <c r="DK1410" i="54"/>
  <c r="DK1424" i="54"/>
  <c r="DK1431" i="54"/>
  <c r="DK1428" i="54"/>
  <c r="DK1409" i="54"/>
  <c r="DK1453" i="54"/>
  <c r="DK1426" i="54"/>
  <c r="DK1446" i="54"/>
  <c r="DK1421" i="54"/>
  <c r="DK1434" i="54"/>
  <c r="DK1417" i="54"/>
  <c r="DK1458" i="54"/>
  <c r="DK1425" i="54"/>
  <c r="DK1430" i="54"/>
  <c r="DK1422" i="54"/>
  <c r="DK1448" i="54"/>
  <c r="DK1441" i="54"/>
  <c r="DK1436" i="54"/>
  <c r="DK1443" i="54"/>
  <c r="DK1423" i="54"/>
  <c r="DK1460" i="54"/>
  <c r="DK1444" i="54"/>
  <c r="DK1419" i="54"/>
  <c r="DK1412" i="54"/>
  <c r="DK1432" i="54"/>
  <c r="DK1456" i="54"/>
  <c r="DK1451" i="54"/>
  <c r="DK1437" i="54"/>
  <c r="DK1433" i="54"/>
  <c r="DK1452" i="54"/>
  <c r="DK1414" i="54"/>
  <c r="DK1439" i="54"/>
  <c r="DK1442" i="54"/>
  <c r="DK1429" i="54"/>
  <c r="DK1450" i="54"/>
  <c r="DK1435" i="54"/>
  <c r="DK1457" i="54"/>
  <c r="DK1415" i="54"/>
  <c r="DK1427" i="54"/>
  <c r="DK1354" i="54"/>
  <c r="DK1316" i="54"/>
  <c r="DK1325" i="54"/>
  <c r="DK1345" i="54"/>
  <c r="DK1322" i="54"/>
  <c r="DK1318" i="54"/>
  <c r="DK1344" i="54"/>
  <c r="DK1326" i="54"/>
  <c r="DK1328" i="54"/>
  <c r="DK1330" i="54"/>
  <c r="DK1287" i="54"/>
  <c r="DK1258" i="54"/>
  <c r="DK1297" i="54"/>
  <c r="DK1270" i="54"/>
  <c r="DK1296" i="54"/>
  <c r="DK1304" i="54"/>
  <c r="DK1302" i="54"/>
  <c r="DK1280" i="54"/>
  <c r="DK1263" i="54"/>
  <c r="DK1281" i="54"/>
  <c r="DK1301" i="54"/>
  <c r="DK1250" i="54"/>
  <c r="ED506" i="54"/>
  <c r="ED507" i="54" s="1"/>
  <c r="ED508" i="54" s="1"/>
  <c r="ED509" i="54" s="1"/>
  <c r="ED510" i="54" s="1"/>
  <c r="DE1204" i="54"/>
  <c r="DE1207" i="54"/>
  <c r="DE1205" i="54"/>
  <c r="DE1210" i="54"/>
  <c r="DE1209" i="54"/>
  <c r="DE1201" i="54"/>
  <c r="DE1213" i="54"/>
  <c r="DE1202" i="54"/>
  <c r="DE1215" i="54"/>
  <c r="DE1234" i="54"/>
  <c r="DE1229" i="54"/>
  <c r="DE1252" i="54"/>
  <c r="DE1217" i="54"/>
  <c r="DE1233" i="54"/>
  <c r="DE1227" i="54"/>
  <c r="DE1249" i="54"/>
  <c r="DE1243" i="54"/>
  <c r="DE1251" i="54"/>
  <c r="DE1242" i="54"/>
  <c r="DE1206" i="54"/>
  <c r="DE1238" i="54"/>
  <c r="DE1250" i="54"/>
  <c r="DE1208" i="54"/>
  <c r="DE1211" i="54"/>
  <c r="DE1221" i="54"/>
  <c r="DE1235" i="54"/>
  <c r="DE1220" i="54"/>
  <c r="DE1231" i="54"/>
  <c r="DE1248" i="54"/>
  <c r="DE1224" i="54"/>
  <c r="DE1212" i="54"/>
  <c r="DE1239" i="54"/>
  <c r="DE1223" i="54"/>
  <c r="DE1216" i="54"/>
  <c r="DE1226" i="54"/>
  <c r="DE1203" i="54"/>
  <c r="DE1228" i="54"/>
  <c r="DE1237" i="54"/>
  <c r="DE1247" i="54"/>
  <c r="DE1232" i="54"/>
  <c r="DE1236" i="54"/>
  <c r="DE1240" i="54"/>
  <c r="DE1245" i="54"/>
  <c r="DE1225" i="54"/>
  <c r="DE1218" i="54"/>
  <c r="DE1219" i="54"/>
  <c r="DE1214" i="54"/>
  <c r="DE1244" i="54"/>
  <c r="DE1241" i="54"/>
  <c r="DE1230" i="54"/>
  <c r="DE1222" i="54"/>
  <c r="EK486" i="54"/>
  <c r="EK487" i="54" s="1"/>
  <c r="EK488" i="54" s="1"/>
  <c r="EK489" i="54" s="1"/>
  <c r="EK490" i="54" s="1"/>
  <c r="EK491" i="54" s="1"/>
  <c r="EK492" i="54" s="1"/>
  <c r="EK493" i="54" s="1"/>
  <c r="EK494" i="54" s="1"/>
  <c r="DY484" i="54"/>
  <c r="EA484" i="54"/>
  <c r="DZ484" i="54"/>
  <c r="DK1200" i="54"/>
  <c r="EA460" i="54"/>
  <c r="DZ460" i="54"/>
  <c r="DY460" i="54"/>
  <c r="DH1354" i="54"/>
  <c r="DH1324" i="54"/>
  <c r="DH1334" i="54"/>
  <c r="DH1335" i="54"/>
  <c r="DH1328" i="54"/>
  <c r="DH1320" i="54"/>
  <c r="DH1310" i="54"/>
  <c r="DH1331" i="54"/>
  <c r="DH1329" i="54"/>
  <c r="DH1308" i="54"/>
  <c r="DH1317" i="54"/>
  <c r="DE1295" i="54"/>
  <c r="DE1267" i="54"/>
  <c r="DE1279" i="54"/>
  <c r="DE1289" i="54"/>
  <c r="DE1288" i="54"/>
  <c r="DE1270" i="54"/>
  <c r="DE1276" i="54"/>
  <c r="DE1301" i="54"/>
  <c r="DE1273" i="54"/>
  <c r="DE1265" i="54"/>
  <c r="DE1246" i="54"/>
  <c r="DK1201" i="54"/>
  <c r="DK1212" i="54"/>
  <c r="DK1213" i="54"/>
  <c r="DK1204" i="54"/>
  <c r="DK1205" i="54"/>
  <c r="DK1210" i="54"/>
  <c r="DK1202" i="54"/>
  <c r="DK1209" i="54"/>
  <c r="DK1207" i="54"/>
  <c r="DK1246" i="54"/>
  <c r="DK1216" i="54"/>
  <c r="DK1220" i="54"/>
  <c r="DK1203" i="54"/>
  <c r="DK1231" i="54"/>
  <c r="DK1208" i="54"/>
  <c r="DK1234" i="54"/>
  <c r="DK1239" i="54"/>
  <c r="DK1221" i="54"/>
  <c r="DK1217" i="54"/>
  <c r="DK1249" i="54"/>
  <c r="DK1232" i="54"/>
  <c r="DK1223" i="54"/>
  <c r="DK1242" i="54"/>
  <c r="DK1206" i="54"/>
  <c r="DK1226" i="54"/>
  <c r="DK1228" i="54"/>
  <c r="DK1243" i="54"/>
  <c r="DK1251" i="54"/>
  <c r="DK1237" i="54"/>
  <c r="DK1215" i="54"/>
  <c r="DK1211" i="54"/>
  <c r="DK1229" i="54"/>
  <c r="DK1252" i="54"/>
  <c r="DK1235" i="54"/>
  <c r="DK1233" i="54"/>
  <c r="DK1238" i="54"/>
  <c r="DK1227" i="54"/>
  <c r="DK1219" i="54"/>
  <c r="DK1244" i="54"/>
  <c r="DK1218" i="54"/>
  <c r="DK1236" i="54"/>
  <c r="DK1240" i="54"/>
  <c r="DK1224" i="54"/>
  <c r="DK1214" i="54"/>
  <c r="DK1225" i="54"/>
  <c r="DK1230" i="54"/>
  <c r="DK1247" i="54"/>
  <c r="DK1241" i="54"/>
  <c r="DK1222" i="54"/>
  <c r="DK1245" i="54"/>
  <c r="EM506" i="54"/>
  <c r="EM507" i="54" s="1"/>
  <c r="EM508" i="54" s="1"/>
  <c r="EM509" i="54" s="1"/>
  <c r="EM510" i="54" s="1"/>
  <c r="EA548" i="54"/>
  <c r="DZ548" i="54"/>
  <c r="DY548" i="54"/>
  <c r="EA545" i="54"/>
  <c r="DZ545" i="54"/>
  <c r="DY545" i="54"/>
  <c r="DH1205" i="54"/>
  <c r="DH1207" i="54"/>
  <c r="DH1212" i="54"/>
  <c r="DH1210" i="54"/>
  <c r="DH1204" i="54"/>
  <c r="DH1201" i="54"/>
  <c r="DH1213" i="54"/>
  <c r="DH1202" i="54"/>
  <c r="DH1209" i="54"/>
  <c r="DH1215" i="54"/>
  <c r="DH1239" i="54"/>
  <c r="DH1221" i="54"/>
  <c r="DH1235" i="54"/>
  <c r="DH1206" i="54"/>
  <c r="DH1238" i="54"/>
  <c r="DH1226" i="54"/>
  <c r="DH1203" i="54"/>
  <c r="DH1228" i="54"/>
  <c r="DH1237" i="54"/>
  <c r="DH1246" i="54"/>
  <c r="DH1223" i="54"/>
  <c r="DH1229" i="54"/>
  <c r="DH1252" i="54"/>
  <c r="DH1233" i="54"/>
  <c r="DH1220" i="54"/>
  <c r="DH1231" i="54"/>
  <c r="DH1251" i="54"/>
  <c r="DH1208" i="54"/>
  <c r="DH1217" i="54"/>
  <c r="DH1216" i="54"/>
  <c r="DH1250" i="54"/>
  <c r="DH1227" i="54"/>
  <c r="DH1249" i="54"/>
  <c r="DH1232" i="54"/>
  <c r="DH1219" i="54"/>
  <c r="DH1211" i="54"/>
  <c r="DH1234" i="54"/>
  <c r="DH1242" i="54"/>
  <c r="DH1224" i="54"/>
  <c r="DH1214" i="54"/>
  <c r="DH1241" i="54"/>
  <c r="DH1245" i="54"/>
  <c r="DH1243" i="54"/>
  <c r="DH1222" i="54"/>
  <c r="DH1230" i="54"/>
  <c r="DH1247" i="54"/>
  <c r="DH1240" i="54"/>
  <c r="DH1248" i="54"/>
  <c r="DH1225" i="54"/>
  <c r="DH1218" i="54"/>
  <c r="DH1236" i="54"/>
  <c r="EC486" i="54"/>
  <c r="EC487" i="54" s="1"/>
  <c r="EC488" i="54" s="1"/>
  <c r="EC489" i="54" s="1"/>
  <c r="EC490" i="54" s="1"/>
  <c r="EC491" i="54" s="1"/>
  <c r="EC492" i="54" s="1"/>
  <c r="EC493" i="54" s="1"/>
  <c r="EC494" i="54" s="1"/>
  <c r="EK467" i="54"/>
  <c r="EK468" i="54" s="1"/>
  <c r="DK1198" i="54"/>
  <c r="DK1177" i="54"/>
  <c r="DK1183" i="54"/>
  <c r="DK1179" i="54"/>
  <c r="DK1161" i="54"/>
  <c r="DK1181" i="54"/>
  <c r="DK1180" i="54"/>
  <c r="DK1184" i="54"/>
  <c r="DK1196" i="54"/>
  <c r="DK1164" i="54"/>
  <c r="DK1159" i="54"/>
  <c r="HJ126" i="54"/>
  <c r="IA126" i="54" s="1"/>
  <c r="HJ122" i="54"/>
  <c r="IA122" i="54" s="1"/>
  <c r="HK41" i="54"/>
  <c r="IB41" i="54" s="1"/>
  <c r="HK43" i="54"/>
  <c r="IB43" i="54" s="1"/>
  <c r="HI42" i="54"/>
  <c r="HI43" i="54"/>
  <c r="DE1347" i="54"/>
  <c r="DE1346" i="54"/>
  <c r="DE1344" i="54"/>
  <c r="DE1342" i="54"/>
  <c r="DE1339" i="54"/>
  <c r="DE1340" i="54"/>
  <c r="DH1278" i="54"/>
  <c r="DH1300" i="54"/>
  <c r="DH1280" i="54"/>
  <c r="DH1294" i="54"/>
  <c r="DH1279" i="54"/>
  <c r="DH1264" i="54"/>
  <c r="DH1304" i="54"/>
  <c r="DH1302" i="54"/>
  <c r="DH1303" i="54"/>
  <c r="DE1370" i="54"/>
  <c r="DH1196" i="54"/>
  <c r="DH1185" i="54"/>
  <c r="DH1200" i="54"/>
  <c r="DH1164" i="54"/>
  <c r="DH1157" i="54"/>
  <c r="DH1192" i="54"/>
  <c r="DH1181" i="54"/>
  <c r="DH1186" i="54"/>
  <c r="DH1170" i="54"/>
  <c r="DH1184" i="54"/>
  <c r="DH1161" i="54"/>
  <c r="DH1149" i="54"/>
  <c r="DH1172" i="54"/>
  <c r="DH1153" i="54"/>
  <c r="DH1168" i="54"/>
  <c r="DH1159" i="54"/>
  <c r="DH1152" i="54"/>
  <c r="DH1154" i="54"/>
  <c r="DH1194" i="54"/>
  <c r="DH1162" i="54"/>
  <c r="DH1180" i="54"/>
  <c r="DH1191" i="54"/>
  <c r="DH1175" i="54"/>
  <c r="DH1197" i="54"/>
  <c r="DH1189" i="54"/>
  <c r="DH1156" i="54"/>
  <c r="DH1178" i="54"/>
  <c r="DH1173" i="54"/>
  <c r="DH1188" i="54"/>
  <c r="DH1177" i="54"/>
  <c r="DH1160" i="54"/>
  <c r="DH1171" i="54"/>
  <c r="DH1183" i="54"/>
  <c r="DH1174" i="54"/>
  <c r="DH1158" i="54"/>
  <c r="DH1193" i="54"/>
  <c r="DH1199" i="54"/>
  <c r="DH1151" i="54"/>
  <c r="DH1195" i="54"/>
  <c r="DH1190" i="54"/>
  <c r="DH1167" i="54"/>
  <c r="DH1179" i="54"/>
  <c r="DH1163" i="54"/>
  <c r="DH1187" i="54"/>
  <c r="DH1155" i="54"/>
  <c r="DH1166" i="54"/>
  <c r="DH1182" i="54"/>
  <c r="DH1198" i="54"/>
  <c r="DH1150" i="54"/>
  <c r="EP506" i="54"/>
  <c r="EP507" i="54" s="1"/>
  <c r="EP508" i="54" s="1"/>
  <c r="EP509" i="54" s="1"/>
  <c r="EP510" i="54" s="1"/>
  <c r="EA446" i="54"/>
  <c r="EN447" i="54" s="1"/>
  <c r="DZ446" i="54"/>
  <c r="EG447" i="54" s="1"/>
  <c r="DY446" i="54"/>
  <c r="EC447" i="54" s="1"/>
  <c r="DY526" i="54"/>
  <c r="EC527" i="54" s="1"/>
  <c r="EC528" i="54" s="1"/>
  <c r="EC529" i="54" s="1"/>
  <c r="EC530" i="54" s="1"/>
  <c r="EC531" i="54" s="1"/>
  <c r="EC532" i="54" s="1"/>
  <c r="EC533" i="54" s="1"/>
  <c r="EC534" i="54" s="1"/>
  <c r="EC535" i="54" s="1"/>
  <c r="EC536" i="54" s="1"/>
  <c r="EA526" i="54"/>
  <c r="EM527" i="54" s="1"/>
  <c r="EM528" i="54" s="1"/>
  <c r="EM529" i="54" s="1"/>
  <c r="EM530" i="54" s="1"/>
  <c r="EM531" i="54" s="1"/>
  <c r="EM532" i="54" s="1"/>
  <c r="EM533" i="54" s="1"/>
  <c r="EM534" i="54" s="1"/>
  <c r="EM535" i="54" s="1"/>
  <c r="EM536" i="54" s="1"/>
  <c r="DZ526" i="54"/>
  <c r="EK527" i="54" s="1"/>
  <c r="EK528" i="54" s="1"/>
  <c r="EK529" i="54" s="1"/>
  <c r="EK530" i="54" s="1"/>
  <c r="EK531" i="54" s="1"/>
  <c r="EK532" i="54" s="1"/>
  <c r="EK533" i="54" s="1"/>
  <c r="EK534" i="54" s="1"/>
  <c r="EK535" i="54" s="1"/>
  <c r="EK536" i="54" s="1"/>
  <c r="DK1333" i="54"/>
  <c r="DK1321" i="54"/>
  <c r="DK1324" i="54"/>
  <c r="DK1346" i="54"/>
  <c r="DK1339" i="54"/>
  <c r="DK1351" i="54"/>
  <c r="DK1331" i="54"/>
  <c r="DK1348" i="54"/>
  <c r="DK1314" i="54"/>
  <c r="DK1342" i="54"/>
  <c r="DK1336" i="54"/>
  <c r="DH1385" i="54"/>
  <c r="DK1300" i="54"/>
  <c r="DK1278" i="54"/>
  <c r="DK1257" i="54"/>
  <c r="DK1290" i="54"/>
  <c r="DK1259" i="54"/>
  <c r="DK1265" i="54"/>
  <c r="DK1289" i="54"/>
  <c r="DK1269" i="54"/>
  <c r="DK1285" i="54"/>
  <c r="DK1284" i="54"/>
  <c r="ED486" i="54"/>
  <c r="ED487" i="54" s="1"/>
  <c r="ED488" i="54" s="1"/>
  <c r="ED489" i="54" s="1"/>
  <c r="ED490" i="54" s="1"/>
  <c r="ED491" i="54" s="1"/>
  <c r="ED492" i="54" s="1"/>
  <c r="ED493" i="54" s="1"/>
  <c r="ED494" i="54" s="1"/>
  <c r="EA447" i="54"/>
  <c r="DZ447" i="54"/>
  <c r="DY447" i="54"/>
  <c r="DH1321" i="54"/>
  <c r="DH1353" i="54"/>
  <c r="DH1347" i="54"/>
  <c r="DH1319" i="54"/>
  <c r="DH1340" i="54"/>
  <c r="DH1309" i="54"/>
  <c r="DH1332" i="54"/>
  <c r="DH1323" i="54"/>
  <c r="DH1337" i="54"/>
  <c r="DH1344" i="54"/>
  <c r="DH1322" i="54"/>
  <c r="DE1368" i="54"/>
  <c r="DE1373" i="54"/>
  <c r="DE1408" i="54"/>
  <c r="DE1405" i="54"/>
  <c r="DE1394" i="54"/>
  <c r="DE1404" i="54"/>
  <c r="DE1382" i="54"/>
  <c r="DE1401" i="54"/>
  <c r="DE1378" i="54"/>
  <c r="DE1387" i="54"/>
  <c r="DE1372" i="54"/>
  <c r="DE1385" i="54"/>
  <c r="DE1359" i="54"/>
  <c r="DE1391" i="54"/>
  <c r="DE1369" i="54"/>
  <c r="DE1386" i="54"/>
  <c r="DE1388" i="54"/>
  <c r="DE1375" i="54"/>
  <c r="DE1360" i="54"/>
  <c r="DE1393" i="54"/>
  <c r="DE1376" i="54"/>
  <c r="DE1389" i="54"/>
  <c r="DE1358" i="54"/>
  <c r="DE1402" i="54"/>
  <c r="DE1367" i="54"/>
  <c r="DE1398" i="54"/>
  <c r="DE1381" i="54"/>
  <c r="DE1363" i="54"/>
  <c r="DE1365" i="54"/>
  <c r="DE1374" i="54"/>
  <c r="DE1357" i="54"/>
  <c r="DE1364" i="54"/>
  <c r="DE1406" i="54"/>
  <c r="DE1383" i="54"/>
  <c r="DE1377" i="54"/>
  <c r="DE1361" i="54"/>
  <c r="DE1407" i="54"/>
  <c r="DE1362" i="54"/>
  <c r="DE1397" i="54"/>
  <c r="DE1390" i="54"/>
  <c r="DE1399" i="54"/>
  <c r="DE1403" i="54"/>
  <c r="DE1366" i="54"/>
  <c r="DE1392" i="54"/>
  <c r="DE1380" i="54"/>
  <c r="DE1379" i="54"/>
  <c r="DE1371" i="54"/>
  <c r="DE1384" i="54"/>
  <c r="DE1396" i="54"/>
  <c r="DE1395" i="54"/>
  <c r="DE1281" i="54"/>
  <c r="EG506" i="54"/>
  <c r="EG507" i="54" s="1"/>
  <c r="EG508" i="54" s="1"/>
  <c r="EG509" i="54" s="1"/>
  <c r="EG510" i="54" s="1"/>
  <c r="DE1300" i="54"/>
  <c r="DE1258" i="54"/>
  <c r="DE1302" i="54"/>
  <c r="DE1299" i="54"/>
  <c r="DE1286" i="54"/>
  <c r="DE1269" i="54"/>
  <c r="DE1290" i="54"/>
  <c r="DE1256" i="54"/>
  <c r="DE1262" i="54"/>
  <c r="DE1280" i="54"/>
  <c r="DE1291" i="54"/>
  <c r="EC506" i="54"/>
  <c r="EC507" i="54" s="1"/>
  <c r="EC508" i="54" s="1"/>
  <c r="EC509" i="54" s="1"/>
  <c r="EC510" i="54" s="1"/>
  <c r="EI526" i="54"/>
  <c r="EA510" i="54"/>
  <c r="EO511" i="54" s="1"/>
  <c r="EO512" i="54" s="1"/>
  <c r="EO513" i="54" s="1"/>
  <c r="EO514" i="54" s="1"/>
  <c r="EO515" i="54" s="1"/>
  <c r="EO516" i="54" s="1"/>
  <c r="EO517" i="54" s="1"/>
  <c r="DZ510" i="54"/>
  <c r="EI511" i="54" s="1"/>
  <c r="EI512" i="54" s="1"/>
  <c r="EI513" i="54" s="1"/>
  <c r="EI514" i="54" s="1"/>
  <c r="EI515" i="54" s="1"/>
  <c r="EI516" i="54" s="1"/>
  <c r="EI517" i="54" s="1"/>
  <c r="DY510" i="54"/>
  <c r="DZ494" i="54"/>
  <c r="DY494" i="54"/>
  <c r="EA494" i="54"/>
  <c r="DH1244" i="54"/>
  <c r="DH1418" i="54"/>
  <c r="DH1458" i="54"/>
  <c r="DH1425" i="54"/>
  <c r="DH1410" i="54"/>
  <c r="DH1424" i="54"/>
  <c r="DH1448" i="54"/>
  <c r="DH1446" i="54"/>
  <c r="DH1436" i="54"/>
  <c r="DH1443" i="54"/>
  <c r="DH1444" i="54"/>
  <c r="DH1459" i="54"/>
  <c r="DH1445" i="54"/>
  <c r="DH1440" i="54"/>
  <c r="DH1413" i="54"/>
  <c r="DH1422" i="54"/>
  <c r="DH1449" i="54"/>
  <c r="DH1426" i="54"/>
  <c r="DH1441" i="54"/>
  <c r="DH1438" i="54"/>
  <c r="DH1455" i="54"/>
  <c r="DH1417" i="54"/>
  <c r="DH1430" i="54"/>
  <c r="DH1431" i="54"/>
  <c r="DH1420" i="54"/>
  <c r="DH1428" i="54"/>
  <c r="DH1411" i="54"/>
  <c r="DH1454" i="54"/>
  <c r="DH1423" i="54"/>
  <c r="DH1437" i="54"/>
  <c r="DH1416" i="54"/>
  <c r="DH1460" i="54"/>
  <c r="DH1433" i="54"/>
  <c r="DH1447" i="54"/>
  <c r="DH1453" i="54"/>
  <c r="DH1421" i="54"/>
  <c r="DH1434" i="54"/>
  <c r="DH1409" i="54"/>
  <c r="DH1435" i="54"/>
  <c r="DH1457" i="54"/>
  <c r="DH1415" i="54"/>
  <c r="DH1427" i="54"/>
  <c r="DH1450" i="54"/>
  <c r="DH1412" i="54"/>
  <c r="DH1452" i="54"/>
  <c r="DH1439" i="54"/>
  <c r="DH1419" i="54"/>
  <c r="DH1442" i="54"/>
  <c r="DH1432" i="54"/>
  <c r="DH1456" i="54"/>
  <c r="DH1451" i="54"/>
  <c r="DH1429" i="54"/>
  <c r="DH1414" i="54"/>
  <c r="EJ506" i="54"/>
  <c r="EJ507" i="54" s="1"/>
  <c r="EJ508" i="54" s="1"/>
  <c r="EJ509" i="54" s="1"/>
  <c r="EJ510" i="54" s="1"/>
  <c r="EP486" i="54"/>
  <c r="EP487" i="54" s="1"/>
  <c r="EP488" i="54" s="1"/>
  <c r="EP489" i="54" s="1"/>
  <c r="EP490" i="54" s="1"/>
  <c r="EP491" i="54" s="1"/>
  <c r="EP492" i="54" s="1"/>
  <c r="EP493" i="54" s="1"/>
  <c r="EP494" i="54" s="1"/>
  <c r="EJ467" i="54"/>
  <c r="EJ468" i="54" s="1"/>
  <c r="DK1182" i="54"/>
  <c r="DK1174" i="54"/>
  <c r="DK1187" i="54"/>
  <c r="DK1189" i="54"/>
  <c r="DK1195" i="54"/>
  <c r="DK1188" i="54"/>
  <c r="DK1157" i="54"/>
  <c r="DK1173" i="54"/>
  <c r="DK1197" i="54"/>
  <c r="DK1162" i="54"/>
  <c r="DK1175" i="54"/>
  <c r="EB446" i="54"/>
  <c r="EB447" i="54" s="1"/>
  <c r="EB448" i="54" s="1"/>
  <c r="EB449" i="54" s="1"/>
  <c r="EB450" i="54" s="1"/>
  <c r="EB451" i="54" s="1"/>
  <c r="EB452" i="54" s="1"/>
  <c r="EB453" i="54" s="1"/>
  <c r="EB454" i="54" s="1"/>
  <c r="EB455" i="54" s="1"/>
  <c r="HI46" i="54"/>
  <c r="HJ124" i="54"/>
  <c r="IA124" i="54" s="1"/>
  <c r="HK40" i="54"/>
  <c r="IB40" i="54" s="1"/>
  <c r="HI41" i="54"/>
  <c r="EB492" i="54"/>
  <c r="EB493" i="54" s="1"/>
  <c r="EB494" i="54" s="1"/>
  <c r="DE1335" i="54"/>
  <c r="DE1350" i="54"/>
  <c r="DE1343" i="54"/>
  <c r="DE1349" i="54"/>
  <c r="DK1356" i="54"/>
  <c r="DK1368" i="54"/>
  <c r="DK1373" i="54"/>
  <c r="DK1378" i="54"/>
  <c r="DK1387" i="54"/>
  <c r="DK1393" i="54"/>
  <c r="DK1372" i="54"/>
  <c r="DK1400" i="54"/>
  <c r="DK1359" i="54"/>
  <c r="DK1402" i="54"/>
  <c r="DK1408" i="54"/>
  <c r="DK1376" i="54"/>
  <c r="DK1406" i="54"/>
  <c r="DK1397" i="54"/>
  <c r="DK1401" i="54"/>
  <c r="DK1374" i="54"/>
  <c r="DK1357" i="54"/>
  <c r="DK1364" i="54"/>
  <c r="DK1385" i="54"/>
  <c r="DK1382" i="54"/>
  <c r="DK1371" i="54"/>
  <c r="DK1403" i="54"/>
  <c r="DK1405" i="54"/>
  <c r="DK1388" i="54"/>
  <c r="DK1375" i="54"/>
  <c r="DK1360" i="54"/>
  <c r="DK1394" i="54"/>
  <c r="DK1389" i="54"/>
  <c r="DK1404" i="54"/>
  <c r="DK1358" i="54"/>
  <c r="DK1391" i="54"/>
  <c r="DK1386" i="54"/>
  <c r="DK1367" i="54"/>
  <c r="DK1363" i="54"/>
  <c r="DK1379" i="54"/>
  <c r="DK1398" i="54"/>
  <c r="DK1381" i="54"/>
  <c r="DK1383" i="54"/>
  <c r="DK1377" i="54"/>
  <c r="DK1407" i="54"/>
  <c r="DK1380" i="54"/>
  <c r="DK1384" i="54"/>
  <c r="DK1370" i="54"/>
  <c r="DK1361" i="54"/>
  <c r="DK1396" i="54"/>
  <c r="DK1395" i="54"/>
  <c r="DK1399" i="54"/>
  <c r="DK1365" i="54"/>
  <c r="DK1390" i="54"/>
  <c r="DK1366" i="54"/>
  <c r="DK1392" i="54"/>
  <c r="DK1362" i="54"/>
  <c r="DH1295" i="54"/>
  <c r="DH1293" i="54"/>
  <c r="DH1292" i="54"/>
  <c r="DH1275" i="54"/>
  <c r="DH1284" i="54"/>
  <c r="DH1290" i="54"/>
  <c r="DH1277" i="54"/>
  <c r="DH1289" i="54"/>
  <c r="DH1285" i="54"/>
  <c r="EN527" i="54"/>
  <c r="EN528" i="54" s="1"/>
  <c r="EN529" i="54" s="1"/>
  <c r="EN530" i="54" s="1"/>
  <c r="EN531" i="54" s="1"/>
  <c r="EN532" i="54" s="1"/>
  <c r="EN533" i="54" s="1"/>
  <c r="EN534" i="54" s="1"/>
  <c r="EN535" i="54" s="1"/>
  <c r="EN536" i="54" s="1"/>
  <c r="EB506" i="54"/>
  <c r="EB507" i="54" s="1"/>
  <c r="EB508" i="54" s="1"/>
  <c r="EB509" i="54" s="1"/>
  <c r="EB510" i="54" s="1"/>
  <c r="EB511" i="54" s="1"/>
  <c r="EB512" i="54" s="1"/>
  <c r="EB513" i="54" s="1"/>
  <c r="EB514" i="54" s="1"/>
  <c r="EB515" i="54" s="1"/>
  <c r="EB516" i="54" s="1"/>
  <c r="EB517" i="54" s="1"/>
  <c r="EB527" i="54"/>
  <c r="EB528" i="54" s="1"/>
  <c r="EB529" i="54" s="1"/>
  <c r="EB530" i="54" s="1"/>
  <c r="EB531" i="54" s="1"/>
  <c r="EB532" i="54" s="1"/>
  <c r="EB533" i="54" s="1"/>
  <c r="EB534" i="54" s="1"/>
  <c r="EB535" i="54" s="1"/>
  <c r="EB536" i="54" s="1"/>
  <c r="DK1334" i="54"/>
  <c r="DK1355" i="54"/>
  <c r="DK1353" i="54"/>
  <c r="DK1338" i="54"/>
  <c r="DK1343" i="54"/>
  <c r="DK1323" i="54"/>
  <c r="DK1329" i="54"/>
  <c r="DK1340" i="54"/>
  <c r="DK1319" i="54"/>
  <c r="DK1313" i="54"/>
  <c r="DK1264" i="54"/>
  <c r="DK1293" i="54"/>
  <c r="DK1268" i="54"/>
  <c r="DK1272" i="54"/>
  <c r="DK1275" i="54"/>
  <c r="DK1277" i="54"/>
  <c r="DK1299" i="54"/>
  <c r="DK1298" i="54"/>
  <c r="DK1303" i="54"/>
  <c r="DK1274" i="54"/>
  <c r="DK1291" i="54"/>
  <c r="DK1276" i="54"/>
  <c r="DK1266" i="54"/>
  <c r="EM486" i="54"/>
  <c r="EM487" i="54" s="1"/>
  <c r="EM488" i="54" s="1"/>
  <c r="EM489" i="54" s="1"/>
  <c r="EM490" i="54" s="1"/>
  <c r="EM491" i="54" s="1"/>
  <c r="EM492" i="54" s="1"/>
  <c r="EM493" i="54" s="1"/>
  <c r="EM494" i="54" s="1"/>
  <c r="EM495" i="54" s="1"/>
  <c r="EM496" i="54" s="1"/>
  <c r="EM497" i="54" s="1"/>
  <c r="EM498" i="54" s="1"/>
  <c r="EM499" i="54" s="1"/>
  <c r="EM500" i="54" s="1"/>
  <c r="EM501" i="54" s="1"/>
  <c r="EM502" i="54" s="1"/>
  <c r="DH1165" i="54"/>
  <c r="EL506" i="54"/>
  <c r="EL507" i="54" s="1"/>
  <c r="EL508" i="54" s="1"/>
  <c r="EL509" i="54" s="1"/>
  <c r="EL510" i="54" s="1"/>
  <c r="EL511" i="54" s="1"/>
  <c r="EL512" i="54" s="1"/>
  <c r="EL513" i="54" s="1"/>
  <c r="EL514" i="54" s="1"/>
  <c r="EL515" i="54" s="1"/>
  <c r="EL516" i="54" s="1"/>
  <c r="EL517" i="54" s="1"/>
  <c r="EH447" i="54"/>
  <c r="EH448" i="54" s="1"/>
  <c r="EH449" i="54" s="1"/>
  <c r="EH450" i="54" s="1"/>
  <c r="EH451" i="54" s="1"/>
  <c r="EH452" i="54" s="1"/>
  <c r="EH453" i="54" s="1"/>
  <c r="EH454" i="54" s="1"/>
  <c r="EH455" i="54" s="1"/>
  <c r="DZ538" i="54"/>
  <c r="DY538" i="54"/>
  <c r="EA538" i="54"/>
  <c r="DH1333" i="54"/>
  <c r="DH1311" i="54"/>
  <c r="DH1325" i="54"/>
  <c r="DH1352" i="54"/>
  <c r="DH1330" i="54"/>
  <c r="DH1348" i="54"/>
  <c r="DH1307" i="54"/>
  <c r="DH1315" i="54"/>
  <c r="DH1339" i="54"/>
  <c r="DH1349" i="54"/>
  <c r="DH1350" i="54"/>
  <c r="DH1342" i="54"/>
  <c r="DK1369" i="54"/>
  <c r="DE1272" i="54"/>
  <c r="DE1278" i="54"/>
  <c r="DE1297" i="54"/>
  <c r="DE1261" i="54"/>
  <c r="DE1298" i="54"/>
  <c r="DE1284" i="54"/>
  <c r="DE1277" i="54"/>
  <c r="DE1275" i="54"/>
  <c r="DE1303" i="54"/>
  <c r="DE1274" i="54"/>
  <c r="DE1292" i="54"/>
  <c r="DE1294" i="54"/>
  <c r="EG486" i="54"/>
  <c r="EG487" i="54" s="1"/>
  <c r="EG488" i="54" s="1"/>
  <c r="EG489" i="54" s="1"/>
  <c r="EG490" i="54" s="1"/>
  <c r="EG491" i="54" s="1"/>
  <c r="EG492" i="54" s="1"/>
  <c r="EG493" i="54" s="1"/>
  <c r="EG494" i="54" s="1"/>
  <c r="EE527" i="54"/>
  <c r="EE528" i="54" s="1"/>
  <c r="EE529" i="54" s="1"/>
  <c r="EE530" i="54" s="1"/>
  <c r="EE531" i="54" s="1"/>
  <c r="EE532" i="54" s="1"/>
  <c r="EE533" i="54" s="1"/>
  <c r="EE534" i="54" s="1"/>
  <c r="EE535" i="54" s="1"/>
  <c r="EE536" i="54" s="1"/>
  <c r="EI446" i="54"/>
  <c r="EA552" i="54"/>
  <c r="DZ552" i="54"/>
  <c r="DY552" i="54"/>
  <c r="EA518" i="54"/>
  <c r="DZ518" i="54"/>
  <c r="DY518" i="54"/>
  <c r="DY468" i="54"/>
  <c r="EC469" i="54" s="1"/>
  <c r="EC470" i="54" s="1"/>
  <c r="EC471" i="54" s="1"/>
  <c r="EC472" i="54" s="1"/>
  <c r="EC473" i="54" s="1"/>
  <c r="EC474" i="54" s="1"/>
  <c r="EC475" i="54" s="1"/>
  <c r="EC476" i="54" s="1"/>
  <c r="EC477" i="54" s="1"/>
  <c r="EC478" i="54" s="1"/>
  <c r="EC479" i="54" s="1"/>
  <c r="EA468" i="54"/>
  <c r="EO469" i="54" s="1"/>
  <c r="EO470" i="54" s="1"/>
  <c r="EO471" i="54" s="1"/>
  <c r="EO472" i="54" s="1"/>
  <c r="EO473" i="54" s="1"/>
  <c r="EO474" i="54" s="1"/>
  <c r="EO475" i="54" s="1"/>
  <c r="EO476" i="54" s="1"/>
  <c r="EO477" i="54" s="1"/>
  <c r="EO478" i="54" s="1"/>
  <c r="EO479" i="54" s="1"/>
  <c r="DZ468" i="54"/>
  <c r="EH469" i="54" s="1"/>
  <c r="EH470" i="54" s="1"/>
  <c r="EH471" i="54" s="1"/>
  <c r="EH472" i="54" s="1"/>
  <c r="EH473" i="54" s="1"/>
  <c r="EH474" i="54" s="1"/>
  <c r="EH475" i="54" s="1"/>
  <c r="EH476" i="54" s="1"/>
  <c r="EH477" i="54" s="1"/>
  <c r="EH478" i="54" s="1"/>
  <c r="EH479" i="54" s="1"/>
  <c r="EA479" i="54"/>
  <c r="DZ479" i="54"/>
  <c r="DY479" i="54"/>
  <c r="DZ517" i="54"/>
  <c r="DY517" i="54"/>
  <c r="EA517" i="54"/>
  <c r="EA537" i="54"/>
  <c r="DZ537" i="54"/>
  <c r="DY537" i="54"/>
  <c r="ED527" i="54"/>
  <c r="ED528" i="54" s="1"/>
  <c r="ED529" i="54" s="1"/>
  <c r="ED530" i="54" s="1"/>
  <c r="ED531" i="54" s="1"/>
  <c r="ED532" i="54" s="1"/>
  <c r="ED533" i="54" s="1"/>
  <c r="ED534" i="54" s="1"/>
  <c r="ED535" i="54" s="1"/>
  <c r="ED536" i="54" s="1"/>
  <c r="DH1373" i="54"/>
  <c r="DH1368" i="54"/>
  <c r="DH1374" i="54"/>
  <c r="DH1357" i="54"/>
  <c r="DH1388" i="54"/>
  <c r="DH1364" i="54"/>
  <c r="DH1360" i="54"/>
  <c r="DH1358" i="54"/>
  <c r="DH1406" i="54"/>
  <c r="DH1369" i="54"/>
  <c r="DH1386" i="54"/>
  <c r="DH1397" i="54"/>
  <c r="DH1405" i="54"/>
  <c r="DH1375" i="54"/>
  <c r="DH1394" i="54"/>
  <c r="DH1389" i="54"/>
  <c r="DH1382" i="54"/>
  <c r="DH1402" i="54"/>
  <c r="DH1367" i="54"/>
  <c r="DH1408" i="54"/>
  <c r="DH1404" i="54"/>
  <c r="DH1391" i="54"/>
  <c r="DH1383" i="54"/>
  <c r="DH1378" i="54"/>
  <c r="DH1387" i="54"/>
  <c r="DH1393" i="54"/>
  <c r="DH1376" i="54"/>
  <c r="DH1400" i="54"/>
  <c r="DH1359" i="54"/>
  <c r="DH1401" i="54"/>
  <c r="DH1371" i="54"/>
  <c r="DH1399" i="54"/>
  <c r="DH1390" i="54"/>
  <c r="DH1396" i="54"/>
  <c r="DH1380" i="54"/>
  <c r="DH1384" i="54"/>
  <c r="DH1370" i="54"/>
  <c r="DH1366" i="54"/>
  <c r="DH1392" i="54"/>
  <c r="DH1395" i="54"/>
  <c r="DH1398" i="54"/>
  <c r="DH1381" i="54"/>
  <c r="DH1365" i="54"/>
  <c r="DH1377" i="54"/>
  <c r="DH1407" i="54"/>
  <c r="DH1362" i="54"/>
  <c r="DH1363" i="54"/>
  <c r="DH1403" i="54"/>
  <c r="DH1361" i="54"/>
  <c r="DH1379" i="54"/>
  <c r="EH506" i="54"/>
  <c r="EH507" i="54" s="1"/>
  <c r="EH508" i="54" s="1"/>
  <c r="EH509" i="54" s="1"/>
  <c r="EH510" i="54" s="1"/>
  <c r="EH511" i="54" s="1"/>
  <c r="EH512" i="54" s="1"/>
  <c r="EH513" i="54" s="1"/>
  <c r="EH514" i="54" s="1"/>
  <c r="EH515" i="54" s="1"/>
  <c r="EH516" i="54" s="1"/>
  <c r="EH517" i="54" s="1"/>
  <c r="EO486" i="54"/>
  <c r="EO487" i="54" s="1"/>
  <c r="EO488" i="54" s="1"/>
  <c r="EO489" i="54" s="1"/>
  <c r="EO490" i="54" s="1"/>
  <c r="EO491" i="54" s="1"/>
  <c r="EO492" i="54" s="1"/>
  <c r="EO493" i="54" s="1"/>
  <c r="EO494" i="54" s="1"/>
  <c r="EO495" i="54" s="1"/>
  <c r="EO496" i="54" s="1"/>
  <c r="EO497" i="54" s="1"/>
  <c r="EO498" i="54" s="1"/>
  <c r="EO499" i="54" s="1"/>
  <c r="EO500" i="54" s="1"/>
  <c r="EO501" i="54" s="1"/>
  <c r="EO502" i="54" s="1"/>
  <c r="EE506" i="54"/>
  <c r="EE507" i="54" s="1"/>
  <c r="EE508" i="54" s="1"/>
  <c r="EE509" i="54" s="1"/>
  <c r="EE510" i="54" s="1"/>
  <c r="EE511" i="54" s="1"/>
  <c r="EE512" i="54" s="1"/>
  <c r="EE513" i="54" s="1"/>
  <c r="EE514" i="54" s="1"/>
  <c r="EE515" i="54" s="1"/>
  <c r="EE516" i="54" s="1"/>
  <c r="EE517" i="54" s="1"/>
  <c r="EH486" i="54"/>
  <c r="EH487" i="54" s="1"/>
  <c r="EH488" i="54" s="1"/>
  <c r="EH489" i="54" s="1"/>
  <c r="EH490" i="54" s="1"/>
  <c r="EH491" i="54" s="1"/>
  <c r="EH492" i="54" s="1"/>
  <c r="EH493" i="54" s="1"/>
  <c r="EH494" i="54" s="1"/>
  <c r="EH495" i="54" s="1"/>
  <c r="EH496" i="54" s="1"/>
  <c r="EH497" i="54" s="1"/>
  <c r="EH498" i="54" s="1"/>
  <c r="EH499" i="54" s="1"/>
  <c r="EH500" i="54" s="1"/>
  <c r="EH501" i="54" s="1"/>
  <c r="EH502" i="54" s="1"/>
  <c r="EF526" i="54"/>
  <c r="EF527" i="54" s="1"/>
  <c r="EF528" i="54" s="1"/>
  <c r="EF529" i="54" s="1"/>
  <c r="EF530" i="54" s="1"/>
  <c r="EF531" i="54" s="1"/>
  <c r="EF532" i="54" s="1"/>
  <c r="EF533" i="54" s="1"/>
  <c r="EF534" i="54" s="1"/>
  <c r="EF535" i="54" s="1"/>
  <c r="EF536" i="54" s="1"/>
  <c r="EM446" i="54"/>
  <c r="EM447" i="54" s="1"/>
  <c r="EM448" i="54" s="1"/>
  <c r="EM449" i="54" s="1"/>
  <c r="EM450" i="54" s="1"/>
  <c r="EM451" i="54" s="1"/>
  <c r="EM452" i="54" s="1"/>
  <c r="EM453" i="54" s="1"/>
  <c r="EM454" i="54" s="1"/>
  <c r="EM455" i="54" s="1"/>
  <c r="DK1166" i="54"/>
  <c r="DK1190" i="54"/>
  <c r="DK1158" i="54"/>
  <c r="DK1167" i="54"/>
  <c r="DK1170" i="54"/>
  <c r="DK1192" i="54"/>
  <c r="DK1185" i="54"/>
  <c r="DK1176" i="54"/>
  <c r="DK1169" i="54"/>
  <c r="DK1178" i="54"/>
  <c r="HK45" i="54"/>
  <c r="IB45" i="54" s="1"/>
  <c r="HK46" i="54"/>
  <c r="IB46" i="54" s="1"/>
  <c r="DY455" i="54"/>
  <c r="EA455" i="54"/>
  <c r="DZ455" i="54"/>
  <c r="EF511" i="54"/>
  <c r="EF512" i="54" s="1"/>
  <c r="EF513" i="54" s="1"/>
  <c r="EF514" i="54" s="1"/>
  <c r="EF515" i="54" s="1"/>
  <c r="EF516" i="54" s="1"/>
  <c r="EF517" i="54" s="1"/>
  <c r="DE1354" i="54"/>
  <c r="DE1341" i="54"/>
  <c r="DE1352" i="54"/>
  <c r="DE1351" i="54"/>
  <c r="EK506" i="54"/>
  <c r="EK507" i="54" s="1"/>
  <c r="EK508" i="54" s="1"/>
  <c r="EK509" i="54" s="1"/>
  <c r="EK510" i="54" s="1"/>
  <c r="EK511" i="54" s="1"/>
  <c r="EK512" i="54" s="1"/>
  <c r="EK513" i="54" s="1"/>
  <c r="EK514" i="54" s="1"/>
  <c r="EK515" i="54" s="1"/>
  <c r="EK516" i="54" s="1"/>
  <c r="EK517" i="54" s="1"/>
  <c r="DH1267" i="54"/>
  <c r="DH1287" i="54"/>
  <c r="DH1273" i="54"/>
  <c r="DH1265" i="54"/>
  <c r="DH1266" i="54"/>
  <c r="DH1274" i="54"/>
  <c r="DH1288" i="54"/>
  <c r="DH1299" i="54"/>
  <c r="DH1296" i="54"/>
  <c r="DH1282" i="54"/>
  <c r="DH1286" i="54"/>
  <c r="EJ486" i="54"/>
  <c r="EJ487" i="54" s="1"/>
  <c r="EJ488" i="54" s="1"/>
  <c r="EJ489" i="54" s="1"/>
  <c r="EJ490" i="54" s="1"/>
  <c r="EJ491" i="54" s="1"/>
  <c r="EJ492" i="54" s="1"/>
  <c r="EJ493" i="54" s="1"/>
  <c r="EJ494" i="54" s="1"/>
  <c r="EJ495" i="54" s="1"/>
  <c r="EJ496" i="54" s="1"/>
  <c r="EJ497" i="54" s="1"/>
  <c r="EJ498" i="54" s="1"/>
  <c r="EJ499" i="54" s="1"/>
  <c r="EJ500" i="54" s="1"/>
  <c r="EJ501" i="54" s="1"/>
  <c r="EJ502" i="54" s="1"/>
  <c r="EF486" i="54"/>
  <c r="EF487" i="54" s="1"/>
  <c r="EF488" i="54" s="1"/>
  <c r="EF489" i="54" s="1"/>
  <c r="EF490" i="54" s="1"/>
  <c r="EF491" i="54" s="1"/>
  <c r="EF492" i="54" s="1"/>
  <c r="EF493" i="54" s="1"/>
  <c r="EF494" i="54" s="1"/>
  <c r="EF495" i="54" s="1"/>
  <c r="EF496" i="54" s="1"/>
  <c r="EF497" i="54" s="1"/>
  <c r="EF498" i="54" s="1"/>
  <c r="EF499" i="54" s="1"/>
  <c r="EF500" i="54" s="1"/>
  <c r="EF501" i="54" s="1"/>
  <c r="EF502" i="54" s="1"/>
  <c r="EA562" i="54"/>
  <c r="DZ562" i="54"/>
  <c r="DY562" i="54"/>
  <c r="DK1347" i="54"/>
  <c r="DK1335" i="54"/>
  <c r="DK1337" i="54"/>
  <c r="DK1332" i="54"/>
  <c r="DK1315" i="54"/>
  <c r="DK1349" i="54"/>
  <c r="DK1341" i="54"/>
  <c r="DK1352" i="54"/>
  <c r="DK1350" i="54"/>
  <c r="DK1327" i="54"/>
  <c r="DK1261" i="54"/>
  <c r="DK1267" i="54"/>
  <c r="DK1295" i="54"/>
  <c r="DK1283" i="54"/>
  <c r="DK1262" i="54"/>
  <c r="DK1260" i="54"/>
  <c r="DK1271" i="54"/>
  <c r="DK1294" i="54"/>
  <c r="DK1286" i="54"/>
  <c r="DK1256" i="54"/>
  <c r="DK1279" i="54"/>
  <c r="DE1162" i="54"/>
  <c r="DE1152" i="54"/>
  <c r="DE1173" i="54"/>
  <c r="DE1176" i="54"/>
  <c r="DE1157" i="54"/>
  <c r="DE1180" i="54"/>
  <c r="DE1175" i="54"/>
  <c r="DE1181" i="54"/>
  <c r="DE1186" i="54"/>
  <c r="DE1184" i="54"/>
  <c r="DE1161" i="54"/>
  <c r="DE1156" i="54"/>
  <c r="DE1185" i="54"/>
  <c r="DE1178" i="54"/>
  <c r="DE1164" i="54"/>
  <c r="DE1168" i="54"/>
  <c r="DE1192" i="54"/>
  <c r="DE1169" i="54"/>
  <c r="DE1170" i="54"/>
  <c r="DE1154" i="54"/>
  <c r="DE1188" i="54"/>
  <c r="DE1149" i="54"/>
  <c r="DE1196" i="54"/>
  <c r="DE1194" i="54"/>
  <c r="DE1200" i="54"/>
  <c r="DE1153" i="54"/>
  <c r="DE1191" i="54"/>
  <c r="DE1159" i="54"/>
  <c r="DE1197" i="54"/>
  <c r="DE1193" i="54"/>
  <c r="DE1183" i="54"/>
  <c r="DE1167" i="54"/>
  <c r="DE1195" i="54"/>
  <c r="DE1179" i="54"/>
  <c r="DE1163" i="54"/>
  <c r="DE1190" i="54"/>
  <c r="DE1158" i="54"/>
  <c r="DE1155" i="54"/>
  <c r="DE1172" i="54"/>
  <c r="DE1177" i="54"/>
  <c r="DE1187" i="54"/>
  <c r="DE1160" i="54"/>
  <c r="DE1174" i="54"/>
  <c r="DE1171" i="54"/>
  <c r="DE1189" i="54"/>
  <c r="DE1199" i="54"/>
  <c r="DE1151" i="54"/>
  <c r="DE1150" i="54"/>
  <c r="DE1198" i="54"/>
  <c r="DE1182" i="54"/>
  <c r="DE1166" i="54"/>
  <c r="DE1165" i="54"/>
  <c r="DZ502" i="54"/>
  <c r="DY502" i="54"/>
  <c r="EA502" i="54"/>
  <c r="DE1418" i="54"/>
  <c r="DE1453" i="54"/>
  <c r="DE1431" i="54"/>
  <c r="DE1437" i="54"/>
  <c r="DE1417" i="54"/>
  <c r="DE1458" i="54"/>
  <c r="DE1430" i="54"/>
  <c r="DE1448" i="54"/>
  <c r="DE1420" i="54"/>
  <c r="DE1446" i="54"/>
  <c r="DE1411" i="54"/>
  <c r="DE1421" i="54"/>
  <c r="DE1454" i="54"/>
  <c r="DE1423" i="54"/>
  <c r="DE1416" i="54"/>
  <c r="DE1460" i="54"/>
  <c r="DE1444" i="54"/>
  <c r="DE1434" i="54"/>
  <c r="DE1445" i="54"/>
  <c r="DE1425" i="54"/>
  <c r="DE1447" i="54"/>
  <c r="DE1413" i="54"/>
  <c r="DE1422" i="54"/>
  <c r="DE1441" i="54"/>
  <c r="DE1436" i="54"/>
  <c r="DE1443" i="54"/>
  <c r="DE1452" i="54"/>
  <c r="DE1439" i="54"/>
  <c r="DE1459" i="54"/>
  <c r="DE1440" i="54"/>
  <c r="DE1449" i="54"/>
  <c r="DE1426" i="54"/>
  <c r="DE1410" i="54"/>
  <c r="DE1424" i="54"/>
  <c r="DE1438" i="54"/>
  <c r="DE1428" i="54"/>
  <c r="DE1450" i="54"/>
  <c r="DE1429" i="54"/>
  <c r="DE1455" i="54"/>
  <c r="DE1409" i="54"/>
  <c r="DE1419" i="54"/>
  <c r="DE1442" i="54"/>
  <c r="DE1432" i="54"/>
  <c r="DE1456" i="54"/>
  <c r="DE1451" i="54"/>
  <c r="DE1433" i="54"/>
  <c r="DE1435" i="54"/>
  <c r="DE1412" i="54"/>
  <c r="DE1457" i="54"/>
  <c r="DE1415" i="54"/>
  <c r="DE1427" i="54"/>
  <c r="DE1414" i="54"/>
  <c r="DH1355" i="54"/>
  <c r="DH1346" i="54"/>
  <c r="DH1316" i="54"/>
  <c r="DH1338" i="54"/>
  <c r="DH1327" i="54"/>
  <c r="DH1326" i="54"/>
  <c r="DH1343" i="54"/>
  <c r="DH1345" i="54"/>
  <c r="DH1336" i="54"/>
  <c r="DH1313" i="54"/>
  <c r="DH1312" i="54"/>
  <c r="DH1351" i="54"/>
  <c r="DH1341" i="54"/>
  <c r="EM469" i="54"/>
  <c r="EM470" i="54" s="1"/>
  <c r="EM471" i="54" s="1"/>
  <c r="EM472" i="54" s="1"/>
  <c r="EM473" i="54" s="1"/>
  <c r="EM474" i="54" s="1"/>
  <c r="EM475" i="54" s="1"/>
  <c r="EM476" i="54" s="1"/>
  <c r="EM477" i="54" s="1"/>
  <c r="EM478" i="54" s="1"/>
  <c r="EM479" i="54" s="1"/>
  <c r="EM480" i="54" s="1"/>
  <c r="EM481" i="54" s="1"/>
  <c r="EM482" i="54" s="1"/>
  <c r="EM483" i="54" s="1"/>
  <c r="EM484" i="54" s="1"/>
  <c r="DE1287" i="54"/>
  <c r="DE1257" i="54"/>
  <c r="DE1268" i="54"/>
  <c r="DE1264" i="54"/>
  <c r="DE1304" i="54"/>
  <c r="DE1271" i="54"/>
  <c r="DE1285" i="54"/>
  <c r="DE1296" i="54"/>
  <c r="DE1266" i="54"/>
  <c r="DE1283" i="54"/>
  <c r="DE1260" i="54"/>
  <c r="DE1263" i="54"/>
  <c r="EP527" i="54"/>
  <c r="EP528" i="54" s="1"/>
  <c r="EP529" i="54" s="1"/>
  <c r="EP530" i="54" s="1"/>
  <c r="EP531" i="54" s="1"/>
  <c r="EP532" i="54" s="1"/>
  <c r="EP533" i="54" s="1"/>
  <c r="EP534" i="54" s="1"/>
  <c r="EP535" i="54" s="1"/>
  <c r="EP536" i="54" s="1"/>
  <c r="ED469" i="54"/>
  <c r="ED470" i="54" s="1"/>
  <c r="ED471" i="54" s="1"/>
  <c r="ED472" i="54" s="1"/>
  <c r="ED473" i="54" s="1"/>
  <c r="ED474" i="54" s="1"/>
  <c r="ED475" i="54" s="1"/>
  <c r="ED476" i="54" s="1"/>
  <c r="ED477" i="54" s="1"/>
  <c r="ED478" i="54" s="1"/>
  <c r="ED479" i="54" s="1"/>
  <c r="ED480" i="54" s="1"/>
  <c r="ED481" i="54" s="1"/>
  <c r="ED482" i="54" s="1"/>
  <c r="ED483" i="54" s="1"/>
  <c r="ED484" i="54" s="1"/>
  <c r="EF447" i="54"/>
  <c r="EF448" i="54" s="1"/>
  <c r="EF449" i="54" s="1"/>
  <c r="EF450" i="54" s="1"/>
  <c r="EF451" i="54" s="1"/>
  <c r="EF452" i="54" s="1"/>
  <c r="EF453" i="54" s="1"/>
  <c r="EF454" i="54" s="1"/>
  <c r="EF455" i="54" s="1"/>
  <c r="EA564" i="54"/>
  <c r="DZ564" i="54"/>
  <c r="DY564" i="54"/>
  <c r="DZ536" i="54"/>
  <c r="DY536" i="54"/>
  <c r="EA536" i="54"/>
  <c r="EA524" i="54"/>
  <c r="DZ524" i="54"/>
  <c r="DY524" i="54"/>
  <c r="DE1355" i="54"/>
  <c r="EE486" i="54"/>
  <c r="EE487" i="54" s="1"/>
  <c r="EE488" i="54" s="1"/>
  <c r="EE489" i="54" s="1"/>
  <c r="EE490" i="54" s="1"/>
  <c r="EE491" i="54" s="1"/>
  <c r="EE492" i="54" s="1"/>
  <c r="EE493" i="54" s="1"/>
  <c r="EE494" i="54" s="1"/>
  <c r="EE495" i="54" s="1"/>
  <c r="EE496" i="54" s="1"/>
  <c r="EE497" i="54" s="1"/>
  <c r="EE498" i="54" s="1"/>
  <c r="EE499" i="54" s="1"/>
  <c r="EE500" i="54" s="1"/>
  <c r="EE501" i="54" s="1"/>
  <c r="EE502" i="54" s="1"/>
  <c r="EP446" i="54"/>
  <c r="EP447" i="54" s="1"/>
  <c r="EP448" i="54" s="1"/>
  <c r="EP449" i="54" s="1"/>
  <c r="EP450" i="54" s="1"/>
  <c r="EP451" i="54" s="1"/>
  <c r="EP452" i="54" s="1"/>
  <c r="EP453" i="54" s="1"/>
  <c r="EP454" i="54" s="1"/>
  <c r="EP455" i="54" s="1"/>
  <c r="DK1160" i="54"/>
  <c r="DK1163" i="54"/>
  <c r="DK1171" i="54"/>
  <c r="DK1199" i="54"/>
  <c r="DK1186" i="54"/>
  <c r="DK1168" i="54"/>
  <c r="DK1172" i="54"/>
  <c r="DK1165" i="54"/>
  <c r="DK1191" i="54"/>
  <c r="DK1156" i="54"/>
  <c r="DK1292" i="54"/>
  <c r="HI22" i="54"/>
  <c r="HZ22" i="54" s="1"/>
  <c r="HI20" i="54"/>
  <c r="HZ20" i="54" s="1"/>
  <c r="HI54" i="54"/>
  <c r="HZ54" i="54" s="1"/>
  <c r="HK56" i="54"/>
  <c r="IB56" i="54" s="1"/>
  <c r="HK53" i="54"/>
  <c r="IB53" i="54" s="1"/>
  <c r="HK54" i="54"/>
  <c r="IB54" i="54" s="1"/>
  <c r="HJ52" i="54"/>
  <c r="IA52" i="54" s="1"/>
  <c r="HJ132" i="54"/>
  <c r="IA132" i="54" s="1"/>
  <c r="HJ7" i="54"/>
  <c r="IA7" i="54" s="1"/>
  <c r="HK106" i="54"/>
  <c r="IB106" i="54" s="1"/>
  <c r="HJ101" i="54"/>
  <c r="IA101" i="54" s="1"/>
  <c r="HJ105" i="54"/>
  <c r="IA105" i="54" s="1"/>
  <c r="HK103" i="54"/>
  <c r="IB103" i="54" s="1"/>
  <c r="HK101" i="54"/>
  <c r="IB101" i="54" s="1"/>
  <c r="HI16" i="54"/>
  <c r="IF16" i="54" s="1"/>
  <c r="HI15" i="54"/>
  <c r="HK132" i="54"/>
  <c r="IB132" i="54" s="1"/>
  <c r="HI58" i="54"/>
  <c r="IF58" i="54" s="1"/>
  <c r="HJ115" i="54"/>
  <c r="IA115" i="54" s="1"/>
  <c r="HK126" i="54"/>
  <c r="IB126" i="54" s="1"/>
  <c r="HK124" i="54"/>
  <c r="IB124" i="54" s="1"/>
  <c r="HI104" i="54"/>
  <c r="HZ104" i="54" s="1"/>
  <c r="HJ10" i="54"/>
  <c r="IA10" i="54" s="1"/>
  <c r="HJ11" i="54"/>
  <c r="IA11" i="54" s="1"/>
  <c r="HI27" i="54"/>
  <c r="HZ27" i="54" s="1"/>
  <c r="HI26" i="54"/>
  <c r="HZ26" i="54" s="1"/>
  <c r="HI21" i="54"/>
  <c r="HZ21" i="54" s="1"/>
  <c r="HI53" i="54"/>
  <c r="HZ53" i="54" s="1"/>
  <c r="HI52" i="54"/>
  <c r="HZ52" i="54" s="1"/>
  <c r="HK52" i="54"/>
  <c r="IB52" i="54" s="1"/>
  <c r="HJ53" i="54"/>
  <c r="IA53" i="54" s="1"/>
  <c r="HJ133" i="54"/>
  <c r="IA133" i="54" s="1"/>
  <c r="HJ130" i="54"/>
  <c r="IA130" i="54" s="1"/>
  <c r="HJ8" i="54"/>
  <c r="IA8" i="54" s="1"/>
  <c r="HJ104" i="54"/>
  <c r="IA104" i="54" s="1"/>
  <c r="HK104" i="54"/>
  <c r="IB104" i="54" s="1"/>
  <c r="HI18" i="54"/>
  <c r="HZ18" i="54" s="1"/>
  <c r="HI10" i="54"/>
  <c r="HZ10" i="54" s="1"/>
  <c r="HI14" i="54"/>
  <c r="HZ14" i="54" s="1"/>
  <c r="HK129" i="54"/>
  <c r="IB129" i="54" s="1"/>
  <c r="HK135" i="54"/>
  <c r="IB135" i="54" s="1"/>
  <c r="HI57" i="54"/>
  <c r="IF57" i="54" s="1"/>
  <c r="HI56" i="54"/>
  <c r="HZ56" i="54" s="1"/>
  <c r="HJ119" i="54"/>
  <c r="IA119" i="54" s="1"/>
  <c r="HJ120" i="54"/>
  <c r="IA120" i="54" s="1"/>
  <c r="HK128" i="54"/>
  <c r="IB128" i="54" s="1"/>
  <c r="HI103" i="54"/>
  <c r="HZ103" i="54" s="1"/>
  <c r="HJ12" i="54"/>
  <c r="IA12" i="54" s="1"/>
  <c r="HJ17" i="54"/>
  <c r="IA17" i="54" s="1"/>
  <c r="HJ9" i="54"/>
  <c r="IA9" i="54" s="1"/>
  <c r="HI28" i="54"/>
  <c r="HZ28" i="54" s="1"/>
  <c r="HI25" i="54"/>
  <c r="HZ25" i="54" s="1"/>
  <c r="HI24" i="54"/>
  <c r="HZ24" i="54" s="1"/>
  <c r="HJ54" i="54"/>
  <c r="IA54" i="54" s="1"/>
  <c r="HJ131" i="54"/>
  <c r="IA131" i="54" s="1"/>
  <c r="HJ6" i="54"/>
  <c r="IA6" i="54" s="1"/>
  <c r="HJ100" i="54"/>
  <c r="IA100" i="54" s="1"/>
  <c r="HK105" i="54"/>
  <c r="IB105" i="54" s="1"/>
  <c r="HK102" i="54"/>
  <c r="IB102" i="54" s="1"/>
  <c r="HI12" i="54"/>
  <c r="HZ12" i="54" s="1"/>
  <c r="HI13" i="54"/>
  <c r="HJ121" i="54"/>
  <c r="IA121" i="54" s="1"/>
  <c r="HK131" i="54"/>
  <c r="IB131" i="54" s="1"/>
  <c r="HK130" i="54"/>
  <c r="IB130" i="54" s="1"/>
  <c r="HI59" i="54"/>
  <c r="HZ59" i="54" s="1"/>
  <c r="HJ118" i="54"/>
  <c r="IA118" i="54" s="1"/>
  <c r="HJ56" i="54"/>
  <c r="IA56" i="54" s="1"/>
  <c r="HK127" i="54"/>
  <c r="IB127" i="54" s="1"/>
  <c r="HK125" i="54"/>
  <c r="IB125" i="54" s="1"/>
  <c r="HI105" i="54"/>
  <c r="HZ105" i="54" s="1"/>
  <c r="HI101" i="54"/>
  <c r="HZ101" i="54" s="1"/>
  <c r="HJ18" i="54"/>
  <c r="IA18" i="54" s="1"/>
  <c r="HJ14" i="54"/>
  <c r="IA14" i="54" s="1"/>
  <c r="HJ13" i="54"/>
  <c r="IA13" i="54" s="1"/>
  <c r="HI19" i="54"/>
  <c r="HZ19" i="54" s="1"/>
  <c r="HJ135" i="54"/>
  <c r="IA135" i="54" s="1"/>
  <c r="HJ102" i="54"/>
  <c r="IA102" i="54" s="1"/>
  <c r="HI11" i="54"/>
  <c r="HZ11" i="54" s="1"/>
  <c r="HK134" i="54"/>
  <c r="IB134" i="54" s="1"/>
  <c r="HJ116" i="54"/>
  <c r="IA116" i="54" s="1"/>
  <c r="HK122" i="54"/>
  <c r="IB122" i="54" s="1"/>
  <c r="HI102" i="54"/>
  <c r="HJ15" i="54"/>
  <c r="IA15" i="54" s="1"/>
  <c r="HK81" i="54"/>
  <c r="IB81" i="54" s="1"/>
  <c r="HK82" i="54"/>
  <c r="IB82" i="54" s="1"/>
  <c r="HK76" i="54"/>
  <c r="IB76" i="54" s="1"/>
  <c r="HK80" i="54"/>
  <c r="IB80" i="54" s="1"/>
  <c r="HK83" i="54"/>
  <c r="IB83" i="54" s="1"/>
  <c r="HK79" i="54"/>
  <c r="IB79" i="54" s="1"/>
  <c r="HK47" i="54"/>
  <c r="IB47" i="54" s="1"/>
  <c r="HK77" i="54"/>
  <c r="IB77" i="54" s="1"/>
  <c r="HZ81" i="54"/>
  <c r="HZ82" i="54"/>
  <c r="HZ48" i="54"/>
  <c r="IF48" i="54"/>
  <c r="IF98" i="54"/>
  <c r="HZ98" i="54"/>
  <c r="IF96" i="54"/>
  <c r="HZ96" i="54"/>
  <c r="IF69" i="54"/>
  <c r="HZ69" i="54"/>
  <c r="IF71" i="54"/>
  <c r="HZ71" i="54"/>
  <c r="HZ124" i="54"/>
  <c r="HZ127" i="54"/>
  <c r="IF86" i="54"/>
  <c r="HZ86" i="54"/>
  <c r="IF84" i="54"/>
  <c r="HZ84" i="54"/>
  <c r="HZ135" i="54"/>
  <c r="IF45" i="54"/>
  <c r="HZ45" i="54"/>
  <c r="HZ44" i="54"/>
  <c r="IF44" i="54"/>
  <c r="IF146" i="54"/>
  <c r="HZ146" i="54"/>
  <c r="IF150" i="54"/>
  <c r="HZ150" i="54"/>
  <c r="HZ83" i="54"/>
  <c r="HZ76" i="54"/>
  <c r="IF50" i="54"/>
  <c r="HZ50" i="54"/>
  <c r="IF46" i="54"/>
  <c r="HZ46" i="54"/>
  <c r="IF93" i="54"/>
  <c r="HZ93" i="54"/>
  <c r="IF94" i="54"/>
  <c r="HZ94" i="54"/>
  <c r="IF74" i="54"/>
  <c r="HZ74" i="54"/>
  <c r="IF72" i="54"/>
  <c r="HZ72" i="54"/>
  <c r="HZ121" i="54"/>
  <c r="HZ123" i="54"/>
  <c r="IF123" i="54"/>
  <c r="HZ17" i="54"/>
  <c r="IF89" i="54"/>
  <c r="HZ89" i="54"/>
  <c r="IF85" i="54"/>
  <c r="HZ85" i="54"/>
  <c r="HZ132" i="54"/>
  <c r="HZ133" i="54"/>
  <c r="HZ60" i="54"/>
  <c r="IF60" i="54"/>
  <c r="IF42" i="54"/>
  <c r="HZ42" i="54"/>
  <c r="IF43" i="54"/>
  <c r="HZ43" i="54"/>
  <c r="HZ100" i="54"/>
  <c r="IF145" i="54"/>
  <c r="HZ145" i="54"/>
  <c r="IF153" i="54"/>
  <c r="HZ153" i="54"/>
  <c r="IF55" i="54"/>
  <c r="HZ55" i="54"/>
  <c r="HZ79" i="54"/>
  <c r="IF78" i="54"/>
  <c r="HZ78" i="54"/>
  <c r="IF49" i="54"/>
  <c r="HZ49" i="54"/>
  <c r="HZ95" i="54"/>
  <c r="IF95" i="54"/>
  <c r="IF92" i="54"/>
  <c r="HZ92" i="54"/>
  <c r="IF70" i="54"/>
  <c r="HZ70" i="54"/>
  <c r="HZ125" i="54"/>
  <c r="HZ122" i="54"/>
  <c r="HZ9" i="54"/>
  <c r="IF90" i="54"/>
  <c r="HZ90" i="54"/>
  <c r="IF88" i="54"/>
  <c r="HZ88" i="54"/>
  <c r="HZ129" i="54"/>
  <c r="HZ134" i="54"/>
  <c r="IF41" i="54"/>
  <c r="HZ41" i="54"/>
  <c r="HZ40" i="54"/>
  <c r="IF40" i="54"/>
  <c r="HZ99" i="54"/>
  <c r="IF99" i="54"/>
  <c r="IF144" i="54"/>
  <c r="HZ144" i="54"/>
  <c r="IF152" i="54"/>
  <c r="HZ152" i="54"/>
  <c r="HZ147" i="54"/>
  <c r="IF147" i="54"/>
  <c r="HZ23" i="54"/>
  <c r="IF51" i="54"/>
  <c r="HZ51" i="54"/>
  <c r="HZ80" i="54"/>
  <c r="HZ77" i="54"/>
  <c r="HZ47" i="54"/>
  <c r="IF91" i="54"/>
  <c r="HZ91" i="54"/>
  <c r="IF97" i="54"/>
  <c r="HZ97" i="54"/>
  <c r="IF75" i="54"/>
  <c r="HZ75" i="54"/>
  <c r="IF73" i="54"/>
  <c r="HZ73" i="54"/>
  <c r="HZ128" i="54"/>
  <c r="HZ126" i="54"/>
  <c r="IF87" i="54"/>
  <c r="HZ87" i="54"/>
  <c r="HZ130" i="54"/>
  <c r="HZ131" i="54"/>
  <c r="IF39" i="54"/>
  <c r="HZ39" i="54"/>
  <c r="IF149" i="54"/>
  <c r="HZ149" i="54"/>
  <c r="IF151" i="54"/>
  <c r="HZ151" i="54"/>
  <c r="IF148" i="54"/>
  <c r="HZ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HM5" i="54"/>
  <c r="ID5" i="54" s="1"/>
  <c r="HK141" i="54"/>
  <c r="IB141" i="54" s="1"/>
  <c r="HK137" i="54"/>
  <c r="IB137" i="54" s="1"/>
  <c r="HK139" i="54"/>
  <c r="IB139" i="54" s="1"/>
  <c r="HK138" i="54"/>
  <c r="IB138" i="54" s="1"/>
  <c r="HK143" i="54"/>
  <c r="IB143" i="54" s="1"/>
  <c r="HK136" i="54"/>
  <c r="IB136" i="54" s="1"/>
  <c r="HK140" i="54"/>
  <c r="IB140" i="54" s="1"/>
  <c r="HK142" i="54"/>
  <c r="IB142" i="54" s="1"/>
  <c r="HI116" i="54"/>
  <c r="HI115" i="54"/>
  <c r="HI117" i="54"/>
  <c r="HI120" i="54"/>
  <c r="HI119" i="54"/>
  <c r="HI114" i="54"/>
  <c r="HI118" i="54"/>
  <c r="HI143" i="54"/>
  <c r="HI139" i="54"/>
  <c r="HI140" i="54"/>
  <c r="HI142" i="54"/>
  <c r="HI137" i="54"/>
  <c r="HI136" i="54"/>
  <c r="HI138" i="54"/>
  <c r="HI141" i="54"/>
  <c r="HK25" i="54"/>
  <c r="IB25" i="54" s="1"/>
  <c r="HK23" i="54"/>
  <c r="IB23" i="54" s="1"/>
  <c r="HK24" i="54"/>
  <c r="IB24" i="54" s="1"/>
  <c r="HK20" i="54"/>
  <c r="IB20" i="54" s="1"/>
  <c r="HK21" i="54"/>
  <c r="IB21" i="54" s="1"/>
  <c r="HK22" i="54"/>
  <c r="IB22" i="54" s="1"/>
  <c r="HK26" i="54"/>
  <c r="IB26" i="54" s="1"/>
  <c r="HK27" i="54"/>
  <c r="IB27" i="54" s="1"/>
  <c r="HK28" i="54"/>
  <c r="IB28" i="54" s="1"/>
  <c r="HK19" i="54"/>
  <c r="IB19" i="54" s="1"/>
  <c r="HK34" i="54"/>
  <c r="IB34" i="54" s="1"/>
  <c r="HK30" i="54"/>
  <c r="IB30" i="54" s="1"/>
  <c r="HK31" i="54"/>
  <c r="IB31" i="54" s="1"/>
  <c r="HK32" i="54"/>
  <c r="IB32" i="54" s="1"/>
  <c r="HK35" i="54"/>
  <c r="IB35" i="54" s="1"/>
  <c r="HK37" i="54"/>
  <c r="IB37" i="54" s="1"/>
  <c r="HK33" i="54"/>
  <c r="IB33" i="54" s="1"/>
  <c r="HK36" i="54"/>
  <c r="IB36" i="54" s="1"/>
  <c r="HK29" i="54"/>
  <c r="IB29" i="54" s="1"/>
  <c r="HK38" i="54"/>
  <c r="IB38" i="54" s="1"/>
  <c r="HI111" i="54"/>
  <c r="HI109" i="54"/>
  <c r="HI108" i="54"/>
  <c r="HI113" i="54"/>
  <c r="HI112" i="54"/>
  <c r="HI110" i="54"/>
  <c r="HI106" i="54"/>
  <c r="HI107" i="54"/>
  <c r="HJ20" i="54"/>
  <c r="IA20" i="54" s="1"/>
  <c r="HJ28" i="54"/>
  <c r="IA28" i="54" s="1"/>
  <c r="HJ25" i="54"/>
  <c r="IA25" i="54" s="1"/>
  <c r="HJ21" i="54"/>
  <c r="IA21" i="54" s="1"/>
  <c r="HJ27" i="54"/>
  <c r="IA27" i="54" s="1"/>
  <c r="HJ24" i="54"/>
  <c r="IA24" i="54" s="1"/>
  <c r="HJ26" i="54"/>
  <c r="IA26" i="54" s="1"/>
  <c r="HJ23" i="54"/>
  <c r="IA23" i="54" s="1"/>
  <c r="HJ19" i="54"/>
  <c r="IA19" i="54" s="1"/>
  <c r="HJ22" i="54"/>
  <c r="IA22" i="54" s="1"/>
  <c r="HI63" i="54"/>
  <c r="HI68" i="54"/>
  <c r="HI64" i="54"/>
  <c r="HI62" i="54"/>
  <c r="HI65" i="54"/>
  <c r="HI61" i="54"/>
  <c r="HI67" i="54"/>
  <c r="HI66" i="54"/>
  <c r="HJ29" i="54"/>
  <c r="IA29" i="54" s="1"/>
  <c r="HJ35" i="54"/>
  <c r="IA35" i="54" s="1"/>
  <c r="HJ33" i="54"/>
  <c r="IA33" i="54" s="1"/>
  <c r="HJ31" i="54"/>
  <c r="IA31" i="54" s="1"/>
  <c r="HJ34" i="54"/>
  <c r="IA34" i="54" s="1"/>
  <c r="HJ32" i="54"/>
  <c r="IA32" i="54" s="1"/>
  <c r="HJ37" i="54"/>
  <c r="IA37" i="54" s="1"/>
  <c r="HJ36" i="54"/>
  <c r="IA36" i="54" s="1"/>
  <c r="HJ30" i="54"/>
  <c r="IA30" i="54" s="1"/>
  <c r="HJ38" i="54"/>
  <c r="IA38" i="54" s="1"/>
  <c r="HK8" i="54"/>
  <c r="HK6" i="54"/>
  <c r="HK5" i="54"/>
  <c r="HK7" i="54"/>
  <c r="HK66" i="54"/>
  <c r="IB66" i="54" s="1"/>
  <c r="HK63" i="54"/>
  <c r="IB63" i="54" s="1"/>
  <c r="HK62" i="54"/>
  <c r="IB62" i="54" s="1"/>
  <c r="HK65" i="54"/>
  <c r="IB65" i="54" s="1"/>
  <c r="HK61" i="54"/>
  <c r="IB61" i="54" s="1"/>
  <c r="HK67" i="54"/>
  <c r="IB67" i="54" s="1"/>
  <c r="HK68" i="54"/>
  <c r="IB68" i="54" s="1"/>
  <c r="HK64" i="54"/>
  <c r="IB64" i="54" s="1"/>
  <c r="HI8" i="54"/>
  <c r="HI7" i="54"/>
  <c r="HI6" i="54"/>
  <c r="HI5" i="54"/>
  <c r="HK114" i="54"/>
  <c r="IB114" i="54" s="1"/>
  <c r="HK118" i="54"/>
  <c r="IB118" i="54" s="1"/>
  <c r="HK119" i="54"/>
  <c r="IB119" i="54" s="1"/>
  <c r="HK115" i="54"/>
  <c r="IB115" i="54" s="1"/>
  <c r="HK117" i="54"/>
  <c r="IB117" i="54" s="1"/>
  <c r="HK116" i="54"/>
  <c r="IB116" i="54" s="1"/>
  <c r="HK120" i="54"/>
  <c r="IB120" i="54" s="1"/>
  <c r="HI36" i="54"/>
  <c r="HI30" i="54"/>
  <c r="HI37" i="54"/>
  <c r="HI32" i="54"/>
  <c r="HI35" i="54"/>
  <c r="HI33" i="54"/>
  <c r="HI38" i="54"/>
  <c r="HI34" i="54"/>
  <c r="HI31" i="54"/>
  <c r="HI29" i="54"/>
  <c r="HJ136" i="54"/>
  <c r="IA136" i="54" s="1"/>
  <c r="HJ141" i="54"/>
  <c r="IA141" i="54" s="1"/>
  <c r="HJ137" i="54"/>
  <c r="IA137" i="54" s="1"/>
  <c r="HJ143" i="54"/>
  <c r="IA143" i="54" s="1"/>
  <c r="HJ142" i="54"/>
  <c r="IA142" i="54" s="1"/>
  <c r="HJ140" i="54"/>
  <c r="IA140" i="54" s="1"/>
  <c r="HJ139" i="54"/>
  <c r="IA139" i="54" s="1"/>
  <c r="HJ138" i="54"/>
  <c r="IA138" i="54" s="1"/>
  <c r="HJ61" i="54"/>
  <c r="IA61" i="54" s="1"/>
  <c r="HJ63" i="54"/>
  <c r="IA63" i="54" s="1"/>
  <c r="HJ62" i="54"/>
  <c r="IA62" i="54" s="1"/>
  <c r="HJ65" i="54"/>
  <c r="IA65" i="54" s="1"/>
  <c r="HJ67" i="54"/>
  <c r="IA67" i="54" s="1"/>
  <c r="HJ64" i="54"/>
  <c r="IA64" i="54" s="1"/>
  <c r="HJ68" i="54"/>
  <c r="IA68" i="54" s="1"/>
  <c r="HJ66" i="54"/>
  <c r="IA66" i="54" s="1"/>
  <c r="HJ109" i="54"/>
  <c r="IA109" i="54" s="1"/>
  <c r="HJ106" i="54"/>
  <c r="IA106" i="54" s="1"/>
  <c r="HJ108" i="54"/>
  <c r="IA108" i="54" s="1"/>
  <c r="HJ111" i="54"/>
  <c r="IA111" i="54" s="1"/>
  <c r="HJ107" i="54"/>
  <c r="IA107" i="54" s="1"/>
  <c r="HJ110" i="54"/>
  <c r="IA110" i="54" s="1"/>
  <c r="HJ112" i="54"/>
  <c r="IA112" i="54" s="1"/>
  <c r="HJ113" i="54"/>
  <c r="IA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IF125" i="54" l="1"/>
  <c r="EL495" i="54"/>
  <c r="EL496" i="54" s="1"/>
  <c r="EL497" i="54" s="1"/>
  <c r="EL498" i="54" s="1"/>
  <c r="EL499" i="54" s="1"/>
  <c r="EL500" i="54" s="1"/>
  <c r="EL501" i="54" s="1"/>
  <c r="EL502" i="54" s="1"/>
  <c r="EF469" i="54"/>
  <c r="EF470" i="54" s="1"/>
  <c r="EF471" i="54" s="1"/>
  <c r="EF472" i="54" s="1"/>
  <c r="EF473" i="54" s="1"/>
  <c r="EF474" i="54" s="1"/>
  <c r="EF475" i="54" s="1"/>
  <c r="EF476" i="54" s="1"/>
  <c r="EF477" i="54" s="1"/>
  <c r="EF478" i="54" s="1"/>
  <c r="EF479" i="54" s="1"/>
  <c r="EF480" i="54" s="1"/>
  <c r="EF481" i="54" s="1"/>
  <c r="EF482" i="54" s="1"/>
  <c r="EF483" i="54" s="1"/>
  <c r="EF484" i="54" s="1"/>
  <c r="EI527" i="54"/>
  <c r="EI528" i="54" s="1"/>
  <c r="EI529" i="54" s="1"/>
  <c r="EI530" i="54" s="1"/>
  <c r="EI531" i="54" s="1"/>
  <c r="EI532" i="54" s="1"/>
  <c r="EI533" i="54" s="1"/>
  <c r="EI534" i="54" s="1"/>
  <c r="EI535" i="54" s="1"/>
  <c r="EI536" i="54" s="1"/>
  <c r="EI495" i="54"/>
  <c r="EI496" i="54" s="1"/>
  <c r="EI497" i="54" s="1"/>
  <c r="EI498" i="54" s="1"/>
  <c r="EI499" i="54" s="1"/>
  <c r="EI500" i="54" s="1"/>
  <c r="EI501" i="54" s="1"/>
  <c r="EI502" i="54" s="1"/>
  <c r="EI503" i="54" s="1"/>
  <c r="EI504" i="54" s="1"/>
  <c r="EB495" i="54"/>
  <c r="EB496" i="54" s="1"/>
  <c r="EB497" i="54" s="1"/>
  <c r="EB498" i="54" s="1"/>
  <c r="EB499" i="54" s="1"/>
  <c r="EB500" i="54" s="1"/>
  <c r="EB501" i="54" s="1"/>
  <c r="EB502" i="54" s="1"/>
  <c r="EH480" i="54"/>
  <c r="EH481" i="54" s="1"/>
  <c r="EH482" i="54" s="1"/>
  <c r="EH483" i="54" s="1"/>
  <c r="EH484" i="54" s="1"/>
  <c r="IF126" i="54"/>
  <c r="ED447" i="54"/>
  <c r="ED448" i="54" s="1"/>
  <c r="ED449" i="54" s="1"/>
  <c r="ED450" i="54" s="1"/>
  <c r="ED451" i="54" s="1"/>
  <c r="ED452" i="54" s="1"/>
  <c r="ED453" i="54" s="1"/>
  <c r="ED454" i="54" s="1"/>
  <c r="ED455" i="54" s="1"/>
  <c r="ED456" i="54" s="1"/>
  <c r="ED457" i="54" s="1"/>
  <c r="ED458" i="54" s="1"/>
  <c r="ED459" i="54" s="1"/>
  <c r="ED460" i="54" s="1"/>
  <c r="ED461" i="54" s="1"/>
  <c r="ED462" i="54" s="1"/>
  <c r="ED463" i="54" s="1"/>
  <c r="ED464" i="54" s="1"/>
  <c r="EK518" i="54"/>
  <c r="EK519" i="54" s="1"/>
  <c r="EK520" i="54" s="1"/>
  <c r="EK521" i="54" s="1"/>
  <c r="EK522" i="54" s="1"/>
  <c r="EK523" i="54" s="1"/>
  <c r="EK524" i="54" s="1"/>
  <c r="EI447" i="54"/>
  <c r="EI448" i="54" s="1"/>
  <c r="EI449" i="54" s="1"/>
  <c r="EI450" i="54" s="1"/>
  <c r="EI451" i="54" s="1"/>
  <c r="EI452" i="54" s="1"/>
  <c r="EI453" i="54" s="1"/>
  <c r="EI454" i="54" s="1"/>
  <c r="EI455" i="54" s="1"/>
  <c r="EI456" i="54" s="1"/>
  <c r="EI457" i="54" s="1"/>
  <c r="EI458" i="54" s="1"/>
  <c r="EI459" i="54" s="1"/>
  <c r="EI460" i="54" s="1"/>
  <c r="EI461" i="54" s="1"/>
  <c r="EI462" i="54" s="1"/>
  <c r="EI463" i="54" s="1"/>
  <c r="EI464" i="54" s="1"/>
  <c r="EJ527" i="54"/>
  <c r="EJ528" i="54" s="1"/>
  <c r="EJ529" i="54" s="1"/>
  <c r="EJ530" i="54" s="1"/>
  <c r="EJ531" i="54" s="1"/>
  <c r="EJ532" i="54" s="1"/>
  <c r="EJ533" i="54" s="1"/>
  <c r="EJ534" i="54" s="1"/>
  <c r="EJ535" i="54" s="1"/>
  <c r="EJ536" i="54" s="1"/>
  <c r="EJ537" i="54" s="1"/>
  <c r="EJ538" i="54" s="1"/>
  <c r="EJ539" i="54" s="1"/>
  <c r="EJ540" i="54" s="1"/>
  <c r="EJ541" i="54" s="1"/>
  <c r="EJ542" i="54" s="1"/>
  <c r="EJ543" i="54" s="1"/>
  <c r="EJ544" i="54" s="1"/>
  <c r="EO527" i="54"/>
  <c r="EO528" i="54" s="1"/>
  <c r="EO529" i="54" s="1"/>
  <c r="EO530" i="54" s="1"/>
  <c r="EO531" i="54" s="1"/>
  <c r="EO532" i="54" s="1"/>
  <c r="EO533" i="54" s="1"/>
  <c r="EO534" i="54" s="1"/>
  <c r="EO535" i="54" s="1"/>
  <c r="EO536" i="54" s="1"/>
  <c r="EO537" i="54" s="1"/>
  <c r="EO538" i="54" s="1"/>
  <c r="EO539" i="54" s="1"/>
  <c r="EO540" i="54" s="1"/>
  <c r="EO541" i="54" s="1"/>
  <c r="EO542" i="54" s="1"/>
  <c r="EO543" i="54" s="1"/>
  <c r="EO544" i="54" s="1"/>
  <c r="IF129" i="54"/>
  <c r="EK447" i="54"/>
  <c r="EK448" i="54" s="1"/>
  <c r="EK449" i="54" s="1"/>
  <c r="EK450" i="54" s="1"/>
  <c r="EK451" i="54" s="1"/>
  <c r="EK452" i="54" s="1"/>
  <c r="EK453" i="54" s="1"/>
  <c r="EK454" i="54" s="1"/>
  <c r="EK455" i="54" s="1"/>
  <c r="EK456" i="54" s="1"/>
  <c r="EK457" i="54" s="1"/>
  <c r="EK458" i="54" s="1"/>
  <c r="EK459" i="54" s="1"/>
  <c r="EK460" i="54" s="1"/>
  <c r="EK461" i="54" s="1"/>
  <c r="EK462" i="54" s="1"/>
  <c r="EK463" i="54" s="1"/>
  <c r="EK464" i="54" s="1"/>
  <c r="EG495" i="54"/>
  <c r="EG496" i="54" s="1"/>
  <c r="EG497" i="54" s="1"/>
  <c r="EG498" i="54" s="1"/>
  <c r="EG499" i="54" s="1"/>
  <c r="EG500" i="54" s="1"/>
  <c r="EG501" i="54" s="1"/>
  <c r="EG502" i="54" s="1"/>
  <c r="EG503" i="54" s="1"/>
  <c r="EG504" i="54" s="1"/>
  <c r="EG527" i="54"/>
  <c r="EG528" i="54" s="1"/>
  <c r="EG529" i="54" s="1"/>
  <c r="EG530" i="54" s="1"/>
  <c r="EG531" i="54" s="1"/>
  <c r="EG532" i="54" s="1"/>
  <c r="EG533" i="54" s="1"/>
  <c r="EG534" i="54" s="1"/>
  <c r="EG535" i="54" s="1"/>
  <c r="EG536" i="54" s="1"/>
  <c r="EE518" i="54"/>
  <c r="EE519" i="54" s="1"/>
  <c r="EE520" i="54" s="1"/>
  <c r="EE521" i="54" s="1"/>
  <c r="EE522" i="54" s="1"/>
  <c r="EE523" i="54" s="1"/>
  <c r="EE524" i="54" s="1"/>
  <c r="EO480" i="54"/>
  <c r="EO481" i="54" s="1"/>
  <c r="EO482" i="54" s="1"/>
  <c r="EO483" i="54" s="1"/>
  <c r="EO484" i="54" s="1"/>
  <c r="EN448" i="54"/>
  <c r="EN449" i="54" s="1"/>
  <c r="EN450" i="54" s="1"/>
  <c r="EN451" i="54" s="1"/>
  <c r="EN452" i="54" s="1"/>
  <c r="EN453" i="54" s="1"/>
  <c r="EN454" i="54" s="1"/>
  <c r="EN455" i="54" s="1"/>
  <c r="IF127" i="54"/>
  <c r="IF102" i="54"/>
  <c r="IF11" i="54"/>
  <c r="EF518" i="54"/>
  <c r="EF519" i="54" s="1"/>
  <c r="EF520" i="54" s="1"/>
  <c r="EF521" i="54" s="1"/>
  <c r="EF522" i="54" s="1"/>
  <c r="EF523" i="54" s="1"/>
  <c r="EF524" i="54" s="1"/>
  <c r="HZ58" i="54"/>
  <c r="HZ16" i="54"/>
  <c r="HZ102" i="54"/>
  <c r="IF13" i="54"/>
  <c r="EP456" i="54"/>
  <c r="EP457" i="54" s="1"/>
  <c r="EP458" i="54" s="1"/>
  <c r="EP459" i="54" s="1"/>
  <c r="EP460" i="54" s="1"/>
  <c r="EP461" i="54" s="1"/>
  <c r="EP462" i="54" s="1"/>
  <c r="EP463" i="54" s="1"/>
  <c r="EP464" i="54" s="1"/>
  <c r="EF456" i="54"/>
  <c r="EF457" i="54" s="1"/>
  <c r="EF458" i="54" s="1"/>
  <c r="EF459" i="54" s="1"/>
  <c r="EF460" i="54" s="1"/>
  <c r="EF461" i="54" s="1"/>
  <c r="EF462" i="54" s="1"/>
  <c r="EF463" i="54" s="1"/>
  <c r="EF464" i="54" s="1"/>
  <c r="EI469" i="54"/>
  <c r="EI470" i="54" s="1"/>
  <c r="EI471" i="54" s="1"/>
  <c r="EI472" i="54" s="1"/>
  <c r="EI473" i="54" s="1"/>
  <c r="EI474" i="54" s="1"/>
  <c r="EI475" i="54" s="1"/>
  <c r="EI476" i="54" s="1"/>
  <c r="EI477" i="54" s="1"/>
  <c r="EI478" i="54" s="1"/>
  <c r="EI479" i="54" s="1"/>
  <c r="EI480" i="54" s="1"/>
  <c r="EI481" i="54" s="1"/>
  <c r="EI482" i="54" s="1"/>
  <c r="EI483" i="54" s="1"/>
  <c r="EI484" i="54" s="1"/>
  <c r="EM456" i="54"/>
  <c r="EM457" i="54" s="1"/>
  <c r="EM458" i="54" s="1"/>
  <c r="EM459" i="54" s="1"/>
  <c r="EM460" i="54" s="1"/>
  <c r="EM461" i="54" s="1"/>
  <c r="EM462" i="54" s="1"/>
  <c r="EM463" i="54" s="1"/>
  <c r="EM464" i="54" s="1"/>
  <c r="EC480" i="54"/>
  <c r="EC481" i="54" s="1"/>
  <c r="EC482" i="54" s="1"/>
  <c r="EC483" i="54" s="1"/>
  <c r="EC484" i="54" s="1"/>
  <c r="EL503" i="54"/>
  <c r="EL504" i="54" s="1"/>
  <c r="EI518" i="54"/>
  <c r="EI519" i="54" s="1"/>
  <c r="EI520" i="54" s="1"/>
  <c r="EI521" i="54" s="1"/>
  <c r="EI522" i="54" s="1"/>
  <c r="EI523" i="54" s="1"/>
  <c r="EI524" i="54" s="1"/>
  <c r="EN456" i="54"/>
  <c r="EN457" i="54" s="1"/>
  <c r="EN458" i="54" s="1"/>
  <c r="EN459" i="54" s="1"/>
  <c r="EN460" i="54" s="1"/>
  <c r="EN461" i="54" s="1"/>
  <c r="EN462" i="54" s="1"/>
  <c r="EN463" i="54" s="1"/>
  <c r="EN464" i="54" s="1"/>
  <c r="IF134" i="54"/>
  <c r="IF14" i="54"/>
  <c r="EE503" i="54"/>
  <c r="EE504" i="54" s="1"/>
  <c r="EH518" i="54"/>
  <c r="EH519" i="54" s="1"/>
  <c r="EH520" i="54" s="1"/>
  <c r="EH521" i="54" s="1"/>
  <c r="EH522" i="54" s="1"/>
  <c r="EH523" i="54" s="1"/>
  <c r="EH524" i="54" s="1"/>
  <c r="EP495" i="54"/>
  <c r="EP496" i="54" s="1"/>
  <c r="EP497" i="54" s="1"/>
  <c r="EP498" i="54" s="1"/>
  <c r="EP499" i="54" s="1"/>
  <c r="EP500" i="54" s="1"/>
  <c r="EP501" i="54" s="1"/>
  <c r="EP502" i="54" s="1"/>
  <c r="EO518" i="54"/>
  <c r="EO519" i="54" s="1"/>
  <c r="EO520" i="54" s="1"/>
  <c r="EO521" i="54" s="1"/>
  <c r="EO522" i="54" s="1"/>
  <c r="EO523" i="54" s="1"/>
  <c r="EO524" i="54" s="1"/>
  <c r="EC537" i="54"/>
  <c r="EC538" i="54" s="1"/>
  <c r="EC539" i="54" s="1"/>
  <c r="EC540" i="54" s="1"/>
  <c r="EC541" i="54" s="1"/>
  <c r="EC542" i="54" s="1"/>
  <c r="EC543" i="54" s="1"/>
  <c r="EC544" i="54" s="1"/>
  <c r="EJ511" i="54"/>
  <c r="EJ512" i="54" s="1"/>
  <c r="EJ513" i="54" s="1"/>
  <c r="EJ514" i="54" s="1"/>
  <c r="EJ515" i="54" s="1"/>
  <c r="EJ516" i="54" s="1"/>
  <c r="EJ517" i="54" s="1"/>
  <c r="EJ518" i="54" s="1"/>
  <c r="EJ519" i="54" s="1"/>
  <c r="EJ520" i="54" s="1"/>
  <c r="EJ521" i="54" s="1"/>
  <c r="EJ522" i="54" s="1"/>
  <c r="EJ523" i="54" s="1"/>
  <c r="EJ524" i="54" s="1"/>
  <c r="EL447" i="54"/>
  <c r="EL448" i="54" s="1"/>
  <c r="EL449" i="54" s="1"/>
  <c r="EL450" i="54" s="1"/>
  <c r="EL451" i="54" s="1"/>
  <c r="EL452" i="54" s="1"/>
  <c r="EL453" i="54" s="1"/>
  <c r="EL454" i="54" s="1"/>
  <c r="EL455" i="54" s="1"/>
  <c r="EC448" i="54"/>
  <c r="EC449" i="54" s="1"/>
  <c r="EC450" i="54" s="1"/>
  <c r="EC451" i="54" s="1"/>
  <c r="EC452" i="54" s="1"/>
  <c r="EC453" i="54" s="1"/>
  <c r="EC454" i="54" s="1"/>
  <c r="EC455" i="54" s="1"/>
  <c r="EC456" i="54" s="1"/>
  <c r="EC457" i="54" s="1"/>
  <c r="EC458" i="54" s="1"/>
  <c r="EC459" i="54" s="1"/>
  <c r="EC460" i="54" s="1"/>
  <c r="EC461" i="54" s="1"/>
  <c r="EC462" i="54" s="1"/>
  <c r="EC463" i="54" s="1"/>
  <c r="EC464" i="54" s="1"/>
  <c r="EK537" i="54"/>
  <c r="EK538" i="54" s="1"/>
  <c r="EK539" i="54" s="1"/>
  <c r="EK540" i="54" s="1"/>
  <c r="EK541" i="54" s="1"/>
  <c r="EK542" i="54" s="1"/>
  <c r="EK543" i="54" s="1"/>
  <c r="EK544" i="54" s="1"/>
  <c r="EG448" i="54"/>
  <c r="EG449" i="54" s="1"/>
  <c r="EG450" i="54" s="1"/>
  <c r="EG451" i="54" s="1"/>
  <c r="EG452" i="54" s="1"/>
  <c r="EG453" i="54" s="1"/>
  <c r="EG454" i="54" s="1"/>
  <c r="EG455" i="54" s="1"/>
  <c r="EG456" i="54" s="1"/>
  <c r="EG457" i="54" s="1"/>
  <c r="EG458" i="54" s="1"/>
  <c r="EG459" i="54" s="1"/>
  <c r="EG460" i="54" s="1"/>
  <c r="EG461" i="54" s="1"/>
  <c r="EG462" i="54" s="1"/>
  <c r="EG463" i="54" s="1"/>
  <c r="EG464" i="54" s="1"/>
  <c r="HM7" i="54"/>
  <c r="ID7" i="54" s="1"/>
  <c r="IF18" i="54"/>
  <c r="IF17" i="54"/>
  <c r="IF59" i="54"/>
  <c r="EH456" i="54"/>
  <c r="EH457" i="54" s="1"/>
  <c r="EH458" i="54" s="1"/>
  <c r="EH459" i="54" s="1"/>
  <c r="EH460" i="54" s="1"/>
  <c r="EH461" i="54" s="1"/>
  <c r="EH462" i="54" s="1"/>
  <c r="EH463" i="54" s="1"/>
  <c r="EH464" i="54" s="1"/>
  <c r="EM503" i="54"/>
  <c r="EM504" i="54" s="1"/>
  <c r="EG469" i="54"/>
  <c r="EG470" i="54" s="1"/>
  <c r="EG471" i="54" s="1"/>
  <c r="EG472" i="54" s="1"/>
  <c r="EG473" i="54" s="1"/>
  <c r="EG474" i="54" s="1"/>
  <c r="EG475" i="54" s="1"/>
  <c r="EG476" i="54" s="1"/>
  <c r="EG477" i="54" s="1"/>
  <c r="EG478" i="54" s="1"/>
  <c r="EG479" i="54" s="1"/>
  <c r="EG480" i="54" s="1"/>
  <c r="EG481" i="54" s="1"/>
  <c r="EG482" i="54" s="1"/>
  <c r="EG483" i="54" s="1"/>
  <c r="EG484" i="54" s="1"/>
  <c r="EN537" i="54"/>
  <c r="EN538" i="54" s="1"/>
  <c r="EN539" i="54" s="1"/>
  <c r="EN540" i="54" s="1"/>
  <c r="EN541" i="54" s="1"/>
  <c r="EN542" i="54" s="1"/>
  <c r="EN543" i="54" s="1"/>
  <c r="EN544" i="54" s="1"/>
  <c r="EP503" i="54"/>
  <c r="EP504" i="54" s="1"/>
  <c r="EC495" i="54"/>
  <c r="EC496" i="54" s="1"/>
  <c r="EC497" i="54" s="1"/>
  <c r="EC498" i="54" s="1"/>
  <c r="EC499" i="54" s="1"/>
  <c r="EC500" i="54" s="1"/>
  <c r="EC501" i="54" s="1"/>
  <c r="EC502" i="54" s="1"/>
  <c r="EC503" i="54" s="1"/>
  <c r="EC504" i="54" s="1"/>
  <c r="EL527" i="54"/>
  <c r="EL528" i="54" s="1"/>
  <c r="EL529" i="54" s="1"/>
  <c r="EL530" i="54" s="1"/>
  <c r="EL531" i="54" s="1"/>
  <c r="EL532" i="54" s="1"/>
  <c r="EL533" i="54" s="1"/>
  <c r="EL534" i="54" s="1"/>
  <c r="EL535" i="54" s="1"/>
  <c r="EL536" i="54" s="1"/>
  <c r="EL537" i="54" s="1"/>
  <c r="EL538" i="54" s="1"/>
  <c r="EL539" i="54" s="1"/>
  <c r="EL540" i="54" s="1"/>
  <c r="EL541" i="54" s="1"/>
  <c r="EL542" i="54" s="1"/>
  <c r="EL543" i="54" s="1"/>
  <c r="EL544" i="54" s="1"/>
  <c r="EE447" i="54"/>
  <c r="EE448" i="54" s="1"/>
  <c r="EE449" i="54" s="1"/>
  <c r="EE450" i="54" s="1"/>
  <c r="EE451" i="54" s="1"/>
  <c r="EE452" i="54" s="1"/>
  <c r="EE453" i="54" s="1"/>
  <c r="EE454" i="54" s="1"/>
  <c r="EE455" i="54" s="1"/>
  <c r="EE456" i="54" s="1"/>
  <c r="EE457" i="54" s="1"/>
  <c r="EE458" i="54" s="1"/>
  <c r="EE459" i="54" s="1"/>
  <c r="EE460" i="54" s="1"/>
  <c r="EE461" i="54" s="1"/>
  <c r="EE462" i="54" s="1"/>
  <c r="EE463" i="54" s="1"/>
  <c r="EE464" i="54" s="1"/>
  <c r="EO447" i="54"/>
  <c r="EO448" i="54" s="1"/>
  <c r="EO449" i="54" s="1"/>
  <c r="EO450" i="54" s="1"/>
  <c r="EO451" i="54" s="1"/>
  <c r="EO452" i="54" s="1"/>
  <c r="EO453" i="54" s="1"/>
  <c r="EO454" i="54" s="1"/>
  <c r="EO455" i="54" s="1"/>
  <c r="EO456" i="54" s="1"/>
  <c r="EO457" i="54" s="1"/>
  <c r="EO458" i="54" s="1"/>
  <c r="EO459" i="54" s="1"/>
  <c r="EO460" i="54" s="1"/>
  <c r="EO461" i="54" s="1"/>
  <c r="EO462" i="54" s="1"/>
  <c r="EO463" i="54" s="1"/>
  <c r="EO464" i="54" s="1"/>
  <c r="EH527" i="54"/>
  <c r="EH528" i="54" s="1"/>
  <c r="EH529" i="54" s="1"/>
  <c r="EH530" i="54" s="1"/>
  <c r="EH531" i="54" s="1"/>
  <c r="EH532" i="54" s="1"/>
  <c r="EH533" i="54" s="1"/>
  <c r="EH534" i="54" s="1"/>
  <c r="EH535" i="54" s="1"/>
  <c r="EH536" i="54" s="1"/>
  <c r="EH537" i="54" s="1"/>
  <c r="EH538" i="54" s="1"/>
  <c r="EH539" i="54" s="1"/>
  <c r="EH540" i="54" s="1"/>
  <c r="EH541" i="54" s="1"/>
  <c r="EH542" i="54" s="1"/>
  <c r="EH543" i="54" s="1"/>
  <c r="EH544" i="54" s="1"/>
  <c r="EO503" i="54"/>
  <c r="EO504" i="54" s="1"/>
  <c r="ED537" i="54"/>
  <c r="ED538" i="54" s="1"/>
  <c r="ED539" i="54" s="1"/>
  <c r="ED540" i="54" s="1"/>
  <c r="ED541" i="54" s="1"/>
  <c r="ED542" i="54" s="1"/>
  <c r="ED543" i="54" s="1"/>
  <c r="ED544" i="54" s="1"/>
  <c r="EE537" i="54"/>
  <c r="EE538" i="54" s="1"/>
  <c r="EE539" i="54" s="1"/>
  <c r="EE540" i="54" s="1"/>
  <c r="EE541" i="54" s="1"/>
  <c r="EE542" i="54" s="1"/>
  <c r="EE543" i="54" s="1"/>
  <c r="EE544" i="54" s="1"/>
  <c r="EL518" i="54"/>
  <c r="EL519" i="54" s="1"/>
  <c r="EL520" i="54" s="1"/>
  <c r="EL521" i="54" s="1"/>
  <c r="EL522" i="54" s="1"/>
  <c r="EL523" i="54" s="1"/>
  <c r="EL524" i="54" s="1"/>
  <c r="EB537" i="54"/>
  <c r="EB538" i="54" s="1"/>
  <c r="EB539" i="54" s="1"/>
  <c r="EB540" i="54" s="1"/>
  <c r="EB541" i="54" s="1"/>
  <c r="EB542" i="54" s="1"/>
  <c r="EB543" i="54" s="1"/>
  <c r="EB544" i="54" s="1"/>
  <c r="EI537" i="54"/>
  <c r="EI538" i="54" s="1"/>
  <c r="EI539" i="54" s="1"/>
  <c r="EI540" i="54" s="1"/>
  <c r="EI541" i="54" s="1"/>
  <c r="EI542" i="54" s="1"/>
  <c r="EI543" i="54" s="1"/>
  <c r="EI544" i="54" s="1"/>
  <c r="EL456" i="54"/>
  <c r="EL457" i="54" s="1"/>
  <c r="EL458" i="54" s="1"/>
  <c r="EL459" i="54" s="1"/>
  <c r="EL460" i="54" s="1"/>
  <c r="EL461" i="54" s="1"/>
  <c r="EL462" i="54" s="1"/>
  <c r="EL463" i="54" s="1"/>
  <c r="EL464" i="54" s="1"/>
  <c r="EB469" i="54"/>
  <c r="EB470" i="54" s="1"/>
  <c r="EB471" i="54" s="1"/>
  <c r="EB472" i="54" s="1"/>
  <c r="EB473" i="54" s="1"/>
  <c r="EB474" i="54" s="1"/>
  <c r="EB475" i="54" s="1"/>
  <c r="EB476" i="54" s="1"/>
  <c r="EB477" i="54" s="1"/>
  <c r="EB478" i="54" s="1"/>
  <c r="EB479" i="54" s="1"/>
  <c r="EB480" i="54" s="1"/>
  <c r="EB481" i="54" s="1"/>
  <c r="EB482" i="54" s="1"/>
  <c r="EB483" i="54" s="1"/>
  <c r="EB484" i="54" s="1"/>
  <c r="EF546" i="54"/>
  <c r="EF547" i="54" s="1"/>
  <c r="EF548" i="54" s="1"/>
  <c r="EF549" i="54" s="1"/>
  <c r="EF550" i="54" s="1"/>
  <c r="EF551" i="54" s="1"/>
  <c r="EF552" i="54" s="1"/>
  <c r="EF553" i="54" s="1"/>
  <c r="EF554" i="54" s="1"/>
  <c r="EF555" i="54" s="1"/>
  <c r="EF556" i="54" s="1"/>
  <c r="EF557" i="54" s="1"/>
  <c r="EF558" i="54" s="1"/>
  <c r="EF559" i="54" s="1"/>
  <c r="EF560" i="54" s="1"/>
  <c r="EF561" i="54" s="1"/>
  <c r="EF562" i="54" s="1"/>
  <c r="EF563" i="54" s="1"/>
  <c r="EF564" i="54" s="1"/>
  <c r="EC546" i="54"/>
  <c r="EC547" i="54" s="1"/>
  <c r="EC548" i="54" s="1"/>
  <c r="EC549" i="54" s="1"/>
  <c r="EC550" i="54" s="1"/>
  <c r="EC551" i="54" s="1"/>
  <c r="EC552" i="54" s="1"/>
  <c r="EC553" i="54" s="1"/>
  <c r="EC554" i="54" s="1"/>
  <c r="EC555" i="54" s="1"/>
  <c r="EC556" i="54" s="1"/>
  <c r="EC557" i="54" s="1"/>
  <c r="EC558" i="54" s="1"/>
  <c r="EC559" i="54" s="1"/>
  <c r="EC560" i="54" s="1"/>
  <c r="EC561" i="54" s="1"/>
  <c r="EC562" i="54" s="1"/>
  <c r="EC563" i="54" s="1"/>
  <c r="EC564" i="54" s="1"/>
  <c r="EE546" i="54"/>
  <c r="EE547" i="54" s="1"/>
  <c r="EE548" i="54" s="1"/>
  <c r="EE549" i="54" s="1"/>
  <c r="EE550" i="54" s="1"/>
  <c r="EE551" i="54" s="1"/>
  <c r="EE552" i="54" s="1"/>
  <c r="EE553" i="54" s="1"/>
  <c r="EE554" i="54" s="1"/>
  <c r="EE555" i="54" s="1"/>
  <c r="EE556" i="54" s="1"/>
  <c r="EE557" i="54" s="1"/>
  <c r="EE558" i="54" s="1"/>
  <c r="EE559" i="54" s="1"/>
  <c r="EE560" i="54" s="1"/>
  <c r="EE561" i="54" s="1"/>
  <c r="EE562" i="54" s="1"/>
  <c r="EE563" i="54" s="1"/>
  <c r="EE564" i="54" s="1"/>
  <c r="ED546" i="54"/>
  <c r="ED547" i="54" s="1"/>
  <c r="ED548" i="54" s="1"/>
  <c r="ED549" i="54" s="1"/>
  <c r="ED550" i="54" s="1"/>
  <c r="ED551" i="54" s="1"/>
  <c r="ED552" i="54" s="1"/>
  <c r="ED553" i="54" s="1"/>
  <c r="ED554" i="54" s="1"/>
  <c r="ED555" i="54" s="1"/>
  <c r="ED556" i="54" s="1"/>
  <c r="ED557" i="54" s="1"/>
  <c r="ED558" i="54" s="1"/>
  <c r="ED559" i="54" s="1"/>
  <c r="ED560" i="54" s="1"/>
  <c r="ED561" i="54" s="1"/>
  <c r="ED562" i="54" s="1"/>
  <c r="ED563" i="54" s="1"/>
  <c r="ED564" i="54" s="1"/>
  <c r="EB546" i="54"/>
  <c r="EB547" i="54" s="1"/>
  <c r="EB548" i="54" s="1"/>
  <c r="EB549" i="54" s="1"/>
  <c r="EB550" i="54" s="1"/>
  <c r="EB551" i="54" s="1"/>
  <c r="EB552" i="54" s="1"/>
  <c r="EB553" i="54" s="1"/>
  <c r="EB554" i="54" s="1"/>
  <c r="EB555" i="54" s="1"/>
  <c r="EB556" i="54" s="1"/>
  <c r="EB557" i="54" s="1"/>
  <c r="EB558" i="54" s="1"/>
  <c r="EB559" i="54" s="1"/>
  <c r="EB560" i="54" s="1"/>
  <c r="EB561" i="54" s="1"/>
  <c r="EB562" i="54" s="1"/>
  <c r="EB563" i="54" s="1"/>
  <c r="EB564" i="54" s="1"/>
  <c r="EP469" i="54"/>
  <c r="EP470" i="54" s="1"/>
  <c r="EP471" i="54" s="1"/>
  <c r="EP472" i="54" s="1"/>
  <c r="EP473" i="54" s="1"/>
  <c r="EP474" i="54" s="1"/>
  <c r="EP475" i="54" s="1"/>
  <c r="EP476" i="54" s="1"/>
  <c r="EP477" i="54" s="1"/>
  <c r="EP478" i="54" s="1"/>
  <c r="EP479" i="54" s="1"/>
  <c r="EP480" i="54" s="1"/>
  <c r="EP481" i="54" s="1"/>
  <c r="EP482" i="54" s="1"/>
  <c r="EP483" i="54" s="1"/>
  <c r="EP484" i="54" s="1"/>
  <c r="IF130" i="54"/>
  <c r="IF121" i="54"/>
  <c r="HZ13" i="54"/>
  <c r="IF53" i="54"/>
  <c r="EF503" i="54"/>
  <c r="EF504" i="54" s="1"/>
  <c r="EF537" i="54"/>
  <c r="EF538" i="54" s="1"/>
  <c r="EF539" i="54" s="1"/>
  <c r="EF540" i="54" s="1"/>
  <c r="EF541" i="54" s="1"/>
  <c r="EF542" i="54" s="1"/>
  <c r="EF543" i="54" s="1"/>
  <c r="EF544" i="54" s="1"/>
  <c r="EB503" i="54"/>
  <c r="EB504" i="54" s="1"/>
  <c r="EC511" i="54"/>
  <c r="EC512" i="54" s="1"/>
  <c r="EC513" i="54" s="1"/>
  <c r="EC514" i="54" s="1"/>
  <c r="EC515" i="54" s="1"/>
  <c r="EC516" i="54" s="1"/>
  <c r="EC517" i="54" s="1"/>
  <c r="EC518" i="54" s="1"/>
  <c r="EC519" i="54" s="1"/>
  <c r="EC520" i="54" s="1"/>
  <c r="EC521" i="54" s="1"/>
  <c r="EC522" i="54" s="1"/>
  <c r="EC523" i="54" s="1"/>
  <c r="EC524" i="54" s="1"/>
  <c r="ED495" i="54"/>
  <c r="ED496" i="54" s="1"/>
  <c r="ED497" i="54" s="1"/>
  <c r="ED498" i="54" s="1"/>
  <c r="ED499" i="54" s="1"/>
  <c r="ED500" i="54" s="1"/>
  <c r="ED501" i="54" s="1"/>
  <c r="ED502" i="54" s="1"/>
  <c r="ED503" i="54" s="1"/>
  <c r="ED504" i="54" s="1"/>
  <c r="EL469" i="54"/>
  <c r="EL470" i="54" s="1"/>
  <c r="EL471" i="54" s="1"/>
  <c r="EL472" i="54" s="1"/>
  <c r="EL473" i="54" s="1"/>
  <c r="EL474" i="54" s="1"/>
  <c r="EL475" i="54" s="1"/>
  <c r="EL476" i="54" s="1"/>
  <c r="EL477" i="54" s="1"/>
  <c r="EL478" i="54" s="1"/>
  <c r="EL479" i="54" s="1"/>
  <c r="EL480" i="54" s="1"/>
  <c r="EL481" i="54" s="1"/>
  <c r="EL482" i="54" s="1"/>
  <c r="EL483" i="54" s="1"/>
  <c r="EL484" i="54" s="1"/>
  <c r="EP511" i="54"/>
  <c r="EP512" i="54" s="1"/>
  <c r="EP513" i="54" s="1"/>
  <c r="EP514" i="54" s="1"/>
  <c r="EP515" i="54" s="1"/>
  <c r="EP516" i="54" s="1"/>
  <c r="EP517" i="54" s="1"/>
  <c r="EP518" i="54" s="1"/>
  <c r="EP519" i="54" s="1"/>
  <c r="EP520" i="54" s="1"/>
  <c r="EP521" i="54" s="1"/>
  <c r="EP522" i="54" s="1"/>
  <c r="EP523" i="54" s="1"/>
  <c r="EP524" i="54" s="1"/>
  <c r="EH546" i="54"/>
  <c r="EH547" i="54" s="1"/>
  <c r="EH548" i="54" s="1"/>
  <c r="EH549" i="54" s="1"/>
  <c r="EH550" i="54" s="1"/>
  <c r="EH551" i="54" s="1"/>
  <c r="EH552" i="54" s="1"/>
  <c r="EH553" i="54" s="1"/>
  <c r="EH554" i="54" s="1"/>
  <c r="EH555" i="54" s="1"/>
  <c r="EH556" i="54" s="1"/>
  <c r="EH557" i="54" s="1"/>
  <c r="EH558" i="54" s="1"/>
  <c r="EH559" i="54" s="1"/>
  <c r="EH560" i="54" s="1"/>
  <c r="EH561" i="54" s="1"/>
  <c r="EH562" i="54" s="1"/>
  <c r="EH563" i="54" s="1"/>
  <c r="EH564" i="54" s="1"/>
  <c r="EJ546" i="54"/>
  <c r="EJ547" i="54" s="1"/>
  <c r="EJ548" i="54" s="1"/>
  <c r="EJ549" i="54" s="1"/>
  <c r="EJ550" i="54" s="1"/>
  <c r="EJ551" i="54" s="1"/>
  <c r="EJ552" i="54" s="1"/>
  <c r="EJ553" i="54" s="1"/>
  <c r="EJ554" i="54" s="1"/>
  <c r="EJ555" i="54" s="1"/>
  <c r="EJ556" i="54" s="1"/>
  <c r="EJ557" i="54" s="1"/>
  <c r="EJ558" i="54" s="1"/>
  <c r="EJ559" i="54" s="1"/>
  <c r="EJ560" i="54" s="1"/>
  <c r="EJ561" i="54" s="1"/>
  <c r="EJ562" i="54" s="1"/>
  <c r="EJ563" i="54" s="1"/>
  <c r="EJ564" i="54" s="1"/>
  <c r="EI546" i="54"/>
  <c r="EI547" i="54" s="1"/>
  <c r="EI548" i="54" s="1"/>
  <c r="EI549" i="54" s="1"/>
  <c r="EI550" i="54" s="1"/>
  <c r="EI551" i="54" s="1"/>
  <c r="EI552" i="54" s="1"/>
  <c r="EI553" i="54" s="1"/>
  <c r="EI554" i="54" s="1"/>
  <c r="EI555" i="54" s="1"/>
  <c r="EI556" i="54" s="1"/>
  <c r="EI557" i="54" s="1"/>
  <c r="EI558" i="54" s="1"/>
  <c r="EI559" i="54" s="1"/>
  <c r="EI560" i="54" s="1"/>
  <c r="EI561" i="54" s="1"/>
  <c r="EI562" i="54" s="1"/>
  <c r="EI563" i="54" s="1"/>
  <c r="EI564" i="54" s="1"/>
  <c r="EK546" i="54"/>
  <c r="EK547" i="54" s="1"/>
  <c r="EK548" i="54" s="1"/>
  <c r="EK549" i="54" s="1"/>
  <c r="EK550" i="54" s="1"/>
  <c r="EK551" i="54" s="1"/>
  <c r="EK552" i="54" s="1"/>
  <c r="EK553" i="54" s="1"/>
  <c r="EK554" i="54" s="1"/>
  <c r="EK555" i="54" s="1"/>
  <c r="EK556" i="54" s="1"/>
  <c r="EK557" i="54" s="1"/>
  <c r="EK558" i="54" s="1"/>
  <c r="EK559" i="54" s="1"/>
  <c r="EK560" i="54" s="1"/>
  <c r="EK561" i="54" s="1"/>
  <c r="EK562" i="54" s="1"/>
  <c r="EK563" i="54" s="1"/>
  <c r="EK564" i="54" s="1"/>
  <c r="EG546" i="54"/>
  <c r="EG547" i="54" s="1"/>
  <c r="EG548" i="54" s="1"/>
  <c r="EG549" i="54" s="1"/>
  <c r="EG550" i="54" s="1"/>
  <c r="EG551" i="54" s="1"/>
  <c r="EG552" i="54" s="1"/>
  <c r="EG553" i="54" s="1"/>
  <c r="EG554" i="54" s="1"/>
  <c r="EG555" i="54" s="1"/>
  <c r="EG556" i="54" s="1"/>
  <c r="EG557" i="54" s="1"/>
  <c r="EG558" i="54" s="1"/>
  <c r="EG559" i="54" s="1"/>
  <c r="EG560" i="54" s="1"/>
  <c r="EG561" i="54" s="1"/>
  <c r="EG562" i="54" s="1"/>
  <c r="EG563" i="54" s="1"/>
  <c r="EG564" i="54" s="1"/>
  <c r="EJ447" i="54"/>
  <c r="EJ448" i="54" s="1"/>
  <c r="EJ449" i="54" s="1"/>
  <c r="EJ450" i="54" s="1"/>
  <c r="EJ451" i="54" s="1"/>
  <c r="EJ452" i="54" s="1"/>
  <c r="EJ453" i="54" s="1"/>
  <c r="EJ454" i="54" s="1"/>
  <c r="EJ455" i="54" s="1"/>
  <c r="EJ456" i="54" s="1"/>
  <c r="EJ457" i="54" s="1"/>
  <c r="EJ458" i="54" s="1"/>
  <c r="EJ459" i="54" s="1"/>
  <c r="EJ460" i="54" s="1"/>
  <c r="EJ461" i="54" s="1"/>
  <c r="EJ462" i="54" s="1"/>
  <c r="EJ463" i="54" s="1"/>
  <c r="EJ464" i="54" s="1"/>
  <c r="EE469" i="54"/>
  <c r="EE470" i="54" s="1"/>
  <c r="EE471" i="54" s="1"/>
  <c r="EE472" i="54" s="1"/>
  <c r="EE473" i="54" s="1"/>
  <c r="EE474" i="54" s="1"/>
  <c r="EE475" i="54" s="1"/>
  <c r="EE476" i="54" s="1"/>
  <c r="EE477" i="54" s="1"/>
  <c r="EE478" i="54" s="1"/>
  <c r="EE479" i="54" s="1"/>
  <c r="EE480" i="54" s="1"/>
  <c r="EE481" i="54" s="1"/>
  <c r="EE482" i="54" s="1"/>
  <c r="EE483" i="54" s="1"/>
  <c r="EE484" i="54" s="1"/>
  <c r="EN469" i="54"/>
  <c r="EN470" i="54" s="1"/>
  <c r="EN471" i="54" s="1"/>
  <c r="EN472" i="54" s="1"/>
  <c r="EN473" i="54" s="1"/>
  <c r="EN474" i="54" s="1"/>
  <c r="EN475" i="54" s="1"/>
  <c r="EN476" i="54" s="1"/>
  <c r="EN477" i="54" s="1"/>
  <c r="EN478" i="54" s="1"/>
  <c r="EN479" i="54" s="1"/>
  <c r="EN480" i="54" s="1"/>
  <c r="EN481" i="54" s="1"/>
  <c r="EN482" i="54" s="1"/>
  <c r="EN483" i="54" s="1"/>
  <c r="EN484" i="54" s="1"/>
  <c r="HZ57" i="54"/>
  <c r="IF132" i="54"/>
  <c r="HM6" i="54"/>
  <c r="ID6" i="54" s="1"/>
  <c r="IF128" i="54"/>
  <c r="IF9" i="54"/>
  <c r="IF122" i="54"/>
  <c r="IF100" i="54"/>
  <c r="IF124" i="54"/>
  <c r="IF101" i="54"/>
  <c r="IF103" i="54"/>
  <c r="EP537" i="54"/>
  <c r="EP538" i="54" s="1"/>
  <c r="EP539" i="54" s="1"/>
  <c r="EP540" i="54" s="1"/>
  <c r="EP541" i="54" s="1"/>
  <c r="EP542" i="54" s="1"/>
  <c r="EP543" i="54" s="1"/>
  <c r="EP544" i="54" s="1"/>
  <c r="EJ503" i="54"/>
  <c r="EJ504" i="54" s="1"/>
  <c r="EH503" i="54"/>
  <c r="EH504" i="54" s="1"/>
  <c r="EG537" i="54"/>
  <c r="EG538" i="54" s="1"/>
  <c r="EG539" i="54" s="1"/>
  <c r="EG540" i="54" s="1"/>
  <c r="EG541" i="54" s="1"/>
  <c r="EG542" i="54" s="1"/>
  <c r="EG543" i="54" s="1"/>
  <c r="EG544" i="54" s="1"/>
  <c r="EB518" i="54"/>
  <c r="EB519" i="54" s="1"/>
  <c r="EB520" i="54" s="1"/>
  <c r="EB521" i="54" s="1"/>
  <c r="EB522" i="54" s="1"/>
  <c r="EB523" i="54" s="1"/>
  <c r="EB524" i="54" s="1"/>
  <c r="EB456" i="54"/>
  <c r="EB457" i="54" s="1"/>
  <c r="EB458" i="54" s="1"/>
  <c r="EB459" i="54" s="1"/>
  <c r="EB460" i="54" s="1"/>
  <c r="EB461" i="54" s="1"/>
  <c r="EB462" i="54" s="1"/>
  <c r="EB463" i="54" s="1"/>
  <c r="EB464" i="54" s="1"/>
  <c r="EJ469" i="54"/>
  <c r="EJ470" i="54" s="1"/>
  <c r="EJ471" i="54" s="1"/>
  <c r="EJ472" i="54" s="1"/>
  <c r="EJ473" i="54" s="1"/>
  <c r="EJ474" i="54" s="1"/>
  <c r="EJ475" i="54" s="1"/>
  <c r="EJ476" i="54" s="1"/>
  <c r="EJ477" i="54" s="1"/>
  <c r="EJ478" i="54" s="1"/>
  <c r="EJ479" i="54" s="1"/>
  <c r="EJ480" i="54" s="1"/>
  <c r="EJ481" i="54" s="1"/>
  <c r="EJ482" i="54" s="1"/>
  <c r="EJ483" i="54" s="1"/>
  <c r="EJ484" i="54" s="1"/>
  <c r="EM537" i="54"/>
  <c r="EM538" i="54" s="1"/>
  <c r="EM539" i="54" s="1"/>
  <c r="EM540" i="54" s="1"/>
  <c r="EM541" i="54" s="1"/>
  <c r="EM542" i="54" s="1"/>
  <c r="EM543" i="54" s="1"/>
  <c r="EM544" i="54" s="1"/>
  <c r="EG511" i="54"/>
  <c r="EG512" i="54" s="1"/>
  <c r="EG513" i="54" s="1"/>
  <c r="EG514" i="54" s="1"/>
  <c r="EG515" i="54" s="1"/>
  <c r="EG516" i="54" s="1"/>
  <c r="EG517" i="54" s="1"/>
  <c r="EG518" i="54" s="1"/>
  <c r="EG519" i="54" s="1"/>
  <c r="EG520" i="54" s="1"/>
  <c r="EG521" i="54" s="1"/>
  <c r="EG522" i="54" s="1"/>
  <c r="EG523" i="54" s="1"/>
  <c r="EG524" i="54" s="1"/>
  <c r="EK469" i="54"/>
  <c r="EK470" i="54" s="1"/>
  <c r="EK471" i="54" s="1"/>
  <c r="EK472" i="54" s="1"/>
  <c r="EK473" i="54" s="1"/>
  <c r="EK474" i="54" s="1"/>
  <c r="EK475" i="54" s="1"/>
  <c r="EK476" i="54" s="1"/>
  <c r="EK477" i="54" s="1"/>
  <c r="EK478" i="54" s="1"/>
  <c r="EK479" i="54" s="1"/>
  <c r="EK480" i="54" s="1"/>
  <c r="EK481" i="54" s="1"/>
  <c r="EK482" i="54" s="1"/>
  <c r="EK483" i="54" s="1"/>
  <c r="EK484" i="54" s="1"/>
  <c r="EP546" i="54"/>
  <c r="EP547" i="54" s="1"/>
  <c r="EP548" i="54" s="1"/>
  <c r="EP549" i="54" s="1"/>
  <c r="EP550" i="54" s="1"/>
  <c r="EP551" i="54" s="1"/>
  <c r="EP552" i="54" s="1"/>
  <c r="EP553" i="54" s="1"/>
  <c r="EP554" i="54" s="1"/>
  <c r="EP555" i="54" s="1"/>
  <c r="EP556" i="54" s="1"/>
  <c r="EP557" i="54" s="1"/>
  <c r="EP558" i="54" s="1"/>
  <c r="EP559" i="54" s="1"/>
  <c r="EP560" i="54" s="1"/>
  <c r="EP561" i="54" s="1"/>
  <c r="EP562" i="54" s="1"/>
  <c r="EP563" i="54" s="1"/>
  <c r="EP564" i="54" s="1"/>
  <c r="EO546" i="54"/>
  <c r="EO547" i="54" s="1"/>
  <c r="EO548" i="54" s="1"/>
  <c r="EO549" i="54" s="1"/>
  <c r="EO550" i="54" s="1"/>
  <c r="EO551" i="54" s="1"/>
  <c r="EO552" i="54" s="1"/>
  <c r="EO553" i="54" s="1"/>
  <c r="EO554" i="54" s="1"/>
  <c r="EO555" i="54" s="1"/>
  <c r="EO556" i="54" s="1"/>
  <c r="EO557" i="54" s="1"/>
  <c r="EO558" i="54" s="1"/>
  <c r="EO559" i="54" s="1"/>
  <c r="EO560" i="54" s="1"/>
  <c r="EO561" i="54" s="1"/>
  <c r="EO562" i="54" s="1"/>
  <c r="EO563" i="54" s="1"/>
  <c r="EO564" i="54" s="1"/>
  <c r="EM546" i="54"/>
  <c r="EM547" i="54" s="1"/>
  <c r="EM548" i="54" s="1"/>
  <c r="EM549" i="54" s="1"/>
  <c r="EM550" i="54" s="1"/>
  <c r="EM551" i="54" s="1"/>
  <c r="EM552" i="54" s="1"/>
  <c r="EM553" i="54" s="1"/>
  <c r="EM554" i="54" s="1"/>
  <c r="EM555" i="54" s="1"/>
  <c r="EM556" i="54" s="1"/>
  <c r="EM557" i="54" s="1"/>
  <c r="EM558" i="54" s="1"/>
  <c r="EM559" i="54" s="1"/>
  <c r="EM560" i="54" s="1"/>
  <c r="EM561" i="54" s="1"/>
  <c r="EM562" i="54" s="1"/>
  <c r="EM563" i="54" s="1"/>
  <c r="EM564" i="54" s="1"/>
  <c r="EN546" i="54"/>
  <c r="EN547" i="54" s="1"/>
  <c r="EN548" i="54" s="1"/>
  <c r="EN549" i="54" s="1"/>
  <c r="EN550" i="54" s="1"/>
  <c r="EN551" i="54" s="1"/>
  <c r="EN552" i="54" s="1"/>
  <c r="EN553" i="54" s="1"/>
  <c r="EN554" i="54" s="1"/>
  <c r="EN555" i="54" s="1"/>
  <c r="EN556" i="54" s="1"/>
  <c r="EN557" i="54" s="1"/>
  <c r="EN558" i="54" s="1"/>
  <c r="EN559" i="54" s="1"/>
  <c r="EN560" i="54" s="1"/>
  <c r="EN561" i="54" s="1"/>
  <c r="EN562" i="54" s="1"/>
  <c r="EN563" i="54" s="1"/>
  <c r="EN564" i="54" s="1"/>
  <c r="EL546" i="54"/>
  <c r="EL547" i="54" s="1"/>
  <c r="EL548" i="54" s="1"/>
  <c r="EL549" i="54" s="1"/>
  <c r="EL550" i="54" s="1"/>
  <c r="EL551" i="54" s="1"/>
  <c r="EL552" i="54" s="1"/>
  <c r="EL553" i="54" s="1"/>
  <c r="EL554" i="54" s="1"/>
  <c r="EL555" i="54" s="1"/>
  <c r="EL556" i="54" s="1"/>
  <c r="EL557" i="54" s="1"/>
  <c r="EL558" i="54" s="1"/>
  <c r="EL559" i="54" s="1"/>
  <c r="EL560" i="54" s="1"/>
  <c r="EL561" i="54" s="1"/>
  <c r="EL562" i="54" s="1"/>
  <c r="EL563" i="54" s="1"/>
  <c r="EL564" i="54" s="1"/>
  <c r="EM511" i="54"/>
  <c r="EM512" i="54" s="1"/>
  <c r="EM513" i="54" s="1"/>
  <c r="EM514" i="54" s="1"/>
  <c r="EM515" i="54" s="1"/>
  <c r="EM516" i="54" s="1"/>
  <c r="EM517" i="54" s="1"/>
  <c r="EM518" i="54" s="1"/>
  <c r="EM519" i="54" s="1"/>
  <c r="EM520" i="54" s="1"/>
  <c r="EM521" i="54" s="1"/>
  <c r="EM522" i="54" s="1"/>
  <c r="EM523" i="54" s="1"/>
  <c r="EM524" i="54" s="1"/>
  <c r="EK495" i="54"/>
  <c r="EK496" i="54" s="1"/>
  <c r="EK497" i="54" s="1"/>
  <c r="EK498" i="54" s="1"/>
  <c r="EK499" i="54" s="1"/>
  <c r="EK500" i="54" s="1"/>
  <c r="EK501" i="54" s="1"/>
  <c r="EK502" i="54" s="1"/>
  <c r="EK503" i="54" s="1"/>
  <c r="EK504" i="54" s="1"/>
  <c r="ED511" i="54"/>
  <c r="ED512" i="54" s="1"/>
  <c r="ED513" i="54" s="1"/>
  <c r="ED514" i="54" s="1"/>
  <c r="ED515" i="54" s="1"/>
  <c r="ED516" i="54" s="1"/>
  <c r="ED517" i="54" s="1"/>
  <c r="ED518" i="54" s="1"/>
  <c r="ED519" i="54" s="1"/>
  <c r="ED520" i="54" s="1"/>
  <c r="ED521" i="54" s="1"/>
  <c r="ED522" i="54" s="1"/>
  <c r="ED523" i="54" s="1"/>
  <c r="ED524" i="54" s="1"/>
  <c r="EN511" i="54"/>
  <c r="EN512" i="54" s="1"/>
  <c r="EN513" i="54" s="1"/>
  <c r="EN514" i="54" s="1"/>
  <c r="EN515" i="54" s="1"/>
  <c r="EN516" i="54" s="1"/>
  <c r="EN517" i="54" s="1"/>
  <c r="EN518" i="54" s="1"/>
  <c r="EN519" i="54" s="1"/>
  <c r="EN520" i="54" s="1"/>
  <c r="EN521" i="54" s="1"/>
  <c r="EN522" i="54" s="1"/>
  <c r="EN523" i="54" s="1"/>
  <c r="EN524" i="54" s="1"/>
  <c r="EN495" i="54"/>
  <c r="EN496" i="54" s="1"/>
  <c r="EN497" i="54" s="1"/>
  <c r="EN498" i="54" s="1"/>
  <c r="EN499" i="54" s="1"/>
  <c r="EN500" i="54" s="1"/>
  <c r="EN501" i="54" s="1"/>
  <c r="EN502" i="54" s="1"/>
  <c r="EN503" i="54" s="1"/>
  <c r="EN504" i="54" s="1"/>
  <c r="IF15" i="54"/>
  <c r="IF54" i="54"/>
  <c r="IF81" i="54"/>
  <c r="IF135" i="54"/>
  <c r="IF131" i="54"/>
  <c r="IF10" i="54"/>
  <c r="IF104" i="54"/>
  <c r="IF133" i="54"/>
  <c r="IF105" i="54"/>
  <c r="IF56" i="54"/>
  <c r="IF52" i="54"/>
  <c r="HZ15" i="54"/>
  <c r="IF12" i="54"/>
  <c r="HM8" i="54"/>
  <c r="ID8" i="54" s="1"/>
  <c r="IF47" i="54"/>
  <c r="IF76" i="54"/>
  <c r="IF82" i="54"/>
  <c r="IF83" i="54"/>
  <c r="IF77" i="54"/>
  <c r="IF80" i="54"/>
  <c r="IF79" i="54"/>
  <c r="IF23" i="54"/>
  <c r="IF25" i="54"/>
  <c r="IF26" i="54"/>
  <c r="IF24" i="54"/>
  <c r="IF28" i="54"/>
  <c r="IF22" i="54"/>
  <c r="IF19" i="54"/>
  <c r="IF21" i="54"/>
  <c r="IF27" i="54"/>
  <c r="IF20" i="54"/>
  <c r="IF34" i="54"/>
  <c r="HZ34" i="54"/>
  <c r="HZ32" i="54"/>
  <c r="IF32" i="54"/>
  <c r="HL6" i="54"/>
  <c r="IC6" i="54" s="1"/>
  <c r="IF6" i="54"/>
  <c r="HZ6" i="54"/>
  <c r="HN5" i="54"/>
  <c r="IE5" i="54" s="1"/>
  <c r="IB5" i="54"/>
  <c r="IF65" i="54"/>
  <c r="HZ65" i="54"/>
  <c r="IF63" i="54"/>
  <c r="HZ63" i="54"/>
  <c r="IF106" i="54"/>
  <c r="HZ106" i="54"/>
  <c r="IF108" i="54"/>
  <c r="HZ108" i="54"/>
  <c r="IF138" i="54"/>
  <c r="HZ138" i="54"/>
  <c r="IF140" i="54"/>
  <c r="HZ140" i="54"/>
  <c r="IF114" i="54"/>
  <c r="HZ114" i="54"/>
  <c r="HZ115" i="54"/>
  <c r="IF115" i="54"/>
  <c r="IF38" i="54"/>
  <c r="HZ38" i="54"/>
  <c r="IF37" i="54"/>
  <c r="HZ37" i="54"/>
  <c r="HL7" i="54"/>
  <c r="IC7" i="54" s="1"/>
  <c r="IF7" i="54"/>
  <c r="HZ7" i="54"/>
  <c r="HN6" i="54"/>
  <c r="IE6" i="54" s="1"/>
  <c r="IB6" i="54"/>
  <c r="IF66" i="54"/>
  <c r="HZ66" i="54"/>
  <c r="IF62" i="54"/>
  <c r="HZ62" i="54"/>
  <c r="IF110" i="54"/>
  <c r="HZ110" i="54"/>
  <c r="IF109" i="54"/>
  <c r="HZ109" i="54"/>
  <c r="IF136" i="54"/>
  <c r="HZ136" i="54"/>
  <c r="HZ139" i="54"/>
  <c r="IF139" i="54"/>
  <c r="HZ119" i="54"/>
  <c r="IF119" i="54"/>
  <c r="IF116" i="54"/>
  <c r="HZ116" i="54"/>
  <c r="IF29" i="54"/>
  <c r="HZ29" i="54"/>
  <c r="IF33" i="54"/>
  <c r="HZ33" i="54"/>
  <c r="IF30" i="54"/>
  <c r="HZ30" i="54"/>
  <c r="HL8" i="54"/>
  <c r="IC8" i="54" s="1"/>
  <c r="HZ8" i="54"/>
  <c r="IF8" i="54"/>
  <c r="HN8" i="54"/>
  <c r="IE8" i="54" s="1"/>
  <c r="IB8" i="54"/>
  <c r="IF67" i="54"/>
  <c r="HZ67" i="54"/>
  <c r="HZ64" i="54"/>
  <c r="IF64" i="54"/>
  <c r="IF112" i="54"/>
  <c r="HZ112" i="54"/>
  <c r="HZ111" i="54"/>
  <c r="IF111" i="54"/>
  <c r="IF137" i="54"/>
  <c r="HZ137" i="54"/>
  <c r="IF143" i="54"/>
  <c r="HZ143" i="54"/>
  <c r="IF120" i="54"/>
  <c r="HZ120" i="54"/>
  <c r="IF31" i="54"/>
  <c r="HZ31" i="54"/>
  <c r="IF35" i="54"/>
  <c r="HZ35" i="54"/>
  <c r="HZ36" i="54"/>
  <c r="IF36" i="54"/>
  <c r="HL5" i="54"/>
  <c r="IC5" i="54" s="1"/>
  <c r="IF5" i="54"/>
  <c r="HZ5" i="54"/>
  <c r="HN7" i="54"/>
  <c r="IE7" i="54" s="1"/>
  <c r="IB7" i="54"/>
  <c r="IF61" i="54"/>
  <c r="HZ61" i="54"/>
  <c r="HZ68" i="54"/>
  <c r="IF68" i="54"/>
  <c r="HZ107" i="54"/>
  <c r="IF107" i="54"/>
  <c r="IF113" i="54"/>
  <c r="HZ113" i="54"/>
  <c r="IF141" i="54"/>
  <c r="HZ141" i="54"/>
  <c r="IF142" i="54"/>
  <c r="HZ142" i="54"/>
  <c r="IF118" i="54"/>
  <c r="HZ118" i="54"/>
  <c r="IF117" i="54"/>
  <c r="HZ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IM154" i="54" l="1"/>
  <c r="II6" i="54"/>
  <c r="IQ6" i="54" s="1"/>
  <c r="IM6" i="54"/>
  <c r="IM10" i="54"/>
  <c r="IM14" i="54"/>
  <c r="IM18" i="54"/>
  <c r="IM22" i="54"/>
  <c r="IM26" i="54"/>
  <c r="IM30" i="54"/>
  <c r="IM34" i="54"/>
  <c r="IM38" i="54"/>
  <c r="IM42" i="54"/>
  <c r="IM46" i="54"/>
  <c r="IM50" i="54"/>
  <c r="IM54" i="54"/>
  <c r="IM58" i="54"/>
  <c r="IM62" i="54"/>
  <c r="IM66" i="54"/>
  <c r="IM70" i="54"/>
  <c r="IM74" i="54"/>
  <c r="IM78" i="54"/>
  <c r="IM82" i="54"/>
  <c r="IM86" i="54"/>
  <c r="IM90" i="54"/>
  <c r="IM94" i="54"/>
  <c r="IM98" i="54"/>
  <c r="IM102" i="54"/>
  <c r="IM106" i="54"/>
  <c r="IM110" i="54"/>
  <c r="IM114" i="54"/>
  <c r="IM118" i="54"/>
  <c r="IM122" i="54"/>
  <c r="IM126" i="54"/>
  <c r="IM130" i="54"/>
  <c r="IM134" i="54"/>
  <c r="IM138" i="54"/>
  <c r="IM142" i="54"/>
  <c r="IM146" i="54"/>
  <c r="IM150" i="54"/>
  <c r="IM7" i="54"/>
  <c r="IM12" i="54"/>
  <c r="IM17" i="54"/>
  <c r="IM23" i="54"/>
  <c r="IM28" i="54"/>
  <c r="IM33" i="54"/>
  <c r="IM39" i="54"/>
  <c r="IM44" i="54"/>
  <c r="IM49" i="54"/>
  <c r="IM55" i="54"/>
  <c r="IM60" i="54"/>
  <c r="IM65" i="54"/>
  <c r="IM71" i="54"/>
  <c r="IM76" i="54"/>
  <c r="IM81" i="54"/>
  <c r="IM87" i="54"/>
  <c r="IM92" i="54"/>
  <c r="IM97" i="54"/>
  <c r="IM103" i="54"/>
  <c r="IM108" i="54"/>
  <c r="IM113" i="54"/>
  <c r="IM119" i="54"/>
  <c r="IM124" i="54"/>
  <c r="IM129" i="54"/>
  <c r="IM135" i="54"/>
  <c r="IM140" i="54"/>
  <c r="IM145" i="54"/>
  <c r="IM151" i="54"/>
  <c r="IM8" i="54"/>
  <c r="IM13" i="54"/>
  <c r="IM19" i="54"/>
  <c r="IM24" i="54"/>
  <c r="IM29" i="54"/>
  <c r="IM35" i="54"/>
  <c r="IM40" i="54"/>
  <c r="IM45" i="54"/>
  <c r="IM51" i="54"/>
  <c r="IM56" i="54"/>
  <c r="IM61" i="54"/>
  <c r="IM67" i="54"/>
  <c r="IM72" i="54"/>
  <c r="IM77" i="54"/>
  <c r="IM83" i="54"/>
  <c r="IM88" i="54"/>
  <c r="IM93" i="54"/>
  <c r="IM99" i="54"/>
  <c r="IM104" i="54"/>
  <c r="IM109" i="54"/>
  <c r="IM115" i="54"/>
  <c r="IM120" i="54"/>
  <c r="IM125" i="54"/>
  <c r="IM131" i="54"/>
  <c r="IM136" i="54"/>
  <c r="IM141" i="54"/>
  <c r="IM147" i="54"/>
  <c r="IM152" i="54"/>
  <c r="IM9" i="54"/>
  <c r="IM15" i="54"/>
  <c r="IM20" i="54"/>
  <c r="IM25" i="54"/>
  <c r="IM31" i="54"/>
  <c r="IM36" i="54"/>
  <c r="IM41" i="54"/>
  <c r="IM47" i="54"/>
  <c r="IM52" i="54"/>
  <c r="IM57" i="54"/>
  <c r="IM63" i="54"/>
  <c r="IM68" i="54"/>
  <c r="IM73" i="54"/>
  <c r="IM79" i="54"/>
  <c r="IM84" i="54"/>
  <c r="IM89" i="54"/>
  <c r="IM100" i="54"/>
  <c r="IM105" i="54"/>
  <c r="IM111" i="54"/>
  <c r="IM116" i="54"/>
  <c r="IM121" i="54"/>
  <c r="IM127" i="54"/>
  <c r="IM132" i="54"/>
  <c r="IM137" i="54"/>
  <c r="IM143" i="54"/>
  <c r="IM153" i="54"/>
  <c r="IM21" i="54"/>
  <c r="IM32" i="54"/>
  <c r="IM43" i="54"/>
  <c r="IM53" i="54"/>
  <c r="IM64" i="54"/>
  <c r="IM75" i="54"/>
  <c r="IM85" i="54"/>
  <c r="IM96" i="54"/>
  <c r="IM107" i="54"/>
  <c r="IM117" i="54"/>
  <c r="IM128" i="54"/>
  <c r="IM139" i="54"/>
  <c r="IM149" i="54"/>
  <c r="IM95" i="54"/>
  <c r="IM148" i="54"/>
  <c r="IM11" i="54"/>
  <c r="IM16" i="54"/>
  <c r="IM27" i="54"/>
  <c r="IM37" i="54"/>
  <c r="IM48" i="54"/>
  <c r="IM59" i="54"/>
  <c r="IM69" i="54"/>
  <c r="IM80" i="54"/>
  <c r="IM91" i="54"/>
  <c r="IM101" i="54"/>
  <c r="IM112" i="54"/>
  <c r="IM123" i="54"/>
  <c r="IM133" i="54"/>
  <c r="IM144" i="54"/>
  <c r="IM5" i="54"/>
  <c r="EH106" i="54"/>
  <c r="EJ186" i="54"/>
  <c r="EK186" i="54"/>
  <c r="II5" i="54"/>
  <c r="II8" i="54"/>
  <c r="II7" i="54"/>
  <c r="IK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R6" i="54" l="1"/>
  <c r="DD474" i="54"/>
  <c r="DE474" i="54" s="1"/>
  <c r="DD475" i="54"/>
  <c r="M13" i="67"/>
  <c r="M14" i="67"/>
  <c r="M12" i="67"/>
  <c r="IJ6" i="54"/>
  <c r="IK6" i="54"/>
  <c r="IL6" i="54"/>
  <c r="IP6" i="54"/>
  <c r="IJ7" i="54"/>
  <c r="IR7" i="54"/>
  <c r="IQ7" i="54"/>
  <c r="IP8" i="54"/>
  <c r="IP7" i="54"/>
  <c r="IL8" i="54"/>
  <c r="IR8" i="54"/>
  <c r="IQ8" i="54"/>
  <c r="IP5" i="54"/>
  <c r="IJ5" i="54"/>
  <c r="IR5" i="54"/>
  <c r="IQ5" i="54"/>
  <c r="EC166" i="54"/>
  <c r="IL7" i="54"/>
  <c r="IK5" i="54"/>
  <c r="IL5" i="54"/>
  <c r="IJ8" i="54"/>
  <c r="IK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IH9" i="54"/>
  <c r="R5" i="67"/>
  <c r="HF9" i="54"/>
  <c r="HL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IO18" i="54"/>
  <c r="IO11" i="54"/>
  <c r="IO12" i="54"/>
  <c r="IO13" i="54"/>
  <c r="IO14" i="54"/>
  <c r="IO17" i="54"/>
  <c r="IO15" i="54"/>
  <c r="IO16" i="54"/>
  <c r="IO10" i="54"/>
  <c r="IO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HH9" i="54"/>
  <c r="HN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W19" i="54" s="1"/>
  <c r="DY345" i="54"/>
  <c r="DY365" i="54"/>
  <c r="DY425" i="54"/>
  <c r="DY245" i="54"/>
  <c r="T5" i="67"/>
  <c r="S5" i="67"/>
  <c r="HG9" i="54"/>
  <c r="HM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S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X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U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T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AV5" i="65" l="1"/>
  <c r="HY19" i="54"/>
  <c r="IH19" i="54" s="1"/>
  <c r="IG9" i="54"/>
  <c r="HO9" i="54"/>
  <c r="IC9" i="54" s="1"/>
  <c r="HO11" i="54"/>
  <c r="HO12" i="54"/>
  <c r="HO10" i="54"/>
  <c r="HO13" i="54"/>
  <c r="HF13" i="54"/>
  <c r="HL13" i="54" s="1"/>
  <c r="HF15" i="54"/>
  <c r="HL15" i="54" s="1"/>
  <c r="HF12" i="54"/>
  <c r="HL12" i="54" s="1"/>
  <c r="HF16" i="54"/>
  <c r="HL16" i="54" s="1"/>
  <c r="HF14" i="54"/>
  <c r="HL14" i="54" s="1"/>
  <c r="HF17" i="54"/>
  <c r="HL17" i="54" s="1"/>
  <c r="HF10" i="54"/>
  <c r="HL10" i="54" s="1"/>
  <c r="IC10" i="54" s="1"/>
  <c r="HF11" i="54"/>
  <c r="HL11" i="54" s="1"/>
  <c r="HF18" i="54"/>
  <c r="HL18" i="54" s="1"/>
  <c r="DG788" i="54"/>
  <c r="DG321" i="54"/>
  <c r="BZ48" i="66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HF19" i="54"/>
  <c r="HL19" i="54" s="1"/>
  <c r="EO407" i="54"/>
  <c r="EC308" i="54"/>
  <c r="AT5" i="67"/>
  <c r="AU5" i="67" s="1"/>
  <c r="AV12" i="65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W5" i="65"/>
  <c r="AW12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S19" i="54" s="1"/>
  <c r="DD1098" i="54"/>
  <c r="DD890" i="54"/>
  <c r="DD891" i="54"/>
  <c r="DD163" i="54"/>
  <c r="DD162" i="54"/>
  <c r="DD734" i="54"/>
  <c r="HS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U19" i="54" s="1"/>
  <c r="DJ890" i="54"/>
  <c r="DJ1099" i="54"/>
  <c r="DJ734" i="54"/>
  <c r="HU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CJ23" i="66" l="1"/>
  <c r="ES9" i="66"/>
  <c r="DZ27" i="54"/>
  <c r="EM308" i="54"/>
  <c r="DZ407" i="54"/>
  <c r="DZ327" i="54"/>
  <c r="EK328" i="54" s="1"/>
  <c r="DZ387" i="54"/>
  <c r="DZ167" i="54"/>
  <c r="DH789" i="54"/>
  <c r="DH788" i="54"/>
  <c r="IC12" i="54"/>
  <c r="IC13" i="54"/>
  <c r="IC11" i="54"/>
  <c r="IO27" i="54"/>
  <c r="IO22" i="54"/>
  <c r="IO20" i="54"/>
  <c r="IO28" i="54"/>
  <c r="IO23" i="54"/>
  <c r="IO26" i="54"/>
  <c r="IO19" i="54"/>
  <c r="IO25" i="54"/>
  <c r="IO24" i="54"/>
  <c r="IO21" i="54"/>
  <c r="HH14" i="54"/>
  <c r="HN14" i="54" s="1"/>
  <c r="HH18" i="54"/>
  <c r="HN18" i="54" s="1"/>
  <c r="HH16" i="54"/>
  <c r="HN16" i="54" s="1"/>
  <c r="HH13" i="54"/>
  <c r="HN13" i="54" s="1"/>
  <c r="HH15" i="54"/>
  <c r="HN15" i="54" s="1"/>
  <c r="HH11" i="54"/>
  <c r="HN11" i="54" s="1"/>
  <c r="HH10" i="54"/>
  <c r="HN10" i="54" s="1"/>
  <c r="HH12" i="54"/>
  <c r="HN12" i="54" s="1"/>
  <c r="HH17" i="54"/>
  <c r="HN17" i="54" s="1"/>
  <c r="IN11" i="54"/>
  <c r="IN12" i="54"/>
  <c r="IN13" i="54"/>
  <c r="IN9" i="54"/>
  <c r="IN10" i="54"/>
  <c r="HG17" i="54"/>
  <c r="HM17" i="54" s="1"/>
  <c r="HG10" i="54"/>
  <c r="HM10" i="54" s="1"/>
  <c r="HG11" i="54"/>
  <c r="HM11" i="54" s="1"/>
  <c r="HG14" i="54"/>
  <c r="HM14" i="54" s="1"/>
  <c r="HG13" i="54"/>
  <c r="HM13" i="54" s="1"/>
  <c r="HG15" i="54"/>
  <c r="HM15" i="54" s="1"/>
  <c r="HG18" i="54"/>
  <c r="HM18" i="54" s="1"/>
  <c r="HG12" i="54"/>
  <c r="HM12" i="54" s="1"/>
  <c r="HG16" i="54"/>
  <c r="HM16" i="54" s="1"/>
  <c r="HQ9" i="54"/>
  <c r="IE9" i="54" s="1"/>
  <c r="HQ10" i="54"/>
  <c r="HQ11" i="54"/>
  <c r="HQ13" i="54"/>
  <c r="HQ12" i="54"/>
  <c r="ED287" i="54"/>
  <c r="HW29" i="54"/>
  <c r="HP13" i="54"/>
  <c r="HP12" i="54"/>
  <c r="HP9" i="54"/>
  <c r="ID9" i="54" s="1"/>
  <c r="HP11" i="54"/>
  <c r="HP10" i="54"/>
  <c r="HH19" i="54"/>
  <c r="HN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5" i="65" s="1"/>
  <c r="BU28" i="66"/>
  <c r="BA29" i="66" s="1"/>
  <c r="CH88" i="54" s="1"/>
  <c r="EA327" i="54"/>
  <c r="EP328" i="54" s="1"/>
  <c r="DE841" i="54"/>
  <c r="F12" i="65"/>
  <c r="J12" i="65" s="1"/>
  <c r="M12" i="65" s="1"/>
  <c r="F5" i="65"/>
  <c r="J5" i="65" s="1"/>
  <c r="M5" i="65" s="1"/>
  <c r="P5" i="65" s="1"/>
  <c r="S5" i="65" s="1"/>
  <c r="BH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HG19" i="54"/>
  <c r="HM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HQ20" i="54" s="1"/>
  <c r="DK734" i="54"/>
  <c r="HQ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T19" i="54" s="1"/>
  <c r="IG19" i="54" s="1"/>
  <c r="DG890" i="54"/>
  <c r="DG891" i="54"/>
  <c r="DG734" i="54"/>
  <c r="HT14" i="54" s="1"/>
  <c r="IG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CH268" i="54" l="1"/>
  <c r="EI328" i="54"/>
  <c r="EJ328" i="54"/>
  <c r="CF468" i="54"/>
  <c r="CH388" i="54"/>
  <c r="IE18" i="54"/>
  <c r="II9" i="54"/>
  <c r="IJ9" i="54" s="1"/>
  <c r="HQ16" i="54"/>
  <c r="IE16" i="54" s="1"/>
  <c r="ID10" i="54"/>
  <c r="IE13" i="54"/>
  <c r="HQ21" i="54"/>
  <c r="HQ19" i="54"/>
  <c r="IE19" i="54" s="1"/>
  <c r="IN15" i="54"/>
  <c r="IN22" i="54"/>
  <c r="IN16" i="54"/>
  <c r="IN21" i="54"/>
  <c r="IN20" i="54"/>
  <c r="IN17" i="54"/>
  <c r="IN18" i="54"/>
  <c r="IN19" i="54"/>
  <c r="IN23" i="54"/>
  <c r="IN14" i="54"/>
  <c r="IE12" i="54"/>
  <c r="ID13" i="54"/>
  <c r="IE10" i="54"/>
  <c r="HO16" i="54"/>
  <c r="IC16" i="54" s="1"/>
  <c r="HO15" i="54"/>
  <c r="IC15" i="54" s="1"/>
  <c r="HO14" i="54"/>
  <c r="IC14" i="54" s="1"/>
  <c r="HO17" i="54"/>
  <c r="IC17" i="54" s="1"/>
  <c r="HO18" i="54"/>
  <c r="IC18" i="54" s="1"/>
  <c r="HQ23" i="54"/>
  <c r="HQ22" i="54"/>
  <c r="HX29" i="54"/>
  <c r="ID12" i="54"/>
  <c r="HQ17" i="54"/>
  <c r="IE17" i="54" s="1"/>
  <c r="IE11" i="54"/>
  <c r="HF24" i="54"/>
  <c r="HL24" i="54" s="1"/>
  <c r="HF23" i="54"/>
  <c r="HL23" i="54" s="1"/>
  <c r="HF25" i="54"/>
  <c r="HL25" i="54" s="1"/>
  <c r="HF28" i="54"/>
  <c r="HL28" i="54" s="1"/>
  <c r="HF21" i="54"/>
  <c r="HL21" i="54" s="1"/>
  <c r="HF27" i="54"/>
  <c r="HL27" i="54" s="1"/>
  <c r="HF20" i="54"/>
  <c r="HL20" i="54" s="1"/>
  <c r="HF26" i="54"/>
  <c r="HL26" i="54" s="1"/>
  <c r="HF22" i="54"/>
  <c r="HL22" i="54" s="1"/>
  <c r="HO19" i="54"/>
  <c r="IC19" i="54" s="1"/>
  <c r="HO20" i="54"/>
  <c r="HO22" i="54"/>
  <c r="HO23" i="54"/>
  <c r="HO21" i="54"/>
  <c r="HQ15" i="54"/>
  <c r="IE15" i="54" s="1"/>
  <c r="HQ14" i="54"/>
  <c r="IE14" i="54" s="1"/>
  <c r="ID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2" i="65"/>
  <c r="L12" i="65" s="1"/>
  <c r="O12" i="65" s="1"/>
  <c r="CF28" i="54"/>
  <c r="CF88" i="54"/>
  <c r="DK217" i="54"/>
  <c r="G12" i="65"/>
  <c r="K12" i="65" s="1"/>
  <c r="N12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HF29" i="54"/>
  <c r="HL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2" i="65"/>
  <c r="S12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HG29" i="54" s="1"/>
  <c r="HM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5" i="65"/>
  <c r="O5" i="65" s="1"/>
  <c r="R5" i="65" s="1"/>
  <c r="U5" i="65" s="1"/>
  <c r="BJ5" i="65" s="1"/>
  <c r="EB49" i="54"/>
  <c r="EF49" i="54"/>
  <c r="ED230" i="54"/>
  <c r="ED210" i="54"/>
  <c r="EF230" i="54"/>
  <c r="EE210" i="54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S24" i="54" s="1"/>
  <c r="DD737" i="54"/>
  <c r="HS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ES10" i="66" l="1"/>
  <c r="DZ388" i="54"/>
  <c r="DZ408" i="54"/>
  <c r="EJ409" i="54" s="1"/>
  <c r="DL27" i="66"/>
  <c r="DO27" i="66" s="1"/>
  <c r="DR27" i="66" s="1"/>
  <c r="IR9" i="54"/>
  <c r="IP9" i="54"/>
  <c r="IK9" i="54"/>
  <c r="II13" i="54"/>
  <c r="IQ13" i="54" s="1"/>
  <c r="IL9" i="54"/>
  <c r="IQ9" i="54"/>
  <c r="II10" i="54"/>
  <c r="IP10" i="54" s="1"/>
  <c r="II12" i="54"/>
  <c r="IQ12" i="54" s="1"/>
  <c r="II11" i="54"/>
  <c r="IP11" i="54" s="1"/>
  <c r="HH28" i="54"/>
  <c r="HN28" i="54" s="1"/>
  <c r="HH21" i="54"/>
  <c r="HN21" i="54" s="1"/>
  <c r="IE21" i="54" s="1"/>
  <c r="HH25" i="54"/>
  <c r="HN25" i="54" s="1"/>
  <c r="HH23" i="54"/>
  <c r="HN23" i="54" s="1"/>
  <c r="IE23" i="54" s="1"/>
  <c r="HH22" i="54"/>
  <c r="HN22" i="54" s="1"/>
  <c r="IE22" i="54" s="1"/>
  <c r="HH20" i="54"/>
  <c r="HN20" i="54" s="1"/>
  <c r="IE20" i="54" s="1"/>
  <c r="HH27" i="54"/>
  <c r="HN27" i="54" s="1"/>
  <c r="HH26" i="54"/>
  <c r="HN26" i="54" s="1"/>
  <c r="HH24" i="54"/>
  <c r="HN24" i="54" s="1"/>
  <c r="HG26" i="54"/>
  <c r="HM26" i="54" s="1"/>
  <c r="HG25" i="54"/>
  <c r="HM25" i="54" s="1"/>
  <c r="HG22" i="54"/>
  <c r="HM22" i="54" s="1"/>
  <c r="HG21" i="54"/>
  <c r="HM21" i="54" s="1"/>
  <c r="HG20" i="54"/>
  <c r="HM20" i="54" s="1"/>
  <c r="HG27" i="54"/>
  <c r="HM27" i="54" s="1"/>
  <c r="HG23" i="54"/>
  <c r="HM23" i="54" s="1"/>
  <c r="HG28" i="54"/>
  <c r="HM28" i="54" s="1"/>
  <c r="HG24" i="54"/>
  <c r="HM24" i="54" s="1"/>
  <c r="HY29" i="54"/>
  <c r="IH29" i="54" s="1"/>
  <c r="HP18" i="54"/>
  <c r="ID18" i="54" s="1"/>
  <c r="II18" i="54" s="1"/>
  <c r="HP16" i="54"/>
  <c r="ID16" i="54" s="1"/>
  <c r="II16" i="54" s="1"/>
  <c r="HP15" i="54"/>
  <c r="ID15" i="54" s="1"/>
  <c r="II15" i="54" s="1"/>
  <c r="HP17" i="54"/>
  <c r="ID17" i="54" s="1"/>
  <c r="II17" i="54" s="1"/>
  <c r="HP14" i="54"/>
  <c r="ID14" i="54" s="1"/>
  <c r="II14" i="54" s="1"/>
  <c r="EF288" i="54"/>
  <c r="HW39" i="54"/>
  <c r="HH29" i="54"/>
  <c r="HN29" i="54" s="1"/>
  <c r="IC20" i="54"/>
  <c r="HP20" i="54"/>
  <c r="HP21" i="54"/>
  <c r="HP23" i="54"/>
  <c r="HP22" i="54"/>
  <c r="HP19" i="54"/>
  <c r="ID19" i="54" s="1"/>
  <c r="II19" i="54" s="1"/>
  <c r="IQ19" i="54" s="1"/>
  <c r="IC23" i="54"/>
  <c r="IC22" i="54"/>
  <c r="IC21" i="54"/>
  <c r="EO409" i="54"/>
  <c r="EY9" i="66"/>
  <c r="Q5" i="65"/>
  <c r="T5" i="65" s="1"/>
  <c r="BI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IL19" i="54"/>
  <c r="BP9" i="66"/>
  <c r="DY288" i="54" s="1"/>
  <c r="DE686" i="54"/>
  <c r="DK687" i="54"/>
  <c r="EC389" i="54"/>
  <c r="EL329" i="54"/>
  <c r="DK999" i="54"/>
  <c r="R12" i="65"/>
  <c r="U12" i="65" s="1"/>
  <c r="BE8" i="67"/>
  <c r="BE7" i="67"/>
  <c r="BE6" i="67"/>
  <c r="Q12" i="65"/>
  <c r="T12" i="65" s="1"/>
  <c r="BD8" i="67"/>
  <c r="BD7" i="67"/>
  <c r="BF7" i="67" s="1"/>
  <c r="BD6" i="67"/>
  <c r="BH12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DJ894" i="54"/>
  <c r="DJ738" i="54"/>
  <c r="HU34" i="54" s="1"/>
  <c r="DJ167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U24" i="54" s="1"/>
  <c r="DJ737" i="54"/>
  <c r="HU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T24" i="54" s="1"/>
  <c r="DG737" i="54"/>
  <c r="HT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EK409" i="54" l="1"/>
  <c r="BQ9" i="66"/>
  <c r="BF8" i="67"/>
  <c r="IJ19" i="54"/>
  <c r="IR19" i="54"/>
  <c r="IP19" i="54"/>
  <c r="IK19" i="54"/>
  <c r="BG386" i="54"/>
  <c r="BG346" i="54"/>
  <c r="BJ346" i="54" s="1"/>
  <c r="BG426" i="54"/>
  <c r="BH426" i="54" s="1"/>
  <c r="IP12" i="54"/>
  <c r="IJ10" i="54"/>
  <c r="IJ13" i="54"/>
  <c r="IJ12" i="54"/>
  <c r="IK13" i="54"/>
  <c r="IL12" i="54"/>
  <c r="IL13" i="54"/>
  <c r="IP13" i="54"/>
  <c r="IR10" i="54"/>
  <c r="IK12" i="54"/>
  <c r="IR12" i="54"/>
  <c r="IR13" i="54"/>
  <c r="IJ11" i="54"/>
  <c r="IK10" i="54"/>
  <c r="IQ10" i="54"/>
  <c r="IL10" i="54"/>
  <c r="IL11" i="54"/>
  <c r="IQ11" i="54"/>
  <c r="IK11" i="54"/>
  <c r="IR11" i="54"/>
  <c r="IG29" i="54"/>
  <c r="IG24" i="54"/>
  <c r="IN26" i="54" s="1"/>
  <c r="IJ14" i="54"/>
  <c r="IP14" i="54"/>
  <c r="IL14" i="54"/>
  <c r="IR14" i="54"/>
  <c r="IQ14" i="54"/>
  <c r="IK14" i="54"/>
  <c r="IK18" i="54"/>
  <c r="IQ18" i="54"/>
  <c r="IP18" i="54"/>
  <c r="IJ18" i="54"/>
  <c r="IR18" i="54"/>
  <c r="IL18" i="54"/>
  <c r="IP17" i="54"/>
  <c r="IQ17" i="54"/>
  <c r="IR17" i="54"/>
  <c r="IJ17" i="54"/>
  <c r="IL17" i="54"/>
  <c r="IK17" i="54"/>
  <c r="HO32" i="54"/>
  <c r="HO31" i="54"/>
  <c r="HO29" i="54"/>
  <c r="IC29" i="54" s="1"/>
  <c r="HO33" i="54"/>
  <c r="HO30" i="54"/>
  <c r="HF36" i="54"/>
  <c r="HL36" i="54" s="1"/>
  <c r="HF37" i="54"/>
  <c r="HL37" i="54" s="1"/>
  <c r="HF35" i="54"/>
  <c r="HL35" i="54" s="1"/>
  <c r="HF33" i="54"/>
  <c r="HL33" i="54" s="1"/>
  <c r="HF32" i="54"/>
  <c r="HL32" i="54" s="1"/>
  <c r="HF31" i="54"/>
  <c r="HL31" i="54" s="1"/>
  <c r="HF38" i="54"/>
  <c r="HL38" i="54" s="1"/>
  <c r="HF34" i="54"/>
  <c r="HL34" i="54" s="1"/>
  <c r="HF30" i="54"/>
  <c r="HL30" i="54" s="1"/>
  <c r="IP16" i="54"/>
  <c r="IL16" i="54"/>
  <c r="IR16" i="54"/>
  <c r="IQ16" i="54"/>
  <c r="IK16" i="54"/>
  <c r="IJ16" i="54"/>
  <c r="ID20" i="54"/>
  <c r="II20" i="54" s="1"/>
  <c r="IL20" i="54" s="1"/>
  <c r="IO36" i="54"/>
  <c r="IO35" i="54"/>
  <c r="IO33" i="54"/>
  <c r="IO32" i="54"/>
  <c r="IO34" i="54"/>
  <c r="IO30" i="54"/>
  <c r="IO37" i="54"/>
  <c r="IO38" i="54"/>
  <c r="IO29" i="54"/>
  <c r="IO31" i="54"/>
  <c r="ID21" i="54"/>
  <c r="II21" i="54" s="1"/>
  <c r="EF289" i="54"/>
  <c r="HW46" i="54"/>
  <c r="HX39" i="54"/>
  <c r="HY39" i="54" s="1"/>
  <c r="ID23" i="54"/>
  <c r="II23" i="54" s="1"/>
  <c r="ID22" i="54"/>
  <c r="II22" i="54" s="1"/>
  <c r="IP22" i="54" s="1"/>
  <c r="HO26" i="54"/>
  <c r="IC26" i="54" s="1"/>
  <c r="HO24" i="54"/>
  <c r="IC24" i="54" s="1"/>
  <c r="HO28" i="54"/>
  <c r="IC28" i="54" s="1"/>
  <c r="HO27" i="54"/>
  <c r="IC27" i="54" s="1"/>
  <c r="HO25" i="54"/>
  <c r="IC25" i="54" s="1"/>
  <c r="IJ15" i="54"/>
  <c r="IK15" i="54"/>
  <c r="IP15" i="54"/>
  <c r="IL15" i="54"/>
  <c r="IR15" i="54"/>
  <c r="IQ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S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AV6" i="65"/>
  <c r="AV13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HF39" i="54"/>
  <c r="HL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I12" i="65"/>
  <c r="BH6" i="67"/>
  <c r="BH7" i="67"/>
  <c r="BH8" i="67"/>
  <c r="BJ12" i="65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HF41" i="54" s="1"/>
  <c r="HL41" i="54" s="1"/>
  <c r="DJ688" i="54"/>
  <c r="DJ844" i="54"/>
  <c r="DJ429" i="54"/>
  <c r="DJ428" i="54"/>
  <c r="DJ845" i="54"/>
  <c r="DJ689" i="54"/>
  <c r="F13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T39" i="54" s="1"/>
  <c r="DG946" i="54"/>
  <c r="DH946" i="54" s="1"/>
  <c r="DG894" i="54"/>
  <c r="DG634" i="54"/>
  <c r="DG1102" i="54"/>
  <c r="DG895" i="54"/>
  <c r="DG166" i="54"/>
  <c r="DG947" i="54"/>
  <c r="DG635" i="54"/>
  <c r="DG738" i="54"/>
  <c r="HT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HH39" i="54" s="1"/>
  <c r="HN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BJ426" i="54" l="1"/>
  <c r="BI426" i="54"/>
  <c r="BK426" i="54"/>
  <c r="BK346" i="54"/>
  <c r="BI346" i="54"/>
  <c r="IH39" i="54"/>
  <c r="IO42" i="54" s="1"/>
  <c r="IN24" i="54"/>
  <c r="IN27" i="54"/>
  <c r="IN28" i="54"/>
  <c r="IN25" i="54"/>
  <c r="IK20" i="54"/>
  <c r="IN30" i="54"/>
  <c r="BP387" i="54"/>
  <c r="IN32" i="54"/>
  <c r="IN33" i="54"/>
  <c r="IN29" i="54"/>
  <c r="IP20" i="54"/>
  <c r="IJ20" i="54"/>
  <c r="IR20" i="54"/>
  <c r="IN31" i="54"/>
  <c r="IC33" i="54"/>
  <c r="IQ20" i="54"/>
  <c r="IC30" i="54"/>
  <c r="IC32" i="54"/>
  <c r="IJ21" i="54"/>
  <c r="IL21" i="54"/>
  <c r="IP21" i="54"/>
  <c r="IQ21" i="54"/>
  <c r="IR21" i="54"/>
  <c r="IK21" i="54"/>
  <c r="HQ31" i="54"/>
  <c r="HQ29" i="54"/>
  <c r="IE29" i="54" s="1"/>
  <c r="HQ32" i="54"/>
  <c r="HQ30" i="54"/>
  <c r="HQ33" i="54"/>
  <c r="HG30" i="54"/>
  <c r="HM30" i="54" s="1"/>
  <c r="HG37" i="54"/>
  <c r="HM37" i="54" s="1"/>
  <c r="HG34" i="54"/>
  <c r="HM34" i="54" s="1"/>
  <c r="HG35" i="54"/>
  <c r="HM35" i="54" s="1"/>
  <c r="HG38" i="54"/>
  <c r="HM38" i="54" s="1"/>
  <c r="HG32" i="54"/>
  <c r="HM32" i="54" s="1"/>
  <c r="HG31" i="54"/>
  <c r="HM31" i="54" s="1"/>
  <c r="HG33" i="54"/>
  <c r="HM33" i="54" s="1"/>
  <c r="HG36" i="54"/>
  <c r="HM36" i="54" s="1"/>
  <c r="HF44" i="54"/>
  <c r="HL44" i="54" s="1"/>
  <c r="IQ22" i="54"/>
  <c r="IK22" i="54"/>
  <c r="HX46" i="54"/>
  <c r="HQ26" i="54"/>
  <c r="IE26" i="54" s="1"/>
  <c r="HQ25" i="54"/>
  <c r="IE25" i="54" s="1"/>
  <c r="HQ24" i="54"/>
  <c r="IE24" i="54" s="1"/>
  <c r="HQ27" i="54"/>
  <c r="IE27" i="54" s="1"/>
  <c r="HQ28" i="54"/>
  <c r="IE28" i="54" s="1"/>
  <c r="HP33" i="54"/>
  <c r="HP31" i="54"/>
  <c r="HP32" i="54"/>
  <c r="HP30" i="54"/>
  <c r="HP29" i="54"/>
  <c r="ID29" i="54" s="1"/>
  <c r="HF43" i="54"/>
  <c r="HL43" i="54" s="1"/>
  <c r="HF42" i="54"/>
  <c r="HL42" i="54" s="1"/>
  <c r="IJ23" i="54"/>
  <c r="IP23" i="54"/>
  <c r="IL23" i="54"/>
  <c r="IR23" i="54"/>
  <c r="IQ23" i="54"/>
  <c r="IK23" i="54"/>
  <c r="HH32" i="54"/>
  <c r="HN32" i="54" s="1"/>
  <c r="HH31" i="54"/>
  <c r="HN31" i="54" s="1"/>
  <c r="HH34" i="54"/>
  <c r="HN34" i="54" s="1"/>
  <c r="HH35" i="54"/>
  <c r="HN35" i="54" s="1"/>
  <c r="HH33" i="54"/>
  <c r="HN33" i="54" s="1"/>
  <c r="HH36" i="54"/>
  <c r="HN36" i="54" s="1"/>
  <c r="HH38" i="54"/>
  <c r="HN38" i="54" s="1"/>
  <c r="HH37" i="54"/>
  <c r="HN37" i="54" s="1"/>
  <c r="HH30" i="54"/>
  <c r="HN30" i="54" s="1"/>
  <c r="HP26" i="54"/>
  <c r="ID26" i="54" s="1"/>
  <c r="HP25" i="54"/>
  <c r="ID25" i="54" s="1"/>
  <c r="HP28" i="54"/>
  <c r="ID28" i="54" s="1"/>
  <c r="HP27" i="54"/>
  <c r="ID27" i="54" s="1"/>
  <c r="HP24" i="54"/>
  <c r="ID24" i="54" s="1"/>
  <c r="HG39" i="54"/>
  <c r="HM39" i="54" s="1"/>
  <c r="HF45" i="54"/>
  <c r="HL45" i="54" s="1"/>
  <c r="DE738" i="54"/>
  <c r="HS34" i="54"/>
  <c r="IG34" i="54" s="1"/>
  <c r="IR22" i="54"/>
  <c r="HQ36" i="54"/>
  <c r="HQ35" i="54"/>
  <c r="HQ37" i="54"/>
  <c r="HQ34" i="54"/>
  <c r="HQ38" i="54"/>
  <c r="HF40" i="54"/>
  <c r="HL40" i="54" s="1"/>
  <c r="DK739" i="54"/>
  <c r="HU39" i="54"/>
  <c r="IG39" i="54" s="1"/>
  <c r="IJ22" i="54"/>
  <c r="IL22" i="54"/>
  <c r="IC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H6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3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W13" i="65"/>
  <c r="AW6" i="65"/>
  <c r="T8" i="67"/>
  <c r="EP130" i="54"/>
  <c r="N9" i="67"/>
  <c r="BL51" i="66"/>
  <c r="DD326" i="54"/>
  <c r="BX51" i="66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HF46" i="54" s="1"/>
  <c r="HL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3" i="65"/>
  <c r="M13" i="65" s="1"/>
  <c r="DK428" i="54"/>
  <c r="DK429" i="54"/>
  <c r="G6" i="65"/>
  <c r="G13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HP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S46" i="54" s="1"/>
  <c r="DD740" i="54"/>
  <c r="HS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HP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IE34" i="54" l="1"/>
  <c r="CH24" i="66"/>
  <c r="H6" i="65"/>
  <c r="L6" i="65" s="1"/>
  <c r="O6" i="65" s="1"/>
  <c r="R6" i="65" s="1"/>
  <c r="U6" i="65" s="1"/>
  <c r="BJ6" i="65" s="1"/>
  <c r="IO45" i="54"/>
  <c r="IO39" i="54"/>
  <c r="IO41" i="54"/>
  <c r="IO43" i="54"/>
  <c r="IO40" i="54"/>
  <c r="IO44" i="54"/>
  <c r="ID35" i="54"/>
  <c r="II24" i="54"/>
  <c r="IQ24" i="54" s="1"/>
  <c r="IE32" i="54"/>
  <c r="IE38" i="54"/>
  <c r="IE36" i="54"/>
  <c r="II28" i="54"/>
  <c r="IP28" i="54" s="1"/>
  <c r="ID33" i="54"/>
  <c r="II26" i="54"/>
  <c r="IK26" i="54" s="1"/>
  <c r="ID32" i="54"/>
  <c r="II25" i="54"/>
  <c r="IJ25" i="54" s="1"/>
  <c r="II27" i="54"/>
  <c r="IQ27" i="54" s="1"/>
  <c r="IE35" i="54"/>
  <c r="ID31" i="54"/>
  <c r="IE33" i="54"/>
  <c r="II29" i="54"/>
  <c r="IR29" i="54" s="1"/>
  <c r="HG46" i="54"/>
  <c r="HM46" i="54" s="1"/>
  <c r="IN42" i="54"/>
  <c r="IN37" i="54"/>
  <c r="IN40" i="54"/>
  <c r="IN39" i="54"/>
  <c r="IN34" i="54"/>
  <c r="IN43" i="54"/>
  <c r="IN38" i="54"/>
  <c r="IN41" i="54"/>
  <c r="IN35" i="54"/>
  <c r="IN36" i="54"/>
  <c r="HG40" i="54"/>
  <c r="HM40" i="54" s="1"/>
  <c r="HG43" i="54"/>
  <c r="HM43" i="54" s="1"/>
  <c r="ID43" i="54" s="1"/>
  <c r="HG44" i="54"/>
  <c r="HM44" i="54" s="1"/>
  <c r="HG41" i="54"/>
  <c r="HM41" i="54" s="1"/>
  <c r="HG42" i="54"/>
  <c r="HM42" i="54" s="1"/>
  <c r="HG45" i="54"/>
  <c r="HM45" i="54" s="1"/>
  <c r="HP34" i="54"/>
  <c r="ID34" i="54" s="1"/>
  <c r="HP42" i="54"/>
  <c r="HP40" i="54"/>
  <c r="HO42" i="54"/>
  <c r="IC42" i="54" s="1"/>
  <c r="HO43" i="54"/>
  <c r="IC43" i="54" s="1"/>
  <c r="HO39" i="54"/>
  <c r="IC39" i="54" s="1"/>
  <c r="HO40" i="54"/>
  <c r="IC40" i="54" s="1"/>
  <c r="HO41" i="54"/>
  <c r="IC41" i="54" s="1"/>
  <c r="HQ42" i="54"/>
  <c r="HQ39" i="54"/>
  <c r="IE39" i="54" s="1"/>
  <c r="HQ41" i="54"/>
  <c r="HQ40" i="54"/>
  <c r="HQ43" i="54"/>
  <c r="IE37" i="54"/>
  <c r="ID30" i="54"/>
  <c r="IE30" i="54"/>
  <c r="HP37" i="54"/>
  <c r="ID37" i="54" s="1"/>
  <c r="HP36" i="54"/>
  <c r="ID36" i="54" s="1"/>
  <c r="HP38" i="54"/>
  <c r="ID38" i="54" s="1"/>
  <c r="HP39" i="54"/>
  <c r="ID39" i="54" s="1"/>
  <c r="HP41" i="54"/>
  <c r="HO35" i="54"/>
  <c r="IC35" i="54" s="1"/>
  <c r="HO36" i="54"/>
  <c r="IC36" i="54" s="1"/>
  <c r="HO38" i="54"/>
  <c r="IC38" i="54" s="1"/>
  <c r="HO34" i="54"/>
  <c r="IC34" i="54" s="1"/>
  <c r="HO37" i="54"/>
  <c r="IC37" i="54" s="1"/>
  <c r="EE290" i="54"/>
  <c r="HW51" i="54"/>
  <c r="HY46" i="54"/>
  <c r="IH46" i="54" s="1"/>
  <c r="IE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3" i="65"/>
  <c r="S13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3" i="65"/>
  <c r="O13" i="65" s="1"/>
  <c r="K13" i="65"/>
  <c r="N13" i="65" s="1"/>
  <c r="DJ846" i="54"/>
  <c r="K6" i="65"/>
  <c r="N6" i="65" s="1"/>
  <c r="Q6" i="65" s="1"/>
  <c r="T6" i="65" s="1"/>
  <c r="BI6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HF49" i="54" s="1"/>
  <c r="HL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T46" i="54" s="1"/>
  <c r="DG740" i="54"/>
  <c r="HT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U46" i="54" s="1"/>
  <c r="DJ740" i="54"/>
  <c r="HU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HO45" i="54" s="1"/>
  <c r="IC45" i="54" s="1"/>
  <c r="DE741" i="54"/>
  <c r="HO48" i="54" s="1"/>
  <c r="DE896" i="54"/>
  <c r="DE897" i="54"/>
  <c r="ED350" i="54"/>
  <c r="EB350" i="54"/>
  <c r="AZ52" i="66"/>
  <c r="CF551" i="54" s="1"/>
  <c r="BV51" i="66"/>
  <c r="BY51" i="66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CJ24" i="66" l="1"/>
  <c r="CI24" i="66"/>
  <c r="ID40" i="54"/>
  <c r="II39" i="54"/>
  <c r="IP39" i="54" s="1"/>
  <c r="IQ26" i="54"/>
  <c r="IL24" i="54"/>
  <c r="IJ24" i="54"/>
  <c r="IP24" i="54"/>
  <c r="IK24" i="54"/>
  <c r="IR24" i="54"/>
  <c r="IK28" i="54"/>
  <c r="IR28" i="54"/>
  <c r="IJ26" i="54"/>
  <c r="II33" i="54"/>
  <c r="IK33" i="54" s="1"/>
  <c r="ID41" i="54"/>
  <c r="IR26" i="54"/>
  <c r="II32" i="54"/>
  <c r="IL26" i="54"/>
  <c r="IP26" i="54"/>
  <c r="IJ28" i="54"/>
  <c r="IQ28" i="54"/>
  <c r="II31" i="54"/>
  <c r="IR31" i="54" s="1"/>
  <c r="IL28" i="54"/>
  <c r="IK25" i="54"/>
  <c r="IJ29" i="54"/>
  <c r="IR25" i="54"/>
  <c r="IP27" i="54"/>
  <c r="IL27" i="54"/>
  <c r="IL25" i="54"/>
  <c r="IQ25" i="54"/>
  <c r="IP25" i="54"/>
  <c r="IK27" i="54"/>
  <c r="IJ27" i="54"/>
  <c r="IR27" i="54"/>
  <c r="II35" i="54"/>
  <c r="IK35" i="54" s="1"/>
  <c r="II36" i="54"/>
  <c r="IG46" i="54"/>
  <c r="II30" i="54"/>
  <c r="IR30" i="54" s="1"/>
  <c r="IL29" i="54"/>
  <c r="IQ29" i="54"/>
  <c r="IK29" i="54"/>
  <c r="IP29" i="54"/>
  <c r="IG44" i="54"/>
  <c r="IN45" i="54" s="1"/>
  <c r="II38" i="54"/>
  <c r="HO47" i="54"/>
  <c r="HO44" i="54"/>
  <c r="IC44" i="54" s="1"/>
  <c r="HF47" i="54"/>
  <c r="HL47" i="54" s="1"/>
  <c r="HF50" i="54"/>
  <c r="HL50" i="54" s="1"/>
  <c r="II37" i="54"/>
  <c r="HO46" i="54"/>
  <c r="IC46" i="54" s="1"/>
  <c r="HX51" i="54"/>
  <c r="ID42" i="54"/>
  <c r="HF48" i="54"/>
  <c r="HL48" i="54" s="1"/>
  <c r="IC48" i="54" s="1"/>
  <c r="HH45" i="54"/>
  <c r="HN45" i="54" s="1"/>
  <c r="HH44" i="54"/>
  <c r="HN44" i="54" s="1"/>
  <c r="HH40" i="54"/>
  <c r="HN40" i="54" s="1"/>
  <c r="IE40" i="54" s="1"/>
  <c r="HH42" i="54"/>
  <c r="HN42" i="54" s="1"/>
  <c r="IE42" i="54" s="1"/>
  <c r="HH41" i="54"/>
  <c r="HN41" i="54" s="1"/>
  <c r="IE41" i="54" s="1"/>
  <c r="HH43" i="54"/>
  <c r="HN43" i="54" s="1"/>
  <c r="IE43" i="54" s="1"/>
  <c r="II43" i="54" s="1"/>
  <c r="IP43" i="54" s="1"/>
  <c r="II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O50" i="54"/>
  <c r="IO49" i="54"/>
  <c r="IO46" i="54"/>
  <c r="IO47" i="54"/>
  <c r="IO48" i="54"/>
  <c r="EP391" i="54"/>
  <c r="EL91" i="54"/>
  <c r="EM171" i="54"/>
  <c r="CB8" i="67"/>
  <c r="EM331" i="54"/>
  <c r="HH46" i="54"/>
  <c r="HN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DY70" i="54"/>
  <c r="EC71" i="54" s="1"/>
  <c r="DY250" i="54"/>
  <c r="EF251" i="54" s="1"/>
  <c r="DY290" i="54"/>
  <c r="HW56" i="54" s="1"/>
  <c r="DY350" i="54"/>
  <c r="EB351" i="54" s="1"/>
  <c r="DY370" i="54"/>
  <c r="EC371" i="54" s="1"/>
  <c r="DY430" i="54"/>
  <c r="EF431" i="54" s="1"/>
  <c r="CA8" i="67"/>
  <c r="BZ8" i="67"/>
  <c r="BY8" i="67"/>
  <c r="HF51" i="54"/>
  <c r="HL51" i="54" s="1"/>
  <c r="Q13" i="65"/>
  <c r="T13" i="65" s="1"/>
  <c r="BD10" i="67"/>
  <c r="BD11" i="67"/>
  <c r="BD9" i="67"/>
  <c r="BD12" i="67"/>
  <c r="BH13" i="65"/>
  <c r="BG12" i="67"/>
  <c r="BG11" i="67"/>
  <c r="BG10" i="67"/>
  <c r="BG9" i="67"/>
  <c r="CB7" i="67"/>
  <c r="BY7" i="67"/>
  <c r="BZ7" i="67"/>
  <c r="CA7" i="67"/>
  <c r="CB6" i="67"/>
  <c r="BY6" i="67"/>
  <c r="BZ6" i="67"/>
  <c r="R13" i="65"/>
  <c r="U13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HH48" i="54" s="1"/>
  <c r="HN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S51" i="54" s="1"/>
  <c r="DD742" i="54"/>
  <c r="HS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IQ39" i="54" l="1"/>
  <c r="IL39" i="54"/>
  <c r="IJ39" i="54"/>
  <c r="IR39" i="54"/>
  <c r="IK39" i="54"/>
  <c r="DK67" i="54"/>
  <c r="II40" i="54"/>
  <c r="IK40" i="54" s="1"/>
  <c r="DH67" i="54"/>
  <c r="EH171" i="54"/>
  <c r="DK223" i="54"/>
  <c r="IL43" i="54"/>
  <c r="EJ171" i="54"/>
  <c r="EK271" i="54"/>
  <c r="EJ271" i="54"/>
  <c r="EG271" i="54"/>
  <c r="EG171" i="54"/>
  <c r="IQ43" i="54"/>
  <c r="EI331" i="54"/>
  <c r="IJ40" i="54"/>
  <c r="II41" i="54"/>
  <c r="IJ41" i="54" s="1"/>
  <c r="IL35" i="54"/>
  <c r="IJ31" i="54"/>
  <c r="IP31" i="54"/>
  <c r="IN46" i="54"/>
  <c r="IP33" i="54"/>
  <c r="IQ33" i="54"/>
  <c r="IC47" i="54"/>
  <c r="IQ35" i="54"/>
  <c r="IR33" i="54"/>
  <c r="IJ43" i="54"/>
  <c r="IR43" i="54"/>
  <c r="IK31" i="54"/>
  <c r="IJ33" i="54"/>
  <c r="IL33" i="54"/>
  <c r="IK43" i="54"/>
  <c r="IL30" i="54"/>
  <c r="IL31" i="54"/>
  <c r="IP32" i="54"/>
  <c r="IK32" i="54"/>
  <c r="IR32" i="54"/>
  <c r="IQ32" i="54"/>
  <c r="IJ32" i="54"/>
  <c r="IL32" i="54"/>
  <c r="IN48" i="54"/>
  <c r="IQ31" i="54"/>
  <c r="IP35" i="54"/>
  <c r="IR35" i="54"/>
  <c r="IP30" i="54"/>
  <c r="IK30" i="54"/>
  <c r="IQ30" i="54"/>
  <c r="IJ30" i="54"/>
  <c r="IN47" i="54"/>
  <c r="IN44" i="54"/>
  <c r="IJ35" i="54"/>
  <c r="IR36" i="54"/>
  <c r="IQ36" i="54"/>
  <c r="IJ36" i="54"/>
  <c r="IL36" i="54"/>
  <c r="IP36" i="54"/>
  <c r="IK36" i="54"/>
  <c r="IP38" i="54"/>
  <c r="IR38" i="54"/>
  <c r="IJ38" i="54"/>
  <c r="IL38" i="54"/>
  <c r="IQ38" i="54"/>
  <c r="IK38" i="54"/>
  <c r="HQ46" i="54"/>
  <c r="IE46" i="54" s="1"/>
  <c r="HQ48" i="54"/>
  <c r="IE48" i="54" s="1"/>
  <c r="HQ47" i="54"/>
  <c r="HP45" i="54"/>
  <c r="ID45" i="54" s="1"/>
  <c r="HP44" i="54"/>
  <c r="ID44" i="54" s="1"/>
  <c r="HH50" i="54"/>
  <c r="HN50" i="54" s="1"/>
  <c r="IQ34" i="54"/>
  <c r="IP34" i="54"/>
  <c r="IJ34" i="54"/>
  <c r="IR34" i="54"/>
  <c r="IL34" i="54"/>
  <c r="IK34" i="54"/>
  <c r="HH47" i="54"/>
  <c r="HN47" i="54" s="1"/>
  <c r="HH49" i="54"/>
  <c r="HN49" i="54" s="1"/>
  <c r="II42" i="54"/>
  <c r="IQ37" i="54"/>
  <c r="IP37" i="54"/>
  <c r="IK37" i="54"/>
  <c r="IR37" i="54"/>
  <c r="IJ37" i="54"/>
  <c r="IL37" i="54"/>
  <c r="HG50" i="54"/>
  <c r="HM50" i="54" s="1"/>
  <c r="HG47" i="54"/>
  <c r="HM47" i="54" s="1"/>
  <c r="HG49" i="54"/>
  <c r="HM49" i="54" s="1"/>
  <c r="HG48" i="54"/>
  <c r="HM48" i="54" s="1"/>
  <c r="HQ44" i="54"/>
  <c r="IE44" i="54" s="1"/>
  <c r="HQ45" i="54"/>
  <c r="IE45" i="54" s="1"/>
  <c r="HP48" i="54"/>
  <c r="HP47" i="54"/>
  <c r="HP46" i="54"/>
  <c r="ID46" i="54" s="1"/>
  <c r="HU49" i="54"/>
  <c r="HU51" i="54"/>
  <c r="HY51" i="54"/>
  <c r="IH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HQ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HH54" i="54" s="1"/>
  <c r="HN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HH51" i="54"/>
  <c r="HN51" i="54" s="1"/>
  <c r="HG51" i="54"/>
  <c r="HM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J13" i="65"/>
  <c r="BI10" i="67"/>
  <c r="BI12" i="67"/>
  <c r="BI9" i="67"/>
  <c r="BI11" i="67"/>
  <c r="BI13" i="65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HO51" i="54" s="1"/>
  <c r="IC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HO50" i="54" s="1"/>
  <c r="IC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T49" i="54" s="1"/>
  <c r="DG951" i="54"/>
  <c r="DG950" i="54"/>
  <c r="DG743" i="54"/>
  <c r="HT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IG51" i="54" l="1"/>
  <c r="IR40" i="54"/>
  <c r="IQ40" i="54"/>
  <c r="IP40" i="54"/>
  <c r="IL40" i="54"/>
  <c r="DN30" i="66"/>
  <c r="IL41" i="54"/>
  <c r="IK41" i="54"/>
  <c r="IQ41" i="54"/>
  <c r="IG49" i="54"/>
  <c r="IN49" i="54" s="1"/>
  <c r="IP41" i="54"/>
  <c r="IR41" i="54"/>
  <c r="IE50" i="54"/>
  <c r="IE47" i="54"/>
  <c r="HH55" i="54"/>
  <c r="HN55" i="54" s="1"/>
  <c r="HH52" i="54"/>
  <c r="HN52" i="54" s="1"/>
  <c r="HH53" i="54"/>
  <c r="HN53" i="54" s="1"/>
  <c r="II46" i="54"/>
  <c r="DD330" i="54"/>
  <c r="DE330" i="54" s="1"/>
  <c r="HO52" i="54"/>
  <c r="ID48" i="54"/>
  <c r="II48" i="54" s="1"/>
  <c r="IP48" i="54" s="1"/>
  <c r="IO51" i="54"/>
  <c r="IO53" i="54"/>
  <c r="IO52" i="54"/>
  <c r="IO55" i="54"/>
  <c r="IO54" i="54"/>
  <c r="HO49" i="54"/>
  <c r="IC49" i="54" s="1"/>
  <c r="HO53" i="54"/>
  <c r="HX56" i="54"/>
  <c r="HY56" i="54" s="1"/>
  <c r="ID47" i="54"/>
  <c r="II47" i="54" s="1"/>
  <c r="IK47" i="54" s="1"/>
  <c r="IK42" i="54"/>
  <c r="IR42" i="54"/>
  <c r="IJ42" i="54"/>
  <c r="IP42" i="54"/>
  <c r="IQ42" i="54"/>
  <c r="IL42" i="54"/>
  <c r="II44" i="54"/>
  <c r="HF54" i="54"/>
  <c r="HL54" i="54" s="1"/>
  <c r="HF52" i="54"/>
  <c r="HL52" i="54" s="1"/>
  <c r="HF55" i="54"/>
  <c r="HL55" i="54" s="1"/>
  <c r="HF53" i="54"/>
  <c r="HL53" i="54" s="1"/>
  <c r="HQ52" i="54"/>
  <c r="II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IN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HQ53" i="54"/>
  <c r="IE53" i="54" s="1"/>
  <c r="HQ51" i="54"/>
  <c r="IE51" i="54" s="1"/>
  <c r="HQ49" i="54"/>
  <c r="IE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HF56" i="54"/>
  <c r="HL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HP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S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HP49" i="54" s="1"/>
  <c r="ID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U54" i="54" s="1"/>
  <c r="DJ953" i="54"/>
  <c r="DJ172" i="54"/>
  <c r="DJ900" i="54"/>
  <c r="DJ745" i="54"/>
  <c r="HU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FE95" i="65"/>
  <c r="FH95" i="65"/>
  <c r="FE96" i="65"/>
  <c r="FH96" i="65"/>
  <c r="FE97" i="65"/>
  <c r="FH97" i="65"/>
  <c r="FE98" i="65"/>
  <c r="FH98" i="65"/>
  <c r="FE99" i="65"/>
  <c r="FH99" i="65"/>
  <c r="FE100" i="65"/>
  <c r="FH100" i="65"/>
  <c r="FL100" i="65" s="1"/>
  <c r="FK100" i="65" s="1"/>
  <c r="FE101" i="65"/>
  <c r="FH101" i="65"/>
  <c r="FE102" i="65"/>
  <c r="FH102" i="65"/>
  <c r="FE103" i="65"/>
  <c r="FH103" i="65"/>
  <c r="FE104" i="65"/>
  <c r="FH104" i="65"/>
  <c r="FE105" i="65"/>
  <c r="FH105" i="65"/>
  <c r="FE106" i="65"/>
  <c r="FH106" i="65"/>
  <c r="FL106" i="65" s="1"/>
  <c r="FK106" i="65" s="1"/>
  <c r="FE107" i="65"/>
  <c r="FH107" i="65"/>
  <c r="FE108" i="65"/>
  <c r="FH108" i="65"/>
  <c r="FE109" i="65"/>
  <c r="FH109" i="65"/>
  <c r="FE110" i="65"/>
  <c r="FH110" i="65"/>
  <c r="FE111" i="65"/>
  <c r="FH111" i="65"/>
  <c r="FE112" i="65"/>
  <c r="FH112" i="65"/>
  <c r="FL112" i="65" s="1"/>
  <c r="FK112" i="65" s="1"/>
  <c r="FE113" i="65"/>
  <c r="FH113" i="65"/>
  <c r="FE114" i="65"/>
  <c r="FH114" i="65"/>
  <c r="FE115" i="65"/>
  <c r="FH115" i="65"/>
  <c r="FJ115" i="65" s="1"/>
  <c r="FE116" i="65"/>
  <c r="FH116" i="65"/>
  <c r="FJ116" i="65" s="1"/>
  <c r="FE117" i="65"/>
  <c r="FH117" i="65"/>
  <c r="FJ117" i="65" s="1"/>
  <c r="FE118" i="65"/>
  <c r="FH118" i="65"/>
  <c r="FJ118" i="65" s="1"/>
  <c r="FE119" i="65"/>
  <c r="FH119" i="65"/>
  <c r="FJ119" i="65" s="1"/>
  <c r="FE120" i="65"/>
  <c r="FH120" i="65"/>
  <c r="FJ120" i="65" s="1"/>
  <c r="FE121" i="65"/>
  <c r="FH121" i="65"/>
  <c r="FJ121" i="65" s="1"/>
  <c r="FE122" i="65"/>
  <c r="FH122" i="65"/>
  <c r="FJ122" i="65" s="1"/>
  <c r="FE123" i="65"/>
  <c r="FH123" i="65"/>
  <c r="FJ123" i="65" s="1"/>
  <c r="FE124" i="65"/>
  <c r="FH124" i="65"/>
  <c r="FJ124" i="65" s="1"/>
  <c r="FE125" i="65"/>
  <c r="FH125" i="65"/>
  <c r="FJ125" i="65" s="1"/>
  <c r="FE126" i="65"/>
  <c r="FH126" i="65"/>
  <c r="FJ126" i="65" s="1"/>
  <c r="FE127" i="65"/>
  <c r="FH127" i="65"/>
  <c r="FJ127" i="65" s="1"/>
  <c r="FE128" i="65"/>
  <c r="FH128" i="65"/>
  <c r="FJ128" i="65" s="1"/>
  <c r="FE129" i="65"/>
  <c r="FH129" i="65"/>
  <c r="FJ129" i="65" s="1"/>
  <c r="FE130" i="65"/>
  <c r="FH130" i="65"/>
  <c r="FJ130" i="65" s="1"/>
  <c r="FE131" i="65"/>
  <c r="FH131" i="65"/>
  <c r="FJ131" i="65" s="1"/>
  <c r="FE132" i="65"/>
  <c r="FH132" i="65"/>
  <c r="FJ132" i="65" s="1"/>
  <c r="FE133" i="65"/>
  <c r="FH133" i="65"/>
  <c r="FJ133" i="65" s="1"/>
  <c r="FE134" i="65"/>
  <c r="FG134" i="65"/>
  <c r="FH134" i="65"/>
  <c r="FJ134" i="65" s="1"/>
  <c r="FE135" i="65"/>
  <c r="FH135" i="65"/>
  <c r="FJ135" i="65" s="1"/>
  <c r="FE136" i="65"/>
  <c r="FG136" i="65" s="1"/>
  <c r="FH136" i="65"/>
  <c r="FJ136" i="65" s="1"/>
  <c r="FE137" i="65"/>
  <c r="FH137" i="65"/>
  <c r="FI137" i="65" s="1"/>
  <c r="FE138" i="65"/>
  <c r="FG138" i="65" s="1"/>
  <c r="FH138" i="65"/>
  <c r="FJ138" i="65" s="1"/>
  <c r="FE139" i="65"/>
  <c r="FG139" i="65" s="1"/>
  <c r="FH139" i="65"/>
  <c r="FI139" i="65" s="1"/>
  <c r="FE140" i="65"/>
  <c r="FG140" i="65" s="1"/>
  <c r="FH140" i="65"/>
  <c r="FJ140" i="65" s="1"/>
  <c r="FE141" i="65"/>
  <c r="FH141" i="65"/>
  <c r="FI141" i="65" s="1"/>
  <c r="FE142" i="65"/>
  <c r="FG142" i="65" s="1"/>
  <c r="FH142" i="65"/>
  <c r="FJ142" i="65" s="1"/>
  <c r="FE143" i="65"/>
  <c r="FH143" i="65"/>
  <c r="FI143" i="65" s="1"/>
  <c r="FE144" i="65"/>
  <c r="FH144" i="65"/>
  <c r="FJ144" i="65" s="1"/>
  <c r="FE145" i="65"/>
  <c r="FH145" i="65"/>
  <c r="FI145" i="65" s="1"/>
  <c r="FE146" i="65"/>
  <c r="FG146" i="65" s="1"/>
  <c r="FH146" i="65"/>
  <c r="FJ146" i="65" s="1"/>
  <c r="FE147" i="65"/>
  <c r="FH147" i="65"/>
  <c r="FI147" i="65" s="1"/>
  <c r="FE148" i="65"/>
  <c r="FH148" i="65"/>
  <c r="FJ148" i="65" s="1"/>
  <c r="FE77" i="65"/>
  <c r="FH77" i="65"/>
  <c r="FJ77" i="65" s="1"/>
  <c r="FE78" i="65"/>
  <c r="FH78" i="65"/>
  <c r="FI78" i="65" s="1"/>
  <c r="FE79" i="65"/>
  <c r="FH79" i="65"/>
  <c r="FI79" i="65" s="1"/>
  <c r="FE80" i="65"/>
  <c r="FH80" i="65"/>
  <c r="FI80" i="65" s="1"/>
  <c r="FE81" i="65"/>
  <c r="FH81" i="65"/>
  <c r="FI81" i="65" s="1"/>
  <c r="FE82" i="65"/>
  <c r="FH82" i="65"/>
  <c r="FI82" i="65" s="1"/>
  <c r="FE83" i="65"/>
  <c r="FH83" i="65"/>
  <c r="FI83" i="65" s="1"/>
  <c r="FE84" i="65"/>
  <c r="FH84" i="65"/>
  <c r="FI84" i="65" s="1"/>
  <c r="FE85" i="65"/>
  <c r="FH85" i="65"/>
  <c r="FI85" i="65" s="1"/>
  <c r="FE86" i="65"/>
  <c r="FH86" i="65"/>
  <c r="FI86" i="65" s="1"/>
  <c r="FE87" i="65"/>
  <c r="FH87" i="65"/>
  <c r="FI87" i="65" s="1"/>
  <c r="FE88" i="65"/>
  <c r="FH88" i="65"/>
  <c r="FI88" i="65" s="1"/>
  <c r="FE89" i="65"/>
  <c r="FH89" i="65"/>
  <c r="FI89" i="65" s="1"/>
  <c r="FE90" i="65"/>
  <c r="FH90" i="65"/>
  <c r="FI90" i="65" s="1"/>
  <c r="FE91" i="65"/>
  <c r="FH91" i="65"/>
  <c r="FI91" i="65" s="1"/>
  <c r="FE92" i="65"/>
  <c r="FH92" i="65"/>
  <c r="FI92" i="65" s="1"/>
  <c r="FE93" i="65"/>
  <c r="FH93" i="65"/>
  <c r="FI93" i="65" s="1"/>
  <c r="FE94" i="65"/>
  <c r="FH94" i="65"/>
  <c r="FI94" i="65" s="1"/>
  <c r="FL87" i="65" l="1"/>
  <c r="FK87" i="65" s="1"/>
  <c r="FL136" i="65"/>
  <c r="FK136" i="65" s="1"/>
  <c r="FI134" i="65"/>
  <c r="FF87" i="65"/>
  <c r="FI148" i="65"/>
  <c r="FJ139" i="65"/>
  <c r="DE331" i="54"/>
  <c r="IQ48" i="54"/>
  <c r="IJ48" i="54"/>
  <c r="IL48" i="54"/>
  <c r="IK48" i="54"/>
  <c r="IJ47" i="54"/>
  <c r="IL47" i="54"/>
  <c r="IR47" i="54"/>
  <c r="IQ47" i="54"/>
  <c r="BD430" i="54"/>
  <c r="IN52" i="54"/>
  <c r="IN51" i="54"/>
  <c r="IN53" i="54"/>
  <c r="IP47" i="54"/>
  <c r="IE52" i="54"/>
  <c r="IH56" i="54"/>
  <c r="IO56" i="54" s="1"/>
  <c r="IR48" i="54"/>
  <c r="IP46" i="54"/>
  <c r="IR46" i="54"/>
  <c r="IK46" i="54"/>
  <c r="IQ46" i="54"/>
  <c r="IJ46" i="54"/>
  <c r="IL46" i="54"/>
  <c r="DE744" i="54"/>
  <c r="HS54" i="54"/>
  <c r="EB292" i="54"/>
  <c r="HW61" i="54"/>
  <c r="IC52" i="54"/>
  <c r="HG53" i="54"/>
  <c r="HM53" i="54" s="1"/>
  <c r="HG54" i="54"/>
  <c r="HM54" i="54" s="1"/>
  <c r="HG55" i="54"/>
  <c r="HM55" i="54" s="1"/>
  <c r="HG52" i="54"/>
  <c r="HM52" i="54" s="1"/>
  <c r="ID52" i="54" s="1"/>
  <c r="HP53" i="54"/>
  <c r="IQ45" i="54"/>
  <c r="IJ45" i="54"/>
  <c r="IK45" i="54"/>
  <c r="IP45" i="54"/>
  <c r="IR45" i="54"/>
  <c r="IL45" i="54"/>
  <c r="IL44" i="54"/>
  <c r="IQ44" i="54"/>
  <c r="IJ44" i="54"/>
  <c r="IP44" i="54"/>
  <c r="IK44" i="54"/>
  <c r="IR44" i="54"/>
  <c r="HP51" i="54"/>
  <c r="ID51" i="54" s="1"/>
  <c r="II51" i="54" s="1"/>
  <c r="IP51" i="54" s="1"/>
  <c r="HP50" i="54"/>
  <c r="ID50" i="54" s="1"/>
  <c r="II50" i="54" s="1"/>
  <c r="IP50" i="54" s="1"/>
  <c r="IC53" i="54"/>
  <c r="II49" i="54"/>
  <c r="IJ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HH59" i="54" s="1"/>
  <c r="HN59" i="54" s="1"/>
  <c r="EA371" i="54"/>
  <c r="EO372" i="54" s="1"/>
  <c r="EA431" i="54"/>
  <c r="EP432" i="54" s="1"/>
  <c r="BS11" i="67"/>
  <c r="BX11" i="67" s="1"/>
  <c r="CI11" i="67" s="1"/>
  <c r="HH56" i="54"/>
  <c r="HN56" i="54" s="1"/>
  <c r="HG56" i="54"/>
  <c r="HM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I140" i="65"/>
  <c r="FI136" i="65"/>
  <c r="DE434" i="54"/>
  <c r="DE435" i="54"/>
  <c r="EF173" i="54"/>
  <c r="DE1059" i="54"/>
  <c r="EC333" i="54"/>
  <c r="EB333" i="54"/>
  <c r="EC273" i="54"/>
  <c r="EE333" i="54"/>
  <c r="ED173" i="54"/>
  <c r="EF273" i="54"/>
  <c r="FF85" i="65"/>
  <c r="DE851" i="54"/>
  <c r="DE850" i="54"/>
  <c r="FF84" i="65"/>
  <c r="DJ850" i="54"/>
  <c r="DJ435" i="54"/>
  <c r="DJ434" i="54"/>
  <c r="DJ851" i="54"/>
  <c r="DJ695" i="54"/>
  <c r="DJ694" i="54"/>
  <c r="FL148" i="65"/>
  <c r="FK148" i="65" s="1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FF77" i="65"/>
  <c r="FL144" i="65"/>
  <c r="FK144" i="65" s="1"/>
  <c r="FL128" i="65"/>
  <c r="FK128" i="65" s="1"/>
  <c r="FL124" i="65"/>
  <c r="FK124" i="65" s="1"/>
  <c r="FL118" i="65"/>
  <c r="FK118" i="65" s="1"/>
  <c r="FL116" i="65"/>
  <c r="FK116" i="65" s="1"/>
  <c r="FL96" i="65"/>
  <c r="FK96" i="65" s="1"/>
  <c r="FF93" i="65"/>
  <c r="FI77" i="65"/>
  <c r="FI144" i="65"/>
  <c r="FL131" i="65"/>
  <c r="FK131" i="65" s="1"/>
  <c r="FL129" i="65"/>
  <c r="FK129" i="65" s="1"/>
  <c r="FL123" i="65"/>
  <c r="FK123" i="65" s="1"/>
  <c r="FF92" i="65"/>
  <c r="FF90" i="65"/>
  <c r="FF88" i="65"/>
  <c r="FF83" i="65"/>
  <c r="FF81" i="65"/>
  <c r="FL147" i="65"/>
  <c r="FK147" i="65" s="1"/>
  <c r="FL143" i="65"/>
  <c r="FK143" i="65" s="1"/>
  <c r="FL133" i="65"/>
  <c r="FK133" i="65" s="1"/>
  <c r="FL120" i="65"/>
  <c r="FK120" i="65" s="1"/>
  <c r="FL111" i="65"/>
  <c r="FK111" i="65" s="1"/>
  <c r="FL107" i="65"/>
  <c r="FK107" i="65" s="1"/>
  <c r="FL99" i="65"/>
  <c r="FK99" i="65" s="1"/>
  <c r="FL95" i="65"/>
  <c r="FK95" i="65" s="1"/>
  <c r="FL92" i="65"/>
  <c r="FK92" i="65" s="1"/>
  <c r="FF91" i="65"/>
  <c r="FF89" i="65"/>
  <c r="FL83" i="65"/>
  <c r="FK83" i="65" s="1"/>
  <c r="FF80" i="65"/>
  <c r="FF78" i="65"/>
  <c r="FJ147" i="65"/>
  <c r="FJ143" i="65"/>
  <c r="FL140" i="65"/>
  <c r="FK140" i="65" s="1"/>
  <c r="FI138" i="65"/>
  <c r="FF135" i="65"/>
  <c r="FL132" i="65"/>
  <c r="FK132" i="65" s="1"/>
  <c r="FL122" i="65"/>
  <c r="FK122" i="65" s="1"/>
  <c r="FL119" i="65"/>
  <c r="FK119" i="65" s="1"/>
  <c r="FF112" i="65"/>
  <c r="FL110" i="65"/>
  <c r="FK110" i="65" s="1"/>
  <c r="FL108" i="65"/>
  <c r="FK108" i="65" s="1"/>
  <c r="FF104" i="65"/>
  <c r="FL98" i="65"/>
  <c r="FK98" i="65" s="1"/>
  <c r="EC53" i="54"/>
  <c r="AY34" i="66"/>
  <c r="BU33" i="66"/>
  <c r="FL135" i="65"/>
  <c r="FK135" i="65" s="1"/>
  <c r="FL85" i="65"/>
  <c r="FK85" i="65" s="1"/>
  <c r="FL81" i="65"/>
  <c r="FK81" i="65" s="1"/>
  <c r="FG148" i="65"/>
  <c r="FI146" i="65"/>
  <c r="FJ145" i="65"/>
  <c r="FL145" i="65"/>
  <c r="FK145" i="65" s="1"/>
  <c r="FG144" i="65"/>
  <c r="FI142" i="65"/>
  <c r="FJ141" i="65"/>
  <c r="FL141" i="65"/>
  <c r="FK141" i="65" s="1"/>
  <c r="FJ137" i="65"/>
  <c r="FF137" i="65"/>
  <c r="FL104" i="65"/>
  <c r="FK104" i="65" s="1"/>
  <c r="FL94" i="65"/>
  <c r="FK94" i="65" s="1"/>
  <c r="FL86" i="65"/>
  <c r="FK86" i="65" s="1"/>
  <c r="FL82" i="65"/>
  <c r="FK82" i="65" s="1"/>
  <c r="FG147" i="65"/>
  <c r="FG143" i="65"/>
  <c r="FG135" i="65"/>
  <c r="FL130" i="65"/>
  <c r="FK130" i="65" s="1"/>
  <c r="FL121" i="65"/>
  <c r="FK121" i="65" s="1"/>
  <c r="FL117" i="65"/>
  <c r="FK117" i="65" s="1"/>
  <c r="FF96" i="65"/>
  <c r="FF94" i="65"/>
  <c r="FL88" i="65"/>
  <c r="FK88" i="65" s="1"/>
  <c r="FF86" i="65"/>
  <c r="FL84" i="65"/>
  <c r="FK84" i="65" s="1"/>
  <c r="FF82" i="65"/>
  <c r="FL80" i="65"/>
  <c r="FK80" i="65" s="1"/>
  <c r="FF79" i="65"/>
  <c r="FL146" i="65"/>
  <c r="FK146" i="65" s="1"/>
  <c r="FG145" i="65"/>
  <c r="FL142" i="65"/>
  <c r="FK142" i="65" s="1"/>
  <c r="FG141" i="65"/>
  <c r="FG137" i="65"/>
  <c r="FI135" i="65"/>
  <c r="FL134" i="65"/>
  <c r="FK134" i="65" s="1"/>
  <c r="FI115" i="65"/>
  <c r="FF108" i="65"/>
  <c r="FF100" i="65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T56" i="54" s="1"/>
  <c r="IG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HQ55" i="54" s="1"/>
  <c r="IE55" i="54" s="1"/>
  <c r="DK745" i="54"/>
  <c r="HQ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BU74" i="66"/>
  <c r="BA75" i="66" s="1"/>
  <c r="CH514" i="54" s="1"/>
  <c r="BZ74" i="66"/>
  <c r="CJ33" i="66" s="1"/>
  <c r="BZ12" i="66"/>
  <c r="BJ75" i="66"/>
  <c r="BP75" i="66"/>
  <c r="FI109" i="65"/>
  <c r="FJ109" i="65"/>
  <c r="FI105" i="65"/>
  <c r="FJ105" i="65"/>
  <c r="FI97" i="65"/>
  <c r="FJ97" i="65"/>
  <c r="FF148" i="65"/>
  <c r="FF147" i="65"/>
  <c r="FF146" i="65"/>
  <c r="FF145" i="65"/>
  <c r="FF144" i="65"/>
  <c r="FF143" i="65"/>
  <c r="FF142" i="65"/>
  <c r="FF141" i="65"/>
  <c r="FF140" i="65"/>
  <c r="FF139" i="65"/>
  <c r="FF138" i="65"/>
  <c r="FI133" i="65"/>
  <c r="FI132" i="65"/>
  <c r="FI131" i="65"/>
  <c r="FI130" i="65"/>
  <c r="FI129" i="65"/>
  <c r="FI128" i="65"/>
  <c r="FI127" i="65"/>
  <c r="FI126" i="65"/>
  <c r="FI125" i="65"/>
  <c r="FI124" i="65"/>
  <c r="FI123" i="65"/>
  <c r="FI122" i="65"/>
  <c r="FI121" i="65"/>
  <c r="FI120" i="65"/>
  <c r="FI119" i="65"/>
  <c r="FI118" i="65"/>
  <c r="FI117" i="65"/>
  <c r="FI116" i="65"/>
  <c r="FI114" i="65"/>
  <c r="FJ114" i="65"/>
  <c r="FF113" i="65"/>
  <c r="FI110" i="65"/>
  <c r="FJ110" i="65"/>
  <c r="FF109" i="65"/>
  <c r="FI106" i="65"/>
  <c r="FJ106" i="65"/>
  <c r="FF105" i="65"/>
  <c r="FI102" i="65"/>
  <c r="FJ102" i="65"/>
  <c r="FF101" i="65"/>
  <c r="FI98" i="65"/>
  <c r="FJ98" i="65"/>
  <c r="FF97" i="65"/>
  <c r="FI101" i="65"/>
  <c r="FJ101" i="65"/>
  <c r="FF114" i="65"/>
  <c r="FI111" i="65"/>
  <c r="FJ111" i="65"/>
  <c r="FF110" i="65"/>
  <c r="FI107" i="65"/>
  <c r="FJ107" i="65"/>
  <c r="FF106" i="65"/>
  <c r="FI103" i="65"/>
  <c r="FJ103" i="65"/>
  <c r="FF102" i="65"/>
  <c r="FI99" i="65"/>
  <c r="FJ99" i="65"/>
  <c r="FF98" i="65"/>
  <c r="FI95" i="65"/>
  <c r="FJ95" i="65"/>
  <c r="FI113" i="65"/>
  <c r="FJ113" i="65"/>
  <c r="FF136" i="65"/>
  <c r="FF134" i="65"/>
  <c r="FF133" i="65"/>
  <c r="FG133" i="65"/>
  <c r="FF132" i="65"/>
  <c r="FG132" i="65"/>
  <c r="FF131" i="65"/>
  <c r="FG131" i="65"/>
  <c r="FF130" i="65"/>
  <c r="FG130" i="65"/>
  <c r="FF129" i="65"/>
  <c r="FG129" i="65"/>
  <c r="FF128" i="65"/>
  <c r="FG128" i="65"/>
  <c r="FF127" i="65"/>
  <c r="FG127" i="65"/>
  <c r="FF126" i="65"/>
  <c r="FG126" i="65"/>
  <c r="FF125" i="65"/>
  <c r="FG125" i="65"/>
  <c r="FF124" i="65"/>
  <c r="FG124" i="65"/>
  <c r="FF123" i="65"/>
  <c r="FG123" i="65"/>
  <c r="FF122" i="65"/>
  <c r="FG122" i="65"/>
  <c r="FF121" i="65"/>
  <c r="FG121" i="65"/>
  <c r="FF120" i="65"/>
  <c r="FG120" i="65"/>
  <c r="FF119" i="65"/>
  <c r="FG119" i="65"/>
  <c r="FF118" i="65"/>
  <c r="FG118" i="65"/>
  <c r="FF117" i="65"/>
  <c r="FG117" i="65"/>
  <c r="FF116" i="65"/>
  <c r="FG116" i="65"/>
  <c r="FF115" i="65"/>
  <c r="FI112" i="65"/>
  <c r="FJ112" i="65"/>
  <c r="FF111" i="65"/>
  <c r="FL109" i="65"/>
  <c r="FK109" i="65" s="1"/>
  <c r="FI108" i="65"/>
  <c r="FJ108" i="65"/>
  <c r="FF107" i="65"/>
  <c r="FL105" i="65"/>
  <c r="FK105" i="65" s="1"/>
  <c r="FI104" i="65"/>
  <c r="FJ104" i="65"/>
  <c r="FF103" i="65"/>
  <c r="FI100" i="65"/>
  <c r="FJ100" i="65"/>
  <c r="FF99" i="65"/>
  <c r="FL97" i="65"/>
  <c r="FK97" i="65" s="1"/>
  <c r="FI96" i="65"/>
  <c r="FJ96" i="65"/>
  <c r="FF95" i="65"/>
  <c r="FG115" i="65"/>
  <c r="FG114" i="65"/>
  <c r="FG113" i="65"/>
  <c r="FG112" i="65"/>
  <c r="FG111" i="65"/>
  <c r="FG110" i="65"/>
  <c r="FG109" i="65"/>
  <c r="FG108" i="65"/>
  <c r="FG107" i="65"/>
  <c r="FG106" i="65"/>
  <c r="FG105" i="65"/>
  <c r="FG104" i="65"/>
  <c r="FG103" i="65"/>
  <c r="FG102" i="65"/>
  <c r="FG101" i="65"/>
  <c r="FG100" i="65"/>
  <c r="FG99" i="65"/>
  <c r="FG98" i="65"/>
  <c r="FG97" i="65"/>
  <c r="FG96" i="65"/>
  <c r="FG95" i="65"/>
  <c r="FL93" i="65"/>
  <c r="FK93" i="65" s="1"/>
  <c r="FG94" i="65"/>
  <c r="FG93" i="65"/>
  <c r="FG92" i="65"/>
  <c r="FG91" i="65"/>
  <c r="FG90" i="65"/>
  <c r="FG89" i="65"/>
  <c r="FG88" i="65"/>
  <c r="FG87" i="65"/>
  <c r="FG86" i="65"/>
  <c r="FG85" i="65"/>
  <c r="FG84" i="65"/>
  <c r="FG83" i="65"/>
  <c r="FG82" i="65"/>
  <c r="FG81" i="65"/>
  <c r="FG80" i="65"/>
  <c r="FG79" i="65"/>
  <c r="FG78" i="65"/>
  <c r="FG77" i="65"/>
  <c r="FJ94" i="65"/>
  <c r="FJ93" i="65"/>
  <c r="FJ92" i="65"/>
  <c r="FJ91" i="65"/>
  <c r="FJ90" i="65"/>
  <c r="FJ89" i="65"/>
  <c r="FJ88" i="65"/>
  <c r="FJ87" i="65"/>
  <c r="FJ86" i="65"/>
  <c r="FJ85" i="65"/>
  <c r="FJ84" i="65"/>
  <c r="FJ83" i="65"/>
  <c r="FJ82" i="65"/>
  <c r="FJ81" i="65"/>
  <c r="FJ80" i="65"/>
  <c r="FJ79" i="65"/>
  <c r="FJ78" i="65"/>
  <c r="DK123" i="54" l="1"/>
  <c r="ID53" i="54"/>
  <c r="CH53" i="54"/>
  <c r="CH153" i="54"/>
  <c r="IO57" i="54"/>
  <c r="IP49" i="54"/>
  <c r="IK49" i="54"/>
  <c r="IO60" i="54"/>
  <c r="IO59" i="54"/>
  <c r="DS30" i="66"/>
  <c r="IO58" i="54"/>
  <c r="DK1007" i="54"/>
  <c r="II52" i="54"/>
  <c r="IQ52" i="54" s="1"/>
  <c r="IJ50" i="54"/>
  <c r="II53" i="54"/>
  <c r="IR53" i="54" s="1"/>
  <c r="IL49" i="54"/>
  <c r="IR49" i="54"/>
  <c r="HH60" i="54"/>
  <c r="HN60" i="54" s="1"/>
  <c r="HH57" i="54"/>
  <c r="HN57" i="54" s="1"/>
  <c r="HH58" i="54"/>
  <c r="HN58" i="54" s="1"/>
  <c r="IR50" i="54"/>
  <c r="IQ49" i="54"/>
  <c r="HO58" i="54"/>
  <c r="HO57" i="54"/>
  <c r="HO56" i="54"/>
  <c r="IC56" i="54" s="1"/>
  <c r="HQ54" i="54"/>
  <c r="IE54" i="54" s="1"/>
  <c r="IK50" i="54"/>
  <c r="HF60" i="54"/>
  <c r="HL60" i="54" s="1"/>
  <c r="HF57" i="54"/>
  <c r="HL57" i="54" s="1"/>
  <c r="HF59" i="54"/>
  <c r="HL59" i="54" s="1"/>
  <c r="HF58" i="54"/>
  <c r="HL58" i="54" s="1"/>
  <c r="DH744" i="54"/>
  <c r="HT54" i="54"/>
  <c r="HQ57" i="54"/>
  <c r="IL50" i="54"/>
  <c r="IQ50" i="54"/>
  <c r="IG54" i="54"/>
  <c r="HQ58" i="54"/>
  <c r="HO54" i="54"/>
  <c r="IC54" i="54" s="1"/>
  <c r="HO55" i="54"/>
  <c r="IC55" i="54" s="1"/>
  <c r="HX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IJ51" i="54"/>
  <c r="EO133" i="54"/>
  <c r="DK382" i="54"/>
  <c r="EM153" i="54"/>
  <c r="EN153" i="54"/>
  <c r="AM389" i="54"/>
  <c r="AN389" i="54" s="1"/>
  <c r="EN133" i="54"/>
  <c r="DK331" i="54"/>
  <c r="IK51" i="54"/>
  <c r="IR51" i="54"/>
  <c r="EL133" i="54"/>
  <c r="IL51" i="54"/>
  <c r="IQ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IE56" i="54"/>
  <c r="HF61" i="54"/>
  <c r="HL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S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HG61" i="54" s="1"/>
  <c r="HM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FH6" i="65"/>
  <c r="FJ6" i="65" s="1"/>
  <c r="FH7" i="65"/>
  <c r="FI7" i="65" s="1"/>
  <c r="FH8" i="65"/>
  <c r="FI8" i="65" s="1"/>
  <c r="FH9" i="65"/>
  <c r="FI9" i="65" s="1"/>
  <c r="FH10" i="65"/>
  <c r="FJ10" i="65" s="1"/>
  <c r="FH11" i="65"/>
  <c r="FI11" i="65" s="1"/>
  <c r="FH12" i="65"/>
  <c r="FI12" i="65" s="1"/>
  <c r="FH13" i="65"/>
  <c r="FI13" i="65" s="1"/>
  <c r="FH14" i="65"/>
  <c r="FJ14" i="65" s="1"/>
  <c r="FH15" i="65"/>
  <c r="FI15" i="65" s="1"/>
  <c r="FH16" i="65"/>
  <c r="FI16" i="65" s="1"/>
  <c r="FH17" i="65"/>
  <c r="FI17" i="65" s="1"/>
  <c r="FH18" i="65"/>
  <c r="FJ18" i="65" s="1"/>
  <c r="FH19" i="65"/>
  <c r="FI19" i="65" s="1"/>
  <c r="FH20" i="65"/>
  <c r="FI20" i="65" s="1"/>
  <c r="FH21" i="65"/>
  <c r="FI21" i="65" s="1"/>
  <c r="FH22" i="65"/>
  <c r="FJ22" i="65" s="1"/>
  <c r="FH23" i="65"/>
  <c r="FI23" i="65" s="1"/>
  <c r="FH24" i="65"/>
  <c r="FI24" i="65" s="1"/>
  <c r="FH25" i="65"/>
  <c r="FI25" i="65" s="1"/>
  <c r="FH26" i="65"/>
  <c r="FJ26" i="65" s="1"/>
  <c r="FH27" i="65"/>
  <c r="FI27" i="65" s="1"/>
  <c r="FH28" i="65"/>
  <c r="FI28" i="65" s="1"/>
  <c r="FH29" i="65"/>
  <c r="FI29" i="65" s="1"/>
  <c r="FH30" i="65"/>
  <c r="FJ30" i="65" s="1"/>
  <c r="FH31" i="65"/>
  <c r="FI31" i="65" s="1"/>
  <c r="FH32" i="65"/>
  <c r="FI32" i="65" s="1"/>
  <c r="FH33" i="65"/>
  <c r="FI33" i="65" s="1"/>
  <c r="FH34" i="65"/>
  <c r="FJ34" i="65" s="1"/>
  <c r="FH35" i="65"/>
  <c r="FI35" i="65" s="1"/>
  <c r="FH36" i="65"/>
  <c r="FI36" i="65" s="1"/>
  <c r="FH37" i="65"/>
  <c r="FI37" i="65" s="1"/>
  <c r="FH38" i="65"/>
  <c r="FJ38" i="65" s="1"/>
  <c r="FH39" i="65"/>
  <c r="FI39" i="65" s="1"/>
  <c r="FH40" i="65"/>
  <c r="FI40" i="65" s="1"/>
  <c r="FH41" i="65"/>
  <c r="FI41" i="65" s="1"/>
  <c r="FH42" i="65"/>
  <c r="FJ42" i="65" s="1"/>
  <c r="FH43" i="65"/>
  <c r="FI43" i="65" s="1"/>
  <c r="FH44" i="65"/>
  <c r="FI44" i="65" s="1"/>
  <c r="FH45" i="65"/>
  <c r="FI45" i="65" s="1"/>
  <c r="FH46" i="65"/>
  <c r="FJ46" i="65" s="1"/>
  <c r="FH47" i="65"/>
  <c r="FI47" i="65" s="1"/>
  <c r="FH48" i="65"/>
  <c r="FI48" i="65" s="1"/>
  <c r="FH49" i="65"/>
  <c r="FI49" i="65" s="1"/>
  <c r="FH50" i="65"/>
  <c r="FJ50" i="65" s="1"/>
  <c r="FH51" i="65"/>
  <c r="FI51" i="65" s="1"/>
  <c r="FH52" i="65"/>
  <c r="FI52" i="65" s="1"/>
  <c r="FH53" i="65"/>
  <c r="FI53" i="65" s="1"/>
  <c r="FH54" i="65"/>
  <c r="FJ54" i="65" s="1"/>
  <c r="FH55" i="65"/>
  <c r="FI55" i="65" s="1"/>
  <c r="FH56" i="65"/>
  <c r="FI56" i="65" s="1"/>
  <c r="FH57" i="65"/>
  <c r="FI57" i="65" s="1"/>
  <c r="FH58" i="65"/>
  <c r="FJ58" i="65" s="1"/>
  <c r="FH59" i="65"/>
  <c r="FI59" i="65" s="1"/>
  <c r="FH60" i="65"/>
  <c r="FI60" i="65" s="1"/>
  <c r="FH61" i="65"/>
  <c r="FI61" i="65" s="1"/>
  <c r="FH62" i="65"/>
  <c r="FJ62" i="65" s="1"/>
  <c r="FH63" i="65"/>
  <c r="FI63" i="65" s="1"/>
  <c r="FH64" i="65"/>
  <c r="FI64" i="65" s="1"/>
  <c r="FH65" i="65"/>
  <c r="FI65" i="65" s="1"/>
  <c r="FH66" i="65"/>
  <c r="FJ66" i="65" s="1"/>
  <c r="FH67" i="65"/>
  <c r="FI67" i="65" s="1"/>
  <c r="FH68" i="65"/>
  <c r="FI68" i="65" s="1"/>
  <c r="FH69" i="65"/>
  <c r="FI69" i="65" s="1"/>
  <c r="FH70" i="65"/>
  <c r="FJ70" i="65" s="1"/>
  <c r="FH71" i="65"/>
  <c r="FI71" i="65" s="1"/>
  <c r="FH72" i="65"/>
  <c r="FI72" i="65" s="1"/>
  <c r="FH73" i="65"/>
  <c r="FI73" i="65" s="1"/>
  <c r="FH74" i="65"/>
  <c r="FJ74" i="65" s="1"/>
  <c r="FH75" i="65"/>
  <c r="FI75" i="65" s="1"/>
  <c r="FH76" i="65"/>
  <c r="FI76" i="65" s="1"/>
  <c r="FE6" i="65"/>
  <c r="FE7" i="65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H5" i="65"/>
  <c r="FJ5" i="65" s="1"/>
  <c r="FE5" i="65"/>
  <c r="FL69" i="65" l="1"/>
  <c r="FK69" i="65" s="1"/>
  <c r="FL57" i="65"/>
  <c r="FK57" i="65" s="1"/>
  <c r="FL45" i="65"/>
  <c r="FK45" i="65" s="1"/>
  <c r="FL33" i="65"/>
  <c r="FK33" i="65" s="1"/>
  <c r="FL21" i="65"/>
  <c r="FK21" i="65" s="1"/>
  <c r="FL9" i="65"/>
  <c r="FK9" i="65" s="1"/>
  <c r="IC58" i="54"/>
  <c r="CH25" i="66"/>
  <c r="CN25" i="66" s="1"/>
  <c r="DK72" i="66" s="1"/>
  <c r="DN72" i="66" s="1"/>
  <c r="FJ69" i="65"/>
  <c r="FJ37" i="65"/>
  <c r="IK53" i="54"/>
  <c r="DG32" i="66"/>
  <c r="IP53" i="54"/>
  <c r="IR52" i="54"/>
  <c r="IK52" i="54"/>
  <c r="IP52" i="54"/>
  <c r="IL52" i="54"/>
  <c r="IJ52" i="54"/>
  <c r="IJ53" i="54"/>
  <c r="IL53" i="54"/>
  <c r="IQ53" i="54"/>
  <c r="IE57" i="54"/>
  <c r="IC57" i="54"/>
  <c r="IE58" i="54"/>
  <c r="DG333" i="54"/>
  <c r="O12" i="67"/>
  <c r="S12" i="67" s="1"/>
  <c r="DG386" i="54"/>
  <c r="DG802" i="54"/>
  <c r="HY61" i="54"/>
  <c r="IH61" i="54" s="1"/>
  <c r="IN54" i="54"/>
  <c r="IN58" i="54"/>
  <c r="IN56" i="54"/>
  <c r="IN55" i="54"/>
  <c r="IN57" i="54"/>
  <c r="HP57" i="54"/>
  <c r="HP58" i="54"/>
  <c r="HP56" i="54"/>
  <c r="ID56" i="54" s="1"/>
  <c r="II56" i="54" s="1"/>
  <c r="HP54" i="54"/>
  <c r="ID54" i="54" s="1"/>
  <c r="II54" i="54" s="1"/>
  <c r="IP54" i="54" s="1"/>
  <c r="HP55" i="54"/>
  <c r="ID55" i="54" s="1"/>
  <c r="II55" i="54" s="1"/>
  <c r="IK55" i="54" s="1"/>
  <c r="HG59" i="54"/>
  <c r="HM59" i="54" s="1"/>
  <c r="HG58" i="54"/>
  <c r="HM58" i="54" s="1"/>
  <c r="HG57" i="54"/>
  <c r="HM57" i="54" s="1"/>
  <c r="HG60" i="54"/>
  <c r="HM60" i="54" s="1"/>
  <c r="DE746" i="54"/>
  <c r="HS59" i="54"/>
  <c r="EC293" i="54"/>
  <c r="HW69" i="54"/>
  <c r="HX69" i="54" s="1"/>
  <c r="HY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HH61" i="54"/>
  <c r="HN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FL73" i="65"/>
  <c r="FK73" i="65" s="1"/>
  <c r="FL61" i="65"/>
  <c r="FK61" i="65" s="1"/>
  <c r="FL49" i="65"/>
  <c r="FK49" i="65" s="1"/>
  <c r="FL37" i="65"/>
  <c r="FK37" i="65" s="1"/>
  <c r="FL25" i="65"/>
  <c r="FK25" i="65" s="1"/>
  <c r="FL13" i="65"/>
  <c r="FK13" i="65" s="1"/>
  <c r="FL50" i="65"/>
  <c r="FK50" i="65" s="1"/>
  <c r="FL46" i="65"/>
  <c r="FK46" i="65" s="1"/>
  <c r="FI50" i="65"/>
  <c r="FL76" i="65"/>
  <c r="FK76" i="65" s="1"/>
  <c r="FL64" i="65"/>
  <c r="FK64" i="65" s="1"/>
  <c r="FL60" i="65"/>
  <c r="FK60" i="65" s="1"/>
  <c r="FL56" i="65"/>
  <c r="FK56" i="65" s="1"/>
  <c r="FL52" i="65"/>
  <c r="FK52" i="65" s="1"/>
  <c r="FL48" i="65"/>
  <c r="FK48" i="65" s="1"/>
  <c r="FL44" i="65"/>
  <c r="FK44" i="65" s="1"/>
  <c r="FL40" i="65"/>
  <c r="FK40" i="65" s="1"/>
  <c r="FL36" i="65"/>
  <c r="FK36" i="65" s="1"/>
  <c r="FL32" i="65"/>
  <c r="FK32" i="65" s="1"/>
  <c r="FL28" i="65"/>
  <c r="FK28" i="65" s="1"/>
  <c r="FL24" i="65"/>
  <c r="FK24" i="65" s="1"/>
  <c r="FL20" i="65"/>
  <c r="FK20" i="65" s="1"/>
  <c r="FL16" i="65"/>
  <c r="FK16" i="65" s="1"/>
  <c r="FL12" i="65"/>
  <c r="FK12" i="65" s="1"/>
  <c r="FL8" i="65"/>
  <c r="FK8" i="65" s="1"/>
  <c r="FI34" i="65"/>
  <c r="FJ57" i="65"/>
  <c r="FJ25" i="65"/>
  <c r="FL68" i="65"/>
  <c r="FK68" i="65" s="1"/>
  <c r="FI18" i="65"/>
  <c r="FJ53" i="65"/>
  <c r="FJ21" i="65"/>
  <c r="FL72" i="65"/>
  <c r="FK72" i="65" s="1"/>
  <c r="FI66" i="65"/>
  <c r="FJ73" i="65"/>
  <c r="FJ41" i="65"/>
  <c r="FJ9" i="65"/>
  <c r="FL71" i="65"/>
  <c r="FK71" i="65" s="1"/>
  <c r="FL63" i="65"/>
  <c r="FK63" i="65" s="1"/>
  <c r="FL47" i="65"/>
  <c r="FK47" i="65" s="1"/>
  <c r="FL23" i="65"/>
  <c r="FK23" i="65" s="1"/>
  <c r="FL11" i="65"/>
  <c r="FK11" i="65" s="1"/>
  <c r="FI62" i="65"/>
  <c r="FI30" i="65"/>
  <c r="FL74" i="65"/>
  <c r="FK74" i="65" s="1"/>
  <c r="FL70" i="65"/>
  <c r="FK70" i="65" s="1"/>
  <c r="FL62" i="65"/>
  <c r="FK62" i="65" s="1"/>
  <c r="FL58" i="65"/>
  <c r="FK58" i="65" s="1"/>
  <c r="FL38" i="65"/>
  <c r="FK38" i="65" s="1"/>
  <c r="FL34" i="65"/>
  <c r="FK34" i="65" s="1"/>
  <c r="FL26" i="65"/>
  <c r="FK26" i="65" s="1"/>
  <c r="FL22" i="65"/>
  <c r="FK22" i="65" s="1"/>
  <c r="FL14" i="65"/>
  <c r="FK14" i="65" s="1"/>
  <c r="FL10" i="65"/>
  <c r="FK10" i="65" s="1"/>
  <c r="FI74" i="65"/>
  <c r="FI58" i="65"/>
  <c r="FI42" i="65"/>
  <c r="FI26" i="65"/>
  <c r="FI10" i="65"/>
  <c r="FJ65" i="65"/>
  <c r="FJ49" i="65"/>
  <c r="FJ33" i="65"/>
  <c r="FJ17" i="65"/>
  <c r="FL75" i="65"/>
  <c r="FK75" i="65" s="1"/>
  <c r="FL59" i="65"/>
  <c r="FK59" i="65" s="1"/>
  <c r="FL51" i="65"/>
  <c r="FK51" i="65" s="1"/>
  <c r="FL27" i="65"/>
  <c r="FK27" i="65" s="1"/>
  <c r="FL15" i="65"/>
  <c r="FK15" i="65" s="1"/>
  <c r="FI46" i="65"/>
  <c r="FI14" i="65"/>
  <c r="FI70" i="65"/>
  <c r="FI54" i="65"/>
  <c r="FI38" i="65"/>
  <c r="FI22" i="65"/>
  <c r="FI6" i="65"/>
  <c r="FJ61" i="65"/>
  <c r="FJ45" i="65"/>
  <c r="FJ29" i="65"/>
  <c r="FJ13" i="65"/>
  <c r="ED253" i="54"/>
  <c r="EC253" i="54"/>
  <c r="FJ76" i="65"/>
  <c r="FJ72" i="65"/>
  <c r="FJ68" i="65"/>
  <c r="FJ64" i="65"/>
  <c r="FJ60" i="65"/>
  <c r="FJ56" i="65"/>
  <c r="FJ52" i="65"/>
  <c r="FJ48" i="65"/>
  <c r="FJ44" i="65"/>
  <c r="FJ40" i="65"/>
  <c r="FJ36" i="65"/>
  <c r="FJ32" i="65"/>
  <c r="FJ28" i="65"/>
  <c r="FJ24" i="65"/>
  <c r="FJ20" i="65"/>
  <c r="FJ16" i="65"/>
  <c r="FJ12" i="65"/>
  <c r="FJ8" i="65"/>
  <c r="FL39" i="65"/>
  <c r="FK39" i="65" s="1"/>
  <c r="FL35" i="65"/>
  <c r="FK35" i="65" s="1"/>
  <c r="FJ75" i="65"/>
  <c r="FJ71" i="65"/>
  <c r="FJ67" i="65"/>
  <c r="FJ63" i="65"/>
  <c r="FJ59" i="65"/>
  <c r="FJ55" i="65"/>
  <c r="FJ51" i="65"/>
  <c r="FJ47" i="65"/>
  <c r="FJ43" i="65"/>
  <c r="FJ39" i="65"/>
  <c r="FJ35" i="65"/>
  <c r="FJ31" i="65"/>
  <c r="FJ27" i="65"/>
  <c r="FJ23" i="65"/>
  <c r="FJ19" i="65"/>
  <c r="FJ15" i="65"/>
  <c r="FJ11" i="65"/>
  <c r="FJ7" i="65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T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U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BJ76" i="66"/>
  <c r="BP76" i="66"/>
  <c r="FI5" i="65"/>
  <c r="CI25" i="66" l="1"/>
  <c r="CR25" i="66"/>
  <c r="DH52" i="66" s="1"/>
  <c r="CJ25" i="66"/>
  <c r="EA273" i="54"/>
  <c r="EN274" i="54" s="1"/>
  <c r="IL54" i="54"/>
  <c r="EJ314" i="54"/>
  <c r="IL55" i="54"/>
  <c r="IR55" i="54"/>
  <c r="IJ55" i="54"/>
  <c r="IP55" i="54"/>
  <c r="AZ430" i="54"/>
  <c r="AX430" i="54"/>
  <c r="AP411" i="54"/>
  <c r="IK54" i="54"/>
  <c r="AN12" i="67"/>
  <c r="AZ390" i="54"/>
  <c r="AU410" i="54"/>
  <c r="CH314" i="54"/>
  <c r="IQ54" i="54"/>
  <c r="DH334" i="54"/>
  <c r="AZ55" i="66"/>
  <c r="CF554" i="54" s="1"/>
  <c r="AY390" i="54"/>
  <c r="IJ54" i="54"/>
  <c r="IR54" i="54"/>
  <c r="DH333" i="54"/>
  <c r="BA390" i="54"/>
  <c r="AY430" i="54"/>
  <c r="U12" i="67"/>
  <c r="ID57" i="54"/>
  <c r="II57" i="54" s="1"/>
  <c r="IJ57" i="54" s="1"/>
  <c r="ID58" i="54"/>
  <c r="II58" i="54" s="1"/>
  <c r="IQ55" i="54"/>
  <c r="IG61" i="54"/>
  <c r="IP57" i="54"/>
  <c r="IO64" i="54"/>
  <c r="IO66" i="54"/>
  <c r="IO63" i="54"/>
  <c r="IO61" i="54"/>
  <c r="IO62" i="54"/>
  <c r="IO65" i="54"/>
  <c r="IO67" i="54"/>
  <c r="IO68" i="54"/>
  <c r="HF62" i="54"/>
  <c r="HL62" i="54" s="1"/>
  <c r="HF67" i="54"/>
  <c r="HL67" i="54" s="1"/>
  <c r="HF66" i="54"/>
  <c r="HL66" i="54" s="1"/>
  <c r="HF63" i="54"/>
  <c r="HL63" i="54" s="1"/>
  <c r="HF68" i="54"/>
  <c r="HL68" i="54" s="1"/>
  <c r="HF65" i="54"/>
  <c r="HL65" i="54" s="1"/>
  <c r="HF64" i="54"/>
  <c r="HL64" i="54" s="1"/>
  <c r="DH746" i="54"/>
  <c r="HT59" i="54"/>
  <c r="HO61" i="54"/>
  <c r="IC61" i="54" s="1"/>
  <c r="HO63" i="54"/>
  <c r="HO62" i="54"/>
  <c r="DK746" i="54"/>
  <c r="HU59" i="54"/>
  <c r="HO60" i="54"/>
  <c r="IC60" i="54" s="1"/>
  <c r="HO59" i="54"/>
  <c r="IC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S66" i="54" s="1"/>
  <c r="DD1113" i="54"/>
  <c r="BK14" i="66"/>
  <c r="DJ958" i="54"/>
  <c r="DJ749" i="54"/>
  <c r="HU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U69" i="54" s="1"/>
  <c r="DD748" i="54"/>
  <c r="DE748" i="54" s="1"/>
  <c r="DD957" i="54"/>
  <c r="DD176" i="54"/>
  <c r="DE176" i="54" s="1"/>
  <c r="DD1112" i="54"/>
  <c r="DE1112" i="54" s="1"/>
  <c r="DD750" i="54"/>
  <c r="HS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IJ56" i="54"/>
  <c r="IP56" i="54"/>
  <c r="IR56" i="54"/>
  <c r="IQ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IH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IK56" i="54"/>
  <c r="IL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K699" i="54" s="1"/>
  <c r="DJ77" i="54"/>
  <c r="DJ232" i="54"/>
  <c r="DD1063" i="54"/>
  <c r="DE1063" i="54" s="1"/>
  <c r="DD1065" i="54"/>
  <c r="DD701" i="54"/>
  <c r="DD441" i="54"/>
  <c r="DJ439" i="54"/>
  <c r="DK439" i="54" s="1"/>
  <c r="DJ76" i="54"/>
  <c r="DK76" i="54" s="1"/>
  <c r="DJ75" i="54"/>
  <c r="DK75" i="54" s="1"/>
  <c r="DJ1011" i="54"/>
  <c r="DK1011" i="54" s="1"/>
  <c r="DD1064" i="54"/>
  <c r="DD232" i="54"/>
  <c r="DE232" i="54" s="1"/>
  <c r="DD1011" i="54"/>
  <c r="DE1011" i="54" s="1"/>
  <c r="DD855" i="54"/>
  <c r="DE855" i="54" s="1"/>
  <c r="DJ855" i="54"/>
  <c r="DK855" i="54" s="1"/>
  <c r="DJ857" i="54"/>
  <c r="CJ17" i="66"/>
  <c r="HS64" i="54"/>
  <c r="CF154" i="54"/>
  <c r="CF134" i="54"/>
  <c r="CF314" i="54"/>
  <c r="CF54" i="54"/>
  <c r="DJ53" i="66"/>
  <c r="IQ57" i="54"/>
  <c r="IL57" i="54"/>
  <c r="IR57" i="54"/>
  <c r="IK57" i="54"/>
  <c r="IP58" i="54"/>
  <c r="IR58" i="54"/>
  <c r="IQ58" i="54"/>
  <c r="IJ58" i="54"/>
  <c r="IL58" i="54"/>
  <c r="IK58" i="54"/>
  <c r="IG59" i="54"/>
  <c r="IN61" i="54" s="1"/>
  <c r="HG66" i="54"/>
  <c r="HM66" i="54" s="1"/>
  <c r="HG65" i="54"/>
  <c r="HM65" i="54" s="1"/>
  <c r="HG63" i="54"/>
  <c r="HM63" i="54" s="1"/>
  <c r="HG68" i="54"/>
  <c r="HM68" i="54" s="1"/>
  <c r="HG62" i="54"/>
  <c r="HM62" i="54" s="1"/>
  <c r="HG67" i="54"/>
  <c r="HM67" i="54" s="1"/>
  <c r="HG64" i="54"/>
  <c r="HM64" i="54" s="1"/>
  <c r="HT69" i="54"/>
  <c r="IG69" i="54" s="1"/>
  <c r="HQ60" i="54"/>
  <c r="IE60" i="54" s="1"/>
  <c r="HQ59" i="54"/>
  <c r="IE59" i="54" s="1"/>
  <c r="HP59" i="54"/>
  <c r="ID59" i="54" s="1"/>
  <c r="HP60" i="54"/>
  <c r="ID60" i="54" s="1"/>
  <c r="IC62" i="54"/>
  <c r="HH65" i="54"/>
  <c r="HN65" i="54" s="1"/>
  <c r="HH68" i="54"/>
  <c r="HN68" i="54" s="1"/>
  <c r="HH63" i="54"/>
  <c r="HN63" i="54" s="1"/>
  <c r="HH66" i="54"/>
  <c r="HN66" i="54" s="1"/>
  <c r="HH67" i="54"/>
  <c r="HN67" i="54" s="1"/>
  <c r="HH64" i="54"/>
  <c r="HN64" i="54" s="1"/>
  <c r="HH62" i="54"/>
  <c r="HN62" i="54" s="1"/>
  <c r="HT66" i="54"/>
  <c r="IG66" i="54" s="1"/>
  <c r="EF294" i="54"/>
  <c r="HW76" i="54"/>
  <c r="IC63" i="54"/>
  <c r="HQ63" i="54"/>
  <c r="HQ61" i="54"/>
  <c r="IE61" i="54" s="1"/>
  <c r="HQ62" i="54"/>
  <c r="HP62" i="54"/>
  <c r="HP61" i="54"/>
  <c r="ID61" i="54" s="1"/>
  <c r="HP63" i="54"/>
  <c r="HO64" i="54"/>
  <c r="IC64" i="54" s="1"/>
  <c r="DK749" i="54"/>
  <c r="HQ66" i="54" s="1"/>
  <c r="HU64" i="54"/>
  <c r="DZ54" i="54"/>
  <c r="EK55" i="54" s="1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DY135" i="54"/>
  <c r="ED136" i="54" s="1"/>
  <c r="DY315" i="54"/>
  <c r="BQ56" i="66"/>
  <c r="DZ315" i="54" s="1"/>
  <c r="DY155" i="54"/>
  <c r="DE750" i="54"/>
  <c r="HO69" i="54" s="1"/>
  <c r="DK906" i="54"/>
  <c r="DK750" i="54"/>
  <c r="HQ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HO67" i="54" s="1"/>
  <c r="IC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HF69" i="54"/>
  <c r="HL69" i="54" s="1"/>
  <c r="EA155" i="54"/>
  <c r="EA135" i="54"/>
  <c r="EA315" i="54"/>
  <c r="X14" i="67"/>
  <c r="EA55" i="54"/>
  <c r="IO71" i="54"/>
  <c r="IO72" i="54"/>
  <c r="IO73" i="54"/>
  <c r="IO69" i="54"/>
  <c r="IO75" i="54"/>
  <c r="IO74" i="54"/>
  <c r="IO70" i="54"/>
  <c r="EB354" i="54"/>
  <c r="EF254" i="54"/>
  <c r="EE294" i="54"/>
  <c r="ED294" i="54"/>
  <c r="EB294" i="54"/>
  <c r="HF70" i="54" s="1"/>
  <c r="HL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HO65" i="54"/>
  <c r="IC65" i="54" s="1"/>
  <c r="DH696" i="54"/>
  <c r="HP64" i="54" s="1"/>
  <c r="HT64" i="54"/>
  <c r="HH69" i="54"/>
  <c r="HN69" i="54" s="1"/>
  <c r="HG69" i="54"/>
  <c r="HM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EC55" i="54"/>
  <c r="EB55" i="54"/>
  <c r="DE495" i="54"/>
  <c r="EC16" i="54"/>
  <c r="EE16" i="54"/>
  <c r="DE548" i="54"/>
  <c r="DE496" i="54"/>
  <c r="DH957" i="54"/>
  <c r="EM374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J155" i="54"/>
  <c r="BU76" i="66"/>
  <c r="BA77" i="66" s="1"/>
  <c r="CH516" i="54" s="1"/>
  <c r="BZ76" i="66"/>
  <c r="BP77" i="66"/>
  <c r="BJ77" i="66"/>
  <c r="DK77" i="54" l="1"/>
  <c r="DE233" i="54"/>
  <c r="CD95" i="54"/>
  <c r="BK56" i="66"/>
  <c r="DG340" i="54" s="1"/>
  <c r="DD807" i="54"/>
  <c r="DD390" i="54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HQ68" i="54"/>
  <c r="IE68" i="54" s="1"/>
  <c r="DZ94" i="54"/>
  <c r="EH95" i="54" s="1"/>
  <c r="CD535" i="54"/>
  <c r="DG73" i="66"/>
  <c r="DS73" i="66" s="1"/>
  <c r="HQ67" i="54"/>
  <c r="IE67" i="54" s="1"/>
  <c r="IG64" i="54"/>
  <c r="IN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ID64" i="54"/>
  <c r="IE66" i="54"/>
  <c r="HO70" i="54"/>
  <c r="IN60" i="54"/>
  <c r="HQ70" i="54"/>
  <c r="IN62" i="54"/>
  <c r="II59" i="54"/>
  <c r="IN63" i="54"/>
  <c r="ID62" i="54"/>
  <c r="IN59" i="54"/>
  <c r="ID63" i="54"/>
  <c r="II61" i="54"/>
  <c r="HF71" i="54"/>
  <c r="HL71" i="54" s="1"/>
  <c r="II60" i="54"/>
  <c r="HO66" i="54"/>
  <c r="IC66" i="54" s="1"/>
  <c r="HF74" i="54"/>
  <c r="HL74" i="54" s="1"/>
  <c r="IE62" i="54"/>
  <c r="IE63" i="54"/>
  <c r="IC70" i="54"/>
  <c r="HX76" i="54"/>
  <c r="HY76" i="54" s="1"/>
  <c r="HQ65" i="54"/>
  <c r="IE65" i="54" s="1"/>
  <c r="HQ64" i="54"/>
  <c r="IE64" i="54" s="1"/>
  <c r="IE69" i="54"/>
  <c r="HO68" i="54"/>
  <c r="IC68" i="54" s="1"/>
  <c r="HF73" i="54"/>
  <c r="HL73" i="54" s="1"/>
  <c r="HF75" i="54"/>
  <c r="HL75" i="54" s="1"/>
  <c r="EF295" i="54"/>
  <c r="HW84" i="54"/>
  <c r="HF72" i="54"/>
  <c r="HL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S76" i="54" s="1"/>
  <c r="DD907" i="54"/>
  <c r="DE907" i="54" s="1"/>
  <c r="DD1115" i="54"/>
  <c r="DE1115" i="54" s="1"/>
  <c r="DD909" i="54"/>
  <c r="EO434" i="54"/>
  <c r="DD648" i="54"/>
  <c r="DE648" i="54" s="1"/>
  <c r="DD752" i="54"/>
  <c r="HS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IC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5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HP65" i="54"/>
  <c r="ID65" i="54" s="1"/>
  <c r="HP66" i="54"/>
  <c r="ID66" i="54" s="1"/>
  <c r="HP68" i="54"/>
  <c r="ID68" i="54" s="1"/>
  <c r="HP67" i="54"/>
  <c r="ID67" i="54" s="1"/>
  <c r="HP70" i="54"/>
  <c r="HP69" i="54"/>
  <c r="ID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T74" i="54" s="1"/>
  <c r="DG753" i="54"/>
  <c r="HT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CD75" i="54" l="1"/>
  <c r="CD435" i="54"/>
  <c r="CD295" i="54"/>
  <c r="CD375" i="54"/>
  <c r="CD355" i="54"/>
  <c r="II62" i="54"/>
  <c r="IR62" i="54" s="1"/>
  <c r="DG74" i="66"/>
  <c r="DJ1117" i="54"/>
  <c r="DJ181" i="54"/>
  <c r="BZ15" i="66"/>
  <c r="DJ752" i="54"/>
  <c r="HU74" i="54" s="1"/>
  <c r="IG74" i="54" s="1"/>
  <c r="EK95" i="54"/>
  <c r="EG95" i="54"/>
  <c r="EJ95" i="54"/>
  <c r="EI95" i="54"/>
  <c r="AM14" i="67"/>
  <c r="IN69" i="54"/>
  <c r="BZ56" i="66"/>
  <c r="DE339" i="54"/>
  <c r="II67" i="54"/>
  <c r="IR67" i="54" s="1"/>
  <c r="DE809" i="54"/>
  <c r="IN70" i="54"/>
  <c r="IN65" i="54"/>
  <c r="IN68" i="54"/>
  <c r="IN64" i="54"/>
  <c r="IN67" i="54"/>
  <c r="II68" i="54"/>
  <c r="IJ68" i="54" s="1"/>
  <c r="DE391" i="54"/>
  <c r="DE807" i="54"/>
  <c r="DE808" i="54"/>
  <c r="II66" i="54"/>
  <c r="IP66" i="54" s="1"/>
  <c r="II64" i="54"/>
  <c r="IR64" i="54" s="1"/>
  <c r="II63" i="54"/>
  <c r="IL63" i="54" s="1"/>
  <c r="IQ59" i="54"/>
  <c r="IH76" i="54"/>
  <c r="IO79" i="54" s="1"/>
  <c r="IL59" i="54"/>
  <c r="IP59" i="54"/>
  <c r="IK59" i="54"/>
  <c r="IR59" i="54"/>
  <c r="IJ59" i="54"/>
  <c r="IQ60" i="54"/>
  <c r="IJ60" i="54"/>
  <c r="IK60" i="54"/>
  <c r="IP60" i="54"/>
  <c r="IL60" i="54"/>
  <c r="IR60" i="54"/>
  <c r="IQ61" i="54"/>
  <c r="IR61" i="54"/>
  <c r="IJ61" i="54"/>
  <c r="IL61" i="54"/>
  <c r="IK61" i="54"/>
  <c r="IP61" i="54"/>
  <c r="II65" i="54"/>
  <c r="IP65" i="54" s="1"/>
  <c r="IQ62" i="54"/>
  <c r="HO73" i="54"/>
  <c r="IC73" i="54" s="1"/>
  <c r="HS71" i="54"/>
  <c r="HT71" i="54"/>
  <c r="HG71" i="54"/>
  <c r="HM71" i="54" s="1"/>
  <c r="HG74" i="54"/>
  <c r="HM74" i="54" s="1"/>
  <c r="HG72" i="54"/>
  <c r="HM72" i="54" s="1"/>
  <c r="HG70" i="54"/>
  <c r="HM70" i="54" s="1"/>
  <c r="ID70" i="54" s="1"/>
  <c r="HG75" i="54"/>
  <c r="HM75" i="54" s="1"/>
  <c r="HG73" i="54"/>
  <c r="HM73" i="54" s="1"/>
  <c r="HH71" i="54"/>
  <c r="HN71" i="54" s="1"/>
  <c r="HH74" i="54"/>
  <c r="HN74" i="54" s="1"/>
  <c r="HH75" i="54"/>
  <c r="HN75" i="54" s="1"/>
  <c r="HH70" i="54"/>
  <c r="HN70" i="54" s="1"/>
  <c r="IE70" i="54" s="1"/>
  <c r="HH73" i="54"/>
  <c r="HN73" i="54" s="1"/>
  <c r="HH72" i="54"/>
  <c r="HN72" i="54" s="1"/>
  <c r="HX84" i="54"/>
  <c r="HY84" i="54" s="1"/>
  <c r="HF79" i="54"/>
  <c r="HL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HF78" i="54"/>
  <c r="HL78" i="54" s="1"/>
  <c r="V15" i="67"/>
  <c r="AT13" i="67"/>
  <c r="AU13" i="67" s="1"/>
  <c r="EH395" i="54"/>
  <c r="HF82" i="54"/>
  <c r="HL82" i="54" s="1"/>
  <c r="EI275" i="54"/>
  <c r="EJ275" i="54"/>
  <c r="HF81" i="54"/>
  <c r="HL81" i="54" s="1"/>
  <c r="EG275" i="54"/>
  <c r="EJ395" i="54"/>
  <c r="EI395" i="54"/>
  <c r="HF76" i="54"/>
  <c r="HL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IH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HF77" i="54"/>
  <c r="HL77" i="54" s="1"/>
  <c r="HF83" i="54"/>
  <c r="HL83" i="54" s="1"/>
  <c r="HF80" i="54"/>
  <c r="HL80" i="54" s="1"/>
  <c r="BG392" i="54"/>
  <c r="BH392" i="54" s="1"/>
  <c r="HO72" i="54"/>
  <c r="IC72" i="54" s="1"/>
  <c r="HO71" i="54"/>
  <c r="IC71" i="54" s="1"/>
  <c r="BG352" i="54"/>
  <c r="BI352" i="54" s="1"/>
  <c r="BG432" i="54"/>
  <c r="BI432" i="54" s="1"/>
  <c r="DI34" i="66"/>
  <c r="DI32" i="66"/>
  <c r="DF33" i="66" s="1"/>
  <c r="BG351" i="54"/>
  <c r="BH351" i="54" s="1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HO74" i="54" s="1"/>
  <c r="IC74" i="54" s="1"/>
  <c r="DE908" i="54"/>
  <c r="DM14" i="66"/>
  <c r="DP14" i="66" s="1"/>
  <c r="DE180" i="54"/>
  <c r="DE909" i="54"/>
  <c r="DE753" i="54"/>
  <c r="HO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U76" i="54" s="1"/>
  <c r="IG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II69" i="54"/>
  <c r="IP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HP71" i="54"/>
  <c r="HP73" i="54"/>
  <c r="HP72" i="54"/>
  <c r="HH76" i="54"/>
  <c r="HN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HP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HH81" i="54" s="1"/>
  <c r="HN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HP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IP62" i="54" l="1"/>
  <c r="IL62" i="54"/>
  <c r="IJ62" i="54"/>
  <c r="IK62" i="54"/>
  <c r="EF396" i="54"/>
  <c r="DZ316" i="54"/>
  <c r="EH317" i="54" s="1"/>
  <c r="IP67" i="54"/>
  <c r="IO76" i="54"/>
  <c r="IQ67" i="54"/>
  <c r="IJ67" i="54"/>
  <c r="IO82" i="54"/>
  <c r="IR66" i="54"/>
  <c r="IO77" i="54"/>
  <c r="IR68" i="54"/>
  <c r="IO83" i="54"/>
  <c r="IL68" i="54"/>
  <c r="IO80" i="54"/>
  <c r="IO78" i="54"/>
  <c r="IK68" i="54"/>
  <c r="IP68" i="54"/>
  <c r="IK66" i="54"/>
  <c r="IJ66" i="54"/>
  <c r="IQ66" i="54"/>
  <c r="DG395" i="54"/>
  <c r="DG341" i="54"/>
  <c r="DH343" i="54" s="1"/>
  <c r="DJ342" i="54"/>
  <c r="DK342" i="54" s="1"/>
  <c r="DJ394" i="54"/>
  <c r="ID72" i="54"/>
  <c r="DG393" i="54"/>
  <c r="DH394" i="54" s="1"/>
  <c r="DJ393" i="54"/>
  <c r="DK393" i="54" s="1"/>
  <c r="IL66" i="54"/>
  <c r="IO81" i="54"/>
  <c r="IL65" i="54"/>
  <c r="IL67" i="54"/>
  <c r="IK67" i="54"/>
  <c r="ID73" i="54"/>
  <c r="IJ65" i="54"/>
  <c r="IQ65" i="54"/>
  <c r="IR65" i="54"/>
  <c r="IK65" i="54"/>
  <c r="IQ68" i="54"/>
  <c r="IQ63" i="54"/>
  <c r="IQ64" i="54"/>
  <c r="IJ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IL64" i="54"/>
  <c r="IK63" i="54"/>
  <c r="IK64" i="54"/>
  <c r="IP64" i="54"/>
  <c r="IJ63" i="54"/>
  <c r="IP63" i="54"/>
  <c r="IR63" i="54"/>
  <c r="ID74" i="54"/>
  <c r="ID71" i="54"/>
  <c r="II70" i="54"/>
  <c r="IP70" i="54" s="1"/>
  <c r="HH82" i="54"/>
  <c r="HN82" i="54" s="1"/>
  <c r="HH80" i="54"/>
  <c r="HN80" i="54" s="1"/>
  <c r="HP75" i="54"/>
  <c r="ID75" i="54" s="1"/>
  <c r="HP76" i="54"/>
  <c r="HO76" i="54"/>
  <c r="IC76" i="54" s="1"/>
  <c r="HS84" i="54"/>
  <c r="HO78" i="54"/>
  <c r="IC78" i="54" s="1"/>
  <c r="HH78" i="54"/>
  <c r="HN78" i="54" s="1"/>
  <c r="HH77" i="54"/>
  <c r="HN77" i="54" s="1"/>
  <c r="HP77" i="54"/>
  <c r="EE296" i="54"/>
  <c r="HW91" i="54"/>
  <c r="HO75" i="54"/>
  <c r="IC75" i="54" s="1"/>
  <c r="DE860" i="54"/>
  <c r="HH83" i="54"/>
  <c r="HN83" i="54" s="1"/>
  <c r="HH79" i="54"/>
  <c r="HN79" i="54" s="1"/>
  <c r="DK751" i="54"/>
  <c r="HU71" i="54"/>
  <c r="IG71" i="54" s="1"/>
  <c r="HS79" i="54"/>
  <c r="HG83" i="54"/>
  <c r="HM83" i="54" s="1"/>
  <c r="HS81" i="54"/>
  <c r="AX13" i="67"/>
  <c r="AM15" i="67"/>
  <c r="DE395" i="54"/>
  <c r="DE394" i="54"/>
  <c r="DE810" i="54"/>
  <c r="HG80" i="54"/>
  <c r="HM80" i="54" s="1"/>
  <c r="BP58" i="66"/>
  <c r="V16" i="67" s="1"/>
  <c r="DE1016" i="54"/>
  <c r="HG76" i="54"/>
  <c r="HM76" i="54" s="1"/>
  <c r="CD57" i="54"/>
  <c r="BJ58" i="66"/>
  <c r="DD396" i="54" s="1"/>
  <c r="HG78" i="54"/>
  <c r="HM78" i="54" s="1"/>
  <c r="ID78" i="54" s="1"/>
  <c r="HG82" i="54"/>
  <c r="HM82" i="54" s="1"/>
  <c r="CD157" i="54"/>
  <c r="HG77" i="54"/>
  <c r="HM77" i="54" s="1"/>
  <c r="HG79" i="54"/>
  <c r="HM79" i="54" s="1"/>
  <c r="CD137" i="54"/>
  <c r="CH13" i="67"/>
  <c r="CK13" i="67" s="1"/>
  <c r="AY13" i="67"/>
  <c r="AV13" i="67"/>
  <c r="HG81" i="54"/>
  <c r="HM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HO80" i="54" s="1"/>
  <c r="IC80" i="54" s="1"/>
  <c r="BK352" i="54"/>
  <c r="EI176" i="54"/>
  <c r="BH432" i="54"/>
  <c r="IC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IK69" i="54"/>
  <c r="IJ69" i="54"/>
  <c r="IR69" i="54"/>
  <c r="IL69" i="54"/>
  <c r="IQ69" i="54"/>
  <c r="Q15" i="67"/>
  <c r="IJ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IO87" i="54"/>
  <c r="IO89" i="54"/>
  <c r="IO90" i="54"/>
  <c r="IO84" i="54"/>
  <c r="IO86" i="54"/>
  <c r="IO88" i="54"/>
  <c r="IO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U84" i="54" s="1"/>
  <c r="DJ755" i="54"/>
  <c r="HU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T84" i="54" s="1"/>
  <c r="DG1118" i="54"/>
  <c r="DH1118" i="54" s="1"/>
  <c r="DG755" i="54"/>
  <c r="HT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IK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IQ70" i="54"/>
  <c r="IR70" i="54"/>
  <c r="IL70" i="54"/>
  <c r="EN416" i="54"/>
  <c r="ID76" i="54"/>
  <c r="EL137" i="54"/>
  <c r="IG84" i="54"/>
  <c r="EO137" i="54"/>
  <c r="EP137" i="54"/>
  <c r="IG81" i="54"/>
  <c r="ID77" i="54"/>
  <c r="HQ73" i="54"/>
  <c r="IE73" i="54" s="1"/>
  <c r="II73" i="54" s="1"/>
  <c r="HQ72" i="54"/>
  <c r="IE72" i="54" s="1"/>
  <c r="II72" i="54" s="1"/>
  <c r="IK72" i="54" s="1"/>
  <c r="HQ71" i="54"/>
  <c r="IE71" i="54" s="1"/>
  <c r="II71" i="54" s="1"/>
  <c r="IL71" i="54" s="1"/>
  <c r="HT79" i="54"/>
  <c r="HX91" i="54"/>
  <c r="HY91" i="54" s="1"/>
  <c r="HQ75" i="54"/>
  <c r="IE75" i="54" s="1"/>
  <c r="II75" i="54" s="1"/>
  <c r="IL75" i="54" s="1"/>
  <c r="HQ74" i="54"/>
  <c r="IE74" i="54" s="1"/>
  <c r="II74" i="54" s="1"/>
  <c r="HO82" i="54"/>
  <c r="IC82" i="54" s="1"/>
  <c r="HU79" i="54"/>
  <c r="HQ76" i="54"/>
  <c r="IE76" i="54" s="1"/>
  <c r="HQ78" i="54"/>
  <c r="IE78" i="54" s="1"/>
  <c r="II78" i="54" s="1"/>
  <c r="HQ77" i="54"/>
  <c r="IE77" i="54" s="1"/>
  <c r="HF86" i="54"/>
  <c r="HL86" i="54" s="1"/>
  <c r="HO84" i="54"/>
  <c r="IN72" i="54"/>
  <c r="IN71" i="54"/>
  <c r="IN76" i="54"/>
  <c r="IN73" i="54"/>
  <c r="IN77" i="54"/>
  <c r="IN74" i="54"/>
  <c r="IN78" i="54"/>
  <c r="IN75" i="54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HO79" i="54"/>
  <c r="IC79" i="54" s="1"/>
  <c r="CT26" i="66"/>
  <c r="DJ57" i="66" s="1"/>
  <c r="DH75" i="66"/>
  <c r="DQ75" i="66" s="1"/>
  <c r="DH77" i="66"/>
  <c r="DH76" i="66"/>
  <c r="DH57" i="66"/>
  <c r="DH55" i="66"/>
  <c r="HO85" i="54"/>
  <c r="HF85" i="54"/>
  <c r="HL85" i="54" s="1"/>
  <c r="HF89" i="54"/>
  <c r="HL89" i="54" s="1"/>
  <c r="EP176" i="54"/>
  <c r="EM176" i="54"/>
  <c r="EN176" i="54"/>
  <c r="HF84" i="54"/>
  <c r="HL84" i="54" s="1"/>
  <c r="HF90" i="54"/>
  <c r="HL90" i="54" s="1"/>
  <c r="HO83" i="54"/>
  <c r="IC83" i="54" s="1"/>
  <c r="EO176" i="54"/>
  <c r="HF87" i="54"/>
  <c r="HL87" i="54" s="1"/>
  <c r="HF88" i="54"/>
  <c r="HL88" i="54" s="1"/>
  <c r="HO81" i="54"/>
  <c r="IC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HP79" i="54"/>
  <c r="ID79" i="54" s="1"/>
  <c r="HP80" i="54"/>
  <c r="ID80" i="54" s="1"/>
  <c r="HQ80" i="54"/>
  <c r="IE80" i="54" s="1"/>
  <c r="HQ79" i="54"/>
  <c r="IE79" i="54" s="1"/>
  <c r="HG84" i="54"/>
  <c r="HM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HP84" i="54" s="1"/>
  <c r="EF218" i="54"/>
  <c r="EC198" i="54"/>
  <c r="EO436" i="54"/>
  <c r="DE605" i="54"/>
  <c r="DE34" i="54"/>
  <c r="DK755" i="54"/>
  <c r="HQ83" i="54" s="1"/>
  <c r="IE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HQ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HP81" i="54" s="1"/>
  <c r="ID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HG86" i="54" s="1"/>
  <c r="HM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IQ75" i="54" l="1"/>
  <c r="II76" i="54"/>
  <c r="IR76" i="54" s="1"/>
  <c r="CD417" i="54"/>
  <c r="BP59" i="66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D400" i="54" s="1"/>
  <c r="DJ398" i="54"/>
  <c r="DK398" i="54" s="1"/>
  <c r="EB138" i="54"/>
  <c r="ED138" i="54"/>
  <c r="CD158" i="54"/>
  <c r="P16" i="67"/>
  <c r="AO16" i="67" s="1"/>
  <c r="AT15" i="67"/>
  <c r="CH15" i="67" s="1"/>
  <c r="CK15" i="67" s="1"/>
  <c r="II77" i="54"/>
  <c r="IQ77" i="54" s="1"/>
  <c r="IQ73" i="54"/>
  <c r="IR75" i="54"/>
  <c r="IP72" i="54"/>
  <c r="IL72" i="54"/>
  <c r="IK75" i="54"/>
  <c r="IP75" i="54"/>
  <c r="IR72" i="54"/>
  <c r="IJ75" i="54"/>
  <c r="IC84" i="54"/>
  <c r="IJ72" i="54"/>
  <c r="IQ78" i="54"/>
  <c r="IK71" i="54"/>
  <c r="IP71" i="54"/>
  <c r="IR71" i="54"/>
  <c r="IJ71" i="54"/>
  <c r="IQ74" i="54"/>
  <c r="IG79" i="54"/>
  <c r="HG85" i="54"/>
  <c r="HM85" i="54" s="1"/>
  <c r="HP83" i="54"/>
  <c r="ID83" i="54" s="1"/>
  <c r="II83" i="54" s="1"/>
  <c r="EB297" i="54"/>
  <c r="HF94" i="54" s="1"/>
  <c r="HL94" i="54" s="1"/>
  <c r="HW99" i="54"/>
  <c r="HS86" i="54"/>
  <c r="HG87" i="54"/>
  <c r="HM87" i="54" s="1"/>
  <c r="HG90" i="54"/>
  <c r="HM90" i="54" s="1"/>
  <c r="HP82" i="54"/>
  <c r="ID82" i="54" s="1"/>
  <c r="HQ84" i="54"/>
  <c r="HQ81" i="54"/>
  <c r="IE81" i="54" s="1"/>
  <c r="II81" i="54" s="1"/>
  <c r="IL74" i="54"/>
  <c r="IP74" i="54"/>
  <c r="IK74" i="54"/>
  <c r="IJ74" i="54"/>
  <c r="IR74" i="54"/>
  <c r="IQ71" i="54"/>
  <c r="HG89" i="54"/>
  <c r="HM89" i="54" s="1"/>
  <c r="HP85" i="54"/>
  <c r="HQ82" i="54"/>
  <c r="IE82" i="54" s="1"/>
  <c r="HS89" i="54"/>
  <c r="IQ72" i="54"/>
  <c r="HG88" i="54"/>
  <c r="HM88" i="54" s="1"/>
  <c r="HS91" i="54"/>
  <c r="HH88" i="54"/>
  <c r="HN88" i="54" s="1"/>
  <c r="IR73" i="54"/>
  <c r="IK73" i="54"/>
  <c r="IP73" i="54"/>
  <c r="IL73" i="54"/>
  <c r="IJ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DE345" i="54"/>
  <c r="DE346" i="54"/>
  <c r="DE398" i="54"/>
  <c r="DJ56" i="66"/>
  <c r="DJ75" i="66"/>
  <c r="DS75" i="66" s="1"/>
  <c r="DJ55" i="66"/>
  <c r="DJ76" i="66"/>
  <c r="HH90" i="54"/>
  <c r="HN90" i="54" s="1"/>
  <c r="HH86" i="54"/>
  <c r="HN86" i="54" s="1"/>
  <c r="IJ76" i="54"/>
  <c r="HH84" i="54"/>
  <c r="HN84" i="54" s="1"/>
  <c r="IL76" i="54"/>
  <c r="HH87" i="54"/>
  <c r="HN87" i="54" s="1"/>
  <c r="IQ76" i="54"/>
  <c r="IK78" i="54"/>
  <c r="IC85" i="54"/>
  <c r="DE1071" i="54"/>
  <c r="HH85" i="54"/>
  <c r="HN85" i="54" s="1"/>
  <c r="IE85" i="54" s="1"/>
  <c r="HH89" i="54"/>
  <c r="HN89" i="54" s="1"/>
  <c r="IP76" i="54"/>
  <c r="IK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IP78" i="54"/>
  <c r="IJ78" i="54"/>
  <c r="IL78" i="54"/>
  <c r="IR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HO86" i="54" s="1"/>
  <c r="IC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HH91" i="54" s="1"/>
  <c r="HN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ID84" i="54"/>
  <c r="II80" i="54"/>
  <c r="II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HF91" i="54"/>
  <c r="HL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U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IK77" i="54" l="1"/>
  <c r="CI26" i="66"/>
  <c r="BQ38" i="66"/>
  <c r="DY337" i="54"/>
  <c r="EE338" i="54" s="1"/>
  <c r="DY97" i="54"/>
  <c r="BR38" i="66"/>
  <c r="HF98" i="54"/>
  <c r="HL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IJ77" i="54"/>
  <c r="T16" i="67"/>
  <c r="U16" i="67" s="1"/>
  <c r="IR77" i="54"/>
  <c r="IL77" i="54"/>
  <c r="IP77" i="54"/>
  <c r="DH344" i="54"/>
  <c r="II82" i="54"/>
  <c r="IJ82" i="54" s="1"/>
  <c r="HF97" i="54"/>
  <c r="HL97" i="54" s="1"/>
  <c r="HF95" i="54"/>
  <c r="HL95" i="54" s="1"/>
  <c r="HF96" i="54"/>
  <c r="HL96" i="54" s="1"/>
  <c r="CH58" i="54"/>
  <c r="HF93" i="54"/>
  <c r="HL93" i="54" s="1"/>
  <c r="CH318" i="54"/>
  <c r="Q16" i="67"/>
  <c r="HF92" i="54"/>
  <c r="HL92" i="54" s="1"/>
  <c r="CH158" i="54"/>
  <c r="ID85" i="54"/>
  <c r="II85" i="54" s="1"/>
  <c r="IE84" i="54"/>
  <c r="II84" i="54" s="1"/>
  <c r="IN81" i="54"/>
  <c r="IQ81" i="54" s="1"/>
  <c r="IN85" i="54"/>
  <c r="IN82" i="54"/>
  <c r="IN80" i="54"/>
  <c r="IQ80" i="54" s="1"/>
  <c r="IN83" i="54"/>
  <c r="IQ83" i="54" s="1"/>
  <c r="IN79" i="54"/>
  <c r="IQ79" i="54" s="1"/>
  <c r="IN84" i="54"/>
  <c r="HO90" i="54"/>
  <c r="IC90" i="54" s="1"/>
  <c r="HX99" i="54"/>
  <c r="HY99" i="54" s="1"/>
  <c r="HO92" i="54"/>
  <c r="HT86" i="54"/>
  <c r="HU91" i="54"/>
  <c r="HU86" i="54"/>
  <c r="HT89" i="54"/>
  <c r="IG89" i="54" s="1"/>
  <c r="HT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HQ88" i="54" s="1"/>
  <c r="IE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HO88" i="54"/>
  <c r="IC88" i="54" s="1"/>
  <c r="AY354" i="54"/>
  <c r="DH446" i="54"/>
  <c r="EL397" i="54"/>
  <c r="HO89" i="54"/>
  <c r="IC89" i="54" s="1"/>
  <c r="EP397" i="54"/>
  <c r="DH863" i="54"/>
  <c r="DH447" i="54"/>
  <c r="DH238" i="54"/>
  <c r="DH82" i="54"/>
  <c r="DH706" i="54"/>
  <c r="DH83" i="54"/>
  <c r="EP277" i="54"/>
  <c r="EL337" i="54"/>
  <c r="HO93" i="54"/>
  <c r="DH239" i="54"/>
  <c r="EN417" i="54"/>
  <c r="DH1071" i="54"/>
  <c r="DH707" i="54"/>
  <c r="EL417" i="54"/>
  <c r="DH1070" i="54"/>
  <c r="DH705" i="54"/>
  <c r="HP86" i="54" s="1"/>
  <c r="ID86" i="54" s="1"/>
  <c r="HO87" i="54"/>
  <c r="IC87" i="54" s="1"/>
  <c r="EO417" i="54"/>
  <c r="HO91" i="54"/>
  <c r="IC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IL83" i="54"/>
  <c r="IP83" i="54"/>
  <c r="IR83" i="54"/>
  <c r="IJ79" i="54"/>
  <c r="IP79" i="54"/>
  <c r="IR79" i="54"/>
  <c r="IK80" i="54"/>
  <c r="IP80" i="54"/>
  <c r="IR80" i="54"/>
  <c r="IK81" i="54"/>
  <c r="IP81" i="54"/>
  <c r="IR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IH91" i="54"/>
  <c r="CO18" i="66"/>
  <c r="DL35" i="66" s="1"/>
  <c r="IJ81" i="54"/>
  <c r="IK83" i="54"/>
  <c r="IJ83" i="54"/>
  <c r="IL80" i="54"/>
  <c r="IJ80" i="54"/>
  <c r="IL81" i="54"/>
  <c r="IK79" i="54"/>
  <c r="IL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S99" i="54" s="1"/>
  <c r="DD917" i="54"/>
  <c r="DD188" i="54"/>
  <c r="DE188" i="54" s="1"/>
  <c r="DD1126" i="54"/>
  <c r="DD1125" i="54"/>
  <c r="DD761" i="54"/>
  <c r="HS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HH93" i="54" s="1"/>
  <c r="HN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IP82" i="54"/>
  <c r="IL82" i="54"/>
  <c r="IH99" i="54"/>
  <c r="IO103" i="54" s="1"/>
  <c r="EN178" i="54"/>
  <c r="IR82" i="54"/>
  <c r="IC92" i="54"/>
  <c r="IK82" i="54"/>
  <c r="IC93" i="54"/>
  <c r="IQ82" i="54"/>
  <c r="IG86" i="54"/>
  <c r="IN86" i="54" s="1"/>
  <c r="AT16" i="67"/>
  <c r="AY16" i="67" s="1"/>
  <c r="IQ85" i="54"/>
  <c r="BB354" i="54"/>
  <c r="BC354" i="54" s="1"/>
  <c r="IG91" i="54"/>
  <c r="EE298" i="54"/>
  <c r="HW106" i="54"/>
  <c r="HH96" i="54"/>
  <c r="HN96" i="54" s="1"/>
  <c r="HH92" i="54"/>
  <c r="HN92" i="54" s="1"/>
  <c r="HH98" i="54"/>
  <c r="HN98" i="54" s="1"/>
  <c r="HH97" i="54"/>
  <c r="HN97" i="54" s="1"/>
  <c r="HQ90" i="54"/>
  <c r="IE90" i="54" s="1"/>
  <c r="HH95" i="54"/>
  <c r="HN95" i="54" s="1"/>
  <c r="HP91" i="54"/>
  <c r="HH94" i="54"/>
  <c r="HN94" i="54" s="1"/>
  <c r="HP90" i="54"/>
  <c r="ID90" i="54" s="1"/>
  <c r="HQ91" i="54"/>
  <c r="IE91" i="54" s="1"/>
  <c r="HS94" i="54"/>
  <c r="DG77" i="66"/>
  <c r="DS77" i="66" s="1"/>
  <c r="DQ77" i="66"/>
  <c r="IJ85" i="54"/>
  <c r="IP85" i="54"/>
  <c r="IK85" i="54"/>
  <c r="IL85" i="54"/>
  <c r="IR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HQ93" i="54"/>
  <c r="IE93" i="54" s="1"/>
  <c r="DM36" i="66"/>
  <c r="BL395" i="54" s="1"/>
  <c r="HQ86" i="54"/>
  <c r="IE86" i="54" s="1"/>
  <c r="II86" i="54" s="1"/>
  <c r="HQ92" i="54"/>
  <c r="HQ87" i="54"/>
  <c r="IE87" i="54" s="1"/>
  <c r="DM37" i="66"/>
  <c r="BL356" i="54" s="1"/>
  <c r="DE58" i="66"/>
  <c r="AM337" i="54" s="1"/>
  <c r="HQ89" i="54"/>
  <c r="IE89" i="54" s="1"/>
  <c r="DH37" i="66"/>
  <c r="DH35" i="66"/>
  <c r="DQ35" i="66" s="1"/>
  <c r="CT18" i="66"/>
  <c r="DJ35" i="66" s="1"/>
  <c r="HP92" i="54"/>
  <c r="HP93" i="54"/>
  <c r="EO98" i="54"/>
  <c r="HP89" i="54"/>
  <c r="ID89" i="54" s="1"/>
  <c r="EP278" i="54"/>
  <c r="HP88" i="54"/>
  <c r="ID88" i="54" s="1"/>
  <c r="II88" i="54" s="1"/>
  <c r="HP87" i="54"/>
  <c r="ID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IO93" i="54"/>
  <c r="IO96" i="54"/>
  <c r="IO92" i="54"/>
  <c r="IO94" i="54"/>
  <c r="IO98" i="54"/>
  <c r="IO91" i="54"/>
  <c r="IO95" i="54"/>
  <c r="IO97" i="54"/>
  <c r="IJ84" i="54"/>
  <c r="IP84" i="54"/>
  <c r="IR84" i="54"/>
  <c r="IQ84" i="54"/>
  <c r="DL37" i="66"/>
  <c r="DL36" i="66"/>
  <c r="IK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IL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HO94" i="54"/>
  <c r="IC94" i="54" s="1"/>
  <c r="HO95" i="54"/>
  <c r="IC95" i="54" s="1"/>
  <c r="HG91" i="54"/>
  <c r="HM91" i="54" s="1"/>
  <c r="HG98" i="54"/>
  <c r="HM98" i="54" s="1"/>
  <c r="HG95" i="54"/>
  <c r="HM95" i="54" s="1"/>
  <c r="HG92" i="54"/>
  <c r="HM92" i="54" s="1"/>
  <c r="HG97" i="54"/>
  <c r="HM97" i="54" s="1"/>
  <c r="HG93" i="54"/>
  <c r="HM93" i="54" s="1"/>
  <c r="HG94" i="54"/>
  <c r="HM94" i="54" s="1"/>
  <c r="HG96" i="54"/>
  <c r="HM96" i="54" s="1"/>
  <c r="HF99" i="54"/>
  <c r="HL99" i="54" s="1"/>
  <c r="EM98" i="54"/>
  <c r="EB438" i="54"/>
  <c r="EP418" i="54"/>
  <c r="EM398" i="54"/>
  <c r="EM338" i="54"/>
  <c r="EO398" i="54"/>
  <c r="EL398" i="54"/>
  <c r="DE761" i="54"/>
  <c r="HO96" i="54" s="1"/>
  <c r="IC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T99" i="54" s="1"/>
  <c r="DG917" i="54"/>
  <c r="DG188" i="54"/>
  <c r="DH188" i="54" s="1"/>
  <c r="DG1126" i="54"/>
  <c r="DG1125" i="54"/>
  <c r="DG761" i="54"/>
  <c r="HT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U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U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HF104" i="54" s="1"/>
  <c r="HL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HO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CH27" i="66" l="1"/>
  <c r="IN92" i="54"/>
  <c r="IO100" i="54"/>
  <c r="IO105" i="54"/>
  <c r="IO102" i="54"/>
  <c r="IO104" i="54"/>
  <c r="IO99" i="54"/>
  <c r="IO101" i="54"/>
  <c r="AU16" i="67"/>
  <c r="AW16" i="67"/>
  <c r="AX16" i="67"/>
  <c r="AV16" i="67"/>
  <c r="IN89" i="54"/>
  <c r="IQ86" i="54"/>
  <c r="II90" i="54"/>
  <c r="IK90" i="54" s="1"/>
  <c r="IN87" i="54"/>
  <c r="IN90" i="54"/>
  <c r="IN88" i="54"/>
  <c r="IQ88" i="54" s="1"/>
  <c r="BD354" i="54"/>
  <c r="IE92" i="54"/>
  <c r="IN93" i="54"/>
  <c r="ID91" i="54"/>
  <c r="II91" i="54" s="1"/>
  <c r="IP91" i="54" s="1"/>
  <c r="IN91" i="54"/>
  <c r="BE354" i="54"/>
  <c r="BF354" i="54"/>
  <c r="HO98" i="54"/>
  <c r="IC98" i="54" s="1"/>
  <c r="IG96" i="54"/>
  <c r="IG99" i="54"/>
  <c r="HF103" i="54"/>
  <c r="HL103" i="54" s="1"/>
  <c r="HF105" i="54"/>
  <c r="HL105" i="54" s="1"/>
  <c r="HF102" i="54"/>
  <c r="HL102" i="54" s="1"/>
  <c r="HO100" i="54"/>
  <c r="DG78" i="66"/>
  <c r="HU94" i="54"/>
  <c r="HX106" i="54"/>
  <c r="HY106" i="54" s="1"/>
  <c r="HF101" i="54"/>
  <c r="HL101" i="54" s="1"/>
  <c r="HO97" i="54"/>
  <c r="IC97" i="54" s="1"/>
  <c r="HF100" i="54"/>
  <c r="HL100" i="54" s="1"/>
  <c r="HT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II89" i="54"/>
  <c r="IP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II87" i="54"/>
  <c r="DE36" i="66"/>
  <c r="AM435" i="54" s="1"/>
  <c r="ID93" i="54"/>
  <c r="II93" i="54" s="1"/>
  <c r="IP93" i="54" s="1"/>
  <c r="ID92" i="54"/>
  <c r="IJ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IK88" i="54"/>
  <c r="IP88" i="54"/>
  <c r="IR88" i="54"/>
  <c r="IL86" i="54"/>
  <c r="IP86" i="54"/>
  <c r="IR86" i="54"/>
  <c r="IP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IK86" i="54"/>
  <c r="IJ88" i="54"/>
  <c r="IL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IC99" i="54"/>
  <c r="HQ94" i="54"/>
  <c r="IE94" i="54" s="1"/>
  <c r="HQ95" i="54"/>
  <c r="IE95" i="54" s="1"/>
  <c r="HP95" i="54"/>
  <c r="ID95" i="54" s="1"/>
  <c r="HP94" i="54"/>
  <c r="ID94" i="54" s="1"/>
  <c r="HH99" i="54"/>
  <c r="HN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HH102" i="54" s="1"/>
  <c r="HN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S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S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HP96" i="54" s="1"/>
  <c r="ID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HP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HQ98" i="54" s="1"/>
  <c r="IE98" i="54" s="1"/>
  <c r="DK762" i="54"/>
  <c r="HQ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CJ27" i="66" l="1"/>
  <c r="IJ90" i="54"/>
  <c r="IR90" i="54"/>
  <c r="IL90" i="54"/>
  <c r="IQ87" i="54"/>
  <c r="IQ90" i="54"/>
  <c r="IC100" i="54"/>
  <c r="IK91" i="54"/>
  <c r="IL91" i="54"/>
  <c r="IR91" i="54"/>
  <c r="IJ91" i="54"/>
  <c r="II92" i="54"/>
  <c r="IQ92" i="54" s="1"/>
  <c r="IG94" i="54"/>
  <c r="IN96" i="54" s="1"/>
  <c r="IQ91" i="54"/>
  <c r="HH100" i="54"/>
  <c r="HN100" i="54" s="1"/>
  <c r="HH101" i="54"/>
  <c r="HN101" i="54" s="1"/>
  <c r="HH104" i="54"/>
  <c r="HN104" i="54" s="1"/>
  <c r="HH105" i="54"/>
  <c r="HN105" i="54" s="1"/>
  <c r="HH103" i="54"/>
  <c r="HN103" i="54" s="1"/>
  <c r="HQ96" i="54"/>
  <c r="IE96" i="54" s="1"/>
  <c r="II96" i="54" s="1"/>
  <c r="HP98" i="54"/>
  <c r="ID98" i="54" s="1"/>
  <c r="II98" i="54" s="1"/>
  <c r="HQ100" i="54"/>
  <c r="HS101" i="54"/>
  <c r="HP99" i="54"/>
  <c r="HP97" i="54"/>
  <c r="ID97" i="54" s="1"/>
  <c r="HQ97" i="54"/>
  <c r="IE97" i="54" s="1"/>
  <c r="EC299" i="54"/>
  <c r="HW114" i="54"/>
  <c r="DK819" i="54"/>
  <c r="BP435" i="54"/>
  <c r="IJ89" i="54"/>
  <c r="IL89" i="54"/>
  <c r="AW337" i="54"/>
  <c r="AZ337" i="54" s="1"/>
  <c r="BN396" i="54"/>
  <c r="IK87" i="54"/>
  <c r="IK89" i="54"/>
  <c r="IR89" i="54"/>
  <c r="IJ87" i="54"/>
  <c r="IQ89" i="54"/>
  <c r="BM355" i="54"/>
  <c r="AN417" i="54"/>
  <c r="BM396" i="54"/>
  <c r="AO417" i="54"/>
  <c r="BN436" i="54"/>
  <c r="BM435" i="54"/>
  <c r="BO436" i="54"/>
  <c r="BO435" i="54"/>
  <c r="BP436" i="54"/>
  <c r="IL87" i="54"/>
  <c r="IP87" i="54"/>
  <c r="IR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R93" i="54"/>
  <c r="IQ93" i="54"/>
  <c r="IK93" i="54"/>
  <c r="IL93" i="54"/>
  <c r="IJ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IH106" i="54"/>
  <c r="II94" i="54"/>
  <c r="IJ94" i="54" s="1"/>
  <c r="II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IE99" i="54"/>
  <c r="HO101" i="54"/>
  <c r="IC101" i="54" s="1"/>
  <c r="HO103" i="54"/>
  <c r="IC103" i="54" s="1"/>
  <c r="HO102" i="54"/>
  <c r="IC102" i="54" s="1"/>
  <c r="HG105" i="54"/>
  <c r="HM105" i="54" s="1"/>
  <c r="HG103" i="54"/>
  <c r="HM103" i="54" s="1"/>
  <c r="HG104" i="54"/>
  <c r="HM104" i="54" s="1"/>
  <c r="HG100" i="54"/>
  <c r="HM100" i="54" s="1"/>
  <c r="ID100" i="54" s="1"/>
  <c r="HG99" i="54"/>
  <c r="HM99" i="54" s="1"/>
  <c r="HG101" i="54"/>
  <c r="HM101" i="54" s="1"/>
  <c r="HG102" i="54"/>
  <c r="HM102" i="54" s="1"/>
  <c r="HF106" i="54"/>
  <c r="HL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HF107" i="54" s="1"/>
  <c r="HL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HO105" i="54" s="1"/>
  <c r="IC105" i="54" s="1"/>
  <c r="DE1129" i="54"/>
  <c r="EB259" i="54"/>
  <c r="EF259" i="54"/>
  <c r="EE259" i="54"/>
  <c r="EC259" i="54"/>
  <c r="DG765" i="54"/>
  <c r="HT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T104" i="54" s="1"/>
  <c r="DG973" i="54"/>
  <c r="DG972" i="54"/>
  <c r="DG1128" i="54"/>
  <c r="BY19" i="66"/>
  <c r="DJ191" i="54"/>
  <c r="DK191" i="54" s="1"/>
  <c r="DJ765" i="54"/>
  <c r="HU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U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HO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ID99" i="54" l="1"/>
  <c r="II99" i="54" s="1"/>
  <c r="IK92" i="54"/>
  <c r="IJ92" i="54"/>
  <c r="IL92" i="54"/>
  <c r="IP92" i="54"/>
  <c r="IR92" i="54"/>
  <c r="IN95" i="54"/>
  <c r="IQ95" i="54" s="1"/>
  <c r="II97" i="54"/>
  <c r="IJ97" i="54" s="1"/>
  <c r="IN100" i="54"/>
  <c r="IN98" i="54"/>
  <c r="IQ98" i="54" s="1"/>
  <c r="IN97" i="54"/>
  <c r="IN94" i="54"/>
  <c r="IN99" i="54"/>
  <c r="IE100" i="54"/>
  <c r="II100" i="54" s="1"/>
  <c r="IG104" i="54"/>
  <c r="IG106" i="54"/>
  <c r="HF113" i="54"/>
  <c r="HL113" i="54" s="1"/>
  <c r="HO104" i="54"/>
  <c r="IC104" i="54" s="1"/>
  <c r="HF109" i="54"/>
  <c r="HL109" i="54" s="1"/>
  <c r="HF111" i="54"/>
  <c r="HL111" i="54" s="1"/>
  <c r="HO107" i="54"/>
  <c r="IC107" i="54" s="1"/>
  <c r="HX114" i="54"/>
  <c r="HY114" i="54" s="1"/>
  <c r="HU101" i="54"/>
  <c r="HF108" i="54"/>
  <c r="HL108" i="54" s="1"/>
  <c r="HF110" i="54"/>
  <c r="HL110" i="54" s="1"/>
  <c r="HO108" i="54"/>
  <c r="HF112" i="54"/>
  <c r="HL112" i="54" s="1"/>
  <c r="HT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IK98" i="54"/>
  <c r="IP98" i="54"/>
  <c r="IR98" i="54"/>
  <c r="IK94" i="54"/>
  <c r="IP94" i="54"/>
  <c r="IR94" i="54"/>
  <c r="IQ94" i="54"/>
  <c r="IL95" i="54"/>
  <c r="IP95" i="54"/>
  <c r="IR95" i="54"/>
  <c r="IJ96" i="54"/>
  <c r="IP96" i="54"/>
  <c r="IR96" i="54"/>
  <c r="IO106" i="54"/>
  <c r="IO112" i="54"/>
  <c r="IO108" i="54"/>
  <c r="IO110" i="54"/>
  <c r="IO107" i="54"/>
  <c r="IO111" i="54"/>
  <c r="IO113" i="54"/>
  <c r="IO109" i="54"/>
  <c r="IQ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IK96" i="54"/>
  <c r="IL96" i="54"/>
  <c r="IL94" i="54"/>
  <c r="IJ95" i="54"/>
  <c r="IL98" i="54"/>
  <c r="IJ98" i="54"/>
  <c r="IK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IC106" i="54"/>
  <c r="HQ101" i="54"/>
  <c r="IE101" i="54" s="1"/>
  <c r="HQ103" i="54"/>
  <c r="IE103" i="54" s="1"/>
  <c r="HQ102" i="54"/>
  <c r="IE102" i="54" s="1"/>
  <c r="HP102" i="54"/>
  <c r="ID102" i="54" s="1"/>
  <c r="HP103" i="54"/>
  <c r="ID103" i="54" s="1"/>
  <c r="HP101" i="54"/>
  <c r="ID101" i="54" s="1"/>
  <c r="HH106" i="54"/>
  <c r="HN106" i="54" s="1"/>
  <c r="ED100" i="54"/>
  <c r="EB100" i="54"/>
  <c r="EH379" i="54"/>
  <c r="EE60" i="54"/>
  <c r="DH764" i="54"/>
  <c r="HP105" i="54" s="1"/>
  <c r="ID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HQ105" i="54" s="1"/>
  <c r="IE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HP108" i="54" s="1"/>
  <c r="ED321" i="54"/>
  <c r="EB121" i="54"/>
  <c r="EI379" i="54"/>
  <c r="EB420" i="54"/>
  <c r="ED420" i="54"/>
  <c r="BK20" i="66"/>
  <c r="DD767" i="54"/>
  <c r="HS111" i="54" s="1"/>
  <c r="DD196" i="54"/>
  <c r="DD975" i="54"/>
  <c r="DD1131" i="54"/>
  <c r="DD974" i="54"/>
  <c r="DE974" i="54" s="1"/>
  <c r="DD768" i="54"/>
  <c r="HS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HH108" i="54" s="1"/>
  <c r="HN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HQ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R97" i="54" l="1"/>
  <c r="IL97" i="54"/>
  <c r="IP97" i="54"/>
  <c r="IK97" i="54"/>
  <c r="IQ97" i="54"/>
  <c r="IQ100" i="54"/>
  <c r="IP100" i="54"/>
  <c r="IR100" i="54"/>
  <c r="IJ100" i="54"/>
  <c r="IL100" i="54"/>
  <c r="IK100" i="54"/>
  <c r="II101" i="54"/>
  <c r="IJ101" i="54" s="1"/>
  <c r="IC108" i="54"/>
  <c r="HH109" i="54"/>
  <c r="HN109" i="54" s="1"/>
  <c r="HH110" i="54"/>
  <c r="HN110" i="54" s="1"/>
  <c r="HQ104" i="54"/>
  <c r="IE104" i="54" s="1"/>
  <c r="HP106" i="54"/>
  <c r="EE300" i="54"/>
  <c r="HW121" i="54"/>
  <c r="HH111" i="54"/>
  <c r="HN111" i="54" s="1"/>
  <c r="HH112" i="54"/>
  <c r="HN112" i="54" s="1"/>
  <c r="HQ108" i="54"/>
  <c r="IE108" i="54" s="1"/>
  <c r="HP107" i="54"/>
  <c r="HP104" i="54"/>
  <c r="ID104" i="54" s="1"/>
  <c r="II104" i="54" s="1"/>
  <c r="HS109" i="54"/>
  <c r="HH113" i="54"/>
  <c r="HN113" i="54" s="1"/>
  <c r="HH107" i="54"/>
  <c r="HN107" i="54" s="1"/>
  <c r="IE107" i="54" s="1"/>
  <c r="HQ106" i="54"/>
  <c r="IE106" i="54" s="1"/>
  <c r="IG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II102" i="54"/>
  <c r="IL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IK99" i="54"/>
  <c r="IP99" i="54"/>
  <c r="IR99" i="54"/>
  <c r="IQ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IH114" i="54"/>
  <c r="IL99" i="54"/>
  <c r="IJ99" i="54"/>
  <c r="II103" i="54"/>
  <c r="II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HO110" i="54"/>
  <c r="IC110" i="54" s="1"/>
  <c r="HO109" i="54"/>
  <c r="IC109" i="54" s="1"/>
  <c r="HF114" i="54"/>
  <c r="HL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HO111" i="54" s="1"/>
  <c r="IC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U114" i="54" s="1"/>
  <c r="DJ975" i="54"/>
  <c r="DJ1130" i="54"/>
  <c r="DK1130" i="54" s="1"/>
  <c r="DJ196" i="54"/>
  <c r="DJ767" i="54"/>
  <c r="HU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T114" i="54" s="1"/>
  <c r="DG767" i="54"/>
  <c r="HT111" i="54" s="1"/>
  <c r="IG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HO114" i="54" s="1"/>
  <c r="DE196" i="54"/>
  <c r="EB300" i="54"/>
  <c r="HF118" i="54" s="1"/>
  <c r="HL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IG114" i="54" l="1"/>
  <c r="IR101" i="54"/>
  <c r="IL101" i="54"/>
  <c r="IP101" i="54"/>
  <c r="IK101" i="54"/>
  <c r="HF120" i="54"/>
  <c r="HL120" i="54" s="1"/>
  <c r="HF115" i="54"/>
  <c r="HL115" i="54" s="1"/>
  <c r="HO115" i="54"/>
  <c r="HU109" i="54"/>
  <c r="HT109" i="54"/>
  <c r="HF119" i="54"/>
  <c r="HL119" i="54" s="1"/>
  <c r="HF117" i="54"/>
  <c r="HL117" i="54" s="1"/>
  <c r="HO112" i="54"/>
  <c r="IC112" i="54" s="1"/>
  <c r="HX121" i="54"/>
  <c r="HY121" i="54" s="1"/>
  <c r="HF116" i="54"/>
  <c r="HL116" i="54" s="1"/>
  <c r="HO113" i="54"/>
  <c r="IC113" i="54" s="1"/>
  <c r="IN106" i="54"/>
  <c r="IN104" i="54"/>
  <c r="IQ104" i="54" s="1"/>
  <c r="IN103" i="54"/>
  <c r="IQ103" i="54" s="1"/>
  <c r="IN105" i="54"/>
  <c r="IQ105" i="54" s="1"/>
  <c r="IN107" i="54"/>
  <c r="IN101" i="54"/>
  <c r="IQ101" i="54" s="1"/>
  <c r="IN108" i="54"/>
  <c r="IN102" i="54"/>
  <c r="IQ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R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IJ102" i="54"/>
  <c r="IP102" i="54"/>
  <c r="IK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IK103" i="54"/>
  <c r="IP103" i="54"/>
  <c r="IR103" i="54"/>
  <c r="IO118" i="54"/>
  <c r="IO114" i="54"/>
  <c r="IO120" i="54"/>
  <c r="IO119" i="54"/>
  <c r="IO115" i="54"/>
  <c r="IO117" i="54"/>
  <c r="IO116" i="54"/>
  <c r="IJ105" i="54"/>
  <c r="IP105" i="54"/>
  <c r="IR105" i="54"/>
  <c r="IJ104" i="54"/>
  <c r="IP104" i="54"/>
  <c r="IR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IJ103" i="54"/>
  <c r="IL103" i="54"/>
  <c r="IC114" i="54"/>
  <c r="IK104" i="54"/>
  <c r="IK105" i="54"/>
  <c r="IL104" i="54"/>
  <c r="IL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HP110" i="54"/>
  <c r="HP109" i="54"/>
  <c r="HQ109" i="54"/>
  <c r="IE109" i="54" s="1"/>
  <c r="HQ110" i="54"/>
  <c r="IE110" i="54" s="1"/>
  <c r="HG107" i="54"/>
  <c r="HM107" i="54" s="1"/>
  <c r="ID107" i="54" s="1"/>
  <c r="II107" i="54" s="1"/>
  <c r="HG111" i="54"/>
  <c r="HM111" i="54" s="1"/>
  <c r="HG113" i="54"/>
  <c r="HM113" i="54" s="1"/>
  <c r="HG109" i="54"/>
  <c r="HM109" i="54" s="1"/>
  <c r="HG112" i="54"/>
  <c r="HM112" i="54" s="1"/>
  <c r="HG106" i="54"/>
  <c r="HM106" i="54" s="1"/>
  <c r="ID106" i="54" s="1"/>
  <c r="II106" i="54" s="1"/>
  <c r="HG110" i="54"/>
  <c r="HM110" i="54" s="1"/>
  <c r="HG108" i="54"/>
  <c r="HM108" i="54" s="1"/>
  <c r="ID108" i="54" s="1"/>
  <c r="II108" i="54" s="1"/>
  <c r="HH114" i="54"/>
  <c r="HN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HQ113" i="54" s="1"/>
  <c r="IE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HP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HH118" i="54" s="1"/>
  <c r="HN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HP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HQ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CI27" i="66" l="1"/>
  <c r="DG60" i="66"/>
  <c r="AW419" i="54" s="1"/>
  <c r="ID109" i="54"/>
  <c r="II109" i="54" s="1"/>
  <c r="ID110" i="54"/>
  <c r="II110" i="54" s="1"/>
  <c r="HH117" i="54"/>
  <c r="HN117" i="54" s="1"/>
  <c r="HP114" i="54"/>
  <c r="HP112" i="54"/>
  <c r="ID112" i="54" s="1"/>
  <c r="HQ114" i="54"/>
  <c r="IE114" i="54" s="1"/>
  <c r="HH115" i="54"/>
  <c r="HN115" i="54" s="1"/>
  <c r="IE115" i="54" s="1"/>
  <c r="HH116" i="54"/>
  <c r="HN116" i="54" s="1"/>
  <c r="HP113" i="54"/>
  <c r="HQ111" i="54"/>
  <c r="IE111" i="54" s="1"/>
  <c r="HS119" i="54"/>
  <c r="HH119" i="54"/>
  <c r="HN119" i="54" s="1"/>
  <c r="HH120" i="54"/>
  <c r="HN120" i="54" s="1"/>
  <c r="HQ112" i="54"/>
  <c r="IE112" i="54" s="1"/>
  <c r="EE301" i="54"/>
  <c r="HW129" i="54"/>
  <c r="HS116" i="54"/>
  <c r="IG109" i="54"/>
  <c r="IC115" i="54"/>
  <c r="HS121" i="54"/>
  <c r="ID113" i="54"/>
  <c r="II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HO116" i="54" s="1"/>
  <c r="IC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IP106" i="54"/>
  <c r="IQ106" i="54"/>
  <c r="IR106" i="54"/>
  <c r="IP107" i="54"/>
  <c r="IR107" i="54"/>
  <c r="IQ107" i="54"/>
  <c r="IP108" i="54"/>
  <c r="IR108" i="54"/>
  <c r="IQ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HF121" i="54" s="1"/>
  <c r="HL121" i="54" s="1"/>
  <c r="ED341" i="54"/>
  <c r="EE281" i="54"/>
  <c r="EF341" i="54"/>
  <c r="IJ107" i="54"/>
  <c r="IL107" i="54"/>
  <c r="IK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IJ108" i="54"/>
  <c r="IK108" i="54"/>
  <c r="IL108" i="54"/>
  <c r="IJ106" i="54"/>
  <c r="IL106" i="54"/>
  <c r="IK106" i="54"/>
  <c r="ID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CH28" i="66" l="1"/>
  <c r="DG61" i="66"/>
  <c r="BQ42" i="66"/>
  <c r="II111" i="54"/>
  <c r="IJ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II112" i="54"/>
  <c r="IR112" i="54" s="1"/>
  <c r="CH281" i="54"/>
  <c r="HT119" i="54"/>
  <c r="IN109" i="54"/>
  <c r="IQ109" i="54" s="1"/>
  <c r="IN111" i="54"/>
  <c r="IN112" i="54"/>
  <c r="IN115" i="54"/>
  <c r="IN110" i="54"/>
  <c r="IQ110" i="54" s="1"/>
  <c r="IN113" i="54"/>
  <c r="IQ113" i="54" s="1"/>
  <c r="IN114" i="54"/>
  <c r="HO120" i="54"/>
  <c r="IC120" i="54" s="1"/>
  <c r="HO121" i="54"/>
  <c r="IC121" i="54" s="1"/>
  <c r="HU121" i="54"/>
  <c r="HT121" i="54"/>
  <c r="HU119" i="54"/>
  <c r="HX129" i="54"/>
  <c r="HY129" i="54" s="1"/>
  <c r="HT116" i="54"/>
  <c r="HU116" i="54"/>
  <c r="IG119" i="54"/>
  <c r="EH421" i="54"/>
  <c r="EI101" i="54"/>
  <c r="EG421" i="54"/>
  <c r="DK1030" i="54"/>
  <c r="DK717" i="54"/>
  <c r="HQ117" i="54" s="1"/>
  <c r="IE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HP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HO122" i="54"/>
  <c r="HO117" i="54"/>
  <c r="IC117" i="54" s="1"/>
  <c r="HO118" i="54"/>
  <c r="IC118" i="54" s="1"/>
  <c r="HO123" i="54"/>
  <c r="EB102" i="54"/>
  <c r="HO119" i="54"/>
  <c r="IC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IP112" i="54"/>
  <c r="IJ110" i="54"/>
  <c r="IP110" i="54"/>
  <c r="IR110" i="54"/>
  <c r="IJ109" i="54"/>
  <c r="IP109" i="54"/>
  <c r="IR109" i="54"/>
  <c r="IL113" i="54"/>
  <c r="IP113" i="54"/>
  <c r="IR113" i="54"/>
  <c r="HF123" i="54"/>
  <c r="HL123" i="54" s="1"/>
  <c r="HF125" i="54"/>
  <c r="HL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HF122" i="54"/>
  <c r="HL122" i="54" s="1"/>
  <c r="HF127" i="54"/>
  <c r="HL127" i="54" s="1"/>
  <c r="HF124" i="54"/>
  <c r="HL124" i="54" s="1"/>
  <c r="HF126" i="54"/>
  <c r="HL126" i="54" s="1"/>
  <c r="HF128" i="54"/>
  <c r="HL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IJ113" i="54"/>
  <c r="IK110" i="54"/>
  <c r="IK113" i="54"/>
  <c r="IL110" i="54"/>
  <c r="IK109" i="54"/>
  <c r="IL109" i="54"/>
  <c r="DY81" i="54"/>
  <c r="EE82" i="54" s="1"/>
  <c r="DY301" i="54"/>
  <c r="DY381" i="54"/>
  <c r="DY261" i="54"/>
  <c r="EB262" i="54" s="1"/>
  <c r="DY361" i="54"/>
  <c r="DY441" i="54"/>
  <c r="EC442" i="54" s="1"/>
  <c r="HH122" i="54"/>
  <c r="HN122" i="54" s="1"/>
  <c r="HH128" i="54"/>
  <c r="HN128" i="54" s="1"/>
  <c r="HH126" i="54"/>
  <c r="HN126" i="54" s="1"/>
  <c r="HH121" i="54"/>
  <c r="HN121" i="54" s="1"/>
  <c r="HH124" i="54"/>
  <c r="HN124" i="54" s="1"/>
  <c r="HH123" i="54"/>
  <c r="HN123" i="54" s="1"/>
  <c r="HH127" i="54"/>
  <c r="HN127" i="54" s="1"/>
  <c r="HH125" i="54"/>
  <c r="HN125" i="54" s="1"/>
  <c r="HG115" i="54"/>
  <c r="HM115" i="54" s="1"/>
  <c r="ID115" i="54" s="1"/>
  <c r="II115" i="54" s="1"/>
  <c r="HG114" i="54"/>
  <c r="HM114" i="54" s="1"/>
  <c r="ID114" i="54" s="1"/>
  <c r="II114" i="54" s="1"/>
  <c r="HG119" i="54"/>
  <c r="HM119" i="54" s="1"/>
  <c r="HG118" i="54"/>
  <c r="HM118" i="54" s="1"/>
  <c r="HG120" i="54"/>
  <c r="HM120" i="54" s="1"/>
  <c r="HG116" i="54"/>
  <c r="HM116" i="54" s="1"/>
  <c r="HG117" i="54"/>
  <c r="HM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IR111" i="54" l="1"/>
  <c r="CJ28" i="66"/>
  <c r="DE1085" i="54"/>
  <c r="DE1033" i="54"/>
  <c r="IK111" i="54"/>
  <c r="IP111" i="54"/>
  <c r="AX339" i="54"/>
  <c r="AY339" i="54"/>
  <c r="EF422" i="54"/>
  <c r="AQ358" i="54"/>
  <c r="IL111" i="54"/>
  <c r="BA339" i="54"/>
  <c r="IQ111" i="54"/>
  <c r="DE97" i="54"/>
  <c r="DG461" i="54"/>
  <c r="DG877" i="54"/>
  <c r="IL112" i="54"/>
  <c r="DG1086" i="54"/>
  <c r="DG1085" i="54"/>
  <c r="DE254" i="54"/>
  <c r="DE253" i="54"/>
  <c r="DG876" i="54"/>
  <c r="DG722" i="54"/>
  <c r="IK112" i="54"/>
  <c r="DG720" i="54"/>
  <c r="DH720" i="54" s="1"/>
  <c r="DG460" i="54"/>
  <c r="DH460" i="54" s="1"/>
  <c r="IJ112" i="54"/>
  <c r="DE1034" i="54"/>
  <c r="IQ112" i="54"/>
  <c r="IG116" i="54"/>
  <c r="IN117" i="54" s="1"/>
  <c r="IG121" i="54"/>
  <c r="EB302" i="54"/>
  <c r="HW136" i="54"/>
  <c r="HP122" i="54"/>
  <c r="HS126" i="54"/>
  <c r="HS124" i="54"/>
  <c r="HQ123" i="54"/>
  <c r="IE123" i="54" s="1"/>
  <c r="HP119" i="54"/>
  <c r="ID119" i="54" s="1"/>
  <c r="HS129" i="54"/>
  <c r="HQ120" i="54"/>
  <c r="IE120" i="54" s="1"/>
  <c r="HQ119" i="54"/>
  <c r="IE119" i="54" s="1"/>
  <c r="HQ118" i="54"/>
  <c r="IE118" i="54" s="1"/>
  <c r="EF282" i="54"/>
  <c r="HQ116" i="54"/>
  <c r="IE116" i="54" s="1"/>
  <c r="EE342" i="54"/>
  <c r="EB182" i="54"/>
  <c r="EJ42" i="54"/>
  <c r="DJ1033" i="54"/>
  <c r="DJ877" i="54"/>
  <c r="DJ721" i="54"/>
  <c r="HU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U124" i="54" s="1"/>
  <c r="DE98" i="54"/>
  <c r="AQ420" i="54"/>
  <c r="AP420" i="54"/>
  <c r="AN420" i="54"/>
  <c r="EE42" i="54"/>
  <c r="BZ42" i="66"/>
  <c r="HQ122" i="54"/>
  <c r="IE122" i="54" s="1"/>
  <c r="EA341" i="54"/>
  <c r="EM342" i="54" s="1"/>
  <c r="EA41" i="54"/>
  <c r="EP42" i="54" s="1"/>
  <c r="ED42" i="54"/>
  <c r="EF42" i="54"/>
  <c r="EC42" i="54"/>
  <c r="HQ121" i="54"/>
  <c r="IE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U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IC122" i="54"/>
  <c r="IC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HO125" i="54" s="1"/>
  <c r="IC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HP116" i="54"/>
  <c r="ID116" i="54" s="1"/>
  <c r="HP118" i="54"/>
  <c r="ID118" i="54" s="1"/>
  <c r="HP123" i="54"/>
  <c r="DK828" i="54"/>
  <c r="DK829" i="54"/>
  <c r="HP121" i="54"/>
  <c r="HP120" i="54"/>
  <c r="ID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IP114" i="54"/>
  <c r="IR114" i="54"/>
  <c r="IQ114" i="54"/>
  <c r="IP115" i="54"/>
  <c r="IR115" i="54"/>
  <c r="IQ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IH129" i="54"/>
  <c r="IH121" i="54"/>
  <c r="IJ114" i="54"/>
  <c r="IL114" i="54"/>
  <c r="IK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IJ115" i="54"/>
  <c r="IL115" i="54"/>
  <c r="IK115" i="54"/>
  <c r="ID117" i="54"/>
  <c r="II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T129" i="54" s="1"/>
  <c r="DG773" i="54"/>
  <c r="HT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1086" i="54" l="1"/>
  <c r="DH877" i="54"/>
  <c r="DH461" i="54"/>
  <c r="DH876" i="54"/>
  <c r="DH462" i="54"/>
  <c r="DH878" i="54"/>
  <c r="IN123" i="54"/>
  <c r="DH722" i="54"/>
  <c r="DH721" i="54"/>
  <c r="II120" i="54"/>
  <c r="IR120" i="54" s="1"/>
  <c r="IN116" i="54"/>
  <c r="IN118" i="54"/>
  <c r="IN119" i="54"/>
  <c r="IN122" i="54"/>
  <c r="IN120" i="54"/>
  <c r="HF134" i="54"/>
  <c r="HL134" i="54" s="1"/>
  <c r="IN121" i="54"/>
  <c r="HO130" i="54"/>
  <c r="HX136" i="54"/>
  <c r="HY136" i="54" s="1"/>
  <c r="HO128" i="54"/>
  <c r="IC128" i="54" s="1"/>
  <c r="DK878" i="54"/>
  <c r="IG126" i="54"/>
  <c r="IG129" i="54"/>
  <c r="HT124" i="54"/>
  <c r="IG124" i="54" s="1"/>
  <c r="II116" i="54"/>
  <c r="IL116" i="54" s="1"/>
  <c r="II119" i="54"/>
  <c r="IJ119" i="54" s="1"/>
  <c r="DJ831" i="54"/>
  <c r="II118" i="54"/>
  <c r="IR118" i="54" s="1"/>
  <c r="DK877" i="54"/>
  <c r="DJ830" i="54"/>
  <c r="DK830" i="54" s="1"/>
  <c r="DK720" i="54"/>
  <c r="HQ124" i="54" s="1"/>
  <c r="IE124" i="54" s="1"/>
  <c r="DK721" i="54"/>
  <c r="HQ128" i="54" s="1"/>
  <c r="IE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EA42" i="54" s="1"/>
  <c r="DD1089" i="54"/>
  <c r="EM282" i="54"/>
  <c r="EL282" i="54"/>
  <c r="HH132" i="54" s="1"/>
  <c r="HN132" i="54" s="1"/>
  <c r="DK722" i="54"/>
  <c r="HQ129" i="54" s="1"/>
  <c r="CH542" i="54"/>
  <c r="EP402" i="54"/>
  <c r="EO402" i="54"/>
  <c r="EN402" i="54"/>
  <c r="HF130" i="54"/>
  <c r="HL130" i="54" s="1"/>
  <c r="HF131" i="54"/>
  <c r="HL131" i="54" s="1"/>
  <c r="HF132" i="54"/>
  <c r="HL132" i="54" s="1"/>
  <c r="HF135" i="54"/>
  <c r="HL135" i="54" s="1"/>
  <c r="HF129" i="54"/>
  <c r="HL129" i="54" s="1"/>
  <c r="HF133" i="54"/>
  <c r="HL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HO127" i="54"/>
  <c r="IC127" i="54" s="1"/>
  <c r="AO439" i="54"/>
  <c r="DF40" i="66"/>
  <c r="DR40" i="66" s="1"/>
  <c r="DR39" i="66"/>
  <c r="DR19" i="66"/>
  <c r="AS378" i="54"/>
  <c r="HO126" i="54"/>
  <c r="IC126" i="54" s="1"/>
  <c r="AN359" i="54"/>
  <c r="AQ439" i="54"/>
  <c r="AR358" i="54"/>
  <c r="AU358" i="54" s="1"/>
  <c r="HO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HO124" i="54"/>
  <c r="IC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IO132" i="54"/>
  <c r="IO133" i="54"/>
  <c r="IO134" i="54"/>
  <c r="IO131" i="54"/>
  <c r="IO130" i="54"/>
  <c r="IO129" i="54"/>
  <c r="IO135" i="54"/>
  <c r="IP117" i="54"/>
  <c r="IR117" i="54"/>
  <c r="IQ117" i="54"/>
  <c r="IK120" i="54"/>
  <c r="IP120" i="54"/>
  <c r="IO127" i="54"/>
  <c r="IO126" i="54"/>
  <c r="IO123" i="54"/>
  <c r="IO128" i="54"/>
  <c r="IO121" i="54"/>
  <c r="IO122" i="54"/>
  <c r="IO124" i="54"/>
  <c r="IO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02" i="54"/>
  <c r="EM403" i="54" s="1"/>
  <c r="EO382" i="54"/>
  <c r="IJ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IJ117" i="54"/>
  <c r="IL117" i="54"/>
  <c r="IK117" i="54"/>
  <c r="EN382" i="54"/>
  <c r="HP125" i="54"/>
  <c r="HP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HP129" i="54" s="1"/>
  <c r="DH201" i="54"/>
  <c r="DH773" i="54"/>
  <c r="HP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EA422" i="54" l="1"/>
  <c r="EA342" i="54"/>
  <c r="EA282" i="54"/>
  <c r="EA182" i="54"/>
  <c r="EA102" i="54"/>
  <c r="EL103" i="54" s="1"/>
  <c r="DJ257" i="54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IQ120" i="54"/>
  <c r="IL120" i="54"/>
  <c r="IP119" i="54"/>
  <c r="IK116" i="54"/>
  <c r="IQ116" i="54"/>
  <c r="IR116" i="54"/>
  <c r="DK832" i="54"/>
  <c r="IR119" i="54"/>
  <c r="IC130" i="54"/>
  <c r="IP116" i="54"/>
  <c r="IJ116" i="54"/>
  <c r="HP126" i="54"/>
  <c r="HP127" i="54"/>
  <c r="IN124" i="54"/>
  <c r="IN125" i="54"/>
  <c r="IN128" i="54"/>
  <c r="IN127" i="54"/>
  <c r="IN129" i="54"/>
  <c r="IN126" i="54"/>
  <c r="IN130" i="54"/>
  <c r="HP130" i="54"/>
  <c r="HS136" i="54"/>
  <c r="HS131" i="54"/>
  <c r="HS134" i="54"/>
  <c r="HU131" i="54"/>
  <c r="EB303" i="54"/>
  <c r="HW144" i="54"/>
  <c r="IK119" i="54"/>
  <c r="IQ119" i="54"/>
  <c r="IL119" i="54"/>
  <c r="HQ125" i="54"/>
  <c r="IE125" i="54" s="1"/>
  <c r="IP118" i="54"/>
  <c r="IL118" i="54"/>
  <c r="HQ126" i="54"/>
  <c r="IE126" i="54" s="1"/>
  <c r="IJ118" i="54"/>
  <c r="HQ127" i="54"/>
  <c r="IE127" i="54" s="1"/>
  <c r="IQ118" i="54"/>
  <c r="IK118" i="54"/>
  <c r="EM283" i="54"/>
  <c r="DK831" i="54"/>
  <c r="EO423" i="54"/>
  <c r="EB103" i="54"/>
  <c r="DE723" i="54"/>
  <c r="HO133" i="54" s="1"/>
  <c r="IC133" i="54" s="1"/>
  <c r="DE465" i="54"/>
  <c r="DE464" i="54"/>
  <c r="HQ130" i="54"/>
  <c r="EC103" i="54"/>
  <c r="EF103" i="54"/>
  <c r="ED103" i="54"/>
  <c r="DE101" i="54"/>
  <c r="DE463" i="54"/>
  <c r="DE1036" i="54"/>
  <c r="ED183" i="54"/>
  <c r="HH135" i="54"/>
  <c r="HN135" i="54" s="1"/>
  <c r="HH129" i="54"/>
  <c r="HN129" i="54" s="1"/>
  <c r="IE129" i="54" s="1"/>
  <c r="HH131" i="54"/>
  <c r="HN131" i="54" s="1"/>
  <c r="HH134" i="54"/>
  <c r="HN134" i="54" s="1"/>
  <c r="HH133" i="54"/>
  <c r="HN133" i="54" s="1"/>
  <c r="HH130" i="54"/>
  <c r="HN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U134" i="54" s="1"/>
  <c r="BU43" i="66"/>
  <c r="BA44" i="66" s="1"/>
  <c r="CH503" i="54" s="1"/>
  <c r="DJ880" i="54"/>
  <c r="DJ465" i="54"/>
  <c r="IC129" i="54"/>
  <c r="DE1089" i="54"/>
  <c r="DJ725" i="54"/>
  <c r="HU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IH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HG126" i="54"/>
  <c r="HM126" i="54" s="1"/>
  <c r="HG123" i="54"/>
  <c r="HM123" i="54" s="1"/>
  <c r="ID123" i="54" s="1"/>
  <c r="II123" i="54" s="1"/>
  <c r="IR123" i="54" s="1"/>
  <c r="HG127" i="54"/>
  <c r="HM127" i="54" s="1"/>
  <c r="HG121" i="54"/>
  <c r="HM121" i="54" s="1"/>
  <c r="ID121" i="54" s="1"/>
  <c r="II121" i="54" s="1"/>
  <c r="HG124" i="54"/>
  <c r="HM124" i="54" s="1"/>
  <c r="ID124" i="54" s="1"/>
  <c r="II124" i="54" s="1"/>
  <c r="HG128" i="54"/>
  <c r="HM128" i="54" s="1"/>
  <c r="ID128" i="54" s="1"/>
  <c r="II128" i="54" s="1"/>
  <c r="IP128" i="54" s="1"/>
  <c r="HG122" i="54"/>
  <c r="HM122" i="54" s="1"/>
  <c r="ID122" i="54" s="1"/>
  <c r="II122" i="54" s="1"/>
  <c r="IR122" i="54" s="1"/>
  <c r="HG125" i="54"/>
  <c r="HM125" i="54" s="1"/>
  <c r="ID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AV14" i="65" l="1"/>
  <c r="F14" i="65"/>
  <c r="F7" i="65"/>
  <c r="J7" i="65" s="1"/>
  <c r="M7" i="65" s="1"/>
  <c r="P7" i="65" s="1"/>
  <c r="S7" i="65" s="1"/>
  <c r="BH7" i="65" s="1"/>
  <c r="AV7" i="65"/>
  <c r="CH29" i="66"/>
  <c r="DK1037" i="54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ID127" i="54"/>
  <c r="II127" i="54" s="1"/>
  <c r="IP127" i="54" s="1"/>
  <c r="ID126" i="54"/>
  <c r="II126" i="54" s="1"/>
  <c r="HF143" i="54"/>
  <c r="HL143" i="54" s="1"/>
  <c r="HO138" i="54"/>
  <c r="HT136" i="54"/>
  <c r="IG136" i="54" s="1"/>
  <c r="HT131" i="54"/>
  <c r="IG131" i="54" s="1"/>
  <c r="IN133" i="54" s="1"/>
  <c r="HX144" i="54"/>
  <c r="HY144" i="54" s="1"/>
  <c r="HO135" i="54"/>
  <c r="IC135" i="54" s="1"/>
  <c r="HT134" i="54"/>
  <c r="IG134" i="54" s="1"/>
  <c r="II125" i="54"/>
  <c r="IJ125" i="54" s="1"/>
  <c r="HO132" i="54"/>
  <c r="IC132" i="54" s="1"/>
  <c r="DH1089" i="54"/>
  <c r="HO131" i="54"/>
  <c r="IC131" i="54" s="1"/>
  <c r="DH100" i="54"/>
  <c r="DH257" i="54"/>
  <c r="DH1088" i="54"/>
  <c r="DH723" i="54"/>
  <c r="HP133" i="54" s="1"/>
  <c r="IE130" i="54"/>
  <c r="DH880" i="54"/>
  <c r="DK724" i="54"/>
  <c r="HQ135" i="54" s="1"/>
  <c r="IE135" i="54" s="1"/>
  <c r="DH725" i="54"/>
  <c r="DH463" i="54"/>
  <c r="DH465" i="54"/>
  <c r="DH881" i="54"/>
  <c r="DK465" i="54"/>
  <c r="DK464" i="54"/>
  <c r="CH343" i="54"/>
  <c r="CH103" i="54"/>
  <c r="HF141" i="54"/>
  <c r="HL141" i="54" s="1"/>
  <c r="CH183" i="54"/>
  <c r="CH483" i="54"/>
  <c r="AT380" i="54"/>
  <c r="AV439" i="54"/>
  <c r="DK880" i="54"/>
  <c r="DH724" i="54"/>
  <c r="DK725" i="54"/>
  <c r="HQ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HO134" i="54"/>
  <c r="IC134" i="54" s="1"/>
  <c r="HF137" i="54"/>
  <c r="HL137" i="54" s="1"/>
  <c r="HF142" i="54"/>
  <c r="HL142" i="54" s="1"/>
  <c r="HF136" i="54"/>
  <c r="HL136" i="54" s="1"/>
  <c r="HF140" i="54"/>
  <c r="HL140" i="54" s="1"/>
  <c r="HF139" i="54"/>
  <c r="HL139" i="54" s="1"/>
  <c r="HF138" i="54"/>
  <c r="HL138" i="54" s="1"/>
  <c r="DD884" i="54"/>
  <c r="HO137" i="54"/>
  <c r="HO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IP124" i="54"/>
  <c r="IQ124" i="54"/>
  <c r="IR128" i="54"/>
  <c r="IP121" i="54"/>
  <c r="IQ121" i="54"/>
  <c r="IR121" i="54"/>
  <c r="IP122" i="54"/>
  <c r="IQ122" i="54"/>
  <c r="IP123" i="54"/>
  <c r="IQ123" i="54"/>
  <c r="IO143" i="54"/>
  <c r="IO136" i="54"/>
  <c r="IO141" i="54"/>
  <c r="IO138" i="54"/>
  <c r="IO140" i="54"/>
  <c r="IO142" i="54"/>
  <c r="IO137" i="54"/>
  <c r="IO139" i="54"/>
  <c r="IQ128" i="54"/>
  <c r="IR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IJ122" i="54"/>
  <c r="IL122" i="54"/>
  <c r="IK122" i="54"/>
  <c r="IJ128" i="54"/>
  <c r="IL128" i="54"/>
  <c r="IK128" i="54"/>
  <c r="IJ123" i="54"/>
  <c r="IL123" i="54"/>
  <c r="IK123" i="54"/>
  <c r="IJ124" i="54"/>
  <c r="IL124" i="54"/>
  <c r="IK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IJ121" i="54"/>
  <c r="IL121" i="54"/>
  <c r="IK121" i="54"/>
  <c r="HQ133" i="54"/>
  <c r="IE133" i="54" s="1"/>
  <c r="HQ131" i="54"/>
  <c r="IE131" i="54" s="1"/>
  <c r="HQ132" i="54"/>
  <c r="IE132" i="54" s="1"/>
  <c r="HH138" i="54"/>
  <c r="HN138" i="54" s="1"/>
  <c r="HH136" i="54"/>
  <c r="HN136" i="54" s="1"/>
  <c r="HH142" i="54"/>
  <c r="HN142" i="54" s="1"/>
  <c r="HH137" i="54"/>
  <c r="HN137" i="54" s="1"/>
  <c r="HH143" i="54"/>
  <c r="HN143" i="54" s="1"/>
  <c r="HH139" i="54"/>
  <c r="HN139" i="54" s="1"/>
  <c r="HH140" i="54"/>
  <c r="HN140" i="54" s="1"/>
  <c r="HH141" i="54"/>
  <c r="HN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V15" i="65"/>
  <c r="F11" i="65"/>
  <c r="AV9" i="65"/>
  <c r="AV11" i="65"/>
  <c r="AV10" i="65"/>
  <c r="AV8" i="65"/>
  <c r="AV18" i="65"/>
  <c r="AV16" i="65"/>
  <c r="AV17" i="65"/>
  <c r="F15" i="65"/>
  <c r="F18" i="65"/>
  <c r="F17" i="65"/>
  <c r="F8" i="65"/>
  <c r="F10" i="65"/>
  <c r="F9" i="65"/>
  <c r="F16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5" i="63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CJ29" i="66" l="1"/>
  <c r="G7" i="65"/>
  <c r="K7" i="65" s="1"/>
  <c r="N7" i="65" s="1"/>
  <c r="Q7" i="65" s="1"/>
  <c r="T7" i="65" s="1"/>
  <c r="BI7" i="65" s="1"/>
  <c r="G14" i="65"/>
  <c r="K14" i="65" s="1"/>
  <c r="N14" i="65" s="1"/>
  <c r="Q14" i="65" s="1"/>
  <c r="T14" i="65" s="1"/>
  <c r="BI14" i="65" s="1"/>
  <c r="J14" i="65"/>
  <c r="M14" i="65" s="1"/>
  <c r="P14" i="65" s="1"/>
  <c r="S14" i="65" s="1"/>
  <c r="BH14" i="65" s="1"/>
  <c r="AW14" i="65"/>
  <c r="H7" i="65"/>
  <c r="H14" i="65"/>
  <c r="L14" i="65" s="1"/>
  <c r="O14" i="65" s="1"/>
  <c r="R14" i="65" s="1"/>
  <c r="U14" i="65" s="1"/>
  <c r="BJ14" i="65" s="1"/>
  <c r="AW7" i="65"/>
  <c r="AO23" i="67"/>
  <c r="DJ1039" i="54"/>
  <c r="DJ883" i="54"/>
  <c r="DJ1038" i="54"/>
  <c r="DK1038" i="54" s="1"/>
  <c r="DJ260" i="54"/>
  <c r="DJ884" i="54"/>
  <c r="DJ259" i="54"/>
  <c r="DJ1090" i="54"/>
  <c r="DK1090" i="54" s="1"/>
  <c r="DJ102" i="54"/>
  <c r="DK102" i="54" s="1"/>
  <c r="DJ468" i="54"/>
  <c r="DJ727" i="54"/>
  <c r="DJ1040" i="54"/>
  <c r="DJ1092" i="54"/>
  <c r="DJ466" i="54"/>
  <c r="DK466" i="54" s="1"/>
  <c r="DJ882" i="54"/>
  <c r="DJ726" i="54"/>
  <c r="DJ104" i="54"/>
  <c r="DJ103" i="54"/>
  <c r="DJ1091" i="54"/>
  <c r="EP25" i="66"/>
  <c r="DJ728" i="54"/>
  <c r="DG103" i="54"/>
  <c r="IC138" i="54"/>
  <c r="IP126" i="54"/>
  <c r="IR126" i="54"/>
  <c r="IK125" i="54"/>
  <c r="IQ125" i="54"/>
  <c r="IN131" i="54"/>
  <c r="IN134" i="54"/>
  <c r="IL125" i="54"/>
  <c r="IR125" i="54"/>
  <c r="IP125" i="54"/>
  <c r="IN132" i="54"/>
  <c r="HP135" i="54"/>
  <c r="HS139" i="54"/>
  <c r="HS141" i="54"/>
  <c r="EB304" i="54"/>
  <c r="HF154" i="54" s="1"/>
  <c r="HL154" i="54" s="1"/>
  <c r="HW154" i="54"/>
  <c r="HS144" i="54"/>
  <c r="HP138" i="54"/>
  <c r="IQ127" i="54"/>
  <c r="IK126" i="54"/>
  <c r="IJ127" i="54"/>
  <c r="IN135" i="54"/>
  <c r="HP136" i="54"/>
  <c r="HP131" i="54"/>
  <c r="IL126" i="54"/>
  <c r="HP132" i="54"/>
  <c r="IJ126" i="54"/>
  <c r="IQ126" i="54"/>
  <c r="IK127" i="54"/>
  <c r="IL127" i="54"/>
  <c r="IR127" i="54"/>
  <c r="HP137" i="54"/>
  <c r="HP134" i="54"/>
  <c r="HQ134" i="54"/>
  <c r="IE134" i="54" s="1"/>
  <c r="DE1040" i="54"/>
  <c r="DG259" i="54"/>
  <c r="DG1039" i="54"/>
  <c r="DG883" i="54"/>
  <c r="DE103" i="54"/>
  <c r="IN136" i="54"/>
  <c r="DG727" i="54"/>
  <c r="DG468" i="54"/>
  <c r="HQ138" i="54"/>
  <c r="IE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IN137" i="54"/>
  <c r="DE1091" i="54"/>
  <c r="IN138" i="54"/>
  <c r="HQ136" i="54"/>
  <c r="IE136" i="54" s="1"/>
  <c r="DE260" i="54"/>
  <c r="DE883" i="54"/>
  <c r="DE726" i="54"/>
  <c r="HO140" i="54" s="1"/>
  <c r="IC140" i="54" s="1"/>
  <c r="IC137" i="54"/>
  <c r="IC136" i="54"/>
  <c r="DE259" i="54"/>
  <c r="DE727" i="54"/>
  <c r="HO142" i="54" s="1"/>
  <c r="IC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HF151" i="54" s="1"/>
  <c r="HL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IE137" i="54"/>
  <c r="HG133" i="54"/>
  <c r="HM133" i="54" s="1"/>
  <c r="ID133" i="54" s="1"/>
  <c r="II133" i="54" s="1"/>
  <c r="IQ133" i="54" s="1"/>
  <c r="HG134" i="54"/>
  <c r="HM134" i="54" s="1"/>
  <c r="HG132" i="54"/>
  <c r="HM132" i="54" s="1"/>
  <c r="HG131" i="54"/>
  <c r="HM131" i="54" s="1"/>
  <c r="HG130" i="54"/>
  <c r="HM130" i="54" s="1"/>
  <c r="ID130" i="54" s="1"/>
  <c r="II130" i="54" s="1"/>
  <c r="HG135" i="54"/>
  <c r="HM135" i="54" s="1"/>
  <c r="HG129" i="54"/>
  <c r="HM129" i="54" s="1"/>
  <c r="ID129" i="54" s="1"/>
  <c r="II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16" i="65"/>
  <c r="M16" i="65" s="1"/>
  <c r="EQ16" i="66"/>
  <c r="EU19" i="66"/>
  <c r="DK882" i="54"/>
  <c r="DK883" i="54"/>
  <c r="J9" i="65"/>
  <c r="M9" i="65" s="1"/>
  <c r="P9" i="65" s="1"/>
  <c r="S9" i="65" s="1"/>
  <c r="BH9" i="65" s="1"/>
  <c r="AW9" i="65"/>
  <c r="AW11" i="65"/>
  <c r="AW8" i="65"/>
  <c r="AW16" i="65"/>
  <c r="AW10" i="65"/>
  <c r="AW17" i="65"/>
  <c r="AW15" i="65"/>
  <c r="AW18" i="65"/>
  <c r="H18" i="65"/>
  <c r="H15" i="65"/>
  <c r="H11" i="65"/>
  <c r="H9" i="65"/>
  <c r="H10" i="65"/>
  <c r="H16" i="65"/>
  <c r="H8" i="65"/>
  <c r="H17" i="65"/>
  <c r="G16" i="65"/>
  <c r="G10" i="65"/>
  <c r="G8" i="65"/>
  <c r="G17" i="65"/>
  <c r="G9" i="65"/>
  <c r="G15" i="65"/>
  <c r="EQ19" i="66"/>
  <c r="EU17" i="66"/>
  <c r="J10" i="65"/>
  <c r="M10" i="65" s="1"/>
  <c r="P10" i="65" s="1"/>
  <c r="S10" i="65" s="1"/>
  <c r="BH10" i="65" s="1"/>
  <c r="J11" i="65"/>
  <c r="M11" i="65" s="1"/>
  <c r="P11" i="65" s="1"/>
  <c r="S11" i="65" s="1"/>
  <c r="BH11" i="65" s="1"/>
  <c r="EU22" i="66"/>
  <c r="J8" i="65"/>
  <c r="M8" i="65" s="1"/>
  <c r="P8" i="65" s="1"/>
  <c r="S8" i="65" s="1"/>
  <c r="BH8" i="65" s="1"/>
  <c r="EQ20" i="66"/>
  <c r="J17" i="65"/>
  <c r="M17" i="65" s="1"/>
  <c r="EQ21" i="66"/>
  <c r="EQ12" i="66"/>
  <c r="EU14" i="66"/>
  <c r="DK726" i="54"/>
  <c r="DK727" i="54"/>
  <c r="J18" i="65"/>
  <c r="M18" i="65" s="1"/>
  <c r="J15" i="65"/>
  <c r="M15" i="65" s="1"/>
  <c r="EU23" i="66"/>
  <c r="EQ24" i="66"/>
  <c r="DK468" i="54"/>
  <c r="EU13" i="66"/>
  <c r="EB444" i="54"/>
  <c r="CJ37" i="66"/>
  <c r="DZ17" i="66"/>
  <c r="DZ18" i="66"/>
  <c r="G5" i="63" s="1"/>
  <c r="CI37" i="66"/>
  <c r="CS37" i="66" s="1"/>
  <c r="DY18" i="66"/>
  <c r="F5" i="63" s="1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U144" i="54" s="1"/>
  <c r="DJ674" i="54"/>
  <c r="DK674" i="54" s="1"/>
  <c r="DJ987" i="54"/>
  <c r="DJ934" i="54"/>
  <c r="DK934" i="54" s="1"/>
  <c r="DJ1143" i="54"/>
  <c r="DJ207" i="54"/>
  <c r="DJ208" i="54"/>
  <c r="DJ779" i="54"/>
  <c r="HU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G11" i="65" s="1"/>
  <c r="EG283" i="54"/>
  <c r="EJ343" i="54"/>
  <c r="EI163" i="54"/>
  <c r="EK143" i="54"/>
  <c r="BT63" i="66"/>
  <c r="BU24" i="66"/>
  <c r="BA25" i="66" s="1"/>
  <c r="CH464" i="54" s="1"/>
  <c r="BZ24" i="66"/>
  <c r="BP25" i="66"/>
  <c r="DK1092" i="54" l="1"/>
  <c r="DK884" i="54"/>
  <c r="G18" i="65"/>
  <c r="L7" i="65"/>
  <c r="O7" i="65" s="1"/>
  <c r="R7" i="65" s="1"/>
  <c r="U7" i="65" s="1"/>
  <c r="BJ7" i="65" s="1"/>
  <c r="CI28" i="66"/>
  <c r="DK728" i="54"/>
  <c r="DK260" i="54"/>
  <c r="DK103" i="54"/>
  <c r="DK104" i="54"/>
  <c r="DK467" i="54"/>
  <c r="ID135" i="54"/>
  <c r="II135" i="54" s="1"/>
  <c r="IQ135" i="54" s="1"/>
  <c r="HX154" i="54"/>
  <c r="HY154" i="54" s="1"/>
  <c r="HT139" i="54"/>
  <c r="HT144" i="54"/>
  <c r="IG144" i="54" s="1"/>
  <c r="HO145" i="54"/>
  <c r="HT141" i="54"/>
  <c r="IG141" i="54" s="1"/>
  <c r="HU139" i="54"/>
  <c r="DH103" i="54"/>
  <c r="ID131" i="54"/>
  <c r="II131" i="54" s="1"/>
  <c r="IQ131" i="54" s="1"/>
  <c r="ID132" i="54"/>
  <c r="II132" i="54" s="1"/>
  <c r="IJ132" i="54" s="1"/>
  <c r="DH1091" i="54"/>
  <c r="DH104" i="54"/>
  <c r="ID134" i="54"/>
  <c r="II134" i="54" s="1"/>
  <c r="DH1040" i="54"/>
  <c r="DH1039" i="54"/>
  <c r="DH884" i="54"/>
  <c r="DH883" i="54"/>
  <c r="EP424" i="54"/>
  <c r="DH260" i="54"/>
  <c r="DH1092" i="54"/>
  <c r="DH726" i="54"/>
  <c r="HP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HO143" i="54"/>
  <c r="IC143" i="54" s="1"/>
  <c r="HO141" i="54"/>
  <c r="IC141" i="54" s="1"/>
  <c r="HO139" i="54"/>
  <c r="IC139" i="54" s="1"/>
  <c r="EL424" i="54"/>
  <c r="EP344" i="54"/>
  <c r="HO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HH144" i="54"/>
  <c r="HN144" i="54" s="1"/>
  <c r="EN284" i="54"/>
  <c r="EO284" i="54"/>
  <c r="EM284" i="54"/>
  <c r="HF148" i="54"/>
  <c r="HL148" i="54" s="1"/>
  <c r="HF145" i="54"/>
  <c r="HL145" i="54" s="1"/>
  <c r="HF153" i="54"/>
  <c r="HL153" i="54" s="1"/>
  <c r="HF150" i="54"/>
  <c r="HL150" i="54" s="1"/>
  <c r="HF146" i="54"/>
  <c r="HL146" i="54" s="1"/>
  <c r="HF152" i="54"/>
  <c r="HL152" i="54" s="1"/>
  <c r="HF147" i="54"/>
  <c r="HL147" i="54" s="1"/>
  <c r="HF149" i="54"/>
  <c r="HL149" i="54" s="1"/>
  <c r="HF144" i="54"/>
  <c r="HL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P129" i="54"/>
  <c r="IR129" i="54"/>
  <c r="IQ129" i="54"/>
  <c r="IR135" i="54"/>
  <c r="IP130" i="54"/>
  <c r="IR130" i="54"/>
  <c r="IQ130" i="54"/>
  <c r="IP133" i="54"/>
  <c r="IR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IH144" i="54"/>
  <c r="DY84" i="54"/>
  <c r="DY304" i="54"/>
  <c r="DY364" i="54"/>
  <c r="DY444" i="54"/>
  <c r="DY384" i="54"/>
  <c r="DY264" i="54"/>
  <c r="IJ130" i="54"/>
  <c r="IL130" i="54"/>
  <c r="IK130" i="54"/>
  <c r="IJ133" i="54"/>
  <c r="IL133" i="54"/>
  <c r="IK133" i="54"/>
  <c r="IJ129" i="54"/>
  <c r="IL129" i="54"/>
  <c r="IK129" i="54"/>
  <c r="HQ139" i="54"/>
  <c r="IE139" i="54" s="1"/>
  <c r="HQ140" i="54"/>
  <c r="IE140" i="54" s="1"/>
  <c r="HG139" i="54"/>
  <c r="HM139" i="54" s="1"/>
  <c r="HG143" i="54"/>
  <c r="HM143" i="54" s="1"/>
  <c r="HG142" i="54"/>
  <c r="HM142" i="54" s="1"/>
  <c r="HG137" i="54"/>
  <c r="HM137" i="54" s="1"/>
  <c r="ID137" i="54" s="1"/>
  <c r="II137" i="54" s="1"/>
  <c r="HG140" i="54"/>
  <c r="HM140" i="54" s="1"/>
  <c r="HG138" i="54"/>
  <c r="HM138" i="54" s="1"/>
  <c r="ID138" i="54" s="1"/>
  <c r="II138" i="54" s="1"/>
  <c r="HG141" i="54"/>
  <c r="HM141" i="54" s="1"/>
  <c r="HG136" i="54"/>
  <c r="HM136" i="54" s="1"/>
  <c r="ID136" i="54" s="1"/>
  <c r="II136" i="54" s="1"/>
  <c r="BV15" i="67"/>
  <c r="BW15" i="67" s="1"/>
  <c r="BV13" i="67"/>
  <c r="BW13" i="67" s="1"/>
  <c r="BV14" i="67"/>
  <c r="BW14" i="67" s="1"/>
  <c r="P17" i="65"/>
  <c r="S17" i="65" s="1"/>
  <c r="BC20" i="67"/>
  <c r="BC19" i="67"/>
  <c r="BC21" i="67"/>
  <c r="BV19" i="67"/>
  <c r="BW19" i="67" s="1"/>
  <c r="BV21" i="67"/>
  <c r="BW21" i="67" s="1"/>
  <c r="BV20" i="67"/>
  <c r="BW20" i="67" s="1"/>
  <c r="P15" i="65"/>
  <c r="S15" i="65" s="1"/>
  <c r="BC15" i="67"/>
  <c r="BC14" i="67"/>
  <c r="BC13" i="67"/>
  <c r="P16" i="65"/>
  <c r="S16" i="65" s="1"/>
  <c r="BC16" i="67"/>
  <c r="BC18" i="67"/>
  <c r="BC17" i="67"/>
  <c r="P18" i="65"/>
  <c r="S18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9" i="65"/>
  <c r="N9" i="65" s="1"/>
  <c r="Q9" i="65" s="1"/>
  <c r="T9" i="65" s="1"/>
  <c r="BI9" i="65" s="1"/>
  <c r="L10" i="65"/>
  <c r="O10" i="65" s="1"/>
  <c r="R10" i="65" s="1"/>
  <c r="U10" i="65" s="1"/>
  <c r="BJ10" i="65" s="1"/>
  <c r="K17" i="65"/>
  <c r="N17" i="65" s="1"/>
  <c r="L9" i="65"/>
  <c r="O9" i="65" s="1"/>
  <c r="R9" i="65" s="1"/>
  <c r="U9" i="65" s="1"/>
  <c r="BJ9" i="65" s="1"/>
  <c r="K8" i="65"/>
  <c r="N8" i="65" s="1"/>
  <c r="Q8" i="65" s="1"/>
  <c r="T8" i="65" s="1"/>
  <c r="BI8" i="65" s="1"/>
  <c r="L11" i="65"/>
  <c r="O11" i="65" s="1"/>
  <c r="R11" i="65" s="1"/>
  <c r="U11" i="65" s="1"/>
  <c r="BJ11" i="65" s="1"/>
  <c r="K10" i="65"/>
  <c r="N10" i="65" s="1"/>
  <c r="Q10" i="65" s="1"/>
  <c r="T10" i="65" s="1"/>
  <c r="BI10" i="65" s="1"/>
  <c r="L15" i="65"/>
  <c r="O15" i="65" s="1"/>
  <c r="DE885" i="54"/>
  <c r="K16" i="65"/>
  <c r="N16" i="65" s="1"/>
  <c r="L18" i="65"/>
  <c r="O18" i="65" s="1"/>
  <c r="K18" i="65"/>
  <c r="N18" i="65" s="1"/>
  <c r="EA18" i="66"/>
  <c r="L17" i="65"/>
  <c r="O17" i="65" s="1"/>
  <c r="K11" i="65"/>
  <c r="N11" i="65" s="1"/>
  <c r="Q11" i="65" s="1"/>
  <c r="T11" i="65" s="1"/>
  <c r="BI11" i="65" s="1"/>
  <c r="L8" i="65"/>
  <c r="O8" i="65" s="1"/>
  <c r="R8" i="65" s="1"/>
  <c r="U8" i="65" s="1"/>
  <c r="BJ8" i="65" s="1"/>
  <c r="K15" i="65"/>
  <c r="N15" i="65" s="1"/>
  <c r="L16" i="65"/>
  <c r="O16" i="65" s="1"/>
  <c r="DH676" i="54"/>
  <c r="DK780" i="54"/>
  <c r="HQ145" i="54" s="1"/>
  <c r="DH935" i="54"/>
  <c r="DH780" i="54"/>
  <c r="DK987" i="54"/>
  <c r="DH779" i="54"/>
  <c r="DK779" i="54"/>
  <c r="HQ143" i="54" s="1"/>
  <c r="IE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S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HH154" i="54" s="1"/>
  <c r="HN154" i="54" s="1"/>
  <c r="EP304" i="54"/>
  <c r="EM304" i="54"/>
  <c r="EO304" i="54"/>
  <c r="EN304" i="54"/>
  <c r="EJ304" i="54"/>
  <c r="DJ938" i="54"/>
  <c r="DJ937" i="54"/>
  <c r="DK937" i="54" s="1"/>
  <c r="DJ784" i="54"/>
  <c r="HU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HG154" i="54" s="1"/>
  <c r="HM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DG1094" i="54" l="1"/>
  <c r="DG106" i="54"/>
  <c r="DG1041" i="54"/>
  <c r="DH1041" i="54" s="1"/>
  <c r="IP135" i="54"/>
  <c r="IK135" i="54"/>
  <c r="IL135" i="54"/>
  <c r="IJ135" i="54"/>
  <c r="EA44" i="54"/>
  <c r="IP131" i="54"/>
  <c r="IC145" i="54"/>
  <c r="HQ142" i="54"/>
  <c r="IE142" i="54" s="1"/>
  <c r="HQ144" i="54"/>
  <c r="IE144" i="54" s="1"/>
  <c r="HP143" i="54"/>
  <c r="ID143" i="54" s="1"/>
  <c r="II143" i="54" s="1"/>
  <c r="HQ141" i="54"/>
  <c r="IE141" i="54" s="1"/>
  <c r="HH152" i="54"/>
  <c r="HN152" i="54" s="1"/>
  <c r="HS149" i="54"/>
  <c r="HS146" i="54"/>
  <c r="HP144" i="54"/>
  <c r="IG139" i="54"/>
  <c r="HH145" i="54"/>
  <c r="HN145" i="54" s="1"/>
  <c r="IE145" i="54" s="1"/>
  <c r="HH150" i="54"/>
  <c r="HN150" i="54" s="1"/>
  <c r="HS151" i="54"/>
  <c r="HH146" i="54"/>
  <c r="HN146" i="54" s="1"/>
  <c r="HH149" i="54"/>
  <c r="HN149" i="54" s="1"/>
  <c r="HH147" i="54"/>
  <c r="HN147" i="54" s="1"/>
  <c r="HH151" i="54"/>
  <c r="HN151" i="54" s="1"/>
  <c r="HH148" i="54"/>
  <c r="HN148" i="54" s="1"/>
  <c r="HH153" i="54"/>
  <c r="HN153" i="54" s="1"/>
  <c r="IH154" i="54"/>
  <c r="IL131" i="54"/>
  <c r="IJ131" i="54"/>
  <c r="IR131" i="54"/>
  <c r="IK131" i="54"/>
  <c r="IQ132" i="54"/>
  <c r="IL132" i="54"/>
  <c r="IR132" i="54"/>
  <c r="IK132" i="54"/>
  <c r="IP132" i="54"/>
  <c r="IR134" i="54"/>
  <c r="IP134" i="54"/>
  <c r="IK134" i="54"/>
  <c r="IL134" i="54"/>
  <c r="IQ134" i="54"/>
  <c r="IJ134" i="54"/>
  <c r="DE23" i="66"/>
  <c r="DQ23" i="66" s="1"/>
  <c r="HP140" i="54"/>
  <c r="ID140" i="54" s="1"/>
  <c r="II140" i="54" s="1"/>
  <c r="AN381" i="54"/>
  <c r="HP141" i="54"/>
  <c r="ID141" i="54" s="1"/>
  <c r="AP381" i="54"/>
  <c r="AQ381" i="54"/>
  <c r="DQ22" i="66"/>
  <c r="IC144" i="54"/>
  <c r="DJ888" i="54"/>
  <c r="HP145" i="54"/>
  <c r="DG1042" i="54"/>
  <c r="DH1042" i="54" s="1"/>
  <c r="HP142" i="54"/>
  <c r="ID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U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U146" i="54" s="1"/>
  <c r="EP26" i="66"/>
  <c r="DE729" i="54"/>
  <c r="HO148" i="54" s="1"/>
  <c r="IC148" i="54" s="1"/>
  <c r="DJ107" i="54"/>
  <c r="DJ262" i="54"/>
  <c r="DJ1093" i="54"/>
  <c r="DK1093" i="54" s="1"/>
  <c r="DJ1095" i="54"/>
  <c r="DJ106" i="54"/>
  <c r="AZ422" i="54"/>
  <c r="DJ472" i="54"/>
  <c r="DJ730" i="54"/>
  <c r="HU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P138" i="54"/>
  <c r="IR138" i="54"/>
  <c r="IQ138" i="54"/>
  <c r="IO151" i="54"/>
  <c r="IO146" i="54"/>
  <c r="IO152" i="54"/>
  <c r="IO153" i="54"/>
  <c r="IO149" i="54"/>
  <c r="IO150" i="54"/>
  <c r="IO148" i="54"/>
  <c r="IO145" i="54"/>
  <c r="IO144" i="54"/>
  <c r="IO147" i="54"/>
  <c r="IP136" i="54"/>
  <c r="IR136" i="54"/>
  <c r="IQ136" i="54"/>
  <c r="IP137" i="54"/>
  <c r="IR137" i="54"/>
  <c r="IQ137" i="54"/>
  <c r="CF323" i="54"/>
  <c r="CF63" i="54"/>
  <c r="CF143" i="54"/>
  <c r="CF163" i="54"/>
  <c r="IJ138" i="54"/>
  <c r="IL138" i="54"/>
  <c r="IK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IJ136" i="54"/>
  <c r="IL136" i="54"/>
  <c r="IK136" i="54"/>
  <c r="IJ137" i="54"/>
  <c r="IL137" i="54"/>
  <c r="IK137" i="54"/>
  <c r="ID139" i="54"/>
  <c r="II139" i="54" s="1"/>
  <c r="R16" i="65"/>
  <c r="U16" i="65" s="1"/>
  <c r="BE17" i="67"/>
  <c r="BE16" i="67"/>
  <c r="BE18" i="67"/>
  <c r="R17" i="65"/>
  <c r="U17" i="65" s="1"/>
  <c r="BE21" i="67"/>
  <c r="BE19" i="67"/>
  <c r="BE20" i="67"/>
  <c r="Q18" i="65"/>
  <c r="T18" i="65" s="1"/>
  <c r="BD23" i="67"/>
  <c r="BD22" i="67"/>
  <c r="BH16" i="65"/>
  <c r="BG16" i="67"/>
  <c r="BG18" i="67"/>
  <c r="BG17" i="67"/>
  <c r="BH15" i="65"/>
  <c r="BG15" i="67"/>
  <c r="BG13" i="67"/>
  <c r="BG14" i="67"/>
  <c r="Q15" i="65"/>
  <c r="T15" i="65" s="1"/>
  <c r="BD15" i="67"/>
  <c r="BD13" i="67"/>
  <c r="BD14" i="67"/>
  <c r="R18" i="65"/>
  <c r="U18" i="65" s="1"/>
  <c r="BE23" i="67"/>
  <c r="BE22" i="67"/>
  <c r="R15" i="65"/>
  <c r="U15" i="65" s="1"/>
  <c r="BE13" i="67"/>
  <c r="BE14" i="67"/>
  <c r="BE15" i="67"/>
  <c r="BH18" i="65"/>
  <c r="BG23" i="67"/>
  <c r="BG22" i="67"/>
  <c r="Q16" i="65"/>
  <c r="T16" i="65" s="1"/>
  <c r="BD16" i="67"/>
  <c r="BF16" i="67" s="1"/>
  <c r="BD18" i="67"/>
  <c r="BD17" i="67"/>
  <c r="Q17" i="65"/>
  <c r="T17" i="65" s="1"/>
  <c r="BD21" i="67"/>
  <c r="BD20" i="67"/>
  <c r="BD19" i="67"/>
  <c r="BH17" i="65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HQ154" i="54" s="1"/>
  <c r="IE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HO154" i="54" s="1"/>
  <c r="IC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T154" i="54" s="1"/>
  <c r="IG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DK107" i="54" l="1"/>
  <c r="BF20" i="67"/>
  <c r="DH107" i="54"/>
  <c r="II142" i="54"/>
  <c r="IK142" i="54" s="1"/>
  <c r="II141" i="54"/>
  <c r="IL141" i="54" s="1"/>
  <c r="HT151" i="54"/>
  <c r="IG151" i="54" s="1"/>
  <c r="IN142" i="54"/>
  <c r="IN144" i="54"/>
  <c r="IN139" i="54"/>
  <c r="IQ139" i="54" s="1"/>
  <c r="IN141" i="54"/>
  <c r="IN145" i="54"/>
  <c r="IN143" i="54"/>
  <c r="IQ143" i="54" s="1"/>
  <c r="IN140" i="54"/>
  <c r="IQ140" i="54" s="1"/>
  <c r="HT149" i="54"/>
  <c r="IG149" i="54" s="1"/>
  <c r="HO149" i="54"/>
  <c r="IC149" i="54" s="1"/>
  <c r="HT146" i="54"/>
  <c r="IG146" i="54" s="1"/>
  <c r="HO153" i="54"/>
  <c r="IC153" i="54" s="1"/>
  <c r="IO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HO150" i="54"/>
  <c r="IC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HO146" i="54"/>
  <c r="IC146" i="54" s="1"/>
  <c r="DK1094" i="54"/>
  <c r="DK1095" i="54"/>
  <c r="DK729" i="54"/>
  <c r="HQ146" i="54" s="1"/>
  <c r="IE146" i="54" s="1"/>
  <c r="CJ21" i="66"/>
  <c r="HO152" i="54"/>
  <c r="IC152" i="54" s="1"/>
  <c r="HO151" i="54"/>
  <c r="IC151" i="54" s="1"/>
  <c r="DK472" i="54"/>
  <c r="DK108" i="54"/>
  <c r="DK470" i="54"/>
  <c r="DK471" i="54"/>
  <c r="DK732" i="54"/>
  <c r="DK731" i="54"/>
  <c r="HQ151" i="54" s="1"/>
  <c r="IE151" i="54" s="1"/>
  <c r="DK263" i="54"/>
  <c r="DK262" i="54"/>
  <c r="HO147" i="54"/>
  <c r="IC147" i="54" s="1"/>
  <c r="DK730" i="54"/>
  <c r="HQ149" i="54" s="1"/>
  <c r="IE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IP139" i="54"/>
  <c r="IR139" i="54"/>
  <c r="IJ143" i="54"/>
  <c r="IP143" i="54"/>
  <c r="IR143" i="54"/>
  <c r="IP140" i="54"/>
  <c r="IR140" i="54"/>
  <c r="IL143" i="54"/>
  <c r="BF15" i="67"/>
  <c r="IK143" i="54"/>
  <c r="IJ139" i="54"/>
  <c r="IL139" i="54"/>
  <c r="IK139" i="54"/>
  <c r="IJ140" i="54"/>
  <c r="IK140" i="54"/>
  <c r="IL140" i="54"/>
  <c r="HP146" i="54"/>
  <c r="HP147" i="54"/>
  <c r="HP148" i="54"/>
  <c r="BF14" i="67"/>
  <c r="BF21" i="67"/>
  <c r="BF17" i="67"/>
  <c r="BF19" i="67"/>
  <c r="BF13" i="67"/>
  <c r="BF18" i="67"/>
  <c r="BF22" i="67"/>
  <c r="BF23" i="67"/>
  <c r="BJ15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I17" i="65"/>
  <c r="BH21" i="67"/>
  <c r="BH19" i="67"/>
  <c r="BH20" i="67"/>
  <c r="BI16" i="65"/>
  <c r="BH17" i="67"/>
  <c r="BH18" i="67"/>
  <c r="BH16" i="67"/>
  <c r="BK21" i="67"/>
  <c r="BK20" i="67"/>
  <c r="BK19" i="67"/>
  <c r="BP20" i="67"/>
  <c r="BP21" i="67"/>
  <c r="BP19" i="67"/>
  <c r="BI18" i="65"/>
  <c r="BH23" i="67"/>
  <c r="BH22" i="67"/>
  <c r="BJ17" i="65"/>
  <c r="BI20" i="67"/>
  <c r="BI21" i="67"/>
  <c r="BI19" i="67"/>
  <c r="BJ16" i="65"/>
  <c r="BI16" i="67"/>
  <c r="BI17" i="67"/>
  <c r="BI18" i="67"/>
  <c r="BK23" i="67"/>
  <c r="BK22" i="67"/>
  <c r="BP23" i="67"/>
  <c r="BP22" i="67"/>
  <c r="BJ18" i="65"/>
  <c r="BI22" i="67"/>
  <c r="BI23" i="67"/>
  <c r="BI15" i="65"/>
  <c r="BH13" i="67"/>
  <c r="BJ13" i="67" s="1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HP154" i="54" s="1"/>
  <c r="ID154" i="54" s="1"/>
  <c r="II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IJ141" i="54" l="1"/>
  <c r="IR141" i="54"/>
  <c r="IP141" i="54"/>
  <c r="IJ142" i="54"/>
  <c r="EV26" i="66"/>
  <c r="EY26" i="66" s="1"/>
  <c r="AN382" i="54"/>
  <c r="IR142" i="54"/>
  <c r="IL142" i="54"/>
  <c r="IP142" i="54"/>
  <c r="IK141" i="54"/>
  <c r="IQ141" i="54"/>
  <c r="IQ142" i="54"/>
  <c r="IN148" i="54"/>
  <c r="IN146" i="54"/>
  <c r="IN154" i="54"/>
  <c r="IQ154" i="54" s="1"/>
  <c r="IN147" i="54"/>
  <c r="IJ154" i="54"/>
  <c r="IP154" i="54"/>
  <c r="IK154" i="54"/>
  <c r="IL154" i="54"/>
  <c r="HP150" i="54"/>
  <c r="IR154" i="54"/>
  <c r="HP151" i="54"/>
  <c r="IN149" i="54"/>
  <c r="HP149" i="54"/>
  <c r="AP383" i="54"/>
  <c r="AP382" i="54"/>
  <c r="AQ382" i="54"/>
  <c r="AN383" i="54"/>
  <c r="AO383" i="54"/>
  <c r="DI44" i="66"/>
  <c r="CO21" i="66"/>
  <c r="DL44" i="66" s="1"/>
  <c r="BG403" i="54" s="1"/>
  <c r="IN153" i="54"/>
  <c r="IN152" i="54"/>
  <c r="IN151" i="54"/>
  <c r="IN150" i="54"/>
  <c r="AQ443" i="54"/>
  <c r="AN403" i="54"/>
  <c r="EA16" i="66"/>
  <c r="HP152" i="54"/>
  <c r="HP153" i="54"/>
  <c r="HQ147" i="54"/>
  <c r="IE147" i="54" s="1"/>
  <c r="AN443" i="54"/>
  <c r="AP443" i="54"/>
  <c r="HQ148" i="54"/>
  <c r="IE148" i="54" s="1"/>
  <c r="DF62" i="66"/>
  <c r="AR421" i="54" s="1"/>
  <c r="AO403" i="54"/>
  <c r="AP403" i="54"/>
  <c r="DG24" i="66"/>
  <c r="AW383" i="54" s="1"/>
  <c r="BA383" i="54" s="1"/>
  <c r="HQ153" i="54"/>
  <c r="IE153" i="54" s="1"/>
  <c r="HQ152" i="54"/>
  <c r="IE152" i="54" s="1"/>
  <c r="HQ150" i="54"/>
  <c r="IE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HG147" i="54"/>
  <c r="HM147" i="54" s="1"/>
  <c r="ID147" i="54" s="1"/>
  <c r="II147" i="54" s="1"/>
  <c r="HG151" i="54"/>
  <c r="HM151" i="54" s="1"/>
  <c r="ID151" i="54" s="1"/>
  <c r="II151" i="54" s="1"/>
  <c r="HG149" i="54"/>
  <c r="HM149" i="54" s="1"/>
  <c r="ID149" i="54" s="1"/>
  <c r="II149" i="54" s="1"/>
  <c r="HG145" i="54"/>
  <c r="HM145" i="54" s="1"/>
  <c r="ID145" i="54" s="1"/>
  <c r="II145" i="54" s="1"/>
  <c r="HG153" i="54"/>
  <c r="HM153" i="54" s="1"/>
  <c r="ID153" i="54" s="1"/>
  <c r="II153" i="54" s="1"/>
  <c r="HG144" i="54"/>
  <c r="HM144" i="54" s="1"/>
  <c r="ID144" i="54" s="1"/>
  <c r="II144" i="54" s="1"/>
  <c r="HG146" i="54"/>
  <c r="HM146" i="54" s="1"/>
  <c r="ID146" i="54" s="1"/>
  <c r="II146" i="54" s="1"/>
  <c r="HG152" i="54"/>
  <c r="HM152" i="54" s="1"/>
  <c r="ID152" i="54" s="1"/>
  <c r="II152" i="54" s="1"/>
  <c r="HG150" i="54"/>
  <c r="HM150" i="54" s="1"/>
  <c r="ID150" i="54" s="1"/>
  <c r="II150" i="54" s="1"/>
  <c r="HG148" i="54"/>
  <c r="HM148" i="54" s="1"/>
  <c r="ID148" i="54" s="1"/>
  <c r="II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IP146" i="54"/>
  <c r="IR146" i="54"/>
  <c r="IQ146" i="54"/>
  <c r="IP149" i="54"/>
  <c r="IR149" i="54"/>
  <c r="IQ149" i="54"/>
  <c r="IP148" i="54"/>
  <c r="IR148" i="54"/>
  <c r="IQ148" i="54"/>
  <c r="IP144" i="54"/>
  <c r="IQ144" i="54"/>
  <c r="IR144" i="54"/>
  <c r="IP151" i="54"/>
  <c r="IR151" i="54"/>
  <c r="IQ151" i="54"/>
  <c r="IP153" i="54"/>
  <c r="IR153" i="54"/>
  <c r="IQ153" i="54"/>
  <c r="IP147" i="54"/>
  <c r="IR147" i="54"/>
  <c r="IQ147" i="54"/>
  <c r="IP150" i="54"/>
  <c r="IR150" i="54"/>
  <c r="IQ150" i="54"/>
  <c r="IP152" i="54"/>
  <c r="IR152" i="54"/>
  <c r="IQ152" i="54"/>
  <c r="IP145" i="54"/>
  <c r="IQ145" i="54"/>
  <c r="IR145" i="54"/>
  <c r="IJ152" i="54"/>
  <c r="IL152" i="54"/>
  <c r="IK152" i="54"/>
  <c r="IJ145" i="54"/>
  <c r="IL145" i="54"/>
  <c r="IK145" i="54"/>
  <c r="IJ146" i="54"/>
  <c r="IL146" i="54"/>
  <c r="IK146" i="54"/>
  <c r="IJ149" i="54"/>
  <c r="IL149" i="54"/>
  <c r="IK149" i="54"/>
  <c r="IJ148" i="54"/>
  <c r="IL148" i="54"/>
  <c r="IK148" i="54"/>
  <c r="IJ144" i="54"/>
  <c r="IL144" i="54"/>
  <c r="IK144" i="54"/>
  <c r="IJ151" i="54"/>
  <c r="IL151" i="54"/>
  <c r="IK151" i="54"/>
  <c r="IJ150" i="54"/>
  <c r="IL150" i="54"/>
  <c r="IK150" i="54"/>
  <c r="IJ153" i="54"/>
  <c r="IL153" i="54"/>
  <c r="IK153" i="54"/>
  <c r="IJ147" i="54"/>
  <c r="IL147" i="54"/>
  <c r="IK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BJ404" i="54" l="1"/>
  <c r="AU444" i="54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G7" i="65"/>
  <c r="FG8" i="65"/>
  <c r="FG9" i="65"/>
  <c r="FG16" i="65"/>
  <c r="FG19" i="65"/>
  <c r="FG21" i="65"/>
  <c r="FG23" i="65"/>
  <c r="FG24" i="65"/>
  <c r="FG27" i="65"/>
  <c r="FG35" i="65"/>
  <c r="FG37" i="65"/>
  <c r="FG39" i="65"/>
  <c r="FG48" i="65"/>
  <c r="FG51" i="65"/>
  <c r="FG56" i="65"/>
  <c r="FG59" i="65"/>
  <c r="FG64" i="65"/>
  <c r="FG67" i="65"/>
  <c r="FG69" i="65"/>
  <c r="FG71" i="65"/>
  <c r="FG72" i="65"/>
  <c r="FG73" i="65"/>
  <c r="FG5" i="65"/>
  <c r="G114" i="64" l="1"/>
  <c r="J114" i="64" s="1"/>
  <c r="FF36" i="65"/>
  <c r="FF53" i="65"/>
  <c r="FF49" i="65"/>
  <c r="FF41" i="65"/>
  <c r="FF33" i="65"/>
  <c r="FF17" i="65"/>
  <c r="FF68" i="65"/>
  <c r="FF60" i="65"/>
  <c r="FG52" i="65"/>
  <c r="FG44" i="65"/>
  <c r="FF44" i="65"/>
  <c r="FG40" i="65"/>
  <c r="FG28" i="65"/>
  <c r="FF28" i="65"/>
  <c r="FF20" i="65"/>
  <c r="FF12" i="65"/>
  <c r="FG36" i="65"/>
  <c r="FG20" i="65"/>
  <c r="FF64" i="65"/>
  <c r="FF75" i="65"/>
  <c r="FF63" i="65"/>
  <c r="FF55" i="65"/>
  <c r="FF47" i="65"/>
  <c r="FG43" i="65"/>
  <c r="FF43" i="65"/>
  <c r="FF31" i="65"/>
  <c r="FF15" i="65"/>
  <c r="FG15" i="65"/>
  <c r="FF11" i="65"/>
  <c r="FG68" i="65"/>
  <c r="FF59" i="65"/>
  <c r="FF23" i="65"/>
  <c r="FG63" i="65"/>
  <c r="FG47" i="65"/>
  <c r="FG31" i="65"/>
  <c r="FF73" i="65"/>
  <c r="FF52" i="65"/>
  <c r="FF16" i="65"/>
  <c r="FG65" i="65"/>
  <c r="FF65" i="65"/>
  <c r="FF25" i="65"/>
  <c r="FG25" i="65"/>
  <c r="FF9" i="65"/>
  <c r="FG57" i="65"/>
  <c r="FG41" i="65"/>
  <c r="FF71" i="65"/>
  <c r="FF37" i="65"/>
  <c r="FF7" i="65"/>
  <c r="FF61" i="65"/>
  <c r="FF45" i="65"/>
  <c r="FF29" i="65"/>
  <c r="FF13" i="65"/>
  <c r="FG45" i="65"/>
  <c r="FG29" i="65"/>
  <c r="FF72" i="65"/>
  <c r="FF56" i="65"/>
  <c r="FF40" i="65"/>
  <c r="FF24" i="65"/>
  <c r="FF8" i="65"/>
  <c r="FG76" i="65"/>
  <c r="FG60" i="65"/>
  <c r="FG55" i="65"/>
  <c r="FG49" i="65"/>
  <c r="FG33" i="65"/>
  <c r="FG17" i="65"/>
  <c r="FG12" i="65"/>
  <c r="FF76" i="65"/>
  <c r="FF69" i="65"/>
  <c r="FF48" i="65"/>
  <c r="FF27" i="65"/>
  <c r="FF5" i="65"/>
  <c r="FG61" i="65"/>
  <c r="FG13" i="65"/>
  <c r="FF57" i="65"/>
  <c r="FF21" i="65"/>
  <c r="FF67" i="65"/>
  <c r="FF51" i="65"/>
  <c r="FF35" i="65"/>
  <c r="FF19" i="65"/>
  <c r="FG75" i="65"/>
  <c r="FG53" i="65"/>
  <c r="FG32" i="65"/>
  <c r="FG11" i="65"/>
  <c r="FF39" i="65"/>
  <c r="FF32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FG74" i="65"/>
  <c r="FG70" i="65"/>
  <c r="FG66" i="65"/>
  <c r="FG62" i="65"/>
  <c r="FG58" i="65"/>
  <c r="FG54" i="65"/>
  <c r="FG50" i="65"/>
  <c r="FG46" i="65"/>
  <c r="FG42" i="65"/>
  <c r="FG38" i="65"/>
  <c r="FG34" i="65"/>
  <c r="FG30" i="65"/>
  <c r="FG26" i="65"/>
  <c r="FG22" i="65"/>
  <c r="FG18" i="65"/>
  <c r="FG14" i="65"/>
  <c r="FG10" i="65"/>
  <c r="FG6" i="65"/>
  <c r="EK20" i="65"/>
  <c r="EK21" i="65"/>
  <c r="EK22" i="65"/>
  <c r="EK23" i="65"/>
  <c r="EK24" i="65"/>
  <c r="EK25" i="65"/>
  <c r="EK26" i="65"/>
  <c r="EK27" i="65"/>
  <c r="EK28" i="65"/>
  <c r="EK29" i="65"/>
  <c r="EK30" i="65"/>
  <c r="EK31" i="65"/>
  <c r="EK32" i="65"/>
  <c r="EK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K7" i="65"/>
  <c r="CK8" i="65"/>
  <c r="CK9" i="65"/>
  <c r="CK10" i="65"/>
  <c r="CK11" i="65"/>
  <c r="CK12" i="65"/>
  <c r="CK13" i="65"/>
  <c r="CK14" i="65"/>
  <c r="CK15" i="65"/>
  <c r="CK16" i="65"/>
  <c r="CK17" i="65"/>
  <c r="CK18" i="65"/>
  <c r="CK19" i="65"/>
  <c r="CK20" i="65"/>
  <c r="CK21" i="65"/>
  <c r="CK22" i="65"/>
  <c r="CK23" i="65"/>
  <c r="CK24" i="65"/>
  <c r="CK25" i="65"/>
  <c r="CK26" i="65"/>
  <c r="CK27" i="65"/>
  <c r="CK38" i="65"/>
  <c r="CK39" i="65"/>
  <c r="CK40" i="65"/>
  <c r="CK41" i="65"/>
  <c r="CK42" i="65"/>
  <c r="CK43" i="65"/>
  <c r="CK44" i="65"/>
  <c r="CK45" i="65"/>
  <c r="CK46" i="65"/>
  <c r="CK47" i="65"/>
  <c r="CK48" i="65"/>
  <c r="CK49" i="65"/>
  <c r="CK50" i="65"/>
  <c r="CK51" i="65"/>
  <c r="CK52" i="65"/>
  <c r="CK53" i="65"/>
  <c r="CK54" i="65"/>
  <c r="CK55" i="65"/>
  <c r="CK56" i="65"/>
  <c r="CK57" i="65"/>
  <c r="CK58" i="65"/>
  <c r="CK59" i="65"/>
  <c r="CK60" i="65"/>
  <c r="CK61" i="65"/>
  <c r="CK62" i="65"/>
  <c r="CK63" i="65"/>
  <c r="CK64" i="65"/>
  <c r="CK65" i="65"/>
  <c r="CK66" i="65"/>
  <c r="CK67" i="65"/>
  <c r="CK68" i="65"/>
  <c r="CK69" i="65"/>
  <c r="CK70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6" i="65"/>
  <c r="CG7" i="65"/>
  <c r="CG8" i="65"/>
  <c r="CG9" i="65"/>
  <c r="CG10" i="65"/>
  <c r="CG11" i="65"/>
  <c r="CG12" i="65"/>
  <c r="CG13" i="65"/>
  <c r="CG14" i="65"/>
  <c r="CG15" i="65"/>
  <c r="CG16" i="65"/>
  <c r="CG17" i="65"/>
  <c r="CG18" i="65"/>
  <c r="CG19" i="65"/>
  <c r="CG20" i="65"/>
  <c r="CG21" i="65"/>
  <c r="CG22" i="65"/>
  <c r="CG23" i="65"/>
  <c r="CG24" i="65"/>
  <c r="CG25" i="65"/>
  <c r="CG26" i="65"/>
  <c r="CG27" i="65"/>
  <c r="CG6" i="65"/>
  <c r="CW608" i="65" l="1"/>
  <c r="CW611" i="65"/>
  <c r="CW620" i="65"/>
  <c r="CW561" i="65"/>
  <c r="CW566" i="65"/>
  <c r="CW569" i="65"/>
  <c r="CW599" i="65"/>
  <c r="CW602" i="65"/>
  <c r="CW603" i="65"/>
  <c r="CW615" i="65"/>
  <c r="CW586" i="65"/>
  <c r="CW587" i="65"/>
  <c r="CW589" i="65"/>
  <c r="CW610" i="65"/>
  <c r="CW616" i="65"/>
  <c r="CW573" i="65"/>
  <c r="CW576" i="65"/>
  <c r="CW590" i="65"/>
  <c r="CW588" i="65"/>
  <c r="CW559" i="65"/>
  <c r="CW564" i="65"/>
  <c r="CW567" i="65"/>
  <c r="CW556" i="65"/>
  <c r="CW549" i="65"/>
  <c r="CW609" i="65"/>
  <c r="CW594" i="65"/>
  <c r="CW613" i="65"/>
  <c r="CW581" i="65"/>
  <c r="CW552" i="65"/>
  <c r="CW557" i="65"/>
  <c r="CW558" i="65"/>
  <c r="CW597" i="65"/>
  <c r="CW612" i="65"/>
  <c r="CW571" i="65"/>
  <c r="CW550" i="65"/>
  <c r="CW554" i="65"/>
  <c r="CW5" i="65"/>
  <c r="CW604" i="65"/>
  <c r="CW605" i="65"/>
  <c r="CW617" i="65"/>
  <c r="CW574" i="65"/>
  <c r="CW577" i="65"/>
  <c r="CW579" i="65"/>
  <c r="CW595" i="65"/>
  <c r="CW562" i="65"/>
  <c r="CW565" i="65"/>
  <c r="CW570" i="65"/>
  <c r="CW548" i="65"/>
  <c r="CW575" i="65"/>
  <c r="CW600" i="65"/>
  <c r="CW601" i="65"/>
  <c r="CW607" i="65"/>
  <c r="CW618" i="65"/>
  <c r="CW580" i="65"/>
  <c r="CW596" i="65"/>
  <c r="CW551" i="65"/>
  <c r="CW606" i="65"/>
  <c r="CW591" i="65"/>
  <c r="CW578" i="65"/>
  <c r="CW585" i="65"/>
  <c r="CW553" i="65"/>
  <c r="CW614" i="65"/>
  <c r="CW572" i="65"/>
  <c r="CW582" i="65"/>
  <c r="CW583" i="65"/>
  <c r="CW593" i="65"/>
  <c r="CW560" i="65"/>
  <c r="CW563" i="65"/>
  <c r="CW568" i="65"/>
  <c r="CW547" i="65"/>
  <c r="CW598" i="65"/>
  <c r="CW619" i="65"/>
  <c r="CW584" i="65"/>
  <c r="CW592" i="65"/>
  <c r="CW555" i="65"/>
  <c r="CW546" i="65"/>
  <c r="G125" i="64"/>
  <c r="J125" i="64" s="1"/>
  <c r="I125" i="64"/>
  <c r="L125" i="64" s="1"/>
  <c r="CW7" i="65"/>
  <c r="DH7" i="65" s="1"/>
  <c r="CW11" i="65"/>
  <c r="DH11" i="65" s="1"/>
  <c r="CW15" i="65"/>
  <c r="DH15" i="65" s="1"/>
  <c r="CW19" i="65"/>
  <c r="DH19" i="65" s="1"/>
  <c r="CW23" i="65"/>
  <c r="DH23" i="65" s="1"/>
  <c r="CW27" i="65"/>
  <c r="DH27" i="65" s="1"/>
  <c r="CW31" i="65"/>
  <c r="DH31" i="65" s="1"/>
  <c r="CW35" i="65"/>
  <c r="DH35" i="65" s="1"/>
  <c r="CW39" i="65"/>
  <c r="DH39" i="65" s="1"/>
  <c r="CW43" i="65"/>
  <c r="DH43" i="65" s="1"/>
  <c r="CW47" i="65"/>
  <c r="DH47" i="65" s="1"/>
  <c r="CW51" i="65"/>
  <c r="DH51" i="65" s="1"/>
  <c r="CW55" i="65"/>
  <c r="DH55" i="65" s="1"/>
  <c r="CW59" i="65"/>
  <c r="DH59" i="65" s="1"/>
  <c r="CW63" i="65"/>
  <c r="DH63" i="65" s="1"/>
  <c r="CW67" i="65"/>
  <c r="DH67" i="65" s="1"/>
  <c r="CW71" i="65"/>
  <c r="CW75" i="65"/>
  <c r="CW79" i="65"/>
  <c r="CW83" i="65"/>
  <c r="CW87" i="65"/>
  <c r="CW91" i="65"/>
  <c r="CW95" i="65"/>
  <c r="CW99" i="65"/>
  <c r="CW103" i="65"/>
  <c r="CW107" i="65"/>
  <c r="CW111" i="65"/>
  <c r="CW115" i="65"/>
  <c r="CW119" i="65"/>
  <c r="CW123" i="65"/>
  <c r="CW127" i="65"/>
  <c r="CW131" i="65"/>
  <c r="CW135" i="65"/>
  <c r="CW139" i="65"/>
  <c r="CW143" i="65"/>
  <c r="CW147" i="65"/>
  <c r="CW151" i="65"/>
  <c r="CW155" i="65"/>
  <c r="CW159" i="65"/>
  <c r="CW163" i="65"/>
  <c r="CW167" i="65"/>
  <c r="CW171" i="65"/>
  <c r="CW175" i="65"/>
  <c r="CW179" i="65"/>
  <c r="CW183" i="65"/>
  <c r="CW187" i="65"/>
  <c r="CW191" i="65"/>
  <c r="CW195" i="65"/>
  <c r="CW199" i="65"/>
  <c r="CW203" i="65"/>
  <c r="CW207" i="65"/>
  <c r="CW211" i="65"/>
  <c r="CW215" i="65"/>
  <c r="CW219" i="65"/>
  <c r="CW223" i="65"/>
  <c r="CW227" i="65"/>
  <c r="CW231" i="65"/>
  <c r="CW235" i="65"/>
  <c r="CW239" i="65"/>
  <c r="CW243" i="65"/>
  <c r="CW247" i="65"/>
  <c r="CW251" i="65"/>
  <c r="CW255" i="65"/>
  <c r="CW259" i="65"/>
  <c r="CW263" i="65"/>
  <c r="CW267" i="65"/>
  <c r="CW271" i="65"/>
  <c r="CW275" i="65"/>
  <c r="CW279" i="65"/>
  <c r="CW283" i="65"/>
  <c r="CW287" i="65"/>
  <c r="CW291" i="65"/>
  <c r="CW295" i="65"/>
  <c r="CW299" i="65"/>
  <c r="CW303" i="65"/>
  <c r="CW307" i="65"/>
  <c r="CW311" i="65"/>
  <c r="CW315" i="65"/>
  <c r="CW319" i="65"/>
  <c r="CW323" i="65"/>
  <c r="CW327" i="65"/>
  <c r="CW331" i="65"/>
  <c r="CW335" i="65"/>
  <c r="CW339" i="65"/>
  <c r="CW343" i="65"/>
  <c r="CW8" i="65"/>
  <c r="DH8" i="65" s="1"/>
  <c r="CW12" i="65"/>
  <c r="DH12" i="65" s="1"/>
  <c r="CW16" i="65"/>
  <c r="DH16" i="65" s="1"/>
  <c r="CW20" i="65"/>
  <c r="DH20" i="65" s="1"/>
  <c r="CW24" i="65"/>
  <c r="DH24" i="65" s="1"/>
  <c r="CW28" i="65"/>
  <c r="DH28" i="65" s="1"/>
  <c r="CW32" i="65"/>
  <c r="DH32" i="65" s="1"/>
  <c r="CW36" i="65"/>
  <c r="DH36" i="65" s="1"/>
  <c r="CW40" i="65"/>
  <c r="DH40" i="65" s="1"/>
  <c r="CW44" i="65"/>
  <c r="DH44" i="65" s="1"/>
  <c r="CW48" i="65"/>
  <c r="DH48" i="65" s="1"/>
  <c r="CW52" i="65"/>
  <c r="DH52" i="65" s="1"/>
  <c r="CW56" i="65"/>
  <c r="DH56" i="65" s="1"/>
  <c r="CW60" i="65"/>
  <c r="DH60" i="65" s="1"/>
  <c r="CW64" i="65"/>
  <c r="DH64" i="65" s="1"/>
  <c r="CW68" i="65"/>
  <c r="CW72" i="65"/>
  <c r="CW76" i="65"/>
  <c r="CW80" i="65"/>
  <c r="CW84" i="65"/>
  <c r="CW88" i="65"/>
  <c r="CW92" i="65"/>
  <c r="CW96" i="65"/>
  <c r="CW100" i="65"/>
  <c r="CW104" i="65"/>
  <c r="CW108" i="65"/>
  <c r="CW112" i="65"/>
  <c r="CW116" i="65"/>
  <c r="CW120" i="65"/>
  <c r="CW124" i="65"/>
  <c r="CW128" i="65"/>
  <c r="CW132" i="65"/>
  <c r="CW136" i="65"/>
  <c r="CW140" i="65"/>
  <c r="CW144" i="65"/>
  <c r="CW148" i="65"/>
  <c r="CW152" i="65"/>
  <c r="CW156" i="65"/>
  <c r="CW160" i="65"/>
  <c r="CW164" i="65"/>
  <c r="CW168" i="65"/>
  <c r="CW172" i="65"/>
  <c r="CW176" i="65"/>
  <c r="CW180" i="65"/>
  <c r="CW184" i="65"/>
  <c r="CW188" i="65"/>
  <c r="CW192" i="65"/>
  <c r="CW196" i="65"/>
  <c r="CW200" i="65"/>
  <c r="CW204" i="65"/>
  <c r="CW208" i="65"/>
  <c r="CW212" i="65"/>
  <c r="CW216" i="65"/>
  <c r="CW220" i="65"/>
  <c r="CW224" i="65"/>
  <c r="CW228" i="65"/>
  <c r="CW232" i="65"/>
  <c r="CW236" i="65"/>
  <c r="CW240" i="65"/>
  <c r="CW244" i="65"/>
  <c r="CW248" i="65"/>
  <c r="CW252" i="65"/>
  <c r="CW256" i="65"/>
  <c r="CW260" i="65"/>
  <c r="CW264" i="65"/>
  <c r="CW268" i="65"/>
  <c r="CW272" i="65"/>
  <c r="CW276" i="65"/>
  <c r="CW280" i="65"/>
  <c r="CW284" i="65"/>
  <c r="CW288" i="65"/>
  <c r="CW292" i="65"/>
  <c r="CW296" i="65"/>
  <c r="CW300" i="65"/>
  <c r="CW304" i="65"/>
  <c r="CW308" i="65"/>
  <c r="CW312" i="65"/>
  <c r="CW316" i="65"/>
  <c r="CW320" i="65"/>
  <c r="CW324" i="65"/>
  <c r="CW328" i="65"/>
  <c r="CW332" i="65"/>
  <c r="CW336" i="65"/>
  <c r="CW340" i="65"/>
  <c r="CW344" i="65"/>
  <c r="CW9" i="65"/>
  <c r="DH9" i="65" s="1"/>
  <c r="CW6" i="65"/>
  <c r="CW10" i="65"/>
  <c r="DH10" i="65" s="1"/>
  <c r="CW14" i="65"/>
  <c r="DH14" i="65" s="1"/>
  <c r="CW18" i="65"/>
  <c r="DH18" i="65" s="1"/>
  <c r="CW22" i="65"/>
  <c r="DH22" i="65" s="1"/>
  <c r="CW26" i="65"/>
  <c r="DH26" i="65" s="1"/>
  <c r="CW30" i="65"/>
  <c r="DH30" i="65" s="1"/>
  <c r="CW34" i="65"/>
  <c r="DH34" i="65" s="1"/>
  <c r="CW38" i="65"/>
  <c r="DH38" i="65" s="1"/>
  <c r="CW42" i="65"/>
  <c r="DH42" i="65" s="1"/>
  <c r="CW46" i="65"/>
  <c r="DH46" i="65" s="1"/>
  <c r="CW50" i="65"/>
  <c r="DH50" i="65" s="1"/>
  <c r="CW54" i="65"/>
  <c r="DH54" i="65" s="1"/>
  <c r="CW58" i="65"/>
  <c r="DH58" i="65" s="1"/>
  <c r="CW62" i="65"/>
  <c r="DH62" i="65" s="1"/>
  <c r="CW66" i="65"/>
  <c r="DH66" i="65" s="1"/>
  <c r="CW70" i="65"/>
  <c r="CW74" i="65"/>
  <c r="CW78" i="65"/>
  <c r="CW82" i="65"/>
  <c r="CW86" i="65"/>
  <c r="CW90" i="65"/>
  <c r="CW94" i="65"/>
  <c r="CW98" i="65"/>
  <c r="CW102" i="65"/>
  <c r="CW106" i="65"/>
  <c r="CW110" i="65"/>
  <c r="CW114" i="65"/>
  <c r="CW118" i="65"/>
  <c r="CW122" i="65"/>
  <c r="CW126" i="65"/>
  <c r="CW130" i="65"/>
  <c r="CW134" i="65"/>
  <c r="CW138" i="65"/>
  <c r="CW142" i="65"/>
  <c r="CW146" i="65"/>
  <c r="CW150" i="65"/>
  <c r="CW154" i="65"/>
  <c r="CW158" i="65"/>
  <c r="CW162" i="65"/>
  <c r="CW166" i="65"/>
  <c r="CW170" i="65"/>
  <c r="CW174" i="65"/>
  <c r="CW178" i="65"/>
  <c r="CW182" i="65"/>
  <c r="CW186" i="65"/>
  <c r="CW190" i="65"/>
  <c r="CW194" i="65"/>
  <c r="CW198" i="65"/>
  <c r="CW202" i="65"/>
  <c r="CW206" i="65"/>
  <c r="CW210" i="65"/>
  <c r="CW214" i="65"/>
  <c r="CW218" i="65"/>
  <c r="CW222" i="65"/>
  <c r="CW226" i="65"/>
  <c r="CW17" i="65"/>
  <c r="DH17" i="65" s="1"/>
  <c r="CW33" i="65"/>
  <c r="DH33" i="65" s="1"/>
  <c r="CW49" i="65"/>
  <c r="DH49" i="65" s="1"/>
  <c r="CW65" i="65"/>
  <c r="DH65" i="65" s="1"/>
  <c r="CW81" i="65"/>
  <c r="CW97" i="65"/>
  <c r="CW113" i="65"/>
  <c r="CW129" i="65"/>
  <c r="CW145" i="65"/>
  <c r="CW161" i="65"/>
  <c r="CW177" i="65"/>
  <c r="CW193" i="65"/>
  <c r="CW209" i="65"/>
  <c r="CW225" i="65"/>
  <c r="CW234" i="65"/>
  <c r="CW242" i="65"/>
  <c r="CW250" i="65"/>
  <c r="CW258" i="65"/>
  <c r="CW266" i="65"/>
  <c r="CW274" i="65"/>
  <c r="CW282" i="65"/>
  <c r="CW290" i="65"/>
  <c r="CW298" i="65"/>
  <c r="CW306" i="65"/>
  <c r="CW314" i="65"/>
  <c r="CW322" i="65"/>
  <c r="CW330" i="65"/>
  <c r="CW338" i="65"/>
  <c r="CW346" i="65"/>
  <c r="CW350" i="65"/>
  <c r="CW21" i="65"/>
  <c r="DH21" i="65" s="1"/>
  <c r="CW37" i="65"/>
  <c r="DH37" i="65" s="1"/>
  <c r="CW53" i="65"/>
  <c r="DH53" i="65" s="1"/>
  <c r="CW69" i="65"/>
  <c r="CW85" i="65"/>
  <c r="CW101" i="65"/>
  <c r="CW117" i="65"/>
  <c r="CW133" i="65"/>
  <c r="CW149" i="65"/>
  <c r="CW165" i="65"/>
  <c r="CW181" i="65"/>
  <c r="CW197" i="65"/>
  <c r="CW213" i="65"/>
  <c r="CW229" i="65"/>
  <c r="CW237" i="65"/>
  <c r="CW245" i="65"/>
  <c r="CW253" i="65"/>
  <c r="CW261" i="65"/>
  <c r="CW269" i="65"/>
  <c r="CW277" i="65"/>
  <c r="CW285" i="65"/>
  <c r="CW293" i="65"/>
  <c r="CW301" i="65"/>
  <c r="CW309" i="65"/>
  <c r="CW317" i="65"/>
  <c r="CW325" i="65"/>
  <c r="CW333" i="65"/>
  <c r="CW341" i="65"/>
  <c r="CW347" i="65"/>
  <c r="CW351" i="65"/>
  <c r="CW355" i="65"/>
  <c r="CW359" i="65"/>
  <c r="CW363" i="65"/>
  <c r="CW367" i="65"/>
  <c r="CW371" i="65"/>
  <c r="CW375" i="65"/>
  <c r="CW379" i="65"/>
  <c r="CW383" i="65"/>
  <c r="CW387" i="65"/>
  <c r="CW391" i="65"/>
  <c r="CW395" i="65"/>
  <c r="CW399" i="65"/>
  <c r="CW403" i="65"/>
  <c r="CW407" i="65"/>
  <c r="CW411" i="65"/>
  <c r="CW415" i="65"/>
  <c r="CW419" i="65"/>
  <c r="CW423" i="65"/>
  <c r="CW427" i="65"/>
  <c r="CW431" i="65"/>
  <c r="CW435" i="65"/>
  <c r="CW439" i="65"/>
  <c r="CW443" i="65"/>
  <c r="CW447" i="65"/>
  <c r="CW451" i="65"/>
  <c r="CW455" i="65"/>
  <c r="CW459" i="65"/>
  <c r="CW463" i="65"/>
  <c r="CW467" i="65"/>
  <c r="CW471" i="65"/>
  <c r="CW475" i="65"/>
  <c r="CW479" i="65"/>
  <c r="CW483" i="65"/>
  <c r="CW487" i="65"/>
  <c r="CW491" i="65"/>
  <c r="CW495" i="65"/>
  <c r="CW499" i="65"/>
  <c r="CW503" i="65"/>
  <c r="CW507" i="65"/>
  <c r="CW511" i="65"/>
  <c r="CW515" i="65"/>
  <c r="CW519" i="65"/>
  <c r="CW523" i="65"/>
  <c r="CW527" i="65"/>
  <c r="CW531" i="65"/>
  <c r="CW535" i="65"/>
  <c r="CW539" i="65"/>
  <c r="CW543" i="65"/>
  <c r="CW29" i="65"/>
  <c r="DH29" i="65" s="1"/>
  <c r="CW45" i="65"/>
  <c r="DH45" i="65" s="1"/>
  <c r="CW77" i="65"/>
  <c r="CW109" i="65"/>
  <c r="CW141" i="65"/>
  <c r="CW173" i="65"/>
  <c r="CW205" i="65"/>
  <c r="CW25" i="65"/>
  <c r="DH25" i="65" s="1"/>
  <c r="CW41" i="65"/>
  <c r="DH41" i="65" s="1"/>
  <c r="CW57" i="65"/>
  <c r="DH57" i="65" s="1"/>
  <c r="CW73" i="65"/>
  <c r="CW89" i="65"/>
  <c r="CW105" i="65"/>
  <c r="CW121" i="65"/>
  <c r="CW137" i="65"/>
  <c r="CW153" i="65"/>
  <c r="CW169" i="65"/>
  <c r="CW185" i="65"/>
  <c r="CW201" i="65"/>
  <c r="CW217" i="65"/>
  <c r="CW230" i="65"/>
  <c r="CW238" i="65"/>
  <c r="CW246" i="65"/>
  <c r="CW254" i="65"/>
  <c r="CW262" i="65"/>
  <c r="CW270" i="65"/>
  <c r="CW278" i="65"/>
  <c r="CW286" i="65"/>
  <c r="CW294" i="65"/>
  <c r="CW302" i="65"/>
  <c r="CW310" i="65"/>
  <c r="CW318" i="65"/>
  <c r="CW326" i="65"/>
  <c r="CW334" i="65"/>
  <c r="CW342" i="65"/>
  <c r="CW348" i="65"/>
  <c r="CW352" i="65"/>
  <c r="CW356" i="65"/>
  <c r="CW360" i="65"/>
  <c r="CW364" i="65"/>
  <c r="CW368" i="65"/>
  <c r="CW372" i="65"/>
  <c r="CW376" i="65"/>
  <c r="CW380" i="65"/>
  <c r="CW384" i="65"/>
  <c r="CW388" i="65"/>
  <c r="CW392" i="65"/>
  <c r="CW396" i="65"/>
  <c r="CW400" i="65"/>
  <c r="CW404" i="65"/>
  <c r="CW408" i="65"/>
  <c r="CW412" i="65"/>
  <c r="CW416" i="65"/>
  <c r="CW420" i="65"/>
  <c r="CW424" i="65"/>
  <c r="CW428" i="65"/>
  <c r="CW432" i="65"/>
  <c r="CW436" i="65"/>
  <c r="CW440" i="65"/>
  <c r="CW444" i="65"/>
  <c r="CW448" i="65"/>
  <c r="CW452" i="65"/>
  <c r="CW456" i="65"/>
  <c r="CW460" i="65"/>
  <c r="CW464" i="65"/>
  <c r="CW468" i="65"/>
  <c r="CW472" i="65"/>
  <c r="CW476" i="65"/>
  <c r="CW480" i="65"/>
  <c r="CW484" i="65"/>
  <c r="CW488" i="65"/>
  <c r="CW492" i="65"/>
  <c r="CW496" i="65"/>
  <c r="CW500" i="65"/>
  <c r="CW504" i="65"/>
  <c r="CW508" i="65"/>
  <c r="CW512" i="65"/>
  <c r="CW516" i="65"/>
  <c r="CW520" i="65"/>
  <c r="CW524" i="65"/>
  <c r="CW528" i="65"/>
  <c r="CW532" i="65"/>
  <c r="CW536" i="65"/>
  <c r="CW540" i="65"/>
  <c r="CW544" i="65"/>
  <c r="CW13" i="65"/>
  <c r="DH13" i="65" s="1"/>
  <c r="CW61" i="65"/>
  <c r="DH61" i="65" s="1"/>
  <c r="CW93" i="65"/>
  <c r="CW125" i="65"/>
  <c r="CW157" i="65"/>
  <c r="CW189" i="65"/>
  <c r="CW221" i="65"/>
  <c r="CW241" i="65"/>
  <c r="CW273" i="65"/>
  <c r="CW305" i="65"/>
  <c r="CW337" i="65"/>
  <c r="CW354" i="65"/>
  <c r="CW362" i="65"/>
  <c r="CW370" i="65"/>
  <c r="CW378" i="65"/>
  <c r="CW386" i="65"/>
  <c r="CW394" i="65"/>
  <c r="CW402" i="65"/>
  <c r="CW410" i="65"/>
  <c r="CW418" i="65"/>
  <c r="CW426" i="65"/>
  <c r="CW434" i="65"/>
  <c r="CW442" i="65"/>
  <c r="CW450" i="65"/>
  <c r="CW458" i="65"/>
  <c r="CW466" i="65"/>
  <c r="CW474" i="65"/>
  <c r="CW482" i="65"/>
  <c r="CW490" i="65"/>
  <c r="CW498" i="65"/>
  <c r="CW506" i="65"/>
  <c r="CW514" i="65"/>
  <c r="CW522" i="65"/>
  <c r="CW530" i="65"/>
  <c r="CW538" i="65"/>
  <c r="CW297" i="65"/>
  <c r="CW361" i="65"/>
  <c r="CW385" i="65"/>
  <c r="CW409" i="65"/>
  <c r="CW433" i="65"/>
  <c r="CW449" i="65"/>
  <c r="CW465" i="65"/>
  <c r="CW489" i="65"/>
  <c r="CW513" i="65"/>
  <c r="CW537" i="65"/>
  <c r="CW249" i="65"/>
  <c r="CW281" i="65"/>
  <c r="CW313" i="65"/>
  <c r="CW345" i="65"/>
  <c r="CW357" i="65"/>
  <c r="CW365" i="65"/>
  <c r="CW373" i="65"/>
  <c r="CW381" i="65"/>
  <c r="CW389" i="65"/>
  <c r="CW397" i="65"/>
  <c r="CW405" i="65"/>
  <c r="CW413" i="65"/>
  <c r="CW421" i="65"/>
  <c r="CW429" i="65"/>
  <c r="CW437" i="65"/>
  <c r="CW445" i="65"/>
  <c r="CW453" i="65"/>
  <c r="CW461" i="65"/>
  <c r="CW469" i="65"/>
  <c r="CW477" i="65"/>
  <c r="CW485" i="65"/>
  <c r="CW493" i="65"/>
  <c r="CW501" i="65"/>
  <c r="CW509" i="65"/>
  <c r="CW517" i="65"/>
  <c r="CW525" i="65"/>
  <c r="CW533" i="65"/>
  <c r="CW541" i="65"/>
  <c r="CW265" i="65"/>
  <c r="CW353" i="65"/>
  <c r="CW377" i="65"/>
  <c r="CW401" i="65"/>
  <c r="CW425" i="65"/>
  <c r="CW457" i="65"/>
  <c r="CW481" i="65"/>
  <c r="CW497" i="65"/>
  <c r="CW521" i="65"/>
  <c r="CW545" i="65"/>
  <c r="CW257" i="65"/>
  <c r="CW289" i="65"/>
  <c r="CW321" i="65"/>
  <c r="CW349" i="65"/>
  <c r="CW358" i="65"/>
  <c r="CW366" i="65"/>
  <c r="CW374" i="65"/>
  <c r="CW382" i="65"/>
  <c r="CW390" i="65"/>
  <c r="CW398" i="65"/>
  <c r="CW406" i="65"/>
  <c r="CW414" i="65"/>
  <c r="CW422" i="65"/>
  <c r="CW430" i="65"/>
  <c r="CW438" i="65"/>
  <c r="CW446" i="65"/>
  <c r="CW454" i="65"/>
  <c r="CW462" i="65"/>
  <c r="CW470" i="65"/>
  <c r="CW478" i="65"/>
  <c r="CW486" i="65"/>
  <c r="CW494" i="65"/>
  <c r="CW502" i="65"/>
  <c r="CW510" i="65"/>
  <c r="CW518" i="65"/>
  <c r="CW526" i="65"/>
  <c r="CW534" i="65"/>
  <c r="CW542" i="65"/>
  <c r="CW233" i="65"/>
  <c r="CW329" i="65"/>
  <c r="CW369" i="65"/>
  <c r="CW393" i="65"/>
  <c r="CW417" i="65"/>
  <c r="CW441" i="65"/>
  <c r="CW473" i="65"/>
  <c r="CW505" i="65"/>
  <c r="CW529" i="65"/>
  <c r="DH5" i="65"/>
  <c r="CX619" i="65" l="1"/>
  <c r="CY619" i="65"/>
  <c r="DG619" i="65" s="1"/>
  <c r="DC619" i="65"/>
  <c r="CZ619" i="65"/>
  <c r="DD619" i="65"/>
  <c r="DH619" i="65"/>
  <c r="DH585" i="65"/>
  <c r="CZ585" i="65"/>
  <c r="CX585" i="65"/>
  <c r="DD585" i="65"/>
  <c r="CY585" i="65"/>
  <c r="DC585" i="65"/>
  <c r="DG585" i="65"/>
  <c r="DB585" i="65" s="1"/>
  <c r="DA585" i="65"/>
  <c r="CX548" i="65"/>
  <c r="DD548" i="65"/>
  <c r="DH548" i="65"/>
  <c r="CY548" i="65"/>
  <c r="DG548" i="65" s="1"/>
  <c r="DC548" i="65"/>
  <c r="CZ548" i="65"/>
  <c r="DA548" i="65"/>
  <c r="DB548" i="65"/>
  <c r="DD554" i="65"/>
  <c r="CX554" i="65"/>
  <c r="CZ554" i="65"/>
  <c r="DH554" i="65"/>
  <c r="CY554" i="65"/>
  <c r="DG554" i="65" s="1"/>
  <c r="DC554" i="65"/>
  <c r="DC549" i="65"/>
  <c r="DD549" i="65"/>
  <c r="DG549" i="65"/>
  <c r="DA549" i="65" s="1"/>
  <c r="DH549" i="65"/>
  <c r="CX549" i="65"/>
  <c r="CZ549" i="65"/>
  <c r="CY549" i="65"/>
  <c r="DH587" i="65"/>
  <c r="CY587" i="65"/>
  <c r="DC587" i="65"/>
  <c r="DG587" i="65"/>
  <c r="DA587" i="65" s="1"/>
  <c r="CX587" i="65"/>
  <c r="DD587" i="65"/>
  <c r="CZ587" i="65"/>
  <c r="CY598" i="65"/>
  <c r="DG598" i="65" s="1"/>
  <c r="CZ598" i="65"/>
  <c r="DC598" i="65"/>
  <c r="DD598" i="65"/>
  <c r="DH598" i="65"/>
  <c r="CX598" i="65"/>
  <c r="DC578" i="65"/>
  <c r="DD578" i="65"/>
  <c r="CY578" i="65"/>
  <c r="DG578" i="65" s="1"/>
  <c r="DH578" i="65"/>
  <c r="CX578" i="65"/>
  <c r="CZ578" i="65"/>
  <c r="DD570" i="65"/>
  <c r="DH570" i="65"/>
  <c r="CX570" i="65"/>
  <c r="CY570" i="65"/>
  <c r="DG570" i="65" s="1"/>
  <c r="CZ570" i="65"/>
  <c r="DC570" i="65"/>
  <c r="CX550" i="65"/>
  <c r="CY550" i="65"/>
  <c r="DD550" i="65"/>
  <c r="DH550" i="65"/>
  <c r="DC550" i="65"/>
  <c r="DG550" i="65"/>
  <c r="DA550" i="65" s="1"/>
  <c r="CZ550" i="65"/>
  <c r="DB550" i="65"/>
  <c r="DH556" i="65"/>
  <c r="DC556" i="65"/>
  <c r="DD556" i="65"/>
  <c r="CX556" i="65"/>
  <c r="CZ556" i="65"/>
  <c r="CY556" i="65"/>
  <c r="DG556" i="65" s="1"/>
  <c r="DB556" i="65" s="1"/>
  <c r="DA556" i="65"/>
  <c r="CX586" i="65"/>
  <c r="CY586" i="65"/>
  <c r="DG586" i="65" s="1"/>
  <c r="CZ586" i="65"/>
  <c r="DC586" i="65"/>
  <c r="DD586" i="65"/>
  <c r="DH586" i="65"/>
  <c r="CZ547" i="65"/>
  <c r="DC547" i="65"/>
  <c r="DD547" i="65"/>
  <c r="CX547" i="65"/>
  <c r="DH547" i="65"/>
  <c r="CY547" i="65"/>
  <c r="DG547" i="65" s="1"/>
  <c r="CY591" i="65"/>
  <c r="DG591" i="65" s="1"/>
  <c r="DB591" i="65" s="1"/>
  <c r="DC591" i="65"/>
  <c r="CX591" i="65"/>
  <c r="CZ591" i="65"/>
  <c r="DD591" i="65"/>
  <c r="DH591" i="65"/>
  <c r="CY565" i="65"/>
  <c r="DG565" i="65" s="1"/>
  <c r="DH565" i="65"/>
  <c r="CX565" i="65"/>
  <c r="CZ565" i="65"/>
  <c r="DD565" i="65"/>
  <c r="DC565" i="65"/>
  <c r="CX571" i="65"/>
  <c r="CZ571" i="65"/>
  <c r="DD571" i="65"/>
  <c r="DP571" i="65" s="1"/>
  <c r="DH571" i="65"/>
  <c r="CY571" i="65"/>
  <c r="DG571" i="65" s="1"/>
  <c r="DC571" i="65"/>
  <c r="CY567" i="65"/>
  <c r="CX567" i="65"/>
  <c r="CZ567" i="65"/>
  <c r="DD567" i="65"/>
  <c r="DH567" i="65"/>
  <c r="DG567" i="65"/>
  <c r="DC567" i="65"/>
  <c r="DA567" i="65"/>
  <c r="DB567" i="65"/>
  <c r="CY615" i="65"/>
  <c r="DG615" i="65" s="1"/>
  <c r="DA615" i="65" s="1"/>
  <c r="DC615" i="65"/>
  <c r="CZ615" i="65"/>
  <c r="DD615" i="65"/>
  <c r="DH615" i="65"/>
  <c r="CX615" i="65"/>
  <c r="CZ568" i="65"/>
  <c r="DC568" i="65"/>
  <c r="CX568" i="65"/>
  <c r="DD568" i="65"/>
  <c r="DG568" i="65"/>
  <c r="DA568" i="65" s="1"/>
  <c r="DH568" i="65"/>
  <c r="CY568" i="65"/>
  <c r="CY606" i="65"/>
  <c r="DG606" i="65" s="1"/>
  <c r="DA606" i="65" s="1"/>
  <c r="CZ606" i="65"/>
  <c r="DC606" i="65"/>
  <c r="DD606" i="65"/>
  <c r="DP606" i="65" s="1"/>
  <c r="DH606" i="65"/>
  <c r="CX606" i="65"/>
  <c r="DB606" i="65"/>
  <c r="DD562" i="65"/>
  <c r="DG562" i="65"/>
  <c r="DA562" i="65" s="1"/>
  <c r="DH562" i="65"/>
  <c r="CX562" i="65"/>
  <c r="CY562" i="65"/>
  <c r="CZ562" i="65"/>
  <c r="DC562" i="65"/>
  <c r="DH612" i="65"/>
  <c r="CX612" i="65"/>
  <c r="CY612" i="65"/>
  <c r="DG612" i="65" s="1"/>
  <c r="CZ612" i="65"/>
  <c r="DQ612" i="65" s="1"/>
  <c r="DC612" i="65"/>
  <c r="DD612" i="65"/>
  <c r="DH564" i="65"/>
  <c r="CX564" i="65"/>
  <c r="CY564" i="65"/>
  <c r="CZ564" i="65"/>
  <c r="DB564" i="65"/>
  <c r="DC564" i="65"/>
  <c r="DD564" i="65"/>
  <c r="DG564" i="65"/>
  <c r="DA564" i="65" s="1"/>
  <c r="CY603" i="65"/>
  <c r="DG603" i="65" s="1"/>
  <c r="CX603" i="65"/>
  <c r="CZ603" i="65"/>
  <c r="DD603" i="65"/>
  <c r="DP603" i="65" s="1"/>
  <c r="DH603" i="65"/>
  <c r="DC603" i="65"/>
  <c r="CY563" i="65"/>
  <c r="DG563" i="65" s="1"/>
  <c r="DD563" i="65"/>
  <c r="DH563" i="65"/>
  <c r="CX563" i="65"/>
  <c r="CZ563" i="65"/>
  <c r="DC563" i="65"/>
  <c r="DD551" i="65"/>
  <c r="DH551" i="65"/>
  <c r="CX551" i="65"/>
  <c r="CZ551" i="65"/>
  <c r="CY551" i="65"/>
  <c r="DG551" i="65" s="1"/>
  <c r="DC551" i="65"/>
  <c r="CY595" i="65"/>
  <c r="DG595" i="65" s="1"/>
  <c r="DA595" i="65" s="1"/>
  <c r="DC595" i="65"/>
  <c r="CZ595" i="65"/>
  <c r="CX595" i="65"/>
  <c r="DD595" i="65"/>
  <c r="DH595" i="65"/>
  <c r="DB595" i="65"/>
  <c r="CY597" i="65"/>
  <c r="DG597" i="65" s="1"/>
  <c r="CX597" i="65"/>
  <c r="CZ597" i="65"/>
  <c r="DQ597" i="65" s="1"/>
  <c r="DD597" i="65"/>
  <c r="DH597" i="65"/>
  <c r="DC597" i="65"/>
  <c r="CY559" i="65"/>
  <c r="DG559" i="65" s="1"/>
  <c r="CX559" i="65"/>
  <c r="CZ559" i="65"/>
  <c r="DD559" i="65"/>
  <c r="DH559" i="65"/>
  <c r="DC559" i="65"/>
  <c r="CX602" i="65"/>
  <c r="CY602" i="65"/>
  <c r="CZ602" i="65"/>
  <c r="DH602" i="65"/>
  <c r="DC602" i="65"/>
  <c r="DD602" i="65"/>
  <c r="DG602" i="65"/>
  <c r="DA602" i="65" s="1"/>
  <c r="CZ560" i="65"/>
  <c r="DC560" i="65"/>
  <c r="DD560" i="65"/>
  <c r="DH560" i="65"/>
  <c r="CY560" i="65"/>
  <c r="DG560" i="65" s="1"/>
  <c r="CX560" i="65"/>
  <c r="CX596" i="65"/>
  <c r="DG596" i="65"/>
  <c r="DA596" i="65" s="1"/>
  <c r="DH596" i="65"/>
  <c r="DC596" i="65"/>
  <c r="CY596" i="65"/>
  <c r="CZ596" i="65"/>
  <c r="DD596" i="65"/>
  <c r="CZ579" i="65"/>
  <c r="CX579" i="65"/>
  <c r="CY579" i="65"/>
  <c r="DG579" i="65" s="1"/>
  <c r="DA579" i="65" s="1"/>
  <c r="DH579" i="65"/>
  <c r="DC579" i="65"/>
  <c r="DD579" i="65"/>
  <c r="DB579" i="65"/>
  <c r="CZ558" i="65"/>
  <c r="CX558" i="65"/>
  <c r="DH558" i="65"/>
  <c r="CY558" i="65"/>
  <c r="DC558" i="65"/>
  <c r="DD558" i="65"/>
  <c r="DQ558" i="65" s="1"/>
  <c r="DG558" i="65"/>
  <c r="DA558" i="65" s="1"/>
  <c r="DH588" i="65"/>
  <c r="CX588" i="65"/>
  <c r="CY588" i="65"/>
  <c r="DG588" i="65" s="1"/>
  <c r="CZ588" i="65"/>
  <c r="DC588" i="65"/>
  <c r="DD588" i="65"/>
  <c r="CY599" i="65"/>
  <c r="CX599" i="65"/>
  <c r="CZ599" i="65"/>
  <c r="DD599" i="65"/>
  <c r="DH599" i="65"/>
  <c r="DG599" i="65"/>
  <c r="DA599" i="65" s="1"/>
  <c r="DC599" i="65"/>
  <c r="CY593" i="65"/>
  <c r="DG593" i="65" s="1"/>
  <c r="DC593" i="65"/>
  <c r="CZ593" i="65"/>
  <c r="DD593" i="65"/>
  <c r="CX593" i="65"/>
  <c r="DH593" i="65"/>
  <c r="DA593" i="65"/>
  <c r="DB593" i="65"/>
  <c r="DD580" i="65"/>
  <c r="DH580" i="65"/>
  <c r="CZ580" i="65"/>
  <c r="CX580" i="65"/>
  <c r="CY580" i="65"/>
  <c r="DG580" i="65" s="1"/>
  <c r="DB580" i="65" s="1"/>
  <c r="DC580" i="65"/>
  <c r="DA580" i="65"/>
  <c r="DD577" i="65"/>
  <c r="CZ577" i="65"/>
  <c r="DG577" i="65"/>
  <c r="DA577" i="65" s="1"/>
  <c r="DH577" i="65"/>
  <c r="CX577" i="65"/>
  <c r="CY577" i="65"/>
  <c r="DC577" i="65"/>
  <c r="CY557" i="65"/>
  <c r="DG557" i="65" s="1"/>
  <c r="CX557" i="65"/>
  <c r="DC557" i="65"/>
  <c r="DD557" i="65"/>
  <c r="DH557" i="65"/>
  <c r="DA557" i="65"/>
  <c r="DB557" i="65"/>
  <c r="CZ557" i="65"/>
  <c r="CX590" i="65"/>
  <c r="CY590" i="65"/>
  <c r="DG590" i="65" s="1"/>
  <c r="DA590" i="65" s="1"/>
  <c r="CZ590" i="65"/>
  <c r="DC590" i="65"/>
  <c r="DD590" i="65"/>
  <c r="DH590" i="65"/>
  <c r="CY569" i="65"/>
  <c r="DG569" i="65" s="1"/>
  <c r="CX569" i="65"/>
  <c r="CZ569" i="65"/>
  <c r="DD569" i="65"/>
  <c r="DH569" i="65"/>
  <c r="DC569" i="65"/>
  <c r="DH583" i="65"/>
  <c r="CY583" i="65"/>
  <c r="DG583" i="65" s="1"/>
  <c r="DC583" i="65"/>
  <c r="CX583" i="65"/>
  <c r="DD583" i="65"/>
  <c r="CZ583" i="65"/>
  <c r="DA583" i="65"/>
  <c r="DB583" i="65"/>
  <c r="CZ618" i="65"/>
  <c r="CY618" i="65"/>
  <c r="DG618" i="65" s="1"/>
  <c r="DC618" i="65"/>
  <c r="DH618" i="65"/>
  <c r="DD618" i="65"/>
  <c r="CX618" i="65"/>
  <c r="DD574" i="65"/>
  <c r="DG574" i="65"/>
  <c r="DA574" i="65" s="1"/>
  <c r="DH574" i="65"/>
  <c r="CX574" i="65"/>
  <c r="CY574" i="65"/>
  <c r="CZ574" i="65"/>
  <c r="DC574" i="65"/>
  <c r="CX552" i="65"/>
  <c r="DD552" i="65"/>
  <c r="DH552" i="65"/>
  <c r="CZ552" i="65"/>
  <c r="CY552" i="65"/>
  <c r="DG552" i="65" s="1"/>
  <c r="DA552" i="65" s="1"/>
  <c r="DC552" i="65"/>
  <c r="DB552" i="65"/>
  <c r="CX576" i="65"/>
  <c r="CY576" i="65"/>
  <c r="DG576" i="65" s="1"/>
  <c r="CZ576" i="65"/>
  <c r="DC576" i="65"/>
  <c r="DD576" i="65"/>
  <c r="DH576" i="65"/>
  <c r="CX566" i="65"/>
  <c r="CY566" i="65"/>
  <c r="DG566" i="65" s="1"/>
  <c r="CZ566" i="65"/>
  <c r="DC566" i="65"/>
  <c r="DD566" i="65"/>
  <c r="DH566" i="65"/>
  <c r="CZ582" i="65"/>
  <c r="DC582" i="65"/>
  <c r="DD582" i="65"/>
  <c r="DG582" i="65"/>
  <c r="DA582" i="65" s="1"/>
  <c r="DH582" i="65"/>
  <c r="CX582" i="65"/>
  <c r="CY582" i="65"/>
  <c r="CX607" i="65"/>
  <c r="DD607" i="65"/>
  <c r="DP607" i="65" s="1"/>
  <c r="CZ607" i="65"/>
  <c r="DH607" i="65"/>
  <c r="DC607" i="65"/>
  <c r="CY607" i="65"/>
  <c r="DG607" i="65" s="1"/>
  <c r="DB607" i="65" s="1"/>
  <c r="DA607" i="65"/>
  <c r="CX617" i="65"/>
  <c r="DC617" i="65"/>
  <c r="CY617" i="65"/>
  <c r="DG617" i="65" s="1"/>
  <c r="DA617" i="65" s="1"/>
  <c r="CZ617" i="65"/>
  <c r="DD617" i="65"/>
  <c r="DH617" i="65"/>
  <c r="CX581" i="65"/>
  <c r="CZ581" i="65"/>
  <c r="DD581" i="65"/>
  <c r="DH581" i="65"/>
  <c r="DC581" i="65"/>
  <c r="CY581" i="65"/>
  <c r="DG581" i="65" s="1"/>
  <c r="CX573" i="65"/>
  <c r="CZ573" i="65"/>
  <c r="DQ573" i="65" s="1"/>
  <c r="DD573" i="65"/>
  <c r="DH573" i="65"/>
  <c r="DG573" i="65"/>
  <c r="DA573" i="65" s="1"/>
  <c r="DC573" i="65"/>
  <c r="CY573" i="65"/>
  <c r="CY561" i="65"/>
  <c r="DG561" i="65" s="1"/>
  <c r="CX561" i="65"/>
  <c r="CZ561" i="65"/>
  <c r="DD561" i="65"/>
  <c r="DH561" i="65"/>
  <c r="DC561" i="65"/>
  <c r="CY555" i="65"/>
  <c r="CX555" i="65"/>
  <c r="DC555" i="65"/>
  <c r="DD555" i="65"/>
  <c r="CZ555" i="65"/>
  <c r="DB555" i="65"/>
  <c r="DG555" i="65"/>
  <c r="DA555" i="65" s="1"/>
  <c r="DH555" i="65"/>
  <c r="CZ572" i="65"/>
  <c r="DC572" i="65"/>
  <c r="CX572" i="65"/>
  <c r="DD572" i="65"/>
  <c r="DH572" i="65"/>
  <c r="CY572" i="65"/>
  <c r="DG572" i="65" s="1"/>
  <c r="CY601" i="65"/>
  <c r="DG601" i="65" s="1"/>
  <c r="DD601" i="65"/>
  <c r="CX601" i="65"/>
  <c r="CZ601" i="65"/>
  <c r="DH601" i="65"/>
  <c r="DC601" i="65"/>
  <c r="CZ605" i="65"/>
  <c r="CX605" i="65"/>
  <c r="DD605" i="65"/>
  <c r="DH605" i="65"/>
  <c r="CY605" i="65"/>
  <c r="DG605" i="65" s="1"/>
  <c r="DB605" i="65" s="1"/>
  <c r="DC605" i="65"/>
  <c r="CZ613" i="65"/>
  <c r="CX613" i="65"/>
  <c r="DD613" i="65"/>
  <c r="DH613" i="65"/>
  <c r="CY613" i="65"/>
  <c r="DC613" i="65"/>
  <c r="DG613" i="65"/>
  <c r="DB613" i="65" s="1"/>
  <c r="DA613" i="65"/>
  <c r="CZ616" i="65"/>
  <c r="CY616" i="65"/>
  <c r="DC616" i="65"/>
  <c r="DG616" i="65"/>
  <c r="DA616" i="65" s="1"/>
  <c r="CX616" i="65"/>
  <c r="DH616" i="65"/>
  <c r="DB616" i="65"/>
  <c r="DD616" i="65"/>
  <c r="CY620" i="65"/>
  <c r="DG620" i="65" s="1"/>
  <c r="DC620" i="65"/>
  <c r="CZ620" i="65"/>
  <c r="DD620" i="65"/>
  <c r="DH620" i="65"/>
  <c r="CX620" i="65"/>
  <c r="CX592" i="65"/>
  <c r="CY592" i="65"/>
  <c r="CZ592" i="65"/>
  <c r="DC592" i="65"/>
  <c r="DD592" i="65"/>
  <c r="DG592" i="65"/>
  <c r="DA592" i="65" s="1"/>
  <c r="DH592" i="65"/>
  <c r="CZ614" i="65"/>
  <c r="DG614" i="65"/>
  <c r="DA614" i="65" s="1"/>
  <c r="CY614" i="65"/>
  <c r="DC614" i="65"/>
  <c r="DD614" i="65"/>
  <c r="DO614" i="65" s="1"/>
  <c r="DB614" i="65"/>
  <c r="CX614" i="65"/>
  <c r="DH614" i="65"/>
  <c r="DC600" i="65"/>
  <c r="DD600" i="65"/>
  <c r="CZ600" i="65"/>
  <c r="DG600" i="65"/>
  <c r="DA600" i="65" s="1"/>
  <c r="DH600" i="65"/>
  <c r="CX600" i="65"/>
  <c r="CY600" i="65"/>
  <c r="DD604" i="65"/>
  <c r="DH604" i="65"/>
  <c r="CX604" i="65"/>
  <c r="CY604" i="65"/>
  <c r="DG604" i="65" s="1"/>
  <c r="CZ604" i="65"/>
  <c r="DC604" i="65"/>
  <c r="CY594" i="65"/>
  <c r="DG594" i="65" s="1"/>
  <c r="CZ594" i="65"/>
  <c r="DC594" i="65"/>
  <c r="DD594" i="65"/>
  <c r="DH594" i="65"/>
  <c r="CX594" i="65"/>
  <c r="DB594" i="65"/>
  <c r="DA594" i="65"/>
  <c r="CX610" i="65"/>
  <c r="CY610" i="65"/>
  <c r="DG610" i="65" s="1"/>
  <c r="DA610" i="65" s="1"/>
  <c r="CZ610" i="65"/>
  <c r="DC610" i="65"/>
  <c r="DD610" i="65"/>
  <c r="DP610" i="65" s="1"/>
  <c r="DH610" i="65"/>
  <c r="CX611" i="65"/>
  <c r="CZ611" i="65"/>
  <c r="DD611" i="65"/>
  <c r="DH611" i="65"/>
  <c r="CY611" i="65"/>
  <c r="DG611" i="65" s="1"/>
  <c r="DA611" i="65" s="1"/>
  <c r="DC611" i="65"/>
  <c r="CX584" i="65"/>
  <c r="CY584" i="65"/>
  <c r="DG584" i="65" s="1"/>
  <c r="CZ584" i="65"/>
  <c r="DC584" i="65"/>
  <c r="DD584" i="65"/>
  <c r="DH584" i="65"/>
  <c r="DA584" i="65"/>
  <c r="DB584" i="65"/>
  <c r="DC553" i="65"/>
  <c r="DD553" i="65"/>
  <c r="DH553" i="65"/>
  <c r="CX553" i="65"/>
  <c r="CY553" i="65"/>
  <c r="DG553" i="65" s="1"/>
  <c r="DA553" i="65" s="1"/>
  <c r="CZ553" i="65"/>
  <c r="DB553" i="65"/>
  <c r="CX575" i="65"/>
  <c r="DD575" i="65"/>
  <c r="DH575" i="65"/>
  <c r="CZ575" i="65"/>
  <c r="DQ575" i="65" s="1"/>
  <c r="DC575" i="65"/>
  <c r="CY575" i="65"/>
  <c r="DG575" i="65" s="1"/>
  <c r="DA575" i="65" s="1"/>
  <c r="DB575" i="65"/>
  <c r="CZ609" i="65"/>
  <c r="DD609" i="65"/>
  <c r="DH609" i="65"/>
  <c r="CX609" i="65"/>
  <c r="CY609" i="65"/>
  <c r="DG609" i="65" s="1"/>
  <c r="DA609" i="65" s="1"/>
  <c r="DC609" i="65"/>
  <c r="DB609" i="65"/>
  <c r="CX589" i="65"/>
  <c r="CY589" i="65"/>
  <c r="DC589" i="65"/>
  <c r="DG589" i="65"/>
  <c r="DA589" i="65" s="1"/>
  <c r="CZ589" i="65"/>
  <c r="DD589" i="65"/>
  <c r="DH589" i="65"/>
  <c r="CX608" i="65"/>
  <c r="CY608" i="65"/>
  <c r="CZ608" i="65"/>
  <c r="DC608" i="65"/>
  <c r="DD608" i="65"/>
  <c r="DP608" i="65" s="1"/>
  <c r="DG608" i="65"/>
  <c r="DA608" i="65" s="1"/>
  <c r="DH608" i="65"/>
  <c r="DB608" i="65"/>
  <c r="DH6" i="65"/>
  <c r="X130" i="64"/>
  <c r="X133" i="64"/>
  <c r="X134" i="64"/>
  <c r="X126" i="64"/>
  <c r="X128" i="64"/>
  <c r="X132" i="64"/>
  <c r="X129" i="64"/>
  <c r="X125" i="64"/>
  <c r="X131" i="64"/>
  <c r="X135" i="64"/>
  <c r="X127" i="64"/>
  <c r="DH233" i="65"/>
  <c r="CY233" i="65"/>
  <c r="DG233" i="65" s="1"/>
  <c r="DH422" i="65"/>
  <c r="CY422" i="65"/>
  <c r="DG422" i="65" s="1"/>
  <c r="DH257" i="65"/>
  <c r="CY257" i="65"/>
  <c r="DG257" i="65" s="1"/>
  <c r="DH501" i="65"/>
  <c r="CY501" i="65"/>
  <c r="DG501" i="65" s="1"/>
  <c r="DH373" i="65"/>
  <c r="CY373" i="65"/>
  <c r="DG373" i="65" s="1"/>
  <c r="DH433" i="65"/>
  <c r="CY433" i="65"/>
  <c r="DG433" i="65" s="1"/>
  <c r="DH482" i="65"/>
  <c r="CY482" i="65"/>
  <c r="DG482" i="65" s="1"/>
  <c r="DH386" i="65"/>
  <c r="CY386" i="65"/>
  <c r="DG386" i="65" s="1"/>
  <c r="DH125" i="65"/>
  <c r="CY125" i="65"/>
  <c r="DG125" i="65" s="1"/>
  <c r="DH512" i="65"/>
  <c r="CY512" i="65"/>
  <c r="DG512" i="65" s="1"/>
  <c r="DH464" i="65"/>
  <c r="CY464" i="65"/>
  <c r="DG464" i="65" s="1"/>
  <c r="DH400" i="65"/>
  <c r="CY400" i="65"/>
  <c r="DG400" i="65" s="1"/>
  <c r="DH352" i="65"/>
  <c r="CY352" i="65"/>
  <c r="DG352" i="65" s="1"/>
  <c r="DH262" i="65"/>
  <c r="CY262" i="65"/>
  <c r="DG262" i="65" s="1"/>
  <c r="DH105" i="65"/>
  <c r="CY105" i="65"/>
  <c r="DG105" i="65" s="1"/>
  <c r="CY29" i="65"/>
  <c r="DG29" i="65" s="1"/>
  <c r="DH483" i="65"/>
  <c r="CY483" i="65"/>
  <c r="DG483" i="65" s="1"/>
  <c r="DH435" i="65"/>
  <c r="CY435" i="65"/>
  <c r="DG435" i="65" s="1"/>
  <c r="DH387" i="65"/>
  <c r="CY387" i="65"/>
  <c r="DG387" i="65" s="1"/>
  <c r="DH333" i="65"/>
  <c r="CY333" i="65"/>
  <c r="DG333" i="65" s="1"/>
  <c r="DH181" i="65"/>
  <c r="CY181" i="65"/>
  <c r="DG181" i="65" s="1"/>
  <c r="DH346" i="65"/>
  <c r="CY346" i="65"/>
  <c r="DG346" i="65" s="1"/>
  <c r="DH209" i="65"/>
  <c r="CY209" i="65"/>
  <c r="DG209" i="65" s="1"/>
  <c r="CY17" i="65"/>
  <c r="DG17" i="65" s="1"/>
  <c r="DH166" i="65"/>
  <c r="CY166" i="65"/>
  <c r="DG166" i="65" s="1"/>
  <c r="DH118" i="65"/>
  <c r="CY118" i="65"/>
  <c r="DG118" i="65" s="1"/>
  <c r="DH70" i="65"/>
  <c r="CY70" i="65"/>
  <c r="DG70" i="65" s="1"/>
  <c r="CY22" i="65"/>
  <c r="DG22" i="65" s="1"/>
  <c r="DH320" i="65"/>
  <c r="CY320" i="65"/>
  <c r="DG320" i="65" s="1"/>
  <c r="DH272" i="65"/>
  <c r="CY272" i="65"/>
  <c r="DG272" i="65" s="1"/>
  <c r="DH224" i="65"/>
  <c r="CY224" i="65"/>
  <c r="DG224" i="65" s="1"/>
  <c r="DH176" i="65"/>
  <c r="CY176" i="65"/>
  <c r="DG176" i="65" s="1"/>
  <c r="DH128" i="65"/>
  <c r="CY128" i="65"/>
  <c r="DG128" i="65" s="1"/>
  <c r="DH80" i="65"/>
  <c r="CY80" i="65"/>
  <c r="DG80" i="65" s="1"/>
  <c r="CY32" i="65"/>
  <c r="DG32" i="65" s="1"/>
  <c r="DH323" i="65"/>
  <c r="CY323" i="65"/>
  <c r="DG323" i="65" s="1"/>
  <c r="DH275" i="65"/>
  <c r="CY275" i="65"/>
  <c r="DG275" i="65" s="1"/>
  <c r="DH227" i="65"/>
  <c r="CY227" i="65"/>
  <c r="DG227" i="65" s="1"/>
  <c r="DH179" i="65"/>
  <c r="CY179" i="65"/>
  <c r="DG179" i="65" s="1"/>
  <c r="DH131" i="65"/>
  <c r="CY131" i="65"/>
  <c r="DG131" i="65" s="1"/>
  <c r="DH115" i="65"/>
  <c r="CY115" i="65"/>
  <c r="DG115" i="65" s="1"/>
  <c r="DH99" i="65"/>
  <c r="CY99" i="65"/>
  <c r="DG99" i="65" s="1"/>
  <c r="DH83" i="65"/>
  <c r="CY83" i="65"/>
  <c r="DG83" i="65" s="1"/>
  <c r="CY67" i="65"/>
  <c r="DG67" i="65" s="1"/>
  <c r="CY51" i="65"/>
  <c r="DG51" i="65" s="1"/>
  <c r="CY35" i="65"/>
  <c r="DG35" i="65" s="1"/>
  <c r="CY19" i="65"/>
  <c r="DG19" i="65" s="1"/>
  <c r="DH510" i="65"/>
  <c r="CY510" i="65"/>
  <c r="DG510" i="65" s="1"/>
  <c r="DH382" i="65"/>
  <c r="CY382" i="65"/>
  <c r="DG382" i="65" s="1"/>
  <c r="DH457" i="65"/>
  <c r="CY457" i="65"/>
  <c r="DG457" i="65" s="1"/>
  <c r="DH525" i="65"/>
  <c r="CY525" i="65"/>
  <c r="DG525" i="65" s="1"/>
  <c r="DH461" i="65"/>
  <c r="CY461" i="65"/>
  <c r="DG461" i="65" s="1"/>
  <c r="DH429" i="65"/>
  <c r="CY429" i="65"/>
  <c r="DG429" i="65" s="1"/>
  <c r="DH397" i="65"/>
  <c r="CY397" i="65"/>
  <c r="DG397" i="65" s="1"/>
  <c r="DH365" i="65"/>
  <c r="CY365" i="65"/>
  <c r="DG365" i="65" s="1"/>
  <c r="DH281" i="65"/>
  <c r="CY281" i="65"/>
  <c r="DG281" i="65" s="1"/>
  <c r="DH489" i="65"/>
  <c r="CY489" i="65"/>
  <c r="DG489" i="65" s="1"/>
  <c r="DH409" i="65"/>
  <c r="CY409" i="65"/>
  <c r="DG409" i="65" s="1"/>
  <c r="DH538" i="65"/>
  <c r="CY538" i="65"/>
  <c r="DG538" i="65" s="1"/>
  <c r="DH506" i="65"/>
  <c r="CY506" i="65"/>
  <c r="DG506" i="65" s="1"/>
  <c r="DH474" i="65"/>
  <c r="CY474" i="65"/>
  <c r="DG474" i="65" s="1"/>
  <c r="DH442" i="65"/>
  <c r="CY442" i="65"/>
  <c r="DG442" i="65" s="1"/>
  <c r="DH410" i="65"/>
  <c r="CY410" i="65"/>
  <c r="DG410" i="65" s="1"/>
  <c r="DH378" i="65"/>
  <c r="CY378" i="65"/>
  <c r="DG378" i="65" s="1"/>
  <c r="DH337" i="65"/>
  <c r="CY337" i="65"/>
  <c r="DG337" i="65" s="1"/>
  <c r="DH221" i="65"/>
  <c r="CY221" i="65"/>
  <c r="DG221" i="65" s="1"/>
  <c r="DH93" i="65"/>
  <c r="CY93" i="65"/>
  <c r="DG93" i="65" s="1"/>
  <c r="DH540" i="65"/>
  <c r="CY540" i="65"/>
  <c r="DG540" i="65" s="1"/>
  <c r="DH524" i="65"/>
  <c r="CY524" i="65"/>
  <c r="DG524" i="65" s="1"/>
  <c r="DH508" i="65"/>
  <c r="CY508" i="65"/>
  <c r="DG508" i="65" s="1"/>
  <c r="DH492" i="65"/>
  <c r="CY492" i="65"/>
  <c r="DG492" i="65" s="1"/>
  <c r="DH476" i="65"/>
  <c r="CY476" i="65"/>
  <c r="DG476" i="65" s="1"/>
  <c r="DH460" i="65"/>
  <c r="CY460" i="65"/>
  <c r="DG460" i="65" s="1"/>
  <c r="DH444" i="65"/>
  <c r="CY444" i="65"/>
  <c r="DG444" i="65" s="1"/>
  <c r="DH428" i="65"/>
  <c r="CY428" i="65"/>
  <c r="DG428" i="65" s="1"/>
  <c r="DH412" i="65"/>
  <c r="CY412" i="65"/>
  <c r="DG412" i="65" s="1"/>
  <c r="DH396" i="65"/>
  <c r="CY396" i="65"/>
  <c r="DG396" i="65" s="1"/>
  <c r="DH380" i="65"/>
  <c r="CY380" i="65"/>
  <c r="DG380" i="65" s="1"/>
  <c r="DH364" i="65"/>
  <c r="CY364" i="65"/>
  <c r="DG364" i="65" s="1"/>
  <c r="DH348" i="65"/>
  <c r="CY348" i="65"/>
  <c r="DG348" i="65" s="1"/>
  <c r="DH318" i="65"/>
  <c r="CY318" i="65"/>
  <c r="DG318" i="65" s="1"/>
  <c r="DH286" i="65"/>
  <c r="CY286" i="65"/>
  <c r="DG286" i="65" s="1"/>
  <c r="DH254" i="65"/>
  <c r="CY254" i="65"/>
  <c r="DG254" i="65" s="1"/>
  <c r="DH217" i="65"/>
  <c r="CY217" i="65"/>
  <c r="DG217" i="65" s="1"/>
  <c r="DH153" i="65"/>
  <c r="CY153" i="65"/>
  <c r="DG153" i="65" s="1"/>
  <c r="DH89" i="65"/>
  <c r="CY89" i="65"/>
  <c r="DG89" i="65" s="1"/>
  <c r="CY25" i="65"/>
  <c r="DG25" i="65" s="1"/>
  <c r="DH109" i="65"/>
  <c r="CY109" i="65"/>
  <c r="DG109" i="65" s="1"/>
  <c r="DH543" i="65"/>
  <c r="CY543" i="65"/>
  <c r="DG543" i="65" s="1"/>
  <c r="DH527" i="65"/>
  <c r="CY527" i="65"/>
  <c r="DG527" i="65" s="1"/>
  <c r="DH511" i="65"/>
  <c r="CY511" i="65"/>
  <c r="DG511" i="65" s="1"/>
  <c r="DH495" i="65"/>
  <c r="CY495" i="65"/>
  <c r="DG495" i="65" s="1"/>
  <c r="DH479" i="65"/>
  <c r="CY479" i="65"/>
  <c r="DG479" i="65" s="1"/>
  <c r="DH463" i="65"/>
  <c r="CY463" i="65"/>
  <c r="DG463" i="65" s="1"/>
  <c r="DH447" i="65"/>
  <c r="CY447" i="65"/>
  <c r="DG447" i="65" s="1"/>
  <c r="DH431" i="65"/>
  <c r="CY431" i="65"/>
  <c r="DG431" i="65" s="1"/>
  <c r="DH415" i="65"/>
  <c r="CY415" i="65"/>
  <c r="DG415" i="65" s="1"/>
  <c r="DH399" i="65"/>
  <c r="CY399" i="65"/>
  <c r="DG399" i="65" s="1"/>
  <c r="DH383" i="65"/>
  <c r="CY383" i="65"/>
  <c r="DG383" i="65" s="1"/>
  <c r="DH367" i="65"/>
  <c r="CY367" i="65"/>
  <c r="DG367" i="65" s="1"/>
  <c r="DH351" i="65"/>
  <c r="CY351" i="65"/>
  <c r="DG351" i="65" s="1"/>
  <c r="DH325" i="65"/>
  <c r="CY325" i="65"/>
  <c r="DG325" i="65" s="1"/>
  <c r="DH293" i="65"/>
  <c r="CY293" i="65"/>
  <c r="DG293" i="65" s="1"/>
  <c r="DH261" i="65"/>
  <c r="CY261" i="65"/>
  <c r="DG261" i="65" s="1"/>
  <c r="DH229" i="65"/>
  <c r="CY229" i="65"/>
  <c r="DG229" i="65" s="1"/>
  <c r="DH165" i="65"/>
  <c r="CY165" i="65"/>
  <c r="DG165" i="65" s="1"/>
  <c r="DH101" i="65"/>
  <c r="CY101" i="65"/>
  <c r="DG101" i="65" s="1"/>
  <c r="CY37" i="65"/>
  <c r="DG37" i="65" s="1"/>
  <c r="DH338" i="65"/>
  <c r="CY338" i="65"/>
  <c r="DG338" i="65" s="1"/>
  <c r="DH306" i="65"/>
  <c r="CY306" i="65"/>
  <c r="DG306" i="65" s="1"/>
  <c r="DH274" i="65"/>
  <c r="CY274" i="65"/>
  <c r="DG274" i="65" s="1"/>
  <c r="DH242" i="65"/>
  <c r="CY242" i="65"/>
  <c r="DG242" i="65" s="1"/>
  <c r="DH193" i="65"/>
  <c r="CY193" i="65"/>
  <c r="DG193" i="65" s="1"/>
  <c r="DH129" i="65"/>
  <c r="CY129" i="65"/>
  <c r="DG129" i="65" s="1"/>
  <c r="CY65" i="65"/>
  <c r="DG65" i="65" s="1"/>
  <c r="DH226" i="65"/>
  <c r="CY226" i="65"/>
  <c r="DG226" i="65" s="1"/>
  <c r="DH210" i="65"/>
  <c r="CY210" i="65"/>
  <c r="DG210" i="65" s="1"/>
  <c r="DH194" i="65"/>
  <c r="CY194" i="65"/>
  <c r="DG194" i="65" s="1"/>
  <c r="DH178" i="65"/>
  <c r="CY178" i="65"/>
  <c r="DG178" i="65" s="1"/>
  <c r="DH162" i="65"/>
  <c r="CY162" i="65"/>
  <c r="DG162" i="65" s="1"/>
  <c r="DH146" i="65"/>
  <c r="CY146" i="65"/>
  <c r="DG146" i="65" s="1"/>
  <c r="DH130" i="65"/>
  <c r="CY130" i="65"/>
  <c r="DG130" i="65" s="1"/>
  <c r="DH114" i="65"/>
  <c r="CY114" i="65"/>
  <c r="DG114" i="65" s="1"/>
  <c r="DH98" i="65"/>
  <c r="CY98" i="65"/>
  <c r="DG98" i="65" s="1"/>
  <c r="DH82" i="65"/>
  <c r="CY82" i="65"/>
  <c r="DG82" i="65" s="1"/>
  <c r="CY66" i="65"/>
  <c r="DG66" i="65" s="1"/>
  <c r="CY50" i="65"/>
  <c r="DG50" i="65" s="1"/>
  <c r="CY34" i="65"/>
  <c r="DG34" i="65" s="1"/>
  <c r="CY18" i="65"/>
  <c r="DG18" i="65" s="1"/>
  <c r="CY9" i="65"/>
  <c r="DG9" i="65" s="1"/>
  <c r="DH332" i="65"/>
  <c r="CY332" i="65"/>
  <c r="DG332" i="65" s="1"/>
  <c r="DH316" i="65"/>
  <c r="CY316" i="65"/>
  <c r="DG316" i="65" s="1"/>
  <c r="DH300" i="65"/>
  <c r="CY300" i="65"/>
  <c r="DG300" i="65" s="1"/>
  <c r="DH284" i="65"/>
  <c r="CY284" i="65"/>
  <c r="DG284" i="65" s="1"/>
  <c r="DH268" i="65"/>
  <c r="CY268" i="65"/>
  <c r="DG268" i="65" s="1"/>
  <c r="DH252" i="65"/>
  <c r="CY252" i="65"/>
  <c r="DG252" i="65" s="1"/>
  <c r="DH236" i="65"/>
  <c r="CY236" i="65"/>
  <c r="DG236" i="65" s="1"/>
  <c r="DH220" i="65"/>
  <c r="CY220" i="65"/>
  <c r="DG220" i="65" s="1"/>
  <c r="DH204" i="65"/>
  <c r="CY204" i="65"/>
  <c r="DG204" i="65" s="1"/>
  <c r="DH188" i="65"/>
  <c r="CY188" i="65"/>
  <c r="DG188" i="65" s="1"/>
  <c r="DH172" i="65"/>
  <c r="CY172" i="65"/>
  <c r="DG172" i="65" s="1"/>
  <c r="DH156" i="65"/>
  <c r="CY156" i="65"/>
  <c r="DG156" i="65" s="1"/>
  <c r="DH140" i="65"/>
  <c r="CY140" i="65"/>
  <c r="DG140" i="65" s="1"/>
  <c r="DH124" i="65"/>
  <c r="CY124" i="65"/>
  <c r="DG124" i="65" s="1"/>
  <c r="DH108" i="65"/>
  <c r="CY108" i="65"/>
  <c r="DG108" i="65" s="1"/>
  <c r="DH92" i="65"/>
  <c r="CY92" i="65"/>
  <c r="DG92" i="65" s="1"/>
  <c r="DH76" i="65"/>
  <c r="CY76" i="65"/>
  <c r="DG76" i="65" s="1"/>
  <c r="CY60" i="65"/>
  <c r="DG60" i="65" s="1"/>
  <c r="CY44" i="65"/>
  <c r="DG44" i="65" s="1"/>
  <c r="CY28" i="65"/>
  <c r="DG28" i="65" s="1"/>
  <c r="CY12" i="65"/>
  <c r="DG12" i="65" s="1"/>
  <c r="DH335" i="65"/>
  <c r="CY335" i="65"/>
  <c r="DG335" i="65" s="1"/>
  <c r="DH319" i="65"/>
  <c r="CY319" i="65"/>
  <c r="DG319" i="65" s="1"/>
  <c r="DH303" i="65"/>
  <c r="CY303" i="65"/>
  <c r="DG303" i="65" s="1"/>
  <c r="DH287" i="65"/>
  <c r="CY287" i="65"/>
  <c r="DG287" i="65" s="1"/>
  <c r="DH271" i="65"/>
  <c r="CY271" i="65"/>
  <c r="DG271" i="65" s="1"/>
  <c r="DH255" i="65"/>
  <c r="CY255" i="65"/>
  <c r="DG255" i="65" s="1"/>
  <c r="DH239" i="65"/>
  <c r="CY239" i="65"/>
  <c r="DG239" i="65" s="1"/>
  <c r="DH223" i="65"/>
  <c r="CY223" i="65"/>
  <c r="DG223" i="65" s="1"/>
  <c r="DH207" i="65"/>
  <c r="CY207" i="65"/>
  <c r="DG207" i="65" s="1"/>
  <c r="DH191" i="65"/>
  <c r="CY191" i="65"/>
  <c r="DG191" i="65" s="1"/>
  <c r="DH175" i="65"/>
  <c r="CY175" i="65"/>
  <c r="DG175" i="65" s="1"/>
  <c r="DH159" i="65"/>
  <c r="CY159" i="65"/>
  <c r="DG159" i="65" s="1"/>
  <c r="DH143" i="65"/>
  <c r="CY143" i="65"/>
  <c r="DG143" i="65" s="1"/>
  <c r="DH127" i="65"/>
  <c r="CY127" i="65"/>
  <c r="DG127" i="65" s="1"/>
  <c r="DH111" i="65"/>
  <c r="CY111" i="65"/>
  <c r="DG111" i="65" s="1"/>
  <c r="DH95" i="65"/>
  <c r="CY95" i="65"/>
  <c r="DG95" i="65" s="1"/>
  <c r="DH79" i="65"/>
  <c r="CY79" i="65"/>
  <c r="DG79" i="65" s="1"/>
  <c r="CY63" i="65"/>
  <c r="DG63" i="65" s="1"/>
  <c r="CY47" i="65"/>
  <c r="DG47" i="65" s="1"/>
  <c r="CY31" i="65"/>
  <c r="DG31" i="65" s="1"/>
  <c r="CY15" i="65"/>
  <c r="DG15" i="65" s="1"/>
  <c r="DH529" i="65"/>
  <c r="CY529" i="65"/>
  <c r="DG529" i="65" s="1"/>
  <c r="DH518" i="65"/>
  <c r="CY518" i="65"/>
  <c r="DG518" i="65" s="1"/>
  <c r="DH454" i="65"/>
  <c r="CY454" i="65"/>
  <c r="DG454" i="65" s="1"/>
  <c r="DH358" i="65"/>
  <c r="CY358" i="65"/>
  <c r="DG358" i="65" s="1"/>
  <c r="DH377" i="65"/>
  <c r="CY377" i="65"/>
  <c r="DG377" i="65" s="1"/>
  <c r="DH469" i="65"/>
  <c r="CY469" i="65"/>
  <c r="DG469" i="65" s="1"/>
  <c r="DH405" i="65"/>
  <c r="CY405" i="65"/>
  <c r="DG405" i="65" s="1"/>
  <c r="DH513" i="65"/>
  <c r="CY513" i="65"/>
  <c r="DG513" i="65" s="1"/>
  <c r="DH297" i="65"/>
  <c r="CY297" i="65"/>
  <c r="DG297" i="65" s="1"/>
  <c r="DH450" i="65"/>
  <c r="CY450" i="65"/>
  <c r="DG450" i="65" s="1"/>
  <c r="DH354" i="65"/>
  <c r="CY354" i="65"/>
  <c r="DG354" i="65" s="1"/>
  <c r="DH544" i="65"/>
  <c r="CY544" i="65"/>
  <c r="DG544" i="65" s="1"/>
  <c r="DH496" i="65"/>
  <c r="CY496" i="65"/>
  <c r="DG496" i="65" s="1"/>
  <c r="DH448" i="65"/>
  <c r="CY448" i="65"/>
  <c r="DG448" i="65" s="1"/>
  <c r="DH416" i="65"/>
  <c r="CY416" i="65"/>
  <c r="DG416" i="65" s="1"/>
  <c r="DH368" i="65"/>
  <c r="CY368" i="65"/>
  <c r="DG368" i="65" s="1"/>
  <c r="DH294" i="65"/>
  <c r="CY294" i="65"/>
  <c r="DG294" i="65" s="1"/>
  <c r="DH169" i="65"/>
  <c r="CY169" i="65"/>
  <c r="DG169" i="65" s="1"/>
  <c r="CY41" i="65"/>
  <c r="DG41" i="65" s="1"/>
  <c r="DH531" i="65"/>
  <c r="CY531" i="65"/>
  <c r="DG531" i="65" s="1"/>
  <c r="DH499" i="65"/>
  <c r="CY499" i="65"/>
  <c r="DG499" i="65" s="1"/>
  <c r="DH451" i="65"/>
  <c r="CY451" i="65"/>
  <c r="DG451" i="65" s="1"/>
  <c r="DH403" i="65"/>
  <c r="CY403" i="65"/>
  <c r="DG403" i="65" s="1"/>
  <c r="DH355" i="65"/>
  <c r="CY355" i="65"/>
  <c r="DG355" i="65" s="1"/>
  <c r="DH269" i="65"/>
  <c r="CY269" i="65"/>
  <c r="DG269" i="65" s="1"/>
  <c r="DH117" i="65"/>
  <c r="CY117" i="65"/>
  <c r="DG117" i="65" s="1"/>
  <c r="DH314" i="65"/>
  <c r="CY314" i="65"/>
  <c r="DG314" i="65" s="1"/>
  <c r="DH250" i="65"/>
  <c r="CY250" i="65"/>
  <c r="DG250" i="65" s="1"/>
  <c r="DH81" i="65"/>
  <c r="CY81" i="65"/>
  <c r="DG81" i="65" s="1"/>
  <c r="DH198" i="65"/>
  <c r="CY198" i="65"/>
  <c r="DG198" i="65" s="1"/>
  <c r="DH150" i="65"/>
  <c r="CY150" i="65"/>
  <c r="DG150" i="65" s="1"/>
  <c r="DH102" i="65"/>
  <c r="CY102" i="65"/>
  <c r="DG102" i="65" s="1"/>
  <c r="CY54" i="65"/>
  <c r="DG54" i="65" s="1"/>
  <c r="CY6" i="65"/>
  <c r="DG6" i="65" s="1"/>
  <c r="DB6" i="65" s="1"/>
  <c r="DH304" i="65"/>
  <c r="CY304" i="65"/>
  <c r="DG304" i="65" s="1"/>
  <c r="DH256" i="65"/>
  <c r="CY256" i="65"/>
  <c r="DG256" i="65" s="1"/>
  <c r="DH208" i="65"/>
  <c r="CY208" i="65"/>
  <c r="DG208" i="65" s="1"/>
  <c r="DH144" i="65"/>
  <c r="CY144" i="65"/>
  <c r="DG144" i="65" s="1"/>
  <c r="DH112" i="65"/>
  <c r="CY112" i="65"/>
  <c r="DG112" i="65" s="1"/>
  <c r="CY64" i="65"/>
  <c r="DG64" i="65" s="1"/>
  <c r="CY16" i="65"/>
  <c r="DG16" i="65" s="1"/>
  <c r="DH307" i="65"/>
  <c r="CY307" i="65"/>
  <c r="DG307" i="65" s="1"/>
  <c r="DH259" i="65"/>
  <c r="CY259" i="65"/>
  <c r="DG259" i="65" s="1"/>
  <c r="DH195" i="65"/>
  <c r="CY195" i="65"/>
  <c r="DG195" i="65" s="1"/>
  <c r="DH147" i="65"/>
  <c r="CY147" i="65"/>
  <c r="DG147" i="65" s="1"/>
  <c r="DH505" i="65"/>
  <c r="CY505" i="65"/>
  <c r="DG505" i="65" s="1"/>
  <c r="DH542" i="65"/>
  <c r="CY542" i="65"/>
  <c r="DG542" i="65" s="1"/>
  <c r="DH446" i="65"/>
  <c r="CY446" i="65"/>
  <c r="DG446" i="65" s="1"/>
  <c r="DH349" i="65"/>
  <c r="CY349" i="65"/>
  <c r="DG349" i="65" s="1"/>
  <c r="DH353" i="65"/>
  <c r="CY353" i="65"/>
  <c r="DG353" i="65" s="1"/>
  <c r="DH473" i="65"/>
  <c r="CY473" i="65"/>
  <c r="DG473" i="65" s="1"/>
  <c r="DH502" i="65"/>
  <c r="CY502" i="65"/>
  <c r="DG502" i="65" s="1"/>
  <c r="DH438" i="65"/>
  <c r="CY438" i="65"/>
  <c r="DG438" i="65" s="1"/>
  <c r="DH374" i="65"/>
  <c r="CY374" i="65"/>
  <c r="DG374" i="65" s="1"/>
  <c r="DH321" i="65"/>
  <c r="CY321" i="65"/>
  <c r="DG321" i="65" s="1"/>
  <c r="DH521" i="65"/>
  <c r="CY521" i="65"/>
  <c r="DG521" i="65" s="1"/>
  <c r="DH425" i="65"/>
  <c r="CY425" i="65"/>
  <c r="DG425" i="65" s="1"/>
  <c r="DH265" i="65"/>
  <c r="CY265" i="65"/>
  <c r="DG265" i="65" s="1"/>
  <c r="DH517" i="65"/>
  <c r="CY517" i="65"/>
  <c r="DG517" i="65" s="1"/>
  <c r="DH485" i="65"/>
  <c r="CY485" i="65"/>
  <c r="DG485" i="65" s="1"/>
  <c r="DH453" i="65"/>
  <c r="CY453" i="65"/>
  <c r="DG453" i="65" s="1"/>
  <c r="DH421" i="65"/>
  <c r="CY421" i="65"/>
  <c r="DG421" i="65" s="1"/>
  <c r="DH389" i="65"/>
  <c r="CY389" i="65"/>
  <c r="DG389" i="65" s="1"/>
  <c r="DH357" i="65"/>
  <c r="CY357" i="65"/>
  <c r="DG357" i="65" s="1"/>
  <c r="DH249" i="65"/>
  <c r="CY249" i="65"/>
  <c r="DG249" i="65" s="1"/>
  <c r="DH465" i="65"/>
  <c r="CY465" i="65"/>
  <c r="DG465" i="65" s="1"/>
  <c r="DH385" i="65"/>
  <c r="CY385" i="65"/>
  <c r="DG385" i="65" s="1"/>
  <c r="DH530" i="65"/>
  <c r="CY530" i="65"/>
  <c r="DG530" i="65" s="1"/>
  <c r="DH498" i="65"/>
  <c r="CY498" i="65"/>
  <c r="DG498" i="65" s="1"/>
  <c r="DH466" i="65"/>
  <c r="CY466" i="65"/>
  <c r="DG466" i="65" s="1"/>
  <c r="DH434" i="65"/>
  <c r="CY434" i="65"/>
  <c r="DG434" i="65" s="1"/>
  <c r="DH402" i="65"/>
  <c r="CY402" i="65"/>
  <c r="DG402" i="65" s="1"/>
  <c r="DH370" i="65"/>
  <c r="CY370" i="65"/>
  <c r="DG370" i="65" s="1"/>
  <c r="DH305" i="65"/>
  <c r="CY305" i="65"/>
  <c r="DG305" i="65" s="1"/>
  <c r="DH189" i="65"/>
  <c r="CY189" i="65"/>
  <c r="DG189" i="65" s="1"/>
  <c r="CY61" i="65"/>
  <c r="DG61" i="65" s="1"/>
  <c r="DH536" i="65"/>
  <c r="CY536" i="65"/>
  <c r="DG536" i="65" s="1"/>
  <c r="DH520" i="65"/>
  <c r="CY520" i="65"/>
  <c r="DG520" i="65" s="1"/>
  <c r="DH504" i="65"/>
  <c r="CY504" i="65"/>
  <c r="DG504" i="65" s="1"/>
  <c r="DH488" i="65"/>
  <c r="CY488" i="65"/>
  <c r="DG488" i="65" s="1"/>
  <c r="DH472" i="65"/>
  <c r="CY472" i="65"/>
  <c r="DG472" i="65" s="1"/>
  <c r="DH456" i="65"/>
  <c r="CY456" i="65"/>
  <c r="DG456" i="65" s="1"/>
  <c r="DH440" i="65"/>
  <c r="CY440" i="65"/>
  <c r="DG440" i="65" s="1"/>
  <c r="DH424" i="65"/>
  <c r="CY424" i="65"/>
  <c r="DG424" i="65" s="1"/>
  <c r="DH408" i="65"/>
  <c r="CY408" i="65"/>
  <c r="DG408" i="65" s="1"/>
  <c r="DH392" i="65"/>
  <c r="CY392" i="65"/>
  <c r="DG392" i="65" s="1"/>
  <c r="DH376" i="65"/>
  <c r="CY376" i="65"/>
  <c r="DG376" i="65" s="1"/>
  <c r="DH360" i="65"/>
  <c r="CY360" i="65"/>
  <c r="DG360" i="65" s="1"/>
  <c r="DH342" i="65"/>
  <c r="CY342" i="65"/>
  <c r="DG342" i="65" s="1"/>
  <c r="DH310" i="65"/>
  <c r="CY310" i="65"/>
  <c r="DG310" i="65" s="1"/>
  <c r="DH278" i="65"/>
  <c r="CY278" i="65"/>
  <c r="DG278" i="65" s="1"/>
  <c r="DH246" i="65"/>
  <c r="CY246" i="65"/>
  <c r="DG246" i="65" s="1"/>
  <c r="DH201" i="65"/>
  <c r="CY201" i="65"/>
  <c r="DG201" i="65" s="1"/>
  <c r="DH137" i="65"/>
  <c r="CY137" i="65"/>
  <c r="DG137" i="65" s="1"/>
  <c r="DH73" i="65"/>
  <c r="CY73" i="65"/>
  <c r="DG73" i="65" s="1"/>
  <c r="DH205" i="65"/>
  <c r="CY205" i="65"/>
  <c r="DG205" i="65" s="1"/>
  <c r="DH77" i="65"/>
  <c r="CY77" i="65"/>
  <c r="DG77" i="65" s="1"/>
  <c r="DH539" i="65"/>
  <c r="CY539" i="65"/>
  <c r="DG539" i="65" s="1"/>
  <c r="DH523" i="65"/>
  <c r="CY523" i="65"/>
  <c r="DG523" i="65" s="1"/>
  <c r="DH507" i="65"/>
  <c r="CY507" i="65"/>
  <c r="DG507" i="65" s="1"/>
  <c r="DH491" i="65"/>
  <c r="CY491" i="65"/>
  <c r="DG491" i="65" s="1"/>
  <c r="DH475" i="65"/>
  <c r="CY475" i="65"/>
  <c r="DG475" i="65" s="1"/>
  <c r="DH459" i="65"/>
  <c r="CY459" i="65"/>
  <c r="DG459" i="65" s="1"/>
  <c r="DH443" i="65"/>
  <c r="CY443" i="65"/>
  <c r="DG443" i="65" s="1"/>
  <c r="DH427" i="65"/>
  <c r="CY427" i="65"/>
  <c r="DG427" i="65" s="1"/>
  <c r="DH411" i="65"/>
  <c r="CY411" i="65"/>
  <c r="DG411" i="65" s="1"/>
  <c r="DH395" i="65"/>
  <c r="CY395" i="65"/>
  <c r="DG395" i="65" s="1"/>
  <c r="DH379" i="65"/>
  <c r="CY379" i="65"/>
  <c r="DG379" i="65" s="1"/>
  <c r="DH363" i="65"/>
  <c r="CY363" i="65"/>
  <c r="DG363" i="65" s="1"/>
  <c r="DH347" i="65"/>
  <c r="CY347" i="65"/>
  <c r="DG347" i="65" s="1"/>
  <c r="DH317" i="65"/>
  <c r="CY317" i="65"/>
  <c r="DG317" i="65" s="1"/>
  <c r="DH285" i="65"/>
  <c r="CY285" i="65"/>
  <c r="DG285" i="65" s="1"/>
  <c r="DH253" i="65"/>
  <c r="CY253" i="65"/>
  <c r="DG253" i="65" s="1"/>
  <c r="DH213" i="65"/>
  <c r="CY213" i="65"/>
  <c r="DG213" i="65" s="1"/>
  <c r="DH149" i="65"/>
  <c r="CY149" i="65"/>
  <c r="DG149" i="65" s="1"/>
  <c r="DH85" i="65"/>
  <c r="CY85" i="65"/>
  <c r="DG85" i="65" s="1"/>
  <c r="CY21" i="65"/>
  <c r="DG21" i="65" s="1"/>
  <c r="DH330" i="65"/>
  <c r="CY330" i="65"/>
  <c r="DG330" i="65" s="1"/>
  <c r="DH298" i="65"/>
  <c r="CY298" i="65"/>
  <c r="DG298" i="65" s="1"/>
  <c r="DH266" i="65"/>
  <c r="CY266" i="65"/>
  <c r="DG266" i="65" s="1"/>
  <c r="DH234" i="65"/>
  <c r="CY234" i="65"/>
  <c r="DG234" i="65" s="1"/>
  <c r="DH177" i="65"/>
  <c r="CY177" i="65"/>
  <c r="DG177" i="65" s="1"/>
  <c r="DH113" i="65"/>
  <c r="CY113" i="65"/>
  <c r="DG113" i="65" s="1"/>
  <c r="CY49" i="65"/>
  <c r="DG49" i="65" s="1"/>
  <c r="DH222" i="65"/>
  <c r="CY222" i="65"/>
  <c r="DG222" i="65" s="1"/>
  <c r="DH206" i="65"/>
  <c r="CY206" i="65"/>
  <c r="DG206" i="65" s="1"/>
  <c r="DH190" i="65"/>
  <c r="CY190" i="65"/>
  <c r="DG190" i="65" s="1"/>
  <c r="DH174" i="65"/>
  <c r="CY174" i="65"/>
  <c r="DG174" i="65" s="1"/>
  <c r="DH158" i="65"/>
  <c r="CY158" i="65"/>
  <c r="DG158" i="65" s="1"/>
  <c r="DH142" i="65"/>
  <c r="CY142" i="65"/>
  <c r="DG142" i="65" s="1"/>
  <c r="DH126" i="65"/>
  <c r="CY126" i="65"/>
  <c r="DG126" i="65" s="1"/>
  <c r="DH110" i="65"/>
  <c r="CY110" i="65"/>
  <c r="DG110" i="65" s="1"/>
  <c r="DH94" i="65"/>
  <c r="CY94" i="65"/>
  <c r="DG94" i="65" s="1"/>
  <c r="DH78" i="65"/>
  <c r="CY78" i="65"/>
  <c r="DG78" i="65" s="1"/>
  <c r="CY62" i="65"/>
  <c r="DG62" i="65" s="1"/>
  <c r="CY46" i="65"/>
  <c r="DG46" i="65" s="1"/>
  <c r="CY30" i="65"/>
  <c r="DG30" i="65" s="1"/>
  <c r="CY14" i="65"/>
  <c r="DG14" i="65" s="1"/>
  <c r="DH344" i="65"/>
  <c r="CY344" i="65"/>
  <c r="DG344" i="65" s="1"/>
  <c r="DH328" i="65"/>
  <c r="CY328" i="65"/>
  <c r="DG328" i="65" s="1"/>
  <c r="DH312" i="65"/>
  <c r="CY312" i="65"/>
  <c r="DG312" i="65" s="1"/>
  <c r="DH296" i="65"/>
  <c r="CY296" i="65"/>
  <c r="DG296" i="65" s="1"/>
  <c r="DH280" i="65"/>
  <c r="CY280" i="65"/>
  <c r="DG280" i="65" s="1"/>
  <c r="DH264" i="65"/>
  <c r="CY264" i="65"/>
  <c r="DG264" i="65" s="1"/>
  <c r="DH248" i="65"/>
  <c r="CY248" i="65"/>
  <c r="DG248" i="65" s="1"/>
  <c r="DH232" i="65"/>
  <c r="CY232" i="65"/>
  <c r="DG232" i="65" s="1"/>
  <c r="DH216" i="65"/>
  <c r="CY216" i="65"/>
  <c r="DG216" i="65" s="1"/>
  <c r="DH200" i="65"/>
  <c r="CY200" i="65"/>
  <c r="DG200" i="65" s="1"/>
  <c r="DH184" i="65"/>
  <c r="CY184" i="65"/>
  <c r="DG184" i="65" s="1"/>
  <c r="DH168" i="65"/>
  <c r="CY168" i="65"/>
  <c r="DG168" i="65" s="1"/>
  <c r="DH152" i="65"/>
  <c r="CY152" i="65"/>
  <c r="DG152" i="65" s="1"/>
  <c r="DH136" i="65"/>
  <c r="CY136" i="65"/>
  <c r="DG136" i="65" s="1"/>
  <c r="DH120" i="65"/>
  <c r="CY120" i="65"/>
  <c r="DG120" i="65" s="1"/>
  <c r="DH104" i="65"/>
  <c r="CY104" i="65"/>
  <c r="DG104" i="65" s="1"/>
  <c r="DH88" i="65"/>
  <c r="CY88" i="65"/>
  <c r="DG88" i="65" s="1"/>
  <c r="DH72" i="65"/>
  <c r="CY72" i="65"/>
  <c r="DG72" i="65" s="1"/>
  <c r="CY56" i="65"/>
  <c r="DG56" i="65" s="1"/>
  <c r="CY40" i="65"/>
  <c r="DG40" i="65" s="1"/>
  <c r="CY24" i="65"/>
  <c r="DG24" i="65" s="1"/>
  <c r="CY8" i="65"/>
  <c r="DG8" i="65" s="1"/>
  <c r="DH331" i="65"/>
  <c r="CY331" i="65"/>
  <c r="DG331" i="65" s="1"/>
  <c r="DH315" i="65"/>
  <c r="CY315" i="65"/>
  <c r="DG315" i="65" s="1"/>
  <c r="DH299" i="65"/>
  <c r="CY299" i="65"/>
  <c r="DG299" i="65" s="1"/>
  <c r="DH283" i="65"/>
  <c r="CY283" i="65"/>
  <c r="DG283" i="65" s="1"/>
  <c r="DH267" i="65"/>
  <c r="CY267" i="65"/>
  <c r="DG267" i="65" s="1"/>
  <c r="DH251" i="65"/>
  <c r="CY251" i="65"/>
  <c r="DG251" i="65" s="1"/>
  <c r="DH235" i="65"/>
  <c r="CY235" i="65"/>
  <c r="DG235" i="65" s="1"/>
  <c r="DH219" i="65"/>
  <c r="CY219" i="65"/>
  <c r="DG219" i="65" s="1"/>
  <c r="DH203" i="65"/>
  <c r="CY203" i="65"/>
  <c r="DG203" i="65" s="1"/>
  <c r="DH187" i="65"/>
  <c r="CY187" i="65"/>
  <c r="DG187" i="65" s="1"/>
  <c r="DH171" i="65"/>
  <c r="CY171" i="65"/>
  <c r="DG171" i="65" s="1"/>
  <c r="DH155" i="65"/>
  <c r="CY155" i="65"/>
  <c r="DG155" i="65" s="1"/>
  <c r="DH139" i="65"/>
  <c r="CY139" i="65"/>
  <c r="DG139" i="65" s="1"/>
  <c r="DH123" i="65"/>
  <c r="CY123" i="65"/>
  <c r="DG123" i="65" s="1"/>
  <c r="DH107" i="65"/>
  <c r="CY107" i="65"/>
  <c r="DG107" i="65" s="1"/>
  <c r="DH91" i="65"/>
  <c r="CY91" i="65"/>
  <c r="DG91" i="65" s="1"/>
  <c r="DH75" i="65"/>
  <c r="CY75" i="65"/>
  <c r="DG75" i="65" s="1"/>
  <c r="CY59" i="65"/>
  <c r="DG59" i="65" s="1"/>
  <c r="CY43" i="65"/>
  <c r="DG43" i="65" s="1"/>
  <c r="CY27" i="65"/>
  <c r="DG27" i="65" s="1"/>
  <c r="CY11" i="65"/>
  <c r="DG11" i="65" s="1"/>
  <c r="DH417" i="65"/>
  <c r="CY417" i="65"/>
  <c r="DG417" i="65" s="1"/>
  <c r="DH486" i="65"/>
  <c r="CY486" i="65"/>
  <c r="DG486" i="65" s="1"/>
  <c r="DH390" i="65"/>
  <c r="CY390" i="65"/>
  <c r="DG390" i="65" s="1"/>
  <c r="DH481" i="65"/>
  <c r="CY481" i="65"/>
  <c r="DG481" i="65" s="1"/>
  <c r="DH533" i="65"/>
  <c r="CY533" i="65"/>
  <c r="DG533" i="65" s="1"/>
  <c r="DH437" i="65"/>
  <c r="CY437" i="65"/>
  <c r="DG437" i="65" s="1"/>
  <c r="DH313" i="65"/>
  <c r="CY313" i="65"/>
  <c r="DG313" i="65" s="1"/>
  <c r="DH514" i="65"/>
  <c r="CY514" i="65"/>
  <c r="DG514" i="65" s="1"/>
  <c r="DH418" i="65"/>
  <c r="CY418" i="65"/>
  <c r="DG418" i="65" s="1"/>
  <c r="DH241" i="65"/>
  <c r="CY241" i="65"/>
  <c r="DG241" i="65" s="1"/>
  <c r="DB241" i="65" s="1"/>
  <c r="DH528" i="65"/>
  <c r="CY528" i="65"/>
  <c r="DG528" i="65" s="1"/>
  <c r="DH480" i="65"/>
  <c r="CY480" i="65"/>
  <c r="DG480" i="65" s="1"/>
  <c r="DH432" i="65"/>
  <c r="CY432" i="65"/>
  <c r="DG432" i="65" s="1"/>
  <c r="DH384" i="65"/>
  <c r="CY384" i="65"/>
  <c r="DG384" i="65" s="1"/>
  <c r="DH326" i="65"/>
  <c r="CY326" i="65"/>
  <c r="DG326" i="65" s="1"/>
  <c r="DH230" i="65"/>
  <c r="CY230" i="65"/>
  <c r="DG230" i="65" s="1"/>
  <c r="DH141" i="65"/>
  <c r="CY141" i="65"/>
  <c r="DG141" i="65" s="1"/>
  <c r="DH515" i="65"/>
  <c r="CY515" i="65"/>
  <c r="DG515" i="65" s="1"/>
  <c r="DH467" i="65"/>
  <c r="CY467" i="65"/>
  <c r="DG467" i="65" s="1"/>
  <c r="DH419" i="65"/>
  <c r="CY419" i="65"/>
  <c r="DG419" i="65" s="1"/>
  <c r="DH371" i="65"/>
  <c r="CY371" i="65"/>
  <c r="DG371" i="65" s="1"/>
  <c r="DH301" i="65"/>
  <c r="CY301" i="65"/>
  <c r="DG301" i="65" s="1"/>
  <c r="DH237" i="65"/>
  <c r="CY237" i="65"/>
  <c r="DG237" i="65" s="1"/>
  <c r="CY53" i="65"/>
  <c r="DG53" i="65" s="1"/>
  <c r="DH282" i="65"/>
  <c r="CY282" i="65"/>
  <c r="DG282" i="65" s="1"/>
  <c r="DH145" i="65"/>
  <c r="CY145" i="65"/>
  <c r="DG145" i="65" s="1"/>
  <c r="DH214" i="65"/>
  <c r="CY214" i="65"/>
  <c r="DG214" i="65" s="1"/>
  <c r="DH182" i="65"/>
  <c r="CY182" i="65"/>
  <c r="DG182" i="65" s="1"/>
  <c r="DH134" i="65"/>
  <c r="CY134" i="65"/>
  <c r="DG134" i="65" s="1"/>
  <c r="DH86" i="65"/>
  <c r="CY86" i="65"/>
  <c r="DG86" i="65" s="1"/>
  <c r="CY38" i="65"/>
  <c r="DG38" i="65" s="1"/>
  <c r="DH336" i="65"/>
  <c r="CY336" i="65"/>
  <c r="DG336" i="65" s="1"/>
  <c r="DH288" i="65"/>
  <c r="CY288" i="65"/>
  <c r="DG288" i="65" s="1"/>
  <c r="DH240" i="65"/>
  <c r="CY240" i="65"/>
  <c r="DG240" i="65" s="1"/>
  <c r="DH192" i="65"/>
  <c r="CY192" i="65"/>
  <c r="DG192" i="65" s="1"/>
  <c r="DH160" i="65"/>
  <c r="CY160" i="65"/>
  <c r="DG160" i="65" s="1"/>
  <c r="DH96" i="65"/>
  <c r="CY96" i="65"/>
  <c r="DG96" i="65" s="1"/>
  <c r="CY48" i="65"/>
  <c r="DG48" i="65" s="1"/>
  <c r="DH339" i="65"/>
  <c r="CY339" i="65"/>
  <c r="DG339" i="65" s="1"/>
  <c r="DH291" i="65"/>
  <c r="CY291" i="65"/>
  <c r="DG291" i="65" s="1"/>
  <c r="DH243" i="65"/>
  <c r="CY243" i="65"/>
  <c r="DG243" i="65" s="1"/>
  <c r="DH211" i="65"/>
  <c r="CY211" i="65"/>
  <c r="DG211" i="65" s="1"/>
  <c r="DH163" i="65"/>
  <c r="CY163" i="65"/>
  <c r="DG163" i="65" s="1"/>
  <c r="DH393" i="65"/>
  <c r="CY393" i="65"/>
  <c r="DG393" i="65" s="1"/>
  <c r="DH478" i="65"/>
  <c r="CY478" i="65"/>
  <c r="DG478" i="65" s="1"/>
  <c r="DH414" i="65"/>
  <c r="CY414" i="65"/>
  <c r="DG414" i="65" s="1"/>
  <c r="DH545" i="65"/>
  <c r="CY545" i="65"/>
  <c r="DG545" i="65" s="1"/>
  <c r="DH493" i="65"/>
  <c r="CY493" i="65"/>
  <c r="DG493" i="65" s="1"/>
  <c r="DH369" i="65"/>
  <c r="CY369" i="65"/>
  <c r="DG369" i="65" s="1"/>
  <c r="DH534" i="65"/>
  <c r="CY534" i="65"/>
  <c r="DG534" i="65" s="1"/>
  <c r="DH470" i="65"/>
  <c r="CY470" i="65"/>
  <c r="DG470" i="65" s="1"/>
  <c r="DH406" i="65"/>
  <c r="CY406" i="65"/>
  <c r="DG406" i="65" s="1"/>
  <c r="CY5" i="65"/>
  <c r="DG5" i="65" s="1"/>
  <c r="DH441" i="65"/>
  <c r="CY441" i="65"/>
  <c r="DG441" i="65" s="1"/>
  <c r="DH329" i="65"/>
  <c r="CY329" i="65"/>
  <c r="DG329" i="65" s="1"/>
  <c r="DH526" i="65"/>
  <c r="CY526" i="65"/>
  <c r="DG526" i="65" s="1"/>
  <c r="DH494" i="65"/>
  <c r="CY494" i="65"/>
  <c r="DG494" i="65" s="1"/>
  <c r="DH462" i="65"/>
  <c r="CY462" i="65"/>
  <c r="DG462" i="65" s="1"/>
  <c r="DH430" i="65"/>
  <c r="CY430" i="65"/>
  <c r="DG430" i="65" s="1"/>
  <c r="DH398" i="65"/>
  <c r="CY398" i="65"/>
  <c r="DG398" i="65" s="1"/>
  <c r="DH366" i="65"/>
  <c r="CY366" i="65"/>
  <c r="DG366" i="65" s="1"/>
  <c r="DH289" i="65"/>
  <c r="CY289" i="65"/>
  <c r="DG289" i="65" s="1"/>
  <c r="DH497" i="65"/>
  <c r="CY497" i="65"/>
  <c r="DG497" i="65" s="1"/>
  <c r="DH401" i="65"/>
  <c r="CY401" i="65"/>
  <c r="DG401" i="65" s="1"/>
  <c r="DH541" i="65"/>
  <c r="CY541" i="65"/>
  <c r="DG541" i="65" s="1"/>
  <c r="DH509" i="65"/>
  <c r="CY509" i="65"/>
  <c r="DG509" i="65" s="1"/>
  <c r="DH477" i="65"/>
  <c r="CY477" i="65"/>
  <c r="DG477" i="65" s="1"/>
  <c r="DH445" i="65"/>
  <c r="CY445" i="65"/>
  <c r="DG445" i="65" s="1"/>
  <c r="DH413" i="65"/>
  <c r="CY413" i="65"/>
  <c r="DG413" i="65" s="1"/>
  <c r="DH381" i="65"/>
  <c r="CY381" i="65"/>
  <c r="DG381" i="65" s="1"/>
  <c r="DH345" i="65"/>
  <c r="CY345" i="65"/>
  <c r="DG345" i="65" s="1"/>
  <c r="DH537" i="65"/>
  <c r="CY537" i="65"/>
  <c r="DG537" i="65" s="1"/>
  <c r="DH449" i="65"/>
  <c r="CY449" i="65"/>
  <c r="DG449" i="65" s="1"/>
  <c r="DH361" i="65"/>
  <c r="CY361" i="65"/>
  <c r="DG361" i="65" s="1"/>
  <c r="DH522" i="65"/>
  <c r="CY522" i="65"/>
  <c r="DG522" i="65" s="1"/>
  <c r="DH490" i="65"/>
  <c r="CY490" i="65"/>
  <c r="DG490" i="65" s="1"/>
  <c r="DH458" i="65"/>
  <c r="CY458" i="65"/>
  <c r="DG458" i="65" s="1"/>
  <c r="DH426" i="65"/>
  <c r="CY426" i="65"/>
  <c r="DG426" i="65" s="1"/>
  <c r="DH394" i="65"/>
  <c r="CY394" i="65"/>
  <c r="DG394" i="65" s="1"/>
  <c r="DH362" i="65"/>
  <c r="CY362" i="65"/>
  <c r="DG362" i="65" s="1"/>
  <c r="DH273" i="65"/>
  <c r="CY273" i="65"/>
  <c r="DG273" i="65" s="1"/>
  <c r="DH157" i="65"/>
  <c r="CY157" i="65"/>
  <c r="DG157" i="65" s="1"/>
  <c r="CY13" i="65"/>
  <c r="DG13" i="65" s="1"/>
  <c r="DH532" i="65"/>
  <c r="CY532" i="65"/>
  <c r="DG532" i="65" s="1"/>
  <c r="DH516" i="65"/>
  <c r="CY516" i="65"/>
  <c r="DG516" i="65" s="1"/>
  <c r="DH500" i="65"/>
  <c r="CY500" i="65"/>
  <c r="DG500" i="65" s="1"/>
  <c r="DH484" i="65"/>
  <c r="CY484" i="65"/>
  <c r="DG484" i="65" s="1"/>
  <c r="DH468" i="65"/>
  <c r="CY468" i="65"/>
  <c r="DG468" i="65" s="1"/>
  <c r="DH452" i="65"/>
  <c r="CY452" i="65"/>
  <c r="DG452" i="65" s="1"/>
  <c r="DH436" i="65"/>
  <c r="CY436" i="65"/>
  <c r="DG436" i="65" s="1"/>
  <c r="DH420" i="65"/>
  <c r="CY420" i="65"/>
  <c r="DG420" i="65" s="1"/>
  <c r="DH404" i="65"/>
  <c r="CY404" i="65"/>
  <c r="DG404" i="65" s="1"/>
  <c r="DH388" i="65"/>
  <c r="CY388" i="65"/>
  <c r="DG388" i="65" s="1"/>
  <c r="DH372" i="65"/>
  <c r="CY372" i="65"/>
  <c r="DG372" i="65" s="1"/>
  <c r="DH356" i="65"/>
  <c r="CY356" i="65"/>
  <c r="DG356" i="65" s="1"/>
  <c r="DH334" i="65"/>
  <c r="CY334" i="65"/>
  <c r="DG334" i="65" s="1"/>
  <c r="DH302" i="65"/>
  <c r="CY302" i="65"/>
  <c r="DG302" i="65" s="1"/>
  <c r="DH270" i="65"/>
  <c r="CY270" i="65"/>
  <c r="DG270" i="65" s="1"/>
  <c r="DH238" i="65"/>
  <c r="CY238" i="65"/>
  <c r="DG238" i="65" s="1"/>
  <c r="DH185" i="65"/>
  <c r="CY185" i="65"/>
  <c r="DG185" i="65" s="1"/>
  <c r="DH121" i="65"/>
  <c r="CY121" i="65"/>
  <c r="DG121" i="65" s="1"/>
  <c r="CY57" i="65"/>
  <c r="DG57" i="65" s="1"/>
  <c r="DH173" i="65"/>
  <c r="CY173" i="65"/>
  <c r="DG173" i="65" s="1"/>
  <c r="CY45" i="65"/>
  <c r="DG45" i="65" s="1"/>
  <c r="DH535" i="65"/>
  <c r="CY535" i="65"/>
  <c r="DG535" i="65" s="1"/>
  <c r="DH519" i="65"/>
  <c r="CY519" i="65"/>
  <c r="DG519" i="65" s="1"/>
  <c r="DH503" i="65"/>
  <c r="CY503" i="65"/>
  <c r="DG503" i="65" s="1"/>
  <c r="DH487" i="65"/>
  <c r="CY487" i="65"/>
  <c r="DG487" i="65" s="1"/>
  <c r="DH471" i="65"/>
  <c r="CY471" i="65"/>
  <c r="DG471" i="65" s="1"/>
  <c r="DH455" i="65"/>
  <c r="CY455" i="65"/>
  <c r="DG455" i="65" s="1"/>
  <c r="DH439" i="65"/>
  <c r="CY439" i="65"/>
  <c r="DG439" i="65" s="1"/>
  <c r="DH423" i="65"/>
  <c r="CY423" i="65"/>
  <c r="DG423" i="65" s="1"/>
  <c r="DH407" i="65"/>
  <c r="CY407" i="65"/>
  <c r="DG407" i="65" s="1"/>
  <c r="DH391" i="65"/>
  <c r="CY391" i="65"/>
  <c r="DG391" i="65" s="1"/>
  <c r="DH375" i="65"/>
  <c r="CY375" i="65"/>
  <c r="DG375" i="65" s="1"/>
  <c r="DH359" i="65"/>
  <c r="CY359" i="65"/>
  <c r="DG359" i="65" s="1"/>
  <c r="DH341" i="65"/>
  <c r="CY341" i="65"/>
  <c r="DG341" i="65" s="1"/>
  <c r="DH309" i="65"/>
  <c r="CY309" i="65"/>
  <c r="DG309" i="65" s="1"/>
  <c r="DH277" i="65"/>
  <c r="CY277" i="65"/>
  <c r="DG277" i="65" s="1"/>
  <c r="DH245" i="65"/>
  <c r="CY245" i="65"/>
  <c r="DG245" i="65" s="1"/>
  <c r="DH197" i="65"/>
  <c r="CY197" i="65"/>
  <c r="DG197" i="65" s="1"/>
  <c r="DH133" i="65"/>
  <c r="CY133" i="65"/>
  <c r="DG133" i="65" s="1"/>
  <c r="DH69" i="65"/>
  <c r="CY69" i="65"/>
  <c r="DG69" i="65" s="1"/>
  <c r="DH350" i="65"/>
  <c r="CY350" i="65"/>
  <c r="DG350" i="65" s="1"/>
  <c r="DH322" i="65"/>
  <c r="CY322" i="65"/>
  <c r="DG322" i="65" s="1"/>
  <c r="DH290" i="65"/>
  <c r="CY290" i="65"/>
  <c r="DG290" i="65" s="1"/>
  <c r="DH258" i="65"/>
  <c r="CY258" i="65"/>
  <c r="DG258" i="65" s="1"/>
  <c r="DH225" i="65"/>
  <c r="CY225" i="65"/>
  <c r="DG225" i="65" s="1"/>
  <c r="DH161" i="65"/>
  <c r="CY161" i="65"/>
  <c r="DG161" i="65" s="1"/>
  <c r="DH97" i="65"/>
  <c r="CY97" i="65"/>
  <c r="DG97" i="65" s="1"/>
  <c r="CY33" i="65"/>
  <c r="DG33" i="65" s="1"/>
  <c r="DH218" i="65"/>
  <c r="CY218" i="65"/>
  <c r="DG218" i="65" s="1"/>
  <c r="DH202" i="65"/>
  <c r="CY202" i="65"/>
  <c r="DG202" i="65" s="1"/>
  <c r="DH186" i="65"/>
  <c r="CY186" i="65"/>
  <c r="DG186" i="65" s="1"/>
  <c r="DH170" i="65"/>
  <c r="CY170" i="65"/>
  <c r="DG170" i="65" s="1"/>
  <c r="DH154" i="65"/>
  <c r="CY154" i="65"/>
  <c r="DG154" i="65" s="1"/>
  <c r="DH138" i="65"/>
  <c r="CY138" i="65"/>
  <c r="DG138" i="65" s="1"/>
  <c r="DH122" i="65"/>
  <c r="CY122" i="65"/>
  <c r="DG122" i="65" s="1"/>
  <c r="DH106" i="65"/>
  <c r="CY106" i="65"/>
  <c r="DG106" i="65" s="1"/>
  <c r="DH90" i="65"/>
  <c r="CY90" i="65"/>
  <c r="DG90" i="65" s="1"/>
  <c r="DH74" i="65"/>
  <c r="CY74" i="65"/>
  <c r="DG74" i="65" s="1"/>
  <c r="CY58" i="65"/>
  <c r="DG58" i="65" s="1"/>
  <c r="CY42" i="65"/>
  <c r="DG42" i="65" s="1"/>
  <c r="CY26" i="65"/>
  <c r="DG26" i="65" s="1"/>
  <c r="CY10" i="65"/>
  <c r="DG10" i="65" s="1"/>
  <c r="DH340" i="65"/>
  <c r="CY340" i="65"/>
  <c r="DG340" i="65" s="1"/>
  <c r="DH324" i="65"/>
  <c r="CY324" i="65"/>
  <c r="DG324" i="65" s="1"/>
  <c r="DH308" i="65"/>
  <c r="CY308" i="65"/>
  <c r="DG308" i="65" s="1"/>
  <c r="DH292" i="65"/>
  <c r="CY292" i="65"/>
  <c r="DG292" i="65" s="1"/>
  <c r="DH276" i="65"/>
  <c r="CY276" i="65"/>
  <c r="DG276" i="65" s="1"/>
  <c r="DH260" i="65"/>
  <c r="CY260" i="65"/>
  <c r="DG260" i="65" s="1"/>
  <c r="DH244" i="65"/>
  <c r="CY244" i="65"/>
  <c r="DG244" i="65" s="1"/>
  <c r="DH228" i="65"/>
  <c r="CY228" i="65"/>
  <c r="DG228" i="65" s="1"/>
  <c r="DH212" i="65"/>
  <c r="CY212" i="65"/>
  <c r="DG212" i="65" s="1"/>
  <c r="DH196" i="65"/>
  <c r="CY196" i="65"/>
  <c r="DG196" i="65" s="1"/>
  <c r="DH180" i="65"/>
  <c r="CY180" i="65"/>
  <c r="DG180" i="65" s="1"/>
  <c r="DH164" i="65"/>
  <c r="CY164" i="65"/>
  <c r="DG164" i="65" s="1"/>
  <c r="DH148" i="65"/>
  <c r="CY148" i="65"/>
  <c r="DG148" i="65" s="1"/>
  <c r="DH132" i="65"/>
  <c r="CY132" i="65"/>
  <c r="DG132" i="65" s="1"/>
  <c r="DH116" i="65"/>
  <c r="CY116" i="65"/>
  <c r="DG116" i="65" s="1"/>
  <c r="DH100" i="65"/>
  <c r="CY100" i="65"/>
  <c r="DG100" i="65" s="1"/>
  <c r="DH84" i="65"/>
  <c r="CY84" i="65"/>
  <c r="DG84" i="65" s="1"/>
  <c r="DH68" i="65"/>
  <c r="CY68" i="65"/>
  <c r="DG68" i="65" s="1"/>
  <c r="CY52" i="65"/>
  <c r="DG52" i="65" s="1"/>
  <c r="CY36" i="65"/>
  <c r="DG36" i="65" s="1"/>
  <c r="CY20" i="65"/>
  <c r="DG20" i="65" s="1"/>
  <c r="DH343" i="65"/>
  <c r="CY343" i="65"/>
  <c r="DG343" i="65" s="1"/>
  <c r="DH327" i="65"/>
  <c r="CY327" i="65"/>
  <c r="DG327" i="65" s="1"/>
  <c r="DH311" i="65"/>
  <c r="CY311" i="65"/>
  <c r="DG311" i="65" s="1"/>
  <c r="DH295" i="65"/>
  <c r="CY295" i="65"/>
  <c r="DG295" i="65" s="1"/>
  <c r="DH279" i="65"/>
  <c r="CY279" i="65"/>
  <c r="DG279" i="65" s="1"/>
  <c r="DH263" i="65"/>
  <c r="CY263" i="65"/>
  <c r="DG263" i="65" s="1"/>
  <c r="DH247" i="65"/>
  <c r="CY247" i="65"/>
  <c r="DG247" i="65" s="1"/>
  <c r="DH231" i="65"/>
  <c r="CY231" i="65"/>
  <c r="DG231" i="65" s="1"/>
  <c r="DH215" i="65"/>
  <c r="CY215" i="65"/>
  <c r="DG215" i="65" s="1"/>
  <c r="DH199" i="65"/>
  <c r="CY199" i="65"/>
  <c r="DG199" i="65" s="1"/>
  <c r="DH183" i="65"/>
  <c r="CY183" i="65"/>
  <c r="DG183" i="65" s="1"/>
  <c r="DH167" i="65"/>
  <c r="CY167" i="65"/>
  <c r="DG167" i="65" s="1"/>
  <c r="DH151" i="65"/>
  <c r="CY151" i="65"/>
  <c r="DG151" i="65" s="1"/>
  <c r="DH135" i="65"/>
  <c r="CY135" i="65"/>
  <c r="DG135" i="65" s="1"/>
  <c r="DH119" i="65"/>
  <c r="CY119" i="65"/>
  <c r="DG119" i="65" s="1"/>
  <c r="DH103" i="65"/>
  <c r="CY103" i="65"/>
  <c r="DG103" i="65" s="1"/>
  <c r="DH87" i="65"/>
  <c r="CY87" i="65"/>
  <c r="DG87" i="65" s="1"/>
  <c r="DH71" i="65"/>
  <c r="CY71" i="65"/>
  <c r="DG71" i="65" s="1"/>
  <c r="CY55" i="65"/>
  <c r="DG55" i="65" s="1"/>
  <c r="CY39" i="65"/>
  <c r="DG39" i="65" s="1"/>
  <c r="CY23" i="65"/>
  <c r="DG23" i="65" s="1"/>
  <c r="CY7" i="65"/>
  <c r="DG7" i="65" s="1"/>
  <c r="CZ546" i="65"/>
  <c r="CY546" i="65"/>
  <c r="DG546" i="65" s="1"/>
  <c r="DB546" i="65" s="1"/>
  <c r="CX546" i="65"/>
  <c r="DC546" i="65"/>
  <c r="DH546" i="65"/>
  <c r="DD546" i="65"/>
  <c r="H125" i="64"/>
  <c r="K125" i="64" s="1"/>
  <c r="CX6" i="65"/>
  <c r="CX418" i="65"/>
  <c r="CX296" i="65"/>
  <c r="CX194" i="65"/>
  <c r="CX16" i="65"/>
  <c r="CX492" i="65"/>
  <c r="CX428" i="65"/>
  <c r="CX364" i="65"/>
  <c r="CX300" i="65"/>
  <c r="CX214" i="65"/>
  <c r="CX86" i="65"/>
  <c r="CX43" i="65"/>
  <c r="CX501" i="65"/>
  <c r="CX437" i="65"/>
  <c r="CX373" i="65"/>
  <c r="CX309" i="65"/>
  <c r="CX231" i="65"/>
  <c r="CX103" i="65"/>
  <c r="CX509" i="65"/>
  <c r="CX381" i="65"/>
  <c r="CX457" i="65"/>
  <c r="CX393" i="65"/>
  <c r="CX329" i="65"/>
  <c r="CX264" i="65"/>
  <c r="CX145" i="65"/>
  <c r="CX495" i="65"/>
  <c r="CX447" i="65"/>
  <c r="CX399" i="65"/>
  <c r="CX335" i="65"/>
  <c r="CX287" i="65"/>
  <c r="CX239" i="65"/>
  <c r="CX175" i="65"/>
  <c r="CX111" i="65"/>
  <c r="CX47" i="65"/>
  <c r="CX233" i="65"/>
  <c r="CX169" i="65"/>
  <c r="CX105" i="65"/>
  <c r="CX41" i="65"/>
  <c r="CX216" i="65"/>
  <c r="CX168" i="65"/>
  <c r="CX120" i="65"/>
  <c r="CX72" i="65"/>
  <c r="CX40" i="65"/>
  <c r="CX493" i="65"/>
  <c r="CX450" i="65"/>
  <c r="CX408" i="65"/>
  <c r="CX365" i="65"/>
  <c r="CX322" i="65"/>
  <c r="CX290" i="65"/>
  <c r="CX261" i="65"/>
  <c r="CX226" i="65"/>
  <c r="CX183" i="65"/>
  <c r="CX141" i="65"/>
  <c r="CX98" i="65"/>
  <c r="CX55" i="65"/>
  <c r="CX10" i="65"/>
  <c r="CX508" i="65"/>
  <c r="CX486" i="65"/>
  <c r="CX465" i="65"/>
  <c r="CX444" i="65"/>
  <c r="CX422" i="65"/>
  <c r="CX401" i="65"/>
  <c r="CX380" i="65"/>
  <c r="CX358" i="65"/>
  <c r="CX337" i="65"/>
  <c r="CX316" i="65"/>
  <c r="CX294" i="65"/>
  <c r="CX273" i="65"/>
  <c r="CX244" i="65"/>
  <c r="CX203" i="65"/>
  <c r="CX161" i="65"/>
  <c r="CX118" i="65"/>
  <c r="CX75" i="65"/>
  <c r="CX29" i="65"/>
  <c r="CX517" i="65"/>
  <c r="CX496" i="65"/>
  <c r="CX474" i="65"/>
  <c r="CX453" i="65"/>
  <c r="CX432" i="65"/>
  <c r="CX410" i="65"/>
  <c r="CX389" i="65"/>
  <c r="CX368" i="65"/>
  <c r="CX346" i="65"/>
  <c r="CX325" i="65"/>
  <c r="CX304" i="65"/>
  <c r="CX282" i="65"/>
  <c r="CX257" i="65"/>
  <c r="CX221" i="65"/>
  <c r="CX178" i="65"/>
  <c r="CX135" i="65"/>
  <c r="CX93" i="65"/>
  <c r="CX50" i="65"/>
  <c r="CX498" i="65"/>
  <c r="CX456" i="65"/>
  <c r="CX413" i="65"/>
  <c r="CX370" i="65"/>
  <c r="CX328" i="65"/>
  <c r="CX5" i="65"/>
  <c r="CX516" i="65"/>
  <c r="CX494" i="65"/>
  <c r="CX473" i="65"/>
  <c r="CX452" i="65"/>
  <c r="CX430" i="65"/>
  <c r="CX409" i="65"/>
  <c r="CX388" i="65"/>
  <c r="CX366" i="65"/>
  <c r="CX345" i="65"/>
  <c r="CX324" i="65"/>
  <c r="CX302" i="65"/>
  <c r="CX281" i="65"/>
  <c r="CX256" i="65"/>
  <c r="CX219" i="65"/>
  <c r="CX177" i="65"/>
  <c r="CX134" i="65"/>
  <c r="CX91" i="65"/>
  <c r="CX49" i="65"/>
  <c r="CX15" i="65"/>
  <c r="CX507" i="65"/>
  <c r="CX491" i="65"/>
  <c r="CX475" i="65"/>
  <c r="CX459" i="65"/>
  <c r="CX443" i="65"/>
  <c r="CX427" i="65"/>
  <c r="CX411" i="65"/>
  <c r="CX395" i="65"/>
  <c r="CX379" i="65"/>
  <c r="CX363" i="65"/>
  <c r="CX347" i="65"/>
  <c r="CX331" i="65"/>
  <c r="CX315" i="65"/>
  <c r="CX299" i="65"/>
  <c r="CX283" i="65"/>
  <c r="CX267" i="65"/>
  <c r="CX251" i="65"/>
  <c r="CX234" i="65"/>
  <c r="CX213" i="65"/>
  <c r="CX191" i="65"/>
  <c r="CX170" i="65"/>
  <c r="CX149" i="65"/>
  <c r="CX127" i="65"/>
  <c r="CX106" i="65"/>
  <c r="CX85" i="65"/>
  <c r="CX63" i="65"/>
  <c r="CX42" i="65"/>
  <c r="CX262" i="65"/>
  <c r="CX246" i="65"/>
  <c r="CX227" i="65"/>
  <c r="CX206" i="65"/>
  <c r="CX185" i="65"/>
  <c r="CX163" i="65"/>
  <c r="CX142" i="65"/>
  <c r="CX121" i="65"/>
  <c r="CX99" i="65"/>
  <c r="CX78" i="65"/>
  <c r="CX57" i="65"/>
  <c r="CX33" i="65"/>
  <c r="CX228" i="65"/>
  <c r="CX212" i="65"/>
  <c r="CX196" i="65"/>
  <c r="CX180" i="65"/>
  <c r="CX164" i="65"/>
  <c r="CX148" i="65"/>
  <c r="CX132" i="65"/>
  <c r="CX116" i="65"/>
  <c r="CX100" i="65"/>
  <c r="CX84" i="65"/>
  <c r="CX68" i="65"/>
  <c r="CX52" i="65"/>
  <c r="CX36" i="65"/>
  <c r="CX20" i="65"/>
  <c r="CX27" i="65"/>
  <c r="CX504" i="65"/>
  <c r="CX376" i="65"/>
  <c r="CX237" i="65"/>
  <c r="CX109" i="65"/>
  <c r="CX470" i="65"/>
  <c r="CX406" i="65"/>
  <c r="CX342" i="65"/>
  <c r="CX278" i="65"/>
  <c r="CX171" i="65"/>
  <c r="CX480" i="65"/>
  <c r="CX416" i="65"/>
  <c r="CX352" i="65"/>
  <c r="CX265" i="65"/>
  <c r="CX146" i="65"/>
  <c r="CX12" i="65"/>
  <c r="CX424" i="65"/>
  <c r="CX478" i="65"/>
  <c r="CX414" i="65"/>
  <c r="CX350" i="65"/>
  <c r="CX286" i="65"/>
  <c r="CX230" i="65"/>
  <c r="CX59" i="65"/>
  <c r="CX479" i="65"/>
  <c r="CX431" i="65"/>
  <c r="CX383" i="65"/>
  <c r="CX351" i="65"/>
  <c r="CX303" i="65"/>
  <c r="CX255" i="65"/>
  <c r="CX197" i="65"/>
  <c r="CX133" i="65"/>
  <c r="CX69" i="65"/>
  <c r="CX250" i="65"/>
  <c r="CX190" i="65"/>
  <c r="CX147" i="65"/>
  <c r="CX83" i="65"/>
  <c r="CX232" i="65"/>
  <c r="CX184" i="65"/>
  <c r="CX136" i="65"/>
  <c r="CX88" i="65"/>
  <c r="CX31" i="65"/>
  <c r="CX482" i="65"/>
  <c r="CX440" i="65"/>
  <c r="CX397" i="65"/>
  <c r="CX354" i="65"/>
  <c r="CX312" i="65"/>
  <c r="CX280" i="65"/>
  <c r="CX253" i="65"/>
  <c r="CX215" i="65"/>
  <c r="CX173" i="65"/>
  <c r="CX130" i="65"/>
  <c r="CX87" i="65"/>
  <c r="CX45" i="65"/>
  <c r="CX502" i="65"/>
  <c r="CX481" i="65"/>
  <c r="CX460" i="65"/>
  <c r="CX438" i="65"/>
  <c r="CX417" i="65"/>
  <c r="CX396" i="65"/>
  <c r="CX374" i="65"/>
  <c r="CX353" i="65"/>
  <c r="CX332" i="65"/>
  <c r="CX310" i="65"/>
  <c r="CX289" i="65"/>
  <c r="CX268" i="65"/>
  <c r="CX235" i="65"/>
  <c r="CX193" i="65"/>
  <c r="CX150" i="65"/>
  <c r="CX107" i="65"/>
  <c r="CX65" i="65"/>
  <c r="CX14" i="65"/>
  <c r="CX512" i="65"/>
  <c r="CX490" i="65"/>
  <c r="CX469" i="65"/>
  <c r="CX448" i="65"/>
  <c r="CX426" i="65"/>
  <c r="CX405" i="65"/>
  <c r="CX384" i="65"/>
  <c r="CX362" i="65"/>
  <c r="CX341" i="65"/>
  <c r="CX320" i="65"/>
  <c r="CX298" i="65"/>
  <c r="CX277" i="65"/>
  <c r="CX249" i="65"/>
  <c r="CX210" i="65"/>
  <c r="CX167" i="65"/>
  <c r="CX125" i="65"/>
  <c r="CX82" i="65"/>
  <c r="CX38" i="65"/>
  <c r="CX488" i="65"/>
  <c r="CX445" i="65"/>
  <c r="CX402" i="65"/>
  <c r="CX360" i="65"/>
  <c r="CX317" i="65"/>
  <c r="CX13" i="65"/>
  <c r="CX510" i="65"/>
  <c r="CX489" i="65"/>
  <c r="CX468" i="65"/>
  <c r="CX446" i="65"/>
  <c r="CX425" i="65"/>
  <c r="CX404" i="65"/>
  <c r="CX382" i="65"/>
  <c r="CX361" i="65"/>
  <c r="CX340" i="65"/>
  <c r="CX318" i="65"/>
  <c r="CX297" i="65"/>
  <c r="CX276" i="65"/>
  <c r="CX248" i="65"/>
  <c r="CX209" i="65"/>
  <c r="CX166" i="65"/>
  <c r="CX123" i="65"/>
  <c r="CX81" i="65"/>
  <c r="CX37" i="65"/>
  <c r="CX11" i="65"/>
  <c r="CX503" i="65"/>
  <c r="CX487" i="65"/>
  <c r="CX471" i="65"/>
  <c r="CX455" i="65"/>
  <c r="CX439" i="65"/>
  <c r="CX423" i="65"/>
  <c r="CX407" i="65"/>
  <c r="CX391" i="65"/>
  <c r="CX375" i="65"/>
  <c r="CX359" i="65"/>
  <c r="CX343" i="65"/>
  <c r="CX327" i="65"/>
  <c r="CX311" i="65"/>
  <c r="CX295" i="65"/>
  <c r="CX279" i="65"/>
  <c r="CX263" i="65"/>
  <c r="CX247" i="65"/>
  <c r="CX229" i="65"/>
  <c r="CX207" i="65"/>
  <c r="CX186" i="65"/>
  <c r="CX165" i="65"/>
  <c r="CX143" i="65"/>
  <c r="CX122" i="65"/>
  <c r="CX101" i="65"/>
  <c r="CX79" i="65"/>
  <c r="CX58" i="65"/>
  <c r="CX34" i="65"/>
  <c r="CX258" i="65"/>
  <c r="CX242" i="65"/>
  <c r="CX222" i="65"/>
  <c r="CX201" i="65"/>
  <c r="CX179" i="65"/>
  <c r="CX158" i="65"/>
  <c r="CX137" i="65"/>
  <c r="CX115" i="65"/>
  <c r="CX94" i="65"/>
  <c r="CX73" i="65"/>
  <c r="CX51" i="65"/>
  <c r="CX25" i="65"/>
  <c r="CX224" i="65"/>
  <c r="CX208" i="65"/>
  <c r="CX192" i="65"/>
  <c r="CX176" i="65"/>
  <c r="CX160" i="65"/>
  <c r="CX144" i="65"/>
  <c r="CX128" i="65"/>
  <c r="CX112" i="65"/>
  <c r="CX96" i="65"/>
  <c r="CX80" i="65"/>
  <c r="CX64" i="65"/>
  <c r="CX48" i="65"/>
  <c r="CX32" i="65"/>
  <c r="CX39" i="65"/>
  <c r="CX23" i="65"/>
  <c r="CX461" i="65"/>
  <c r="CX333" i="65"/>
  <c r="CX269" i="65"/>
  <c r="CX151" i="65"/>
  <c r="CX66" i="65"/>
  <c r="CX513" i="65"/>
  <c r="CX449" i="65"/>
  <c r="CX385" i="65"/>
  <c r="CX321" i="65"/>
  <c r="CX252" i="65"/>
  <c r="CX129" i="65"/>
  <c r="CX458" i="65"/>
  <c r="CX394" i="65"/>
  <c r="CX330" i="65"/>
  <c r="CX288" i="65"/>
  <c r="CX189" i="65"/>
  <c r="CX61" i="65"/>
  <c r="CX466" i="65"/>
  <c r="CX338" i="65"/>
  <c r="CX285" i="65"/>
  <c r="CX500" i="65"/>
  <c r="CX436" i="65"/>
  <c r="CX372" i="65"/>
  <c r="CX308" i="65"/>
  <c r="CX187" i="65"/>
  <c r="CX102" i="65"/>
  <c r="CX18" i="65"/>
  <c r="CX511" i="65"/>
  <c r="CX463" i="65"/>
  <c r="CX415" i="65"/>
  <c r="CX367" i="65"/>
  <c r="CX319" i="65"/>
  <c r="CX271" i="65"/>
  <c r="CX218" i="65"/>
  <c r="CX154" i="65"/>
  <c r="CX90" i="65"/>
  <c r="CX266" i="65"/>
  <c r="CX211" i="65"/>
  <c r="CX126" i="65"/>
  <c r="CX62" i="65"/>
  <c r="CX200" i="65"/>
  <c r="CX152" i="65"/>
  <c r="CX104" i="65"/>
  <c r="CX56" i="65"/>
  <c r="CX24" i="65"/>
  <c r="CX17" i="65"/>
  <c r="CX514" i="65"/>
  <c r="CX472" i="65"/>
  <c r="CX429" i="65"/>
  <c r="CX386" i="65"/>
  <c r="CX344" i="65"/>
  <c r="CX301" i="65"/>
  <c r="CX274" i="65"/>
  <c r="CX245" i="65"/>
  <c r="CX205" i="65"/>
  <c r="CX162" i="65"/>
  <c r="CX119" i="65"/>
  <c r="CX77" i="65"/>
  <c r="CX30" i="65"/>
  <c r="CX497" i="65"/>
  <c r="CX476" i="65"/>
  <c r="CX454" i="65"/>
  <c r="CX433" i="65"/>
  <c r="CX412" i="65"/>
  <c r="CX390" i="65"/>
  <c r="CX369" i="65"/>
  <c r="CX348" i="65"/>
  <c r="CX326" i="65"/>
  <c r="CX305" i="65"/>
  <c r="CX284" i="65"/>
  <c r="CX260" i="65"/>
  <c r="CX225" i="65"/>
  <c r="CX182" i="65"/>
  <c r="CX139" i="65"/>
  <c r="CX97" i="65"/>
  <c r="CX54" i="65"/>
  <c r="CX9" i="65"/>
  <c r="CX506" i="65"/>
  <c r="CX485" i="65"/>
  <c r="CX464" i="65"/>
  <c r="CX442" i="65"/>
  <c r="CX421" i="65"/>
  <c r="CX400" i="65"/>
  <c r="CX378" i="65"/>
  <c r="CX357" i="65"/>
  <c r="CX336" i="65"/>
  <c r="CX314" i="65"/>
  <c r="CX293" i="65"/>
  <c r="CX272" i="65"/>
  <c r="CX241" i="65"/>
  <c r="CX199" i="65"/>
  <c r="CX157" i="65"/>
  <c r="CX114" i="65"/>
  <c r="CX71" i="65"/>
  <c r="CX22" i="65"/>
  <c r="CX477" i="65"/>
  <c r="CX434" i="65"/>
  <c r="CX392" i="65"/>
  <c r="CX349" i="65"/>
  <c r="CX306" i="65"/>
  <c r="CX8" i="65"/>
  <c r="CX505" i="65"/>
  <c r="CX484" i="65"/>
  <c r="CX462" i="65"/>
  <c r="CX441" i="65"/>
  <c r="CX420" i="65"/>
  <c r="CX398" i="65"/>
  <c r="CX377" i="65"/>
  <c r="CX356" i="65"/>
  <c r="CX334" i="65"/>
  <c r="CX313" i="65"/>
  <c r="CX292" i="65"/>
  <c r="CX270" i="65"/>
  <c r="CX240" i="65"/>
  <c r="CX198" i="65"/>
  <c r="CX155" i="65"/>
  <c r="CX113" i="65"/>
  <c r="CX70" i="65"/>
  <c r="CX21" i="65"/>
  <c r="CX7" i="65"/>
  <c r="CX515" i="65"/>
  <c r="CX499" i="65"/>
  <c r="CX483" i="65"/>
  <c r="CX467" i="65"/>
  <c r="CX451" i="65"/>
  <c r="CX435" i="65"/>
  <c r="CX419" i="65"/>
  <c r="CX403" i="65"/>
  <c r="CX387" i="65"/>
  <c r="CX371" i="65"/>
  <c r="CX355" i="65"/>
  <c r="CX339" i="65"/>
  <c r="CX323" i="65"/>
  <c r="CX307" i="65"/>
  <c r="CX291" i="65"/>
  <c r="CX275" i="65"/>
  <c r="CX259" i="65"/>
  <c r="CX243" i="65"/>
  <c r="CX223" i="65"/>
  <c r="CX202" i="65"/>
  <c r="CX181" i="65"/>
  <c r="CX159" i="65"/>
  <c r="CX138" i="65"/>
  <c r="CX117" i="65"/>
  <c r="CX95" i="65"/>
  <c r="CX74" i="65"/>
  <c r="CX53" i="65"/>
  <c r="CX26" i="65"/>
  <c r="CX254" i="65"/>
  <c r="CX238" i="65"/>
  <c r="CX217" i="65"/>
  <c r="CX195" i="65"/>
  <c r="CX174" i="65"/>
  <c r="CX153" i="65"/>
  <c r="CX131" i="65"/>
  <c r="CX110" i="65"/>
  <c r="CX89" i="65"/>
  <c r="CX67" i="65"/>
  <c r="CX46" i="65"/>
  <c r="CX236" i="65"/>
  <c r="CX220" i="65"/>
  <c r="CX204" i="65"/>
  <c r="CX188" i="65"/>
  <c r="CX172" i="65"/>
  <c r="CX156" i="65"/>
  <c r="CX140" i="65"/>
  <c r="CX124" i="65"/>
  <c r="CX108" i="65"/>
  <c r="CX92" i="65"/>
  <c r="CX76" i="65"/>
  <c r="CX60" i="65"/>
  <c r="CX44" i="65"/>
  <c r="CX28" i="65"/>
  <c r="CX35" i="65"/>
  <c r="CX19" i="65"/>
  <c r="DC534" i="65"/>
  <c r="CX534" i="65"/>
  <c r="DC544" i="65"/>
  <c r="CX544" i="65"/>
  <c r="DC542" i="65"/>
  <c r="CX542" i="65"/>
  <c r="DC527" i="65"/>
  <c r="CX527" i="65"/>
  <c r="DC536" i="65"/>
  <c r="CX536" i="65"/>
  <c r="DC538" i="65"/>
  <c r="CX538" i="65"/>
  <c r="DC537" i="65"/>
  <c r="CX537" i="65"/>
  <c r="DC523" i="65"/>
  <c r="CX523" i="65"/>
  <c r="DC525" i="65"/>
  <c r="CX525" i="65"/>
  <c r="DC545" i="65"/>
  <c r="CX545" i="65"/>
  <c r="DC524" i="65"/>
  <c r="CX524" i="65"/>
  <c r="DC533" i="65"/>
  <c r="CX533" i="65"/>
  <c r="DC530" i="65"/>
  <c r="CX530" i="65"/>
  <c r="DC532" i="65"/>
  <c r="CX532" i="65"/>
  <c r="DC535" i="65"/>
  <c r="CX535" i="65"/>
  <c r="DC519" i="65"/>
  <c r="CX519" i="65"/>
  <c r="DC522" i="65"/>
  <c r="CX522" i="65"/>
  <c r="DC521" i="65"/>
  <c r="CX521" i="65"/>
  <c r="DC543" i="65"/>
  <c r="CX543" i="65"/>
  <c r="DC529" i="65"/>
  <c r="CX529" i="65"/>
  <c r="DC541" i="65"/>
  <c r="CX541" i="65"/>
  <c r="DC539" i="65"/>
  <c r="CX539" i="65"/>
  <c r="DC540" i="65"/>
  <c r="CX540" i="65"/>
  <c r="DC518" i="65"/>
  <c r="CX518" i="65"/>
  <c r="DC528" i="65"/>
  <c r="CX528" i="65"/>
  <c r="DC520" i="65"/>
  <c r="CX520" i="65"/>
  <c r="DC526" i="65"/>
  <c r="CX526" i="65"/>
  <c r="DC531" i="65"/>
  <c r="CX531" i="65"/>
  <c r="DC461" i="65"/>
  <c r="DD461" i="65"/>
  <c r="CZ461" i="65"/>
  <c r="DC333" i="65"/>
  <c r="DD333" i="65"/>
  <c r="CZ333" i="65"/>
  <c r="DC237" i="65"/>
  <c r="DD237" i="65"/>
  <c r="CZ237" i="65"/>
  <c r="DC151" i="65"/>
  <c r="CZ151" i="65"/>
  <c r="DD151" i="65"/>
  <c r="DC16" i="65"/>
  <c r="CZ16" i="65"/>
  <c r="DD16" i="65"/>
  <c r="DC492" i="65"/>
  <c r="CZ492" i="65"/>
  <c r="DD492" i="65"/>
  <c r="DC428" i="65"/>
  <c r="CZ428" i="65"/>
  <c r="DD428" i="65"/>
  <c r="DC364" i="65"/>
  <c r="CZ364" i="65"/>
  <c r="DD364" i="65"/>
  <c r="DC278" i="65"/>
  <c r="CZ278" i="65"/>
  <c r="DD278" i="65"/>
  <c r="DC171" i="65"/>
  <c r="CZ171" i="65"/>
  <c r="DD171" i="65"/>
  <c r="DC480" i="65"/>
  <c r="CZ480" i="65"/>
  <c r="DD480" i="65"/>
  <c r="DC416" i="65"/>
  <c r="CZ416" i="65"/>
  <c r="DD416" i="65"/>
  <c r="DD373" i="65"/>
  <c r="DC373" i="65"/>
  <c r="CZ373" i="65"/>
  <c r="DC309" i="65"/>
  <c r="DD309" i="65"/>
  <c r="CZ309" i="65"/>
  <c r="DC231" i="65"/>
  <c r="CZ231" i="65"/>
  <c r="DD231" i="65"/>
  <c r="DC103" i="65"/>
  <c r="CZ103" i="65"/>
  <c r="DD103" i="65"/>
  <c r="DC466" i="65"/>
  <c r="CZ466" i="65"/>
  <c r="DD466" i="65"/>
  <c r="DC338" i="65"/>
  <c r="CZ338" i="65"/>
  <c r="DD338" i="65"/>
  <c r="DC478" i="65"/>
  <c r="CZ478" i="65"/>
  <c r="DD478" i="65"/>
  <c r="DC436" i="65"/>
  <c r="CZ436" i="65"/>
  <c r="DD436" i="65"/>
  <c r="DC393" i="65"/>
  <c r="CZ393" i="65"/>
  <c r="DD393" i="65"/>
  <c r="CZ329" i="65"/>
  <c r="DD329" i="65"/>
  <c r="DC329" i="65"/>
  <c r="DC286" i="65"/>
  <c r="CZ286" i="65"/>
  <c r="DD286" i="65"/>
  <c r="DC230" i="65"/>
  <c r="CZ230" i="65"/>
  <c r="DD230" i="65"/>
  <c r="CZ145" i="65"/>
  <c r="DD145" i="65"/>
  <c r="DC145" i="65"/>
  <c r="CZ59" i="65"/>
  <c r="DC59" i="65"/>
  <c r="DD59" i="65"/>
  <c r="DC495" i="65"/>
  <c r="DD495" i="65"/>
  <c r="CZ495" i="65"/>
  <c r="DC463" i="65"/>
  <c r="DD463" i="65"/>
  <c r="CZ463" i="65"/>
  <c r="DC431" i="65"/>
  <c r="CZ431" i="65"/>
  <c r="DD431" i="65"/>
  <c r="DC399" i="65"/>
  <c r="DD399" i="65"/>
  <c r="CZ399" i="65"/>
  <c r="DC367" i="65"/>
  <c r="DD367" i="65"/>
  <c r="CZ367" i="65"/>
  <c r="DC335" i="65"/>
  <c r="DD335" i="65"/>
  <c r="CZ335" i="65"/>
  <c r="DC303" i="65"/>
  <c r="DD303" i="65"/>
  <c r="CZ303" i="65"/>
  <c r="DC271" i="65"/>
  <c r="DD271" i="65"/>
  <c r="CZ271" i="65"/>
  <c r="DC239" i="65"/>
  <c r="DD239" i="65"/>
  <c r="CZ239" i="65"/>
  <c r="CZ197" i="65"/>
  <c r="DC197" i="65"/>
  <c r="DD197" i="65"/>
  <c r="DC133" i="65"/>
  <c r="CZ133" i="65"/>
  <c r="DD133" i="65"/>
  <c r="DC90" i="65"/>
  <c r="CZ90" i="65"/>
  <c r="DD90" i="65"/>
  <c r="DC69" i="65"/>
  <c r="CZ69" i="65"/>
  <c r="DD69" i="65"/>
  <c r="DC266" i="65"/>
  <c r="DD266" i="65"/>
  <c r="CZ266" i="65"/>
  <c r="DC233" i="65"/>
  <c r="CZ233" i="65"/>
  <c r="DD233" i="65"/>
  <c r="DC190" i="65"/>
  <c r="CZ190" i="65"/>
  <c r="DD190" i="65"/>
  <c r="DC147" i="65"/>
  <c r="CZ147" i="65"/>
  <c r="DD147" i="65"/>
  <c r="DC105" i="65"/>
  <c r="CZ105" i="65"/>
  <c r="DD105" i="65"/>
  <c r="DC62" i="65"/>
  <c r="CZ62" i="65"/>
  <c r="DD62" i="65"/>
  <c r="DC232" i="65"/>
  <c r="CZ232" i="65"/>
  <c r="DD232" i="65"/>
  <c r="DC200" i="65"/>
  <c r="CZ200" i="65"/>
  <c r="DD200" i="65"/>
  <c r="DC168" i="65"/>
  <c r="CZ168" i="65"/>
  <c r="DD168" i="65"/>
  <c r="DC136" i="65"/>
  <c r="CZ136" i="65"/>
  <c r="DD136" i="65"/>
  <c r="DC104" i="65"/>
  <c r="CZ104" i="65"/>
  <c r="DD104" i="65"/>
  <c r="DC72" i="65"/>
  <c r="CZ72" i="65"/>
  <c r="DD72" i="65"/>
  <c r="DC40" i="65"/>
  <c r="CZ40" i="65"/>
  <c r="DD40" i="65"/>
  <c r="DC31" i="65"/>
  <c r="CZ31" i="65"/>
  <c r="DD31" i="65"/>
  <c r="DD493" i="65"/>
  <c r="DC493" i="65"/>
  <c r="CZ493" i="65"/>
  <c r="CZ450" i="65"/>
  <c r="DC450" i="65"/>
  <c r="DD450" i="65"/>
  <c r="DC408" i="65"/>
  <c r="CZ408" i="65"/>
  <c r="DD408" i="65"/>
  <c r="DD365" i="65"/>
  <c r="DC365" i="65"/>
  <c r="CZ365" i="65"/>
  <c r="DC322" i="65"/>
  <c r="CZ322" i="65"/>
  <c r="DD322" i="65"/>
  <c r="DC290" i="65"/>
  <c r="CZ290" i="65"/>
  <c r="DD290" i="65"/>
  <c r="DC261" i="65"/>
  <c r="DD261" i="65"/>
  <c r="CZ261" i="65"/>
  <c r="DC226" i="65"/>
  <c r="CZ226" i="65"/>
  <c r="DD226" i="65"/>
  <c r="DC183" i="65"/>
  <c r="CZ183" i="65"/>
  <c r="DD183" i="65"/>
  <c r="DC141" i="65"/>
  <c r="DD141" i="65"/>
  <c r="CZ141" i="65"/>
  <c r="DC98" i="65"/>
  <c r="CZ98" i="65"/>
  <c r="DD98" i="65"/>
  <c r="DC55" i="65"/>
  <c r="CZ55" i="65"/>
  <c r="DD55" i="65"/>
  <c r="DC10" i="65"/>
  <c r="CZ10" i="65"/>
  <c r="DD10" i="65"/>
  <c r="DC508" i="65"/>
  <c r="CZ508" i="65"/>
  <c r="DD508" i="65"/>
  <c r="CZ486" i="65"/>
  <c r="DC486" i="65"/>
  <c r="DD486" i="65"/>
  <c r="DD465" i="65"/>
  <c r="CZ465" i="65"/>
  <c r="DC465" i="65"/>
  <c r="DC444" i="65"/>
  <c r="CZ444" i="65"/>
  <c r="DD444" i="65"/>
  <c r="CZ422" i="65"/>
  <c r="DC422" i="65"/>
  <c r="DD422" i="65"/>
  <c r="CZ401" i="65"/>
  <c r="DD401" i="65"/>
  <c r="DC401" i="65"/>
  <c r="DC380" i="65"/>
  <c r="CZ380" i="65"/>
  <c r="DD380" i="65"/>
  <c r="CZ358" i="65"/>
  <c r="DC358" i="65"/>
  <c r="DD358" i="65"/>
  <c r="DC337" i="65"/>
  <c r="CZ337" i="65"/>
  <c r="DD337" i="65"/>
  <c r="DC316" i="65"/>
  <c r="CZ316" i="65"/>
  <c r="DD316" i="65"/>
  <c r="DC294" i="65"/>
  <c r="CZ294" i="65"/>
  <c r="DD294" i="65"/>
  <c r="CZ273" i="65"/>
  <c r="DD273" i="65"/>
  <c r="DC273" i="65"/>
  <c r="DC244" i="65"/>
  <c r="CZ244" i="65"/>
  <c r="DD244" i="65"/>
  <c r="DC203" i="65"/>
  <c r="CZ203" i="65"/>
  <c r="DD203" i="65"/>
  <c r="DC161" i="65"/>
  <c r="CZ161" i="65"/>
  <c r="DD161" i="65"/>
  <c r="DC118" i="65"/>
  <c r="CZ118" i="65"/>
  <c r="DD118" i="65"/>
  <c r="DC75" i="65"/>
  <c r="CZ75" i="65"/>
  <c r="DD75" i="65"/>
  <c r="DC29" i="65"/>
  <c r="DD29" i="65"/>
  <c r="CZ29" i="65"/>
  <c r="DC517" i="65"/>
  <c r="CZ517" i="65"/>
  <c r="DD517" i="65"/>
  <c r="DC496" i="65"/>
  <c r="CZ496" i="65"/>
  <c r="DD496" i="65"/>
  <c r="DC474" i="65"/>
  <c r="CZ474" i="65"/>
  <c r="DD474" i="65"/>
  <c r="DC453" i="65"/>
  <c r="DD453" i="65"/>
  <c r="CZ453" i="65"/>
  <c r="DC432" i="65"/>
  <c r="CZ432" i="65"/>
  <c r="DD432" i="65"/>
  <c r="DC410" i="65"/>
  <c r="CZ410" i="65"/>
  <c r="DD410" i="65"/>
  <c r="DC389" i="65"/>
  <c r="DD389" i="65"/>
  <c r="CZ389" i="65"/>
  <c r="DC368" i="65"/>
  <c r="CZ368" i="65"/>
  <c r="DD368" i="65"/>
  <c r="DC346" i="65"/>
  <c r="DD346" i="65"/>
  <c r="CZ346" i="65"/>
  <c r="DC325" i="65"/>
  <c r="DD325" i="65"/>
  <c r="CZ325" i="65"/>
  <c r="DC304" i="65"/>
  <c r="CZ304" i="65"/>
  <c r="DD304" i="65"/>
  <c r="DC282" i="65"/>
  <c r="DD282" i="65"/>
  <c r="CZ282" i="65"/>
  <c r="CZ257" i="65"/>
  <c r="DD257" i="65"/>
  <c r="DC257" i="65"/>
  <c r="DC221" i="65"/>
  <c r="DD221" i="65"/>
  <c r="CZ221" i="65"/>
  <c r="DC178" i="65"/>
  <c r="DD178" i="65"/>
  <c r="CZ178" i="65"/>
  <c r="DC135" i="65"/>
  <c r="DD135" i="65"/>
  <c r="CZ135" i="65"/>
  <c r="DC93" i="65"/>
  <c r="DD93" i="65"/>
  <c r="CZ93" i="65"/>
  <c r="DC50" i="65"/>
  <c r="DD50" i="65"/>
  <c r="CZ50" i="65"/>
  <c r="DC498" i="65"/>
  <c r="CZ498" i="65"/>
  <c r="DD498" i="65"/>
  <c r="DC456" i="65"/>
  <c r="CZ456" i="65"/>
  <c r="DD456" i="65"/>
  <c r="DC413" i="65"/>
  <c r="DD413" i="65"/>
  <c r="CZ413" i="65"/>
  <c r="DC370" i="65"/>
  <c r="CZ370" i="65"/>
  <c r="DD370" i="65"/>
  <c r="DC328" i="65"/>
  <c r="CZ328" i="65"/>
  <c r="DD328" i="65"/>
  <c r="DC5" i="65"/>
  <c r="CZ5" i="65"/>
  <c r="DD5" i="65"/>
  <c r="DC516" i="65"/>
  <c r="DD516" i="65"/>
  <c r="CZ516" i="65"/>
  <c r="DC494" i="65"/>
  <c r="CZ494" i="65"/>
  <c r="DD494" i="65"/>
  <c r="DC473" i="65"/>
  <c r="DD473" i="65"/>
  <c r="CZ473" i="65"/>
  <c r="DC452" i="65"/>
  <c r="DD452" i="65"/>
  <c r="CZ452" i="65"/>
  <c r="DC430" i="65"/>
  <c r="CZ430" i="65"/>
  <c r="DD430" i="65"/>
  <c r="DC409" i="65"/>
  <c r="DD409" i="65"/>
  <c r="CZ409" i="65"/>
  <c r="DC388" i="65"/>
  <c r="CZ388" i="65"/>
  <c r="DD388" i="65"/>
  <c r="DC366" i="65"/>
  <c r="CZ366" i="65"/>
  <c r="DD366" i="65"/>
  <c r="DC345" i="65"/>
  <c r="CZ345" i="65"/>
  <c r="DD345" i="65"/>
  <c r="DC324" i="65"/>
  <c r="CZ324" i="65"/>
  <c r="DD324" i="65"/>
  <c r="DC302" i="65"/>
  <c r="CZ302" i="65"/>
  <c r="DD302" i="65"/>
  <c r="DC281" i="65"/>
  <c r="CZ281" i="65"/>
  <c r="DD281" i="65"/>
  <c r="DC256" i="65"/>
  <c r="CZ256" i="65"/>
  <c r="DD256" i="65"/>
  <c r="DC219" i="65"/>
  <c r="CZ219" i="65"/>
  <c r="DD219" i="65"/>
  <c r="DC177" i="65"/>
  <c r="CZ177" i="65"/>
  <c r="DD177" i="65"/>
  <c r="DC134" i="65"/>
  <c r="CZ134" i="65"/>
  <c r="DD134" i="65"/>
  <c r="DC91" i="65"/>
  <c r="CZ91" i="65"/>
  <c r="DD91" i="65"/>
  <c r="DC49" i="65"/>
  <c r="CZ49" i="65"/>
  <c r="DD49" i="65"/>
  <c r="DC15" i="65"/>
  <c r="CZ15" i="65"/>
  <c r="DD15" i="65"/>
  <c r="DC507" i="65"/>
  <c r="CZ507" i="65"/>
  <c r="DD507" i="65"/>
  <c r="DC491" i="65"/>
  <c r="CZ491" i="65"/>
  <c r="DD491" i="65"/>
  <c r="DC475" i="65"/>
  <c r="CZ475" i="65"/>
  <c r="DD475" i="65"/>
  <c r="DC459" i="65"/>
  <c r="CZ459" i="65"/>
  <c r="DD459" i="65"/>
  <c r="CZ443" i="65"/>
  <c r="DD443" i="65"/>
  <c r="DC443" i="65"/>
  <c r="DC427" i="65"/>
  <c r="CZ427" i="65"/>
  <c r="DD427" i="65"/>
  <c r="DC411" i="65"/>
  <c r="CZ411" i="65"/>
  <c r="DD411" i="65"/>
  <c r="DC395" i="65"/>
  <c r="CZ395" i="65"/>
  <c r="DD395" i="65"/>
  <c r="CZ379" i="65"/>
  <c r="DC379" i="65"/>
  <c r="DD379" i="65"/>
  <c r="DC363" i="65"/>
  <c r="CZ363" i="65"/>
  <c r="DD363" i="65"/>
  <c r="DC347" i="65"/>
  <c r="CZ347" i="65"/>
  <c r="DD347" i="65"/>
  <c r="DC331" i="65"/>
  <c r="CZ331" i="65"/>
  <c r="DD331" i="65"/>
  <c r="CZ315" i="65"/>
  <c r="DD315" i="65"/>
  <c r="DC315" i="65"/>
  <c r="CZ299" i="65"/>
  <c r="DC299" i="65"/>
  <c r="DD299" i="65"/>
  <c r="DC283" i="65"/>
  <c r="CZ283" i="65"/>
  <c r="DD283" i="65"/>
  <c r="DC267" i="65"/>
  <c r="CZ267" i="65"/>
  <c r="DD267" i="65"/>
  <c r="DC251" i="65"/>
  <c r="CZ251" i="65"/>
  <c r="DD251" i="65"/>
  <c r="DC234" i="65"/>
  <c r="DD234" i="65"/>
  <c r="CZ234" i="65"/>
  <c r="DD213" i="65"/>
  <c r="DC213" i="65"/>
  <c r="CZ213" i="65"/>
  <c r="DC191" i="65"/>
  <c r="CZ191" i="65"/>
  <c r="DD191" i="65"/>
  <c r="DC170" i="65"/>
  <c r="CZ170" i="65"/>
  <c r="DD170" i="65"/>
  <c r="DC149" i="65"/>
  <c r="CZ149" i="65"/>
  <c r="DD149" i="65"/>
  <c r="DC127" i="65"/>
  <c r="CZ127" i="65"/>
  <c r="DD127" i="65"/>
  <c r="DC106" i="65"/>
  <c r="CZ106" i="65"/>
  <c r="DD106" i="65"/>
  <c r="DC85" i="65"/>
  <c r="CZ85" i="65"/>
  <c r="DD85" i="65"/>
  <c r="DC63" i="65"/>
  <c r="CZ63" i="65"/>
  <c r="DD63" i="65"/>
  <c r="DC42" i="65"/>
  <c r="CZ42" i="65"/>
  <c r="DD42" i="65"/>
  <c r="DC262" i="65"/>
  <c r="CZ262" i="65"/>
  <c r="DD262" i="65"/>
  <c r="DC246" i="65"/>
  <c r="CZ246" i="65"/>
  <c r="DD246" i="65"/>
  <c r="DC227" i="65"/>
  <c r="CZ227" i="65"/>
  <c r="DD227" i="65"/>
  <c r="DC206" i="65"/>
  <c r="CZ206" i="65"/>
  <c r="DD206" i="65"/>
  <c r="DC185" i="65"/>
  <c r="CZ185" i="65"/>
  <c r="DD185" i="65"/>
  <c r="DC163" i="65"/>
  <c r="CZ163" i="65"/>
  <c r="DD163" i="65"/>
  <c r="DC142" i="65"/>
  <c r="CZ142" i="65"/>
  <c r="DD142" i="65"/>
  <c r="DC121" i="65"/>
  <c r="CZ121" i="65"/>
  <c r="DD121" i="65"/>
  <c r="DC99" i="65"/>
  <c r="CZ99" i="65"/>
  <c r="DD99" i="65"/>
  <c r="DC78" i="65"/>
  <c r="CZ78" i="65"/>
  <c r="DD78" i="65"/>
  <c r="DC57" i="65"/>
  <c r="CZ57" i="65"/>
  <c r="DD57" i="65"/>
  <c r="DC33" i="65"/>
  <c r="CZ33" i="65"/>
  <c r="DD33" i="65"/>
  <c r="DC228" i="65"/>
  <c r="CZ228" i="65"/>
  <c r="DD228" i="65"/>
  <c r="DC212" i="65"/>
  <c r="CZ212" i="65"/>
  <c r="DD212" i="65"/>
  <c r="DC196" i="65"/>
  <c r="CZ196" i="65"/>
  <c r="DD196" i="65"/>
  <c r="DC180" i="65"/>
  <c r="CZ180" i="65"/>
  <c r="DD180" i="65"/>
  <c r="DC164" i="65"/>
  <c r="CZ164" i="65"/>
  <c r="DD164" i="65"/>
  <c r="DC148" i="65"/>
  <c r="CZ148" i="65"/>
  <c r="DD148" i="65"/>
  <c r="DC132" i="65"/>
  <c r="CZ132" i="65"/>
  <c r="DD132" i="65"/>
  <c r="DC116" i="65"/>
  <c r="CZ116" i="65"/>
  <c r="DD116" i="65"/>
  <c r="DC100" i="65"/>
  <c r="CZ100" i="65"/>
  <c r="DD100" i="65"/>
  <c r="DC84" i="65"/>
  <c r="CZ84" i="65"/>
  <c r="DD84" i="65"/>
  <c r="DC68" i="65"/>
  <c r="CZ68" i="65"/>
  <c r="DD68" i="65"/>
  <c r="DC52" i="65"/>
  <c r="CZ52" i="65"/>
  <c r="DD52" i="65"/>
  <c r="DC36" i="65"/>
  <c r="CZ36" i="65"/>
  <c r="DD36" i="65"/>
  <c r="DC20" i="65"/>
  <c r="CZ20" i="65"/>
  <c r="DD20" i="65"/>
  <c r="DC27" i="65"/>
  <c r="CZ27" i="65"/>
  <c r="DD27" i="65"/>
  <c r="DC504" i="65"/>
  <c r="CZ504" i="65"/>
  <c r="DD504" i="65"/>
  <c r="DC376" i="65"/>
  <c r="CZ376" i="65"/>
  <c r="DD376" i="65"/>
  <c r="DC269" i="65"/>
  <c r="DD269" i="65"/>
  <c r="CZ269" i="65"/>
  <c r="DC109" i="65"/>
  <c r="DD109" i="65"/>
  <c r="CZ109" i="65"/>
  <c r="DC470" i="65"/>
  <c r="CZ470" i="65"/>
  <c r="DD470" i="65"/>
  <c r="DC406" i="65"/>
  <c r="CZ406" i="65"/>
  <c r="DD406" i="65"/>
  <c r="DC342" i="65"/>
  <c r="CZ342" i="65"/>
  <c r="DD342" i="65"/>
  <c r="DC300" i="65"/>
  <c r="CZ300" i="65"/>
  <c r="DD300" i="65"/>
  <c r="DC214" i="65"/>
  <c r="CZ214" i="65"/>
  <c r="DD214" i="65"/>
  <c r="DC129" i="65"/>
  <c r="CZ129" i="65"/>
  <c r="DD129" i="65"/>
  <c r="DC43" i="65"/>
  <c r="CZ43" i="65"/>
  <c r="DD43" i="65"/>
  <c r="DD501" i="65"/>
  <c r="CZ501" i="65"/>
  <c r="DC501" i="65"/>
  <c r="DD437" i="65"/>
  <c r="DC437" i="65"/>
  <c r="CZ437" i="65"/>
  <c r="DC352" i="65"/>
  <c r="CZ352" i="65"/>
  <c r="DD352" i="65"/>
  <c r="DC288" i="65"/>
  <c r="CZ288" i="65"/>
  <c r="DD288" i="65"/>
  <c r="DC189" i="65"/>
  <c r="DD189" i="65"/>
  <c r="CZ189" i="65"/>
  <c r="DC61" i="65"/>
  <c r="DD61" i="65"/>
  <c r="CZ61" i="65"/>
  <c r="DC509" i="65"/>
  <c r="DD509" i="65"/>
  <c r="CZ509" i="65"/>
  <c r="DC381" i="65"/>
  <c r="DD381" i="65"/>
  <c r="CZ381" i="65"/>
  <c r="DD285" i="65"/>
  <c r="DC285" i="65"/>
  <c r="CZ285" i="65"/>
  <c r="DC500" i="65"/>
  <c r="DD500" i="65"/>
  <c r="CZ500" i="65"/>
  <c r="DC457" i="65"/>
  <c r="DD457" i="65"/>
  <c r="CZ457" i="65"/>
  <c r="DC414" i="65"/>
  <c r="CZ414" i="65"/>
  <c r="DD414" i="65"/>
  <c r="DC372" i="65"/>
  <c r="CZ372" i="65"/>
  <c r="DD372" i="65"/>
  <c r="DC350" i="65"/>
  <c r="CZ350" i="65"/>
  <c r="DD350" i="65"/>
  <c r="DC308" i="65"/>
  <c r="CZ308" i="65"/>
  <c r="DD308" i="65"/>
  <c r="DC264" i="65"/>
  <c r="CZ264" i="65"/>
  <c r="DD264" i="65"/>
  <c r="CZ187" i="65"/>
  <c r="DC187" i="65"/>
  <c r="DD187" i="65"/>
  <c r="DC102" i="65"/>
  <c r="CZ102" i="65"/>
  <c r="DD102" i="65"/>
  <c r="DC18" i="65"/>
  <c r="CZ18" i="65"/>
  <c r="DD18" i="65"/>
  <c r="DC511" i="65"/>
  <c r="DD511" i="65"/>
  <c r="CZ511" i="65"/>
  <c r="DC479" i="65"/>
  <c r="DD479" i="65"/>
  <c r="CZ479" i="65"/>
  <c r="DC447" i="65"/>
  <c r="CZ447" i="65"/>
  <c r="DD447" i="65"/>
  <c r="CZ415" i="65"/>
  <c r="DD415" i="65"/>
  <c r="DC415" i="65"/>
  <c r="DC383" i="65"/>
  <c r="DD383" i="65"/>
  <c r="CZ383" i="65"/>
  <c r="DD351" i="65"/>
  <c r="DC351" i="65"/>
  <c r="CZ351" i="65"/>
  <c r="DC319" i="65"/>
  <c r="DD319" i="65"/>
  <c r="CZ319" i="65"/>
  <c r="DC287" i="65"/>
  <c r="DD287" i="65"/>
  <c r="CZ287" i="65"/>
  <c r="DC255" i="65"/>
  <c r="DD255" i="65"/>
  <c r="CZ255" i="65"/>
  <c r="DC218" i="65"/>
  <c r="DD218" i="65"/>
  <c r="CZ218" i="65"/>
  <c r="DC175" i="65"/>
  <c r="CZ175" i="65"/>
  <c r="DD175" i="65"/>
  <c r="DC154" i="65"/>
  <c r="CZ154" i="65"/>
  <c r="DD154" i="65"/>
  <c r="DC111" i="65"/>
  <c r="CZ111" i="65"/>
  <c r="DD111" i="65"/>
  <c r="DC47" i="65"/>
  <c r="CZ47" i="65"/>
  <c r="DD47" i="65"/>
  <c r="DC250" i="65"/>
  <c r="DD250" i="65"/>
  <c r="CZ250" i="65"/>
  <c r="CZ211" i="65"/>
  <c r="DC211" i="65"/>
  <c r="DD211" i="65"/>
  <c r="DC169" i="65"/>
  <c r="CZ169" i="65"/>
  <c r="DD169" i="65"/>
  <c r="DC126" i="65"/>
  <c r="CZ126" i="65"/>
  <c r="DD126" i="65"/>
  <c r="DC83" i="65"/>
  <c r="CZ83" i="65"/>
  <c r="DD83" i="65"/>
  <c r="DC41" i="65"/>
  <c r="CZ41" i="65"/>
  <c r="DD41" i="65"/>
  <c r="DC216" i="65"/>
  <c r="CZ216" i="65"/>
  <c r="DD216" i="65"/>
  <c r="DC184" i="65"/>
  <c r="CZ184" i="65"/>
  <c r="DD184" i="65"/>
  <c r="DC152" i="65"/>
  <c r="CZ152" i="65"/>
  <c r="DD152" i="65"/>
  <c r="DC120" i="65"/>
  <c r="CZ120" i="65"/>
  <c r="DD120" i="65"/>
  <c r="DC88" i="65"/>
  <c r="CZ88" i="65"/>
  <c r="DD88" i="65"/>
  <c r="DC56" i="65"/>
  <c r="CZ56" i="65"/>
  <c r="DD56" i="65"/>
  <c r="DC24" i="65"/>
  <c r="CZ24" i="65"/>
  <c r="DD24" i="65"/>
  <c r="DC482" i="65"/>
  <c r="CZ482" i="65"/>
  <c r="DD482" i="65"/>
  <c r="DC440" i="65"/>
  <c r="CZ440" i="65"/>
  <c r="DD440" i="65"/>
  <c r="DC397" i="65"/>
  <c r="DD397" i="65"/>
  <c r="CZ397" i="65"/>
  <c r="DC354" i="65"/>
  <c r="CZ354" i="65"/>
  <c r="DD354" i="65"/>
  <c r="DC312" i="65"/>
  <c r="CZ312" i="65"/>
  <c r="DD312" i="65"/>
  <c r="DC280" i="65"/>
  <c r="CZ280" i="65"/>
  <c r="DD280" i="65"/>
  <c r="DC253" i="65"/>
  <c r="DD253" i="65"/>
  <c r="CZ253" i="65"/>
  <c r="DC215" i="65"/>
  <c r="CZ215" i="65"/>
  <c r="DD215" i="65"/>
  <c r="DC173" i="65"/>
  <c r="DD173" i="65"/>
  <c r="CZ173" i="65"/>
  <c r="DC130" i="65"/>
  <c r="CZ130" i="65"/>
  <c r="DD130" i="65"/>
  <c r="DC87" i="65"/>
  <c r="CZ87" i="65"/>
  <c r="DD87" i="65"/>
  <c r="DC45" i="65"/>
  <c r="DD45" i="65"/>
  <c r="CZ45" i="65"/>
  <c r="DC502" i="65"/>
  <c r="CZ502" i="65"/>
  <c r="DD502" i="65"/>
  <c r="DC481" i="65"/>
  <c r="DD481" i="65"/>
  <c r="CZ481" i="65"/>
  <c r="DC460" i="65"/>
  <c r="CZ460" i="65"/>
  <c r="DD460" i="65"/>
  <c r="DC438" i="65"/>
  <c r="CZ438" i="65"/>
  <c r="DD438" i="65"/>
  <c r="DC417" i="65"/>
  <c r="DD417" i="65"/>
  <c r="CZ417" i="65"/>
  <c r="DC396" i="65"/>
  <c r="CZ396" i="65"/>
  <c r="DD396" i="65"/>
  <c r="DC374" i="65"/>
  <c r="CZ374" i="65"/>
  <c r="DD374" i="65"/>
  <c r="DC353" i="65"/>
  <c r="CZ353" i="65"/>
  <c r="DD353" i="65"/>
  <c r="DC332" i="65"/>
  <c r="CZ332" i="65"/>
  <c r="DD332" i="65"/>
  <c r="DC310" i="65"/>
  <c r="CZ310" i="65"/>
  <c r="DD310" i="65"/>
  <c r="DC289" i="65"/>
  <c r="CZ289" i="65"/>
  <c r="DD289" i="65"/>
  <c r="DC268" i="65"/>
  <c r="CZ268" i="65"/>
  <c r="DD268" i="65"/>
  <c r="DC235" i="65"/>
  <c r="CZ235" i="65"/>
  <c r="DD235" i="65"/>
  <c r="DC193" i="65"/>
  <c r="CZ193" i="65"/>
  <c r="DD193" i="65"/>
  <c r="DC150" i="65"/>
  <c r="CZ150" i="65"/>
  <c r="DD150" i="65"/>
  <c r="DC107" i="65"/>
  <c r="CZ107" i="65"/>
  <c r="DD107" i="65"/>
  <c r="DC65" i="65"/>
  <c r="CZ65" i="65"/>
  <c r="DD65" i="65"/>
  <c r="DC14" i="65"/>
  <c r="CZ14" i="65"/>
  <c r="DD14" i="65"/>
  <c r="DC512" i="65"/>
  <c r="CZ512" i="65"/>
  <c r="DD512" i="65"/>
  <c r="DC490" i="65"/>
  <c r="CZ490" i="65"/>
  <c r="DD490" i="65"/>
  <c r="DC469" i="65"/>
  <c r="DD469" i="65"/>
  <c r="CZ469" i="65"/>
  <c r="DC448" i="65"/>
  <c r="CZ448" i="65"/>
  <c r="DD448" i="65"/>
  <c r="DC426" i="65"/>
  <c r="CZ426" i="65"/>
  <c r="DD426" i="65"/>
  <c r="DC405" i="65"/>
  <c r="DD405" i="65"/>
  <c r="CZ405" i="65"/>
  <c r="DC384" i="65"/>
  <c r="CZ384" i="65"/>
  <c r="DD384" i="65"/>
  <c r="DC362" i="65"/>
  <c r="DD362" i="65"/>
  <c r="CZ362" i="65"/>
  <c r="DD341" i="65"/>
  <c r="DC341" i="65"/>
  <c r="CZ341" i="65"/>
  <c r="DC320" i="65"/>
  <c r="CZ320" i="65"/>
  <c r="DD320" i="65"/>
  <c r="DC298" i="65"/>
  <c r="DD298" i="65"/>
  <c r="CZ298" i="65"/>
  <c r="DC277" i="65"/>
  <c r="DD277" i="65"/>
  <c r="CZ277" i="65"/>
  <c r="DC249" i="65"/>
  <c r="CZ249" i="65"/>
  <c r="DD249" i="65"/>
  <c r="DC210" i="65"/>
  <c r="CZ210" i="65"/>
  <c r="DD210" i="65"/>
  <c r="DC167" i="65"/>
  <c r="CZ167" i="65"/>
  <c r="DD167" i="65"/>
  <c r="DC125" i="65"/>
  <c r="DD125" i="65"/>
  <c r="CZ125" i="65"/>
  <c r="DC82" i="65"/>
  <c r="CZ82" i="65"/>
  <c r="DD82" i="65"/>
  <c r="DC38" i="65"/>
  <c r="CZ38" i="65"/>
  <c r="DD38" i="65"/>
  <c r="DC488" i="65"/>
  <c r="CZ488" i="65"/>
  <c r="DD488" i="65"/>
  <c r="DC445" i="65"/>
  <c r="DD445" i="65"/>
  <c r="CZ445" i="65"/>
  <c r="DC402" i="65"/>
  <c r="CZ402" i="65"/>
  <c r="DD402" i="65"/>
  <c r="DC360" i="65"/>
  <c r="CZ360" i="65"/>
  <c r="DD360" i="65"/>
  <c r="DC317" i="65"/>
  <c r="DD317" i="65"/>
  <c r="CZ317" i="65"/>
  <c r="DC13" i="65"/>
  <c r="DD13" i="65"/>
  <c r="CZ13" i="65"/>
  <c r="DC510" i="65"/>
  <c r="CZ510" i="65"/>
  <c r="DD510" i="65"/>
  <c r="DC489" i="65"/>
  <c r="DD489" i="65"/>
  <c r="CZ489" i="65"/>
  <c r="DC468" i="65"/>
  <c r="DD468" i="65"/>
  <c r="CZ468" i="65"/>
  <c r="DC446" i="65"/>
  <c r="CZ446" i="65"/>
  <c r="DD446" i="65"/>
  <c r="DC425" i="65"/>
  <c r="DD425" i="65"/>
  <c r="CZ425" i="65"/>
  <c r="DC404" i="65"/>
  <c r="CZ404" i="65"/>
  <c r="DD404" i="65"/>
  <c r="DC382" i="65"/>
  <c r="CZ382" i="65"/>
  <c r="DD382" i="65"/>
  <c r="DC361" i="65"/>
  <c r="CZ361" i="65"/>
  <c r="DD361" i="65"/>
  <c r="DC340" i="65"/>
  <c r="CZ340" i="65"/>
  <c r="DD340" i="65"/>
  <c r="DC318" i="65"/>
  <c r="CZ318" i="65"/>
  <c r="DD318" i="65"/>
  <c r="CZ297" i="65"/>
  <c r="DC297" i="65"/>
  <c r="DD297" i="65"/>
  <c r="DC276" i="65"/>
  <c r="CZ276" i="65"/>
  <c r="DD276" i="65"/>
  <c r="DC248" i="65"/>
  <c r="CZ248" i="65"/>
  <c r="DD248" i="65"/>
  <c r="DC209" i="65"/>
  <c r="CZ209" i="65"/>
  <c r="DD209" i="65"/>
  <c r="DC166" i="65"/>
  <c r="CZ166" i="65"/>
  <c r="DD166" i="65"/>
  <c r="CZ123" i="65"/>
  <c r="DD123" i="65"/>
  <c r="DC123" i="65"/>
  <c r="CZ81" i="65"/>
  <c r="DD81" i="65"/>
  <c r="DC81" i="65"/>
  <c r="DC37" i="65"/>
  <c r="CZ37" i="65"/>
  <c r="DD37" i="65"/>
  <c r="DC11" i="65"/>
  <c r="CZ11" i="65"/>
  <c r="DD11" i="65"/>
  <c r="DC503" i="65"/>
  <c r="CZ503" i="65"/>
  <c r="DD503" i="65"/>
  <c r="DC487" i="65"/>
  <c r="CZ487" i="65"/>
  <c r="DD487" i="65"/>
  <c r="CZ471" i="65"/>
  <c r="DC471" i="65"/>
  <c r="DD471" i="65"/>
  <c r="DC455" i="65"/>
  <c r="CZ455" i="65"/>
  <c r="DD455" i="65"/>
  <c r="DC439" i="65"/>
  <c r="CZ439" i="65"/>
  <c r="DD439" i="65"/>
  <c r="DC423" i="65"/>
  <c r="CZ423" i="65"/>
  <c r="DD423" i="65"/>
  <c r="CZ407" i="65"/>
  <c r="DC407" i="65"/>
  <c r="DD407" i="65"/>
  <c r="DC391" i="65"/>
  <c r="CZ391" i="65"/>
  <c r="DD391" i="65"/>
  <c r="DC375" i="65"/>
  <c r="CZ375" i="65"/>
  <c r="DD375" i="65"/>
  <c r="DC359" i="65"/>
  <c r="CZ359" i="65"/>
  <c r="DD359" i="65"/>
  <c r="DC343" i="65"/>
  <c r="CZ343" i="65"/>
  <c r="DD343" i="65"/>
  <c r="DC327" i="65"/>
  <c r="CZ327" i="65"/>
  <c r="DD327" i="65"/>
  <c r="DC311" i="65"/>
  <c r="CZ311" i="65"/>
  <c r="DD311" i="65"/>
  <c r="DC295" i="65"/>
  <c r="CZ295" i="65"/>
  <c r="DD295" i="65"/>
  <c r="DC279" i="65"/>
  <c r="CZ279" i="65"/>
  <c r="DD279" i="65"/>
  <c r="DC263" i="65"/>
  <c r="CZ263" i="65"/>
  <c r="DD263" i="65"/>
  <c r="DC247" i="65"/>
  <c r="CZ247" i="65"/>
  <c r="DD247" i="65"/>
  <c r="DD229" i="65"/>
  <c r="DC229" i="65"/>
  <c r="CZ229" i="65"/>
  <c r="DC207" i="65"/>
  <c r="DD207" i="65"/>
  <c r="CZ207" i="65"/>
  <c r="DC186" i="65"/>
  <c r="CZ186" i="65"/>
  <c r="DD186" i="65"/>
  <c r="CZ165" i="65"/>
  <c r="DD165" i="65"/>
  <c r="DC165" i="65"/>
  <c r="DC143" i="65"/>
  <c r="CZ143" i="65"/>
  <c r="DD143" i="65"/>
  <c r="DC122" i="65"/>
  <c r="CZ122" i="65"/>
  <c r="DD122" i="65"/>
  <c r="CZ101" i="65"/>
  <c r="DD101" i="65"/>
  <c r="DC101" i="65"/>
  <c r="DC79" i="65"/>
  <c r="CZ79" i="65"/>
  <c r="DD79" i="65"/>
  <c r="DC58" i="65"/>
  <c r="CZ58" i="65"/>
  <c r="DD58" i="65"/>
  <c r="DC34" i="65"/>
  <c r="CZ34" i="65"/>
  <c r="DD34" i="65"/>
  <c r="DC258" i="65"/>
  <c r="CZ258" i="65"/>
  <c r="DD258" i="65"/>
  <c r="DC242" i="65"/>
  <c r="CZ242" i="65"/>
  <c r="DD242" i="65"/>
  <c r="DC222" i="65"/>
  <c r="CZ222" i="65"/>
  <c r="DD222" i="65"/>
  <c r="CZ201" i="65"/>
  <c r="DD201" i="65"/>
  <c r="DC201" i="65"/>
  <c r="DC179" i="65"/>
  <c r="CZ179" i="65"/>
  <c r="DD179" i="65"/>
  <c r="DC158" i="65"/>
  <c r="CZ158" i="65"/>
  <c r="DD158" i="65"/>
  <c r="DC137" i="65"/>
  <c r="CZ137" i="65"/>
  <c r="DD137" i="65"/>
  <c r="DC115" i="65"/>
  <c r="CZ115" i="65"/>
  <c r="DD115" i="65"/>
  <c r="DC94" i="65"/>
  <c r="CZ94" i="65"/>
  <c r="DD94" i="65"/>
  <c r="DC73" i="65"/>
  <c r="CZ73" i="65"/>
  <c r="DD73" i="65"/>
  <c r="DC51" i="65"/>
  <c r="CZ51" i="65"/>
  <c r="DD51" i="65"/>
  <c r="DC25" i="65"/>
  <c r="CZ25" i="65"/>
  <c r="DD25" i="65"/>
  <c r="DC224" i="65"/>
  <c r="CZ224" i="65"/>
  <c r="DD224" i="65"/>
  <c r="DC208" i="65"/>
  <c r="CZ208" i="65"/>
  <c r="DD208" i="65"/>
  <c r="DC192" i="65"/>
  <c r="CZ192" i="65"/>
  <c r="DD192" i="65"/>
  <c r="DC176" i="65"/>
  <c r="CZ176" i="65"/>
  <c r="DD176" i="65"/>
  <c r="DC160" i="65"/>
  <c r="CZ160" i="65"/>
  <c r="DD160" i="65"/>
  <c r="DC144" i="65"/>
  <c r="CZ144" i="65"/>
  <c r="DD144" i="65"/>
  <c r="DC128" i="65"/>
  <c r="CZ128" i="65"/>
  <c r="DD128" i="65"/>
  <c r="DC112" i="65"/>
  <c r="CZ112" i="65"/>
  <c r="DD112" i="65"/>
  <c r="DC96" i="65"/>
  <c r="CZ96" i="65"/>
  <c r="DD96" i="65"/>
  <c r="DC80" i="65"/>
  <c r="CZ80" i="65"/>
  <c r="DD80" i="65"/>
  <c r="DC64" i="65"/>
  <c r="CZ64" i="65"/>
  <c r="DD64" i="65"/>
  <c r="DC48" i="65"/>
  <c r="CZ48" i="65"/>
  <c r="DD48" i="65"/>
  <c r="DC32" i="65"/>
  <c r="CZ32" i="65"/>
  <c r="DD32" i="65"/>
  <c r="DC39" i="65"/>
  <c r="CZ39" i="65"/>
  <c r="DD39" i="65"/>
  <c r="DC23" i="65"/>
  <c r="CZ23" i="65"/>
  <c r="DD23" i="65"/>
  <c r="DC6" i="65"/>
  <c r="CZ6" i="65"/>
  <c r="DD6" i="65"/>
  <c r="DC418" i="65"/>
  <c r="CZ418" i="65"/>
  <c r="DD418" i="65"/>
  <c r="DC296" i="65"/>
  <c r="CZ296" i="65"/>
  <c r="DD296" i="65"/>
  <c r="DC194" i="65"/>
  <c r="CZ194" i="65"/>
  <c r="DD194" i="65"/>
  <c r="DC66" i="65"/>
  <c r="CZ66" i="65"/>
  <c r="DD66" i="65"/>
  <c r="DC513" i="65"/>
  <c r="CZ513" i="65"/>
  <c r="DD513" i="65"/>
  <c r="DC449" i="65"/>
  <c r="DD449" i="65"/>
  <c r="CZ449" i="65"/>
  <c r="DC385" i="65"/>
  <c r="CZ385" i="65"/>
  <c r="DD385" i="65"/>
  <c r="DC321" i="65"/>
  <c r="CZ321" i="65"/>
  <c r="DD321" i="65"/>
  <c r="DC252" i="65"/>
  <c r="CZ252" i="65"/>
  <c r="DD252" i="65"/>
  <c r="DC86" i="65"/>
  <c r="CZ86" i="65"/>
  <c r="DD86" i="65"/>
  <c r="CZ458" i="65"/>
  <c r="DD458" i="65"/>
  <c r="DC458" i="65"/>
  <c r="DC394" i="65"/>
  <c r="DD394" i="65"/>
  <c r="CZ394" i="65"/>
  <c r="DC330" i="65"/>
  <c r="DD330" i="65"/>
  <c r="CZ330" i="65"/>
  <c r="CZ265" i="65"/>
  <c r="DC265" i="65"/>
  <c r="DD265" i="65"/>
  <c r="DC146" i="65"/>
  <c r="CZ146" i="65"/>
  <c r="DD146" i="65"/>
  <c r="DC12" i="65"/>
  <c r="CZ12" i="65"/>
  <c r="DD12" i="65"/>
  <c r="DC424" i="65"/>
  <c r="CZ424" i="65"/>
  <c r="DD424" i="65"/>
  <c r="DC17" i="65"/>
  <c r="CZ17" i="65"/>
  <c r="DD17" i="65"/>
  <c r="CZ514" i="65"/>
  <c r="DC514" i="65"/>
  <c r="DD514" i="65"/>
  <c r="DC472" i="65"/>
  <c r="CZ472" i="65"/>
  <c r="DD472" i="65"/>
  <c r="DD429" i="65"/>
  <c r="DC429" i="65"/>
  <c r="CZ429" i="65"/>
  <c r="CZ386" i="65"/>
  <c r="DC386" i="65"/>
  <c r="DD386" i="65"/>
  <c r="DC344" i="65"/>
  <c r="CZ344" i="65"/>
  <c r="DD344" i="65"/>
  <c r="DC301" i="65"/>
  <c r="DD301" i="65"/>
  <c r="CZ301" i="65"/>
  <c r="DC274" i="65"/>
  <c r="CZ274" i="65"/>
  <c r="DD274" i="65"/>
  <c r="DC245" i="65"/>
  <c r="DD245" i="65"/>
  <c r="CZ245" i="65"/>
  <c r="DC205" i="65"/>
  <c r="DD205" i="65"/>
  <c r="CZ205" i="65"/>
  <c r="DC162" i="65"/>
  <c r="CZ162" i="65"/>
  <c r="DD162" i="65"/>
  <c r="DC119" i="65"/>
  <c r="CZ119" i="65"/>
  <c r="DD119" i="65"/>
  <c r="DC77" i="65"/>
  <c r="DD77" i="65"/>
  <c r="CZ77" i="65"/>
  <c r="DC30" i="65"/>
  <c r="CZ30" i="65"/>
  <c r="DD30" i="65"/>
  <c r="DC497" i="65"/>
  <c r="DD497" i="65"/>
  <c r="CZ497" i="65"/>
  <c r="DC476" i="65"/>
  <c r="CZ476" i="65"/>
  <c r="DD476" i="65"/>
  <c r="DC454" i="65"/>
  <c r="CZ454" i="65"/>
  <c r="DD454" i="65"/>
  <c r="DC433" i="65"/>
  <c r="DD433" i="65"/>
  <c r="CZ433" i="65"/>
  <c r="DC412" i="65"/>
  <c r="CZ412" i="65"/>
  <c r="DD412" i="65"/>
  <c r="DC390" i="65"/>
  <c r="CZ390" i="65"/>
  <c r="DD390" i="65"/>
  <c r="DC369" i="65"/>
  <c r="CZ369" i="65"/>
  <c r="DD369" i="65"/>
  <c r="DC348" i="65"/>
  <c r="CZ348" i="65"/>
  <c r="DD348" i="65"/>
  <c r="DC326" i="65"/>
  <c r="CZ326" i="65"/>
  <c r="DD326" i="65"/>
  <c r="DC305" i="65"/>
  <c r="CZ305" i="65"/>
  <c r="DD305" i="65"/>
  <c r="DC284" i="65"/>
  <c r="CZ284" i="65"/>
  <c r="DD284" i="65"/>
  <c r="DC260" i="65"/>
  <c r="CZ260" i="65"/>
  <c r="DD260" i="65"/>
  <c r="DC225" i="65"/>
  <c r="CZ225" i="65"/>
  <c r="DD225" i="65"/>
  <c r="DC182" i="65"/>
  <c r="CZ182" i="65"/>
  <c r="DD182" i="65"/>
  <c r="DC139" i="65"/>
  <c r="CZ139" i="65"/>
  <c r="DD139" i="65"/>
  <c r="DC97" i="65"/>
  <c r="CZ97" i="65"/>
  <c r="DD97" i="65"/>
  <c r="DC54" i="65"/>
  <c r="CZ54" i="65"/>
  <c r="DD54" i="65"/>
  <c r="DC9" i="65"/>
  <c r="CZ9" i="65"/>
  <c r="DD9" i="65"/>
  <c r="DC506" i="65"/>
  <c r="CZ506" i="65"/>
  <c r="DD506" i="65"/>
  <c r="DC485" i="65"/>
  <c r="DD485" i="65"/>
  <c r="CZ485" i="65"/>
  <c r="DC464" i="65"/>
  <c r="CZ464" i="65"/>
  <c r="DD464" i="65"/>
  <c r="DC442" i="65"/>
  <c r="CZ442" i="65"/>
  <c r="DD442" i="65"/>
  <c r="DC421" i="65"/>
  <c r="DD421" i="65"/>
  <c r="CZ421" i="65"/>
  <c r="DC400" i="65"/>
  <c r="CZ400" i="65"/>
  <c r="DD400" i="65"/>
  <c r="DC378" i="65"/>
  <c r="DD378" i="65"/>
  <c r="CZ378" i="65"/>
  <c r="DC357" i="65"/>
  <c r="DD357" i="65"/>
  <c r="CZ357" i="65"/>
  <c r="DC336" i="65"/>
  <c r="CZ336" i="65"/>
  <c r="DD336" i="65"/>
  <c r="DC314" i="65"/>
  <c r="DD314" i="65"/>
  <c r="CZ314" i="65"/>
  <c r="DC293" i="65"/>
  <c r="DD293" i="65"/>
  <c r="CZ293" i="65"/>
  <c r="DC272" i="65"/>
  <c r="CZ272" i="65"/>
  <c r="DD272" i="65"/>
  <c r="DC241" i="65"/>
  <c r="CZ241" i="65"/>
  <c r="DD241" i="65"/>
  <c r="DC199" i="65"/>
  <c r="DD199" i="65"/>
  <c r="CZ199" i="65"/>
  <c r="DC157" i="65"/>
  <c r="DD157" i="65"/>
  <c r="CZ157" i="65"/>
  <c r="DC114" i="65"/>
  <c r="DD114" i="65"/>
  <c r="CZ114" i="65"/>
  <c r="DC71" i="65"/>
  <c r="DD71" i="65"/>
  <c r="CZ71" i="65"/>
  <c r="DC22" i="65"/>
  <c r="CZ22" i="65"/>
  <c r="DD22" i="65"/>
  <c r="DC477" i="65"/>
  <c r="DD477" i="65"/>
  <c r="CZ477" i="65"/>
  <c r="DC434" i="65"/>
  <c r="CZ434" i="65"/>
  <c r="DD434" i="65"/>
  <c r="DC392" i="65"/>
  <c r="CZ392" i="65"/>
  <c r="DD392" i="65"/>
  <c r="DC349" i="65"/>
  <c r="DD349" i="65"/>
  <c r="CZ349" i="65"/>
  <c r="DC306" i="65"/>
  <c r="CZ306" i="65"/>
  <c r="DD306" i="65"/>
  <c r="DC8" i="65"/>
  <c r="CZ8" i="65"/>
  <c r="DD8" i="65"/>
  <c r="DC505" i="65"/>
  <c r="DD505" i="65"/>
  <c r="CZ505" i="65"/>
  <c r="DC484" i="65"/>
  <c r="DD484" i="65"/>
  <c r="CZ484" i="65"/>
  <c r="DC462" i="65"/>
  <c r="CZ462" i="65"/>
  <c r="DD462" i="65"/>
  <c r="DC441" i="65"/>
  <c r="DD441" i="65"/>
  <c r="CZ441" i="65"/>
  <c r="DC420" i="65"/>
  <c r="CZ420" i="65"/>
  <c r="DD420" i="65"/>
  <c r="DC398" i="65"/>
  <c r="CZ398" i="65"/>
  <c r="DD398" i="65"/>
  <c r="DC377" i="65"/>
  <c r="CZ377" i="65"/>
  <c r="DD377" i="65"/>
  <c r="DC356" i="65"/>
  <c r="CZ356" i="65"/>
  <c r="DD356" i="65"/>
  <c r="DC334" i="65"/>
  <c r="CZ334" i="65"/>
  <c r="DD334" i="65"/>
  <c r="DC313" i="65"/>
  <c r="CZ313" i="65"/>
  <c r="DD313" i="65"/>
  <c r="DC292" i="65"/>
  <c r="CZ292" i="65"/>
  <c r="DD292" i="65"/>
  <c r="DC270" i="65"/>
  <c r="CZ270" i="65"/>
  <c r="DD270" i="65"/>
  <c r="DC240" i="65"/>
  <c r="CZ240" i="65"/>
  <c r="DD240" i="65"/>
  <c r="DC198" i="65"/>
  <c r="CZ198" i="65"/>
  <c r="DD198" i="65"/>
  <c r="DC155" i="65"/>
  <c r="CZ155" i="65"/>
  <c r="DD155" i="65"/>
  <c r="DC113" i="65"/>
  <c r="CZ113" i="65"/>
  <c r="DD113" i="65"/>
  <c r="DC70" i="65"/>
  <c r="CZ70" i="65"/>
  <c r="DD70" i="65"/>
  <c r="DC21" i="65"/>
  <c r="CZ21" i="65"/>
  <c r="DD21" i="65"/>
  <c r="DC7" i="65"/>
  <c r="DD7" i="65"/>
  <c r="CZ7" i="65"/>
  <c r="DC515" i="65"/>
  <c r="DD515" i="65"/>
  <c r="CZ515" i="65"/>
  <c r="DC499" i="65"/>
  <c r="CZ499" i="65"/>
  <c r="DD499" i="65"/>
  <c r="DC483" i="65"/>
  <c r="CZ483" i="65"/>
  <c r="DD483" i="65"/>
  <c r="DC467" i="65"/>
  <c r="CZ467" i="65"/>
  <c r="DD467" i="65"/>
  <c r="DC451" i="65"/>
  <c r="CZ451" i="65"/>
  <c r="DD451" i="65"/>
  <c r="DC435" i="65"/>
  <c r="CZ435" i="65"/>
  <c r="DD435" i="65"/>
  <c r="DC419" i="65"/>
  <c r="CZ419" i="65"/>
  <c r="DD419" i="65"/>
  <c r="DC403" i="65"/>
  <c r="CZ403" i="65"/>
  <c r="DD403" i="65"/>
  <c r="DC387" i="65"/>
  <c r="CZ387" i="65"/>
  <c r="DD387" i="65"/>
  <c r="DC371" i="65"/>
  <c r="CZ371" i="65"/>
  <c r="DD371" i="65"/>
  <c r="DC355" i="65"/>
  <c r="CZ355" i="65"/>
  <c r="DD355" i="65"/>
  <c r="CZ339" i="65"/>
  <c r="DC339" i="65"/>
  <c r="DD339" i="65"/>
  <c r="DC323" i="65"/>
  <c r="CZ323" i="65"/>
  <c r="DD323" i="65"/>
  <c r="CZ307" i="65"/>
  <c r="DC307" i="65"/>
  <c r="DD307" i="65"/>
  <c r="DC291" i="65"/>
  <c r="CZ291" i="65"/>
  <c r="DD291" i="65"/>
  <c r="DC275" i="65"/>
  <c r="CZ275" i="65"/>
  <c r="DD275" i="65"/>
  <c r="DC259" i="65"/>
  <c r="CZ259" i="65"/>
  <c r="DD259" i="65"/>
  <c r="CZ243" i="65"/>
  <c r="DC243" i="65"/>
  <c r="DD243" i="65"/>
  <c r="DC223" i="65"/>
  <c r="DD223" i="65"/>
  <c r="CZ223" i="65"/>
  <c r="DC202" i="65"/>
  <c r="CZ202" i="65"/>
  <c r="DD202" i="65"/>
  <c r="CZ181" i="65"/>
  <c r="DC181" i="65"/>
  <c r="DD181" i="65"/>
  <c r="DC159" i="65"/>
  <c r="CZ159" i="65"/>
  <c r="DD159" i="65"/>
  <c r="DC138" i="65"/>
  <c r="CZ138" i="65"/>
  <c r="DD138" i="65"/>
  <c r="CZ117" i="65"/>
  <c r="DC117" i="65"/>
  <c r="DD117" i="65"/>
  <c r="DC95" i="65"/>
  <c r="CZ95" i="65"/>
  <c r="DD95" i="65"/>
  <c r="DC74" i="65"/>
  <c r="CZ74" i="65"/>
  <c r="DD74" i="65"/>
  <c r="DC53" i="65"/>
  <c r="CZ53" i="65"/>
  <c r="DD53" i="65"/>
  <c r="DC26" i="65"/>
  <c r="CZ26" i="65"/>
  <c r="DD26" i="65"/>
  <c r="DC254" i="65"/>
  <c r="CZ254" i="65"/>
  <c r="DD254" i="65"/>
  <c r="DC238" i="65"/>
  <c r="CZ238" i="65"/>
  <c r="DD238" i="65"/>
  <c r="DC217" i="65"/>
  <c r="CZ217" i="65"/>
  <c r="DD217" i="65"/>
  <c r="DC195" i="65"/>
  <c r="CZ195" i="65"/>
  <c r="DD195" i="65"/>
  <c r="DC174" i="65"/>
  <c r="CZ174" i="65"/>
  <c r="DD174" i="65"/>
  <c r="DC153" i="65"/>
  <c r="CZ153" i="65"/>
  <c r="DD153" i="65"/>
  <c r="DC131" i="65"/>
  <c r="CZ131" i="65"/>
  <c r="DD131" i="65"/>
  <c r="DC110" i="65"/>
  <c r="CZ110" i="65"/>
  <c r="DD110" i="65"/>
  <c r="DC89" i="65"/>
  <c r="CZ89" i="65"/>
  <c r="DD89" i="65"/>
  <c r="DC67" i="65"/>
  <c r="CZ67" i="65"/>
  <c r="DD67" i="65"/>
  <c r="DC46" i="65"/>
  <c r="CZ46" i="65"/>
  <c r="DD46" i="65"/>
  <c r="DC236" i="65"/>
  <c r="CZ236" i="65"/>
  <c r="DD236" i="65"/>
  <c r="DC220" i="65"/>
  <c r="CZ220" i="65"/>
  <c r="DD220" i="65"/>
  <c r="DC204" i="65"/>
  <c r="CZ204" i="65"/>
  <c r="DD204" i="65"/>
  <c r="DC188" i="65"/>
  <c r="CZ188" i="65"/>
  <c r="DD188" i="65"/>
  <c r="DC172" i="65"/>
  <c r="CZ172" i="65"/>
  <c r="DD172" i="65"/>
  <c r="DC156" i="65"/>
  <c r="CZ156" i="65"/>
  <c r="DD156" i="65"/>
  <c r="DC140" i="65"/>
  <c r="CZ140" i="65"/>
  <c r="DD140" i="65"/>
  <c r="DC124" i="65"/>
  <c r="CZ124" i="65"/>
  <c r="DD124" i="65"/>
  <c r="DC108" i="65"/>
  <c r="CZ108" i="65"/>
  <c r="DD108" i="65"/>
  <c r="DC92" i="65"/>
  <c r="CZ92" i="65"/>
  <c r="DD92" i="65"/>
  <c r="DC76" i="65"/>
  <c r="CZ76" i="65"/>
  <c r="DD76" i="65"/>
  <c r="DC60" i="65"/>
  <c r="CZ60" i="65"/>
  <c r="DD60" i="65"/>
  <c r="DC44" i="65"/>
  <c r="CZ44" i="65"/>
  <c r="DD44" i="65"/>
  <c r="DC28" i="65"/>
  <c r="CZ28" i="65"/>
  <c r="DD28" i="65"/>
  <c r="DC35" i="65"/>
  <c r="CZ35" i="65"/>
  <c r="DD35" i="65"/>
  <c r="DC19" i="65"/>
  <c r="CZ19" i="65"/>
  <c r="DD19" i="65"/>
  <c r="CZ534" i="65"/>
  <c r="DD534" i="65"/>
  <c r="DD544" i="65"/>
  <c r="CZ544" i="65"/>
  <c r="CZ542" i="65"/>
  <c r="DD542" i="65"/>
  <c r="CZ527" i="65"/>
  <c r="DD527" i="65"/>
  <c r="DD536" i="65"/>
  <c r="CZ536" i="65"/>
  <c r="DD529" i="65"/>
  <c r="CZ529" i="65"/>
  <c r="DD537" i="65"/>
  <c r="CZ537" i="65"/>
  <c r="CZ523" i="65"/>
  <c r="DD523" i="65"/>
  <c r="DD525" i="65"/>
  <c r="CZ525" i="65"/>
  <c r="DD545" i="65"/>
  <c r="CZ545" i="65"/>
  <c r="DD524" i="65"/>
  <c r="CZ524" i="65"/>
  <c r="DD533" i="65"/>
  <c r="CZ533" i="65"/>
  <c r="CZ530" i="65"/>
  <c r="DD530" i="65"/>
  <c r="DD532" i="65"/>
  <c r="CZ532" i="65"/>
  <c r="CZ535" i="65"/>
  <c r="DD535" i="65"/>
  <c r="CZ519" i="65"/>
  <c r="DD519" i="65"/>
  <c r="CZ522" i="65"/>
  <c r="DD522" i="65"/>
  <c r="DD521" i="65"/>
  <c r="CZ521" i="65"/>
  <c r="CZ543" i="65"/>
  <c r="DD543" i="65"/>
  <c r="CZ538" i="65"/>
  <c r="DD538" i="65"/>
  <c r="DD541" i="65"/>
  <c r="CZ541" i="65"/>
  <c r="CZ539" i="65"/>
  <c r="DD539" i="65"/>
  <c r="DD540" i="65"/>
  <c r="CZ540" i="65"/>
  <c r="CZ518" i="65"/>
  <c r="DD518" i="65"/>
  <c r="DD528" i="65"/>
  <c r="CZ528" i="65"/>
  <c r="DD520" i="65"/>
  <c r="CZ520" i="65"/>
  <c r="CZ526" i="65"/>
  <c r="DD526" i="65"/>
  <c r="CZ531" i="65"/>
  <c r="DD531" i="65"/>
  <c r="DA569" i="65" l="1"/>
  <c r="DB569" i="65"/>
  <c r="DA560" i="65"/>
  <c r="DB560" i="65"/>
  <c r="DA603" i="65"/>
  <c r="DB603" i="65"/>
  <c r="DA612" i="65"/>
  <c r="DB612" i="65"/>
  <c r="DB581" i="65"/>
  <c r="DA581" i="65"/>
  <c r="DA576" i="65"/>
  <c r="DB576" i="65"/>
  <c r="DA565" i="65"/>
  <c r="DB565" i="65"/>
  <c r="DA570" i="65"/>
  <c r="DB570" i="65"/>
  <c r="DA571" i="65"/>
  <c r="DB571" i="65"/>
  <c r="DB620" i="65"/>
  <c r="DA620" i="65"/>
  <c r="DB561" i="65"/>
  <c r="DA561" i="65"/>
  <c r="DA559" i="65"/>
  <c r="DB559" i="65"/>
  <c r="DA598" i="65"/>
  <c r="DB598" i="65"/>
  <c r="DA563" i="65"/>
  <c r="DB563" i="65"/>
  <c r="DA566" i="65"/>
  <c r="DB566" i="65"/>
  <c r="DA586" i="65"/>
  <c r="DB586" i="65"/>
  <c r="DB551" i="65"/>
  <c r="DA551" i="65"/>
  <c r="DA601" i="65"/>
  <c r="DB601" i="65"/>
  <c r="DA618" i="65"/>
  <c r="DB618" i="65"/>
  <c r="DB547" i="65"/>
  <c r="DA547" i="65"/>
  <c r="DA578" i="65"/>
  <c r="DB578" i="65"/>
  <c r="DB554" i="65"/>
  <c r="DA554" i="65"/>
  <c r="DA604" i="65"/>
  <c r="DB604" i="65"/>
  <c r="DA572" i="65"/>
  <c r="DB572" i="65"/>
  <c r="DA619" i="65"/>
  <c r="DB619" i="65"/>
  <c r="DA588" i="65"/>
  <c r="DB588" i="65"/>
  <c r="DB597" i="65"/>
  <c r="DA597" i="65"/>
  <c r="DM611" i="65"/>
  <c r="DI611" i="65" s="1"/>
  <c r="DR611" i="65"/>
  <c r="DN611" i="65"/>
  <c r="DL611" i="65"/>
  <c r="DK611" i="65"/>
  <c r="DO611" i="65"/>
  <c r="DE611" i="65"/>
  <c r="DJ611" i="65"/>
  <c r="DF611" i="65"/>
  <c r="DQ616" i="65"/>
  <c r="DP616" i="65"/>
  <c r="DK605" i="65"/>
  <c r="DO605" i="65"/>
  <c r="DM605" i="65"/>
  <c r="DR605" i="65"/>
  <c r="DN605" i="65"/>
  <c r="DE605" i="65"/>
  <c r="DJ605" i="65"/>
  <c r="DF605" i="65"/>
  <c r="DL605" i="65"/>
  <c r="DQ617" i="65"/>
  <c r="DP617" i="65"/>
  <c r="DP618" i="65"/>
  <c r="DQ618" i="65"/>
  <c r="DB577" i="65"/>
  <c r="DO599" i="65"/>
  <c r="DJ599" i="65"/>
  <c r="DR599" i="65"/>
  <c r="DL599" i="65"/>
  <c r="DF599" i="65"/>
  <c r="DN599" i="65"/>
  <c r="DE599" i="65"/>
  <c r="DK599" i="65"/>
  <c r="DM599" i="65"/>
  <c r="DQ588" i="65"/>
  <c r="DP588" i="65"/>
  <c r="DK560" i="65"/>
  <c r="DP560" i="65"/>
  <c r="DQ560" i="65"/>
  <c r="DQ563" i="65"/>
  <c r="DP563" i="65"/>
  <c r="DF612" i="65"/>
  <c r="DL612" i="65"/>
  <c r="DR612" i="65"/>
  <c r="DN612" i="65"/>
  <c r="DJ612" i="65"/>
  <c r="DO612" i="65"/>
  <c r="DK612" i="65"/>
  <c r="DE612" i="65"/>
  <c r="DM612" i="65"/>
  <c r="DI612" i="65" s="1"/>
  <c r="DP615" i="65"/>
  <c r="DQ615" i="65"/>
  <c r="DK556" i="65"/>
  <c r="DO556" i="65"/>
  <c r="DN556" i="65"/>
  <c r="DE556" i="65"/>
  <c r="DJ556" i="65"/>
  <c r="DF556" i="65"/>
  <c r="DL556" i="65"/>
  <c r="DM556" i="65"/>
  <c r="DR556" i="65"/>
  <c r="DK570" i="65"/>
  <c r="DP570" i="65"/>
  <c r="DQ570" i="65"/>
  <c r="DP587" i="65"/>
  <c r="DQ587" i="65"/>
  <c r="DE575" i="65"/>
  <c r="DM575" i="65"/>
  <c r="DF575" i="65"/>
  <c r="DJ575" i="65"/>
  <c r="DN575" i="65"/>
  <c r="DR575" i="65"/>
  <c r="DK575" i="65"/>
  <c r="DO575" i="65"/>
  <c r="DL575" i="65"/>
  <c r="DF553" i="65"/>
  <c r="DE553" i="65"/>
  <c r="DJ553" i="65"/>
  <c r="DO553" i="65"/>
  <c r="DR553" i="65"/>
  <c r="DM553" i="65"/>
  <c r="DL553" i="65"/>
  <c r="DK553" i="65"/>
  <c r="DN553" i="65"/>
  <c r="DE600" i="65"/>
  <c r="DF600" i="65"/>
  <c r="DL600" i="65"/>
  <c r="DK600" i="65"/>
  <c r="DM600" i="65"/>
  <c r="DO600" i="65"/>
  <c r="DR600" i="65"/>
  <c r="DJ600" i="65"/>
  <c r="DF620" i="65"/>
  <c r="DE620" i="65"/>
  <c r="DR620" i="65"/>
  <c r="DL620" i="65"/>
  <c r="DM620" i="65"/>
  <c r="DI620" i="65" s="1"/>
  <c r="DO620" i="65"/>
  <c r="DN620" i="65"/>
  <c r="DK620" i="65"/>
  <c r="DQ561" i="65"/>
  <c r="DP561" i="65"/>
  <c r="DK566" i="65"/>
  <c r="DP566" i="65"/>
  <c r="DQ566" i="65"/>
  <c r="DL596" i="65"/>
  <c r="DJ596" i="65"/>
  <c r="DN596" i="65"/>
  <c r="DR596" i="65"/>
  <c r="DF596" i="65"/>
  <c r="DO596" i="65"/>
  <c r="DE596" i="65"/>
  <c r="DM596" i="65"/>
  <c r="DI596" i="65" s="1"/>
  <c r="DF551" i="65"/>
  <c r="DJ551" i="65"/>
  <c r="DN551" i="65"/>
  <c r="DR551" i="65"/>
  <c r="DO551" i="65"/>
  <c r="DM551" i="65"/>
  <c r="DK551" i="65"/>
  <c r="DL551" i="65"/>
  <c r="DE551" i="65"/>
  <c r="DJ615" i="65"/>
  <c r="DN615" i="65"/>
  <c r="DR615" i="65"/>
  <c r="DO615" i="65"/>
  <c r="DK615" i="65"/>
  <c r="DL615" i="65"/>
  <c r="DE615" i="65"/>
  <c r="DM615" i="65"/>
  <c r="DF615" i="65"/>
  <c r="DE571" i="65"/>
  <c r="DM571" i="65"/>
  <c r="DI571" i="65" s="1"/>
  <c r="DF571" i="65"/>
  <c r="DJ571" i="65"/>
  <c r="DN571" i="65"/>
  <c r="DR571" i="65"/>
  <c r="DK571" i="65"/>
  <c r="DO571" i="65"/>
  <c r="DL571" i="65"/>
  <c r="DQ565" i="65"/>
  <c r="DP565" i="65"/>
  <c r="DL586" i="65"/>
  <c r="DN586" i="65"/>
  <c r="DO586" i="65"/>
  <c r="DF586" i="65"/>
  <c r="DK586" i="65"/>
  <c r="DR586" i="65"/>
  <c r="DE586" i="65"/>
  <c r="DJ586" i="65"/>
  <c r="DM586" i="65"/>
  <c r="DE578" i="65"/>
  <c r="DO578" i="65"/>
  <c r="DM578" i="65"/>
  <c r="DJ578" i="65"/>
  <c r="DF578" i="65"/>
  <c r="DK578" i="65"/>
  <c r="DR578" i="65"/>
  <c r="DL578" i="65"/>
  <c r="DN578" i="65"/>
  <c r="DF608" i="65"/>
  <c r="DL608" i="65"/>
  <c r="DR608" i="65"/>
  <c r="DM608" i="65"/>
  <c r="DK608" i="65"/>
  <c r="DO608" i="65"/>
  <c r="DN608" i="65"/>
  <c r="DJ608" i="65"/>
  <c r="DE608" i="65"/>
  <c r="DL555" i="65"/>
  <c r="DQ555" i="65"/>
  <c r="DP555" i="65"/>
  <c r="DL617" i="65"/>
  <c r="DE617" i="65"/>
  <c r="DM617" i="65"/>
  <c r="DI617" i="65" s="1"/>
  <c r="DO617" i="65"/>
  <c r="DF617" i="65"/>
  <c r="DJ617" i="65"/>
  <c r="DN617" i="65"/>
  <c r="DR617" i="65"/>
  <c r="DK617" i="65"/>
  <c r="DK552" i="65"/>
  <c r="DO552" i="65"/>
  <c r="DN552" i="65"/>
  <c r="DF552" i="65"/>
  <c r="DL552" i="65"/>
  <c r="DE552" i="65"/>
  <c r="DJ552" i="65"/>
  <c r="DM552" i="65"/>
  <c r="DR552" i="65"/>
  <c r="DQ557" i="65"/>
  <c r="DP557" i="65"/>
  <c r="DL602" i="65"/>
  <c r="DQ548" i="65"/>
  <c r="DP548" i="65"/>
  <c r="DQ585" i="65"/>
  <c r="DP585" i="65"/>
  <c r="DQ608" i="65"/>
  <c r="DK592" i="65"/>
  <c r="DL592" i="65"/>
  <c r="DO592" i="65"/>
  <c r="DE592" i="65"/>
  <c r="DM592" i="65"/>
  <c r="DF592" i="65"/>
  <c r="DJ592" i="65"/>
  <c r="DR592" i="65"/>
  <c r="DN592" i="65"/>
  <c r="DF581" i="65"/>
  <c r="DL581" i="65"/>
  <c r="DM581" i="65"/>
  <c r="DI581" i="65" s="1"/>
  <c r="DR581" i="65"/>
  <c r="DJ581" i="65"/>
  <c r="DO581" i="65"/>
  <c r="DE581" i="65"/>
  <c r="DN581" i="65"/>
  <c r="DK581" i="65"/>
  <c r="DP583" i="65"/>
  <c r="DQ583" i="65"/>
  <c r="DQ569" i="65"/>
  <c r="DP569" i="65"/>
  <c r="DO579" i="65"/>
  <c r="DN579" i="65"/>
  <c r="DJ579" i="65"/>
  <c r="DM579" i="65"/>
  <c r="DR579" i="65"/>
  <c r="DK579" i="65"/>
  <c r="DL579" i="65"/>
  <c r="DE579" i="65"/>
  <c r="DF579" i="65"/>
  <c r="DR602" i="65"/>
  <c r="DF602" i="65"/>
  <c r="DJ602" i="65"/>
  <c r="DM602" i="65"/>
  <c r="DI602" i="65" s="1"/>
  <c r="DN602" i="65"/>
  <c r="DK602" i="65"/>
  <c r="DO602" i="65"/>
  <c r="DE602" i="65"/>
  <c r="DQ559" i="65"/>
  <c r="DP559" i="65"/>
  <c r="DQ551" i="65"/>
  <c r="DP551" i="65"/>
  <c r="DQ586" i="65"/>
  <c r="DP586" i="65"/>
  <c r="DM549" i="65"/>
  <c r="DI549" i="65" s="1"/>
  <c r="DL549" i="65"/>
  <c r="DF549" i="65"/>
  <c r="DJ549" i="65"/>
  <c r="DN549" i="65"/>
  <c r="DE549" i="65"/>
  <c r="DR549" i="65"/>
  <c r="DO549" i="65"/>
  <c r="DK549" i="65"/>
  <c r="DK548" i="65"/>
  <c r="DO548" i="65"/>
  <c r="DL548" i="65"/>
  <c r="DE548" i="65"/>
  <c r="DM548" i="65"/>
  <c r="DI548" i="65" s="1"/>
  <c r="DR548" i="65"/>
  <c r="DF548" i="65"/>
  <c r="DN548" i="65"/>
  <c r="DJ548" i="65"/>
  <c r="DR609" i="65"/>
  <c r="DN609" i="65"/>
  <c r="DE609" i="65"/>
  <c r="DJ609" i="65"/>
  <c r="DF609" i="65"/>
  <c r="DL609" i="65"/>
  <c r="DM609" i="65"/>
  <c r="DI609" i="65" s="1"/>
  <c r="DK609" i="65"/>
  <c r="DO609" i="65"/>
  <c r="DP575" i="65"/>
  <c r="DP611" i="65"/>
  <c r="DQ611" i="65"/>
  <c r="DQ592" i="65"/>
  <c r="DP592" i="65"/>
  <c r="DL616" i="65"/>
  <c r="DK613" i="65"/>
  <c r="DL613" i="65"/>
  <c r="DO613" i="65"/>
  <c r="DM613" i="65"/>
  <c r="DI613" i="65" s="1"/>
  <c r="DR613" i="65"/>
  <c r="DN613" i="65"/>
  <c r="DE613" i="65"/>
  <c r="DJ613" i="65"/>
  <c r="DF613" i="65"/>
  <c r="DN555" i="65"/>
  <c r="DM555" i="65"/>
  <c r="DF555" i="65"/>
  <c r="DE555" i="65"/>
  <c r="DJ555" i="65"/>
  <c r="DO555" i="65"/>
  <c r="DI555" i="65" s="1"/>
  <c r="DR555" i="65"/>
  <c r="DK555" i="65"/>
  <c r="DQ552" i="65"/>
  <c r="DP552" i="65"/>
  <c r="DQ577" i="65"/>
  <c r="DP577" i="65"/>
  <c r="DQ599" i="65"/>
  <c r="DP599" i="65"/>
  <c r="DE564" i="65"/>
  <c r="DJ564" i="65"/>
  <c r="DL564" i="65"/>
  <c r="DN564" i="65"/>
  <c r="DR564" i="65"/>
  <c r="DF564" i="65"/>
  <c r="DM564" i="65"/>
  <c r="DO564" i="65"/>
  <c r="DE568" i="65"/>
  <c r="DF568" i="65"/>
  <c r="DL568" i="65"/>
  <c r="DJ568" i="65"/>
  <c r="DN568" i="65"/>
  <c r="DR568" i="65"/>
  <c r="DO568" i="65"/>
  <c r="DM568" i="65"/>
  <c r="DI568" i="65" s="1"/>
  <c r="DP550" i="65"/>
  <c r="DQ550" i="65"/>
  <c r="DE587" i="65"/>
  <c r="DJ587" i="65"/>
  <c r="DN587" i="65"/>
  <c r="DM587" i="65"/>
  <c r="DL587" i="65"/>
  <c r="DF587" i="65"/>
  <c r="DR587" i="65"/>
  <c r="DK587" i="65"/>
  <c r="DO587" i="65"/>
  <c r="DK554" i="65"/>
  <c r="DO554" i="65"/>
  <c r="DF554" i="65"/>
  <c r="DL554" i="65"/>
  <c r="DE554" i="65"/>
  <c r="DM554" i="65"/>
  <c r="DR554" i="65"/>
  <c r="DN554" i="65"/>
  <c r="DJ554" i="65"/>
  <c r="DP605" i="65"/>
  <c r="DQ605" i="65"/>
  <c r="DE573" i="65"/>
  <c r="DM573" i="65"/>
  <c r="DI573" i="65" s="1"/>
  <c r="DF573" i="65"/>
  <c r="DJ573" i="65"/>
  <c r="DN573" i="65"/>
  <c r="DR573" i="65"/>
  <c r="DK573" i="65"/>
  <c r="DO573" i="65"/>
  <c r="DL573" i="65"/>
  <c r="DR582" i="65"/>
  <c r="DL582" i="65"/>
  <c r="DN582" i="65"/>
  <c r="DJ582" i="65"/>
  <c r="DO582" i="65"/>
  <c r="DF582" i="65"/>
  <c r="DK582" i="65"/>
  <c r="DM582" i="65"/>
  <c r="DE582" i="65"/>
  <c r="DB602" i="65"/>
  <c r="DB568" i="65"/>
  <c r="DE567" i="65"/>
  <c r="DM567" i="65"/>
  <c r="DJ567" i="65"/>
  <c r="DN567" i="65"/>
  <c r="DR567" i="65"/>
  <c r="DF567" i="65"/>
  <c r="DO567" i="65"/>
  <c r="DL567" i="65"/>
  <c r="DK567" i="65"/>
  <c r="DA591" i="65"/>
  <c r="DB589" i="65"/>
  <c r="DJ584" i="65"/>
  <c r="DN584" i="65"/>
  <c r="DE584" i="65"/>
  <c r="DO584" i="65"/>
  <c r="DK584" i="65"/>
  <c r="DR584" i="65"/>
  <c r="DL584" i="65"/>
  <c r="DM584" i="65"/>
  <c r="DI584" i="65" s="1"/>
  <c r="DB610" i="65"/>
  <c r="DB600" i="65"/>
  <c r="DL614" i="65"/>
  <c r="DE614" i="65"/>
  <c r="DM614" i="65"/>
  <c r="DF614" i="65"/>
  <c r="DJ614" i="65"/>
  <c r="DN614" i="65"/>
  <c r="DK614" i="65"/>
  <c r="DR614" i="65"/>
  <c r="DP581" i="65"/>
  <c r="DQ581" i="65"/>
  <c r="DB582" i="65"/>
  <c r="DL576" i="65"/>
  <c r="DJ576" i="65"/>
  <c r="DK576" i="65"/>
  <c r="DN576" i="65"/>
  <c r="DO576" i="65"/>
  <c r="DR576" i="65"/>
  <c r="DF576" i="65"/>
  <c r="DM576" i="65"/>
  <c r="DI576" i="65" s="1"/>
  <c r="DE576" i="65"/>
  <c r="DN618" i="65"/>
  <c r="DO583" i="65"/>
  <c r="DN583" i="65"/>
  <c r="DE583" i="65"/>
  <c r="DJ583" i="65"/>
  <c r="DK583" i="65"/>
  <c r="DM583" i="65"/>
  <c r="DL583" i="65"/>
  <c r="DF583" i="65"/>
  <c r="DR583" i="65"/>
  <c r="DB590" i="65"/>
  <c r="DK558" i="65"/>
  <c r="DO558" i="65"/>
  <c r="DF558" i="65"/>
  <c r="DL558" i="65"/>
  <c r="DM558" i="65"/>
  <c r="DR558" i="65"/>
  <c r="DE558" i="65"/>
  <c r="DN558" i="65"/>
  <c r="DJ558" i="65"/>
  <c r="DP602" i="65"/>
  <c r="DQ602" i="65"/>
  <c r="DK564" i="65"/>
  <c r="DP564" i="65"/>
  <c r="DQ564" i="65"/>
  <c r="DK568" i="65"/>
  <c r="DP568" i="65"/>
  <c r="DQ568" i="65"/>
  <c r="DQ571" i="65"/>
  <c r="DK550" i="65"/>
  <c r="DO550" i="65"/>
  <c r="DL550" i="65"/>
  <c r="DE550" i="65"/>
  <c r="DM550" i="65"/>
  <c r="DF550" i="65"/>
  <c r="DN550" i="65"/>
  <c r="DJ550" i="65"/>
  <c r="DR550" i="65"/>
  <c r="DF584" i="65"/>
  <c r="DP584" i="65"/>
  <c r="DQ584" i="65"/>
  <c r="DR594" i="65"/>
  <c r="DK594" i="65"/>
  <c r="DO594" i="65"/>
  <c r="DE594" i="65"/>
  <c r="DM594" i="65"/>
  <c r="DN594" i="65"/>
  <c r="DF594" i="65"/>
  <c r="DJ594" i="65"/>
  <c r="DL594" i="65"/>
  <c r="DB573" i="65"/>
  <c r="DE607" i="65"/>
  <c r="DJ607" i="65"/>
  <c r="DF607" i="65"/>
  <c r="DL607" i="65"/>
  <c r="DM607" i="65"/>
  <c r="DR607" i="65"/>
  <c r="DO607" i="65"/>
  <c r="DN607" i="65"/>
  <c r="DK607" i="65"/>
  <c r="DQ582" i="65"/>
  <c r="DP582" i="65"/>
  <c r="DL557" i="65"/>
  <c r="DE557" i="65"/>
  <c r="DK557" i="65"/>
  <c r="DO557" i="65"/>
  <c r="DJ557" i="65"/>
  <c r="DN557" i="65"/>
  <c r="DM557" i="65"/>
  <c r="DR557" i="65"/>
  <c r="DF557" i="65"/>
  <c r="DP593" i="65"/>
  <c r="DQ593" i="65"/>
  <c r="DP579" i="65"/>
  <c r="DQ579" i="65"/>
  <c r="DE562" i="65"/>
  <c r="DF562" i="65"/>
  <c r="DJ562" i="65"/>
  <c r="DL562" i="65"/>
  <c r="DN562" i="65"/>
  <c r="DR562" i="65"/>
  <c r="DO562" i="65"/>
  <c r="DM562" i="65"/>
  <c r="DI562" i="65" s="1"/>
  <c r="DB615" i="65"/>
  <c r="DQ578" i="65"/>
  <c r="DP578" i="65"/>
  <c r="DE598" i="65"/>
  <c r="DR598" i="65"/>
  <c r="DN598" i="65"/>
  <c r="DF598" i="65"/>
  <c r="DJ598" i="65"/>
  <c r="DL598" i="65"/>
  <c r="DM598" i="65"/>
  <c r="DO598" i="65"/>
  <c r="DB549" i="65"/>
  <c r="DP619" i="65"/>
  <c r="DQ619" i="65"/>
  <c r="DQ553" i="65"/>
  <c r="DP553" i="65"/>
  <c r="DQ594" i="65"/>
  <c r="DP594" i="65"/>
  <c r="DO601" i="65"/>
  <c r="DJ601" i="65"/>
  <c r="DR601" i="65"/>
  <c r="DL601" i="65"/>
  <c r="DK601" i="65"/>
  <c r="DF601" i="65"/>
  <c r="DN601" i="65"/>
  <c r="DE601" i="65"/>
  <c r="DM601" i="65"/>
  <c r="DI601" i="65" s="1"/>
  <c r="DE572" i="65"/>
  <c r="DR572" i="65"/>
  <c r="DF572" i="65"/>
  <c r="DJ572" i="65"/>
  <c r="DN572" i="65"/>
  <c r="DK572" i="65"/>
  <c r="DL572" i="65"/>
  <c r="DO572" i="65"/>
  <c r="DM572" i="65"/>
  <c r="DI572" i="65" s="1"/>
  <c r="DB617" i="65"/>
  <c r="DL574" i="65"/>
  <c r="DF574" i="65"/>
  <c r="DJ574" i="65"/>
  <c r="DK574" i="65"/>
  <c r="DN574" i="65"/>
  <c r="DO574" i="65"/>
  <c r="DR574" i="65"/>
  <c r="DM574" i="65"/>
  <c r="DE574" i="65"/>
  <c r="DJ580" i="65"/>
  <c r="DE580" i="65"/>
  <c r="DM580" i="65"/>
  <c r="DN580" i="65"/>
  <c r="DK580" i="65"/>
  <c r="DR580" i="65"/>
  <c r="DO580" i="65"/>
  <c r="DL580" i="65"/>
  <c r="DM593" i="65"/>
  <c r="DJ593" i="65"/>
  <c r="DK593" i="65"/>
  <c r="DO593" i="65"/>
  <c r="DL593" i="65"/>
  <c r="DF593" i="65"/>
  <c r="DN593" i="65"/>
  <c r="DR593" i="65"/>
  <c r="DE593" i="65"/>
  <c r="DB558" i="65"/>
  <c r="DB596" i="65"/>
  <c r="DE597" i="65"/>
  <c r="DM597" i="65"/>
  <c r="DF597" i="65"/>
  <c r="DJ597" i="65"/>
  <c r="DN597" i="65"/>
  <c r="DR597" i="65"/>
  <c r="DK597" i="65"/>
  <c r="DO597" i="65"/>
  <c r="DL597" i="65"/>
  <c r="DP595" i="65"/>
  <c r="DQ595" i="65"/>
  <c r="DF603" i="65"/>
  <c r="DL603" i="65"/>
  <c r="DN603" i="65"/>
  <c r="DJ603" i="65"/>
  <c r="DR603" i="65"/>
  <c r="DE603" i="65"/>
  <c r="DM603" i="65"/>
  <c r="DK603" i="65"/>
  <c r="DO603" i="65"/>
  <c r="DK562" i="65"/>
  <c r="DP562" i="65"/>
  <c r="DQ562" i="65"/>
  <c r="DF606" i="65"/>
  <c r="DR606" i="65"/>
  <c r="DO606" i="65"/>
  <c r="DE606" i="65"/>
  <c r="DM606" i="65"/>
  <c r="DK606" i="65"/>
  <c r="DJ606" i="65"/>
  <c r="DL606" i="65"/>
  <c r="DL547" i="65"/>
  <c r="DM547" i="65"/>
  <c r="DI547" i="65" s="1"/>
  <c r="DR547" i="65"/>
  <c r="DF547" i="65"/>
  <c r="DE547" i="65"/>
  <c r="DJ547" i="65"/>
  <c r="DN547" i="65"/>
  <c r="DO547" i="65"/>
  <c r="DK547" i="65"/>
  <c r="DQ589" i="65"/>
  <c r="DP589" i="65"/>
  <c r="DP609" i="65"/>
  <c r="DQ609" i="65"/>
  <c r="DP614" i="65"/>
  <c r="DQ614" i="65"/>
  <c r="DP613" i="65"/>
  <c r="DQ613" i="65"/>
  <c r="DE561" i="65"/>
  <c r="DM561" i="65"/>
  <c r="DF561" i="65"/>
  <c r="DJ561" i="65"/>
  <c r="DN561" i="65"/>
  <c r="DR561" i="65"/>
  <c r="DK561" i="65"/>
  <c r="DO561" i="65"/>
  <c r="DL561" i="65"/>
  <c r="DP573" i="65"/>
  <c r="DQ607" i="65"/>
  <c r="DQ576" i="65"/>
  <c r="DP576" i="65"/>
  <c r="DB574" i="65"/>
  <c r="DR618" i="65"/>
  <c r="DO618" i="65"/>
  <c r="DJ618" i="65"/>
  <c r="DL618" i="65"/>
  <c r="DE618" i="65"/>
  <c r="DM618" i="65"/>
  <c r="DF618" i="65"/>
  <c r="DK618" i="65"/>
  <c r="DK595" i="65"/>
  <c r="DO595" i="65"/>
  <c r="DL595" i="65"/>
  <c r="DF595" i="65"/>
  <c r="DN595" i="65"/>
  <c r="DJ595" i="65"/>
  <c r="DR595" i="65"/>
  <c r="DE595" i="65"/>
  <c r="DM595" i="65"/>
  <c r="DI595" i="65" s="1"/>
  <c r="DN606" i="65"/>
  <c r="DQ606" i="65"/>
  <c r="DQ567" i="65"/>
  <c r="DP567" i="65"/>
  <c r="DP591" i="65"/>
  <c r="DQ591" i="65"/>
  <c r="DQ547" i="65"/>
  <c r="DP547" i="65"/>
  <c r="DQ556" i="65"/>
  <c r="DP556" i="65"/>
  <c r="DK598" i="65"/>
  <c r="DP598" i="65"/>
  <c r="DQ598" i="65"/>
  <c r="DQ554" i="65"/>
  <c r="DP554" i="65"/>
  <c r="DE619" i="65"/>
  <c r="DF619" i="65"/>
  <c r="DJ619" i="65"/>
  <c r="DN619" i="65"/>
  <c r="DR619" i="65"/>
  <c r="DK619" i="65"/>
  <c r="DO619" i="65"/>
  <c r="DM619" i="65"/>
  <c r="DL619" i="65"/>
  <c r="DB611" i="65"/>
  <c r="DJ610" i="65"/>
  <c r="DF610" i="65"/>
  <c r="DR610" i="65"/>
  <c r="DO610" i="65"/>
  <c r="DK610" i="65"/>
  <c r="DL610" i="65"/>
  <c r="DE610" i="65"/>
  <c r="DM610" i="65"/>
  <c r="DF604" i="65"/>
  <c r="DL604" i="65"/>
  <c r="DR604" i="65"/>
  <c r="DO604" i="65"/>
  <c r="DE604" i="65"/>
  <c r="DN604" i="65"/>
  <c r="DJ604" i="65"/>
  <c r="DK604" i="65"/>
  <c r="DM604" i="65"/>
  <c r="DI604" i="65" s="1"/>
  <c r="DB592" i="65"/>
  <c r="DE616" i="65"/>
  <c r="DF616" i="65"/>
  <c r="DK616" i="65"/>
  <c r="DR616" i="65"/>
  <c r="DJ616" i="65"/>
  <c r="DN616" i="65"/>
  <c r="DO616" i="65"/>
  <c r="DM616" i="65"/>
  <c r="DI616" i="65" s="1"/>
  <c r="DA605" i="65"/>
  <c r="DQ572" i="65"/>
  <c r="DP572" i="65"/>
  <c r="DQ574" i="65"/>
  <c r="DP574" i="65"/>
  <c r="DL590" i="65"/>
  <c r="DK590" i="65"/>
  <c r="DO590" i="65"/>
  <c r="DE590" i="65"/>
  <c r="DM590" i="65"/>
  <c r="DF590" i="65"/>
  <c r="DJ590" i="65"/>
  <c r="DN590" i="65"/>
  <c r="DR590" i="65"/>
  <c r="DF577" i="65"/>
  <c r="DJ577" i="65"/>
  <c r="DN577" i="65"/>
  <c r="DR577" i="65"/>
  <c r="DK577" i="65"/>
  <c r="DO577" i="65"/>
  <c r="DE577" i="65"/>
  <c r="DL577" i="65"/>
  <c r="DM577" i="65"/>
  <c r="DI577" i="65" s="1"/>
  <c r="DB599" i="65"/>
  <c r="DK596" i="65"/>
  <c r="DE560" i="65"/>
  <c r="DF560" i="65"/>
  <c r="DJ560" i="65"/>
  <c r="DL560" i="65"/>
  <c r="DN560" i="65"/>
  <c r="DR560" i="65"/>
  <c r="DM560" i="65"/>
  <c r="DO560" i="65"/>
  <c r="DN563" i="65"/>
  <c r="DF563" i="65"/>
  <c r="DR563" i="65"/>
  <c r="DL563" i="65"/>
  <c r="DJ563" i="65"/>
  <c r="DK563" i="65"/>
  <c r="DO563" i="65"/>
  <c r="DE563" i="65"/>
  <c r="DM563" i="65"/>
  <c r="DI563" i="65" s="1"/>
  <c r="DN565" i="65"/>
  <c r="DK565" i="65"/>
  <c r="DO565" i="65"/>
  <c r="DE565" i="65"/>
  <c r="DM565" i="65"/>
  <c r="DJ565" i="65"/>
  <c r="DR565" i="65"/>
  <c r="DF565" i="65"/>
  <c r="DL565" i="65"/>
  <c r="DQ549" i="65"/>
  <c r="DP549" i="65"/>
  <c r="DK585" i="65"/>
  <c r="DO585" i="65"/>
  <c r="DF585" i="65"/>
  <c r="DL585" i="65"/>
  <c r="DM585" i="65"/>
  <c r="DI585" i="65" s="1"/>
  <c r="DR585" i="65"/>
  <c r="DJ585" i="65"/>
  <c r="DE585" i="65"/>
  <c r="DN585" i="65"/>
  <c r="DL589" i="65"/>
  <c r="DF589" i="65"/>
  <c r="DN589" i="65"/>
  <c r="DO589" i="65"/>
  <c r="DJ589" i="65"/>
  <c r="DR589" i="65"/>
  <c r="DE589" i="65"/>
  <c r="DM589" i="65"/>
  <c r="DI589" i="65" s="1"/>
  <c r="DK589" i="65"/>
  <c r="DN610" i="65"/>
  <c r="DQ610" i="65"/>
  <c r="DP604" i="65"/>
  <c r="DQ604" i="65"/>
  <c r="DN600" i="65"/>
  <c r="DP600" i="65"/>
  <c r="DQ600" i="65"/>
  <c r="DJ620" i="65"/>
  <c r="DP620" i="65"/>
  <c r="DQ620" i="65"/>
  <c r="DQ601" i="65"/>
  <c r="DP601" i="65"/>
  <c r="DE566" i="65"/>
  <c r="DN566" i="65"/>
  <c r="DR566" i="65"/>
  <c r="DF566" i="65"/>
  <c r="DJ566" i="65"/>
  <c r="DL566" i="65"/>
  <c r="DM566" i="65"/>
  <c r="DO566" i="65"/>
  <c r="DE569" i="65"/>
  <c r="DM569" i="65"/>
  <c r="DI569" i="65" s="1"/>
  <c r="DF569" i="65"/>
  <c r="DJ569" i="65"/>
  <c r="DN569" i="65"/>
  <c r="DR569" i="65"/>
  <c r="DK569" i="65"/>
  <c r="DO569" i="65"/>
  <c r="DL569" i="65"/>
  <c r="DQ590" i="65"/>
  <c r="DP590" i="65"/>
  <c r="DF580" i="65"/>
  <c r="DP580" i="65"/>
  <c r="DQ580" i="65"/>
  <c r="DO588" i="65"/>
  <c r="DK588" i="65"/>
  <c r="DM588" i="65"/>
  <c r="DI588" i="65" s="1"/>
  <c r="DE588" i="65"/>
  <c r="DF588" i="65"/>
  <c r="DJ588" i="65"/>
  <c r="DN588" i="65"/>
  <c r="DR588" i="65"/>
  <c r="DL588" i="65"/>
  <c r="DP558" i="65"/>
  <c r="DQ596" i="65"/>
  <c r="DP596" i="65"/>
  <c r="DL559" i="65"/>
  <c r="DE559" i="65"/>
  <c r="DM559" i="65"/>
  <c r="DI559" i="65" s="1"/>
  <c r="DF559" i="65"/>
  <c r="DJ559" i="65"/>
  <c r="DN559" i="65"/>
  <c r="DR559" i="65"/>
  <c r="DK559" i="65"/>
  <c r="DO559" i="65"/>
  <c r="DP597" i="65"/>
  <c r="DQ603" i="65"/>
  <c r="DP612" i="65"/>
  <c r="DB562" i="65"/>
  <c r="DN591" i="65"/>
  <c r="DJ591" i="65"/>
  <c r="DR591" i="65"/>
  <c r="DE591" i="65"/>
  <c r="DM591" i="65"/>
  <c r="DF591" i="65"/>
  <c r="DK591" i="65"/>
  <c r="DO591" i="65"/>
  <c r="DL591" i="65"/>
  <c r="DE570" i="65"/>
  <c r="DF570" i="65"/>
  <c r="DR570" i="65"/>
  <c r="DJ570" i="65"/>
  <c r="DL570" i="65"/>
  <c r="DN570" i="65"/>
  <c r="DO570" i="65"/>
  <c r="DM570" i="65"/>
  <c r="DB587" i="65"/>
  <c r="DF514" i="65"/>
  <c r="DE514" i="65"/>
  <c r="DE229" i="65"/>
  <c r="DF229" i="65"/>
  <c r="DF341" i="65"/>
  <c r="DE341" i="65"/>
  <c r="DF351" i="65"/>
  <c r="DE351" i="65"/>
  <c r="DF187" i="65"/>
  <c r="DE187" i="65"/>
  <c r="DF285" i="65"/>
  <c r="DE285" i="65"/>
  <c r="DF299" i="65"/>
  <c r="DE299" i="65"/>
  <c r="DF365" i="65"/>
  <c r="DE365" i="65"/>
  <c r="DE373" i="65"/>
  <c r="DF373" i="65"/>
  <c r="DF19" i="65"/>
  <c r="DE19" i="65"/>
  <c r="DE60" i="65"/>
  <c r="DF60" i="65"/>
  <c r="DE124" i="65"/>
  <c r="DF124" i="65"/>
  <c r="DF188" i="65"/>
  <c r="DE188" i="65"/>
  <c r="DF46" i="65"/>
  <c r="DE46" i="65"/>
  <c r="DF131" i="65"/>
  <c r="DE131" i="65"/>
  <c r="DE217" i="65"/>
  <c r="DF217" i="65"/>
  <c r="DF53" i="65"/>
  <c r="DE53" i="65"/>
  <c r="DF138" i="65"/>
  <c r="DE138" i="65"/>
  <c r="DF223" i="65"/>
  <c r="DE223" i="65"/>
  <c r="DF291" i="65"/>
  <c r="DE291" i="65"/>
  <c r="DF355" i="65"/>
  <c r="DE355" i="65"/>
  <c r="DF419" i="65"/>
  <c r="DE419" i="65"/>
  <c r="DF483" i="65"/>
  <c r="DE483" i="65"/>
  <c r="DF21" i="65"/>
  <c r="DE21" i="65"/>
  <c r="DF198" i="65"/>
  <c r="DE198" i="65"/>
  <c r="DE313" i="65"/>
  <c r="DF313" i="65"/>
  <c r="DF398" i="65"/>
  <c r="DE398" i="65"/>
  <c r="DF484" i="65"/>
  <c r="DE484" i="65"/>
  <c r="DE349" i="65"/>
  <c r="DF349" i="65"/>
  <c r="DF22" i="65"/>
  <c r="DE22" i="65"/>
  <c r="DF199" i="65"/>
  <c r="DE199" i="65"/>
  <c r="DF314" i="65"/>
  <c r="DE314" i="65"/>
  <c r="DE400" i="65"/>
  <c r="DF400" i="65"/>
  <c r="DF485" i="65"/>
  <c r="DE485" i="65"/>
  <c r="DE97" i="65"/>
  <c r="DF97" i="65"/>
  <c r="DF260" i="65"/>
  <c r="DE260" i="65"/>
  <c r="DE348" i="65"/>
  <c r="DF348" i="65"/>
  <c r="DE433" i="65"/>
  <c r="DF433" i="65"/>
  <c r="DF30" i="65"/>
  <c r="DE30" i="65"/>
  <c r="DE205" i="65"/>
  <c r="DF205" i="65"/>
  <c r="DF344" i="65"/>
  <c r="DE344" i="65"/>
  <c r="DF146" i="65"/>
  <c r="DE146" i="65"/>
  <c r="DE385" i="65"/>
  <c r="DF385" i="65"/>
  <c r="DF194" i="65"/>
  <c r="DE194" i="65"/>
  <c r="DF23" i="65"/>
  <c r="DE23" i="65"/>
  <c r="DE64" i="65"/>
  <c r="DF64" i="65"/>
  <c r="DF128" i="65"/>
  <c r="DE128" i="65"/>
  <c r="DE192" i="65"/>
  <c r="DF192" i="65"/>
  <c r="DF51" i="65"/>
  <c r="DE51" i="65"/>
  <c r="DF137" i="65"/>
  <c r="DE137" i="65"/>
  <c r="DF222" i="65"/>
  <c r="DE222" i="65"/>
  <c r="DF58" i="65"/>
  <c r="DE58" i="65"/>
  <c r="DF143" i="65"/>
  <c r="DE143" i="65"/>
  <c r="DF295" i="65"/>
  <c r="DE295" i="65"/>
  <c r="DF359" i="65"/>
  <c r="DE359" i="65"/>
  <c r="DF423" i="65"/>
  <c r="DE423" i="65"/>
  <c r="DF487" i="65"/>
  <c r="DE487" i="65"/>
  <c r="DF248" i="65"/>
  <c r="DE248" i="65"/>
  <c r="DE340" i="65"/>
  <c r="DF340" i="65"/>
  <c r="DF425" i="65"/>
  <c r="DE425" i="65"/>
  <c r="DF510" i="65"/>
  <c r="DE510" i="65"/>
  <c r="DF402" i="65"/>
  <c r="DE402" i="65"/>
  <c r="DF82" i="65"/>
  <c r="DE82" i="65"/>
  <c r="DF249" i="65"/>
  <c r="DE249" i="65"/>
  <c r="DF426" i="65"/>
  <c r="DE426" i="65"/>
  <c r="DF512" i="65"/>
  <c r="DE512" i="65"/>
  <c r="DF150" i="65"/>
  <c r="DE150" i="65"/>
  <c r="DE289" i="65"/>
  <c r="DF289" i="65"/>
  <c r="DF374" i="65"/>
  <c r="DE374" i="65"/>
  <c r="DE460" i="65"/>
  <c r="DF460" i="65"/>
  <c r="DF87" i="65"/>
  <c r="DE87" i="65"/>
  <c r="DE253" i="65"/>
  <c r="DF253" i="65"/>
  <c r="DE397" i="65"/>
  <c r="DF397" i="65"/>
  <c r="DF56" i="65"/>
  <c r="DE56" i="65"/>
  <c r="DE184" i="65"/>
  <c r="DF184" i="65"/>
  <c r="DF126" i="65"/>
  <c r="DE126" i="65"/>
  <c r="DF47" i="65"/>
  <c r="DE47" i="65"/>
  <c r="DF218" i="65"/>
  <c r="DE218" i="65"/>
  <c r="DF479" i="65"/>
  <c r="DE479" i="65"/>
  <c r="DE372" i="65"/>
  <c r="DF372" i="65"/>
  <c r="DF189" i="65"/>
  <c r="DE189" i="65"/>
  <c r="DE300" i="65"/>
  <c r="DF300" i="65"/>
  <c r="DE109" i="65"/>
  <c r="DF109" i="65"/>
  <c r="DF27" i="65"/>
  <c r="DE27" i="65"/>
  <c r="DF68" i="65"/>
  <c r="DE68" i="65"/>
  <c r="DE132" i="65"/>
  <c r="DF132" i="65"/>
  <c r="DE196" i="65"/>
  <c r="DF196" i="65"/>
  <c r="DF57" i="65"/>
  <c r="DE57" i="65"/>
  <c r="DF142" i="65"/>
  <c r="DE142" i="65"/>
  <c r="DF227" i="65"/>
  <c r="DE227" i="65"/>
  <c r="DF63" i="65"/>
  <c r="DE63" i="65"/>
  <c r="DF149" i="65"/>
  <c r="DE149" i="65"/>
  <c r="DF234" i="65"/>
  <c r="DE234" i="65"/>
  <c r="DF363" i="65"/>
  <c r="DE363" i="65"/>
  <c r="DF427" i="65"/>
  <c r="DE427" i="65"/>
  <c r="DF491" i="65"/>
  <c r="DE491" i="65"/>
  <c r="DF91" i="65"/>
  <c r="DE91" i="65"/>
  <c r="DE256" i="65"/>
  <c r="DF256" i="65"/>
  <c r="DF345" i="65"/>
  <c r="DE345" i="65"/>
  <c r="DF430" i="65"/>
  <c r="DE430" i="65"/>
  <c r="DF516" i="65"/>
  <c r="DE516" i="65"/>
  <c r="DF413" i="65"/>
  <c r="DE413" i="65"/>
  <c r="DF93" i="65"/>
  <c r="DE93" i="65"/>
  <c r="DF346" i="65"/>
  <c r="DE346" i="65"/>
  <c r="DE432" i="65"/>
  <c r="DF432" i="65"/>
  <c r="DF517" i="65"/>
  <c r="DE517" i="65"/>
  <c r="DF161" i="65"/>
  <c r="DE161" i="65"/>
  <c r="DF294" i="65"/>
  <c r="DE294" i="65"/>
  <c r="DF380" i="65"/>
  <c r="DE380" i="65"/>
  <c r="DF55" i="65"/>
  <c r="DE55" i="65"/>
  <c r="DF226" i="65"/>
  <c r="DE226" i="65"/>
  <c r="DF31" i="65"/>
  <c r="DE31" i="65"/>
  <c r="DE136" i="65"/>
  <c r="DF136" i="65"/>
  <c r="DF62" i="65"/>
  <c r="DE62" i="65"/>
  <c r="DF233" i="65"/>
  <c r="DE233" i="65"/>
  <c r="DE133" i="65"/>
  <c r="DF133" i="65"/>
  <c r="DF303" i="65"/>
  <c r="DE303" i="65"/>
  <c r="DF431" i="65"/>
  <c r="DE431" i="65"/>
  <c r="DF393" i="65"/>
  <c r="DE393" i="65"/>
  <c r="DF466" i="65"/>
  <c r="DE466" i="65"/>
  <c r="DF278" i="65"/>
  <c r="DE278" i="65"/>
  <c r="DE16" i="65"/>
  <c r="DF16" i="65"/>
  <c r="DF461" i="65"/>
  <c r="DE461" i="65"/>
  <c r="DF540" i="65"/>
  <c r="DE540" i="65"/>
  <c r="DF522" i="65"/>
  <c r="DE522" i="65"/>
  <c r="DF524" i="65"/>
  <c r="DE524" i="65"/>
  <c r="DF536" i="65"/>
  <c r="DE536" i="65"/>
  <c r="DF165" i="65"/>
  <c r="DE165" i="65"/>
  <c r="DF123" i="65"/>
  <c r="DE123" i="65"/>
  <c r="DF315" i="65"/>
  <c r="DE315" i="65"/>
  <c r="DF443" i="65"/>
  <c r="DE443" i="65"/>
  <c r="DF401" i="65"/>
  <c r="DE401" i="65"/>
  <c r="DF243" i="65"/>
  <c r="DE243" i="65"/>
  <c r="DF307" i="65"/>
  <c r="DE307" i="65"/>
  <c r="DF386" i="65"/>
  <c r="DE386" i="65"/>
  <c r="DE265" i="65"/>
  <c r="DF265" i="65"/>
  <c r="DF379" i="65"/>
  <c r="DE379" i="65"/>
  <c r="DF486" i="65"/>
  <c r="DE486" i="65"/>
  <c r="DF197" i="65"/>
  <c r="DE197" i="65"/>
  <c r="DF531" i="65"/>
  <c r="DE531" i="65"/>
  <c r="DF539" i="65"/>
  <c r="DE539" i="65"/>
  <c r="DF519" i="65"/>
  <c r="DE519" i="65"/>
  <c r="DF545" i="65"/>
  <c r="DE545" i="65"/>
  <c r="DF527" i="65"/>
  <c r="DE527" i="65"/>
  <c r="DF35" i="65"/>
  <c r="DE35" i="65"/>
  <c r="DE76" i="65"/>
  <c r="DF76" i="65"/>
  <c r="DF140" i="65"/>
  <c r="DE140" i="65"/>
  <c r="DE204" i="65"/>
  <c r="DF204" i="65"/>
  <c r="DF67" i="65"/>
  <c r="DE67" i="65"/>
  <c r="DF153" i="65"/>
  <c r="DE153" i="65"/>
  <c r="DF238" i="65"/>
  <c r="DE238" i="65"/>
  <c r="DF74" i="65"/>
  <c r="DE74" i="65"/>
  <c r="DF159" i="65"/>
  <c r="DE159" i="65"/>
  <c r="DF371" i="65"/>
  <c r="DE371" i="65"/>
  <c r="DF435" i="65"/>
  <c r="DE435" i="65"/>
  <c r="DF499" i="65"/>
  <c r="DE499" i="65"/>
  <c r="DF70" i="65"/>
  <c r="DE70" i="65"/>
  <c r="DE240" i="65"/>
  <c r="DF240" i="65"/>
  <c r="DF334" i="65"/>
  <c r="DE334" i="65"/>
  <c r="DE420" i="65"/>
  <c r="DF420" i="65"/>
  <c r="DF505" i="65"/>
  <c r="DE505" i="65"/>
  <c r="DF392" i="65"/>
  <c r="DE392" i="65"/>
  <c r="DF71" i="65"/>
  <c r="DE71" i="65"/>
  <c r="DE241" i="65"/>
  <c r="DF241" i="65"/>
  <c r="DE336" i="65"/>
  <c r="DF336" i="65"/>
  <c r="DE421" i="65"/>
  <c r="DF421" i="65"/>
  <c r="DF506" i="65"/>
  <c r="DE506" i="65"/>
  <c r="DF139" i="65"/>
  <c r="DE139" i="65"/>
  <c r="DF284" i="65"/>
  <c r="DE284" i="65"/>
  <c r="DF369" i="65"/>
  <c r="DE369" i="65"/>
  <c r="DF454" i="65"/>
  <c r="DE454" i="65"/>
  <c r="DF77" i="65"/>
  <c r="DE77" i="65"/>
  <c r="DF245" i="65"/>
  <c r="DE245" i="65"/>
  <c r="DF17" i="65"/>
  <c r="DE17" i="65"/>
  <c r="DF86" i="65"/>
  <c r="DE86" i="65"/>
  <c r="DF449" i="65"/>
  <c r="DE449" i="65"/>
  <c r="DF296" i="65"/>
  <c r="DE296" i="65"/>
  <c r="DF39" i="65"/>
  <c r="DE39" i="65"/>
  <c r="DF80" i="65"/>
  <c r="DE80" i="65"/>
  <c r="DE144" i="65"/>
  <c r="DF144" i="65"/>
  <c r="DE208" i="65"/>
  <c r="DF208" i="65"/>
  <c r="DE73" i="65"/>
  <c r="DF73" i="65"/>
  <c r="DF158" i="65"/>
  <c r="DE158" i="65"/>
  <c r="DF242" i="65"/>
  <c r="DE242" i="65"/>
  <c r="DF79" i="65"/>
  <c r="DE79" i="65"/>
  <c r="DF247" i="65"/>
  <c r="DE247" i="65"/>
  <c r="DF311" i="65"/>
  <c r="DE311" i="65"/>
  <c r="DF375" i="65"/>
  <c r="DE375" i="65"/>
  <c r="DF439" i="65"/>
  <c r="DE439" i="65"/>
  <c r="DF503" i="65"/>
  <c r="DE503" i="65"/>
  <c r="DE276" i="65"/>
  <c r="DF276" i="65"/>
  <c r="DE361" i="65"/>
  <c r="DF361" i="65"/>
  <c r="DF446" i="65"/>
  <c r="DE446" i="65"/>
  <c r="DE13" i="65"/>
  <c r="DF13" i="65"/>
  <c r="DE445" i="65"/>
  <c r="DF445" i="65"/>
  <c r="DF125" i="65"/>
  <c r="DE125" i="65"/>
  <c r="DE277" i="65"/>
  <c r="DF277" i="65"/>
  <c r="DF362" i="65"/>
  <c r="DE362" i="65"/>
  <c r="DE448" i="65"/>
  <c r="DF448" i="65"/>
  <c r="DF14" i="65"/>
  <c r="DE14" i="65"/>
  <c r="DE193" i="65"/>
  <c r="DF193" i="65"/>
  <c r="DF310" i="65"/>
  <c r="DE310" i="65"/>
  <c r="DE396" i="65"/>
  <c r="DF396" i="65"/>
  <c r="DF481" i="65"/>
  <c r="DE481" i="65"/>
  <c r="DF130" i="65"/>
  <c r="DE130" i="65"/>
  <c r="DE280" i="65"/>
  <c r="DF280" i="65"/>
  <c r="DF440" i="65"/>
  <c r="DE440" i="65"/>
  <c r="DE88" i="65"/>
  <c r="DF88" i="65"/>
  <c r="DE216" i="65"/>
  <c r="DF216" i="65"/>
  <c r="DE169" i="65"/>
  <c r="DF169" i="65"/>
  <c r="DF111" i="65"/>
  <c r="DE111" i="65"/>
  <c r="DF255" i="65"/>
  <c r="DE255" i="65"/>
  <c r="DF383" i="65"/>
  <c r="DE383" i="65"/>
  <c r="DF511" i="65"/>
  <c r="DE511" i="65"/>
  <c r="DE264" i="65"/>
  <c r="DF264" i="65"/>
  <c r="DF414" i="65"/>
  <c r="DE414" i="65"/>
  <c r="DF381" i="65"/>
  <c r="DE381" i="65"/>
  <c r="DE288" i="65"/>
  <c r="DF288" i="65"/>
  <c r="DF43" i="65"/>
  <c r="DE43" i="65"/>
  <c r="DF342" i="65"/>
  <c r="DE342" i="65"/>
  <c r="DF269" i="65"/>
  <c r="DE269" i="65"/>
  <c r="DF20" i="65"/>
  <c r="DE20" i="65"/>
  <c r="DE84" i="65"/>
  <c r="DF84" i="65"/>
  <c r="DE148" i="65"/>
  <c r="DF148" i="65"/>
  <c r="DF212" i="65"/>
  <c r="DE212" i="65"/>
  <c r="DF78" i="65"/>
  <c r="DE78" i="65"/>
  <c r="DF163" i="65"/>
  <c r="DE163" i="65"/>
  <c r="DF246" i="65"/>
  <c r="DE246" i="65"/>
  <c r="DE85" i="65"/>
  <c r="DF85" i="65"/>
  <c r="DF170" i="65"/>
  <c r="DE170" i="65"/>
  <c r="DF251" i="65"/>
  <c r="DE251" i="65"/>
  <c r="DF507" i="65"/>
  <c r="DE507" i="65"/>
  <c r="DF134" i="65"/>
  <c r="DE134" i="65"/>
  <c r="DF281" i="65"/>
  <c r="DE281" i="65"/>
  <c r="DF366" i="65"/>
  <c r="DE366" i="65"/>
  <c r="DF452" i="65"/>
  <c r="DE452" i="65"/>
  <c r="DF5" i="65"/>
  <c r="DE5" i="65"/>
  <c r="DE456" i="65"/>
  <c r="DF456" i="65"/>
  <c r="DF135" i="65"/>
  <c r="DE135" i="65"/>
  <c r="DF282" i="65"/>
  <c r="DE282" i="65"/>
  <c r="DF368" i="65"/>
  <c r="DE368" i="65"/>
  <c r="DF453" i="65"/>
  <c r="DE453" i="65"/>
  <c r="DF29" i="65"/>
  <c r="DE29" i="65"/>
  <c r="DF203" i="65"/>
  <c r="DE203" i="65"/>
  <c r="DE316" i="65"/>
  <c r="DF316" i="65"/>
  <c r="DF98" i="65"/>
  <c r="DE98" i="65"/>
  <c r="DF261" i="65"/>
  <c r="DE261" i="65"/>
  <c r="DE408" i="65"/>
  <c r="DF408" i="65"/>
  <c r="DE40" i="65"/>
  <c r="DF40" i="65"/>
  <c r="DE168" i="65"/>
  <c r="DF168" i="65"/>
  <c r="DF105" i="65"/>
  <c r="DE105" i="65"/>
  <c r="DF266" i="65"/>
  <c r="DE266" i="65"/>
  <c r="DF335" i="65"/>
  <c r="DE335" i="65"/>
  <c r="DF463" i="65"/>
  <c r="DE463" i="65"/>
  <c r="DF230" i="65"/>
  <c r="DE230" i="65"/>
  <c r="DE436" i="65"/>
  <c r="DF436" i="65"/>
  <c r="DF103" i="65"/>
  <c r="DE103" i="65"/>
  <c r="DF416" i="65"/>
  <c r="DE416" i="65"/>
  <c r="DE364" i="65"/>
  <c r="DF364" i="65"/>
  <c r="DF151" i="65"/>
  <c r="DE151" i="65"/>
  <c r="DF101" i="65"/>
  <c r="DE101" i="65"/>
  <c r="DF415" i="65"/>
  <c r="DE415" i="65"/>
  <c r="DF526" i="65"/>
  <c r="DE526" i="65"/>
  <c r="DF541" i="65"/>
  <c r="DE541" i="65"/>
  <c r="DF535" i="65"/>
  <c r="DE535" i="65"/>
  <c r="DF525" i="65"/>
  <c r="DE525" i="65"/>
  <c r="DF542" i="65"/>
  <c r="DE542" i="65"/>
  <c r="DE181" i="65"/>
  <c r="DF181" i="65"/>
  <c r="DF429" i="65"/>
  <c r="DE429" i="65"/>
  <c r="DF297" i="65"/>
  <c r="DE297" i="65"/>
  <c r="DF211" i="65"/>
  <c r="DE211" i="65"/>
  <c r="DF422" i="65"/>
  <c r="DE422" i="65"/>
  <c r="DF450" i="65"/>
  <c r="DE450" i="65"/>
  <c r="DE28" i="65"/>
  <c r="DF28" i="65"/>
  <c r="DF92" i="65"/>
  <c r="DE92" i="65"/>
  <c r="DE156" i="65"/>
  <c r="DF156" i="65"/>
  <c r="DE220" i="65"/>
  <c r="DF220" i="65"/>
  <c r="DF89" i="65"/>
  <c r="DE89" i="65"/>
  <c r="DF174" i="65"/>
  <c r="DE174" i="65"/>
  <c r="DF254" i="65"/>
  <c r="DE254" i="65"/>
  <c r="DF95" i="65"/>
  <c r="DE95" i="65"/>
  <c r="DF259" i="65"/>
  <c r="DE259" i="65"/>
  <c r="DF323" i="65"/>
  <c r="DE323" i="65"/>
  <c r="DF387" i="65"/>
  <c r="DE387" i="65"/>
  <c r="DF451" i="65"/>
  <c r="DE451" i="65"/>
  <c r="DF515" i="65"/>
  <c r="DE515" i="65"/>
  <c r="DF113" i="65"/>
  <c r="DE113" i="65"/>
  <c r="DF270" i="65"/>
  <c r="DE270" i="65"/>
  <c r="DF356" i="65"/>
  <c r="DE356" i="65"/>
  <c r="DF441" i="65"/>
  <c r="DE441" i="65"/>
  <c r="DF8" i="65"/>
  <c r="DE8" i="65"/>
  <c r="DF434" i="65"/>
  <c r="DE434" i="65"/>
  <c r="DF114" i="65"/>
  <c r="DE114" i="65"/>
  <c r="DF272" i="65"/>
  <c r="DE272" i="65"/>
  <c r="DF357" i="65"/>
  <c r="DE357" i="65"/>
  <c r="DF442" i="65"/>
  <c r="DE442" i="65"/>
  <c r="DF9" i="65"/>
  <c r="DE9" i="65"/>
  <c r="DF182" i="65"/>
  <c r="DE182" i="65"/>
  <c r="DF305" i="65"/>
  <c r="DE305" i="65"/>
  <c r="DF390" i="65"/>
  <c r="DE390" i="65"/>
  <c r="DF476" i="65"/>
  <c r="DE476" i="65"/>
  <c r="DF119" i="65"/>
  <c r="DE119" i="65"/>
  <c r="DF274" i="65"/>
  <c r="DE274" i="65"/>
  <c r="DE424" i="65"/>
  <c r="DF424" i="65"/>
  <c r="DF330" i="65"/>
  <c r="DE330" i="65"/>
  <c r="DE252" i="65"/>
  <c r="DF252" i="65"/>
  <c r="DF513" i="65"/>
  <c r="DE513" i="65"/>
  <c r="DF418" i="65"/>
  <c r="DE418" i="65"/>
  <c r="DF32" i="65"/>
  <c r="DE32" i="65"/>
  <c r="DE96" i="65"/>
  <c r="DF96" i="65"/>
  <c r="DE160" i="65"/>
  <c r="DF160" i="65"/>
  <c r="DF224" i="65"/>
  <c r="DE224" i="65"/>
  <c r="DF94" i="65"/>
  <c r="DE94" i="65"/>
  <c r="DF179" i="65"/>
  <c r="DE179" i="65"/>
  <c r="DF258" i="65"/>
  <c r="DE258" i="65"/>
  <c r="DF186" i="65"/>
  <c r="DE186" i="65"/>
  <c r="DF263" i="65"/>
  <c r="DE263" i="65"/>
  <c r="DF327" i="65"/>
  <c r="DE327" i="65"/>
  <c r="DF391" i="65"/>
  <c r="DE391" i="65"/>
  <c r="DF455" i="65"/>
  <c r="DE455" i="65"/>
  <c r="DF11" i="65"/>
  <c r="DE11" i="65"/>
  <c r="DF166" i="65"/>
  <c r="DE166" i="65"/>
  <c r="DF382" i="65"/>
  <c r="DE382" i="65"/>
  <c r="DF468" i="65"/>
  <c r="DE468" i="65"/>
  <c r="DF317" i="65"/>
  <c r="DE317" i="65"/>
  <c r="DF488" i="65"/>
  <c r="DE488" i="65"/>
  <c r="DF167" i="65"/>
  <c r="DE167" i="65"/>
  <c r="DF298" i="65"/>
  <c r="DE298" i="65"/>
  <c r="DE384" i="65"/>
  <c r="DF384" i="65"/>
  <c r="DF469" i="65"/>
  <c r="DE469" i="65"/>
  <c r="DF65" i="65"/>
  <c r="DE65" i="65"/>
  <c r="DF235" i="65"/>
  <c r="DE235" i="65"/>
  <c r="DF332" i="65"/>
  <c r="DE332" i="65"/>
  <c r="DF417" i="65"/>
  <c r="DE417" i="65"/>
  <c r="DF502" i="65"/>
  <c r="DE502" i="65"/>
  <c r="DF173" i="65"/>
  <c r="DE173" i="65"/>
  <c r="DE312" i="65"/>
  <c r="DF312" i="65"/>
  <c r="DF482" i="65"/>
  <c r="DE482" i="65"/>
  <c r="DE120" i="65"/>
  <c r="DF120" i="65"/>
  <c r="DF41" i="65"/>
  <c r="DE41" i="65"/>
  <c r="DF154" i="65"/>
  <c r="DE154" i="65"/>
  <c r="DF287" i="65"/>
  <c r="DE287" i="65"/>
  <c r="DF18" i="65"/>
  <c r="DE18" i="65"/>
  <c r="DF308" i="65"/>
  <c r="DE308" i="65"/>
  <c r="DE457" i="65"/>
  <c r="DF457" i="65"/>
  <c r="DF509" i="65"/>
  <c r="DE509" i="65"/>
  <c r="DE352" i="65"/>
  <c r="DF352" i="65"/>
  <c r="DF129" i="65"/>
  <c r="DE129" i="65"/>
  <c r="DF406" i="65"/>
  <c r="DE406" i="65"/>
  <c r="DE376" i="65"/>
  <c r="DF376" i="65"/>
  <c r="DE36" i="65"/>
  <c r="DF36" i="65"/>
  <c r="DE100" i="65"/>
  <c r="DF100" i="65"/>
  <c r="DF164" i="65"/>
  <c r="DE164" i="65"/>
  <c r="DE228" i="65"/>
  <c r="DF228" i="65"/>
  <c r="DF99" i="65"/>
  <c r="DE99" i="65"/>
  <c r="DF185" i="65"/>
  <c r="DE185" i="65"/>
  <c r="DF262" i="65"/>
  <c r="DE262" i="65"/>
  <c r="DF106" i="65"/>
  <c r="DE106" i="65"/>
  <c r="DF191" i="65"/>
  <c r="DE191" i="65"/>
  <c r="DF267" i="65"/>
  <c r="DE267" i="65"/>
  <c r="DF331" i="65"/>
  <c r="DE331" i="65"/>
  <c r="DF395" i="65"/>
  <c r="DE395" i="65"/>
  <c r="DF459" i="65"/>
  <c r="DE459" i="65"/>
  <c r="DF15" i="65"/>
  <c r="DE15" i="65"/>
  <c r="DF177" i="65"/>
  <c r="DE177" i="65"/>
  <c r="DF302" i="65"/>
  <c r="DE302" i="65"/>
  <c r="DE388" i="65"/>
  <c r="DF388" i="65"/>
  <c r="DF473" i="65"/>
  <c r="DE473" i="65"/>
  <c r="DE328" i="65"/>
  <c r="DF328" i="65"/>
  <c r="DF498" i="65"/>
  <c r="DE498" i="65"/>
  <c r="DF178" i="65"/>
  <c r="DE178" i="65"/>
  <c r="DE304" i="65"/>
  <c r="DF304" i="65"/>
  <c r="DF389" i="65"/>
  <c r="DE389" i="65"/>
  <c r="DF474" i="65"/>
  <c r="DE474" i="65"/>
  <c r="DF75" i="65"/>
  <c r="DE75" i="65"/>
  <c r="DE244" i="65"/>
  <c r="DF244" i="65"/>
  <c r="DE337" i="65"/>
  <c r="DF337" i="65"/>
  <c r="DE508" i="65"/>
  <c r="DF508" i="65"/>
  <c r="DF141" i="65"/>
  <c r="DE141" i="65"/>
  <c r="DF290" i="65"/>
  <c r="DE290" i="65"/>
  <c r="DE72" i="65"/>
  <c r="DF72" i="65"/>
  <c r="DF200" i="65"/>
  <c r="DE200" i="65"/>
  <c r="DF147" i="65"/>
  <c r="DE147" i="65"/>
  <c r="DF69" i="65"/>
  <c r="DE69" i="65"/>
  <c r="DF239" i="65"/>
  <c r="DE239" i="65"/>
  <c r="DF367" i="65"/>
  <c r="DE367" i="65"/>
  <c r="DF495" i="65"/>
  <c r="DE495" i="65"/>
  <c r="DF286" i="65"/>
  <c r="DE286" i="65"/>
  <c r="DF478" i="65"/>
  <c r="DE478" i="65"/>
  <c r="DF231" i="65"/>
  <c r="DE231" i="65"/>
  <c r="DF480" i="65"/>
  <c r="DE480" i="65"/>
  <c r="DF428" i="65"/>
  <c r="DE428" i="65"/>
  <c r="DF237" i="65"/>
  <c r="DE237" i="65"/>
  <c r="DE520" i="65"/>
  <c r="DF520" i="65"/>
  <c r="DF529" i="65"/>
  <c r="DE529" i="65"/>
  <c r="DE532" i="65"/>
  <c r="DF532" i="65"/>
  <c r="DF523" i="65"/>
  <c r="DE523" i="65"/>
  <c r="DE544" i="65"/>
  <c r="DF544" i="65"/>
  <c r="DF201" i="65"/>
  <c r="DE201" i="65"/>
  <c r="DF273" i="65"/>
  <c r="DE273" i="65"/>
  <c r="DF329" i="65"/>
  <c r="DE329" i="65"/>
  <c r="DF117" i="65"/>
  <c r="DE117" i="65"/>
  <c r="DF339" i="65"/>
  <c r="DE339" i="65"/>
  <c r="DF407" i="65"/>
  <c r="DE407" i="65"/>
  <c r="DF471" i="65"/>
  <c r="DE471" i="65"/>
  <c r="DF437" i="65"/>
  <c r="DE437" i="65"/>
  <c r="DF213" i="65"/>
  <c r="DE213" i="65"/>
  <c r="DF358" i="65"/>
  <c r="DE358" i="65"/>
  <c r="DF493" i="65"/>
  <c r="DE493" i="65"/>
  <c r="DF59" i="65"/>
  <c r="DE59" i="65"/>
  <c r="DF528" i="65"/>
  <c r="DE528" i="65"/>
  <c r="DF543" i="65"/>
  <c r="DE543" i="65"/>
  <c r="DF530" i="65"/>
  <c r="DE530" i="65"/>
  <c r="DF537" i="65"/>
  <c r="DE537" i="65"/>
  <c r="DF534" i="65"/>
  <c r="DE534" i="65"/>
  <c r="DF44" i="65"/>
  <c r="DE44" i="65"/>
  <c r="DE108" i="65"/>
  <c r="DF108" i="65"/>
  <c r="DE172" i="65"/>
  <c r="DF172" i="65"/>
  <c r="DF236" i="65"/>
  <c r="DE236" i="65"/>
  <c r="DF110" i="65"/>
  <c r="DE110" i="65"/>
  <c r="DF195" i="65"/>
  <c r="DE195" i="65"/>
  <c r="DF26" i="65"/>
  <c r="DE26" i="65"/>
  <c r="DF202" i="65"/>
  <c r="DE202" i="65"/>
  <c r="DF275" i="65"/>
  <c r="DE275" i="65"/>
  <c r="DF403" i="65"/>
  <c r="DE403" i="65"/>
  <c r="DF467" i="65"/>
  <c r="DE467" i="65"/>
  <c r="DF7" i="65"/>
  <c r="DE7" i="65"/>
  <c r="DF155" i="65"/>
  <c r="DE155" i="65"/>
  <c r="DE292" i="65"/>
  <c r="DF292" i="65"/>
  <c r="DF377" i="65"/>
  <c r="DE377" i="65"/>
  <c r="DF462" i="65"/>
  <c r="DE462" i="65"/>
  <c r="DF306" i="65"/>
  <c r="DE306" i="65"/>
  <c r="DF477" i="65"/>
  <c r="DE477" i="65"/>
  <c r="DE157" i="65"/>
  <c r="DF157" i="65"/>
  <c r="DF293" i="65"/>
  <c r="DE293" i="65"/>
  <c r="DF378" i="65"/>
  <c r="DE378" i="65"/>
  <c r="DF464" i="65"/>
  <c r="DE464" i="65"/>
  <c r="DF54" i="65"/>
  <c r="DE54" i="65"/>
  <c r="DF225" i="65"/>
  <c r="DE225" i="65"/>
  <c r="DF326" i="65"/>
  <c r="DE326" i="65"/>
  <c r="DE412" i="65"/>
  <c r="DF412" i="65"/>
  <c r="DF497" i="65"/>
  <c r="DE497" i="65"/>
  <c r="DF162" i="65"/>
  <c r="DE162" i="65"/>
  <c r="DE301" i="65"/>
  <c r="DF301" i="65"/>
  <c r="DF472" i="65"/>
  <c r="DE472" i="65"/>
  <c r="DE12" i="65"/>
  <c r="DF12" i="65"/>
  <c r="DF394" i="65"/>
  <c r="DE394" i="65"/>
  <c r="DF321" i="65"/>
  <c r="DE321" i="65"/>
  <c r="DF66" i="65"/>
  <c r="DE66" i="65"/>
  <c r="DF6" i="65"/>
  <c r="DE6" i="65"/>
  <c r="DE48" i="65"/>
  <c r="DF48" i="65"/>
  <c r="DE112" i="65"/>
  <c r="DF112" i="65"/>
  <c r="DF176" i="65"/>
  <c r="DE176" i="65"/>
  <c r="DE25" i="65"/>
  <c r="DF25" i="65"/>
  <c r="DF115" i="65"/>
  <c r="DE115" i="65"/>
  <c r="DF34" i="65"/>
  <c r="DE34" i="65"/>
  <c r="DF122" i="65"/>
  <c r="DE122" i="65"/>
  <c r="DF207" i="65"/>
  <c r="DE207" i="65"/>
  <c r="DF279" i="65"/>
  <c r="DE279" i="65"/>
  <c r="DF343" i="65"/>
  <c r="DE343" i="65"/>
  <c r="DE37" i="65"/>
  <c r="DF37" i="65"/>
  <c r="DF209" i="65"/>
  <c r="DE209" i="65"/>
  <c r="DF318" i="65"/>
  <c r="DE318" i="65"/>
  <c r="DF404" i="65"/>
  <c r="DE404" i="65"/>
  <c r="DF489" i="65"/>
  <c r="DE489" i="65"/>
  <c r="DE360" i="65"/>
  <c r="DF360" i="65"/>
  <c r="DF38" i="65"/>
  <c r="DE38" i="65"/>
  <c r="DF210" i="65"/>
  <c r="DE210" i="65"/>
  <c r="DF320" i="65"/>
  <c r="DE320" i="65"/>
  <c r="DF405" i="65"/>
  <c r="DE405" i="65"/>
  <c r="DF490" i="65"/>
  <c r="DE490" i="65"/>
  <c r="DF107" i="65"/>
  <c r="DE107" i="65"/>
  <c r="DE268" i="65"/>
  <c r="DF268" i="65"/>
  <c r="DF353" i="65"/>
  <c r="DE353" i="65"/>
  <c r="DF438" i="65"/>
  <c r="DE438" i="65"/>
  <c r="DF45" i="65"/>
  <c r="DE45" i="65"/>
  <c r="DF215" i="65"/>
  <c r="DE215" i="65"/>
  <c r="DF354" i="65"/>
  <c r="DE354" i="65"/>
  <c r="DE24" i="65"/>
  <c r="DF24" i="65"/>
  <c r="DF152" i="65"/>
  <c r="DE152" i="65"/>
  <c r="DF83" i="65"/>
  <c r="DE83" i="65"/>
  <c r="DF250" i="65"/>
  <c r="DE250" i="65"/>
  <c r="DF175" i="65"/>
  <c r="DE175" i="65"/>
  <c r="DF319" i="65"/>
  <c r="DE319" i="65"/>
  <c r="DF447" i="65"/>
  <c r="DE447" i="65"/>
  <c r="DF102" i="65"/>
  <c r="DE102" i="65"/>
  <c r="DF350" i="65"/>
  <c r="DE350" i="65"/>
  <c r="DF500" i="65"/>
  <c r="DE500" i="65"/>
  <c r="DE61" i="65"/>
  <c r="DF61" i="65"/>
  <c r="DF214" i="65"/>
  <c r="DE214" i="65"/>
  <c r="DF470" i="65"/>
  <c r="DE470" i="65"/>
  <c r="DF504" i="65"/>
  <c r="DE504" i="65"/>
  <c r="DE52" i="65"/>
  <c r="DF52" i="65"/>
  <c r="DF116" i="65"/>
  <c r="DE116" i="65"/>
  <c r="DE180" i="65"/>
  <c r="DF180" i="65"/>
  <c r="DF33" i="65"/>
  <c r="DE33" i="65"/>
  <c r="DE121" i="65"/>
  <c r="DF121" i="65"/>
  <c r="DF206" i="65"/>
  <c r="DE206" i="65"/>
  <c r="DF42" i="65"/>
  <c r="DE42" i="65"/>
  <c r="DF127" i="65"/>
  <c r="DE127" i="65"/>
  <c r="DF283" i="65"/>
  <c r="DE283" i="65"/>
  <c r="DF347" i="65"/>
  <c r="DE347" i="65"/>
  <c r="DF411" i="65"/>
  <c r="DE411" i="65"/>
  <c r="DF475" i="65"/>
  <c r="DE475" i="65"/>
  <c r="DE49" i="65"/>
  <c r="DF49" i="65"/>
  <c r="DF219" i="65"/>
  <c r="DE219" i="65"/>
  <c r="DE324" i="65"/>
  <c r="DF324" i="65"/>
  <c r="DE409" i="65"/>
  <c r="DF409" i="65"/>
  <c r="DF494" i="65"/>
  <c r="DE494" i="65"/>
  <c r="DF370" i="65"/>
  <c r="DE370" i="65"/>
  <c r="DF50" i="65"/>
  <c r="DE50" i="65"/>
  <c r="DF221" i="65"/>
  <c r="DE221" i="65"/>
  <c r="DE325" i="65"/>
  <c r="DF325" i="65"/>
  <c r="DF410" i="65"/>
  <c r="DE410" i="65"/>
  <c r="DF496" i="65"/>
  <c r="DE496" i="65"/>
  <c r="DF118" i="65"/>
  <c r="DE118" i="65"/>
  <c r="DE444" i="65"/>
  <c r="DF444" i="65"/>
  <c r="DF10" i="65"/>
  <c r="DE10" i="65"/>
  <c r="DF183" i="65"/>
  <c r="DE183" i="65"/>
  <c r="DF322" i="65"/>
  <c r="DE322" i="65"/>
  <c r="DF104" i="65"/>
  <c r="DE104" i="65"/>
  <c r="DE232" i="65"/>
  <c r="DF232" i="65"/>
  <c r="DF190" i="65"/>
  <c r="DE190" i="65"/>
  <c r="DF90" i="65"/>
  <c r="DE90" i="65"/>
  <c r="DF271" i="65"/>
  <c r="DE271" i="65"/>
  <c r="DF399" i="65"/>
  <c r="DE399" i="65"/>
  <c r="DF338" i="65"/>
  <c r="DE338" i="65"/>
  <c r="DF309" i="65"/>
  <c r="DE309" i="65"/>
  <c r="DF171" i="65"/>
  <c r="DE171" i="65"/>
  <c r="DF492" i="65"/>
  <c r="DE492" i="65"/>
  <c r="DF333" i="65"/>
  <c r="DE333" i="65"/>
  <c r="DF546" i="65"/>
  <c r="DE546" i="65"/>
  <c r="DF458" i="65"/>
  <c r="DE458" i="65"/>
  <c r="DF81" i="65"/>
  <c r="DE81" i="65"/>
  <c r="DF501" i="65"/>
  <c r="DE501" i="65"/>
  <c r="DF257" i="65"/>
  <c r="DE257" i="65"/>
  <c r="DF465" i="65"/>
  <c r="DE465" i="65"/>
  <c r="DE145" i="65"/>
  <c r="DF145" i="65"/>
  <c r="DF518" i="65"/>
  <c r="DE518" i="65"/>
  <c r="DF521" i="65"/>
  <c r="DE521" i="65"/>
  <c r="DF533" i="65"/>
  <c r="DE533" i="65"/>
  <c r="DF538" i="65"/>
  <c r="DE538" i="65"/>
  <c r="EE437" i="65"/>
  <c r="EE213" i="65"/>
  <c r="EE379" i="65"/>
  <c r="EH358" i="65"/>
  <c r="EE486" i="65"/>
  <c r="EE493" i="65"/>
  <c r="EE197" i="65"/>
  <c r="EH59" i="65"/>
  <c r="EH520" i="65"/>
  <c r="EE538" i="65"/>
  <c r="EE519" i="65"/>
  <c r="EH533" i="65"/>
  <c r="EH529" i="65"/>
  <c r="EH544" i="65"/>
  <c r="EE60" i="65"/>
  <c r="EE124" i="65"/>
  <c r="EE188" i="65"/>
  <c r="EE131" i="65"/>
  <c r="EE217" i="65"/>
  <c r="EE53" i="65"/>
  <c r="EH117" i="65"/>
  <c r="EE138" i="65"/>
  <c r="EH223" i="65"/>
  <c r="EE243" i="65"/>
  <c r="EE291" i="65"/>
  <c r="EE307" i="65"/>
  <c r="EH339" i="65"/>
  <c r="EE355" i="65"/>
  <c r="EE419" i="65"/>
  <c r="EE483" i="65"/>
  <c r="EE21" i="65"/>
  <c r="EE198" i="65"/>
  <c r="EE313" i="65"/>
  <c r="EE398" i="65"/>
  <c r="EH484" i="65"/>
  <c r="EH349" i="65"/>
  <c r="EE22" i="65"/>
  <c r="EH199" i="65"/>
  <c r="EH314" i="65"/>
  <c r="EE400" i="65"/>
  <c r="EH485" i="65"/>
  <c r="EE97" i="65"/>
  <c r="EE260" i="65"/>
  <c r="EE348" i="65"/>
  <c r="EH433" i="65"/>
  <c r="EH205" i="65"/>
  <c r="EE344" i="65"/>
  <c r="EE386" i="65"/>
  <c r="EE146" i="65"/>
  <c r="EE265" i="65"/>
  <c r="EE385" i="65"/>
  <c r="EE194" i="65"/>
  <c r="EE23" i="65"/>
  <c r="EE64" i="65"/>
  <c r="EE128" i="65"/>
  <c r="EE192" i="65"/>
  <c r="EE51" i="65"/>
  <c r="EE137" i="65"/>
  <c r="EE222" i="65"/>
  <c r="EE58" i="65"/>
  <c r="EE143" i="65"/>
  <c r="EE165" i="65"/>
  <c r="EE295" i="65"/>
  <c r="EE359" i="65"/>
  <c r="EH407" i="65"/>
  <c r="EE423" i="65"/>
  <c r="EH471" i="65"/>
  <c r="EE487" i="65"/>
  <c r="EE123" i="65"/>
  <c r="EE248" i="65"/>
  <c r="EE340" i="65"/>
  <c r="EH425" i="65"/>
  <c r="EE510" i="65"/>
  <c r="EE531" i="65"/>
  <c r="EE518" i="65"/>
  <c r="EE539" i="65"/>
  <c r="EH521" i="65"/>
  <c r="EH532" i="65"/>
  <c r="EH545" i="65"/>
  <c r="EE523" i="65"/>
  <c r="EE527" i="65"/>
  <c r="EE19" i="65"/>
  <c r="EE46" i="65"/>
  <c r="EH35" i="65"/>
  <c r="EH76" i="65"/>
  <c r="EH140" i="65"/>
  <c r="EH204" i="65"/>
  <c r="EH67" i="65"/>
  <c r="EH153" i="65"/>
  <c r="EH238" i="65"/>
  <c r="EH74" i="65"/>
  <c r="EH159" i="65"/>
  <c r="EH371" i="65"/>
  <c r="EH435" i="65"/>
  <c r="EH499" i="65"/>
  <c r="EH70" i="65"/>
  <c r="EH240" i="65"/>
  <c r="EH334" i="65"/>
  <c r="EH420" i="65"/>
  <c r="EE505" i="65"/>
  <c r="EH392" i="65"/>
  <c r="EE71" i="65"/>
  <c r="EH241" i="65"/>
  <c r="EH336" i="65"/>
  <c r="EE421" i="65"/>
  <c r="EH506" i="65"/>
  <c r="EH139" i="65"/>
  <c r="EH284" i="65"/>
  <c r="EH369" i="65"/>
  <c r="EH454" i="65"/>
  <c r="EE77" i="65"/>
  <c r="EE245" i="65"/>
  <c r="EH17" i="65"/>
  <c r="EH86" i="65"/>
  <c r="EE449" i="65"/>
  <c r="EH296" i="65"/>
  <c r="EH39" i="65"/>
  <c r="EH80" i="65"/>
  <c r="EH144" i="65"/>
  <c r="EH208" i="65"/>
  <c r="EH73" i="65"/>
  <c r="EH158" i="65"/>
  <c r="EH242" i="65"/>
  <c r="EH79" i="65"/>
  <c r="EH101" i="65"/>
  <c r="EH247" i="65"/>
  <c r="EH311" i="65"/>
  <c r="EH375" i="65"/>
  <c r="EH439" i="65"/>
  <c r="EH503" i="65"/>
  <c r="EH276" i="65"/>
  <c r="EE402" i="65"/>
  <c r="EE82" i="65"/>
  <c r="EE249" i="65"/>
  <c r="EE426" i="65"/>
  <c r="EE512" i="65"/>
  <c r="EE150" i="65"/>
  <c r="EE289" i="65"/>
  <c r="EE374" i="65"/>
  <c r="EE460" i="65"/>
  <c r="EE87" i="65"/>
  <c r="EH253" i="65"/>
  <c r="EH397" i="65"/>
  <c r="EE56" i="65"/>
  <c r="EE184" i="65"/>
  <c r="EE126" i="65"/>
  <c r="EE47" i="65"/>
  <c r="EH218" i="65"/>
  <c r="EH479" i="65"/>
  <c r="EE372" i="65"/>
  <c r="EH189" i="65"/>
  <c r="EE300" i="65"/>
  <c r="EH109" i="65"/>
  <c r="EE27" i="65"/>
  <c r="EE68" i="65"/>
  <c r="EE132" i="65"/>
  <c r="EE196" i="65"/>
  <c r="EE57" i="65"/>
  <c r="EE142" i="65"/>
  <c r="EE227" i="65"/>
  <c r="EE63" i="65"/>
  <c r="EE149" i="65"/>
  <c r="EH234" i="65"/>
  <c r="EE315" i="65"/>
  <c r="EE363" i="65"/>
  <c r="EE427" i="65"/>
  <c r="EE443" i="65"/>
  <c r="EE491" i="65"/>
  <c r="EE91" i="65"/>
  <c r="EE256" i="65"/>
  <c r="EE345" i="65"/>
  <c r="EE430" i="65"/>
  <c r="EH516" i="65"/>
  <c r="EH413" i="65"/>
  <c r="EH93" i="65"/>
  <c r="EH346" i="65"/>
  <c r="EE432" i="65"/>
  <c r="EE517" i="65"/>
  <c r="EE161" i="65"/>
  <c r="EE294" i="65"/>
  <c r="EE380" i="65"/>
  <c r="EE401" i="65"/>
  <c r="EE55" i="65"/>
  <c r="EE226" i="65"/>
  <c r="EE31" i="65"/>
  <c r="EE136" i="65"/>
  <c r="EE62" i="65"/>
  <c r="EE233" i="65"/>
  <c r="EE133" i="65"/>
  <c r="EH303" i="65"/>
  <c r="EE431" i="65"/>
  <c r="EE393" i="65"/>
  <c r="EE466" i="65"/>
  <c r="EE278" i="65"/>
  <c r="EE16" i="65"/>
  <c r="EH461" i="65"/>
  <c r="EH361" i="65"/>
  <c r="EH446" i="65"/>
  <c r="EE13" i="65"/>
  <c r="EE445" i="65"/>
  <c r="EE125" i="65"/>
  <c r="EE277" i="65"/>
  <c r="EE362" i="65"/>
  <c r="EH448" i="65"/>
  <c r="EH14" i="65"/>
  <c r="EH193" i="65"/>
  <c r="EH310" i="65"/>
  <c r="EH396" i="65"/>
  <c r="EE481" i="65"/>
  <c r="EH130" i="65"/>
  <c r="EH280" i="65"/>
  <c r="EH440" i="65"/>
  <c r="EH88" i="65"/>
  <c r="EH216" i="65"/>
  <c r="EH169" i="65"/>
  <c r="EH111" i="65"/>
  <c r="EE255" i="65"/>
  <c r="EE383" i="65"/>
  <c r="EH415" i="65"/>
  <c r="EE511" i="65"/>
  <c r="EH264" i="65"/>
  <c r="EH414" i="65"/>
  <c r="EE381" i="65"/>
  <c r="EH288" i="65"/>
  <c r="EH43" i="65"/>
  <c r="EH342" i="65"/>
  <c r="EE269" i="65"/>
  <c r="EH20" i="65"/>
  <c r="EH84" i="65"/>
  <c r="EH148" i="65"/>
  <c r="EH212" i="65"/>
  <c r="EH78" i="65"/>
  <c r="EH163" i="65"/>
  <c r="EH246" i="65"/>
  <c r="EH85" i="65"/>
  <c r="EH170" i="65"/>
  <c r="EH251" i="65"/>
  <c r="EH507" i="65"/>
  <c r="EH134" i="65"/>
  <c r="EH281" i="65"/>
  <c r="EH366" i="65"/>
  <c r="EE452" i="65"/>
  <c r="EH5" i="65"/>
  <c r="EH456" i="65"/>
  <c r="EE135" i="65"/>
  <c r="EE282" i="65"/>
  <c r="EH368" i="65"/>
  <c r="EE453" i="65"/>
  <c r="EE29" i="65"/>
  <c r="EH203" i="65"/>
  <c r="EH316" i="65"/>
  <c r="EH98" i="65"/>
  <c r="EE261" i="65"/>
  <c r="EH408" i="65"/>
  <c r="EH40" i="65"/>
  <c r="EH168" i="65"/>
  <c r="EH105" i="65"/>
  <c r="EE266" i="65"/>
  <c r="EE335" i="65"/>
  <c r="EE463" i="65"/>
  <c r="EH230" i="65"/>
  <c r="EH436" i="65"/>
  <c r="EH103" i="65"/>
  <c r="EH416" i="65"/>
  <c r="EH364" i="65"/>
  <c r="EH151" i="65"/>
  <c r="DL19" i="65"/>
  <c r="DJ19" i="65"/>
  <c r="DK19" i="65"/>
  <c r="DN19" i="65"/>
  <c r="DO19" i="65"/>
  <c r="DM19" i="65"/>
  <c r="DJ60" i="65"/>
  <c r="DK60" i="65"/>
  <c r="DL60" i="65"/>
  <c r="DO60" i="65"/>
  <c r="DM60" i="65"/>
  <c r="DN60" i="65"/>
  <c r="DJ217" i="65"/>
  <c r="DK217" i="65"/>
  <c r="DL217" i="65"/>
  <c r="DM217" i="65"/>
  <c r="DN217" i="65"/>
  <c r="DO217" i="65"/>
  <c r="DJ53" i="65"/>
  <c r="DK53" i="65"/>
  <c r="DL53" i="65"/>
  <c r="DM53" i="65"/>
  <c r="DN53" i="65"/>
  <c r="DO53" i="65"/>
  <c r="DJ117" i="65"/>
  <c r="DK117" i="65"/>
  <c r="DL117" i="65"/>
  <c r="DM117" i="65"/>
  <c r="DN117" i="65"/>
  <c r="DO117" i="65"/>
  <c r="DJ355" i="65"/>
  <c r="DK355" i="65"/>
  <c r="DL355" i="65"/>
  <c r="DN355" i="65"/>
  <c r="DM355" i="65"/>
  <c r="DO355" i="65"/>
  <c r="DK483" i="65"/>
  <c r="DL483" i="65"/>
  <c r="DJ483" i="65"/>
  <c r="DM483" i="65"/>
  <c r="DO483" i="65"/>
  <c r="DN483" i="65"/>
  <c r="DJ21" i="65"/>
  <c r="DK21" i="65"/>
  <c r="DL21" i="65"/>
  <c r="DM21" i="65"/>
  <c r="DN21" i="65"/>
  <c r="DO21" i="65"/>
  <c r="DL484" i="65"/>
  <c r="DJ484" i="65"/>
  <c r="DK484" i="65"/>
  <c r="DM484" i="65"/>
  <c r="DN484" i="65"/>
  <c r="DO484" i="65"/>
  <c r="DL349" i="65"/>
  <c r="DJ349" i="65"/>
  <c r="DK349" i="65"/>
  <c r="DN349" i="65"/>
  <c r="DO349" i="65"/>
  <c r="DM349" i="65"/>
  <c r="DL199" i="65"/>
  <c r="DJ199" i="65"/>
  <c r="DK199" i="65"/>
  <c r="DN199" i="65"/>
  <c r="DO199" i="65"/>
  <c r="DM199" i="65"/>
  <c r="EH528" i="65"/>
  <c r="EH541" i="65"/>
  <c r="EE543" i="65"/>
  <c r="EE535" i="65"/>
  <c r="EH524" i="65"/>
  <c r="EH525" i="65"/>
  <c r="EH536" i="65"/>
  <c r="EE534" i="65"/>
  <c r="EE28" i="65"/>
  <c r="DJ44" i="65"/>
  <c r="DK44" i="65"/>
  <c r="DL44" i="65"/>
  <c r="DO44" i="65"/>
  <c r="DM44" i="65"/>
  <c r="DN44" i="65"/>
  <c r="EE92" i="65"/>
  <c r="DJ108" i="65"/>
  <c r="DK108" i="65"/>
  <c r="DL108" i="65"/>
  <c r="DO108" i="65"/>
  <c r="DM108" i="65"/>
  <c r="DN108" i="65"/>
  <c r="EE156" i="65"/>
  <c r="DJ172" i="65"/>
  <c r="DK172" i="65"/>
  <c r="DL172" i="65"/>
  <c r="DO172" i="65"/>
  <c r="DM172" i="65"/>
  <c r="DN172" i="65"/>
  <c r="EE220" i="65"/>
  <c r="DL195" i="65"/>
  <c r="DJ195" i="65"/>
  <c r="DK195" i="65"/>
  <c r="DN195" i="65"/>
  <c r="DO195" i="65"/>
  <c r="DM195" i="65"/>
  <c r="DK26" i="65"/>
  <c r="DL26" i="65"/>
  <c r="DJ26" i="65"/>
  <c r="DM26" i="65"/>
  <c r="DN26" i="65"/>
  <c r="DO26" i="65"/>
  <c r="EE95" i="65"/>
  <c r="DK202" i="65"/>
  <c r="DL202" i="65"/>
  <c r="DJ202" i="65"/>
  <c r="DM202" i="65"/>
  <c r="DN202" i="65"/>
  <c r="DO202" i="65"/>
  <c r="EE259" i="65"/>
  <c r="DL275" i="65"/>
  <c r="DJ275" i="65"/>
  <c r="DK275" i="65"/>
  <c r="DN275" i="65"/>
  <c r="DO275" i="65"/>
  <c r="DM275" i="65"/>
  <c r="EE323" i="65"/>
  <c r="EE387" i="65"/>
  <c r="EF403" i="65"/>
  <c r="DJ403" i="65"/>
  <c r="DK403" i="65"/>
  <c r="DL403" i="65"/>
  <c r="DN403" i="65"/>
  <c r="DM403" i="65"/>
  <c r="DO403" i="65"/>
  <c r="EH515" i="65"/>
  <c r="EF155" i="65"/>
  <c r="DL155" i="65"/>
  <c r="DJ155" i="65"/>
  <c r="DK155" i="65"/>
  <c r="DN155" i="65"/>
  <c r="DO155" i="65"/>
  <c r="DM155" i="65"/>
  <c r="EE270" i="65"/>
  <c r="EE356" i="65"/>
  <c r="EF462" i="65"/>
  <c r="DJ462" i="65"/>
  <c r="DK462" i="65"/>
  <c r="DL462" i="65"/>
  <c r="DO462" i="65"/>
  <c r="DM462" i="65"/>
  <c r="DN462" i="65"/>
  <c r="EE8" i="65"/>
  <c r="EF306" i="65"/>
  <c r="DK306" i="65"/>
  <c r="DL306" i="65"/>
  <c r="DJ306" i="65"/>
  <c r="DM306" i="65"/>
  <c r="DN306" i="65"/>
  <c r="DO306" i="65"/>
  <c r="EE434" i="65"/>
  <c r="DJ477" i="65"/>
  <c r="DK477" i="65"/>
  <c r="DL477" i="65"/>
  <c r="DN477" i="65"/>
  <c r="DO477" i="65"/>
  <c r="DM477" i="65"/>
  <c r="EH114" i="65"/>
  <c r="DJ157" i="65"/>
  <c r="DK157" i="65"/>
  <c r="DL157" i="65"/>
  <c r="DM157" i="65"/>
  <c r="DN157" i="65"/>
  <c r="DO157" i="65"/>
  <c r="EE272" i="65"/>
  <c r="DJ293" i="65"/>
  <c r="DK293" i="65"/>
  <c r="DL293" i="65"/>
  <c r="DM293" i="65"/>
  <c r="DN293" i="65"/>
  <c r="DO293" i="65"/>
  <c r="EH357" i="65"/>
  <c r="DJ378" i="65"/>
  <c r="DK378" i="65"/>
  <c r="DL378" i="65"/>
  <c r="DM378" i="65"/>
  <c r="DN378" i="65"/>
  <c r="DO378" i="65"/>
  <c r="EE442" i="65"/>
  <c r="DJ28" i="65"/>
  <c r="DK28" i="65"/>
  <c r="DL28" i="65"/>
  <c r="DO28" i="65"/>
  <c r="DM28" i="65"/>
  <c r="DN28" i="65"/>
  <c r="DJ92" i="65"/>
  <c r="DK92" i="65"/>
  <c r="DL92" i="65"/>
  <c r="DO92" i="65"/>
  <c r="DM92" i="65"/>
  <c r="DN92" i="65"/>
  <c r="DJ156" i="65"/>
  <c r="DK156" i="65"/>
  <c r="DL156" i="65"/>
  <c r="DO156" i="65"/>
  <c r="DM156" i="65"/>
  <c r="DN156" i="65"/>
  <c r="DJ220" i="65"/>
  <c r="DK220" i="65"/>
  <c r="DL220" i="65"/>
  <c r="DO220" i="65"/>
  <c r="DM220" i="65"/>
  <c r="DN220" i="65"/>
  <c r="DJ89" i="65"/>
  <c r="DK89" i="65"/>
  <c r="DL89" i="65"/>
  <c r="DM89" i="65"/>
  <c r="DN89" i="65"/>
  <c r="DO89" i="65"/>
  <c r="DK174" i="65"/>
  <c r="DL174" i="65"/>
  <c r="DJ174" i="65"/>
  <c r="DM174" i="65"/>
  <c r="DN174" i="65"/>
  <c r="DO174" i="65"/>
  <c r="DK254" i="65"/>
  <c r="DL254" i="65"/>
  <c r="DJ254" i="65"/>
  <c r="DM254" i="65"/>
  <c r="DN254" i="65"/>
  <c r="DO254" i="65"/>
  <c r="DL95" i="65"/>
  <c r="DJ95" i="65"/>
  <c r="DK95" i="65"/>
  <c r="DN95" i="65"/>
  <c r="DO95" i="65"/>
  <c r="DM95" i="65"/>
  <c r="EE181" i="65"/>
  <c r="DL243" i="65"/>
  <c r="DJ243" i="65"/>
  <c r="DK243" i="65"/>
  <c r="DN243" i="65"/>
  <c r="DO243" i="65"/>
  <c r="DM243" i="65"/>
  <c r="DL259" i="65"/>
  <c r="DJ259" i="65"/>
  <c r="DK259" i="65"/>
  <c r="DN259" i="65"/>
  <c r="DO259" i="65"/>
  <c r="DM259" i="65"/>
  <c r="DL307" i="65"/>
  <c r="DJ307" i="65"/>
  <c r="DK307" i="65"/>
  <c r="DN307" i="65"/>
  <c r="DO307" i="65"/>
  <c r="DM307" i="65"/>
  <c r="DL323" i="65"/>
  <c r="DJ323" i="65"/>
  <c r="DK323" i="65"/>
  <c r="DN323" i="65"/>
  <c r="DO323" i="65"/>
  <c r="DM323" i="65"/>
  <c r="DJ387" i="65"/>
  <c r="DK387" i="65"/>
  <c r="DL387" i="65"/>
  <c r="DN387" i="65"/>
  <c r="DM387" i="65"/>
  <c r="DO387" i="65"/>
  <c r="DJ451" i="65"/>
  <c r="DK451" i="65"/>
  <c r="DL451" i="65"/>
  <c r="DM451" i="65"/>
  <c r="DN451" i="65"/>
  <c r="DO451" i="65"/>
  <c r="EF515" i="65"/>
  <c r="DK515" i="65"/>
  <c r="DL515" i="65"/>
  <c r="DJ515" i="65"/>
  <c r="DM515" i="65"/>
  <c r="DO515" i="65"/>
  <c r="DN515" i="65"/>
  <c r="DJ113" i="65"/>
  <c r="DK113" i="65"/>
  <c r="DL113" i="65"/>
  <c r="DM113" i="65"/>
  <c r="DN113" i="65"/>
  <c r="DO113" i="65"/>
  <c r="DK270" i="65"/>
  <c r="DL270" i="65"/>
  <c r="DJ270" i="65"/>
  <c r="DM270" i="65"/>
  <c r="DN270" i="65"/>
  <c r="DO270" i="65"/>
  <c r="DK356" i="65"/>
  <c r="DL356" i="65"/>
  <c r="DJ356" i="65"/>
  <c r="DO356" i="65"/>
  <c r="DN356" i="65"/>
  <c r="DM356" i="65"/>
  <c r="EF441" i="65"/>
  <c r="DL441" i="65"/>
  <c r="DJ441" i="65"/>
  <c r="DK441" i="65"/>
  <c r="DO441" i="65"/>
  <c r="DM441" i="65"/>
  <c r="DN441" i="65"/>
  <c r="DJ8" i="65"/>
  <c r="DK8" i="65"/>
  <c r="DL8" i="65"/>
  <c r="DO8" i="65"/>
  <c r="DM8" i="65"/>
  <c r="DN8" i="65"/>
  <c r="DJ434" i="65"/>
  <c r="DK434" i="65"/>
  <c r="DL434" i="65"/>
  <c r="DM434" i="65"/>
  <c r="DO434" i="65"/>
  <c r="DN434" i="65"/>
  <c r="EF114" i="65"/>
  <c r="DK114" i="65"/>
  <c r="DL114" i="65"/>
  <c r="DJ114" i="65"/>
  <c r="DM114" i="65"/>
  <c r="DN114" i="65"/>
  <c r="DO114" i="65"/>
  <c r="DJ272" i="65"/>
  <c r="DK272" i="65"/>
  <c r="DL272" i="65"/>
  <c r="DO272" i="65"/>
  <c r="DM272" i="65"/>
  <c r="DN272" i="65"/>
  <c r="EF357" i="65"/>
  <c r="DL357" i="65"/>
  <c r="DJ357" i="65"/>
  <c r="DK357" i="65"/>
  <c r="DM357" i="65"/>
  <c r="DN357" i="65"/>
  <c r="DO357" i="65"/>
  <c r="DJ442" i="65"/>
  <c r="DK442" i="65"/>
  <c r="DL442" i="65"/>
  <c r="DM442" i="65"/>
  <c r="DN442" i="65"/>
  <c r="DO442" i="65"/>
  <c r="DJ9" i="65"/>
  <c r="DK9" i="65"/>
  <c r="DL9" i="65"/>
  <c r="DM9" i="65"/>
  <c r="DN9" i="65"/>
  <c r="DO9" i="65"/>
  <c r="DK182" i="65"/>
  <c r="DL182" i="65"/>
  <c r="DJ182" i="65"/>
  <c r="DM182" i="65"/>
  <c r="DN182" i="65"/>
  <c r="DO182" i="65"/>
  <c r="DJ305" i="65"/>
  <c r="DK305" i="65"/>
  <c r="DL305" i="65"/>
  <c r="DM305" i="65"/>
  <c r="DN305" i="65"/>
  <c r="DO305" i="65"/>
  <c r="DJ390" i="65"/>
  <c r="DK390" i="65"/>
  <c r="DL390" i="65"/>
  <c r="DM390" i="65"/>
  <c r="DN390" i="65"/>
  <c r="DO390" i="65"/>
  <c r="DL476" i="65"/>
  <c r="DJ476" i="65"/>
  <c r="DK476" i="65"/>
  <c r="DM476" i="65"/>
  <c r="DN476" i="65"/>
  <c r="DO476" i="65"/>
  <c r="DJ119" i="65"/>
  <c r="DL119" i="65"/>
  <c r="DK119" i="65"/>
  <c r="DN119" i="65"/>
  <c r="DO119" i="65"/>
  <c r="DM119" i="65"/>
  <c r="DK274" i="65"/>
  <c r="DL274" i="65"/>
  <c r="DJ274" i="65"/>
  <c r="DM274" i="65"/>
  <c r="DN274" i="65"/>
  <c r="DO274" i="65"/>
  <c r="DJ386" i="65"/>
  <c r="DK386" i="65"/>
  <c r="DL386" i="65"/>
  <c r="DM386" i="65"/>
  <c r="DO386" i="65"/>
  <c r="DN386" i="65"/>
  <c r="EH429" i="65"/>
  <c r="EH514" i="65"/>
  <c r="DK424" i="65"/>
  <c r="DL424" i="65"/>
  <c r="DJ424" i="65"/>
  <c r="DO424" i="65"/>
  <c r="DM424" i="65"/>
  <c r="DN424" i="65"/>
  <c r="DJ265" i="65"/>
  <c r="DK265" i="65"/>
  <c r="DL265" i="65"/>
  <c r="DM265" i="65"/>
  <c r="DN265" i="65"/>
  <c r="DO265" i="65"/>
  <c r="EF330" i="65"/>
  <c r="DK330" i="65"/>
  <c r="DL330" i="65"/>
  <c r="DJ330" i="65"/>
  <c r="DM330" i="65"/>
  <c r="DN330" i="65"/>
  <c r="DO330" i="65"/>
  <c r="DJ458" i="65"/>
  <c r="DK458" i="65"/>
  <c r="DL458" i="65"/>
  <c r="DO458" i="65"/>
  <c r="DM458" i="65"/>
  <c r="DN458" i="65"/>
  <c r="DJ252" i="65"/>
  <c r="DK252" i="65"/>
  <c r="DL252" i="65"/>
  <c r="DO252" i="65"/>
  <c r="DM252" i="65"/>
  <c r="DN252" i="65"/>
  <c r="DJ513" i="65"/>
  <c r="DK513" i="65"/>
  <c r="DL513" i="65"/>
  <c r="DN513" i="65"/>
  <c r="DO513" i="65"/>
  <c r="DM513" i="65"/>
  <c r="DJ418" i="65"/>
  <c r="DK418" i="65"/>
  <c r="DL418" i="65"/>
  <c r="DM418" i="65"/>
  <c r="DO418" i="65"/>
  <c r="DN418" i="65"/>
  <c r="DJ32" i="65"/>
  <c r="DK32" i="65"/>
  <c r="DL32" i="65"/>
  <c r="DO32" i="65"/>
  <c r="DM32" i="65"/>
  <c r="DN32" i="65"/>
  <c r="DJ96" i="65"/>
  <c r="DK96" i="65"/>
  <c r="DL96" i="65"/>
  <c r="DO96" i="65"/>
  <c r="DM96" i="65"/>
  <c r="DN96" i="65"/>
  <c r="DJ160" i="65"/>
  <c r="DK160" i="65"/>
  <c r="DL160" i="65"/>
  <c r="DO160" i="65"/>
  <c r="DM160" i="65"/>
  <c r="DN160" i="65"/>
  <c r="DJ224" i="65"/>
  <c r="DK224" i="65"/>
  <c r="DL224" i="65"/>
  <c r="DO224" i="65"/>
  <c r="DM224" i="65"/>
  <c r="DN224" i="65"/>
  <c r="DK94" i="65"/>
  <c r="DL94" i="65"/>
  <c r="DJ94" i="65"/>
  <c r="DM94" i="65"/>
  <c r="DN94" i="65"/>
  <c r="DO94" i="65"/>
  <c r="DL179" i="65"/>
  <c r="DJ179" i="65"/>
  <c r="DK179" i="65"/>
  <c r="DN179" i="65"/>
  <c r="DO179" i="65"/>
  <c r="DM179" i="65"/>
  <c r="DK258" i="65"/>
  <c r="DL258" i="65"/>
  <c r="DJ258" i="65"/>
  <c r="DM258" i="65"/>
  <c r="DN258" i="65"/>
  <c r="DO258" i="65"/>
  <c r="DK186" i="65"/>
  <c r="DL186" i="65"/>
  <c r="DJ186" i="65"/>
  <c r="DM186" i="65"/>
  <c r="DN186" i="65"/>
  <c r="DO186" i="65"/>
  <c r="EE229" i="65"/>
  <c r="DL263" i="65"/>
  <c r="DJ263" i="65"/>
  <c r="DK263" i="65"/>
  <c r="DN263" i="65"/>
  <c r="DO263" i="65"/>
  <c r="DM263" i="65"/>
  <c r="DL327" i="65"/>
  <c r="DJ327" i="65"/>
  <c r="DK327" i="65"/>
  <c r="DN327" i="65"/>
  <c r="DO327" i="65"/>
  <c r="DM327" i="65"/>
  <c r="DJ391" i="65"/>
  <c r="DK391" i="65"/>
  <c r="DL391" i="65"/>
  <c r="DN391" i="65"/>
  <c r="DM391" i="65"/>
  <c r="DO391" i="65"/>
  <c r="DK455" i="65"/>
  <c r="DL455" i="65"/>
  <c r="DJ455" i="65"/>
  <c r="DM455" i="65"/>
  <c r="DN455" i="65"/>
  <c r="DO455" i="65"/>
  <c r="DL11" i="65"/>
  <c r="DJ11" i="65"/>
  <c r="DK11" i="65"/>
  <c r="DN11" i="65"/>
  <c r="DO11" i="65"/>
  <c r="DM11" i="65"/>
  <c r="DJ81" i="65"/>
  <c r="DK81" i="65"/>
  <c r="DL81" i="65"/>
  <c r="DM81" i="65"/>
  <c r="DN81" i="65"/>
  <c r="DO81" i="65"/>
  <c r="DK166" i="65"/>
  <c r="DL166" i="65"/>
  <c r="DJ166" i="65"/>
  <c r="DM166" i="65"/>
  <c r="DN166" i="65"/>
  <c r="DO166" i="65"/>
  <c r="EE297" i="65"/>
  <c r="DJ382" i="65"/>
  <c r="DK382" i="65"/>
  <c r="DL382" i="65"/>
  <c r="DM382" i="65"/>
  <c r="DN382" i="65"/>
  <c r="DO382" i="65"/>
  <c r="EF468" i="65"/>
  <c r="DL468" i="65"/>
  <c r="DJ468" i="65"/>
  <c r="DK468" i="65"/>
  <c r="DM468" i="65"/>
  <c r="DN468" i="65"/>
  <c r="DO468" i="65"/>
  <c r="EF317" i="65"/>
  <c r="DJ317" i="65"/>
  <c r="DK317" i="65"/>
  <c r="DL317" i="65"/>
  <c r="DM317" i="65"/>
  <c r="DN317" i="65"/>
  <c r="DO317" i="65"/>
  <c r="DL488" i="65"/>
  <c r="DJ488" i="65"/>
  <c r="DK488" i="65"/>
  <c r="DM488" i="65"/>
  <c r="DN488" i="65"/>
  <c r="DO488" i="65"/>
  <c r="DL167" i="65"/>
  <c r="DJ167" i="65"/>
  <c r="DK167" i="65"/>
  <c r="DN167" i="65"/>
  <c r="DO167" i="65"/>
  <c r="DM167" i="65"/>
  <c r="EF298" i="65"/>
  <c r="DK298" i="65"/>
  <c r="DL298" i="65"/>
  <c r="DJ298" i="65"/>
  <c r="DM298" i="65"/>
  <c r="DN298" i="65"/>
  <c r="DO298" i="65"/>
  <c r="EE341" i="65"/>
  <c r="DK384" i="65"/>
  <c r="DL384" i="65"/>
  <c r="DJ384" i="65"/>
  <c r="DO384" i="65"/>
  <c r="DM384" i="65"/>
  <c r="DN384" i="65"/>
  <c r="EF469" i="65"/>
  <c r="DJ469" i="65"/>
  <c r="DK469" i="65"/>
  <c r="DL469" i="65"/>
  <c r="DN469" i="65"/>
  <c r="DO469" i="65"/>
  <c r="DM469" i="65"/>
  <c r="DJ65" i="65"/>
  <c r="DK65" i="65"/>
  <c r="DL65" i="65"/>
  <c r="DM65" i="65"/>
  <c r="DN65" i="65"/>
  <c r="DO65" i="65"/>
  <c r="DL235" i="65"/>
  <c r="DJ235" i="65"/>
  <c r="DK235" i="65"/>
  <c r="DN235" i="65"/>
  <c r="DO235" i="65"/>
  <c r="DM235" i="65"/>
  <c r="DJ332" i="65"/>
  <c r="DK332" i="65"/>
  <c r="DL332" i="65"/>
  <c r="DO332" i="65"/>
  <c r="DM332" i="65"/>
  <c r="DN332" i="65"/>
  <c r="EF417" i="65"/>
  <c r="DL417" i="65"/>
  <c r="DJ417" i="65"/>
  <c r="DK417" i="65"/>
  <c r="DM417" i="65"/>
  <c r="DN417" i="65"/>
  <c r="DO417" i="65"/>
  <c r="DJ502" i="65"/>
  <c r="DK502" i="65"/>
  <c r="DL502" i="65"/>
  <c r="DO502" i="65"/>
  <c r="DM502" i="65"/>
  <c r="DN502" i="65"/>
  <c r="EF173" i="65"/>
  <c r="DJ173" i="65"/>
  <c r="DK173" i="65"/>
  <c r="DL173" i="65"/>
  <c r="DM173" i="65"/>
  <c r="DN173" i="65"/>
  <c r="DO173" i="65"/>
  <c r="DJ312" i="65"/>
  <c r="DK312" i="65"/>
  <c r="DL312" i="65"/>
  <c r="DO312" i="65"/>
  <c r="DM312" i="65"/>
  <c r="DN312" i="65"/>
  <c r="DJ482" i="65"/>
  <c r="DK482" i="65"/>
  <c r="DL482" i="65"/>
  <c r="DO482" i="65"/>
  <c r="DM482" i="65"/>
  <c r="DN482" i="65"/>
  <c r="DJ120" i="65"/>
  <c r="DK120" i="65"/>
  <c r="DL120" i="65"/>
  <c r="DO120" i="65"/>
  <c r="DM120" i="65"/>
  <c r="DN120" i="65"/>
  <c r="DJ41" i="65"/>
  <c r="DK41" i="65"/>
  <c r="DL41" i="65"/>
  <c r="DM41" i="65"/>
  <c r="DN41" i="65"/>
  <c r="DO41" i="65"/>
  <c r="EE211" i="65"/>
  <c r="DK154" i="65"/>
  <c r="DL154" i="65"/>
  <c r="DJ154" i="65"/>
  <c r="DM154" i="65"/>
  <c r="DN154" i="65"/>
  <c r="DO154" i="65"/>
  <c r="EF287" i="65"/>
  <c r="DL287" i="65"/>
  <c r="DJ287" i="65"/>
  <c r="DK287" i="65"/>
  <c r="DN287" i="65"/>
  <c r="DO287" i="65"/>
  <c r="DM287" i="65"/>
  <c r="EE351" i="65"/>
  <c r="DK18" i="65"/>
  <c r="DL18" i="65"/>
  <c r="DJ18" i="65"/>
  <c r="DM18" i="65"/>
  <c r="DN18" i="65"/>
  <c r="DO18" i="65"/>
  <c r="EH187" i="65"/>
  <c r="DJ308" i="65"/>
  <c r="DK308" i="65"/>
  <c r="DL308" i="65"/>
  <c r="DO308" i="65"/>
  <c r="DM308" i="65"/>
  <c r="DN308" i="65"/>
  <c r="EF457" i="65"/>
  <c r="DJ457" i="65"/>
  <c r="DK457" i="65"/>
  <c r="DL457" i="65"/>
  <c r="DN457" i="65"/>
  <c r="DO457" i="65"/>
  <c r="DM457" i="65"/>
  <c r="EE285" i="65"/>
  <c r="EF509" i="65"/>
  <c r="DJ509" i="65"/>
  <c r="DK509" i="65"/>
  <c r="DL509" i="65"/>
  <c r="DN509" i="65"/>
  <c r="DO509" i="65"/>
  <c r="DM509" i="65"/>
  <c r="DK352" i="65"/>
  <c r="DL352" i="65"/>
  <c r="DJ352" i="65"/>
  <c r="DO352" i="65"/>
  <c r="DM352" i="65"/>
  <c r="DN352" i="65"/>
  <c r="DJ501" i="65"/>
  <c r="DK501" i="65"/>
  <c r="DL501" i="65"/>
  <c r="DN501" i="65"/>
  <c r="DM501" i="65"/>
  <c r="DO501" i="65"/>
  <c r="DJ129" i="65"/>
  <c r="DK129" i="65"/>
  <c r="DL129" i="65"/>
  <c r="DM129" i="65"/>
  <c r="DN129" i="65"/>
  <c r="DO129" i="65"/>
  <c r="DJ406" i="65"/>
  <c r="DK406" i="65"/>
  <c r="DL406" i="65"/>
  <c r="DM406" i="65"/>
  <c r="DN406" i="65"/>
  <c r="DO406" i="65"/>
  <c r="DK376" i="65"/>
  <c r="DL376" i="65"/>
  <c r="DJ376" i="65"/>
  <c r="DO376" i="65"/>
  <c r="DM376" i="65"/>
  <c r="DN376" i="65"/>
  <c r="DJ36" i="65"/>
  <c r="DK36" i="65"/>
  <c r="DL36" i="65"/>
  <c r="DO36" i="65"/>
  <c r="DM36" i="65"/>
  <c r="DN36" i="65"/>
  <c r="DJ100" i="65"/>
  <c r="DK100" i="65"/>
  <c r="DL100" i="65"/>
  <c r="DO100" i="65"/>
  <c r="DM100" i="65"/>
  <c r="DN100" i="65"/>
  <c r="DJ164" i="65"/>
  <c r="DK164" i="65"/>
  <c r="DL164" i="65"/>
  <c r="DO164" i="65"/>
  <c r="DM164" i="65"/>
  <c r="DN164" i="65"/>
  <c r="DJ228" i="65"/>
  <c r="DK228" i="65"/>
  <c r="DL228" i="65"/>
  <c r="DO228" i="65"/>
  <c r="DM228" i="65"/>
  <c r="DN228" i="65"/>
  <c r="DL99" i="65"/>
  <c r="DJ99" i="65"/>
  <c r="DK99" i="65"/>
  <c r="DN99" i="65"/>
  <c r="DO99" i="65"/>
  <c r="DM99" i="65"/>
  <c r="DJ185" i="65"/>
  <c r="DK185" i="65"/>
  <c r="DL185" i="65"/>
  <c r="DM185" i="65"/>
  <c r="DN185" i="65"/>
  <c r="DO185" i="65"/>
  <c r="DK262" i="65"/>
  <c r="DL262" i="65"/>
  <c r="DJ262" i="65"/>
  <c r="DM262" i="65"/>
  <c r="DN262" i="65"/>
  <c r="DO262" i="65"/>
  <c r="DK106" i="65"/>
  <c r="DL106" i="65"/>
  <c r="DJ106" i="65"/>
  <c r="DM106" i="65"/>
  <c r="DN106" i="65"/>
  <c r="DO106" i="65"/>
  <c r="DL191" i="65"/>
  <c r="DJ191" i="65"/>
  <c r="DK191" i="65"/>
  <c r="DN191" i="65"/>
  <c r="DO191" i="65"/>
  <c r="DM191" i="65"/>
  <c r="DL267" i="65"/>
  <c r="DJ267" i="65"/>
  <c r="DK267" i="65"/>
  <c r="DN267" i="65"/>
  <c r="DO267" i="65"/>
  <c r="DM267" i="65"/>
  <c r="EH299" i="65"/>
  <c r="DL331" i="65"/>
  <c r="DJ331" i="65"/>
  <c r="DK331" i="65"/>
  <c r="DN331" i="65"/>
  <c r="DO331" i="65"/>
  <c r="DM331" i="65"/>
  <c r="DJ379" i="65"/>
  <c r="DK379" i="65"/>
  <c r="DL379" i="65"/>
  <c r="DN379" i="65"/>
  <c r="DO379" i="65"/>
  <c r="DM379" i="65"/>
  <c r="DJ395" i="65"/>
  <c r="DK395" i="65"/>
  <c r="DL395" i="65"/>
  <c r="DN395" i="65"/>
  <c r="DO395" i="65"/>
  <c r="DM395" i="65"/>
  <c r="DK459" i="65"/>
  <c r="DL459" i="65"/>
  <c r="DJ459" i="65"/>
  <c r="DM459" i="65"/>
  <c r="DN459" i="65"/>
  <c r="DO459" i="65"/>
  <c r="DL15" i="65"/>
  <c r="DJ15" i="65"/>
  <c r="DK15" i="65"/>
  <c r="DN15" i="65"/>
  <c r="DO15" i="65"/>
  <c r="DM15" i="65"/>
  <c r="DJ177" i="65"/>
  <c r="DK177" i="65"/>
  <c r="DL177" i="65"/>
  <c r="DM177" i="65"/>
  <c r="DN177" i="65"/>
  <c r="DO177" i="65"/>
  <c r="DK302" i="65"/>
  <c r="DL302" i="65"/>
  <c r="DJ302" i="65"/>
  <c r="DM302" i="65"/>
  <c r="DN302" i="65"/>
  <c r="DO302" i="65"/>
  <c r="DK388" i="65"/>
  <c r="DL388" i="65"/>
  <c r="DJ388" i="65"/>
  <c r="DO388" i="65"/>
  <c r="DN388" i="65"/>
  <c r="DM388" i="65"/>
  <c r="EF473" i="65"/>
  <c r="DJ473" i="65"/>
  <c r="DK473" i="65"/>
  <c r="DL473" i="65"/>
  <c r="DN473" i="65"/>
  <c r="DO473" i="65"/>
  <c r="DM473" i="65"/>
  <c r="DJ328" i="65"/>
  <c r="DK328" i="65"/>
  <c r="DL328" i="65"/>
  <c r="DO328" i="65"/>
  <c r="DM328" i="65"/>
  <c r="DN328" i="65"/>
  <c r="DJ498" i="65"/>
  <c r="DK498" i="65"/>
  <c r="DL498" i="65"/>
  <c r="DO498" i="65"/>
  <c r="DM498" i="65"/>
  <c r="DN498" i="65"/>
  <c r="DK178" i="65"/>
  <c r="DL178" i="65"/>
  <c r="DJ178" i="65"/>
  <c r="DM178" i="65"/>
  <c r="DN178" i="65"/>
  <c r="DO178" i="65"/>
  <c r="DJ257" i="65"/>
  <c r="DK257" i="65"/>
  <c r="DL257" i="65"/>
  <c r="DM257" i="65"/>
  <c r="DN257" i="65"/>
  <c r="DO257" i="65"/>
  <c r="DJ304" i="65"/>
  <c r="DK304" i="65"/>
  <c r="DL304" i="65"/>
  <c r="DO304" i="65"/>
  <c r="DM304" i="65"/>
  <c r="DN304" i="65"/>
  <c r="EF389" i="65"/>
  <c r="DL389" i="65"/>
  <c r="DJ389" i="65"/>
  <c r="DK389" i="65"/>
  <c r="DM389" i="65"/>
  <c r="DN389" i="65"/>
  <c r="DO389" i="65"/>
  <c r="DJ474" i="65"/>
  <c r="DK474" i="65"/>
  <c r="DL474" i="65"/>
  <c r="DO474" i="65"/>
  <c r="DM474" i="65"/>
  <c r="DN474" i="65"/>
  <c r="DL75" i="65"/>
  <c r="DJ75" i="65"/>
  <c r="DK75" i="65"/>
  <c r="DN75" i="65"/>
  <c r="DO75" i="65"/>
  <c r="DM75" i="65"/>
  <c r="DJ244" i="65"/>
  <c r="DK244" i="65"/>
  <c r="DL244" i="65"/>
  <c r="DO244" i="65"/>
  <c r="DM244" i="65"/>
  <c r="DN244" i="65"/>
  <c r="DJ337" i="65"/>
  <c r="DL337" i="65"/>
  <c r="DK337" i="65"/>
  <c r="DM337" i="65"/>
  <c r="DN337" i="65"/>
  <c r="DO337" i="65"/>
  <c r="EE422" i="65"/>
  <c r="DJ465" i="65"/>
  <c r="DK465" i="65"/>
  <c r="DL465" i="65"/>
  <c r="DN465" i="65"/>
  <c r="DO465" i="65"/>
  <c r="DM465" i="65"/>
  <c r="DJ486" i="65"/>
  <c r="DK486" i="65"/>
  <c r="DL486" i="65"/>
  <c r="DO486" i="65"/>
  <c r="DM486" i="65"/>
  <c r="DN486" i="65"/>
  <c r="DL508" i="65"/>
  <c r="DJ508" i="65"/>
  <c r="DK508" i="65"/>
  <c r="DM508" i="65"/>
  <c r="DN508" i="65"/>
  <c r="DO508" i="65"/>
  <c r="EF141" i="65"/>
  <c r="DJ141" i="65"/>
  <c r="DK141" i="65"/>
  <c r="DL141" i="65"/>
  <c r="DM141" i="65"/>
  <c r="DN141" i="65"/>
  <c r="DO141" i="65"/>
  <c r="DK290" i="65"/>
  <c r="DL290" i="65"/>
  <c r="DJ290" i="65"/>
  <c r="DM290" i="65"/>
  <c r="DN290" i="65"/>
  <c r="DO290" i="65"/>
  <c r="EE365" i="65"/>
  <c r="EE450" i="65"/>
  <c r="DJ72" i="65"/>
  <c r="DK72" i="65"/>
  <c r="DL72" i="65"/>
  <c r="DO72" i="65"/>
  <c r="DM72" i="65"/>
  <c r="DN72" i="65"/>
  <c r="DJ200" i="65"/>
  <c r="DK200" i="65"/>
  <c r="DL200" i="65"/>
  <c r="DO200" i="65"/>
  <c r="DM200" i="65"/>
  <c r="DN200" i="65"/>
  <c r="DL147" i="65"/>
  <c r="DJ147" i="65"/>
  <c r="DK147" i="65"/>
  <c r="DN147" i="65"/>
  <c r="DO147" i="65"/>
  <c r="DM147" i="65"/>
  <c r="DJ69" i="65"/>
  <c r="DK69" i="65"/>
  <c r="DL69" i="65"/>
  <c r="DM69" i="65"/>
  <c r="DN69" i="65"/>
  <c r="DO69" i="65"/>
  <c r="DJ197" i="65"/>
  <c r="DK197" i="65"/>
  <c r="DL197" i="65"/>
  <c r="DM197" i="65"/>
  <c r="DN197" i="65"/>
  <c r="DO197" i="65"/>
  <c r="EF239" i="65"/>
  <c r="DL239" i="65"/>
  <c r="DJ239" i="65"/>
  <c r="DK239" i="65"/>
  <c r="DN239" i="65"/>
  <c r="DO239" i="65"/>
  <c r="DM239" i="65"/>
  <c r="EF367" i="65"/>
  <c r="DJ367" i="65"/>
  <c r="DK367" i="65"/>
  <c r="DL367" i="65"/>
  <c r="DN367" i="65"/>
  <c r="DM367" i="65"/>
  <c r="DO367" i="65"/>
  <c r="EF495" i="65"/>
  <c r="DK495" i="65"/>
  <c r="DL495" i="65"/>
  <c r="DJ495" i="65"/>
  <c r="DM495" i="65"/>
  <c r="DO495" i="65"/>
  <c r="DN495" i="65"/>
  <c r="DJ145" i="65"/>
  <c r="DK145" i="65"/>
  <c r="DL145" i="65"/>
  <c r="DM145" i="65"/>
  <c r="DN145" i="65"/>
  <c r="DO145" i="65"/>
  <c r="DK286" i="65"/>
  <c r="DL286" i="65"/>
  <c r="DJ286" i="65"/>
  <c r="DM286" i="65"/>
  <c r="DN286" i="65"/>
  <c r="DO286" i="65"/>
  <c r="DJ478" i="65"/>
  <c r="DK478" i="65"/>
  <c r="DL478" i="65"/>
  <c r="DO478" i="65"/>
  <c r="DN478" i="65"/>
  <c r="DM478" i="65"/>
  <c r="DL231" i="65"/>
  <c r="DJ231" i="65"/>
  <c r="DK231" i="65"/>
  <c r="DN231" i="65"/>
  <c r="DO231" i="65"/>
  <c r="DM231" i="65"/>
  <c r="EE373" i="65"/>
  <c r="DL480" i="65"/>
  <c r="DJ480" i="65"/>
  <c r="DK480" i="65"/>
  <c r="DM480" i="65"/>
  <c r="DN480" i="65"/>
  <c r="DO480" i="65"/>
  <c r="DK428" i="65"/>
  <c r="DL428" i="65"/>
  <c r="DJ428" i="65"/>
  <c r="DO428" i="65"/>
  <c r="DM428" i="65"/>
  <c r="DN428" i="65"/>
  <c r="EF237" i="65"/>
  <c r="DJ237" i="65"/>
  <c r="DK237" i="65"/>
  <c r="DL237" i="65"/>
  <c r="DM237" i="65"/>
  <c r="DN237" i="65"/>
  <c r="DO237" i="65"/>
  <c r="DK531" i="65"/>
  <c r="DL531" i="65"/>
  <c r="DJ531" i="65"/>
  <c r="DM531" i="65"/>
  <c r="DN531" i="65"/>
  <c r="DO531" i="65"/>
  <c r="DL520" i="65"/>
  <c r="DJ520" i="65"/>
  <c r="DK520" i="65"/>
  <c r="DM520" i="65"/>
  <c r="DN520" i="65"/>
  <c r="DO520" i="65"/>
  <c r="DJ518" i="65"/>
  <c r="DK518" i="65"/>
  <c r="DL518" i="65"/>
  <c r="DO518" i="65"/>
  <c r="DN518" i="65"/>
  <c r="DM518" i="65"/>
  <c r="DK539" i="65"/>
  <c r="DL539" i="65"/>
  <c r="DJ539" i="65"/>
  <c r="DM539" i="65"/>
  <c r="DN539" i="65"/>
  <c r="DO539" i="65"/>
  <c r="DJ529" i="65"/>
  <c r="DK529" i="65"/>
  <c r="DL529" i="65"/>
  <c r="DN529" i="65"/>
  <c r="DM529" i="65"/>
  <c r="DO529" i="65"/>
  <c r="DJ521" i="65"/>
  <c r="DK521" i="65"/>
  <c r="DL521" i="65"/>
  <c r="DN521" i="65"/>
  <c r="DM521" i="65"/>
  <c r="DO521" i="65"/>
  <c r="DK519" i="65"/>
  <c r="DL519" i="65"/>
  <c r="DJ519" i="65"/>
  <c r="DM519" i="65"/>
  <c r="DO519" i="65"/>
  <c r="DN519" i="65"/>
  <c r="DL532" i="65"/>
  <c r="DJ532" i="65"/>
  <c r="DK532" i="65"/>
  <c r="DM532" i="65"/>
  <c r="DN532" i="65"/>
  <c r="DO532" i="65"/>
  <c r="DJ533" i="65"/>
  <c r="DK533" i="65"/>
  <c r="DL533" i="65"/>
  <c r="DN533" i="65"/>
  <c r="DM533" i="65"/>
  <c r="DO533" i="65"/>
  <c r="DJ545" i="65"/>
  <c r="DK545" i="65"/>
  <c r="DL545" i="65"/>
  <c r="DN545" i="65"/>
  <c r="DO545" i="65"/>
  <c r="DM545" i="65"/>
  <c r="DK523" i="65"/>
  <c r="DL523" i="65"/>
  <c r="DJ523" i="65"/>
  <c r="DM523" i="65"/>
  <c r="DN523" i="65"/>
  <c r="DO523" i="65"/>
  <c r="DJ538" i="65"/>
  <c r="DK538" i="65"/>
  <c r="DL538" i="65"/>
  <c r="DO538" i="65"/>
  <c r="DN538" i="65"/>
  <c r="DM538" i="65"/>
  <c r="DK527" i="65"/>
  <c r="DL527" i="65"/>
  <c r="DJ527" i="65"/>
  <c r="DM527" i="65"/>
  <c r="DN527" i="65"/>
  <c r="DO527" i="65"/>
  <c r="DL544" i="65"/>
  <c r="DJ544" i="65"/>
  <c r="DK544" i="65"/>
  <c r="DM544" i="65"/>
  <c r="DN544" i="65"/>
  <c r="DO544" i="65"/>
  <c r="DL35" i="65"/>
  <c r="DJ35" i="65"/>
  <c r="DK35" i="65"/>
  <c r="DN35" i="65"/>
  <c r="DO35" i="65"/>
  <c r="DM35" i="65"/>
  <c r="EH44" i="65"/>
  <c r="DJ76" i="65"/>
  <c r="DK76" i="65"/>
  <c r="DL76" i="65"/>
  <c r="DO76" i="65"/>
  <c r="DM76" i="65"/>
  <c r="DN76" i="65"/>
  <c r="EH108" i="65"/>
  <c r="DJ140" i="65"/>
  <c r="DK140" i="65"/>
  <c r="DL140" i="65"/>
  <c r="DO140" i="65"/>
  <c r="DM140" i="65"/>
  <c r="DN140" i="65"/>
  <c r="EH172" i="65"/>
  <c r="DJ204" i="65"/>
  <c r="DK204" i="65"/>
  <c r="DL204" i="65"/>
  <c r="DO204" i="65"/>
  <c r="DM204" i="65"/>
  <c r="DN204" i="65"/>
  <c r="EH236" i="65"/>
  <c r="DL67" i="65"/>
  <c r="DJ67" i="65"/>
  <c r="DK67" i="65"/>
  <c r="DN67" i="65"/>
  <c r="DO67" i="65"/>
  <c r="DM67" i="65"/>
  <c r="EH110" i="65"/>
  <c r="DJ153" i="65"/>
  <c r="DK153" i="65"/>
  <c r="DL153" i="65"/>
  <c r="DM153" i="65"/>
  <c r="DN153" i="65"/>
  <c r="DO153" i="65"/>
  <c r="EH195" i="65"/>
  <c r="DK238" i="65"/>
  <c r="DL238" i="65"/>
  <c r="DJ238" i="65"/>
  <c r="DM238" i="65"/>
  <c r="DN238" i="65"/>
  <c r="DO238" i="65"/>
  <c r="EH26" i="65"/>
  <c r="DK74" i="65"/>
  <c r="DL74" i="65"/>
  <c r="DJ74" i="65"/>
  <c r="DM74" i="65"/>
  <c r="DN74" i="65"/>
  <c r="DO74" i="65"/>
  <c r="DL159" i="65"/>
  <c r="DJ159" i="65"/>
  <c r="DK159" i="65"/>
  <c r="DN159" i="65"/>
  <c r="DO159" i="65"/>
  <c r="DM159" i="65"/>
  <c r="EH202" i="65"/>
  <c r="EH275" i="65"/>
  <c r="DJ371" i="65"/>
  <c r="DK371" i="65"/>
  <c r="DL371" i="65"/>
  <c r="DN371" i="65"/>
  <c r="DM371" i="65"/>
  <c r="DO371" i="65"/>
  <c r="EH403" i="65"/>
  <c r="EF435" i="65"/>
  <c r="DJ435" i="65"/>
  <c r="DK435" i="65"/>
  <c r="DL435" i="65"/>
  <c r="DN435" i="65"/>
  <c r="DM435" i="65"/>
  <c r="DO435" i="65"/>
  <c r="EH467" i="65"/>
  <c r="EF499" i="65"/>
  <c r="DK499" i="65"/>
  <c r="DL499" i="65"/>
  <c r="DJ499" i="65"/>
  <c r="DM499" i="65"/>
  <c r="DO499" i="65"/>
  <c r="DN499" i="65"/>
  <c r="EE7" i="65"/>
  <c r="EF70" i="65"/>
  <c r="DK70" i="65"/>
  <c r="DL70" i="65"/>
  <c r="DJ70" i="65"/>
  <c r="DM70" i="65"/>
  <c r="DN70" i="65"/>
  <c r="DO70" i="65"/>
  <c r="EH155" i="65"/>
  <c r="EF240" i="65"/>
  <c r="DJ240" i="65"/>
  <c r="DK240" i="65"/>
  <c r="DL240" i="65"/>
  <c r="DO240" i="65"/>
  <c r="DM240" i="65"/>
  <c r="DN240" i="65"/>
  <c r="EH292" i="65"/>
  <c r="EF334" i="65"/>
  <c r="DK334" i="65"/>
  <c r="DL334" i="65"/>
  <c r="DJ334" i="65"/>
  <c r="DM334" i="65"/>
  <c r="DN334" i="65"/>
  <c r="DO334" i="65"/>
  <c r="EH377" i="65"/>
  <c r="EF420" i="65"/>
  <c r="DK420" i="65"/>
  <c r="DL420" i="65"/>
  <c r="DJ420" i="65"/>
  <c r="DO420" i="65"/>
  <c r="DN420" i="65"/>
  <c r="DM420" i="65"/>
  <c r="EH462" i="65"/>
  <c r="EF505" i="65"/>
  <c r="DJ505" i="65"/>
  <c r="DK505" i="65"/>
  <c r="DL505" i="65"/>
  <c r="DN505" i="65"/>
  <c r="DO505" i="65"/>
  <c r="DM505" i="65"/>
  <c r="EH306" i="65"/>
  <c r="EF392" i="65"/>
  <c r="DK392" i="65"/>
  <c r="DL392" i="65"/>
  <c r="DJ392" i="65"/>
  <c r="DO392" i="65"/>
  <c r="DM392" i="65"/>
  <c r="DN392" i="65"/>
  <c r="EE477" i="65"/>
  <c r="DL71" i="65"/>
  <c r="DJ71" i="65"/>
  <c r="DK71" i="65"/>
  <c r="DN71" i="65"/>
  <c r="DO71" i="65"/>
  <c r="DM71" i="65"/>
  <c r="EE157" i="65"/>
  <c r="EF241" i="65"/>
  <c r="DJ241" i="65"/>
  <c r="DK241" i="65"/>
  <c r="DL241" i="65"/>
  <c r="DM241" i="65"/>
  <c r="DN241" i="65"/>
  <c r="DO241" i="65"/>
  <c r="EE293" i="65"/>
  <c r="EF336" i="65"/>
  <c r="DJ336" i="65"/>
  <c r="DK336" i="65"/>
  <c r="DL336" i="65"/>
  <c r="DO336" i="65"/>
  <c r="DM336" i="65"/>
  <c r="DN336" i="65"/>
  <c r="EE378" i="65"/>
  <c r="EF421" i="65"/>
  <c r="DL421" i="65"/>
  <c r="DJ421" i="65"/>
  <c r="DK421" i="65"/>
  <c r="DM421" i="65"/>
  <c r="DN421" i="65"/>
  <c r="DO421" i="65"/>
  <c r="EH464" i="65"/>
  <c r="EF506" i="65"/>
  <c r="DJ506" i="65"/>
  <c r="DK506" i="65"/>
  <c r="DL506" i="65"/>
  <c r="DO506" i="65"/>
  <c r="DN506" i="65"/>
  <c r="DM506" i="65"/>
  <c r="EH54" i="65"/>
  <c r="EF139" i="65"/>
  <c r="DL139" i="65"/>
  <c r="DJ139" i="65"/>
  <c r="DK139" i="65"/>
  <c r="DN139" i="65"/>
  <c r="DO139" i="65"/>
  <c r="DM139" i="65"/>
  <c r="EH225" i="65"/>
  <c r="EF284" i="65"/>
  <c r="DJ284" i="65"/>
  <c r="DK284" i="65"/>
  <c r="DL284" i="65"/>
  <c r="DO284" i="65"/>
  <c r="DM284" i="65"/>
  <c r="DN284" i="65"/>
  <c r="EH326" i="65"/>
  <c r="EF369" i="65"/>
  <c r="DL369" i="65"/>
  <c r="DJ369" i="65"/>
  <c r="DK369" i="65"/>
  <c r="DM369" i="65"/>
  <c r="DN369" i="65"/>
  <c r="DO369" i="65"/>
  <c r="EH412" i="65"/>
  <c r="EF454" i="65"/>
  <c r="DJ454" i="65"/>
  <c r="DK454" i="65"/>
  <c r="DL454" i="65"/>
  <c r="DO454" i="65"/>
  <c r="DM454" i="65"/>
  <c r="DN454" i="65"/>
  <c r="EE497" i="65"/>
  <c r="EF77" i="65"/>
  <c r="DJ77" i="65"/>
  <c r="DK77" i="65"/>
  <c r="DL77" i="65"/>
  <c r="DM77" i="65"/>
  <c r="DN77" i="65"/>
  <c r="DO77" i="65"/>
  <c r="EH162" i="65"/>
  <c r="EF245" i="65"/>
  <c r="DJ245" i="65"/>
  <c r="DK245" i="65"/>
  <c r="DL245" i="65"/>
  <c r="DM245" i="65"/>
  <c r="DN245" i="65"/>
  <c r="DO245" i="65"/>
  <c r="EE301" i="65"/>
  <c r="EH472" i="65"/>
  <c r="EF514" i="65"/>
  <c r="DJ514" i="65"/>
  <c r="DK514" i="65"/>
  <c r="DL514" i="65"/>
  <c r="DO514" i="65"/>
  <c r="DN514" i="65"/>
  <c r="DM514" i="65"/>
  <c r="EF17" i="65"/>
  <c r="DJ17" i="65"/>
  <c r="DK17" i="65"/>
  <c r="DL17" i="65"/>
  <c r="DM17" i="65"/>
  <c r="DN17" i="65"/>
  <c r="DO17" i="65"/>
  <c r="EH12" i="65"/>
  <c r="EE394" i="65"/>
  <c r="EH458" i="65"/>
  <c r="EF86" i="65"/>
  <c r="DK86" i="65"/>
  <c r="DL86" i="65"/>
  <c r="DJ86" i="65"/>
  <c r="DM86" i="65"/>
  <c r="DN86" i="65"/>
  <c r="DO86" i="65"/>
  <c r="EH321" i="65"/>
  <c r="EF449" i="65"/>
  <c r="DL449" i="65"/>
  <c r="DJ449" i="65"/>
  <c r="DK449" i="65"/>
  <c r="DN449" i="65"/>
  <c r="DO449" i="65"/>
  <c r="DM449" i="65"/>
  <c r="EH66" i="65"/>
  <c r="EF296" i="65"/>
  <c r="DJ296" i="65"/>
  <c r="DK296" i="65"/>
  <c r="DL296" i="65"/>
  <c r="DO296" i="65"/>
  <c r="DM296" i="65"/>
  <c r="DN296" i="65"/>
  <c r="EH6" i="65"/>
  <c r="EF39" i="65"/>
  <c r="DL39" i="65"/>
  <c r="DJ39" i="65"/>
  <c r="DK39" i="65"/>
  <c r="DN39" i="65"/>
  <c r="DO39" i="65"/>
  <c r="DM39" i="65"/>
  <c r="EH48" i="65"/>
  <c r="EF80" i="65"/>
  <c r="DJ80" i="65"/>
  <c r="DK80" i="65"/>
  <c r="DL80" i="65"/>
  <c r="DO80" i="65"/>
  <c r="DM80" i="65"/>
  <c r="DN80" i="65"/>
  <c r="EH112" i="65"/>
  <c r="EF144" i="65"/>
  <c r="DJ144" i="65"/>
  <c r="DK144" i="65"/>
  <c r="DL144" i="65"/>
  <c r="DO144" i="65"/>
  <c r="DM144" i="65"/>
  <c r="DN144" i="65"/>
  <c r="EH176" i="65"/>
  <c r="EF208" i="65"/>
  <c r="DJ208" i="65"/>
  <c r="DK208" i="65"/>
  <c r="DL208" i="65"/>
  <c r="DO208" i="65"/>
  <c r="DM208" i="65"/>
  <c r="DN208" i="65"/>
  <c r="EH25" i="65"/>
  <c r="EF73" i="65"/>
  <c r="DJ73" i="65"/>
  <c r="DK73" i="65"/>
  <c r="DL73" i="65"/>
  <c r="DM73" i="65"/>
  <c r="DN73" i="65"/>
  <c r="DO73" i="65"/>
  <c r="EH115" i="65"/>
  <c r="EF158" i="65"/>
  <c r="DK158" i="65"/>
  <c r="DL158" i="65"/>
  <c r="DJ158" i="65"/>
  <c r="DM158" i="65"/>
  <c r="DN158" i="65"/>
  <c r="DO158" i="65"/>
  <c r="DJ201" i="65"/>
  <c r="DK201" i="65"/>
  <c r="DL201" i="65"/>
  <c r="DM201" i="65"/>
  <c r="DN201" i="65"/>
  <c r="DO201" i="65"/>
  <c r="EF242" i="65"/>
  <c r="DK242" i="65"/>
  <c r="DL242" i="65"/>
  <c r="DJ242" i="65"/>
  <c r="DM242" i="65"/>
  <c r="DN242" i="65"/>
  <c r="DO242" i="65"/>
  <c r="EH34" i="65"/>
  <c r="EF79" i="65"/>
  <c r="DL79" i="65"/>
  <c r="DJ79" i="65"/>
  <c r="DK79" i="65"/>
  <c r="DN79" i="65"/>
  <c r="DO79" i="65"/>
  <c r="DM79" i="65"/>
  <c r="EH122" i="65"/>
  <c r="EE207" i="65"/>
  <c r="EF229" i="65"/>
  <c r="DJ229" i="65"/>
  <c r="DK229" i="65"/>
  <c r="DL229" i="65"/>
  <c r="DM229" i="65"/>
  <c r="DN229" i="65"/>
  <c r="DO229" i="65"/>
  <c r="EF247" i="65"/>
  <c r="DL247" i="65"/>
  <c r="DJ247" i="65"/>
  <c r="DK247" i="65"/>
  <c r="DN247" i="65"/>
  <c r="DO247" i="65"/>
  <c r="DM247" i="65"/>
  <c r="EH279" i="65"/>
  <c r="EF311" i="65"/>
  <c r="DL311" i="65"/>
  <c r="DJ311" i="65"/>
  <c r="DK311" i="65"/>
  <c r="DN311" i="65"/>
  <c r="DO311" i="65"/>
  <c r="DM311" i="65"/>
  <c r="EH343" i="65"/>
  <c r="EF375" i="65"/>
  <c r="DJ375" i="65"/>
  <c r="DK375" i="65"/>
  <c r="DL375" i="65"/>
  <c r="DN375" i="65"/>
  <c r="DM375" i="65"/>
  <c r="DO375" i="65"/>
  <c r="EF439" i="65"/>
  <c r="DJ439" i="65"/>
  <c r="DK439" i="65"/>
  <c r="DL439" i="65"/>
  <c r="DN439" i="65"/>
  <c r="DM439" i="65"/>
  <c r="DO439" i="65"/>
  <c r="EF503" i="65"/>
  <c r="DK503" i="65"/>
  <c r="DL503" i="65"/>
  <c r="DJ503" i="65"/>
  <c r="DM503" i="65"/>
  <c r="DO503" i="65"/>
  <c r="DN503" i="65"/>
  <c r="EH37" i="65"/>
  <c r="EH81" i="65"/>
  <c r="EH209" i="65"/>
  <c r="EF276" i="65"/>
  <c r="DJ276" i="65"/>
  <c r="DK276" i="65"/>
  <c r="DL276" i="65"/>
  <c r="DO276" i="65"/>
  <c r="DM276" i="65"/>
  <c r="DN276" i="65"/>
  <c r="EH318" i="65"/>
  <c r="EF361" i="65"/>
  <c r="DL361" i="65"/>
  <c r="DJ361" i="65"/>
  <c r="DK361" i="65"/>
  <c r="DO361" i="65"/>
  <c r="DM361" i="65"/>
  <c r="DN361" i="65"/>
  <c r="EH404" i="65"/>
  <c r="EF446" i="65"/>
  <c r="DJ446" i="65"/>
  <c r="DK446" i="65"/>
  <c r="DL446" i="65"/>
  <c r="DO446" i="65"/>
  <c r="DM446" i="65"/>
  <c r="DN446" i="65"/>
  <c r="EE489" i="65"/>
  <c r="EF13" i="65"/>
  <c r="DJ13" i="65"/>
  <c r="DK13" i="65"/>
  <c r="DL13" i="65"/>
  <c r="DM13" i="65"/>
  <c r="DN13" i="65"/>
  <c r="DO13" i="65"/>
  <c r="EH360" i="65"/>
  <c r="EF445" i="65"/>
  <c r="DL445" i="65"/>
  <c r="DJ445" i="65"/>
  <c r="DK445" i="65"/>
  <c r="DN445" i="65"/>
  <c r="DO445" i="65"/>
  <c r="DM445" i="65"/>
  <c r="EH38" i="65"/>
  <c r="EF125" i="65"/>
  <c r="DJ125" i="65"/>
  <c r="DK125" i="65"/>
  <c r="DL125" i="65"/>
  <c r="DM125" i="65"/>
  <c r="DN125" i="65"/>
  <c r="DO125" i="65"/>
  <c r="EH210" i="65"/>
  <c r="EF277" i="65"/>
  <c r="DJ277" i="65"/>
  <c r="DK277" i="65"/>
  <c r="DL277" i="65"/>
  <c r="DM277" i="65"/>
  <c r="DN277" i="65"/>
  <c r="DO277" i="65"/>
  <c r="EH320" i="65"/>
  <c r="EF341" i="65"/>
  <c r="DL341" i="65"/>
  <c r="DJ341" i="65"/>
  <c r="DK341" i="65"/>
  <c r="DM341" i="65"/>
  <c r="DN341" i="65"/>
  <c r="DO341" i="65"/>
  <c r="EF362" i="65"/>
  <c r="DJ362" i="65"/>
  <c r="DK362" i="65"/>
  <c r="DL362" i="65"/>
  <c r="DM362" i="65"/>
  <c r="DN362" i="65"/>
  <c r="DO362" i="65"/>
  <c r="EE405" i="65"/>
  <c r="EF448" i="65"/>
  <c r="DK448" i="65"/>
  <c r="DL448" i="65"/>
  <c r="DJ448" i="65"/>
  <c r="DM448" i="65"/>
  <c r="DN448" i="65"/>
  <c r="DO448" i="65"/>
  <c r="EH490" i="65"/>
  <c r="EF14" i="65"/>
  <c r="DK14" i="65"/>
  <c r="DL14" i="65"/>
  <c r="DJ14" i="65"/>
  <c r="DM14" i="65"/>
  <c r="DN14" i="65"/>
  <c r="DO14" i="65"/>
  <c r="EH107" i="65"/>
  <c r="EF193" i="65"/>
  <c r="DJ193" i="65"/>
  <c r="DK193" i="65"/>
  <c r="DL193" i="65"/>
  <c r="DM193" i="65"/>
  <c r="DN193" i="65"/>
  <c r="DO193" i="65"/>
  <c r="EH268" i="65"/>
  <c r="EF310" i="65"/>
  <c r="DK310" i="65"/>
  <c r="DL310" i="65"/>
  <c r="DJ310" i="65"/>
  <c r="DM310" i="65"/>
  <c r="DN310" i="65"/>
  <c r="DO310" i="65"/>
  <c r="EH353" i="65"/>
  <c r="EF396" i="65"/>
  <c r="DK396" i="65"/>
  <c r="DL396" i="65"/>
  <c r="DJ396" i="65"/>
  <c r="DO396" i="65"/>
  <c r="DM396" i="65"/>
  <c r="DN396" i="65"/>
  <c r="EH438" i="65"/>
  <c r="EF481" i="65"/>
  <c r="DJ481" i="65"/>
  <c r="DK481" i="65"/>
  <c r="DL481" i="65"/>
  <c r="DN481" i="65"/>
  <c r="DM481" i="65"/>
  <c r="DO481" i="65"/>
  <c r="EE45" i="65"/>
  <c r="EF130" i="65"/>
  <c r="DK130" i="65"/>
  <c r="DL130" i="65"/>
  <c r="DJ130" i="65"/>
  <c r="DM130" i="65"/>
  <c r="DN130" i="65"/>
  <c r="DO130" i="65"/>
  <c r="EH215" i="65"/>
  <c r="EF280" i="65"/>
  <c r="DJ280" i="65"/>
  <c r="DK280" i="65"/>
  <c r="DL280" i="65"/>
  <c r="DO280" i="65"/>
  <c r="DM280" i="65"/>
  <c r="DN280" i="65"/>
  <c r="EH354" i="65"/>
  <c r="EF440" i="65"/>
  <c r="DK440" i="65"/>
  <c r="DL440" i="65"/>
  <c r="DJ440" i="65"/>
  <c r="DO440" i="65"/>
  <c r="DM440" i="65"/>
  <c r="DN440" i="65"/>
  <c r="EH24" i="65"/>
  <c r="EF88" i="65"/>
  <c r="DJ88" i="65"/>
  <c r="DK88" i="65"/>
  <c r="DL88" i="65"/>
  <c r="DO88" i="65"/>
  <c r="DM88" i="65"/>
  <c r="DN88" i="65"/>
  <c r="EH152" i="65"/>
  <c r="EF216" i="65"/>
  <c r="DJ216" i="65"/>
  <c r="DK216" i="65"/>
  <c r="DL216" i="65"/>
  <c r="DO216" i="65"/>
  <c r="DM216" i="65"/>
  <c r="DN216" i="65"/>
  <c r="EH83" i="65"/>
  <c r="EF169" i="65"/>
  <c r="DJ169" i="65"/>
  <c r="DK169" i="65"/>
  <c r="DL169" i="65"/>
  <c r="DM169" i="65"/>
  <c r="DN169" i="65"/>
  <c r="DO169" i="65"/>
  <c r="EE250" i="65"/>
  <c r="EF111" i="65"/>
  <c r="DL111" i="65"/>
  <c r="DJ111" i="65"/>
  <c r="DK111" i="65"/>
  <c r="DN111" i="65"/>
  <c r="DO111" i="65"/>
  <c r="DM111" i="65"/>
  <c r="EH175" i="65"/>
  <c r="EF255" i="65"/>
  <c r="DL255" i="65"/>
  <c r="DJ255" i="65"/>
  <c r="DK255" i="65"/>
  <c r="DN255" i="65"/>
  <c r="DO255" i="65"/>
  <c r="DM255" i="65"/>
  <c r="EE319" i="65"/>
  <c r="EF351" i="65"/>
  <c r="DJ351" i="65"/>
  <c r="DK351" i="65"/>
  <c r="DL351" i="65"/>
  <c r="DN351" i="65"/>
  <c r="DM351" i="65"/>
  <c r="DO351" i="65"/>
  <c r="EF383" i="65"/>
  <c r="DJ383" i="65"/>
  <c r="DK383" i="65"/>
  <c r="DL383" i="65"/>
  <c r="DN383" i="65"/>
  <c r="DM383" i="65"/>
  <c r="DO383" i="65"/>
  <c r="EH447" i="65"/>
  <c r="EF511" i="65"/>
  <c r="DK511" i="65"/>
  <c r="DL511" i="65"/>
  <c r="DJ511" i="65"/>
  <c r="DM511" i="65"/>
  <c r="DO511" i="65"/>
  <c r="DN511" i="65"/>
  <c r="EH102" i="65"/>
  <c r="DL187" i="65"/>
  <c r="DJ187" i="65"/>
  <c r="DK187" i="65"/>
  <c r="DN187" i="65"/>
  <c r="DO187" i="65"/>
  <c r="DM187" i="65"/>
  <c r="EF264" i="65"/>
  <c r="DJ264" i="65"/>
  <c r="DK264" i="65"/>
  <c r="DL264" i="65"/>
  <c r="DO264" i="65"/>
  <c r="DM264" i="65"/>
  <c r="DN264" i="65"/>
  <c r="EH350" i="65"/>
  <c r="EF414" i="65"/>
  <c r="DJ414" i="65"/>
  <c r="DK414" i="65"/>
  <c r="DL414" i="65"/>
  <c r="DM414" i="65"/>
  <c r="DN414" i="65"/>
  <c r="DO414" i="65"/>
  <c r="EE500" i="65"/>
  <c r="EF285" i="65"/>
  <c r="DJ285" i="65"/>
  <c r="DK285" i="65"/>
  <c r="DL285" i="65"/>
  <c r="DM285" i="65"/>
  <c r="DN285" i="65"/>
  <c r="DO285" i="65"/>
  <c r="EF381" i="65"/>
  <c r="DL381" i="65"/>
  <c r="DJ381" i="65"/>
  <c r="DK381" i="65"/>
  <c r="DN381" i="65"/>
  <c r="DO381" i="65"/>
  <c r="DM381" i="65"/>
  <c r="EE61" i="65"/>
  <c r="EF288" i="65"/>
  <c r="DJ288" i="65"/>
  <c r="DK288" i="65"/>
  <c r="DL288" i="65"/>
  <c r="DO288" i="65"/>
  <c r="DM288" i="65"/>
  <c r="DN288" i="65"/>
  <c r="EE501" i="65"/>
  <c r="EF43" i="65"/>
  <c r="DL43" i="65"/>
  <c r="DJ43" i="65"/>
  <c r="DK43" i="65"/>
  <c r="DN43" i="65"/>
  <c r="DO43" i="65"/>
  <c r="DM43" i="65"/>
  <c r="EH214" i="65"/>
  <c r="EF342" i="65"/>
  <c r="DJ342" i="65"/>
  <c r="DK342" i="65"/>
  <c r="DL342" i="65"/>
  <c r="DM342" i="65"/>
  <c r="DN342" i="65"/>
  <c r="DO342" i="65"/>
  <c r="EH470" i="65"/>
  <c r="EF269" i="65"/>
  <c r="DJ269" i="65"/>
  <c r="DK269" i="65"/>
  <c r="DL269" i="65"/>
  <c r="DM269" i="65"/>
  <c r="DN269" i="65"/>
  <c r="DO269" i="65"/>
  <c r="EH504" i="65"/>
  <c r="EF20" i="65"/>
  <c r="DJ20" i="65"/>
  <c r="DK20" i="65"/>
  <c r="DL20" i="65"/>
  <c r="DO20" i="65"/>
  <c r="DM20" i="65"/>
  <c r="DN20" i="65"/>
  <c r="EH52" i="65"/>
  <c r="EF84" i="65"/>
  <c r="DJ84" i="65"/>
  <c r="DK84" i="65"/>
  <c r="DL84" i="65"/>
  <c r="DO84" i="65"/>
  <c r="DM84" i="65"/>
  <c r="DN84" i="65"/>
  <c r="EH116" i="65"/>
  <c r="EF148" i="65"/>
  <c r="DJ148" i="65"/>
  <c r="DK148" i="65"/>
  <c r="DL148" i="65"/>
  <c r="DO148" i="65"/>
  <c r="DM148" i="65"/>
  <c r="DN148" i="65"/>
  <c r="EH180" i="65"/>
  <c r="EF212" i="65"/>
  <c r="DJ212" i="65"/>
  <c r="DK212" i="65"/>
  <c r="DL212" i="65"/>
  <c r="DO212" i="65"/>
  <c r="DM212" i="65"/>
  <c r="DN212" i="65"/>
  <c r="EH33" i="65"/>
  <c r="EF78" i="65"/>
  <c r="DK78" i="65"/>
  <c r="DL78" i="65"/>
  <c r="DJ78" i="65"/>
  <c r="DM78" i="65"/>
  <c r="DN78" i="65"/>
  <c r="DO78" i="65"/>
  <c r="EH121" i="65"/>
  <c r="EF163" i="65"/>
  <c r="DL163" i="65"/>
  <c r="DJ163" i="65"/>
  <c r="DK163" i="65"/>
  <c r="DN163" i="65"/>
  <c r="DO163" i="65"/>
  <c r="DM163" i="65"/>
  <c r="EH206" i="65"/>
  <c r="EF246" i="65"/>
  <c r="DK246" i="65"/>
  <c r="DL246" i="65"/>
  <c r="DJ246" i="65"/>
  <c r="DM246" i="65"/>
  <c r="DN246" i="65"/>
  <c r="DO246" i="65"/>
  <c r="EH42" i="65"/>
  <c r="EF85" i="65"/>
  <c r="DJ85" i="65"/>
  <c r="DK85" i="65"/>
  <c r="DL85" i="65"/>
  <c r="DM85" i="65"/>
  <c r="DN85" i="65"/>
  <c r="DO85" i="65"/>
  <c r="EH127" i="65"/>
  <c r="EF170" i="65"/>
  <c r="DK170" i="65"/>
  <c r="DL170" i="65"/>
  <c r="DJ170" i="65"/>
  <c r="DM170" i="65"/>
  <c r="DN170" i="65"/>
  <c r="DO170" i="65"/>
  <c r="EF251" i="65"/>
  <c r="DL251" i="65"/>
  <c r="DJ251" i="65"/>
  <c r="DK251" i="65"/>
  <c r="DN251" i="65"/>
  <c r="DO251" i="65"/>
  <c r="DM251" i="65"/>
  <c r="EH283" i="65"/>
  <c r="EF299" i="65"/>
  <c r="DL299" i="65"/>
  <c r="DJ299" i="65"/>
  <c r="DK299" i="65"/>
  <c r="DN299" i="65"/>
  <c r="DO299" i="65"/>
  <c r="DM299" i="65"/>
  <c r="EH347" i="65"/>
  <c r="EH411" i="65"/>
  <c r="EH475" i="65"/>
  <c r="EF507" i="65"/>
  <c r="DK507" i="65"/>
  <c r="DL507" i="65"/>
  <c r="DJ507" i="65"/>
  <c r="DM507" i="65"/>
  <c r="DO507" i="65"/>
  <c r="DN507" i="65"/>
  <c r="EH49" i="65"/>
  <c r="DK134" i="65"/>
  <c r="DL134" i="65"/>
  <c r="DJ134" i="65"/>
  <c r="DM134" i="65"/>
  <c r="DN134" i="65"/>
  <c r="DO134" i="65"/>
  <c r="EH219" i="65"/>
  <c r="DJ281" i="65"/>
  <c r="DK281" i="65"/>
  <c r="DL281" i="65"/>
  <c r="DM281" i="65"/>
  <c r="DN281" i="65"/>
  <c r="DO281" i="65"/>
  <c r="EH324" i="65"/>
  <c r="DJ366" i="65"/>
  <c r="DK366" i="65"/>
  <c r="DL366" i="65"/>
  <c r="DM366" i="65"/>
  <c r="DN366" i="65"/>
  <c r="DO366" i="65"/>
  <c r="EE409" i="65"/>
  <c r="EF452" i="65"/>
  <c r="DL452" i="65"/>
  <c r="DJ452" i="65"/>
  <c r="DK452" i="65"/>
  <c r="DM452" i="65"/>
  <c r="DN452" i="65"/>
  <c r="DO452" i="65"/>
  <c r="EH494" i="65"/>
  <c r="EH370" i="65"/>
  <c r="DL456" i="65"/>
  <c r="DJ456" i="65"/>
  <c r="DK456" i="65"/>
  <c r="DM456" i="65"/>
  <c r="DN456" i="65"/>
  <c r="DO456" i="65"/>
  <c r="EE50" i="65"/>
  <c r="EF135" i="65"/>
  <c r="DL135" i="65"/>
  <c r="DJ135" i="65"/>
  <c r="DK135" i="65"/>
  <c r="DN135" i="65"/>
  <c r="DO135" i="65"/>
  <c r="DM135" i="65"/>
  <c r="EE221" i="65"/>
  <c r="EH257" i="65"/>
  <c r="EF282" i="65"/>
  <c r="DK282" i="65"/>
  <c r="DL282" i="65"/>
  <c r="DJ282" i="65"/>
  <c r="DM282" i="65"/>
  <c r="DN282" i="65"/>
  <c r="DO282" i="65"/>
  <c r="EE325" i="65"/>
  <c r="DK368" i="65"/>
  <c r="DL368" i="65"/>
  <c r="DJ368" i="65"/>
  <c r="DO368" i="65"/>
  <c r="DM368" i="65"/>
  <c r="DN368" i="65"/>
  <c r="EH410" i="65"/>
  <c r="EF453" i="65"/>
  <c r="DJ453" i="65"/>
  <c r="DK453" i="65"/>
  <c r="DL453" i="65"/>
  <c r="DN453" i="65"/>
  <c r="DO453" i="65"/>
  <c r="DM453" i="65"/>
  <c r="EH496" i="65"/>
  <c r="EF29" i="65"/>
  <c r="DJ29" i="65"/>
  <c r="DK29" i="65"/>
  <c r="DL29" i="65"/>
  <c r="DM29" i="65"/>
  <c r="DN29" i="65"/>
  <c r="DO29" i="65"/>
  <c r="EH118" i="65"/>
  <c r="DL203" i="65"/>
  <c r="DJ203" i="65"/>
  <c r="DK203" i="65"/>
  <c r="DN203" i="65"/>
  <c r="DO203" i="65"/>
  <c r="DM203" i="65"/>
  <c r="DJ273" i="65"/>
  <c r="DK273" i="65"/>
  <c r="DL273" i="65"/>
  <c r="DM273" i="65"/>
  <c r="DN273" i="65"/>
  <c r="DO273" i="65"/>
  <c r="DJ316" i="65"/>
  <c r="DK316" i="65"/>
  <c r="DL316" i="65"/>
  <c r="DO316" i="65"/>
  <c r="DM316" i="65"/>
  <c r="DN316" i="65"/>
  <c r="EH444" i="65"/>
  <c r="EE465" i="65"/>
  <c r="EH10" i="65"/>
  <c r="DK98" i="65"/>
  <c r="DL98" i="65"/>
  <c r="DJ98" i="65"/>
  <c r="DM98" i="65"/>
  <c r="DN98" i="65"/>
  <c r="DO98" i="65"/>
  <c r="EH183" i="65"/>
  <c r="EF261" i="65"/>
  <c r="DJ261" i="65"/>
  <c r="DK261" i="65"/>
  <c r="DL261" i="65"/>
  <c r="DM261" i="65"/>
  <c r="DN261" i="65"/>
  <c r="DO261" i="65"/>
  <c r="EH322" i="65"/>
  <c r="EF365" i="65"/>
  <c r="DL365" i="65"/>
  <c r="DJ365" i="65"/>
  <c r="DK365" i="65"/>
  <c r="DN365" i="65"/>
  <c r="DO365" i="65"/>
  <c r="DM365" i="65"/>
  <c r="DK408" i="65"/>
  <c r="DL408" i="65"/>
  <c r="DJ408" i="65"/>
  <c r="DO408" i="65"/>
  <c r="DM408" i="65"/>
  <c r="DN408" i="65"/>
  <c r="DJ40" i="65"/>
  <c r="DK40" i="65"/>
  <c r="DL40" i="65"/>
  <c r="DO40" i="65"/>
  <c r="DM40" i="65"/>
  <c r="DN40" i="65"/>
  <c r="EH104" i="65"/>
  <c r="DJ168" i="65"/>
  <c r="DK168" i="65"/>
  <c r="DL168" i="65"/>
  <c r="DO168" i="65"/>
  <c r="DM168" i="65"/>
  <c r="DN168" i="65"/>
  <c r="EH232" i="65"/>
  <c r="DJ105" i="65"/>
  <c r="DK105" i="65"/>
  <c r="DL105" i="65"/>
  <c r="DM105" i="65"/>
  <c r="DN105" i="65"/>
  <c r="DO105" i="65"/>
  <c r="EH190" i="65"/>
  <c r="EF266" i="65"/>
  <c r="DK266" i="65"/>
  <c r="DL266" i="65"/>
  <c r="DJ266" i="65"/>
  <c r="DM266" i="65"/>
  <c r="DN266" i="65"/>
  <c r="DO266" i="65"/>
  <c r="EH90" i="65"/>
  <c r="EE271" i="65"/>
  <c r="EF335" i="65"/>
  <c r="DL335" i="65"/>
  <c r="DJ335" i="65"/>
  <c r="DK335" i="65"/>
  <c r="DN335" i="65"/>
  <c r="DO335" i="65"/>
  <c r="DM335" i="65"/>
  <c r="EE399" i="65"/>
  <c r="DK463" i="65"/>
  <c r="DL463" i="65"/>
  <c r="DJ463" i="65"/>
  <c r="DM463" i="65"/>
  <c r="DN463" i="65"/>
  <c r="DO463" i="65"/>
  <c r="EH145" i="65"/>
  <c r="DK230" i="65"/>
  <c r="DL230" i="65"/>
  <c r="DJ230" i="65"/>
  <c r="DM230" i="65"/>
  <c r="DN230" i="65"/>
  <c r="DO230" i="65"/>
  <c r="DJ329" i="65"/>
  <c r="DK329" i="65"/>
  <c r="DL329" i="65"/>
  <c r="DM329" i="65"/>
  <c r="DN329" i="65"/>
  <c r="DO329" i="65"/>
  <c r="DK436" i="65"/>
  <c r="DL436" i="65"/>
  <c r="DJ436" i="65"/>
  <c r="DO436" i="65"/>
  <c r="DN436" i="65"/>
  <c r="DM436" i="65"/>
  <c r="EH338" i="65"/>
  <c r="DL103" i="65"/>
  <c r="DJ103" i="65"/>
  <c r="DK103" i="65"/>
  <c r="DN103" i="65"/>
  <c r="DO103" i="65"/>
  <c r="DM103" i="65"/>
  <c r="EE309" i="65"/>
  <c r="EF373" i="65"/>
  <c r="DL373" i="65"/>
  <c r="DJ373" i="65"/>
  <c r="DK373" i="65"/>
  <c r="DM373" i="65"/>
  <c r="DN373" i="65"/>
  <c r="DO373" i="65"/>
  <c r="DK416" i="65"/>
  <c r="DL416" i="65"/>
  <c r="DJ416" i="65"/>
  <c r="DO416" i="65"/>
  <c r="DM416" i="65"/>
  <c r="DN416" i="65"/>
  <c r="EH171" i="65"/>
  <c r="DK364" i="65"/>
  <c r="DL364" i="65"/>
  <c r="DJ364" i="65"/>
  <c r="DO364" i="65"/>
  <c r="DM364" i="65"/>
  <c r="DN364" i="65"/>
  <c r="EH492" i="65"/>
  <c r="DL151" i="65"/>
  <c r="DJ151" i="65"/>
  <c r="DK151" i="65"/>
  <c r="DN151" i="65"/>
  <c r="DO151" i="65"/>
  <c r="DM151" i="65"/>
  <c r="EE333" i="65"/>
  <c r="DJ124" i="65"/>
  <c r="DK124" i="65"/>
  <c r="DL124" i="65"/>
  <c r="DO124" i="65"/>
  <c r="DM124" i="65"/>
  <c r="DN124" i="65"/>
  <c r="DL131" i="65"/>
  <c r="DJ131" i="65"/>
  <c r="DK131" i="65"/>
  <c r="DN131" i="65"/>
  <c r="DO131" i="65"/>
  <c r="DM131" i="65"/>
  <c r="DK138" i="65"/>
  <c r="DL138" i="65"/>
  <c r="DJ138" i="65"/>
  <c r="DM138" i="65"/>
  <c r="DN138" i="65"/>
  <c r="DO138" i="65"/>
  <c r="DJ419" i="65"/>
  <c r="DK419" i="65"/>
  <c r="DL419" i="65"/>
  <c r="DN419" i="65"/>
  <c r="DM419" i="65"/>
  <c r="DO419" i="65"/>
  <c r="DK314" i="65"/>
  <c r="DL314" i="65"/>
  <c r="DJ314" i="65"/>
  <c r="DM314" i="65"/>
  <c r="DN314" i="65"/>
  <c r="DO314" i="65"/>
  <c r="DK400" i="65"/>
  <c r="DL400" i="65"/>
  <c r="DJ400" i="65"/>
  <c r="DO400" i="65"/>
  <c r="DM400" i="65"/>
  <c r="DN400" i="65"/>
  <c r="DJ485" i="65"/>
  <c r="DK485" i="65"/>
  <c r="DL485" i="65"/>
  <c r="DN485" i="65"/>
  <c r="DM485" i="65"/>
  <c r="DO485" i="65"/>
  <c r="DJ97" i="65"/>
  <c r="DK97" i="65"/>
  <c r="DL97" i="65"/>
  <c r="DM97" i="65"/>
  <c r="DN97" i="65"/>
  <c r="DO97" i="65"/>
  <c r="DJ260" i="65"/>
  <c r="DK260" i="65"/>
  <c r="DL260" i="65"/>
  <c r="DO260" i="65"/>
  <c r="DM260" i="65"/>
  <c r="DN260" i="65"/>
  <c r="DK348" i="65"/>
  <c r="DL348" i="65"/>
  <c r="DJ348" i="65"/>
  <c r="DO348" i="65"/>
  <c r="DM348" i="65"/>
  <c r="DN348" i="65"/>
  <c r="DL433" i="65"/>
  <c r="DJ433" i="65"/>
  <c r="DK433" i="65"/>
  <c r="DM433" i="65"/>
  <c r="DN433" i="65"/>
  <c r="DO433" i="65"/>
  <c r="DK30" i="65"/>
  <c r="DL30" i="65"/>
  <c r="DJ30" i="65"/>
  <c r="DM30" i="65"/>
  <c r="DN30" i="65"/>
  <c r="DO30" i="65"/>
  <c r="DJ205" i="65"/>
  <c r="DK205" i="65"/>
  <c r="DL205" i="65"/>
  <c r="DM205" i="65"/>
  <c r="DN205" i="65"/>
  <c r="DO205" i="65"/>
  <c r="DK344" i="65"/>
  <c r="DL344" i="65"/>
  <c r="DJ344" i="65"/>
  <c r="DO344" i="65"/>
  <c r="DM344" i="65"/>
  <c r="DN344" i="65"/>
  <c r="DK146" i="65"/>
  <c r="DL146" i="65"/>
  <c r="DJ146" i="65"/>
  <c r="DM146" i="65"/>
  <c r="DN146" i="65"/>
  <c r="DO146" i="65"/>
  <c r="DL385" i="65"/>
  <c r="DJ385" i="65"/>
  <c r="DK385" i="65"/>
  <c r="DM385" i="65"/>
  <c r="DN385" i="65"/>
  <c r="DO385" i="65"/>
  <c r="DK194" i="65"/>
  <c r="DL194" i="65"/>
  <c r="DJ194" i="65"/>
  <c r="DM194" i="65"/>
  <c r="DN194" i="65"/>
  <c r="DO194" i="65"/>
  <c r="DL23" i="65"/>
  <c r="DJ23" i="65"/>
  <c r="DK23" i="65"/>
  <c r="DN23" i="65"/>
  <c r="DO23" i="65"/>
  <c r="DM23" i="65"/>
  <c r="DJ64" i="65"/>
  <c r="DK64" i="65"/>
  <c r="DL64" i="65"/>
  <c r="DO64" i="65"/>
  <c r="DM64" i="65"/>
  <c r="DN64" i="65"/>
  <c r="DJ128" i="65"/>
  <c r="DK128" i="65"/>
  <c r="DL128" i="65"/>
  <c r="DO128" i="65"/>
  <c r="DM128" i="65"/>
  <c r="DN128" i="65"/>
  <c r="DJ192" i="65"/>
  <c r="DK192" i="65"/>
  <c r="DL192" i="65"/>
  <c r="DO192" i="65"/>
  <c r="DM192" i="65"/>
  <c r="DN192" i="65"/>
  <c r="DL51" i="65"/>
  <c r="DJ51" i="65"/>
  <c r="DK51" i="65"/>
  <c r="DN51" i="65"/>
  <c r="DO51" i="65"/>
  <c r="DM51" i="65"/>
  <c r="DJ137" i="65"/>
  <c r="DK137" i="65"/>
  <c r="DL137" i="65"/>
  <c r="DM137" i="65"/>
  <c r="DN137" i="65"/>
  <c r="DO137" i="65"/>
  <c r="DK222" i="65"/>
  <c r="DL222" i="65"/>
  <c r="DJ222" i="65"/>
  <c r="DM222" i="65"/>
  <c r="DN222" i="65"/>
  <c r="DO222" i="65"/>
  <c r="DK58" i="65"/>
  <c r="DL58" i="65"/>
  <c r="DJ58" i="65"/>
  <c r="DM58" i="65"/>
  <c r="DN58" i="65"/>
  <c r="DO58" i="65"/>
  <c r="DJ101" i="65"/>
  <c r="DK101" i="65"/>
  <c r="DL101" i="65"/>
  <c r="DM101" i="65"/>
  <c r="DN101" i="65"/>
  <c r="DO101" i="65"/>
  <c r="DL143" i="65"/>
  <c r="DJ143" i="65"/>
  <c r="DK143" i="65"/>
  <c r="DN143" i="65"/>
  <c r="DO143" i="65"/>
  <c r="DM143" i="65"/>
  <c r="DL295" i="65"/>
  <c r="DJ295" i="65"/>
  <c r="DK295" i="65"/>
  <c r="DN295" i="65"/>
  <c r="DO295" i="65"/>
  <c r="DM295" i="65"/>
  <c r="DJ359" i="65"/>
  <c r="DK359" i="65"/>
  <c r="DL359" i="65"/>
  <c r="DN359" i="65"/>
  <c r="DM359" i="65"/>
  <c r="DO359" i="65"/>
  <c r="DJ407" i="65"/>
  <c r="DK407" i="65"/>
  <c r="DL407" i="65"/>
  <c r="DN407" i="65"/>
  <c r="DM407" i="65"/>
  <c r="DO407" i="65"/>
  <c r="DJ423" i="65"/>
  <c r="DK423" i="65"/>
  <c r="DL423" i="65"/>
  <c r="DN423" i="65"/>
  <c r="DM423" i="65"/>
  <c r="DO423" i="65"/>
  <c r="DK471" i="65"/>
  <c r="DL471" i="65"/>
  <c r="DJ471" i="65"/>
  <c r="DM471" i="65"/>
  <c r="DN471" i="65"/>
  <c r="DO471" i="65"/>
  <c r="DK487" i="65"/>
  <c r="DL487" i="65"/>
  <c r="DJ487" i="65"/>
  <c r="DM487" i="65"/>
  <c r="DO487" i="65"/>
  <c r="DN487" i="65"/>
  <c r="DJ248" i="65"/>
  <c r="DK248" i="65"/>
  <c r="DL248" i="65"/>
  <c r="DO248" i="65"/>
  <c r="DM248" i="65"/>
  <c r="DN248" i="65"/>
  <c r="DK340" i="65"/>
  <c r="DL340" i="65"/>
  <c r="DJ340" i="65"/>
  <c r="DO340" i="65"/>
  <c r="DN340" i="65"/>
  <c r="DM340" i="65"/>
  <c r="DL425" i="65"/>
  <c r="DJ425" i="65"/>
  <c r="DK425" i="65"/>
  <c r="DO425" i="65"/>
  <c r="DM425" i="65"/>
  <c r="DN425" i="65"/>
  <c r="DJ510" i="65"/>
  <c r="DK510" i="65"/>
  <c r="DL510" i="65"/>
  <c r="DO510" i="65"/>
  <c r="DN510" i="65"/>
  <c r="DM510" i="65"/>
  <c r="DJ402" i="65"/>
  <c r="DK402" i="65"/>
  <c r="DL402" i="65"/>
  <c r="DM402" i="65"/>
  <c r="DO402" i="65"/>
  <c r="DN402" i="65"/>
  <c r="DK82" i="65"/>
  <c r="DL82" i="65"/>
  <c r="DJ82" i="65"/>
  <c r="DM82" i="65"/>
  <c r="DN82" i="65"/>
  <c r="DO82" i="65"/>
  <c r="DJ249" i="65"/>
  <c r="DK249" i="65"/>
  <c r="DL249" i="65"/>
  <c r="DM249" i="65"/>
  <c r="DN249" i="65"/>
  <c r="DO249" i="65"/>
  <c r="DJ426" i="65"/>
  <c r="DK426" i="65"/>
  <c r="DL426" i="65"/>
  <c r="DM426" i="65"/>
  <c r="DN426" i="65"/>
  <c r="DO426" i="65"/>
  <c r="DL512" i="65"/>
  <c r="DJ512" i="65"/>
  <c r="DK512" i="65"/>
  <c r="DM512" i="65"/>
  <c r="DN512" i="65"/>
  <c r="DO512" i="65"/>
  <c r="DK150" i="65"/>
  <c r="DL150" i="65"/>
  <c r="DJ150" i="65"/>
  <c r="DM150" i="65"/>
  <c r="DN150" i="65"/>
  <c r="DO150" i="65"/>
  <c r="DJ289" i="65"/>
  <c r="DK289" i="65"/>
  <c r="DL289" i="65"/>
  <c r="DM289" i="65"/>
  <c r="DN289" i="65"/>
  <c r="DO289" i="65"/>
  <c r="DJ374" i="65"/>
  <c r="DK374" i="65"/>
  <c r="DL374" i="65"/>
  <c r="DM374" i="65"/>
  <c r="DN374" i="65"/>
  <c r="DO374" i="65"/>
  <c r="DL460" i="65"/>
  <c r="DJ460" i="65"/>
  <c r="DK460" i="65"/>
  <c r="DM460" i="65"/>
  <c r="DN460" i="65"/>
  <c r="DO460" i="65"/>
  <c r="DL87" i="65"/>
  <c r="DJ87" i="65"/>
  <c r="DK87" i="65"/>
  <c r="DN87" i="65"/>
  <c r="DO87" i="65"/>
  <c r="DM87" i="65"/>
  <c r="DJ253" i="65"/>
  <c r="DK253" i="65"/>
  <c r="DL253" i="65"/>
  <c r="DM253" i="65"/>
  <c r="DN253" i="65"/>
  <c r="DO253" i="65"/>
  <c r="DL397" i="65"/>
  <c r="DJ397" i="65"/>
  <c r="DK397" i="65"/>
  <c r="DN397" i="65"/>
  <c r="DO397" i="65"/>
  <c r="DM397" i="65"/>
  <c r="DJ56" i="65"/>
  <c r="DK56" i="65"/>
  <c r="DL56" i="65"/>
  <c r="DO56" i="65"/>
  <c r="DM56" i="65"/>
  <c r="DN56" i="65"/>
  <c r="DJ184" i="65"/>
  <c r="DK184" i="65"/>
  <c r="DL184" i="65"/>
  <c r="DO184" i="65"/>
  <c r="DM184" i="65"/>
  <c r="DN184" i="65"/>
  <c r="DK126" i="65"/>
  <c r="DL126" i="65"/>
  <c r="DJ126" i="65"/>
  <c r="DM126" i="65"/>
  <c r="DN126" i="65"/>
  <c r="DO126" i="65"/>
  <c r="DL47" i="65"/>
  <c r="DJ47" i="65"/>
  <c r="DK47" i="65"/>
  <c r="DN47" i="65"/>
  <c r="DO47" i="65"/>
  <c r="DM47" i="65"/>
  <c r="DK218" i="65"/>
  <c r="DL218" i="65"/>
  <c r="DJ218" i="65"/>
  <c r="DM218" i="65"/>
  <c r="DN218" i="65"/>
  <c r="DO218" i="65"/>
  <c r="DJ415" i="65"/>
  <c r="DK415" i="65"/>
  <c r="DL415" i="65"/>
  <c r="DN415" i="65"/>
  <c r="DM415" i="65"/>
  <c r="DO415" i="65"/>
  <c r="DK479" i="65"/>
  <c r="DL479" i="65"/>
  <c r="DJ479" i="65"/>
  <c r="DM479" i="65"/>
  <c r="DN479" i="65"/>
  <c r="DO479" i="65"/>
  <c r="DK372" i="65"/>
  <c r="DL372" i="65"/>
  <c r="DJ372" i="65"/>
  <c r="DO372" i="65"/>
  <c r="DN372" i="65"/>
  <c r="DM372" i="65"/>
  <c r="DJ189" i="65"/>
  <c r="DK189" i="65"/>
  <c r="DL189" i="65"/>
  <c r="DM189" i="65"/>
  <c r="DN189" i="65"/>
  <c r="DO189" i="65"/>
  <c r="DL437" i="65"/>
  <c r="DJ437" i="65"/>
  <c r="DK437" i="65"/>
  <c r="DM437" i="65"/>
  <c r="DN437" i="65"/>
  <c r="DO437" i="65"/>
  <c r="DJ300" i="65"/>
  <c r="DK300" i="65"/>
  <c r="DL300" i="65"/>
  <c r="DO300" i="65"/>
  <c r="DM300" i="65"/>
  <c r="DN300" i="65"/>
  <c r="DJ109" i="65"/>
  <c r="DK109" i="65"/>
  <c r="DL109" i="65"/>
  <c r="DM109" i="65"/>
  <c r="DN109" i="65"/>
  <c r="DO109" i="65"/>
  <c r="DL27" i="65"/>
  <c r="DJ27" i="65"/>
  <c r="DK27" i="65"/>
  <c r="DN27" i="65"/>
  <c r="DO27" i="65"/>
  <c r="DM27" i="65"/>
  <c r="DJ68" i="65"/>
  <c r="DK68" i="65"/>
  <c r="DL68" i="65"/>
  <c r="DO68" i="65"/>
  <c r="DM68" i="65"/>
  <c r="DN68" i="65"/>
  <c r="DJ132" i="65"/>
  <c r="DK132" i="65"/>
  <c r="DL132" i="65"/>
  <c r="DO132" i="65"/>
  <c r="DM132" i="65"/>
  <c r="DN132" i="65"/>
  <c r="DJ196" i="65"/>
  <c r="DK196" i="65"/>
  <c r="DL196" i="65"/>
  <c r="DO196" i="65"/>
  <c r="DM196" i="65"/>
  <c r="DN196" i="65"/>
  <c r="DJ57" i="65"/>
  <c r="DK57" i="65"/>
  <c r="DL57" i="65"/>
  <c r="DM57" i="65"/>
  <c r="DN57" i="65"/>
  <c r="DO57" i="65"/>
  <c r="DK142" i="65"/>
  <c r="DL142" i="65"/>
  <c r="DJ142" i="65"/>
  <c r="DM142" i="65"/>
  <c r="DN142" i="65"/>
  <c r="DO142" i="65"/>
  <c r="DL227" i="65"/>
  <c r="DJ227" i="65"/>
  <c r="DK227" i="65"/>
  <c r="DN227" i="65"/>
  <c r="DO227" i="65"/>
  <c r="DM227" i="65"/>
  <c r="DL63" i="65"/>
  <c r="DJ63" i="65"/>
  <c r="DK63" i="65"/>
  <c r="DN63" i="65"/>
  <c r="DO63" i="65"/>
  <c r="DM63" i="65"/>
  <c r="DJ149" i="65"/>
  <c r="DK149" i="65"/>
  <c r="DL149" i="65"/>
  <c r="DM149" i="65"/>
  <c r="DN149" i="65"/>
  <c r="DO149" i="65"/>
  <c r="DJ213" i="65"/>
  <c r="DK213" i="65"/>
  <c r="DL213" i="65"/>
  <c r="DM213" i="65"/>
  <c r="DN213" i="65"/>
  <c r="DO213" i="65"/>
  <c r="DK234" i="65"/>
  <c r="DL234" i="65"/>
  <c r="DJ234" i="65"/>
  <c r="DM234" i="65"/>
  <c r="DN234" i="65"/>
  <c r="DO234" i="65"/>
  <c r="DJ363" i="65"/>
  <c r="DK363" i="65"/>
  <c r="DL363" i="65"/>
  <c r="DN363" i="65"/>
  <c r="DO363" i="65"/>
  <c r="DM363" i="65"/>
  <c r="DJ427" i="65"/>
  <c r="DK427" i="65"/>
  <c r="DL427" i="65"/>
  <c r="DN427" i="65"/>
  <c r="DO427" i="65"/>
  <c r="DM427" i="65"/>
  <c r="DK491" i="65"/>
  <c r="DL491" i="65"/>
  <c r="DJ491" i="65"/>
  <c r="DM491" i="65"/>
  <c r="DO491" i="65"/>
  <c r="DN491" i="65"/>
  <c r="DL91" i="65"/>
  <c r="DJ91" i="65"/>
  <c r="DK91" i="65"/>
  <c r="DN91" i="65"/>
  <c r="DO91" i="65"/>
  <c r="DM91" i="65"/>
  <c r="DJ256" i="65"/>
  <c r="DK256" i="65"/>
  <c r="DL256" i="65"/>
  <c r="DO256" i="65"/>
  <c r="DM256" i="65"/>
  <c r="DN256" i="65"/>
  <c r="DL345" i="65"/>
  <c r="DJ345" i="65"/>
  <c r="DK345" i="65"/>
  <c r="DO345" i="65"/>
  <c r="DM345" i="65"/>
  <c r="DN345" i="65"/>
  <c r="DJ430" i="65"/>
  <c r="DK430" i="65"/>
  <c r="DL430" i="65"/>
  <c r="DM430" i="65"/>
  <c r="DN430" i="65"/>
  <c r="DO430" i="65"/>
  <c r="DL516" i="65"/>
  <c r="DJ516" i="65"/>
  <c r="DK516" i="65"/>
  <c r="DM516" i="65"/>
  <c r="DN516" i="65"/>
  <c r="DO516" i="65"/>
  <c r="DL413" i="65"/>
  <c r="DJ413" i="65"/>
  <c r="DK413" i="65"/>
  <c r="DN413" i="65"/>
  <c r="DO413" i="65"/>
  <c r="DM413" i="65"/>
  <c r="DJ93" i="65"/>
  <c r="DK93" i="65"/>
  <c r="DL93" i="65"/>
  <c r="DM93" i="65"/>
  <c r="DN93" i="65"/>
  <c r="DO93" i="65"/>
  <c r="DJ346" i="65"/>
  <c r="DK346" i="65"/>
  <c r="DL346" i="65"/>
  <c r="DM346" i="65"/>
  <c r="DN346" i="65"/>
  <c r="DO346" i="65"/>
  <c r="DK432" i="65"/>
  <c r="DL432" i="65"/>
  <c r="DJ432" i="65"/>
  <c r="DO432" i="65"/>
  <c r="DM432" i="65"/>
  <c r="DN432" i="65"/>
  <c r="DJ517" i="65"/>
  <c r="DK517" i="65"/>
  <c r="DL517" i="65"/>
  <c r="DN517" i="65"/>
  <c r="DO517" i="65"/>
  <c r="DM517" i="65"/>
  <c r="DJ161" i="65"/>
  <c r="DK161" i="65"/>
  <c r="DL161" i="65"/>
  <c r="DM161" i="65"/>
  <c r="DN161" i="65"/>
  <c r="DO161" i="65"/>
  <c r="DK294" i="65"/>
  <c r="DL294" i="65"/>
  <c r="DJ294" i="65"/>
  <c r="DM294" i="65"/>
  <c r="DN294" i="65"/>
  <c r="DO294" i="65"/>
  <c r="DJ358" i="65"/>
  <c r="DK358" i="65"/>
  <c r="DL358" i="65"/>
  <c r="DM358" i="65"/>
  <c r="DN358" i="65"/>
  <c r="DO358" i="65"/>
  <c r="DK380" i="65"/>
  <c r="DL380" i="65"/>
  <c r="DJ380" i="65"/>
  <c r="DO380" i="65"/>
  <c r="DM380" i="65"/>
  <c r="DN380" i="65"/>
  <c r="DL55" i="65"/>
  <c r="DJ55" i="65"/>
  <c r="DK55" i="65"/>
  <c r="DN55" i="65"/>
  <c r="DO55" i="65"/>
  <c r="DM55" i="65"/>
  <c r="DK226" i="65"/>
  <c r="DL226" i="65"/>
  <c r="DJ226" i="65"/>
  <c r="DM226" i="65"/>
  <c r="DN226" i="65"/>
  <c r="DO226" i="65"/>
  <c r="DJ493" i="65"/>
  <c r="DK493" i="65"/>
  <c r="DL493" i="65"/>
  <c r="DN493" i="65"/>
  <c r="DM493" i="65"/>
  <c r="DO493" i="65"/>
  <c r="DL31" i="65"/>
  <c r="DJ31" i="65"/>
  <c r="DK31" i="65"/>
  <c r="DN31" i="65"/>
  <c r="DO31" i="65"/>
  <c r="DM31" i="65"/>
  <c r="DJ136" i="65"/>
  <c r="DK136" i="65"/>
  <c r="DL136" i="65"/>
  <c r="DO136" i="65"/>
  <c r="DM136" i="65"/>
  <c r="DN136" i="65"/>
  <c r="DK62" i="65"/>
  <c r="DL62" i="65"/>
  <c r="DJ62" i="65"/>
  <c r="DM62" i="65"/>
  <c r="DN62" i="65"/>
  <c r="DO62" i="65"/>
  <c r="DJ233" i="65"/>
  <c r="DK233" i="65"/>
  <c r="DL233" i="65"/>
  <c r="DM233" i="65"/>
  <c r="DN233" i="65"/>
  <c r="DO233" i="65"/>
  <c r="DJ133" i="65"/>
  <c r="DK133" i="65"/>
  <c r="DL133" i="65"/>
  <c r="DM133" i="65"/>
  <c r="DN133" i="65"/>
  <c r="DO133" i="65"/>
  <c r="DL303" i="65"/>
  <c r="DJ303" i="65"/>
  <c r="DK303" i="65"/>
  <c r="DN303" i="65"/>
  <c r="DO303" i="65"/>
  <c r="DM303" i="65"/>
  <c r="DJ431" i="65"/>
  <c r="DK431" i="65"/>
  <c r="DL431" i="65"/>
  <c r="DN431" i="65"/>
  <c r="DM431" i="65"/>
  <c r="DO431" i="65"/>
  <c r="DL59" i="65"/>
  <c r="DJ59" i="65"/>
  <c r="DK59" i="65"/>
  <c r="DN59" i="65"/>
  <c r="DO59" i="65"/>
  <c r="DM59" i="65"/>
  <c r="DL393" i="65"/>
  <c r="DJ393" i="65"/>
  <c r="DK393" i="65"/>
  <c r="DO393" i="65"/>
  <c r="DM393" i="65"/>
  <c r="DN393" i="65"/>
  <c r="DJ466" i="65"/>
  <c r="DK466" i="65"/>
  <c r="DL466" i="65"/>
  <c r="DO466" i="65"/>
  <c r="DM466" i="65"/>
  <c r="DN466" i="65"/>
  <c r="DK278" i="65"/>
  <c r="DL278" i="65"/>
  <c r="DJ278" i="65"/>
  <c r="DM278" i="65"/>
  <c r="DN278" i="65"/>
  <c r="DO278" i="65"/>
  <c r="DJ16" i="65"/>
  <c r="DK16" i="65"/>
  <c r="DL16" i="65"/>
  <c r="DO16" i="65"/>
  <c r="DM16" i="65"/>
  <c r="DN16" i="65"/>
  <c r="DJ461" i="65"/>
  <c r="DK461" i="65"/>
  <c r="DL461" i="65"/>
  <c r="DN461" i="65"/>
  <c r="DO461" i="65"/>
  <c r="DM461" i="65"/>
  <c r="DJ526" i="65"/>
  <c r="DK526" i="65"/>
  <c r="DL526" i="65"/>
  <c r="DO526" i="65"/>
  <c r="DN526" i="65"/>
  <c r="DM526" i="65"/>
  <c r="DL528" i="65"/>
  <c r="DJ528" i="65"/>
  <c r="DK528" i="65"/>
  <c r="DM528" i="65"/>
  <c r="DN528" i="65"/>
  <c r="DO528" i="65"/>
  <c r="DL540" i="65"/>
  <c r="DJ540" i="65"/>
  <c r="DK540" i="65"/>
  <c r="DM540" i="65"/>
  <c r="DN540" i="65"/>
  <c r="DO540" i="65"/>
  <c r="DJ541" i="65"/>
  <c r="DK541" i="65"/>
  <c r="DL541" i="65"/>
  <c r="DN541" i="65"/>
  <c r="DO541" i="65"/>
  <c r="DM541" i="65"/>
  <c r="DK543" i="65"/>
  <c r="DL543" i="65"/>
  <c r="DJ543" i="65"/>
  <c r="DO543" i="65"/>
  <c r="DM543" i="65"/>
  <c r="DN543" i="65"/>
  <c r="DJ522" i="65"/>
  <c r="DK522" i="65"/>
  <c r="DL522" i="65"/>
  <c r="DO522" i="65"/>
  <c r="DN522" i="65"/>
  <c r="DM522" i="65"/>
  <c r="DK535" i="65"/>
  <c r="DL535" i="65"/>
  <c r="DJ535" i="65"/>
  <c r="DM535" i="65"/>
  <c r="DN535" i="65"/>
  <c r="DO535" i="65"/>
  <c r="DJ530" i="65"/>
  <c r="DK530" i="65"/>
  <c r="DL530" i="65"/>
  <c r="DO530" i="65"/>
  <c r="DN530" i="65"/>
  <c r="DM530" i="65"/>
  <c r="DL524" i="65"/>
  <c r="DJ524" i="65"/>
  <c r="DK524" i="65"/>
  <c r="DM524" i="65"/>
  <c r="DN524" i="65"/>
  <c r="DO524" i="65"/>
  <c r="DJ525" i="65"/>
  <c r="DK525" i="65"/>
  <c r="DL525" i="65"/>
  <c r="DN525" i="65"/>
  <c r="DM525" i="65"/>
  <c r="DO525" i="65"/>
  <c r="DJ537" i="65"/>
  <c r="DK537" i="65"/>
  <c r="DL537" i="65"/>
  <c r="DN537" i="65"/>
  <c r="DO537" i="65"/>
  <c r="DM537" i="65"/>
  <c r="DL536" i="65"/>
  <c r="DJ536" i="65"/>
  <c r="DK536" i="65"/>
  <c r="DM536" i="65"/>
  <c r="DN536" i="65"/>
  <c r="DO536" i="65"/>
  <c r="DJ542" i="65"/>
  <c r="DK542" i="65"/>
  <c r="DL542" i="65"/>
  <c r="DO542" i="65"/>
  <c r="DM542" i="65"/>
  <c r="DN542" i="65"/>
  <c r="DJ534" i="65"/>
  <c r="DK534" i="65"/>
  <c r="DL534" i="65"/>
  <c r="DO534" i="65"/>
  <c r="DN534" i="65"/>
  <c r="DM534" i="65"/>
  <c r="DJ188" i="65"/>
  <c r="DK188" i="65"/>
  <c r="DL188" i="65"/>
  <c r="DO188" i="65"/>
  <c r="DM188" i="65"/>
  <c r="DN188" i="65"/>
  <c r="DK46" i="65"/>
  <c r="DL46" i="65"/>
  <c r="DJ46" i="65"/>
  <c r="DM46" i="65"/>
  <c r="DN46" i="65"/>
  <c r="DO46" i="65"/>
  <c r="DL223" i="65"/>
  <c r="DJ223" i="65"/>
  <c r="DK223" i="65"/>
  <c r="DN223" i="65"/>
  <c r="DO223" i="65"/>
  <c r="DM223" i="65"/>
  <c r="DL291" i="65"/>
  <c r="DJ291" i="65"/>
  <c r="DK291" i="65"/>
  <c r="DN291" i="65"/>
  <c r="DO291" i="65"/>
  <c r="DM291" i="65"/>
  <c r="DJ339" i="65"/>
  <c r="DK339" i="65"/>
  <c r="DL339" i="65"/>
  <c r="DN339" i="65"/>
  <c r="DM339" i="65"/>
  <c r="DO339" i="65"/>
  <c r="DK198" i="65"/>
  <c r="DL198" i="65"/>
  <c r="DJ198" i="65"/>
  <c r="DM198" i="65"/>
  <c r="DN198" i="65"/>
  <c r="DO198" i="65"/>
  <c r="DJ313" i="65"/>
  <c r="DK313" i="65"/>
  <c r="DL313" i="65"/>
  <c r="DM313" i="65"/>
  <c r="DN313" i="65"/>
  <c r="DO313" i="65"/>
  <c r="DJ398" i="65"/>
  <c r="DK398" i="65"/>
  <c r="DL398" i="65"/>
  <c r="DM398" i="65"/>
  <c r="DN398" i="65"/>
  <c r="DO398" i="65"/>
  <c r="DK22" i="65"/>
  <c r="DL22" i="65"/>
  <c r="DJ22" i="65"/>
  <c r="DM22" i="65"/>
  <c r="DN22" i="65"/>
  <c r="DO22" i="65"/>
  <c r="EE526" i="65"/>
  <c r="EH540" i="65"/>
  <c r="EE522" i="65"/>
  <c r="EE530" i="65"/>
  <c r="EH537" i="65"/>
  <c r="EE542" i="65"/>
  <c r="DJ236" i="65"/>
  <c r="DK236" i="65"/>
  <c r="DL236" i="65"/>
  <c r="DO236" i="65"/>
  <c r="DM236" i="65"/>
  <c r="DN236" i="65"/>
  <c r="EE89" i="65"/>
  <c r="DK110" i="65"/>
  <c r="DL110" i="65"/>
  <c r="DJ110" i="65"/>
  <c r="DM110" i="65"/>
  <c r="DN110" i="65"/>
  <c r="DO110" i="65"/>
  <c r="EE174" i="65"/>
  <c r="EE254" i="65"/>
  <c r="EF181" i="65"/>
  <c r="DJ181" i="65"/>
  <c r="DK181" i="65"/>
  <c r="DL181" i="65"/>
  <c r="DM181" i="65"/>
  <c r="DN181" i="65"/>
  <c r="DO181" i="65"/>
  <c r="EF467" i="65"/>
  <c r="DK467" i="65"/>
  <c r="DL467" i="65"/>
  <c r="DJ467" i="65"/>
  <c r="DM467" i="65"/>
  <c r="DN467" i="65"/>
  <c r="DO467" i="65"/>
  <c r="DL7" i="65"/>
  <c r="DJ7" i="65"/>
  <c r="DK7" i="65"/>
  <c r="DN7" i="65"/>
  <c r="DO7" i="65"/>
  <c r="DM7" i="65"/>
  <c r="EE113" i="65"/>
  <c r="EF292" i="65"/>
  <c r="DJ292" i="65"/>
  <c r="DK292" i="65"/>
  <c r="DL292" i="65"/>
  <c r="DO292" i="65"/>
  <c r="DM292" i="65"/>
  <c r="DN292" i="65"/>
  <c r="EF377" i="65"/>
  <c r="DL377" i="65"/>
  <c r="DJ377" i="65"/>
  <c r="DK377" i="65"/>
  <c r="DO377" i="65"/>
  <c r="DM377" i="65"/>
  <c r="DN377" i="65"/>
  <c r="EH441" i="65"/>
  <c r="EF464" i="65"/>
  <c r="DL464" i="65"/>
  <c r="DJ464" i="65"/>
  <c r="DK464" i="65"/>
  <c r="DM464" i="65"/>
  <c r="DN464" i="65"/>
  <c r="DO464" i="65"/>
  <c r="EE9" i="65"/>
  <c r="EF54" i="65"/>
  <c r="DK54" i="65"/>
  <c r="DL54" i="65"/>
  <c r="DJ54" i="65"/>
  <c r="DM54" i="65"/>
  <c r="DN54" i="65"/>
  <c r="DO54" i="65"/>
  <c r="EE182" i="65"/>
  <c r="EF225" i="65"/>
  <c r="DJ225" i="65"/>
  <c r="DK225" i="65"/>
  <c r="DL225" i="65"/>
  <c r="DM225" i="65"/>
  <c r="DN225" i="65"/>
  <c r="DO225" i="65"/>
  <c r="EE305" i="65"/>
  <c r="EF326" i="65"/>
  <c r="DK326" i="65"/>
  <c r="DL326" i="65"/>
  <c r="DJ326" i="65"/>
  <c r="DM326" i="65"/>
  <c r="DN326" i="65"/>
  <c r="DO326" i="65"/>
  <c r="EE390" i="65"/>
  <c r="EF412" i="65"/>
  <c r="DK412" i="65"/>
  <c r="DL412" i="65"/>
  <c r="DJ412" i="65"/>
  <c r="DO412" i="65"/>
  <c r="DM412" i="65"/>
  <c r="DN412" i="65"/>
  <c r="EE476" i="65"/>
  <c r="DJ497" i="65"/>
  <c r="DK497" i="65"/>
  <c r="DL497" i="65"/>
  <c r="DN497" i="65"/>
  <c r="DM497" i="65"/>
  <c r="DO497" i="65"/>
  <c r="EE119" i="65"/>
  <c r="EF162" i="65"/>
  <c r="DK162" i="65"/>
  <c r="DL162" i="65"/>
  <c r="DJ162" i="65"/>
  <c r="DM162" i="65"/>
  <c r="DN162" i="65"/>
  <c r="DO162" i="65"/>
  <c r="DJ301" i="65"/>
  <c r="DK301" i="65"/>
  <c r="DL301" i="65"/>
  <c r="DM301" i="65"/>
  <c r="DN301" i="65"/>
  <c r="DO301" i="65"/>
  <c r="EF429" i="65"/>
  <c r="DL429" i="65"/>
  <c r="DJ429" i="65"/>
  <c r="DK429" i="65"/>
  <c r="DN429" i="65"/>
  <c r="DO429" i="65"/>
  <c r="DM429" i="65"/>
  <c r="EF472" i="65"/>
  <c r="DL472" i="65"/>
  <c r="DJ472" i="65"/>
  <c r="DK472" i="65"/>
  <c r="DM472" i="65"/>
  <c r="DN472" i="65"/>
  <c r="DO472" i="65"/>
  <c r="EE424" i="65"/>
  <c r="EF12" i="65"/>
  <c r="DJ12" i="65"/>
  <c r="DK12" i="65"/>
  <c r="DL12" i="65"/>
  <c r="DO12" i="65"/>
  <c r="DM12" i="65"/>
  <c r="DN12" i="65"/>
  <c r="EH330" i="65"/>
  <c r="DJ394" i="65"/>
  <c r="DK394" i="65"/>
  <c r="DL394" i="65"/>
  <c r="DM394" i="65"/>
  <c r="DN394" i="65"/>
  <c r="DO394" i="65"/>
  <c r="EF321" i="65"/>
  <c r="DJ321" i="65"/>
  <c r="DK321" i="65"/>
  <c r="DL321" i="65"/>
  <c r="DM321" i="65"/>
  <c r="DN321" i="65"/>
  <c r="DO321" i="65"/>
  <c r="EE513" i="65"/>
  <c r="EF66" i="65"/>
  <c r="DK66" i="65"/>
  <c r="DL66" i="65"/>
  <c r="DJ66" i="65"/>
  <c r="DM66" i="65"/>
  <c r="DN66" i="65"/>
  <c r="DO66" i="65"/>
  <c r="EE418" i="65"/>
  <c r="EF6" i="65"/>
  <c r="DK6" i="65"/>
  <c r="DL6" i="65"/>
  <c r="DJ6" i="65"/>
  <c r="DM6" i="65"/>
  <c r="DN6" i="65"/>
  <c r="DO6" i="65"/>
  <c r="EE32" i="65"/>
  <c r="EF48" i="65"/>
  <c r="DJ48" i="65"/>
  <c r="DK48" i="65"/>
  <c r="DL48" i="65"/>
  <c r="DO48" i="65"/>
  <c r="DM48" i="65"/>
  <c r="DN48" i="65"/>
  <c r="EE96" i="65"/>
  <c r="EF112" i="65"/>
  <c r="DJ112" i="65"/>
  <c r="DK112" i="65"/>
  <c r="DL112" i="65"/>
  <c r="DO112" i="65"/>
  <c r="DM112" i="65"/>
  <c r="DN112" i="65"/>
  <c r="EE160" i="65"/>
  <c r="EF176" i="65"/>
  <c r="DJ176" i="65"/>
  <c r="DK176" i="65"/>
  <c r="DL176" i="65"/>
  <c r="DO176" i="65"/>
  <c r="DM176" i="65"/>
  <c r="DN176" i="65"/>
  <c r="EE224" i="65"/>
  <c r="EF25" i="65"/>
  <c r="DJ25" i="65"/>
  <c r="DK25" i="65"/>
  <c r="DL25" i="65"/>
  <c r="DM25" i="65"/>
  <c r="DN25" i="65"/>
  <c r="DO25" i="65"/>
  <c r="EE94" i="65"/>
  <c r="EF115" i="65"/>
  <c r="DL115" i="65"/>
  <c r="DJ115" i="65"/>
  <c r="DK115" i="65"/>
  <c r="DN115" i="65"/>
  <c r="DO115" i="65"/>
  <c r="DM115" i="65"/>
  <c r="EE179" i="65"/>
  <c r="EE201" i="65"/>
  <c r="EE258" i="65"/>
  <c r="EF34" i="65"/>
  <c r="DK34" i="65"/>
  <c r="DL34" i="65"/>
  <c r="DJ34" i="65"/>
  <c r="DM34" i="65"/>
  <c r="DN34" i="65"/>
  <c r="DO34" i="65"/>
  <c r="EF122" i="65"/>
  <c r="DK122" i="65"/>
  <c r="DL122" i="65"/>
  <c r="DJ122" i="65"/>
  <c r="DM122" i="65"/>
  <c r="DN122" i="65"/>
  <c r="DO122" i="65"/>
  <c r="DJ165" i="65"/>
  <c r="DK165" i="65"/>
  <c r="DL165" i="65"/>
  <c r="DM165" i="65"/>
  <c r="DN165" i="65"/>
  <c r="DO165" i="65"/>
  <c r="EE186" i="65"/>
  <c r="DL207" i="65"/>
  <c r="DJ207" i="65"/>
  <c r="DK207" i="65"/>
  <c r="DN207" i="65"/>
  <c r="DO207" i="65"/>
  <c r="DM207" i="65"/>
  <c r="EE263" i="65"/>
  <c r="EF279" i="65"/>
  <c r="DL279" i="65"/>
  <c r="DJ279" i="65"/>
  <c r="DK279" i="65"/>
  <c r="DN279" i="65"/>
  <c r="DO279" i="65"/>
  <c r="DM279" i="65"/>
  <c r="EE327" i="65"/>
  <c r="EF343" i="65"/>
  <c r="DJ343" i="65"/>
  <c r="DK343" i="65"/>
  <c r="DL343" i="65"/>
  <c r="DN343" i="65"/>
  <c r="DM343" i="65"/>
  <c r="DO343" i="65"/>
  <c r="EE391" i="65"/>
  <c r="EE455" i="65"/>
  <c r="EE11" i="65"/>
  <c r="EF37" i="65"/>
  <c r="DJ37" i="65"/>
  <c r="DK37" i="65"/>
  <c r="DL37" i="65"/>
  <c r="DM37" i="65"/>
  <c r="DN37" i="65"/>
  <c r="DO37" i="65"/>
  <c r="DL123" i="65"/>
  <c r="DJ123" i="65"/>
  <c r="DK123" i="65"/>
  <c r="DN123" i="65"/>
  <c r="DO123" i="65"/>
  <c r="DM123" i="65"/>
  <c r="EE166" i="65"/>
  <c r="EF209" i="65"/>
  <c r="DJ209" i="65"/>
  <c r="DK209" i="65"/>
  <c r="DL209" i="65"/>
  <c r="DM209" i="65"/>
  <c r="DN209" i="65"/>
  <c r="DO209" i="65"/>
  <c r="EF297" i="65"/>
  <c r="DJ297" i="65"/>
  <c r="DK297" i="65"/>
  <c r="DL297" i="65"/>
  <c r="DM297" i="65"/>
  <c r="DN297" i="65"/>
  <c r="DO297" i="65"/>
  <c r="EF318" i="65"/>
  <c r="DK318" i="65"/>
  <c r="DL318" i="65"/>
  <c r="DJ318" i="65"/>
  <c r="DM318" i="65"/>
  <c r="DN318" i="65"/>
  <c r="DO318" i="65"/>
  <c r="EE382" i="65"/>
  <c r="EF404" i="65"/>
  <c r="DK404" i="65"/>
  <c r="DL404" i="65"/>
  <c r="DJ404" i="65"/>
  <c r="DO404" i="65"/>
  <c r="DN404" i="65"/>
  <c r="DM404" i="65"/>
  <c r="EH468" i="65"/>
  <c r="DJ489" i="65"/>
  <c r="DK489" i="65"/>
  <c r="DL489" i="65"/>
  <c r="DN489" i="65"/>
  <c r="DM489" i="65"/>
  <c r="DO489" i="65"/>
  <c r="EH317" i="65"/>
  <c r="EF360" i="65"/>
  <c r="DK360" i="65"/>
  <c r="DL360" i="65"/>
  <c r="DJ360" i="65"/>
  <c r="DO360" i="65"/>
  <c r="DM360" i="65"/>
  <c r="DN360" i="65"/>
  <c r="EE488" i="65"/>
  <c r="EF38" i="65"/>
  <c r="DK38" i="65"/>
  <c r="DL38" i="65"/>
  <c r="DJ38" i="65"/>
  <c r="DM38" i="65"/>
  <c r="DN38" i="65"/>
  <c r="DO38" i="65"/>
  <c r="EE167" i="65"/>
  <c r="EF210" i="65"/>
  <c r="DK210" i="65"/>
  <c r="DL210" i="65"/>
  <c r="DJ210" i="65"/>
  <c r="DM210" i="65"/>
  <c r="DN210" i="65"/>
  <c r="DO210" i="65"/>
  <c r="EH298" i="65"/>
  <c r="EF320" i="65"/>
  <c r="DJ320" i="65"/>
  <c r="DK320" i="65"/>
  <c r="DL320" i="65"/>
  <c r="DO320" i="65"/>
  <c r="DM320" i="65"/>
  <c r="DN320" i="65"/>
  <c r="EE384" i="65"/>
  <c r="DL405" i="65"/>
  <c r="DJ405" i="65"/>
  <c r="DK405" i="65"/>
  <c r="DM405" i="65"/>
  <c r="DN405" i="65"/>
  <c r="DO405" i="65"/>
  <c r="EH469" i="65"/>
  <c r="EF490" i="65"/>
  <c r="DJ490" i="65"/>
  <c r="DK490" i="65"/>
  <c r="DL490" i="65"/>
  <c r="DO490" i="65"/>
  <c r="DM490" i="65"/>
  <c r="DN490" i="65"/>
  <c r="EE65" i="65"/>
  <c r="EF107" i="65"/>
  <c r="DL107" i="65"/>
  <c r="DJ107" i="65"/>
  <c r="DK107" i="65"/>
  <c r="DN107" i="65"/>
  <c r="DO107" i="65"/>
  <c r="DM107" i="65"/>
  <c r="EE235" i="65"/>
  <c r="EF268" i="65"/>
  <c r="DJ268" i="65"/>
  <c r="DK268" i="65"/>
  <c r="DL268" i="65"/>
  <c r="DO268" i="65"/>
  <c r="DM268" i="65"/>
  <c r="DN268" i="65"/>
  <c r="EE332" i="65"/>
  <c r="EF353" i="65"/>
  <c r="DL353" i="65"/>
  <c r="DJ353" i="65"/>
  <c r="DK353" i="65"/>
  <c r="DM353" i="65"/>
  <c r="DN353" i="65"/>
  <c r="DO353" i="65"/>
  <c r="EH417" i="65"/>
  <c r="EF438" i="65"/>
  <c r="DJ438" i="65"/>
  <c r="DK438" i="65"/>
  <c r="DL438" i="65"/>
  <c r="DM438" i="65"/>
  <c r="DN438" i="65"/>
  <c r="DO438" i="65"/>
  <c r="EE502" i="65"/>
  <c r="DJ45" i="65"/>
  <c r="DK45" i="65"/>
  <c r="DL45" i="65"/>
  <c r="DM45" i="65"/>
  <c r="DN45" i="65"/>
  <c r="DO45" i="65"/>
  <c r="EH173" i="65"/>
  <c r="EF215" i="65"/>
  <c r="DL215" i="65"/>
  <c r="DJ215" i="65"/>
  <c r="DK215" i="65"/>
  <c r="DN215" i="65"/>
  <c r="DO215" i="65"/>
  <c r="DM215" i="65"/>
  <c r="EE312" i="65"/>
  <c r="EF354" i="65"/>
  <c r="DJ354" i="65"/>
  <c r="DK354" i="65"/>
  <c r="DL354" i="65"/>
  <c r="DM354" i="65"/>
  <c r="DO354" i="65"/>
  <c r="DN354" i="65"/>
  <c r="EE482" i="65"/>
  <c r="EF24" i="65"/>
  <c r="DJ24" i="65"/>
  <c r="DK24" i="65"/>
  <c r="DL24" i="65"/>
  <c r="DO24" i="65"/>
  <c r="DM24" i="65"/>
  <c r="DN24" i="65"/>
  <c r="EE120" i="65"/>
  <c r="EF152" i="65"/>
  <c r="DJ152" i="65"/>
  <c r="DK152" i="65"/>
  <c r="DL152" i="65"/>
  <c r="DO152" i="65"/>
  <c r="DM152" i="65"/>
  <c r="DN152" i="65"/>
  <c r="EE41" i="65"/>
  <c r="EF83" i="65"/>
  <c r="DL83" i="65"/>
  <c r="DJ83" i="65"/>
  <c r="DK83" i="65"/>
  <c r="DN83" i="65"/>
  <c r="DO83" i="65"/>
  <c r="DM83" i="65"/>
  <c r="DL211" i="65"/>
  <c r="DJ211" i="65"/>
  <c r="DK211" i="65"/>
  <c r="DN211" i="65"/>
  <c r="DO211" i="65"/>
  <c r="DM211" i="65"/>
  <c r="DK250" i="65"/>
  <c r="DL250" i="65"/>
  <c r="DJ250" i="65"/>
  <c r="DM250" i="65"/>
  <c r="DN250" i="65"/>
  <c r="DO250" i="65"/>
  <c r="EE154" i="65"/>
  <c r="EF175" i="65"/>
  <c r="DL175" i="65"/>
  <c r="DJ175" i="65"/>
  <c r="DK175" i="65"/>
  <c r="DN175" i="65"/>
  <c r="DO175" i="65"/>
  <c r="DM175" i="65"/>
  <c r="EH287" i="65"/>
  <c r="DL319" i="65"/>
  <c r="DJ319" i="65"/>
  <c r="DK319" i="65"/>
  <c r="DN319" i="65"/>
  <c r="DO319" i="65"/>
  <c r="DM319" i="65"/>
  <c r="EF447" i="65"/>
  <c r="DJ447" i="65"/>
  <c r="DK447" i="65"/>
  <c r="DL447" i="65"/>
  <c r="DM447" i="65"/>
  <c r="DN447" i="65"/>
  <c r="DO447" i="65"/>
  <c r="EE18" i="65"/>
  <c r="EF102" i="65"/>
  <c r="DK102" i="65"/>
  <c r="DL102" i="65"/>
  <c r="DJ102" i="65"/>
  <c r="DM102" i="65"/>
  <c r="DN102" i="65"/>
  <c r="DO102" i="65"/>
  <c r="EE308" i="65"/>
  <c r="EF350" i="65"/>
  <c r="DJ350" i="65"/>
  <c r="DK350" i="65"/>
  <c r="DL350" i="65"/>
  <c r="DM350" i="65"/>
  <c r="DN350" i="65"/>
  <c r="DO350" i="65"/>
  <c r="EH457" i="65"/>
  <c r="DL500" i="65"/>
  <c r="DJ500" i="65"/>
  <c r="DK500" i="65"/>
  <c r="DM500" i="65"/>
  <c r="DN500" i="65"/>
  <c r="DO500" i="65"/>
  <c r="EH509" i="65"/>
  <c r="DJ61" i="65"/>
  <c r="DK61" i="65"/>
  <c r="DL61" i="65"/>
  <c r="DM61" i="65"/>
  <c r="DN61" i="65"/>
  <c r="DO61" i="65"/>
  <c r="EE352" i="65"/>
  <c r="EE129" i="65"/>
  <c r="EF214" i="65"/>
  <c r="DK214" i="65"/>
  <c r="DL214" i="65"/>
  <c r="DJ214" i="65"/>
  <c r="DM214" i="65"/>
  <c r="DN214" i="65"/>
  <c r="DO214" i="65"/>
  <c r="EE406" i="65"/>
  <c r="EF470" i="65"/>
  <c r="DJ470" i="65"/>
  <c r="DK470" i="65"/>
  <c r="DL470" i="65"/>
  <c r="DO470" i="65"/>
  <c r="DM470" i="65"/>
  <c r="DN470" i="65"/>
  <c r="EE376" i="65"/>
  <c r="EF504" i="65"/>
  <c r="DL504" i="65"/>
  <c r="DJ504" i="65"/>
  <c r="DK504" i="65"/>
  <c r="DM504" i="65"/>
  <c r="DN504" i="65"/>
  <c r="DO504" i="65"/>
  <c r="EE36" i="65"/>
  <c r="EF52" i="65"/>
  <c r="DJ52" i="65"/>
  <c r="DK52" i="65"/>
  <c r="DL52" i="65"/>
  <c r="DO52" i="65"/>
  <c r="DM52" i="65"/>
  <c r="DN52" i="65"/>
  <c r="EE100" i="65"/>
  <c r="EF116" i="65"/>
  <c r="DJ116" i="65"/>
  <c r="DK116" i="65"/>
  <c r="DL116" i="65"/>
  <c r="DO116" i="65"/>
  <c r="DM116" i="65"/>
  <c r="DN116" i="65"/>
  <c r="EE164" i="65"/>
  <c r="EF180" i="65"/>
  <c r="DJ180" i="65"/>
  <c r="DK180" i="65"/>
  <c r="DL180" i="65"/>
  <c r="DO180" i="65"/>
  <c r="DM180" i="65"/>
  <c r="DN180" i="65"/>
  <c r="EE228" i="65"/>
  <c r="EF33" i="65"/>
  <c r="DJ33" i="65"/>
  <c r="DK33" i="65"/>
  <c r="DL33" i="65"/>
  <c r="DM33" i="65"/>
  <c r="DN33" i="65"/>
  <c r="DO33" i="65"/>
  <c r="EE99" i="65"/>
  <c r="EF121" i="65"/>
  <c r="DJ121" i="65"/>
  <c r="DK121" i="65"/>
  <c r="DL121" i="65"/>
  <c r="DM121" i="65"/>
  <c r="DN121" i="65"/>
  <c r="DO121" i="65"/>
  <c r="EE185" i="65"/>
  <c r="EF206" i="65"/>
  <c r="DK206" i="65"/>
  <c r="DL206" i="65"/>
  <c r="DJ206" i="65"/>
  <c r="DM206" i="65"/>
  <c r="DN206" i="65"/>
  <c r="DO206" i="65"/>
  <c r="EE262" i="65"/>
  <c r="EF42" i="65"/>
  <c r="DK42" i="65"/>
  <c r="DL42" i="65"/>
  <c r="DJ42" i="65"/>
  <c r="DM42" i="65"/>
  <c r="DN42" i="65"/>
  <c r="DO42" i="65"/>
  <c r="EE106" i="65"/>
  <c r="EF127" i="65"/>
  <c r="DL127" i="65"/>
  <c r="DJ127" i="65"/>
  <c r="DK127" i="65"/>
  <c r="DN127" i="65"/>
  <c r="DO127" i="65"/>
  <c r="DM127" i="65"/>
  <c r="EE191" i="65"/>
  <c r="EE267" i="65"/>
  <c r="EF283" i="65"/>
  <c r="DL283" i="65"/>
  <c r="DJ283" i="65"/>
  <c r="DK283" i="65"/>
  <c r="DN283" i="65"/>
  <c r="DO283" i="65"/>
  <c r="DM283" i="65"/>
  <c r="DL315" i="65"/>
  <c r="DJ315" i="65"/>
  <c r="DK315" i="65"/>
  <c r="DN315" i="65"/>
  <c r="DO315" i="65"/>
  <c r="DM315" i="65"/>
  <c r="EE331" i="65"/>
  <c r="EF347" i="65"/>
  <c r="DJ347" i="65"/>
  <c r="DK347" i="65"/>
  <c r="DL347" i="65"/>
  <c r="DN347" i="65"/>
  <c r="DO347" i="65"/>
  <c r="DM347" i="65"/>
  <c r="EE395" i="65"/>
  <c r="EF411" i="65"/>
  <c r="DJ411" i="65"/>
  <c r="DK411" i="65"/>
  <c r="DL411" i="65"/>
  <c r="DN411" i="65"/>
  <c r="DO411" i="65"/>
  <c r="DM411" i="65"/>
  <c r="DJ443" i="65"/>
  <c r="DK443" i="65"/>
  <c r="DL443" i="65"/>
  <c r="DN443" i="65"/>
  <c r="DO443" i="65"/>
  <c r="DM443" i="65"/>
  <c r="EE459" i="65"/>
  <c r="DK475" i="65"/>
  <c r="DL475" i="65"/>
  <c r="DJ475" i="65"/>
  <c r="DM475" i="65"/>
  <c r="DN475" i="65"/>
  <c r="DO475" i="65"/>
  <c r="EE15" i="65"/>
  <c r="DJ49" i="65"/>
  <c r="DK49" i="65"/>
  <c r="DL49" i="65"/>
  <c r="DM49" i="65"/>
  <c r="DN49" i="65"/>
  <c r="DO49" i="65"/>
  <c r="EE177" i="65"/>
  <c r="DL219" i="65"/>
  <c r="DJ219" i="65"/>
  <c r="DK219" i="65"/>
  <c r="DN219" i="65"/>
  <c r="DO219" i="65"/>
  <c r="DM219" i="65"/>
  <c r="EE302" i="65"/>
  <c r="DJ324" i="65"/>
  <c r="DK324" i="65"/>
  <c r="DL324" i="65"/>
  <c r="DO324" i="65"/>
  <c r="DM324" i="65"/>
  <c r="DN324" i="65"/>
  <c r="EE388" i="65"/>
  <c r="DL409" i="65"/>
  <c r="DJ409" i="65"/>
  <c r="DK409" i="65"/>
  <c r="DO409" i="65"/>
  <c r="DM409" i="65"/>
  <c r="DN409" i="65"/>
  <c r="EH473" i="65"/>
  <c r="DJ494" i="65"/>
  <c r="DK494" i="65"/>
  <c r="DL494" i="65"/>
  <c r="DO494" i="65"/>
  <c r="DM494" i="65"/>
  <c r="DN494" i="65"/>
  <c r="EE328" i="65"/>
  <c r="DJ370" i="65"/>
  <c r="DK370" i="65"/>
  <c r="DL370" i="65"/>
  <c r="DM370" i="65"/>
  <c r="DO370" i="65"/>
  <c r="DN370" i="65"/>
  <c r="EE498" i="65"/>
  <c r="DK50" i="65"/>
  <c r="DL50" i="65"/>
  <c r="DJ50" i="65"/>
  <c r="DM50" i="65"/>
  <c r="DN50" i="65"/>
  <c r="DO50" i="65"/>
  <c r="EH178" i="65"/>
  <c r="DJ221" i="65"/>
  <c r="DK221" i="65"/>
  <c r="DL221" i="65"/>
  <c r="DM221" i="65"/>
  <c r="DN221" i="65"/>
  <c r="DO221" i="65"/>
  <c r="EE304" i="65"/>
  <c r="DJ325" i="65"/>
  <c r="DK325" i="65"/>
  <c r="DL325" i="65"/>
  <c r="DM325" i="65"/>
  <c r="DN325" i="65"/>
  <c r="DO325" i="65"/>
  <c r="EH389" i="65"/>
  <c r="DJ410" i="65"/>
  <c r="DK410" i="65"/>
  <c r="DL410" i="65"/>
  <c r="DM410" i="65"/>
  <c r="DN410" i="65"/>
  <c r="DO410" i="65"/>
  <c r="EE474" i="65"/>
  <c r="DL496" i="65"/>
  <c r="DJ496" i="65"/>
  <c r="DK496" i="65"/>
  <c r="DM496" i="65"/>
  <c r="DN496" i="65"/>
  <c r="DO496" i="65"/>
  <c r="EE75" i="65"/>
  <c r="DK118" i="65"/>
  <c r="DL118" i="65"/>
  <c r="DJ118" i="65"/>
  <c r="DM118" i="65"/>
  <c r="DN118" i="65"/>
  <c r="DO118" i="65"/>
  <c r="EE244" i="65"/>
  <c r="EE273" i="65"/>
  <c r="EE337" i="65"/>
  <c r="DL401" i="65"/>
  <c r="DJ401" i="65"/>
  <c r="DK401" i="65"/>
  <c r="DM401" i="65"/>
  <c r="DN401" i="65"/>
  <c r="DO401" i="65"/>
  <c r="EF422" i="65"/>
  <c r="DJ422" i="65"/>
  <c r="DK422" i="65"/>
  <c r="DL422" i="65"/>
  <c r="DM422" i="65"/>
  <c r="DN422" i="65"/>
  <c r="DO422" i="65"/>
  <c r="DK444" i="65"/>
  <c r="DL444" i="65"/>
  <c r="DJ444" i="65"/>
  <c r="DO444" i="65"/>
  <c r="DM444" i="65"/>
  <c r="DN444" i="65"/>
  <c r="EE508" i="65"/>
  <c r="DK10" i="65"/>
  <c r="DL10" i="65"/>
  <c r="DJ10" i="65"/>
  <c r="DM10" i="65"/>
  <c r="DN10" i="65"/>
  <c r="DO10" i="65"/>
  <c r="EH141" i="65"/>
  <c r="DL183" i="65"/>
  <c r="DJ183" i="65"/>
  <c r="DK183" i="65"/>
  <c r="DN183" i="65"/>
  <c r="DO183" i="65"/>
  <c r="DM183" i="65"/>
  <c r="EE290" i="65"/>
  <c r="DK322" i="65"/>
  <c r="DL322" i="65"/>
  <c r="DJ322" i="65"/>
  <c r="DM322" i="65"/>
  <c r="DN322" i="65"/>
  <c r="DO322" i="65"/>
  <c r="EF450" i="65"/>
  <c r="DJ450" i="65"/>
  <c r="DK450" i="65"/>
  <c r="DL450" i="65"/>
  <c r="DO450" i="65"/>
  <c r="DM450" i="65"/>
  <c r="DN450" i="65"/>
  <c r="EE72" i="65"/>
  <c r="DJ104" i="65"/>
  <c r="DK104" i="65"/>
  <c r="DL104" i="65"/>
  <c r="DO104" i="65"/>
  <c r="DM104" i="65"/>
  <c r="DN104" i="65"/>
  <c r="EE200" i="65"/>
  <c r="DJ232" i="65"/>
  <c r="DK232" i="65"/>
  <c r="DL232" i="65"/>
  <c r="DO232" i="65"/>
  <c r="DM232" i="65"/>
  <c r="DN232" i="65"/>
  <c r="EE147" i="65"/>
  <c r="DK190" i="65"/>
  <c r="DL190" i="65"/>
  <c r="DJ190" i="65"/>
  <c r="DM190" i="65"/>
  <c r="DN190" i="65"/>
  <c r="DO190" i="65"/>
  <c r="EE69" i="65"/>
  <c r="DK90" i="65"/>
  <c r="DL90" i="65"/>
  <c r="DJ90" i="65"/>
  <c r="DM90" i="65"/>
  <c r="DN90" i="65"/>
  <c r="DO90" i="65"/>
  <c r="EH239" i="65"/>
  <c r="DL271" i="65"/>
  <c r="DJ271" i="65"/>
  <c r="DK271" i="65"/>
  <c r="DN271" i="65"/>
  <c r="DO271" i="65"/>
  <c r="DM271" i="65"/>
  <c r="EH367" i="65"/>
  <c r="DJ399" i="65"/>
  <c r="DK399" i="65"/>
  <c r="DL399" i="65"/>
  <c r="DN399" i="65"/>
  <c r="DM399" i="65"/>
  <c r="DO399" i="65"/>
  <c r="EH495" i="65"/>
  <c r="EE286" i="65"/>
  <c r="EE329" i="65"/>
  <c r="EE478" i="65"/>
  <c r="DJ338" i="65"/>
  <c r="DK338" i="65"/>
  <c r="DL338" i="65"/>
  <c r="DM338" i="65"/>
  <c r="DO338" i="65"/>
  <c r="DN338" i="65"/>
  <c r="EE231" i="65"/>
  <c r="DJ309" i="65"/>
  <c r="DK309" i="65"/>
  <c r="DL309" i="65"/>
  <c r="DM309" i="65"/>
  <c r="DN309" i="65"/>
  <c r="DO309" i="65"/>
  <c r="EE480" i="65"/>
  <c r="DL171" i="65"/>
  <c r="DJ171" i="65"/>
  <c r="DK171" i="65"/>
  <c r="DN171" i="65"/>
  <c r="DO171" i="65"/>
  <c r="DM171" i="65"/>
  <c r="EE428" i="65"/>
  <c r="DL492" i="65"/>
  <c r="DJ492" i="65"/>
  <c r="DK492" i="65"/>
  <c r="DM492" i="65"/>
  <c r="DN492" i="65"/>
  <c r="DO492" i="65"/>
  <c r="EH237" i="65"/>
  <c r="DJ333" i="65"/>
  <c r="DK333" i="65"/>
  <c r="DL333" i="65"/>
  <c r="DM333" i="65"/>
  <c r="DN333" i="65"/>
  <c r="DO333" i="65"/>
  <c r="DK546" i="65"/>
  <c r="DO546" i="65"/>
  <c r="DM546" i="65"/>
  <c r="DJ546" i="65"/>
  <c r="DN546" i="65"/>
  <c r="DL546" i="65"/>
  <c r="DL5" i="65"/>
  <c r="DJ5" i="65"/>
  <c r="DK5" i="65"/>
  <c r="DO5" i="65"/>
  <c r="DM5" i="65"/>
  <c r="DN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R140" i="65"/>
  <c r="EF140" i="65"/>
  <c r="DR371" i="65"/>
  <c r="EF371" i="65"/>
  <c r="DR74" i="65"/>
  <c r="EF74" i="65"/>
  <c r="DR71" i="65"/>
  <c r="EF71" i="65"/>
  <c r="DR187" i="65"/>
  <c r="EF187" i="65"/>
  <c r="DR5" i="65"/>
  <c r="EF5" i="65"/>
  <c r="DR203" i="65"/>
  <c r="EF203" i="65"/>
  <c r="EH526" i="65"/>
  <c r="EE528" i="65"/>
  <c r="EE540" i="65"/>
  <c r="EE541" i="65"/>
  <c r="EH543" i="65"/>
  <c r="EH522" i="65"/>
  <c r="EH535" i="65"/>
  <c r="EH530" i="65"/>
  <c r="EE524" i="65"/>
  <c r="EE525" i="65"/>
  <c r="EE537" i="65"/>
  <c r="EE536" i="65"/>
  <c r="EH542" i="65"/>
  <c r="EH534" i="65"/>
  <c r="DR19" i="65"/>
  <c r="EF19" i="65"/>
  <c r="EH28" i="65"/>
  <c r="EE44" i="65"/>
  <c r="DR60" i="65"/>
  <c r="EF60" i="65"/>
  <c r="EH92" i="65"/>
  <c r="EE108" i="65"/>
  <c r="DR124" i="65"/>
  <c r="EF124" i="65"/>
  <c r="EH156" i="65"/>
  <c r="EE172" i="65"/>
  <c r="DR188" i="65"/>
  <c r="EF188" i="65"/>
  <c r="EH220" i="65"/>
  <c r="EE236" i="65"/>
  <c r="DR46" i="65"/>
  <c r="EF46" i="65"/>
  <c r="EH89" i="65"/>
  <c r="EE110" i="65"/>
  <c r="DR131" i="65"/>
  <c r="EF131" i="65"/>
  <c r="EH174" i="65"/>
  <c r="EE195" i="65"/>
  <c r="DR217" i="65"/>
  <c r="EF217" i="65"/>
  <c r="EH254" i="65"/>
  <c r="EE26" i="65"/>
  <c r="DR53" i="65"/>
  <c r="EF53" i="65"/>
  <c r="EH95" i="65"/>
  <c r="EF117" i="65"/>
  <c r="DR138" i="65"/>
  <c r="EF138" i="65"/>
  <c r="EH181" i="65"/>
  <c r="EE202" i="65"/>
  <c r="DR223" i="65"/>
  <c r="EF223" i="65"/>
  <c r="EH259" i="65"/>
  <c r="EE275" i="65"/>
  <c r="DR291" i="65"/>
  <c r="EF291" i="65"/>
  <c r="EH323" i="65"/>
  <c r="EF339" i="65"/>
  <c r="DR355" i="65"/>
  <c r="EF355" i="65"/>
  <c r="EH387" i="65"/>
  <c r="EE403" i="65"/>
  <c r="EF419" i="65"/>
  <c r="EH451" i="65"/>
  <c r="EE467" i="65"/>
  <c r="EF483" i="65"/>
  <c r="EE515" i="65"/>
  <c r="EH7" i="65"/>
  <c r="EF21" i="65"/>
  <c r="EH113" i="65"/>
  <c r="EE155" i="65"/>
  <c r="EF198" i="65"/>
  <c r="EH270" i="65"/>
  <c r="EE292" i="65"/>
  <c r="EF313" i="65"/>
  <c r="EH356" i="65"/>
  <c r="EE377" i="65"/>
  <c r="EF398" i="65"/>
  <c r="EE441" i="65"/>
  <c r="EE462" i="65"/>
  <c r="EF484" i="65"/>
  <c r="EH8" i="65"/>
  <c r="EE306" i="65"/>
  <c r="EF349" i="65"/>
  <c r="EH434" i="65"/>
  <c r="EH477" i="65"/>
  <c r="EF22" i="65"/>
  <c r="EE114" i="65"/>
  <c r="EH157" i="65"/>
  <c r="EF199" i="65"/>
  <c r="EH272" i="65"/>
  <c r="EH293" i="65"/>
  <c r="EF314" i="65"/>
  <c r="EE357" i="65"/>
  <c r="EH378" i="65"/>
  <c r="EF400" i="65"/>
  <c r="EH442" i="65"/>
  <c r="EE464" i="65"/>
  <c r="EF485" i="65"/>
  <c r="EH9" i="65"/>
  <c r="EE54" i="65"/>
  <c r="EF97" i="65"/>
  <c r="EH182" i="65"/>
  <c r="EE225" i="65"/>
  <c r="EF260" i="65"/>
  <c r="EH305" i="65"/>
  <c r="EE326" i="65"/>
  <c r="EF348" i="65"/>
  <c r="EH390" i="65"/>
  <c r="EE412" i="65"/>
  <c r="EF433" i="65"/>
  <c r="EH476" i="65"/>
  <c r="EH497" i="65"/>
  <c r="EF30" i="65"/>
  <c r="EH119" i="65"/>
  <c r="EE162" i="65"/>
  <c r="EF205" i="65"/>
  <c r="EH274" i="65"/>
  <c r="EH301" i="65"/>
  <c r="EF344" i="65"/>
  <c r="EE429" i="65"/>
  <c r="EE472" i="65"/>
  <c r="EE514" i="65"/>
  <c r="EH424" i="65"/>
  <c r="EE12" i="65"/>
  <c r="EF146" i="65"/>
  <c r="EE330" i="65"/>
  <c r="EH394" i="65"/>
  <c r="EE458" i="65"/>
  <c r="EH252" i="65"/>
  <c r="EE321" i="65"/>
  <c r="EF385" i="65"/>
  <c r="EH513" i="65"/>
  <c r="EE66" i="65"/>
  <c r="EF194" i="65"/>
  <c r="EH418" i="65"/>
  <c r="EE6" i="65"/>
  <c r="EF23" i="65"/>
  <c r="EH32" i="65"/>
  <c r="EE48" i="65"/>
  <c r="EF64" i="65"/>
  <c r="EH96" i="65"/>
  <c r="EE112" i="65"/>
  <c r="EF128" i="65"/>
  <c r="EH160" i="65"/>
  <c r="EE176" i="65"/>
  <c r="EF192" i="65"/>
  <c r="EH224" i="65"/>
  <c r="EE25" i="65"/>
  <c r="EF51" i="65"/>
  <c r="EH94" i="65"/>
  <c r="EE115" i="65"/>
  <c r="EF137" i="65"/>
  <c r="EH179" i="65"/>
  <c r="EH201" i="65"/>
  <c r="EF222" i="65"/>
  <c r="EH258" i="65"/>
  <c r="EE34" i="65"/>
  <c r="EF58" i="65"/>
  <c r="DR101" i="65"/>
  <c r="EF101" i="65"/>
  <c r="EE122" i="65"/>
  <c r="EF143" i="65"/>
  <c r="EH186" i="65"/>
  <c r="EH207" i="65"/>
  <c r="EH229" i="65"/>
  <c r="EH263" i="65"/>
  <c r="EE279" i="65"/>
  <c r="EF295" i="65"/>
  <c r="EH327" i="65"/>
  <c r="EE343" i="65"/>
  <c r="EF359" i="65"/>
  <c r="EH391" i="65"/>
  <c r="EF407" i="65"/>
  <c r="EF423" i="65"/>
  <c r="EH455" i="65"/>
  <c r="EF471" i="65"/>
  <c r="EF487" i="65"/>
  <c r="EH11" i="65"/>
  <c r="EE37" i="65"/>
  <c r="EE81" i="65"/>
  <c r="EH166" i="65"/>
  <c r="EE209" i="65"/>
  <c r="EF248" i="65"/>
  <c r="EH297" i="65"/>
  <c r="EE318" i="65"/>
  <c r="EF340" i="65"/>
  <c r="EH382" i="65"/>
  <c r="EE404" i="65"/>
  <c r="EF425" i="65"/>
  <c r="EE468" i="65"/>
  <c r="EH489" i="65"/>
  <c r="EF510" i="65"/>
  <c r="EE317" i="65"/>
  <c r="EE360" i="65"/>
  <c r="EF402" i="65"/>
  <c r="EH488" i="65"/>
  <c r="EE38" i="65"/>
  <c r="EF82" i="65"/>
  <c r="EH167" i="65"/>
  <c r="EE210" i="65"/>
  <c r="EF249" i="65"/>
  <c r="DU546" i="65"/>
  <c r="DX546" i="65" s="1"/>
  <c r="DV546" i="65"/>
  <c r="EA546" i="65" s="1"/>
  <c r="DA546" i="65"/>
  <c r="DR76" i="65"/>
  <c r="EF76" i="65"/>
  <c r="DR204" i="65"/>
  <c r="EF204" i="65"/>
  <c r="DR153" i="65"/>
  <c r="EF153" i="65"/>
  <c r="DR238" i="65"/>
  <c r="EF238" i="65"/>
  <c r="DR159" i="65"/>
  <c r="EF159" i="65"/>
  <c r="DP30" i="65"/>
  <c r="EE30" i="65"/>
  <c r="DR281" i="65"/>
  <c r="EF281" i="65"/>
  <c r="DR366" i="65"/>
  <c r="EF366" i="65"/>
  <c r="DR105" i="65"/>
  <c r="EF105" i="65"/>
  <c r="DR236" i="65"/>
  <c r="EF236" i="65"/>
  <c r="DR195" i="65"/>
  <c r="EF195" i="65"/>
  <c r="DR26" i="65"/>
  <c r="EF26" i="65"/>
  <c r="EE117" i="65"/>
  <c r="EF157" i="65"/>
  <c r="EF378" i="65"/>
  <c r="EF497" i="65"/>
  <c r="DP274" i="65"/>
  <c r="EE274" i="65"/>
  <c r="EF301" i="65"/>
  <c r="EH386" i="65"/>
  <c r="EH265" i="65"/>
  <c r="DR394" i="65"/>
  <c r="EF394" i="65"/>
  <c r="DP252" i="65"/>
  <c r="EE252" i="65"/>
  <c r="DR165" i="65"/>
  <c r="EF165" i="65"/>
  <c r="EF207" i="65"/>
  <c r="EE407" i="65"/>
  <c r="EE471" i="65"/>
  <c r="DR123" i="65"/>
  <c r="EF123" i="65"/>
  <c r="EF489" i="65"/>
  <c r="EF405" i="65"/>
  <c r="EF45" i="65"/>
  <c r="DR211" i="65"/>
  <c r="EF211" i="65"/>
  <c r="EF250" i="65"/>
  <c r="DR319" i="65"/>
  <c r="EF319" i="65"/>
  <c r="EF500" i="65"/>
  <c r="EF61" i="65"/>
  <c r="EH437" i="65"/>
  <c r="ED546" i="65"/>
  <c r="EE546" i="65"/>
  <c r="DP546" i="65"/>
  <c r="DR35" i="65"/>
  <c r="EF35" i="65"/>
  <c r="DR67" i="65"/>
  <c r="EF67" i="65"/>
  <c r="DR201" i="65"/>
  <c r="EF201" i="65"/>
  <c r="DR134" i="65"/>
  <c r="EF134" i="65"/>
  <c r="DR456" i="65"/>
  <c r="EF456" i="65"/>
  <c r="DR368" i="65"/>
  <c r="EF368" i="65"/>
  <c r="DR273" i="65"/>
  <c r="EF273" i="65"/>
  <c r="DR316" i="65"/>
  <c r="EF316" i="65"/>
  <c r="DR98" i="65"/>
  <c r="EF98" i="65"/>
  <c r="DR408" i="65"/>
  <c r="EF408" i="65"/>
  <c r="DR40" i="65"/>
  <c r="EF40" i="65"/>
  <c r="DR168" i="65"/>
  <c r="EF168" i="65"/>
  <c r="DR463" i="65"/>
  <c r="EF463" i="65"/>
  <c r="DR230" i="65"/>
  <c r="EF230" i="65"/>
  <c r="DR329" i="65"/>
  <c r="EF329" i="65"/>
  <c r="DR436" i="65"/>
  <c r="EF436" i="65"/>
  <c r="DR103" i="65"/>
  <c r="EF103" i="65"/>
  <c r="DR416" i="65"/>
  <c r="EF416" i="65"/>
  <c r="DR364" i="65"/>
  <c r="EF364" i="65"/>
  <c r="DR151" i="65"/>
  <c r="EF151" i="65"/>
  <c r="DR44" i="65"/>
  <c r="EF44" i="65"/>
  <c r="DR108" i="65"/>
  <c r="EF108" i="65"/>
  <c r="DR172" i="65"/>
  <c r="EF172" i="65"/>
  <c r="DR110" i="65"/>
  <c r="EF110" i="65"/>
  <c r="DR202" i="65"/>
  <c r="EF202" i="65"/>
  <c r="EH243" i="65"/>
  <c r="DR275" i="65"/>
  <c r="EF275" i="65"/>
  <c r="EH307" i="65"/>
  <c r="EE339" i="65"/>
  <c r="DP451" i="65"/>
  <c r="EE451" i="65"/>
  <c r="EF7" i="65"/>
  <c r="EF477" i="65"/>
  <c r="EF293" i="65"/>
  <c r="EH531" i="65"/>
  <c r="EE520" i="65"/>
  <c r="EH518" i="65"/>
  <c r="EH539" i="65"/>
  <c r="EH538" i="65"/>
  <c r="EE521" i="65"/>
  <c r="EH519" i="65"/>
  <c r="EE532" i="65"/>
  <c r="EE533" i="65"/>
  <c r="EE545" i="65"/>
  <c r="EH523" i="65"/>
  <c r="EE529" i="65"/>
  <c r="EH527" i="65"/>
  <c r="EE544" i="65"/>
  <c r="EH19" i="65"/>
  <c r="EE35" i="65"/>
  <c r="DR28" i="65"/>
  <c r="EF28" i="65"/>
  <c r="EH60" i="65"/>
  <c r="EE76" i="65"/>
  <c r="DR92" i="65"/>
  <c r="EF92" i="65"/>
  <c r="EH124" i="65"/>
  <c r="EE140" i="65"/>
  <c r="DR156" i="65"/>
  <c r="EF156" i="65"/>
  <c r="EH188" i="65"/>
  <c r="EE204" i="65"/>
  <c r="DR220" i="65"/>
  <c r="EF220" i="65"/>
  <c r="EH46" i="65"/>
  <c r="EE67" i="65"/>
  <c r="DR89" i="65"/>
  <c r="EF89" i="65"/>
  <c r="EH131" i="65"/>
  <c r="EE153" i="65"/>
  <c r="DR174" i="65"/>
  <c r="EF174" i="65"/>
  <c r="EH217" i="65"/>
  <c r="EE238" i="65"/>
  <c r="DR254" i="65"/>
  <c r="EF254" i="65"/>
  <c r="EH53" i="65"/>
  <c r="EE74" i="65"/>
  <c r="DR95" i="65"/>
  <c r="EF95" i="65"/>
  <c r="EH138" i="65"/>
  <c r="EE159" i="65"/>
  <c r="EE223" i="65"/>
  <c r="EF243" i="65"/>
  <c r="DR259" i="65"/>
  <c r="EF259" i="65"/>
  <c r="EH291" i="65"/>
  <c r="EF307" i="65"/>
  <c r="DR323" i="65"/>
  <c r="EF323" i="65"/>
  <c r="EH355" i="65"/>
  <c r="EE371" i="65"/>
  <c r="DR387" i="65"/>
  <c r="EF387" i="65"/>
  <c r="EH419" i="65"/>
  <c r="DP435" i="65"/>
  <c r="EE435" i="65"/>
  <c r="EF451" i="65"/>
  <c r="EH483" i="65"/>
  <c r="EE499" i="65"/>
  <c r="EH21" i="65"/>
  <c r="EE70" i="65"/>
  <c r="EF113" i="65"/>
  <c r="EH198" i="65"/>
  <c r="EE240" i="65"/>
  <c r="EF270" i="65"/>
  <c r="EH313" i="65"/>
  <c r="EE334" i="65"/>
  <c r="EF356" i="65"/>
  <c r="EH398" i="65"/>
  <c r="EE420" i="65"/>
  <c r="EE484" i="65"/>
  <c r="EH505" i="65"/>
  <c r="EF8" i="65"/>
  <c r="EE349" i="65"/>
  <c r="EE392" i="65"/>
  <c r="EF434" i="65"/>
  <c r="EH22" i="65"/>
  <c r="EH71" i="65"/>
  <c r="EE199" i="65"/>
  <c r="EE241" i="65"/>
  <c r="EF272" i="65"/>
  <c r="EE314" i="65"/>
  <c r="EE336" i="65"/>
  <c r="EH400" i="65"/>
  <c r="EH421" i="65"/>
  <c r="EF442" i="65"/>
  <c r="EE485" i="65"/>
  <c r="EE506" i="65"/>
  <c r="EF9" i="65"/>
  <c r="EH97" i="65"/>
  <c r="EE139" i="65"/>
  <c r="EF182" i="65"/>
  <c r="EH260" i="65"/>
  <c r="EE284" i="65"/>
  <c r="EF305" i="65"/>
  <c r="EH348" i="65"/>
  <c r="EE369" i="65"/>
  <c r="EF390" i="65"/>
  <c r="EE433" i="65"/>
  <c r="EE454" i="65"/>
  <c r="EF476" i="65"/>
  <c r="EH30" i="65"/>
  <c r="EH77" i="65"/>
  <c r="EF119" i="65"/>
  <c r="EE205" i="65"/>
  <c r="EH245" i="65"/>
  <c r="EF274" i="65"/>
  <c r="EH344" i="65"/>
  <c r="EF386" i="65"/>
  <c r="EE17" i="65"/>
  <c r="EF424" i="65"/>
  <c r="EH146" i="65"/>
  <c r="EF265" i="65"/>
  <c r="DR458" i="65"/>
  <c r="EF458" i="65"/>
  <c r="EE86" i="65"/>
  <c r="EF252" i="65"/>
  <c r="EH385" i="65"/>
  <c r="EH449" i="65"/>
  <c r="EF513" i="65"/>
  <c r="EH194" i="65"/>
  <c r="EE296" i="65"/>
  <c r="EF418" i="65"/>
  <c r="EH23" i="65"/>
  <c r="EE39" i="65"/>
  <c r="EF32" i="65"/>
  <c r="EH64" i="65"/>
  <c r="EE80" i="65"/>
  <c r="EF96" i="65"/>
  <c r="EH128" i="65"/>
  <c r="EE144" i="65"/>
  <c r="EF160" i="65"/>
  <c r="EH192" i="65"/>
  <c r="EE208" i="65"/>
  <c r="EF224" i="65"/>
  <c r="EH51" i="65"/>
  <c r="EE73" i="65"/>
  <c r="EF94" i="65"/>
  <c r="EH137" i="65"/>
  <c r="EE158" i="65"/>
  <c r="EF179" i="65"/>
  <c r="EH222" i="65"/>
  <c r="EE242" i="65"/>
  <c r="EF258" i="65"/>
  <c r="EH58" i="65"/>
  <c r="EE79" i="65"/>
  <c r="EE101" i="65"/>
  <c r="EH143" i="65"/>
  <c r="EH165" i="65"/>
  <c r="EF186" i="65"/>
  <c r="EE247" i="65"/>
  <c r="EF263" i="65"/>
  <c r="EH295" i="65"/>
  <c r="EE311" i="65"/>
  <c r="EF327" i="65"/>
  <c r="EH359" i="65"/>
  <c r="EE375" i="65"/>
  <c r="EF391" i="65"/>
  <c r="EH423" i="65"/>
  <c r="EE439" i="65"/>
  <c r="EF455" i="65"/>
  <c r="EH487" i="65"/>
  <c r="EE503" i="65"/>
  <c r="EF11" i="65"/>
  <c r="DR81" i="65"/>
  <c r="EF81" i="65"/>
  <c r="EH123" i="65"/>
  <c r="EF166" i="65"/>
  <c r="EH248" i="65"/>
  <c r="EE276" i="65"/>
  <c r="EH340" i="65"/>
  <c r="EE361" i="65"/>
  <c r="EF382" i="65"/>
  <c r="EE425" i="65"/>
  <c r="EE446" i="65"/>
  <c r="EH510" i="65"/>
  <c r="EH13" i="65"/>
  <c r="EH402" i="65"/>
  <c r="EH445" i="65"/>
  <c r="EF488" i="65"/>
  <c r="EH82" i="65"/>
  <c r="EH125" i="65"/>
  <c r="EF167" i="65"/>
  <c r="EH249" i="65"/>
  <c r="EH277" i="65"/>
  <c r="EH362" i="65"/>
  <c r="EF384" i="65"/>
  <c r="EH426" i="65"/>
  <c r="EE448" i="65"/>
  <c r="EH512" i="65"/>
  <c r="EE14" i="65"/>
  <c r="EF65" i="65"/>
  <c r="EH150" i="65"/>
  <c r="EE193" i="65"/>
  <c r="EF235" i="65"/>
  <c r="EH289" i="65"/>
  <c r="EE310" i="65"/>
  <c r="EF332" i="65"/>
  <c r="EH374" i="65"/>
  <c r="EE396" i="65"/>
  <c r="EH460" i="65"/>
  <c r="EH481" i="65"/>
  <c r="EF502" i="65"/>
  <c r="EH87" i="65"/>
  <c r="EE130" i="65"/>
  <c r="EE253" i="65"/>
  <c r="EE280" i="65"/>
  <c r="EF312" i="65"/>
  <c r="EE397" i="65"/>
  <c r="EE440" i="65"/>
  <c r="EF482" i="65"/>
  <c r="EH56" i="65"/>
  <c r="EE88" i="65"/>
  <c r="EF120" i="65"/>
  <c r="EH184" i="65"/>
  <c r="EE216" i="65"/>
  <c r="EF41" i="65"/>
  <c r="EH126" i="65"/>
  <c r="EE169" i="65"/>
  <c r="EH47" i="65"/>
  <c r="EE111" i="65"/>
  <c r="EF154" i="65"/>
  <c r="EE218" i="65"/>
  <c r="EH255" i="65"/>
  <c r="EH383" i="65"/>
  <c r="EE415" i="65"/>
  <c r="EE479" i="65"/>
  <c r="EH511" i="65"/>
  <c r="EF18" i="65"/>
  <c r="EE264" i="65"/>
  <c r="EF546" i="65"/>
  <c r="DR546" i="65"/>
  <c r="EE298" i="65"/>
  <c r="EE320" i="65"/>
  <c r="EH341" i="65"/>
  <c r="EH384" i="65"/>
  <c r="EH405" i="65"/>
  <c r="EF426" i="65"/>
  <c r="EE469" i="65"/>
  <c r="EE490" i="65"/>
  <c r="EF512" i="65"/>
  <c r="EH65" i="65"/>
  <c r="EE107" i="65"/>
  <c r="EF150" i="65"/>
  <c r="EH235" i="65"/>
  <c r="EE268" i="65"/>
  <c r="EF289" i="65"/>
  <c r="EH332" i="65"/>
  <c r="EE353" i="65"/>
  <c r="EF374" i="65"/>
  <c r="EE417" i="65"/>
  <c r="EE438" i="65"/>
  <c r="EF460" i="65"/>
  <c r="EH502" i="65"/>
  <c r="EH45" i="65"/>
  <c r="EF87" i="65"/>
  <c r="EE173" i="65"/>
  <c r="EE215" i="65"/>
  <c r="EF253" i="65"/>
  <c r="EH312" i="65"/>
  <c r="EE354" i="65"/>
  <c r="EF397" i="65"/>
  <c r="EH482" i="65"/>
  <c r="EE24" i="65"/>
  <c r="EF56" i="65"/>
  <c r="EH120" i="65"/>
  <c r="EE152" i="65"/>
  <c r="EF184" i="65"/>
  <c r="EH41" i="65"/>
  <c r="EE83" i="65"/>
  <c r="EF126" i="65"/>
  <c r="EH211" i="65"/>
  <c r="EH250" i="65"/>
  <c r="EF47" i="65"/>
  <c r="EH154" i="65"/>
  <c r="EE175" i="65"/>
  <c r="EF218" i="65"/>
  <c r="EE287" i="65"/>
  <c r="EH319" i="65"/>
  <c r="EH351" i="65"/>
  <c r="EF415" i="65"/>
  <c r="EE447" i="65"/>
  <c r="EF479" i="65"/>
  <c r="EH18" i="65"/>
  <c r="EE102" i="65"/>
  <c r="EE187" i="65"/>
  <c r="EH308" i="65"/>
  <c r="EE350" i="65"/>
  <c r="EF372" i="65"/>
  <c r="EE457" i="65"/>
  <c r="EH500" i="65"/>
  <c r="EH285" i="65"/>
  <c r="EE509" i="65"/>
  <c r="EH61" i="65"/>
  <c r="EF189" i="65"/>
  <c r="EH352" i="65"/>
  <c r="EF437" i="65"/>
  <c r="EH501" i="65"/>
  <c r="EH129" i="65"/>
  <c r="EE214" i="65"/>
  <c r="EF300" i="65"/>
  <c r="EH406" i="65"/>
  <c r="EE470" i="65"/>
  <c r="EF109" i="65"/>
  <c r="EH376" i="65"/>
  <c r="EE504" i="65"/>
  <c r="EF27" i="65"/>
  <c r="EH36" i="65"/>
  <c r="EE52" i="65"/>
  <c r="EF68" i="65"/>
  <c r="EH100" i="65"/>
  <c r="EE116" i="65"/>
  <c r="EF132" i="65"/>
  <c r="EH164" i="65"/>
  <c r="EE180" i="65"/>
  <c r="EF196" i="65"/>
  <c r="EH228" i="65"/>
  <c r="EE33" i="65"/>
  <c r="EF57" i="65"/>
  <c r="EH99" i="65"/>
  <c r="EE121" i="65"/>
  <c r="EF142" i="65"/>
  <c r="EH185" i="65"/>
  <c r="EE206" i="65"/>
  <c r="EF227" i="65"/>
  <c r="EH262" i="65"/>
  <c r="EE42" i="65"/>
  <c r="EF63" i="65"/>
  <c r="EH106" i="65"/>
  <c r="EE127" i="65"/>
  <c r="EF149" i="65"/>
  <c r="EH191" i="65"/>
  <c r="EF213" i="65"/>
  <c r="DR234" i="65"/>
  <c r="EF234" i="65"/>
  <c r="EH267" i="65"/>
  <c r="EE283" i="65"/>
  <c r="EE299" i="65"/>
  <c r="EH331" i="65"/>
  <c r="EE347" i="65"/>
  <c r="EF363" i="65"/>
  <c r="EH395" i="65"/>
  <c r="EE411" i="65"/>
  <c r="EF427" i="65"/>
  <c r="EH459" i="65"/>
  <c r="EE475" i="65"/>
  <c r="DR491" i="65"/>
  <c r="EF491" i="65"/>
  <c r="EH15" i="65"/>
  <c r="EE49" i="65"/>
  <c r="DR91" i="65"/>
  <c r="EF91" i="65"/>
  <c r="EH177" i="65"/>
  <c r="EE219" i="65"/>
  <c r="DR256" i="65"/>
  <c r="EF256" i="65"/>
  <c r="EH302" i="65"/>
  <c r="EE324" i="65"/>
  <c r="DR345" i="65"/>
  <c r="EF345" i="65"/>
  <c r="EH388" i="65"/>
  <c r="EH409" i="65"/>
  <c r="DR430" i="65"/>
  <c r="EF430" i="65"/>
  <c r="EE473" i="65"/>
  <c r="EE494" i="65"/>
  <c r="EF516" i="65"/>
  <c r="EH328" i="65"/>
  <c r="EE370" i="65"/>
  <c r="EF413" i="65"/>
  <c r="EH498" i="65"/>
  <c r="EH50" i="65"/>
  <c r="EF93" i="65"/>
  <c r="EE178" i="65"/>
  <c r="EH221" i="65"/>
  <c r="EE257" i="65"/>
  <c r="EH304" i="65"/>
  <c r="EH325" i="65"/>
  <c r="EF346" i="65"/>
  <c r="EE389" i="65"/>
  <c r="EE410" i="65"/>
  <c r="DR432" i="65"/>
  <c r="EF432" i="65"/>
  <c r="EH474" i="65"/>
  <c r="EE496" i="65"/>
  <c r="DR517" i="65"/>
  <c r="EF517" i="65"/>
  <c r="EH75" i="65"/>
  <c r="EE118" i="65"/>
  <c r="DR161" i="65"/>
  <c r="EF161" i="65"/>
  <c r="EH244" i="65"/>
  <c r="EH273" i="65"/>
  <c r="DR294" i="65"/>
  <c r="EF294" i="65"/>
  <c r="EH337" i="65"/>
  <c r="EF358" i="65"/>
  <c r="DR380" i="65"/>
  <c r="EF380" i="65"/>
  <c r="EH422" i="65"/>
  <c r="EE444" i="65"/>
  <c r="EH465" i="65"/>
  <c r="EH508" i="65"/>
  <c r="EE10" i="65"/>
  <c r="DR55" i="65"/>
  <c r="EF55" i="65"/>
  <c r="EE141" i="65"/>
  <c r="EE183" i="65"/>
  <c r="DR226" i="65"/>
  <c r="EF226" i="65"/>
  <c r="EH290" i="65"/>
  <c r="EE322" i="65"/>
  <c r="EH365" i="65"/>
  <c r="EH450" i="65"/>
  <c r="EF493" i="65"/>
  <c r="DR31" i="65"/>
  <c r="EF31" i="65"/>
  <c r="EH72" i="65"/>
  <c r="EE104" i="65"/>
  <c r="DR136" i="65"/>
  <c r="EF136" i="65"/>
  <c r="EH200" i="65"/>
  <c r="EE232" i="65"/>
  <c r="DR62" i="65"/>
  <c r="EF62" i="65"/>
  <c r="EH147" i="65"/>
  <c r="EE190" i="65"/>
  <c r="DR233" i="65"/>
  <c r="EF233" i="65"/>
  <c r="EH69" i="65"/>
  <c r="EE90" i="65"/>
  <c r="DR133" i="65"/>
  <c r="EF133" i="65"/>
  <c r="EE239" i="65"/>
  <c r="EH271" i="65"/>
  <c r="EF303" i="65"/>
  <c r="EE367" i="65"/>
  <c r="EH399" i="65"/>
  <c r="DR431" i="65"/>
  <c r="EF431" i="65"/>
  <c r="EE495" i="65"/>
  <c r="EF59" i="65"/>
  <c r="EE145" i="65"/>
  <c r="EH286" i="65"/>
  <c r="EH329" i="65"/>
  <c r="DR393" i="65"/>
  <c r="EF393" i="65"/>
  <c r="EH478" i="65"/>
  <c r="EE338" i="65"/>
  <c r="DR466" i="65"/>
  <c r="EF466" i="65"/>
  <c r="EH231" i="65"/>
  <c r="EH309" i="65"/>
  <c r="EH373" i="65"/>
  <c r="EH480" i="65"/>
  <c r="EE171" i="65"/>
  <c r="DR278" i="65"/>
  <c r="EF278" i="65"/>
  <c r="EH428" i="65"/>
  <c r="EE492" i="65"/>
  <c r="DR16" i="65"/>
  <c r="EF16" i="65"/>
  <c r="EE237" i="65"/>
  <c r="EH333" i="65"/>
  <c r="EF461" i="65"/>
  <c r="EF526" i="65"/>
  <c r="EF528" i="65"/>
  <c r="EF540" i="65"/>
  <c r="EF541" i="65"/>
  <c r="EF543" i="65"/>
  <c r="EF522" i="65"/>
  <c r="EF535" i="65"/>
  <c r="EF530" i="65"/>
  <c r="EF524" i="65"/>
  <c r="EF525" i="65"/>
  <c r="EF537" i="65"/>
  <c r="EF536" i="65"/>
  <c r="EF542" i="65"/>
  <c r="EF534" i="65"/>
  <c r="DQ546" i="65"/>
  <c r="EH546" i="65"/>
  <c r="EH213" i="65"/>
  <c r="DR315" i="65"/>
  <c r="EF315" i="65"/>
  <c r="EH379" i="65"/>
  <c r="EF443" i="65"/>
  <c r="DR475" i="65"/>
  <c r="EF475" i="65"/>
  <c r="DR49" i="65"/>
  <c r="EF49" i="65"/>
  <c r="DR219" i="65"/>
  <c r="EF219" i="65"/>
  <c r="DR324" i="65"/>
  <c r="EF324" i="65"/>
  <c r="EF409" i="65"/>
  <c r="DR494" i="65"/>
  <c r="EF494" i="65"/>
  <c r="DR370" i="65"/>
  <c r="EF370" i="65"/>
  <c r="EF50" i="65"/>
  <c r="EF221" i="65"/>
  <c r="EF325" i="65"/>
  <c r="DR410" i="65"/>
  <c r="EF410" i="65"/>
  <c r="DR496" i="65"/>
  <c r="EF496" i="65"/>
  <c r="DR118" i="65"/>
  <c r="EF118" i="65"/>
  <c r="EE358" i="65"/>
  <c r="DR401" i="65"/>
  <c r="EF401" i="65"/>
  <c r="DR444" i="65"/>
  <c r="EF444" i="65"/>
  <c r="EH486" i="65"/>
  <c r="DR10" i="65"/>
  <c r="EF10" i="65"/>
  <c r="DR183" i="65"/>
  <c r="EF183" i="65"/>
  <c r="DR322" i="65"/>
  <c r="EF322" i="65"/>
  <c r="EH493" i="65"/>
  <c r="DR104" i="65"/>
  <c r="EF104" i="65"/>
  <c r="DR232" i="65"/>
  <c r="EF232" i="65"/>
  <c r="DR190" i="65"/>
  <c r="EF190" i="65"/>
  <c r="DR90" i="65"/>
  <c r="EF90" i="65"/>
  <c r="EH197" i="65"/>
  <c r="EF271" i="65"/>
  <c r="EF399" i="65"/>
  <c r="EE59" i="65"/>
  <c r="DR338" i="65"/>
  <c r="EF338" i="65"/>
  <c r="EF309" i="65"/>
  <c r="DR171" i="65"/>
  <c r="EF171" i="65"/>
  <c r="DR492" i="65"/>
  <c r="EF492" i="65"/>
  <c r="EF333" i="65"/>
  <c r="EF308" i="65"/>
  <c r="EH372" i="65"/>
  <c r="EE414" i="65"/>
  <c r="EH381" i="65"/>
  <c r="EE189" i="65"/>
  <c r="EE288" i="65"/>
  <c r="EF352" i="65"/>
  <c r="DR501" i="65"/>
  <c r="EF501" i="65"/>
  <c r="EE43" i="65"/>
  <c r="EF129" i="65"/>
  <c r="EH300" i="65"/>
  <c r="EE342" i="65"/>
  <c r="EF406" i="65"/>
  <c r="EE109" i="65"/>
  <c r="EH269" i="65"/>
  <c r="EF376" i="65"/>
  <c r="EH27" i="65"/>
  <c r="EE20" i="65"/>
  <c r="EF36" i="65"/>
  <c r="EH68" i="65"/>
  <c r="EE84" i="65"/>
  <c r="EF100" i="65"/>
  <c r="EH132" i="65"/>
  <c r="EE148" i="65"/>
  <c r="EF164" i="65"/>
  <c r="EH196" i="65"/>
  <c r="EE212" i="65"/>
  <c r="EF228" i="65"/>
  <c r="EH57" i="65"/>
  <c r="EE78" i="65"/>
  <c r="EF99" i="65"/>
  <c r="EH142" i="65"/>
  <c r="EE163" i="65"/>
  <c r="EF185" i="65"/>
  <c r="EH227" i="65"/>
  <c r="EE246" i="65"/>
  <c r="EF262" i="65"/>
  <c r="EH63" i="65"/>
  <c r="EE85" i="65"/>
  <c r="EF106" i="65"/>
  <c r="EH149" i="65"/>
  <c r="EE170" i="65"/>
  <c r="EF191" i="65"/>
  <c r="EE234" i="65"/>
  <c r="EE251" i="65"/>
  <c r="EF267" i="65"/>
  <c r="EH315" i="65"/>
  <c r="EF331" i="65"/>
  <c r="EH363" i="65"/>
  <c r="EF379" i="65"/>
  <c r="EF395" i="65"/>
  <c r="EH427" i="65"/>
  <c r="EH443" i="65"/>
  <c r="EF459" i="65"/>
  <c r="EH491" i="65"/>
  <c r="EE507" i="65"/>
  <c r="DR15" i="65"/>
  <c r="EF15" i="65"/>
  <c r="EH91" i="65"/>
  <c r="EE134" i="65"/>
  <c r="DR177" i="65"/>
  <c r="EF177" i="65"/>
  <c r="EH256" i="65"/>
  <c r="EE281" i="65"/>
  <c r="DR302" i="65"/>
  <c r="EF302" i="65"/>
  <c r="EH345" i="65"/>
  <c r="EE366" i="65"/>
  <c r="DR388" i="65"/>
  <c r="EF388" i="65"/>
  <c r="EH430" i="65"/>
  <c r="EH452" i="65"/>
  <c r="EE516" i="65"/>
  <c r="EE5" i="65"/>
  <c r="DR328" i="65"/>
  <c r="EF328" i="65"/>
  <c r="EE413" i="65"/>
  <c r="EE456" i="65"/>
  <c r="DR498" i="65"/>
  <c r="EF498" i="65"/>
  <c r="EE93" i="65"/>
  <c r="EH135" i="65"/>
  <c r="DR178" i="65"/>
  <c r="EF178" i="65"/>
  <c r="DR257" i="65"/>
  <c r="EF257" i="65"/>
  <c r="EH282" i="65"/>
  <c r="DR304" i="65"/>
  <c r="EF304" i="65"/>
  <c r="EE346" i="65"/>
  <c r="EE368" i="65"/>
  <c r="EH432" i="65"/>
  <c r="EH453" i="65"/>
  <c r="DR474" i="65"/>
  <c r="EF474" i="65"/>
  <c r="EH517" i="65"/>
  <c r="EH29" i="65"/>
  <c r="DR75" i="65"/>
  <c r="EF75" i="65"/>
  <c r="EH161" i="65"/>
  <c r="EE203" i="65"/>
  <c r="DR244" i="65"/>
  <c r="EF244" i="65"/>
  <c r="EH294" i="65"/>
  <c r="EE316" i="65"/>
  <c r="DR337" i="65"/>
  <c r="EF337" i="65"/>
  <c r="EH380" i="65"/>
  <c r="EH401" i="65"/>
  <c r="DR465" i="65"/>
  <c r="EF465" i="65"/>
  <c r="EF486" i="65"/>
  <c r="DR508" i="65"/>
  <c r="EF508" i="65"/>
  <c r="EH55" i="65"/>
  <c r="EE98" i="65"/>
  <c r="EH226" i="65"/>
  <c r="EH261" i="65"/>
  <c r="DR290" i="65"/>
  <c r="EF290" i="65"/>
  <c r="EE408" i="65"/>
  <c r="EH31" i="65"/>
  <c r="EE40" i="65"/>
  <c r="DR72" i="65"/>
  <c r="EF72" i="65"/>
  <c r="EH136" i="65"/>
  <c r="EE168" i="65"/>
  <c r="DR200" i="65"/>
  <c r="EF200" i="65"/>
  <c r="EH62" i="65"/>
  <c r="EE105" i="65"/>
  <c r="DR147" i="65"/>
  <c r="EF147" i="65"/>
  <c r="EH233" i="65"/>
  <c r="EH266" i="65"/>
  <c r="DR69" i="65"/>
  <c r="EF69" i="65"/>
  <c r="EH133" i="65"/>
  <c r="EF197" i="65"/>
  <c r="EE303" i="65"/>
  <c r="EH335" i="65"/>
  <c r="EH431" i="65"/>
  <c r="EH463" i="65"/>
  <c r="DR145" i="65"/>
  <c r="EF145" i="65"/>
  <c r="EE230" i="65"/>
  <c r="DR286" i="65"/>
  <c r="EF286" i="65"/>
  <c r="EH393" i="65"/>
  <c r="EE436" i="65"/>
  <c r="DR478" i="65"/>
  <c r="EF478" i="65"/>
  <c r="EH466" i="65"/>
  <c r="EE103" i="65"/>
  <c r="DR231" i="65"/>
  <c r="EF231" i="65"/>
  <c r="EE416" i="65"/>
  <c r="DR480" i="65"/>
  <c r="EF480" i="65"/>
  <c r="EH278" i="65"/>
  <c r="EE364" i="65"/>
  <c r="DR428" i="65"/>
  <c r="EF428" i="65"/>
  <c r="EH16" i="65"/>
  <c r="EE151" i="65"/>
  <c r="EE461" i="65"/>
  <c r="EF531" i="65"/>
  <c r="DR520" i="65"/>
  <c r="EF520" i="65"/>
  <c r="DR518" i="65"/>
  <c r="EF518" i="65"/>
  <c r="DR539" i="65"/>
  <c r="EF539" i="65"/>
  <c r="DR529" i="65"/>
  <c r="EF529" i="65"/>
  <c r="DR521" i="65"/>
  <c r="EF521" i="65"/>
  <c r="EF519" i="65"/>
  <c r="DR532" i="65"/>
  <c r="EF532" i="65"/>
  <c r="DR533" i="65"/>
  <c r="EF533" i="65"/>
  <c r="DR545" i="65"/>
  <c r="EF545" i="65"/>
  <c r="EF523" i="65"/>
  <c r="DR538" i="65"/>
  <c r="EF538" i="65"/>
  <c r="EF527" i="65"/>
  <c r="DR544" i="65"/>
  <c r="EF544" i="65"/>
  <c r="E136" i="64"/>
  <c r="D136" i="64"/>
  <c r="F136" i="64"/>
  <c r="DQ531" i="65"/>
  <c r="DP531" i="65"/>
  <c r="DQ519" i="65"/>
  <c r="DP519" i="65"/>
  <c r="DQ523" i="65"/>
  <c r="DP523" i="65"/>
  <c r="DQ527" i="65"/>
  <c r="DP527" i="65"/>
  <c r="DQ441" i="65"/>
  <c r="DP441" i="65"/>
  <c r="DQ505" i="65"/>
  <c r="DP505" i="65"/>
  <c r="DQ157" i="65"/>
  <c r="DP157" i="65"/>
  <c r="DQ357" i="65"/>
  <c r="DP357" i="65"/>
  <c r="DQ421" i="65"/>
  <c r="DP421" i="65"/>
  <c r="DQ485" i="65"/>
  <c r="DP485" i="65"/>
  <c r="DQ433" i="65"/>
  <c r="DP433" i="65"/>
  <c r="DQ497" i="65"/>
  <c r="DP497" i="65"/>
  <c r="DQ245" i="65"/>
  <c r="DP245" i="65"/>
  <c r="DQ330" i="65"/>
  <c r="DP330" i="65"/>
  <c r="DQ229" i="65"/>
  <c r="DP229" i="65"/>
  <c r="DQ445" i="65"/>
  <c r="DP445" i="65"/>
  <c r="DQ277" i="65"/>
  <c r="DP277" i="65"/>
  <c r="DQ341" i="65"/>
  <c r="DP341" i="65"/>
  <c r="DQ405" i="65"/>
  <c r="DP405" i="65"/>
  <c r="DQ469" i="65"/>
  <c r="DP469" i="65"/>
  <c r="DQ481" i="65"/>
  <c r="DP481" i="65"/>
  <c r="DQ218" i="65"/>
  <c r="DP218" i="65"/>
  <c r="DQ383" i="65"/>
  <c r="DP383" i="65"/>
  <c r="DQ479" i="65"/>
  <c r="DP479" i="65"/>
  <c r="DQ500" i="65"/>
  <c r="DP500" i="65"/>
  <c r="DQ189" i="65"/>
  <c r="DP189" i="65"/>
  <c r="DQ269" i="65"/>
  <c r="DP269" i="65"/>
  <c r="DQ452" i="65"/>
  <c r="DP452" i="65"/>
  <c r="DQ413" i="65"/>
  <c r="DP413" i="65"/>
  <c r="DQ135" i="65"/>
  <c r="DP135" i="65"/>
  <c r="DQ325" i="65"/>
  <c r="DP325" i="65"/>
  <c r="DQ389" i="65"/>
  <c r="DP389" i="65"/>
  <c r="DQ453" i="65"/>
  <c r="DP453" i="65"/>
  <c r="DQ29" i="65"/>
  <c r="DP29" i="65"/>
  <c r="DQ266" i="65"/>
  <c r="DP266" i="65"/>
  <c r="DQ271" i="65"/>
  <c r="DP271" i="65"/>
  <c r="DQ367" i="65"/>
  <c r="DP367" i="65"/>
  <c r="DQ373" i="65"/>
  <c r="DP373" i="65"/>
  <c r="DQ237" i="65"/>
  <c r="DP237" i="65"/>
  <c r="DQ333" i="65"/>
  <c r="DP333" i="65"/>
  <c r="DQ461" i="65"/>
  <c r="DP461" i="65"/>
  <c r="DP520" i="65"/>
  <c r="DP518" i="65"/>
  <c r="DP538" i="65"/>
  <c r="DP532" i="65"/>
  <c r="DQ545" i="65"/>
  <c r="DP545" i="65"/>
  <c r="DQ529" i="65"/>
  <c r="DP529" i="65"/>
  <c r="DP544" i="65"/>
  <c r="DP19" i="65"/>
  <c r="DQ35" i="65"/>
  <c r="DP35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P138" i="65"/>
  <c r="DP159" i="65"/>
  <c r="DP202" i="65"/>
  <c r="DP259" i="65"/>
  <c r="DP275" i="65"/>
  <c r="DP291" i="65"/>
  <c r="DP323" i="65"/>
  <c r="DP355" i="65"/>
  <c r="DP371" i="65"/>
  <c r="DP387" i="65"/>
  <c r="DP403" i="65"/>
  <c r="DP419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Q526" i="65"/>
  <c r="DP526" i="65"/>
  <c r="DQ525" i="65"/>
  <c r="DP525" i="65"/>
  <c r="DQ536" i="65"/>
  <c r="DP536" i="65"/>
  <c r="DQ7" i="65"/>
  <c r="DP7" i="65"/>
  <c r="DQ114" i="65"/>
  <c r="DP114" i="65"/>
  <c r="DQ314" i="65"/>
  <c r="DP314" i="65"/>
  <c r="DQ378" i="65"/>
  <c r="DP378" i="65"/>
  <c r="DQ205" i="65"/>
  <c r="DP205" i="65"/>
  <c r="DQ301" i="65"/>
  <c r="DP301" i="65"/>
  <c r="DQ429" i="65"/>
  <c r="DP429" i="65"/>
  <c r="DQ449" i="65"/>
  <c r="DP449" i="65"/>
  <c r="DQ468" i="65"/>
  <c r="DP468" i="65"/>
  <c r="DQ13" i="65"/>
  <c r="DP13" i="65"/>
  <c r="DQ125" i="65"/>
  <c r="DP125" i="65"/>
  <c r="DQ253" i="65"/>
  <c r="DP253" i="65"/>
  <c r="DQ250" i="65"/>
  <c r="DP250" i="65"/>
  <c r="DQ255" i="65"/>
  <c r="DP255" i="65"/>
  <c r="DQ351" i="65"/>
  <c r="DP351" i="65"/>
  <c r="DQ457" i="65"/>
  <c r="DP457" i="65"/>
  <c r="DQ381" i="65"/>
  <c r="DP381" i="65"/>
  <c r="DQ61" i="65"/>
  <c r="DP61" i="65"/>
  <c r="DQ109" i="65"/>
  <c r="DP109" i="65"/>
  <c r="DQ93" i="65"/>
  <c r="DP93" i="65"/>
  <c r="DQ221" i="65"/>
  <c r="DP221" i="65"/>
  <c r="DQ141" i="65"/>
  <c r="DP141" i="65"/>
  <c r="DQ261" i="65"/>
  <c r="DP261" i="65"/>
  <c r="DQ365" i="65"/>
  <c r="DP365" i="65"/>
  <c r="DQ239" i="65"/>
  <c r="DP239" i="65"/>
  <c r="DQ335" i="65"/>
  <c r="DP335" i="65"/>
  <c r="DQ309" i="65"/>
  <c r="DP309" i="65"/>
  <c r="DQ539" i="65"/>
  <c r="DP539" i="65"/>
  <c r="DP522" i="65"/>
  <c r="DP530" i="65"/>
  <c r="DP117" i="65"/>
  <c r="DP181" i="65"/>
  <c r="DP243" i="65"/>
  <c r="DQ307" i="65"/>
  <c r="DP307" i="65"/>
  <c r="DP339" i="65"/>
  <c r="DQ528" i="65"/>
  <c r="DP528" i="65"/>
  <c r="DQ541" i="65"/>
  <c r="DP541" i="65"/>
  <c r="DQ542" i="65"/>
  <c r="DP542" i="65"/>
  <c r="DQ515" i="65"/>
  <c r="DP515" i="65"/>
  <c r="DQ484" i="65"/>
  <c r="DP484" i="65"/>
  <c r="DQ349" i="65"/>
  <c r="DP349" i="65"/>
  <c r="DQ477" i="65"/>
  <c r="DP477" i="65"/>
  <c r="DQ199" i="65"/>
  <c r="DP199" i="65"/>
  <c r="DQ293" i="65"/>
  <c r="DP293" i="65"/>
  <c r="DQ77" i="65"/>
  <c r="DP77" i="65"/>
  <c r="DQ207" i="65"/>
  <c r="DP207" i="65"/>
  <c r="DQ425" i="65"/>
  <c r="DP425" i="65"/>
  <c r="DQ489" i="65"/>
  <c r="DP489" i="65"/>
  <c r="DQ317" i="65"/>
  <c r="DP317" i="65"/>
  <c r="DQ298" i="65"/>
  <c r="DP298" i="65"/>
  <c r="DQ417" i="65"/>
  <c r="DP417" i="65"/>
  <c r="DQ45" i="65"/>
  <c r="DP45" i="65"/>
  <c r="DQ173" i="65"/>
  <c r="DP173" i="65"/>
  <c r="DQ397" i="65"/>
  <c r="DP397" i="65"/>
  <c r="DQ287" i="65"/>
  <c r="DP287" i="65"/>
  <c r="DQ511" i="65"/>
  <c r="DP511" i="65"/>
  <c r="DQ285" i="65"/>
  <c r="DP285" i="65"/>
  <c r="DQ509" i="65"/>
  <c r="DP509" i="65"/>
  <c r="DQ437" i="65"/>
  <c r="DP437" i="65"/>
  <c r="DQ213" i="65"/>
  <c r="DP213" i="65"/>
  <c r="DQ409" i="65"/>
  <c r="DP409" i="65"/>
  <c r="DQ473" i="65"/>
  <c r="DP473" i="65"/>
  <c r="DQ516" i="65"/>
  <c r="DP516" i="65"/>
  <c r="DQ50" i="65"/>
  <c r="DP50" i="65"/>
  <c r="DQ282" i="65"/>
  <c r="DP282" i="65"/>
  <c r="DQ346" i="65"/>
  <c r="DP346" i="65"/>
  <c r="DQ493" i="65"/>
  <c r="DP493" i="65"/>
  <c r="DQ303" i="65"/>
  <c r="DP303" i="65"/>
  <c r="DQ399" i="65"/>
  <c r="DP399" i="65"/>
  <c r="DQ495" i="65"/>
  <c r="DP495" i="65"/>
  <c r="DQ540" i="65"/>
  <c r="DP540" i="65"/>
  <c r="DQ521" i="65"/>
  <c r="DP521" i="65"/>
  <c r="DQ524" i="65"/>
  <c r="DP524" i="65"/>
  <c r="DP537" i="65"/>
  <c r="DP534" i="65"/>
  <c r="DP543" i="65"/>
  <c r="DP535" i="65"/>
  <c r="DP533" i="65"/>
  <c r="DQ223" i="65"/>
  <c r="DP223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119" i="65"/>
  <c r="DP162" i="65"/>
  <c r="DP344" i="65"/>
  <c r="DP472" i="65"/>
  <c r="DP17" i="65"/>
  <c r="DP424" i="65"/>
  <c r="DP12" i="65"/>
  <c r="DP146" i="65"/>
  <c r="DP86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Q115" i="65"/>
  <c r="DP115" i="65"/>
  <c r="DP137" i="65"/>
  <c r="DQ158" i="65"/>
  <c r="DP158" i="65"/>
  <c r="DP179" i="65"/>
  <c r="DQ222" i="65"/>
  <c r="DP222" i="65"/>
  <c r="DP242" i="65"/>
  <c r="DP258" i="65"/>
  <c r="DP34" i="65"/>
  <c r="DP58" i="65"/>
  <c r="DP79" i="65"/>
  <c r="DP122" i="65"/>
  <c r="DP143" i="65"/>
  <c r="DP186" i="65"/>
  <c r="DP247" i="65"/>
  <c r="DP263" i="65"/>
  <c r="DQ279" i="65"/>
  <c r="DP279" i="65"/>
  <c r="DQ295" i="65"/>
  <c r="DP295" i="65"/>
  <c r="DP311" i="65"/>
  <c r="DP327" i="65"/>
  <c r="DP343" i="65"/>
  <c r="DP359" i="65"/>
  <c r="DP375" i="65"/>
  <c r="DP391" i="65"/>
  <c r="DQ423" i="65"/>
  <c r="DP423" i="65"/>
  <c r="DP439" i="65"/>
  <c r="DP455" i="65"/>
  <c r="DP487" i="65"/>
  <c r="DP503" i="65"/>
  <c r="DP11" i="65"/>
  <c r="DP37" i="65"/>
  <c r="DQ166" i="65"/>
  <c r="DP166" i="65"/>
  <c r="DP209" i="65"/>
  <c r="DP248" i="65"/>
  <c r="DP276" i="65"/>
  <c r="DP318" i="65"/>
  <c r="DP340" i="65"/>
  <c r="DP361" i="65"/>
  <c r="DP382" i="65"/>
  <c r="DP404" i="65"/>
  <c r="DP446" i="65"/>
  <c r="DP510" i="65"/>
  <c r="DP360" i="65"/>
  <c r="DQ402" i="65"/>
  <c r="DP402" i="65"/>
  <c r="DP488" i="65"/>
  <c r="DP38" i="65"/>
  <c r="DP82" i="65"/>
  <c r="DP167" i="65"/>
  <c r="DP210" i="65"/>
  <c r="DP249" i="65"/>
  <c r="DP320" i="65"/>
  <c r="DP384" i="65"/>
  <c r="DP426" i="65"/>
  <c r="DP448" i="65"/>
  <c r="DP490" i="65"/>
  <c r="DP512" i="65"/>
  <c r="DQ14" i="65"/>
  <c r="DP14" i="65"/>
  <c r="DP65" i="65"/>
  <c r="DP107" i="65"/>
  <c r="DP150" i="65"/>
  <c r="DP193" i="65"/>
  <c r="DP235" i="65"/>
  <c r="DP268" i="65"/>
  <c r="DP289" i="65"/>
  <c r="DQ310" i="65"/>
  <c r="DP310" i="65"/>
  <c r="DP332" i="65"/>
  <c r="DP353" i="65"/>
  <c r="DQ374" i="65"/>
  <c r="DP374" i="65"/>
  <c r="DP396" i="65"/>
  <c r="DQ438" i="65"/>
  <c r="DP438" i="65"/>
  <c r="DP460" i="65"/>
  <c r="DQ502" i="65"/>
  <c r="DP502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P447" i="65"/>
  <c r="DP18" i="65"/>
  <c r="DP102" i="65"/>
  <c r="DP264" i="65"/>
  <c r="DP308" i="65"/>
  <c r="DQ350" i="65"/>
  <c r="DP350" i="65"/>
  <c r="DP372" i="65"/>
  <c r="DP414" i="65"/>
  <c r="DP288" i="65"/>
  <c r="DQ352" i="65"/>
  <c r="DP352" i="65"/>
  <c r="DQ501" i="65"/>
  <c r="DP501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Q78" i="65"/>
  <c r="DP78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51" i="65"/>
  <c r="DP251" i="65"/>
  <c r="DQ267" i="65"/>
  <c r="DP267" i="65"/>
  <c r="DP283" i="65"/>
  <c r="DP331" i="65"/>
  <c r="DP347" i="65"/>
  <c r="DP363" i="65"/>
  <c r="DQ395" i="65"/>
  <c r="DP395" i="65"/>
  <c r="DP411" i="65"/>
  <c r="DP427" i="65"/>
  <c r="DP459" i="65"/>
  <c r="DP475" i="65"/>
  <c r="DP491" i="65"/>
  <c r="DQ507" i="65"/>
  <c r="DP507" i="65"/>
  <c r="DP15" i="65"/>
  <c r="DP49" i="65"/>
  <c r="DP91" i="65"/>
  <c r="DP134" i="65"/>
  <c r="DP177" i="65"/>
  <c r="DP219" i="65"/>
  <c r="DP256" i="65"/>
  <c r="DP281" i="65"/>
  <c r="DQ302" i="65"/>
  <c r="DP302" i="65"/>
  <c r="DP324" i="65"/>
  <c r="DP345" i="65"/>
  <c r="DQ366" i="65"/>
  <c r="DP366" i="65"/>
  <c r="DP388" i="65"/>
  <c r="DQ430" i="65"/>
  <c r="DP430" i="65"/>
  <c r="DQ494" i="65"/>
  <c r="DP494" i="65"/>
  <c r="DQ5" i="65"/>
  <c r="DP5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Q294" i="65"/>
  <c r="DP294" i="65"/>
  <c r="DP316" i="65"/>
  <c r="DP337" i="65"/>
  <c r="DP380" i="65"/>
  <c r="DP444" i="65"/>
  <c r="DP465" i="65"/>
  <c r="DP508" i="65"/>
  <c r="DP10" i="65"/>
  <c r="DP55" i="65"/>
  <c r="DP98" i="65"/>
  <c r="DP183" i="65"/>
  <c r="DP226" i="65"/>
  <c r="DP290" i="65"/>
  <c r="DQ322" i="65"/>
  <c r="DP322" i="65"/>
  <c r="DQ408" i="65"/>
  <c r="DP408" i="65"/>
  <c r="DP31" i="65"/>
  <c r="DP40" i="65"/>
  <c r="DP72" i="65"/>
  <c r="DP104" i="65"/>
  <c r="DP136" i="65"/>
  <c r="DQ168" i="65"/>
  <c r="DP168" i="65"/>
  <c r="DP200" i="65"/>
  <c r="DQ232" i="65"/>
  <c r="DP232" i="65"/>
  <c r="DP62" i="65"/>
  <c r="DP105" i="65"/>
  <c r="DQ147" i="65"/>
  <c r="DP147" i="65"/>
  <c r="DQ190" i="65"/>
  <c r="DP190" i="65"/>
  <c r="DP233" i="65"/>
  <c r="DP69" i="65"/>
  <c r="DP90" i="65"/>
  <c r="DP133" i="65"/>
  <c r="DP431" i="65"/>
  <c r="DQ230" i="65"/>
  <c r="DP230" i="65"/>
  <c r="DP286" i="65"/>
  <c r="DP393" i="65"/>
  <c r="DP436" i="65"/>
  <c r="DQ478" i="65"/>
  <c r="DP478" i="65"/>
  <c r="DQ338" i="65"/>
  <c r="DP338" i="65"/>
  <c r="DQ466" i="65"/>
  <c r="DP466" i="65"/>
  <c r="DP103" i="65"/>
  <c r="DP231" i="65"/>
  <c r="DP416" i="65"/>
  <c r="DQ480" i="65"/>
  <c r="DP480" i="65"/>
  <c r="DP171" i="65"/>
  <c r="DP278" i="65"/>
  <c r="DP364" i="65"/>
  <c r="DP428" i="65"/>
  <c r="DP492" i="65"/>
  <c r="DP16" i="65"/>
  <c r="DP151" i="65"/>
  <c r="DR403" i="65"/>
  <c r="DR419" i="65"/>
  <c r="DR435" i="65"/>
  <c r="DR451" i="65"/>
  <c r="DR467" i="65"/>
  <c r="DR483" i="65"/>
  <c r="DR499" i="65"/>
  <c r="DR21" i="65"/>
  <c r="DR70" i="65"/>
  <c r="DR113" i="65"/>
  <c r="DR155" i="65"/>
  <c r="DR198" i="65"/>
  <c r="DR240" i="65"/>
  <c r="DR270" i="65"/>
  <c r="DR292" i="65"/>
  <c r="DR313" i="65"/>
  <c r="DR334" i="65"/>
  <c r="DR356" i="65"/>
  <c r="DR377" i="65"/>
  <c r="DR398" i="65"/>
  <c r="DR420" i="65"/>
  <c r="DR462" i="65"/>
  <c r="DR8" i="65"/>
  <c r="DR306" i="65"/>
  <c r="DR392" i="65"/>
  <c r="DR434" i="65"/>
  <c r="DR22" i="65"/>
  <c r="DR241" i="65"/>
  <c r="DR272" i="65"/>
  <c r="DR336" i="65"/>
  <c r="DR400" i="65"/>
  <c r="DR442" i="65"/>
  <c r="DR464" i="65"/>
  <c r="DR506" i="65"/>
  <c r="DR9" i="65"/>
  <c r="DR54" i="65"/>
  <c r="DR97" i="65"/>
  <c r="DR139" i="65"/>
  <c r="DR182" i="65"/>
  <c r="DR225" i="65"/>
  <c r="DR260" i="65"/>
  <c r="DR284" i="65"/>
  <c r="DR305" i="65"/>
  <c r="DR326" i="65"/>
  <c r="DR348" i="65"/>
  <c r="DR369" i="65"/>
  <c r="DR390" i="65"/>
  <c r="DR412" i="65"/>
  <c r="DR454" i="65"/>
  <c r="DR476" i="65"/>
  <c r="DR30" i="65"/>
  <c r="DR119" i="65"/>
  <c r="DR162" i="65"/>
  <c r="DR274" i="65"/>
  <c r="DR344" i="65"/>
  <c r="DP386" i="65"/>
  <c r="DR472" i="65"/>
  <c r="DQ514" i="65"/>
  <c r="DP514" i="65"/>
  <c r="DR17" i="65"/>
  <c r="DR424" i="65"/>
  <c r="DR12" i="65"/>
  <c r="DR146" i="65"/>
  <c r="DP265" i="65"/>
  <c r="DQ458" i="65"/>
  <c r="DP458" i="65"/>
  <c r="DR86" i="65"/>
  <c r="DR252" i="65"/>
  <c r="DR321" i="65"/>
  <c r="DR385" i="65"/>
  <c r="DR513" i="65"/>
  <c r="DR66" i="65"/>
  <c r="DR194" i="65"/>
  <c r="DR296" i="65"/>
  <c r="DR418" i="65"/>
  <c r="DR6" i="65"/>
  <c r="DR23" i="65"/>
  <c r="DR39" i="65"/>
  <c r="DR32" i="65"/>
  <c r="DR48" i="65"/>
  <c r="DR64" i="65"/>
  <c r="DR80" i="65"/>
  <c r="DR96" i="65"/>
  <c r="DR112" i="65"/>
  <c r="DR128" i="65"/>
  <c r="DR144" i="65"/>
  <c r="DR160" i="65"/>
  <c r="DR176" i="65"/>
  <c r="DR192" i="65"/>
  <c r="DR208" i="65"/>
  <c r="DR224" i="65"/>
  <c r="DR25" i="65"/>
  <c r="DR51" i="65"/>
  <c r="DR73" i="65"/>
  <c r="DR94" i="65"/>
  <c r="DR115" i="65"/>
  <c r="DR137" i="65"/>
  <c r="DR158" i="65"/>
  <c r="DR179" i="65"/>
  <c r="DQ201" i="65"/>
  <c r="DP201" i="65"/>
  <c r="DR222" i="65"/>
  <c r="DR242" i="65"/>
  <c r="DR258" i="65"/>
  <c r="DR34" i="65"/>
  <c r="DR58" i="65"/>
  <c r="DR79" i="65"/>
  <c r="DQ101" i="65"/>
  <c r="DP101" i="65"/>
  <c r="DR122" i="65"/>
  <c r="DR143" i="65"/>
  <c r="DQ165" i="65"/>
  <c r="DP165" i="65"/>
  <c r="DR186" i="65"/>
  <c r="DR247" i="65"/>
  <c r="DR263" i="65"/>
  <c r="DR279" i="65"/>
  <c r="DR295" i="65"/>
  <c r="DR311" i="65"/>
  <c r="DR327" i="65"/>
  <c r="DR343" i="65"/>
  <c r="DR359" i="65"/>
  <c r="DR375" i="65"/>
  <c r="DR391" i="65"/>
  <c r="DQ407" i="65"/>
  <c r="DP407" i="65"/>
  <c r="DR423" i="65"/>
  <c r="DR439" i="65"/>
  <c r="DR455" i="65"/>
  <c r="DP471" i="65"/>
  <c r="DR487" i="65"/>
  <c r="DR503" i="65"/>
  <c r="DR11" i="65"/>
  <c r="DR37" i="65"/>
  <c r="DQ81" i="65"/>
  <c r="DP81" i="65"/>
  <c r="DQ123" i="65"/>
  <c r="DP123" i="65"/>
  <c r="DR166" i="65"/>
  <c r="DR209" i="65"/>
  <c r="DR248" i="65"/>
  <c r="DR276" i="65"/>
  <c r="DP297" i="65"/>
  <c r="DR318" i="65"/>
  <c r="DR340" i="65"/>
  <c r="DR361" i="65"/>
  <c r="DR382" i="65"/>
  <c r="DR404" i="65"/>
  <c r="DR446" i="65"/>
  <c r="DR510" i="65"/>
  <c r="DR360" i="65"/>
  <c r="DR402" i="65"/>
  <c r="DR488" i="65"/>
  <c r="DR38" i="65"/>
  <c r="DR82" i="65"/>
  <c r="DR362" i="65"/>
  <c r="DQ211" i="65"/>
  <c r="DP211" i="65"/>
  <c r="DP415" i="65"/>
  <c r="DQ187" i="65"/>
  <c r="DP187" i="65"/>
  <c r="DR142" i="65"/>
  <c r="DR163" i="65"/>
  <c r="DR185" i="65"/>
  <c r="DR206" i="65"/>
  <c r="DR42" i="65"/>
  <c r="DR85" i="65"/>
  <c r="DR106" i="65"/>
  <c r="DR127" i="65"/>
  <c r="DR267" i="65"/>
  <c r="DR283" i="65"/>
  <c r="DP299" i="65"/>
  <c r="DQ315" i="65"/>
  <c r="DP315" i="65"/>
  <c r="DR331" i="65"/>
  <c r="DR347" i="65"/>
  <c r="DR363" i="65"/>
  <c r="DQ379" i="65"/>
  <c r="DP379" i="65"/>
  <c r="DR395" i="65"/>
  <c r="DR411" i="65"/>
  <c r="DR427" i="65"/>
  <c r="DQ443" i="65"/>
  <c r="DP443" i="65"/>
  <c r="DR459" i="65"/>
  <c r="DR507" i="65"/>
  <c r="DQ257" i="65"/>
  <c r="DP257" i="65"/>
  <c r="DQ273" i="65"/>
  <c r="DP273" i="65"/>
  <c r="DP358" i="65"/>
  <c r="DQ401" i="65"/>
  <c r="DP401" i="65"/>
  <c r="DQ422" i="65"/>
  <c r="DP422" i="65"/>
  <c r="DP486" i="65"/>
  <c r="DQ450" i="65"/>
  <c r="DP450" i="65"/>
  <c r="DP197" i="65"/>
  <c r="DP59" i="65"/>
  <c r="DQ145" i="65"/>
  <c r="DP145" i="65"/>
  <c r="DQ329" i="65"/>
  <c r="DP329" i="65"/>
  <c r="DQ71" i="65"/>
  <c r="DP71" i="65"/>
  <c r="DQ394" i="65"/>
  <c r="DP394" i="65"/>
  <c r="DP362" i="65"/>
  <c r="DP319" i="65"/>
  <c r="DP234" i="65"/>
  <c r="DP178" i="65"/>
  <c r="DP463" i="65"/>
  <c r="DR519" i="65"/>
  <c r="DR523" i="65"/>
  <c r="DR527" i="65"/>
  <c r="DQ520" i="65"/>
  <c r="DQ518" i="65"/>
  <c r="DQ538" i="65"/>
  <c r="DQ532" i="65"/>
  <c r="DQ544" i="65"/>
  <c r="DQ19" i="65"/>
  <c r="DQ28" i="65"/>
  <c r="DQ44" i="65"/>
  <c r="DQ60" i="65"/>
  <c r="DQ76" i="65"/>
  <c r="DQ92" i="65"/>
  <c r="DQ108" i="65"/>
  <c r="DQ124" i="65"/>
  <c r="DQ140" i="65"/>
  <c r="DQ156" i="65"/>
  <c r="DQ172" i="65"/>
  <c r="DQ188" i="65"/>
  <c r="DQ204" i="65"/>
  <c r="DQ220" i="65"/>
  <c r="DQ236" i="65"/>
  <c r="DQ46" i="65"/>
  <c r="DQ67" i="65"/>
  <c r="DQ89" i="65"/>
  <c r="DQ110" i="65"/>
  <c r="DQ131" i="65"/>
  <c r="DQ153" i="65"/>
  <c r="DQ174" i="65"/>
  <c r="DQ195" i="65"/>
  <c r="DQ217" i="65"/>
  <c r="DQ238" i="65"/>
  <c r="DQ254" i="65"/>
  <c r="DQ26" i="65"/>
  <c r="DQ53" i="65"/>
  <c r="DQ74" i="65"/>
  <c r="DQ95" i="65"/>
  <c r="DR117" i="65"/>
  <c r="DQ138" i="65"/>
  <c r="DQ159" i="65"/>
  <c r="DR181" i="65"/>
  <c r="DQ202" i="65"/>
  <c r="DR243" i="65"/>
  <c r="DQ259" i="65"/>
  <c r="DQ275" i="65"/>
  <c r="DQ291" i="65"/>
  <c r="DR307" i="65"/>
  <c r="DQ323" i="65"/>
  <c r="DR339" i="65"/>
  <c r="DQ355" i="65"/>
  <c r="DQ371" i="65"/>
  <c r="DQ387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R386" i="65"/>
  <c r="DR429" i="65"/>
  <c r="DQ472" i="65"/>
  <c r="DR514" i="65"/>
  <c r="DQ17" i="65"/>
  <c r="DQ424" i="65"/>
  <c r="DQ12" i="65"/>
  <c r="DQ146" i="65"/>
  <c r="DR265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37" i="65"/>
  <c r="DQ179" i="65"/>
  <c r="DQ242" i="65"/>
  <c r="DQ258" i="65"/>
  <c r="DQ34" i="65"/>
  <c r="DQ58" i="65"/>
  <c r="DQ79" i="65"/>
  <c r="DQ122" i="65"/>
  <c r="DQ143" i="65"/>
  <c r="DQ186" i="65"/>
  <c r="DR229" i="65"/>
  <c r="DQ247" i="65"/>
  <c r="DQ263" i="65"/>
  <c r="DQ311" i="65"/>
  <c r="DQ327" i="65"/>
  <c r="DQ343" i="65"/>
  <c r="DQ359" i="65"/>
  <c r="DQ375" i="65"/>
  <c r="DQ391" i="65"/>
  <c r="DR407" i="65"/>
  <c r="DQ439" i="65"/>
  <c r="DQ455" i="65"/>
  <c r="DR471" i="65"/>
  <c r="DQ487" i="65"/>
  <c r="DQ503" i="65"/>
  <c r="DQ11" i="65"/>
  <c r="DQ37" i="65"/>
  <c r="DQ209" i="65"/>
  <c r="DQ248" i="65"/>
  <c r="DQ276" i="65"/>
  <c r="DR297" i="65"/>
  <c r="DQ318" i="65"/>
  <c r="DQ340" i="65"/>
  <c r="DQ361" i="65"/>
  <c r="DQ382" i="65"/>
  <c r="DQ404" i="65"/>
  <c r="DQ446" i="65"/>
  <c r="DQ510" i="65"/>
  <c r="DQ360" i="65"/>
  <c r="DQ488" i="65"/>
  <c r="DQ38" i="65"/>
  <c r="DQ82" i="65"/>
  <c r="DQ167" i="65"/>
  <c r="DR531" i="65"/>
  <c r="DQ530" i="65"/>
  <c r="DQ181" i="65"/>
  <c r="DQ243" i="65"/>
  <c r="DQ339" i="65"/>
  <c r="DR515" i="65"/>
  <c r="DR441" i="65"/>
  <c r="DR484" i="65"/>
  <c r="DR505" i="65"/>
  <c r="DR349" i="65"/>
  <c r="DR477" i="65"/>
  <c r="DR114" i="65"/>
  <c r="DR157" i="65"/>
  <c r="DR199" i="65"/>
  <c r="DR314" i="65"/>
  <c r="DR357" i="65"/>
  <c r="DR378" i="65"/>
  <c r="DR421" i="65"/>
  <c r="DR485" i="65"/>
  <c r="DR433" i="65"/>
  <c r="DR497" i="65"/>
  <c r="DR77" i="65"/>
  <c r="DR205" i="65"/>
  <c r="DR245" i="65"/>
  <c r="DR301" i="65"/>
  <c r="DQ386" i="65"/>
  <c r="DQ265" i="65"/>
  <c r="DR330" i="65"/>
  <c r="DR449" i="65"/>
  <c r="DR207" i="65"/>
  <c r="DQ471" i="65"/>
  <c r="DQ297" i="65"/>
  <c r="DR425" i="65"/>
  <c r="DR468" i="65"/>
  <c r="DR489" i="65"/>
  <c r="DR13" i="65"/>
  <c r="DR317" i="65"/>
  <c r="DR445" i="65"/>
  <c r="DQ522" i="65"/>
  <c r="DQ537" i="65"/>
  <c r="DQ534" i="65"/>
  <c r="DQ117" i="65"/>
  <c r="DR7" i="65"/>
  <c r="DR293" i="65"/>
  <c r="DQ543" i="65"/>
  <c r="DQ535" i="65"/>
  <c r="DQ533" i="65"/>
  <c r="DQ210" i="65"/>
  <c r="DQ249" i="65"/>
  <c r="DQ320" i="65"/>
  <c r="DR341" i="65"/>
  <c r="DQ384" i="65"/>
  <c r="DQ426" i="65"/>
  <c r="DQ448" i="65"/>
  <c r="DQ490" i="65"/>
  <c r="DQ512" i="65"/>
  <c r="DQ65" i="65"/>
  <c r="DQ107" i="65"/>
  <c r="DQ150" i="65"/>
  <c r="DQ193" i="65"/>
  <c r="DQ235" i="65"/>
  <c r="DQ268" i="65"/>
  <c r="DQ289" i="65"/>
  <c r="DQ332" i="65"/>
  <c r="DQ353" i="65"/>
  <c r="DQ396" i="65"/>
  <c r="DQ460" i="65"/>
  <c r="DQ87" i="65"/>
  <c r="DQ130" i="65"/>
  <c r="DQ215" i="65"/>
  <c r="DQ280" i="65"/>
  <c r="DQ312" i="65"/>
  <c r="DQ354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47" i="65"/>
  <c r="DQ111" i="65"/>
  <c r="DQ154" i="65"/>
  <c r="DQ175" i="65"/>
  <c r="DR351" i="65"/>
  <c r="DQ447" i="65"/>
  <c r="DQ18" i="65"/>
  <c r="DQ102" i="65"/>
  <c r="DQ264" i="65"/>
  <c r="DQ308" i="65"/>
  <c r="DQ372" i="65"/>
  <c r="DQ414" i="65"/>
  <c r="DR285" i="65"/>
  <c r="DQ288" i="65"/>
  <c r="DR437" i="65"/>
  <c r="DQ43" i="65"/>
  <c r="DQ129" i="65"/>
  <c r="DQ214" i="65"/>
  <c r="DQ300" i="65"/>
  <c r="DQ342" i="65"/>
  <c r="DQ406" i="65"/>
  <c r="DQ470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99" i="65"/>
  <c r="DQ121" i="65"/>
  <c r="DQ142" i="65"/>
  <c r="DQ163" i="65"/>
  <c r="DQ185" i="65"/>
  <c r="DQ206" i="65"/>
  <c r="DQ227" i="65"/>
  <c r="DQ246" i="65"/>
  <c r="DQ262" i="65"/>
  <c r="DQ42" i="65"/>
  <c r="DQ63" i="65"/>
  <c r="DQ85" i="65"/>
  <c r="DQ106" i="65"/>
  <c r="DQ127" i="65"/>
  <c r="DQ149" i="65"/>
  <c r="DQ170" i="65"/>
  <c r="DQ191" i="65"/>
  <c r="DR213" i="65"/>
  <c r="DQ283" i="65"/>
  <c r="DR299" i="65"/>
  <c r="DQ331" i="65"/>
  <c r="DQ347" i="65"/>
  <c r="DQ363" i="65"/>
  <c r="DR379" i="65"/>
  <c r="DQ411" i="65"/>
  <c r="DQ427" i="65"/>
  <c r="DQ459" i="65"/>
  <c r="DQ475" i="65"/>
  <c r="DQ491" i="65"/>
  <c r="DQ15" i="65"/>
  <c r="DQ49" i="65"/>
  <c r="DQ91" i="65"/>
  <c r="DQ134" i="65"/>
  <c r="DQ177" i="65"/>
  <c r="DQ219" i="65"/>
  <c r="DQ256" i="65"/>
  <c r="DQ281" i="65"/>
  <c r="DQ324" i="65"/>
  <c r="DQ345" i="65"/>
  <c r="DQ388" i="65"/>
  <c r="DQ328" i="65"/>
  <c r="DQ370" i="65"/>
  <c r="DQ456" i="65"/>
  <c r="DQ498" i="65"/>
  <c r="DQ304" i="65"/>
  <c r="DQ368" i="65"/>
  <c r="DQ410" i="65"/>
  <c r="DQ432" i="65"/>
  <c r="DQ474" i="65"/>
  <c r="DQ496" i="65"/>
  <c r="DQ517" i="65"/>
  <c r="DQ75" i="65"/>
  <c r="DQ118" i="65"/>
  <c r="DQ161" i="65"/>
  <c r="DQ203" i="65"/>
  <c r="DQ244" i="65"/>
  <c r="DQ316" i="65"/>
  <c r="DQ337" i="65"/>
  <c r="DR358" i="65"/>
  <c r="DQ380" i="65"/>
  <c r="DR422" i="65"/>
  <c r="DQ444" i="65"/>
  <c r="DQ465" i="65"/>
  <c r="DR486" i="65"/>
  <c r="DQ508" i="65"/>
  <c r="DQ10" i="65"/>
  <c r="DQ55" i="65"/>
  <c r="DQ98" i="65"/>
  <c r="DQ183" i="65"/>
  <c r="DQ226" i="65"/>
  <c r="DQ290" i="65"/>
  <c r="DR365" i="65"/>
  <c r="DR450" i="65"/>
  <c r="DR493" i="65"/>
  <c r="DQ31" i="65"/>
  <c r="DQ40" i="65"/>
  <c r="DQ72" i="65"/>
  <c r="DQ104" i="65"/>
  <c r="DQ136" i="65"/>
  <c r="DQ200" i="65"/>
  <c r="DQ62" i="65"/>
  <c r="DQ105" i="65"/>
  <c r="DQ233" i="65"/>
  <c r="DQ69" i="65"/>
  <c r="DQ90" i="65"/>
  <c r="DQ133" i="65"/>
  <c r="DR197" i="65"/>
  <c r="DQ431" i="65"/>
  <c r="DR59" i="65"/>
  <c r="DQ286" i="65"/>
  <c r="DQ393" i="65"/>
  <c r="DQ436" i="65"/>
  <c r="DQ103" i="65"/>
  <c r="DQ231" i="65"/>
  <c r="DR373" i="65"/>
  <c r="DQ416" i="65"/>
  <c r="DQ171" i="65"/>
  <c r="DQ278" i="65"/>
  <c r="DQ364" i="65"/>
  <c r="DQ428" i="65"/>
  <c r="DQ492" i="65"/>
  <c r="DQ16" i="65"/>
  <c r="DQ151" i="65"/>
  <c r="DR125" i="65"/>
  <c r="DR167" i="65"/>
  <c r="DR210" i="65"/>
  <c r="DR249" i="65"/>
  <c r="DR277" i="65"/>
  <c r="DR298" i="65"/>
  <c r="DR320" i="65"/>
  <c r="DR384" i="65"/>
  <c r="DR405" i="65"/>
  <c r="DR426" i="65"/>
  <c r="DR448" i="65"/>
  <c r="DR469" i="65"/>
  <c r="DR490" i="65"/>
  <c r="DR512" i="65"/>
  <c r="DR14" i="65"/>
  <c r="DR65" i="65"/>
  <c r="DR107" i="65"/>
  <c r="DR150" i="65"/>
  <c r="DR193" i="65"/>
  <c r="DR235" i="65"/>
  <c r="DR268" i="65"/>
  <c r="DR289" i="65"/>
  <c r="DR310" i="65"/>
  <c r="DR332" i="65"/>
  <c r="DR353" i="65"/>
  <c r="DR374" i="65"/>
  <c r="DR396" i="65"/>
  <c r="DR417" i="65"/>
  <c r="DR438" i="65"/>
  <c r="DR460" i="65"/>
  <c r="DR481" i="65"/>
  <c r="DR502" i="65"/>
  <c r="DR45" i="65"/>
  <c r="DR87" i="65"/>
  <c r="DR130" i="65"/>
  <c r="DR173" i="65"/>
  <c r="DR215" i="65"/>
  <c r="DR253" i="65"/>
  <c r="DR280" i="65"/>
  <c r="DR312" i="65"/>
  <c r="DR354" i="65"/>
  <c r="DR397" i="65"/>
  <c r="DR440" i="65"/>
  <c r="DR482" i="65"/>
  <c r="DR24" i="65"/>
  <c r="DR56" i="65"/>
  <c r="DR88" i="65"/>
  <c r="DR120" i="65"/>
  <c r="DR152" i="65"/>
  <c r="DR184" i="65"/>
  <c r="DR216" i="65"/>
  <c r="DR41" i="65"/>
  <c r="DR83" i="65"/>
  <c r="DR126" i="65"/>
  <c r="DR169" i="65"/>
  <c r="DR250" i="65"/>
  <c r="DR47" i="65"/>
  <c r="DR111" i="65"/>
  <c r="DR154" i="65"/>
  <c r="DR175" i="65"/>
  <c r="DR218" i="65"/>
  <c r="DR255" i="65"/>
  <c r="DR287" i="65"/>
  <c r="DR383" i="65"/>
  <c r="DQ415" i="65"/>
  <c r="DR447" i="65"/>
  <c r="DR479" i="65"/>
  <c r="DR511" i="65"/>
  <c r="DR18" i="65"/>
  <c r="DR102" i="65"/>
  <c r="DR264" i="65"/>
  <c r="DR308" i="65"/>
  <c r="DR350" i="65"/>
  <c r="DR372" i="65"/>
  <c r="DR414" i="65"/>
  <c r="DR457" i="65"/>
  <c r="DR500" i="65"/>
  <c r="DR381" i="65"/>
  <c r="DR509" i="65"/>
  <c r="DR61" i="65"/>
  <c r="DR189" i="65"/>
  <c r="DR288" i="65"/>
  <c r="DR352" i="65"/>
  <c r="DR43" i="65"/>
  <c r="DR129" i="65"/>
  <c r="DR214" i="65"/>
  <c r="DR300" i="65"/>
  <c r="DR342" i="65"/>
  <c r="DR406" i="65"/>
  <c r="DR470" i="65"/>
  <c r="DR109" i="65"/>
  <c r="DR269" i="65"/>
  <c r="DR376" i="65"/>
  <c r="DR504" i="65"/>
  <c r="DR27" i="65"/>
  <c r="DR20" i="65"/>
  <c r="DR36" i="65"/>
  <c r="DR52" i="65"/>
  <c r="DR68" i="65"/>
  <c r="DR84" i="65"/>
  <c r="DR100" i="65"/>
  <c r="DR116" i="65"/>
  <c r="DR132" i="65"/>
  <c r="DR148" i="65"/>
  <c r="DR164" i="65"/>
  <c r="DR180" i="65"/>
  <c r="DR196" i="65"/>
  <c r="DR212" i="65"/>
  <c r="DR228" i="65"/>
  <c r="DR33" i="65"/>
  <c r="DR57" i="65"/>
  <c r="DR78" i="65"/>
  <c r="DR99" i="65"/>
  <c r="DR121" i="65"/>
  <c r="DR227" i="65"/>
  <c r="DR246" i="65"/>
  <c r="DR262" i="65"/>
  <c r="DR63" i="65"/>
  <c r="DR149" i="65"/>
  <c r="DR170" i="65"/>
  <c r="DR191" i="65"/>
  <c r="DR251" i="65"/>
  <c r="DQ299" i="65"/>
  <c r="DR409" i="65"/>
  <c r="DR452" i="65"/>
  <c r="DR473" i="65"/>
  <c r="DR516" i="65"/>
  <c r="DR413" i="65"/>
  <c r="DR50" i="65"/>
  <c r="DR93" i="65"/>
  <c r="DR135" i="65"/>
  <c r="DR221" i="65"/>
  <c r="DR282" i="65"/>
  <c r="DR325" i="65"/>
  <c r="DR346" i="65"/>
  <c r="DR389" i="65"/>
  <c r="DR453" i="65"/>
  <c r="DR29" i="65"/>
  <c r="DQ358" i="65"/>
  <c r="DQ486" i="65"/>
  <c r="DR141" i="65"/>
  <c r="DR261" i="65"/>
  <c r="DR266" i="65"/>
  <c r="DQ197" i="65"/>
  <c r="DR239" i="65"/>
  <c r="DR271" i="65"/>
  <c r="DR303" i="65"/>
  <c r="DR335" i="65"/>
  <c r="DR367" i="65"/>
  <c r="DR399" i="65"/>
  <c r="DR495" i="65"/>
  <c r="DQ59" i="65"/>
  <c r="DR309" i="65"/>
  <c r="DR237" i="65"/>
  <c r="DR333" i="65"/>
  <c r="DR461" i="65"/>
  <c r="DR526" i="65"/>
  <c r="DR528" i="65"/>
  <c r="DR540" i="65"/>
  <c r="DR541" i="65"/>
  <c r="DR543" i="65"/>
  <c r="DR522" i="65"/>
  <c r="DR535" i="65"/>
  <c r="DR530" i="65"/>
  <c r="DR524" i="65"/>
  <c r="DR525" i="65"/>
  <c r="DR537" i="65"/>
  <c r="DR536" i="65"/>
  <c r="DR542" i="65"/>
  <c r="DR534" i="65"/>
  <c r="DQ362" i="65"/>
  <c r="DQ319" i="65"/>
  <c r="DR415" i="65"/>
  <c r="DQ234" i="65"/>
  <c r="DR443" i="65"/>
  <c r="DQ178" i="65"/>
  <c r="DQ463" i="65"/>
  <c r="ED528" i="65"/>
  <c r="ED541" i="65"/>
  <c r="ED525" i="65"/>
  <c r="ED536" i="65"/>
  <c r="ED542" i="65"/>
  <c r="ED515" i="65"/>
  <c r="ED7" i="65"/>
  <c r="ED441" i="65"/>
  <c r="ED484" i="65"/>
  <c r="ED505" i="65"/>
  <c r="ED349" i="65"/>
  <c r="ED477" i="65"/>
  <c r="ED114" i="65"/>
  <c r="ED157" i="65"/>
  <c r="ED199" i="65"/>
  <c r="ED293" i="65"/>
  <c r="ED314" i="65"/>
  <c r="ED357" i="65"/>
  <c r="ED378" i="65"/>
  <c r="ED421" i="65"/>
  <c r="ED485" i="65"/>
  <c r="ED433" i="65"/>
  <c r="ED497" i="65"/>
  <c r="ED77" i="65"/>
  <c r="ED205" i="65"/>
  <c r="ED245" i="65"/>
  <c r="ED301" i="65"/>
  <c r="ED429" i="65"/>
  <c r="ED330" i="65"/>
  <c r="ED449" i="65"/>
  <c r="ED207" i="65"/>
  <c r="ED229" i="65"/>
  <c r="ED425" i="65"/>
  <c r="ED468" i="65"/>
  <c r="ED489" i="65"/>
  <c r="ED13" i="65"/>
  <c r="ED317" i="65"/>
  <c r="ED445" i="65"/>
  <c r="ED125" i="65"/>
  <c r="ED277" i="65"/>
  <c r="ED298" i="65"/>
  <c r="ED341" i="65"/>
  <c r="ED405" i="65"/>
  <c r="ED469" i="65"/>
  <c r="ED417" i="65"/>
  <c r="ED481" i="65"/>
  <c r="ED45" i="65"/>
  <c r="ED173" i="65"/>
  <c r="ED253" i="65"/>
  <c r="ED397" i="65"/>
  <c r="ED250" i="65"/>
  <c r="ED218" i="65"/>
  <c r="ED255" i="65"/>
  <c r="ED287" i="65"/>
  <c r="ED351" i="65"/>
  <c r="ED383" i="65"/>
  <c r="ED479" i="65"/>
  <c r="ED511" i="65"/>
  <c r="ED457" i="65"/>
  <c r="ED500" i="65"/>
  <c r="ED285" i="65"/>
  <c r="ED381" i="65"/>
  <c r="ED509" i="65"/>
  <c r="ED61" i="65"/>
  <c r="ED189" i="65"/>
  <c r="ED437" i="65"/>
  <c r="ED109" i="65"/>
  <c r="ED269" i="65"/>
  <c r="ED213" i="65"/>
  <c r="ED409" i="65"/>
  <c r="ED452" i="65"/>
  <c r="ED473" i="65"/>
  <c r="ED516" i="65"/>
  <c r="ED413" i="65"/>
  <c r="ED50" i="65"/>
  <c r="ED93" i="65"/>
  <c r="ED135" i="65"/>
  <c r="ED221" i="65"/>
  <c r="ED282" i="65"/>
  <c r="ED325" i="65"/>
  <c r="ED346" i="65"/>
  <c r="ED389" i="65"/>
  <c r="ED453" i="65"/>
  <c r="ED29" i="65"/>
  <c r="ED141" i="65"/>
  <c r="ED261" i="65"/>
  <c r="ED365" i="65"/>
  <c r="ED493" i="65"/>
  <c r="ED266" i="65"/>
  <c r="ED239" i="65"/>
  <c r="ED271" i="65"/>
  <c r="ED303" i="65"/>
  <c r="ED335" i="65"/>
  <c r="ED367" i="65"/>
  <c r="ED399" i="65"/>
  <c r="ED495" i="65"/>
  <c r="ED309" i="65"/>
  <c r="ED373" i="65"/>
  <c r="ED237" i="65"/>
  <c r="ED333" i="65"/>
  <c r="ED520" i="65"/>
  <c r="ED532" i="65"/>
  <c r="ED544" i="65"/>
  <c r="ED543" i="65"/>
  <c r="ED535" i="65"/>
  <c r="ED501" i="65"/>
  <c r="ED465" i="65"/>
  <c r="ED527" i="65"/>
  <c r="ED461" i="65"/>
  <c r="ED526" i="65"/>
  <c r="ED531" i="65"/>
  <c r="ED519" i="65"/>
  <c r="ED523" i="65"/>
  <c r="ED545" i="65"/>
  <c r="ED529" i="65"/>
  <c r="ED35" i="65"/>
  <c r="ED323" i="65"/>
  <c r="ED435" i="65"/>
  <c r="ED451" i="65"/>
  <c r="ED30" i="65"/>
  <c r="ED274" i="65"/>
  <c r="ED252" i="65"/>
  <c r="ED115" i="65"/>
  <c r="ED158" i="65"/>
  <c r="ED222" i="65"/>
  <c r="ED279" i="65"/>
  <c r="ED295" i="65"/>
  <c r="ED423" i="65"/>
  <c r="ED166" i="65"/>
  <c r="ED402" i="65"/>
  <c r="ED14" i="65"/>
  <c r="ED310" i="65"/>
  <c r="ED374" i="65"/>
  <c r="ED438" i="65"/>
  <c r="ED502" i="65"/>
  <c r="ED350" i="65"/>
  <c r="ED352" i="65"/>
  <c r="ED78" i="65"/>
  <c r="ED251" i="65"/>
  <c r="ED267" i="65"/>
  <c r="ED395" i="65"/>
  <c r="ED507" i="65"/>
  <c r="ED302" i="65"/>
  <c r="ED366" i="65"/>
  <c r="ED430" i="65"/>
  <c r="ED494" i="65"/>
  <c r="ED5" i="65"/>
  <c r="ED294" i="65"/>
  <c r="ED322" i="65"/>
  <c r="ED408" i="65"/>
  <c r="ED168" i="65"/>
  <c r="ED232" i="65"/>
  <c r="ED147" i="65"/>
  <c r="ED190" i="65"/>
  <c r="ED230" i="65"/>
  <c r="ED478" i="65"/>
  <c r="ED338" i="65"/>
  <c r="ED466" i="65"/>
  <c r="ED480" i="65"/>
  <c r="ED518" i="65"/>
  <c r="ED538" i="65"/>
  <c r="ED19" i="65"/>
  <c r="ED28" i="65"/>
  <c r="ED76" i="65"/>
  <c r="ED124" i="65"/>
  <c r="ED156" i="65"/>
  <c r="ED188" i="65"/>
  <c r="ED236" i="65"/>
  <c r="ED67" i="65"/>
  <c r="ED110" i="65"/>
  <c r="ED153" i="65"/>
  <c r="ED195" i="65"/>
  <c r="ED238" i="65"/>
  <c r="ED26" i="65"/>
  <c r="ED74" i="65"/>
  <c r="ED138" i="65"/>
  <c r="ED202" i="65"/>
  <c r="ED259" i="65"/>
  <c r="ED291" i="65"/>
  <c r="ED355" i="65"/>
  <c r="ED371" i="65"/>
  <c r="ED387" i="65"/>
  <c r="ED419" i="65"/>
  <c r="ED467" i="65"/>
  <c r="ED499" i="65"/>
  <c r="ED70" i="65"/>
  <c r="ED155" i="65"/>
  <c r="ED240" i="65"/>
  <c r="ED313" i="65"/>
  <c r="ED356" i="65"/>
  <c r="ED398" i="65"/>
  <c r="ED462" i="65"/>
  <c r="ED8" i="65"/>
  <c r="ED392" i="65"/>
  <c r="ED22" i="65"/>
  <c r="ED272" i="65"/>
  <c r="ED400" i="65"/>
  <c r="ED442" i="65"/>
  <c r="ED464" i="65"/>
  <c r="ED506" i="65"/>
  <c r="ED9" i="65"/>
  <c r="ED54" i="65"/>
  <c r="ED97" i="65"/>
  <c r="ED139" i="65"/>
  <c r="ED182" i="65"/>
  <c r="ED260" i="65"/>
  <c r="ED284" i="65"/>
  <c r="ED305" i="65"/>
  <c r="ED326" i="65"/>
  <c r="ED348" i="65"/>
  <c r="ED369" i="65"/>
  <c r="ED390" i="65"/>
  <c r="ED412" i="65"/>
  <c r="ED454" i="65"/>
  <c r="ED476" i="65"/>
  <c r="ED119" i="65"/>
  <c r="ED162" i="65"/>
  <c r="ED344" i="65"/>
  <c r="ED472" i="65"/>
  <c r="ED17" i="65"/>
  <c r="ED424" i="65"/>
  <c r="ED12" i="65"/>
  <c r="ED146" i="65"/>
  <c r="ED86" i="65"/>
  <c r="ED321" i="65"/>
  <c r="ED385" i="65"/>
  <c r="ED513" i="65"/>
  <c r="ED66" i="65"/>
  <c r="ED194" i="65"/>
  <c r="ED296" i="65"/>
  <c r="ED418" i="65"/>
  <c r="ED6" i="65"/>
  <c r="ED23" i="65"/>
  <c r="ED39" i="65"/>
  <c r="ED32" i="65"/>
  <c r="ED48" i="65"/>
  <c r="ED64" i="65"/>
  <c r="ED80" i="65"/>
  <c r="ED96" i="65"/>
  <c r="ED112" i="65"/>
  <c r="ED128" i="65"/>
  <c r="ED144" i="65"/>
  <c r="ED160" i="65"/>
  <c r="ED176" i="65"/>
  <c r="ED192" i="65"/>
  <c r="ED208" i="65"/>
  <c r="ED224" i="65"/>
  <c r="ED25" i="65"/>
  <c r="ED51" i="65"/>
  <c r="ED73" i="65"/>
  <c r="ED94" i="65"/>
  <c r="ED137" i="65"/>
  <c r="ED179" i="65"/>
  <c r="ED242" i="65"/>
  <c r="ED258" i="65"/>
  <c r="ED34" i="65"/>
  <c r="ED58" i="65"/>
  <c r="ED79" i="65"/>
  <c r="ED122" i="65"/>
  <c r="ED143" i="65"/>
  <c r="ED186" i="65"/>
  <c r="ED247" i="65"/>
  <c r="ED263" i="65"/>
  <c r="ED311" i="65"/>
  <c r="ED327" i="65"/>
  <c r="ED343" i="65"/>
  <c r="ED359" i="65"/>
  <c r="ED375" i="65"/>
  <c r="ED391" i="65"/>
  <c r="ED439" i="65"/>
  <c r="ED455" i="65"/>
  <c r="ED487" i="65"/>
  <c r="ED503" i="65"/>
  <c r="ED11" i="65"/>
  <c r="ED37" i="65"/>
  <c r="ED209" i="65"/>
  <c r="ED248" i="65"/>
  <c r="ED276" i="65"/>
  <c r="ED318" i="65"/>
  <c r="ED340" i="65"/>
  <c r="ED361" i="65"/>
  <c r="ED382" i="65"/>
  <c r="ED404" i="65"/>
  <c r="ED446" i="65"/>
  <c r="ED510" i="65"/>
  <c r="ED360" i="65"/>
  <c r="ED488" i="65"/>
  <c r="ED38" i="65"/>
  <c r="ED82" i="65"/>
  <c r="ED167" i="65"/>
  <c r="ED210" i="65"/>
  <c r="ED249" i="65"/>
  <c r="ED320" i="65"/>
  <c r="ED384" i="65"/>
  <c r="ED426" i="65"/>
  <c r="ED448" i="65"/>
  <c r="ED490" i="65"/>
  <c r="ED512" i="65"/>
  <c r="ED65" i="65"/>
  <c r="ED107" i="65"/>
  <c r="ED150" i="65"/>
  <c r="ED193" i="65"/>
  <c r="ED235" i="65"/>
  <c r="ED268" i="65"/>
  <c r="ED289" i="65"/>
  <c r="ED332" i="65"/>
  <c r="ED353" i="65"/>
  <c r="ED396" i="65"/>
  <c r="ED460" i="65"/>
  <c r="ED87" i="65"/>
  <c r="ED130" i="65"/>
  <c r="ED215" i="65"/>
  <c r="ED280" i="65"/>
  <c r="ED312" i="65"/>
  <c r="ED354" i="65"/>
  <c r="ED440" i="65"/>
  <c r="ED482" i="65"/>
  <c r="ED24" i="65"/>
  <c r="ED56" i="65"/>
  <c r="ED88" i="65"/>
  <c r="ED120" i="65"/>
  <c r="ED152" i="65"/>
  <c r="ED184" i="65"/>
  <c r="ED216" i="65"/>
  <c r="ED41" i="65"/>
  <c r="ED83" i="65"/>
  <c r="ED126" i="65"/>
  <c r="ED169" i="65"/>
  <c r="ED47" i="65"/>
  <c r="ED111" i="65"/>
  <c r="ED154" i="65"/>
  <c r="ED175" i="65"/>
  <c r="ED447" i="65"/>
  <c r="ED18" i="65"/>
  <c r="ED102" i="65"/>
  <c r="ED264" i="65"/>
  <c r="ED308" i="65"/>
  <c r="ED372" i="65"/>
  <c r="ED414" i="65"/>
  <c r="ED288" i="65"/>
  <c r="ED43" i="65"/>
  <c r="ED129" i="65"/>
  <c r="ED214" i="65"/>
  <c r="ED300" i="65"/>
  <c r="ED342" i="65"/>
  <c r="ED406" i="65"/>
  <c r="ED470" i="65"/>
  <c r="ED376" i="65"/>
  <c r="ED504" i="65"/>
  <c r="ED27" i="65"/>
  <c r="ED20" i="65"/>
  <c r="ED36" i="65"/>
  <c r="ED52" i="65"/>
  <c r="ED68" i="65"/>
  <c r="ED84" i="65"/>
  <c r="ED100" i="65"/>
  <c r="ED116" i="65"/>
  <c r="ED132" i="65"/>
  <c r="ED148" i="65"/>
  <c r="ED164" i="65"/>
  <c r="ED180" i="65"/>
  <c r="ED196" i="65"/>
  <c r="ED212" i="65"/>
  <c r="ED228" i="65"/>
  <c r="ED33" i="65"/>
  <c r="ED57" i="65"/>
  <c r="ED99" i="65"/>
  <c r="ED121" i="65"/>
  <c r="ED142" i="65"/>
  <c r="ED163" i="65"/>
  <c r="ED185" i="65"/>
  <c r="ED206" i="65"/>
  <c r="ED227" i="65"/>
  <c r="ED246" i="65"/>
  <c r="ED262" i="65"/>
  <c r="ED42" i="65"/>
  <c r="ED63" i="65"/>
  <c r="ED85" i="65"/>
  <c r="ED106" i="65"/>
  <c r="ED127" i="65"/>
  <c r="ED149" i="65"/>
  <c r="ED170" i="65"/>
  <c r="ED191" i="65"/>
  <c r="ED283" i="65"/>
  <c r="ED331" i="65"/>
  <c r="ED347" i="65"/>
  <c r="ED363" i="65"/>
  <c r="ED411" i="65"/>
  <c r="ED427" i="65"/>
  <c r="ED459" i="65"/>
  <c r="ED475" i="65"/>
  <c r="ED491" i="65"/>
  <c r="ED15" i="65"/>
  <c r="ED49" i="65"/>
  <c r="ED91" i="65"/>
  <c r="ED134" i="65"/>
  <c r="ED177" i="65"/>
  <c r="ED219" i="65"/>
  <c r="ED256" i="65"/>
  <c r="ED281" i="65"/>
  <c r="ED324" i="65"/>
  <c r="ED345" i="65"/>
  <c r="ED388" i="65"/>
  <c r="ED328" i="65"/>
  <c r="ED370" i="65"/>
  <c r="ED456" i="65"/>
  <c r="ED498" i="65"/>
  <c r="ED304" i="65"/>
  <c r="ED368" i="65"/>
  <c r="ED410" i="65"/>
  <c r="ED432" i="65"/>
  <c r="ED474" i="65"/>
  <c r="ED496" i="65"/>
  <c r="ED517" i="65"/>
  <c r="ED75" i="65"/>
  <c r="ED118" i="65"/>
  <c r="ED161" i="65"/>
  <c r="ED203" i="65"/>
  <c r="ED244" i="65"/>
  <c r="ED316" i="65"/>
  <c r="ED337" i="65"/>
  <c r="ED380" i="65"/>
  <c r="ED444" i="65"/>
  <c r="ED508" i="65"/>
  <c r="ED10" i="65"/>
  <c r="ED55" i="65"/>
  <c r="ED98" i="65"/>
  <c r="ED183" i="65"/>
  <c r="ED226" i="65"/>
  <c r="ED290" i="65"/>
  <c r="ED31" i="65"/>
  <c r="ED40" i="65"/>
  <c r="ED72" i="65"/>
  <c r="ED104" i="65"/>
  <c r="ED136" i="65"/>
  <c r="ED200" i="65"/>
  <c r="ED62" i="65"/>
  <c r="ED105" i="65"/>
  <c r="ED233" i="65"/>
  <c r="ED69" i="65"/>
  <c r="ED90" i="65"/>
  <c r="ED133" i="65"/>
  <c r="ED431" i="65"/>
  <c r="ED286" i="65"/>
  <c r="ED393" i="65"/>
  <c r="ED436" i="65"/>
  <c r="ED103" i="65"/>
  <c r="ED231" i="65"/>
  <c r="ED416" i="65"/>
  <c r="ED171" i="65"/>
  <c r="ED278" i="65"/>
  <c r="ED364" i="65"/>
  <c r="ED428" i="65"/>
  <c r="ED492" i="65"/>
  <c r="ED16" i="65"/>
  <c r="ED151" i="65"/>
  <c r="ED483" i="65"/>
  <c r="ED21" i="65"/>
  <c r="ED113" i="65"/>
  <c r="ED198" i="65"/>
  <c r="ED270" i="65"/>
  <c r="ED292" i="65"/>
  <c r="ED334" i="65"/>
  <c r="ED377" i="65"/>
  <c r="ED420" i="65"/>
  <c r="ED306" i="65"/>
  <c r="ED434" i="65"/>
  <c r="ED241" i="65"/>
  <c r="ED336" i="65"/>
  <c r="ED225" i="65"/>
  <c r="ED540" i="65"/>
  <c r="ED539" i="65"/>
  <c r="ED521" i="65"/>
  <c r="ED522" i="65"/>
  <c r="ED530" i="65"/>
  <c r="ED524" i="65"/>
  <c r="ED537" i="65"/>
  <c r="ED534" i="65"/>
  <c r="ED117" i="65"/>
  <c r="ED181" i="65"/>
  <c r="ED243" i="65"/>
  <c r="ED307" i="65"/>
  <c r="ED339" i="65"/>
  <c r="ED386" i="65"/>
  <c r="ED514" i="65"/>
  <c r="ED265" i="65"/>
  <c r="ED458" i="65"/>
  <c r="ED201" i="65"/>
  <c r="ED101" i="65"/>
  <c r="ED165" i="65"/>
  <c r="ED407" i="65"/>
  <c r="ED471" i="65"/>
  <c r="ED81" i="65"/>
  <c r="ED123" i="65"/>
  <c r="ED297" i="65"/>
  <c r="ED211" i="65"/>
  <c r="ED415" i="65"/>
  <c r="ED187" i="65"/>
  <c r="ED299" i="65"/>
  <c r="ED315" i="65"/>
  <c r="ED379" i="65"/>
  <c r="ED443" i="65"/>
  <c r="ED257" i="65"/>
  <c r="ED273" i="65"/>
  <c r="ED358" i="65"/>
  <c r="ED401" i="65"/>
  <c r="ED422" i="65"/>
  <c r="ED486" i="65"/>
  <c r="ED450" i="65"/>
  <c r="ED197" i="65"/>
  <c r="ED59" i="65"/>
  <c r="ED145" i="65"/>
  <c r="ED329" i="65"/>
  <c r="ED44" i="65"/>
  <c r="ED60" i="65"/>
  <c r="ED92" i="65"/>
  <c r="ED108" i="65"/>
  <c r="ED140" i="65"/>
  <c r="ED172" i="65"/>
  <c r="ED204" i="65"/>
  <c r="ED220" i="65"/>
  <c r="ED46" i="65"/>
  <c r="ED89" i="65"/>
  <c r="ED131" i="65"/>
  <c r="ED174" i="65"/>
  <c r="ED217" i="65"/>
  <c r="ED254" i="65"/>
  <c r="ED53" i="65"/>
  <c r="ED95" i="65"/>
  <c r="ED159" i="65"/>
  <c r="ED275" i="65"/>
  <c r="ED403" i="65"/>
  <c r="ED533" i="65"/>
  <c r="ED223" i="65"/>
  <c r="ED71" i="65"/>
  <c r="ED394" i="65"/>
  <c r="ED362" i="65"/>
  <c r="ED319" i="65"/>
  <c r="ED234" i="65"/>
  <c r="ED178" i="65"/>
  <c r="ED463" i="65"/>
  <c r="DA540" i="65"/>
  <c r="DU540" i="65"/>
  <c r="DV540" i="65"/>
  <c r="DA543" i="65"/>
  <c r="DV543" i="65"/>
  <c r="DU543" i="65"/>
  <c r="DV524" i="65"/>
  <c r="DU524" i="65"/>
  <c r="DA223" i="65"/>
  <c r="DV223" i="65"/>
  <c r="DU223" i="65"/>
  <c r="DA323" i="65"/>
  <c r="DV323" i="65"/>
  <c r="DU323" i="65"/>
  <c r="DA435" i="65"/>
  <c r="DV435" i="65"/>
  <c r="DU435" i="65"/>
  <c r="DA71" i="65"/>
  <c r="DV71" i="65"/>
  <c r="DU71" i="65"/>
  <c r="DB30" i="65"/>
  <c r="DV30" i="65"/>
  <c r="DU30" i="65"/>
  <c r="DA514" i="65"/>
  <c r="DV514" i="65"/>
  <c r="DU514" i="65"/>
  <c r="DA394" i="65"/>
  <c r="DV394" i="65"/>
  <c r="DU394" i="65"/>
  <c r="DV402" i="65"/>
  <c r="DU402" i="65"/>
  <c r="DV362" i="65"/>
  <c r="DU362" i="65"/>
  <c r="DU14" i="65"/>
  <c r="DV14" i="65"/>
  <c r="DA374" i="65"/>
  <c r="DV374" i="65"/>
  <c r="DU374" i="65"/>
  <c r="DA502" i="65"/>
  <c r="DV502" i="65"/>
  <c r="DU502" i="65"/>
  <c r="DA211" i="65"/>
  <c r="DV211" i="65"/>
  <c r="DU211" i="65"/>
  <c r="DA350" i="65"/>
  <c r="DV350" i="65"/>
  <c r="DU350" i="65"/>
  <c r="DU541" i="65"/>
  <c r="DV541" i="65"/>
  <c r="DA535" i="65"/>
  <c r="DV535" i="65"/>
  <c r="DU535" i="65"/>
  <c r="DU533" i="65"/>
  <c r="DV533" i="65"/>
  <c r="DA35" i="65"/>
  <c r="DV35" i="65"/>
  <c r="DU35" i="65"/>
  <c r="DA307" i="65"/>
  <c r="DV307" i="65"/>
  <c r="DU307" i="65"/>
  <c r="DA451" i="65"/>
  <c r="DV451" i="65"/>
  <c r="DU451" i="65"/>
  <c r="DB274" i="65"/>
  <c r="DU274" i="65"/>
  <c r="DV274" i="65"/>
  <c r="DB252" i="65"/>
  <c r="DU252" i="65"/>
  <c r="DV252" i="65"/>
  <c r="DA115" i="65"/>
  <c r="DV115" i="65"/>
  <c r="DU115" i="65"/>
  <c r="DA158" i="65"/>
  <c r="DV158" i="65"/>
  <c r="DU158" i="65"/>
  <c r="DB222" i="65"/>
  <c r="DV222" i="65"/>
  <c r="DU222" i="65"/>
  <c r="DV279" i="65"/>
  <c r="DU279" i="65"/>
  <c r="DB295" i="65"/>
  <c r="DV295" i="65"/>
  <c r="DU295" i="65"/>
  <c r="DV407" i="65"/>
  <c r="DU407" i="65"/>
  <c r="DB423" i="65"/>
  <c r="DU423" i="65"/>
  <c r="DV423" i="65"/>
  <c r="DU166" i="65"/>
  <c r="DV166" i="65"/>
  <c r="DU310" i="65"/>
  <c r="DV310" i="65"/>
  <c r="DV438" i="65"/>
  <c r="DU438" i="65"/>
  <c r="DA319" i="65"/>
  <c r="DV319" i="65"/>
  <c r="DU319" i="65"/>
  <c r="DB415" i="65"/>
  <c r="DV415" i="65"/>
  <c r="DU415" i="65"/>
  <c r="DB187" i="65"/>
  <c r="DV187" i="65"/>
  <c r="DU187" i="65"/>
  <c r="DU352" i="65"/>
  <c r="DV352" i="65"/>
  <c r="DV78" i="65"/>
  <c r="DU78" i="65"/>
  <c r="DV234" i="65"/>
  <c r="DU234" i="65"/>
  <c r="DV251" i="65"/>
  <c r="DU251" i="65"/>
  <c r="DB267" i="65"/>
  <c r="DV267" i="65"/>
  <c r="DU267" i="65"/>
  <c r="DU379" i="65"/>
  <c r="DV379" i="65"/>
  <c r="DB395" i="65"/>
  <c r="DU395" i="65"/>
  <c r="DV395" i="65"/>
  <c r="DU443" i="65"/>
  <c r="DV443" i="65"/>
  <c r="DU507" i="65"/>
  <c r="DV507" i="65"/>
  <c r="DU302" i="65"/>
  <c r="DV302" i="65"/>
  <c r="DV366" i="65"/>
  <c r="DU366" i="65"/>
  <c r="DV430" i="65"/>
  <c r="DU430" i="65"/>
  <c r="DV494" i="65"/>
  <c r="DU494" i="65"/>
  <c r="DV5" i="65"/>
  <c r="DU5" i="65"/>
  <c r="DV178" i="65"/>
  <c r="DU178" i="65"/>
  <c r="DU294" i="65"/>
  <c r="DV294" i="65"/>
  <c r="DV422" i="65"/>
  <c r="DU422" i="65"/>
  <c r="DV322" i="65"/>
  <c r="DU322" i="65"/>
  <c r="DB408" i="65"/>
  <c r="DV408" i="65"/>
  <c r="DU408" i="65"/>
  <c r="DV450" i="65"/>
  <c r="DU450" i="65"/>
  <c r="DB168" i="65"/>
  <c r="DV168" i="65"/>
  <c r="DU168" i="65"/>
  <c r="DU232" i="65"/>
  <c r="DV232" i="65"/>
  <c r="DV147" i="65"/>
  <c r="DU147" i="65"/>
  <c r="DV190" i="65"/>
  <c r="DU190" i="65"/>
  <c r="DA463" i="65"/>
  <c r="DV463" i="65"/>
  <c r="DU463" i="65"/>
  <c r="DA230" i="65"/>
  <c r="DU230" i="65"/>
  <c r="DV230" i="65"/>
  <c r="DA478" i="65"/>
  <c r="DV478" i="65"/>
  <c r="DU478" i="65"/>
  <c r="DA338" i="65"/>
  <c r="DV338" i="65"/>
  <c r="DU338" i="65"/>
  <c r="DA466" i="65"/>
  <c r="DV466" i="65"/>
  <c r="DU466" i="65"/>
  <c r="DU480" i="65"/>
  <c r="DV480" i="65"/>
  <c r="DA531" i="65"/>
  <c r="DV531" i="65"/>
  <c r="DU531" i="65"/>
  <c r="DU521" i="65"/>
  <c r="DV521" i="65"/>
  <c r="DA519" i="65"/>
  <c r="DU519" i="65"/>
  <c r="DV519" i="65"/>
  <c r="DA525" i="65"/>
  <c r="DU525" i="65"/>
  <c r="DV525" i="65"/>
  <c r="DV527" i="65"/>
  <c r="DU527" i="65"/>
  <c r="DA534" i="65"/>
  <c r="DV534" i="65"/>
  <c r="DU534" i="65"/>
  <c r="DA526" i="65"/>
  <c r="DV526" i="65"/>
  <c r="DU526" i="65"/>
  <c r="DA528" i="65"/>
  <c r="DU528" i="65"/>
  <c r="DV528" i="65"/>
  <c r="DU545" i="65"/>
  <c r="DV545" i="65"/>
  <c r="DA529" i="65"/>
  <c r="DU529" i="65"/>
  <c r="DV529" i="65"/>
  <c r="DV536" i="65"/>
  <c r="DU536" i="65"/>
  <c r="DA522" i="65"/>
  <c r="DV522" i="65"/>
  <c r="DU522" i="65"/>
  <c r="DA530" i="65"/>
  <c r="DV530" i="65"/>
  <c r="DU530" i="65"/>
  <c r="DU523" i="65"/>
  <c r="DV523" i="65"/>
  <c r="DA520" i="65"/>
  <c r="DV520" i="65"/>
  <c r="DU520" i="65"/>
  <c r="DA518" i="65"/>
  <c r="DV518" i="65"/>
  <c r="DU518" i="65"/>
  <c r="DB539" i="65"/>
  <c r="DU539" i="65"/>
  <c r="DV539" i="65"/>
  <c r="DV538" i="65"/>
  <c r="DU538" i="65"/>
  <c r="DV532" i="65"/>
  <c r="DU532" i="65"/>
  <c r="DU537" i="65"/>
  <c r="DV537" i="65"/>
  <c r="DV542" i="65"/>
  <c r="DU542" i="65"/>
  <c r="DU544" i="65"/>
  <c r="DV544" i="65"/>
  <c r="DA19" i="65"/>
  <c r="DV19" i="65"/>
  <c r="DU19" i="65"/>
  <c r="DA28" i="65"/>
  <c r="DV28" i="65"/>
  <c r="DU28" i="65"/>
  <c r="DA44" i="65"/>
  <c r="DV44" i="65"/>
  <c r="DU44" i="65"/>
  <c r="DA60" i="65"/>
  <c r="DU60" i="65"/>
  <c r="DV60" i="65"/>
  <c r="DA76" i="65"/>
  <c r="DV76" i="65"/>
  <c r="DU76" i="65"/>
  <c r="DA92" i="65"/>
  <c r="DV92" i="65"/>
  <c r="DU92" i="65"/>
  <c r="DA108" i="65"/>
  <c r="DV108" i="65"/>
  <c r="DU108" i="65"/>
  <c r="DA124" i="65"/>
  <c r="DU124" i="65"/>
  <c r="DV124" i="65"/>
  <c r="DA140" i="65"/>
  <c r="DU140" i="65"/>
  <c r="DV140" i="65"/>
  <c r="DB156" i="65"/>
  <c r="DV156" i="65"/>
  <c r="DU156" i="65"/>
  <c r="DA172" i="65"/>
  <c r="DV172" i="65"/>
  <c r="DU172" i="65"/>
  <c r="DA188" i="65"/>
  <c r="DU188" i="65"/>
  <c r="DV188" i="65"/>
  <c r="DA204" i="65"/>
  <c r="DU204" i="65"/>
  <c r="DV204" i="65"/>
  <c r="DA220" i="65"/>
  <c r="DV220" i="65"/>
  <c r="DU220" i="65"/>
  <c r="DB236" i="65"/>
  <c r="DV236" i="65"/>
  <c r="DU236" i="65"/>
  <c r="DA46" i="65"/>
  <c r="DV46" i="65"/>
  <c r="DU46" i="65"/>
  <c r="DA67" i="65"/>
  <c r="DV67" i="65"/>
  <c r="DU67" i="65"/>
  <c r="DA89" i="65"/>
  <c r="DU89" i="65"/>
  <c r="DV89" i="65"/>
  <c r="DA110" i="65"/>
  <c r="DU110" i="65"/>
  <c r="DV110" i="65"/>
  <c r="DA131" i="65"/>
  <c r="DV131" i="65"/>
  <c r="DU131" i="65"/>
  <c r="DA153" i="65"/>
  <c r="DU153" i="65"/>
  <c r="DV153" i="65"/>
  <c r="DB174" i="65"/>
  <c r="DU174" i="65"/>
  <c r="DV174" i="65"/>
  <c r="DA195" i="65"/>
  <c r="DV195" i="65"/>
  <c r="DU195" i="65"/>
  <c r="DA217" i="65"/>
  <c r="DU217" i="65"/>
  <c r="DV217" i="65"/>
  <c r="DA238" i="65"/>
  <c r="DU238" i="65"/>
  <c r="DV238" i="65"/>
  <c r="DA254" i="65"/>
  <c r="DV254" i="65"/>
  <c r="DU254" i="65"/>
  <c r="DA26" i="65"/>
  <c r="DV26" i="65"/>
  <c r="DU26" i="65"/>
  <c r="DA53" i="65"/>
  <c r="DU53" i="65"/>
  <c r="DV53" i="65"/>
  <c r="DB74" i="65"/>
  <c r="DV74" i="65"/>
  <c r="DU74" i="65"/>
  <c r="DA95" i="65"/>
  <c r="DV95" i="65"/>
  <c r="DU95" i="65"/>
  <c r="DA117" i="65"/>
  <c r="DV117" i="65"/>
  <c r="DU117" i="65"/>
  <c r="DA138" i="65"/>
  <c r="DV138" i="65"/>
  <c r="DU138" i="65"/>
  <c r="DA159" i="65"/>
  <c r="DV159" i="65"/>
  <c r="DU159" i="65"/>
  <c r="DA181" i="65"/>
  <c r="DV181" i="65"/>
  <c r="DU181" i="65"/>
  <c r="DA202" i="65"/>
  <c r="DV202" i="65"/>
  <c r="DU202" i="65"/>
  <c r="DA243" i="65"/>
  <c r="DV243" i="65"/>
  <c r="DU243" i="65"/>
  <c r="DA259" i="65"/>
  <c r="DV259" i="65"/>
  <c r="DU259" i="65"/>
  <c r="DA275" i="65"/>
  <c r="DV275" i="65"/>
  <c r="DU275" i="65"/>
  <c r="DA291" i="65"/>
  <c r="DV291" i="65"/>
  <c r="DU291" i="65"/>
  <c r="DA339" i="65"/>
  <c r="DV339" i="65"/>
  <c r="DU339" i="65"/>
  <c r="DA355" i="65"/>
  <c r="DV355" i="65"/>
  <c r="DU355" i="65"/>
  <c r="DA371" i="65"/>
  <c r="DV371" i="65"/>
  <c r="DU371" i="65"/>
  <c r="DB387" i="65"/>
  <c r="DV387" i="65"/>
  <c r="DU387" i="65"/>
  <c r="DB403" i="65"/>
  <c r="DV403" i="65"/>
  <c r="DU403" i="65"/>
  <c r="DA419" i="65"/>
  <c r="DV419" i="65"/>
  <c r="DU419" i="65"/>
  <c r="DA467" i="65"/>
  <c r="DV467" i="65"/>
  <c r="DU467" i="65"/>
  <c r="DA483" i="65"/>
  <c r="DV483" i="65"/>
  <c r="DU483" i="65"/>
  <c r="DA499" i="65"/>
  <c r="DV499" i="65"/>
  <c r="DU499" i="65"/>
  <c r="DA515" i="65"/>
  <c r="DV515" i="65"/>
  <c r="DU515" i="65"/>
  <c r="DA7" i="65"/>
  <c r="DV7" i="65"/>
  <c r="DU7" i="65"/>
  <c r="DA21" i="65"/>
  <c r="DU21" i="65"/>
  <c r="DV21" i="65"/>
  <c r="DB70" i="65"/>
  <c r="DU70" i="65"/>
  <c r="DV70" i="65"/>
  <c r="DA113" i="65"/>
  <c r="DU113" i="65"/>
  <c r="DV113" i="65"/>
  <c r="DA155" i="65"/>
  <c r="DV155" i="65"/>
  <c r="DU155" i="65"/>
  <c r="DA198" i="65"/>
  <c r="DV198" i="65"/>
  <c r="DU198" i="65"/>
  <c r="DA240" i="65"/>
  <c r="DV240" i="65"/>
  <c r="DU240" i="65"/>
  <c r="DA270" i="65"/>
  <c r="DV270" i="65"/>
  <c r="DU270" i="65"/>
  <c r="DA292" i="65"/>
  <c r="DV292" i="65"/>
  <c r="DU292" i="65"/>
  <c r="DA313" i="65"/>
  <c r="DU313" i="65"/>
  <c r="DV313" i="65"/>
  <c r="DB334" i="65"/>
  <c r="DV334" i="65"/>
  <c r="DU334" i="65"/>
  <c r="DA356" i="65"/>
  <c r="DV356" i="65"/>
  <c r="DU356" i="65"/>
  <c r="DA377" i="65"/>
  <c r="DU377" i="65"/>
  <c r="DV377" i="65"/>
  <c r="DB398" i="65"/>
  <c r="DV398" i="65"/>
  <c r="DU398" i="65"/>
  <c r="DA420" i="65"/>
  <c r="DV420" i="65"/>
  <c r="DU420" i="65"/>
  <c r="DA441" i="65"/>
  <c r="DU441" i="65"/>
  <c r="DV441" i="65"/>
  <c r="DB462" i="65"/>
  <c r="DV462" i="65"/>
  <c r="DU462" i="65"/>
  <c r="DA484" i="65"/>
  <c r="DV484" i="65"/>
  <c r="DU484" i="65"/>
  <c r="DA505" i="65"/>
  <c r="DU505" i="65"/>
  <c r="DV505" i="65"/>
  <c r="DA8" i="65"/>
  <c r="DV8" i="65"/>
  <c r="DU8" i="65"/>
  <c r="DA306" i="65"/>
  <c r="DV306" i="65"/>
  <c r="DU306" i="65"/>
  <c r="DA349" i="65"/>
  <c r="DU349" i="65"/>
  <c r="DV349" i="65"/>
  <c r="DA392" i="65"/>
  <c r="DV392" i="65"/>
  <c r="DU392" i="65"/>
  <c r="DA434" i="65"/>
  <c r="DV434" i="65"/>
  <c r="DU434" i="65"/>
  <c r="DA477" i="65"/>
  <c r="DU477" i="65"/>
  <c r="DV477" i="65"/>
  <c r="DA22" i="65"/>
  <c r="DU22" i="65"/>
  <c r="DV22" i="65"/>
  <c r="DA114" i="65"/>
  <c r="DV114" i="65"/>
  <c r="DU114" i="65"/>
  <c r="DA157" i="65"/>
  <c r="DU157" i="65"/>
  <c r="DV157" i="65"/>
  <c r="DA199" i="65"/>
  <c r="DV199" i="65"/>
  <c r="DU199" i="65"/>
  <c r="DA241" i="65"/>
  <c r="DU241" i="65"/>
  <c r="DV241" i="65"/>
  <c r="DA272" i="65"/>
  <c r="DV272" i="65"/>
  <c r="DU272" i="65"/>
  <c r="DA293" i="65"/>
  <c r="DV293" i="65"/>
  <c r="DU293" i="65"/>
  <c r="DA314" i="65"/>
  <c r="DV314" i="65"/>
  <c r="DU314" i="65"/>
  <c r="DA336" i="65"/>
  <c r="DU336" i="65"/>
  <c r="DV336" i="65"/>
  <c r="DA357" i="65"/>
  <c r="DU357" i="65"/>
  <c r="DV357" i="65"/>
  <c r="DA378" i="65"/>
  <c r="DV378" i="65"/>
  <c r="DU378" i="65"/>
  <c r="DB400" i="65"/>
  <c r="DU400" i="65"/>
  <c r="DV400" i="65"/>
  <c r="DA421" i="65"/>
  <c r="DU421" i="65"/>
  <c r="DV421" i="65"/>
  <c r="DA442" i="65"/>
  <c r="DV442" i="65"/>
  <c r="DU442" i="65"/>
  <c r="DA464" i="65"/>
  <c r="DU464" i="65"/>
  <c r="DV464" i="65"/>
  <c r="DA485" i="65"/>
  <c r="DU485" i="65"/>
  <c r="DV485" i="65"/>
  <c r="DA506" i="65"/>
  <c r="DV506" i="65"/>
  <c r="DU506" i="65"/>
  <c r="DA9" i="65"/>
  <c r="DU9" i="65"/>
  <c r="DV9" i="65"/>
  <c r="DA54" i="65"/>
  <c r="DV54" i="65"/>
  <c r="DU54" i="65"/>
  <c r="DA97" i="65"/>
  <c r="DU97" i="65"/>
  <c r="DV97" i="65"/>
  <c r="DA139" i="65"/>
  <c r="DV139" i="65"/>
  <c r="DU139" i="65"/>
  <c r="DA182" i="65"/>
  <c r="DU182" i="65"/>
  <c r="DV182" i="65"/>
  <c r="DA225" i="65"/>
  <c r="DU225" i="65"/>
  <c r="DV225" i="65"/>
  <c r="DA260" i="65"/>
  <c r="DU260" i="65"/>
  <c r="DV260" i="65"/>
  <c r="DB284" i="65"/>
  <c r="DV284" i="65"/>
  <c r="DU284" i="65"/>
  <c r="DA305" i="65"/>
  <c r="DU305" i="65"/>
  <c r="DV305" i="65"/>
  <c r="DA326" i="65"/>
  <c r="DV326" i="65"/>
  <c r="DU326" i="65"/>
  <c r="DA348" i="65"/>
  <c r="DU348" i="65"/>
  <c r="DV348" i="65"/>
  <c r="DB369" i="65"/>
  <c r="DU369" i="65"/>
  <c r="DV369" i="65"/>
  <c r="DA390" i="65"/>
  <c r="DV390" i="65"/>
  <c r="DU390" i="65"/>
  <c r="DB412" i="65"/>
  <c r="DU412" i="65"/>
  <c r="DV412" i="65"/>
  <c r="DA433" i="65"/>
  <c r="DU433" i="65"/>
  <c r="DV433" i="65"/>
  <c r="DA454" i="65"/>
  <c r="DV454" i="65"/>
  <c r="DU454" i="65"/>
  <c r="DA476" i="65"/>
  <c r="DU476" i="65"/>
  <c r="DV476" i="65"/>
  <c r="DA497" i="65"/>
  <c r="DU497" i="65"/>
  <c r="DV497" i="65"/>
  <c r="DB77" i="65"/>
  <c r="DV77" i="65"/>
  <c r="DU77" i="65"/>
  <c r="DA119" i="65"/>
  <c r="DV119" i="65"/>
  <c r="DU119" i="65"/>
  <c r="DA162" i="65"/>
  <c r="DV162" i="65"/>
  <c r="DU162" i="65"/>
  <c r="DA205" i="65"/>
  <c r="DU205" i="65"/>
  <c r="DV205" i="65"/>
  <c r="DA245" i="65"/>
  <c r="DV245" i="65"/>
  <c r="DU245" i="65"/>
  <c r="DA301" i="65"/>
  <c r="DU301" i="65"/>
  <c r="DV301" i="65"/>
  <c r="DA344" i="65"/>
  <c r="DV344" i="65"/>
  <c r="DU344" i="65"/>
  <c r="DA386" i="65"/>
  <c r="DV386" i="65"/>
  <c r="DU386" i="65"/>
  <c r="DA429" i="65"/>
  <c r="DU429" i="65"/>
  <c r="DV429" i="65"/>
  <c r="DA472" i="65"/>
  <c r="DV472" i="65"/>
  <c r="DU472" i="65"/>
  <c r="DA17" i="65"/>
  <c r="DU17" i="65"/>
  <c r="DV17" i="65"/>
  <c r="DV424" i="65"/>
  <c r="DU424" i="65"/>
  <c r="DV12" i="65"/>
  <c r="DU12" i="65"/>
  <c r="DU146" i="65"/>
  <c r="DV146" i="65"/>
  <c r="DB265" i="65"/>
  <c r="DU265" i="65"/>
  <c r="DV265" i="65"/>
  <c r="DA330" i="65"/>
  <c r="DV330" i="65"/>
  <c r="DU330" i="65"/>
  <c r="DA458" i="65"/>
  <c r="DV458" i="65"/>
  <c r="DU458" i="65"/>
  <c r="DU86" i="65"/>
  <c r="DV86" i="65"/>
  <c r="DB321" i="65"/>
  <c r="DU321" i="65"/>
  <c r="DV321" i="65"/>
  <c r="DA385" i="65"/>
  <c r="DU385" i="65"/>
  <c r="DV385" i="65"/>
  <c r="DA449" i="65"/>
  <c r="DU449" i="65"/>
  <c r="DV449" i="65"/>
  <c r="DA513" i="65"/>
  <c r="DU513" i="65"/>
  <c r="DV513" i="65"/>
  <c r="DB66" i="65"/>
  <c r="DV66" i="65"/>
  <c r="DU66" i="65"/>
  <c r="DA194" i="65"/>
  <c r="DU194" i="65"/>
  <c r="DV194" i="65"/>
  <c r="DV296" i="65"/>
  <c r="DU296" i="65"/>
  <c r="DA418" i="65"/>
  <c r="DV418" i="65"/>
  <c r="DU418" i="65"/>
  <c r="DV6" i="65"/>
  <c r="DU6" i="65"/>
  <c r="DA23" i="65"/>
  <c r="DV23" i="65"/>
  <c r="DU23" i="65"/>
  <c r="DA39" i="65"/>
  <c r="DV39" i="65"/>
  <c r="DU39" i="65"/>
  <c r="DA32" i="65"/>
  <c r="DU32" i="65"/>
  <c r="DV32" i="65"/>
  <c r="DB48" i="65"/>
  <c r="DV48" i="65"/>
  <c r="DU48" i="65"/>
  <c r="DA64" i="65"/>
  <c r="DV64" i="65"/>
  <c r="DU64" i="65"/>
  <c r="DB80" i="65"/>
  <c r="DU80" i="65"/>
  <c r="DV80" i="65"/>
  <c r="DA96" i="65"/>
  <c r="DV96" i="65"/>
  <c r="DU96" i="65"/>
  <c r="DA112" i="65"/>
  <c r="DV112" i="65"/>
  <c r="DU112" i="65"/>
  <c r="DA128" i="65"/>
  <c r="DV128" i="65"/>
  <c r="DU128" i="65"/>
  <c r="DA144" i="65"/>
  <c r="DV144" i="65"/>
  <c r="DU144" i="65"/>
  <c r="DA160" i="65"/>
  <c r="DV160" i="65"/>
  <c r="DU160" i="65"/>
  <c r="DB176" i="65"/>
  <c r="DV176" i="65"/>
  <c r="DU176" i="65"/>
  <c r="DA192" i="65"/>
  <c r="DV192" i="65"/>
  <c r="DU192" i="65"/>
  <c r="DB208" i="65"/>
  <c r="DV208" i="65"/>
  <c r="DU208" i="65"/>
  <c r="DA224" i="65"/>
  <c r="DV224" i="65"/>
  <c r="DU224" i="65"/>
  <c r="DA25" i="65"/>
  <c r="DU25" i="65"/>
  <c r="DV25" i="65"/>
  <c r="DA51" i="65"/>
  <c r="DV51" i="65"/>
  <c r="DU51" i="65"/>
  <c r="DA73" i="65"/>
  <c r="DU73" i="65"/>
  <c r="DV73" i="65"/>
  <c r="DB94" i="65"/>
  <c r="DV94" i="65"/>
  <c r="DU94" i="65"/>
  <c r="DA137" i="65"/>
  <c r="DU137" i="65"/>
  <c r="DV137" i="65"/>
  <c r="DA179" i="65"/>
  <c r="DV179" i="65"/>
  <c r="DU179" i="65"/>
  <c r="DA201" i="65"/>
  <c r="DU201" i="65"/>
  <c r="DV201" i="65"/>
  <c r="DB242" i="65"/>
  <c r="DV242" i="65"/>
  <c r="DU242" i="65"/>
  <c r="DB258" i="65"/>
  <c r="DU258" i="65"/>
  <c r="DV258" i="65"/>
  <c r="DA34" i="65"/>
  <c r="DV34" i="65"/>
  <c r="DU34" i="65"/>
  <c r="DA58" i="65"/>
  <c r="DV58" i="65"/>
  <c r="DU58" i="65"/>
  <c r="DV79" i="65"/>
  <c r="DU79" i="65"/>
  <c r="DA101" i="65"/>
  <c r="DV101" i="65"/>
  <c r="DU101" i="65"/>
  <c r="DV122" i="65"/>
  <c r="DU122" i="65"/>
  <c r="DA143" i="65"/>
  <c r="DV143" i="65"/>
  <c r="DU143" i="65"/>
  <c r="DB165" i="65"/>
  <c r="DV165" i="65"/>
  <c r="DU165" i="65"/>
  <c r="DA186" i="65"/>
  <c r="DV186" i="65"/>
  <c r="DU186" i="65"/>
  <c r="DB207" i="65"/>
  <c r="DV207" i="65"/>
  <c r="DU207" i="65"/>
  <c r="DA229" i="65"/>
  <c r="DV229" i="65"/>
  <c r="DU229" i="65"/>
  <c r="DV247" i="65"/>
  <c r="DU247" i="65"/>
  <c r="DA263" i="65"/>
  <c r="DV263" i="65"/>
  <c r="DU263" i="65"/>
  <c r="DB311" i="65"/>
  <c r="DV311" i="65"/>
  <c r="DU311" i="65"/>
  <c r="DA327" i="65"/>
  <c r="DU327" i="65"/>
  <c r="DV327" i="65"/>
  <c r="DU343" i="65"/>
  <c r="DV343" i="65"/>
  <c r="DA359" i="65"/>
  <c r="DU359" i="65"/>
  <c r="DV359" i="65"/>
  <c r="DU375" i="65"/>
  <c r="DV375" i="65"/>
  <c r="DA391" i="65"/>
  <c r="DU391" i="65"/>
  <c r="DV391" i="65"/>
  <c r="DB439" i="65"/>
  <c r="DV439" i="65"/>
  <c r="DU439" i="65"/>
  <c r="DA455" i="65"/>
  <c r="DU455" i="65"/>
  <c r="DV455" i="65"/>
  <c r="DB471" i="65"/>
  <c r="DV471" i="65"/>
  <c r="DU471" i="65"/>
  <c r="DA487" i="65"/>
  <c r="DU487" i="65"/>
  <c r="DV487" i="65"/>
  <c r="DV503" i="65"/>
  <c r="DU503" i="65"/>
  <c r="DV11" i="65"/>
  <c r="DU11" i="65"/>
  <c r="DA37" i="65"/>
  <c r="DU37" i="65"/>
  <c r="DV37" i="65"/>
  <c r="DU81" i="65"/>
  <c r="DV81" i="65"/>
  <c r="DB123" i="65"/>
  <c r="DV123" i="65"/>
  <c r="DU123" i="65"/>
  <c r="DA209" i="65"/>
  <c r="DU209" i="65"/>
  <c r="DV209" i="65"/>
  <c r="DV248" i="65"/>
  <c r="DU248" i="65"/>
  <c r="DA276" i="65"/>
  <c r="DV276" i="65"/>
  <c r="DU276" i="65"/>
  <c r="DU297" i="65"/>
  <c r="DV297" i="65"/>
  <c r="DB318" i="65"/>
  <c r="DV318" i="65"/>
  <c r="DU318" i="65"/>
  <c r="DV340" i="65"/>
  <c r="DU340" i="65"/>
  <c r="DB361" i="65"/>
  <c r="DU361" i="65"/>
  <c r="DV361" i="65"/>
  <c r="DB382" i="65"/>
  <c r="DV382" i="65"/>
  <c r="DU382" i="65"/>
  <c r="DA404" i="65"/>
  <c r="DV404" i="65"/>
  <c r="DU404" i="65"/>
  <c r="DU425" i="65"/>
  <c r="DV425" i="65"/>
  <c r="DB446" i="65"/>
  <c r="DV446" i="65"/>
  <c r="DU446" i="65"/>
  <c r="DV468" i="65"/>
  <c r="DU468" i="65"/>
  <c r="DB489" i="65"/>
  <c r="DU489" i="65"/>
  <c r="DV489" i="65"/>
  <c r="DV510" i="65"/>
  <c r="DU510" i="65"/>
  <c r="DA13" i="65"/>
  <c r="DV13" i="65"/>
  <c r="DU13" i="65"/>
  <c r="DU317" i="65"/>
  <c r="DV317" i="65"/>
  <c r="DA360" i="65"/>
  <c r="DV360" i="65"/>
  <c r="DU360" i="65"/>
  <c r="DA445" i="65"/>
  <c r="DU445" i="65"/>
  <c r="DV445" i="65"/>
  <c r="DV488" i="65"/>
  <c r="DU488" i="65"/>
  <c r="DU38" i="65"/>
  <c r="DV38" i="65"/>
  <c r="DV82" i="65"/>
  <c r="DU82" i="65"/>
  <c r="DB125" i="65"/>
  <c r="DU125" i="65"/>
  <c r="DV125" i="65"/>
  <c r="DV167" i="65"/>
  <c r="DU167" i="65"/>
  <c r="DU210" i="65"/>
  <c r="DV210" i="65"/>
  <c r="DU249" i="65"/>
  <c r="DV249" i="65"/>
  <c r="DV277" i="65"/>
  <c r="DU277" i="65"/>
  <c r="DB298" i="65"/>
  <c r="DV298" i="65"/>
  <c r="DU298" i="65"/>
  <c r="DB320" i="65"/>
  <c r="DU320" i="65"/>
  <c r="DV320" i="65"/>
  <c r="DU341" i="65"/>
  <c r="DV341" i="65"/>
  <c r="DU384" i="65"/>
  <c r="DV384" i="65"/>
  <c r="DU405" i="65"/>
  <c r="DV405" i="65"/>
  <c r="DV426" i="65"/>
  <c r="DU426" i="65"/>
  <c r="DU448" i="65"/>
  <c r="DV448" i="65"/>
  <c r="DU469" i="65"/>
  <c r="DV469" i="65"/>
  <c r="DB490" i="65"/>
  <c r="DV490" i="65"/>
  <c r="DU490" i="65"/>
  <c r="DU512" i="65"/>
  <c r="DV512" i="65"/>
  <c r="DA65" i="65"/>
  <c r="DU65" i="65"/>
  <c r="DV65" i="65"/>
  <c r="DB107" i="65"/>
  <c r="DV107" i="65"/>
  <c r="DU107" i="65"/>
  <c r="DA150" i="65"/>
  <c r="DU150" i="65"/>
  <c r="DV150" i="65"/>
  <c r="DU193" i="65"/>
  <c r="DV193" i="65"/>
  <c r="DA235" i="65"/>
  <c r="DV235" i="65"/>
  <c r="DU235" i="65"/>
  <c r="DU268" i="65"/>
  <c r="DV268" i="65"/>
  <c r="DA289" i="65"/>
  <c r="DU289" i="65"/>
  <c r="DV289" i="65"/>
  <c r="DA332" i="65"/>
  <c r="DU332" i="65"/>
  <c r="DV332" i="65"/>
  <c r="DB353" i="65"/>
  <c r="DU353" i="65"/>
  <c r="DV353" i="65"/>
  <c r="DU396" i="65"/>
  <c r="DV396" i="65"/>
  <c r="DA417" i="65"/>
  <c r="DU417" i="65"/>
  <c r="DV417" i="65"/>
  <c r="DA460" i="65"/>
  <c r="DV460" i="65"/>
  <c r="DU460" i="65"/>
  <c r="DU481" i="65"/>
  <c r="DV481" i="65"/>
  <c r="DB45" i="65"/>
  <c r="DV45" i="65"/>
  <c r="DU45" i="65"/>
  <c r="DV87" i="65"/>
  <c r="DU87" i="65"/>
  <c r="DB130" i="65"/>
  <c r="DU130" i="65"/>
  <c r="DV130" i="65"/>
  <c r="DU173" i="65"/>
  <c r="DV173" i="65"/>
  <c r="DA215" i="65"/>
  <c r="DV215" i="65"/>
  <c r="DU215" i="65"/>
  <c r="DB253" i="65"/>
  <c r="DU253" i="65"/>
  <c r="DV253" i="65"/>
  <c r="DA280" i="65"/>
  <c r="DV280" i="65"/>
  <c r="DU280" i="65"/>
  <c r="DV312" i="65"/>
  <c r="DU312" i="65"/>
  <c r="DB354" i="65"/>
  <c r="DV354" i="65"/>
  <c r="DU354" i="65"/>
  <c r="DU397" i="65"/>
  <c r="DV397" i="65"/>
  <c r="DA440" i="65"/>
  <c r="DV440" i="65"/>
  <c r="DU440" i="65"/>
  <c r="DV482" i="65"/>
  <c r="DU482" i="65"/>
  <c r="DA24" i="65"/>
  <c r="DV24" i="65"/>
  <c r="DU24" i="65"/>
  <c r="DA56" i="65"/>
  <c r="DV56" i="65"/>
  <c r="DU56" i="65"/>
  <c r="DV88" i="65"/>
  <c r="DU88" i="65"/>
  <c r="DB120" i="65"/>
  <c r="DV120" i="65"/>
  <c r="DU120" i="65"/>
  <c r="DB152" i="65"/>
  <c r="DV152" i="65"/>
  <c r="DU152" i="65"/>
  <c r="DV184" i="65"/>
  <c r="DU184" i="65"/>
  <c r="DA216" i="65"/>
  <c r="DU216" i="65"/>
  <c r="DV216" i="65"/>
  <c r="DV41" i="65"/>
  <c r="DU41" i="65"/>
  <c r="DV83" i="65"/>
  <c r="DU83" i="65"/>
  <c r="DA126" i="65"/>
  <c r="DV126" i="65"/>
  <c r="DU126" i="65"/>
  <c r="DB169" i="65"/>
  <c r="DU169" i="65"/>
  <c r="DV169" i="65"/>
  <c r="DV250" i="65"/>
  <c r="DU250" i="65"/>
  <c r="DV47" i="65"/>
  <c r="DU47" i="65"/>
  <c r="DA111" i="65"/>
  <c r="DV111" i="65"/>
  <c r="DU111" i="65"/>
  <c r="DA154" i="65"/>
  <c r="DV154" i="65"/>
  <c r="DU154" i="65"/>
  <c r="DB175" i="65"/>
  <c r="DV175" i="65"/>
  <c r="DU175" i="65"/>
  <c r="DA218" i="65"/>
  <c r="DV218" i="65"/>
  <c r="DU218" i="65"/>
  <c r="DB255" i="65"/>
  <c r="DV255" i="65"/>
  <c r="DU255" i="65"/>
  <c r="DV287" i="65"/>
  <c r="DU287" i="65"/>
  <c r="DV351" i="65"/>
  <c r="DU351" i="65"/>
  <c r="DV383" i="65"/>
  <c r="DU383" i="65"/>
  <c r="DB447" i="65"/>
  <c r="DV447" i="65"/>
  <c r="DU447" i="65"/>
  <c r="DV479" i="65"/>
  <c r="DU479" i="65"/>
  <c r="DA511" i="65"/>
  <c r="DV511" i="65"/>
  <c r="DU511" i="65"/>
  <c r="DA18" i="65"/>
  <c r="DV18" i="65"/>
  <c r="DU18" i="65"/>
  <c r="DA102" i="65"/>
  <c r="DU102" i="65"/>
  <c r="DV102" i="65"/>
  <c r="DB264" i="65"/>
  <c r="DV264" i="65"/>
  <c r="DU264" i="65"/>
  <c r="DA308" i="65"/>
  <c r="DV308" i="65"/>
  <c r="DU308" i="65"/>
  <c r="DA372" i="65"/>
  <c r="DV372" i="65"/>
  <c r="DU372" i="65"/>
  <c r="DV414" i="65"/>
  <c r="DU414" i="65"/>
  <c r="DU457" i="65"/>
  <c r="DV457" i="65"/>
  <c r="DA500" i="65"/>
  <c r="DV500" i="65"/>
  <c r="DU500" i="65"/>
  <c r="DA285" i="65"/>
  <c r="DU285" i="65"/>
  <c r="DV285" i="65"/>
  <c r="DA381" i="65"/>
  <c r="DU381" i="65"/>
  <c r="DV381" i="65"/>
  <c r="DB509" i="65"/>
  <c r="DU509" i="65"/>
  <c r="DV509" i="65"/>
  <c r="DB61" i="65"/>
  <c r="DV61" i="65"/>
  <c r="DU61" i="65"/>
  <c r="DA189" i="65"/>
  <c r="DU189" i="65"/>
  <c r="DV189" i="65"/>
  <c r="DB288" i="65"/>
  <c r="DV288" i="65"/>
  <c r="DU288" i="65"/>
  <c r="DA437" i="65"/>
  <c r="DU437" i="65"/>
  <c r="DV437" i="65"/>
  <c r="DU501" i="65"/>
  <c r="DV501" i="65"/>
  <c r="DB43" i="65"/>
  <c r="DV43" i="65"/>
  <c r="DU43" i="65"/>
  <c r="DA129" i="65"/>
  <c r="DU129" i="65"/>
  <c r="DV129" i="65"/>
  <c r="DB214" i="65"/>
  <c r="DU214" i="65"/>
  <c r="DV214" i="65"/>
  <c r="DV300" i="65"/>
  <c r="DU300" i="65"/>
  <c r="DV342" i="65"/>
  <c r="DU342" i="65"/>
  <c r="DA406" i="65"/>
  <c r="DV406" i="65"/>
  <c r="DU406" i="65"/>
  <c r="DV470" i="65"/>
  <c r="DU470" i="65"/>
  <c r="DU109" i="65"/>
  <c r="DV109" i="65"/>
  <c r="DA269" i="65"/>
  <c r="DU269" i="65"/>
  <c r="DV269" i="65"/>
  <c r="DV376" i="65"/>
  <c r="DU376" i="65"/>
  <c r="DV504" i="65"/>
  <c r="DU504" i="65"/>
  <c r="DV27" i="65"/>
  <c r="DU27" i="65"/>
  <c r="DV20" i="65"/>
  <c r="DU20" i="65"/>
  <c r="DV36" i="65"/>
  <c r="DU36" i="65"/>
  <c r="DV52" i="65"/>
  <c r="DU52" i="65"/>
  <c r="DU68" i="65"/>
  <c r="DV68" i="65"/>
  <c r="DV84" i="65"/>
  <c r="DU84" i="65"/>
  <c r="DV100" i="65"/>
  <c r="DU100" i="65"/>
  <c r="DV116" i="65"/>
  <c r="DU116" i="65"/>
  <c r="DU132" i="65"/>
  <c r="DV132" i="65"/>
  <c r="DV148" i="65"/>
  <c r="DU148" i="65"/>
  <c r="DV164" i="65"/>
  <c r="DU164" i="65"/>
  <c r="DB180" i="65"/>
  <c r="DV180" i="65"/>
  <c r="DU180" i="65"/>
  <c r="DV196" i="65"/>
  <c r="DU196" i="65"/>
  <c r="DB212" i="65"/>
  <c r="DV212" i="65"/>
  <c r="DU212" i="65"/>
  <c r="DV228" i="65"/>
  <c r="DU228" i="65"/>
  <c r="DV33" i="65"/>
  <c r="DU33" i="65"/>
  <c r="DU57" i="65"/>
  <c r="DV57" i="65"/>
  <c r="DV99" i="65"/>
  <c r="DU99" i="65"/>
  <c r="DB121" i="65"/>
  <c r="DU121" i="65"/>
  <c r="DV121" i="65"/>
  <c r="DV142" i="65"/>
  <c r="DU142" i="65"/>
  <c r="DB163" i="65"/>
  <c r="DV163" i="65"/>
  <c r="DU163" i="65"/>
  <c r="DU185" i="65"/>
  <c r="DV185" i="65"/>
  <c r="DV206" i="65"/>
  <c r="DU206" i="65"/>
  <c r="DV227" i="65"/>
  <c r="DU227" i="65"/>
  <c r="DU246" i="65"/>
  <c r="DV246" i="65"/>
  <c r="DV262" i="65"/>
  <c r="DU262" i="65"/>
  <c r="DV42" i="65"/>
  <c r="DU42" i="65"/>
  <c r="DV63" i="65"/>
  <c r="DU63" i="65"/>
  <c r="DU85" i="65"/>
  <c r="DV85" i="65"/>
  <c r="DV106" i="65"/>
  <c r="DU106" i="65"/>
  <c r="DV127" i="65"/>
  <c r="DU127" i="65"/>
  <c r="DV149" i="65"/>
  <c r="DU149" i="65"/>
  <c r="DB170" i="65"/>
  <c r="DV170" i="65"/>
  <c r="DU170" i="65"/>
  <c r="DV191" i="65"/>
  <c r="DU191" i="65"/>
  <c r="DV213" i="65"/>
  <c r="DU213" i="65"/>
  <c r="DB283" i="65"/>
  <c r="DV283" i="65"/>
  <c r="DU283" i="65"/>
  <c r="DV299" i="65"/>
  <c r="DU299" i="65"/>
  <c r="DU315" i="65"/>
  <c r="DV315" i="65"/>
  <c r="DU331" i="65"/>
  <c r="DV331" i="65"/>
  <c r="DU347" i="65"/>
  <c r="DV347" i="65"/>
  <c r="DU363" i="65"/>
  <c r="DV363" i="65"/>
  <c r="DB411" i="65"/>
  <c r="DU411" i="65"/>
  <c r="DV411" i="65"/>
  <c r="DU427" i="65"/>
  <c r="DV427" i="65"/>
  <c r="DU459" i="65"/>
  <c r="DV459" i="65"/>
  <c r="DU475" i="65"/>
  <c r="DV475" i="65"/>
  <c r="DU491" i="65"/>
  <c r="DV491" i="65"/>
  <c r="DV15" i="65"/>
  <c r="DU15" i="65"/>
  <c r="DU49" i="65"/>
  <c r="DV49" i="65"/>
  <c r="DV91" i="65"/>
  <c r="DU91" i="65"/>
  <c r="DB134" i="65"/>
  <c r="DV134" i="65"/>
  <c r="DU134" i="65"/>
  <c r="DU177" i="65"/>
  <c r="DV177" i="65"/>
  <c r="DV219" i="65"/>
  <c r="DU219" i="65"/>
  <c r="DV256" i="65"/>
  <c r="DU256" i="65"/>
  <c r="DB281" i="65"/>
  <c r="DU281" i="65"/>
  <c r="DV281" i="65"/>
  <c r="DV324" i="65"/>
  <c r="DU324" i="65"/>
  <c r="DU345" i="65"/>
  <c r="DV345" i="65"/>
  <c r="DV388" i="65"/>
  <c r="DU388" i="65"/>
  <c r="DB409" i="65"/>
  <c r="DU409" i="65"/>
  <c r="DV409" i="65"/>
  <c r="DV452" i="65"/>
  <c r="DU452" i="65"/>
  <c r="DU473" i="65"/>
  <c r="DV473" i="65"/>
  <c r="DV516" i="65"/>
  <c r="DU516" i="65"/>
  <c r="DA328" i="65"/>
  <c r="DV328" i="65"/>
  <c r="DU328" i="65"/>
  <c r="DV370" i="65"/>
  <c r="DU370" i="65"/>
  <c r="DA413" i="65"/>
  <c r="DU413" i="65"/>
  <c r="DV413" i="65"/>
  <c r="DV456" i="65"/>
  <c r="DU456" i="65"/>
  <c r="DA498" i="65"/>
  <c r="DV498" i="65"/>
  <c r="DU498" i="65"/>
  <c r="DV50" i="65"/>
  <c r="DU50" i="65"/>
  <c r="DU93" i="65"/>
  <c r="DV93" i="65"/>
  <c r="DV135" i="65"/>
  <c r="DU135" i="65"/>
  <c r="DU221" i="65"/>
  <c r="DV221" i="65"/>
  <c r="DB257" i="65"/>
  <c r="DU257" i="65"/>
  <c r="DV257" i="65"/>
  <c r="DV282" i="65"/>
  <c r="DU282" i="65"/>
  <c r="DB304" i="65"/>
  <c r="DV304" i="65"/>
  <c r="DU304" i="65"/>
  <c r="DU325" i="65"/>
  <c r="DV325" i="65"/>
  <c r="DV346" i="65"/>
  <c r="DU346" i="65"/>
  <c r="DB368" i="65"/>
  <c r="DU368" i="65"/>
  <c r="DV368" i="65"/>
  <c r="DU389" i="65"/>
  <c r="DV389" i="65"/>
  <c r="DV410" i="65"/>
  <c r="DU410" i="65"/>
  <c r="DB432" i="65"/>
  <c r="DU432" i="65"/>
  <c r="DV432" i="65"/>
  <c r="DB453" i="65"/>
  <c r="DU453" i="65"/>
  <c r="DV453" i="65"/>
  <c r="DV474" i="65"/>
  <c r="DU474" i="65"/>
  <c r="DU496" i="65"/>
  <c r="DV496" i="65"/>
  <c r="DB517" i="65"/>
  <c r="DU517" i="65"/>
  <c r="DV517" i="65"/>
  <c r="DA29" i="65"/>
  <c r="DV29" i="65"/>
  <c r="DU29" i="65"/>
  <c r="DB75" i="65"/>
  <c r="DV75" i="65"/>
  <c r="DU75" i="65"/>
  <c r="DA118" i="65"/>
  <c r="DU118" i="65"/>
  <c r="DV118" i="65"/>
  <c r="DU161" i="65"/>
  <c r="DV161" i="65"/>
  <c r="DA203" i="65"/>
  <c r="DV203" i="65"/>
  <c r="DU203" i="65"/>
  <c r="DV244" i="65"/>
  <c r="DU244" i="65"/>
  <c r="DA273" i="65"/>
  <c r="DU273" i="65"/>
  <c r="DV273" i="65"/>
  <c r="DA316" i="65"/>
  <c r="DU316" i="65"/>
  <c r="DV316" i="65"/>
  <c r="DB337" i="65"/>
  <c r="DU337" i="65"/>
  <c r="DV337" i="65"/>
  <c r="DA358" i="65"/>
  <c r="DV358" i="65"/>
  <c r="DU358" i="65"/>
  <c r="DU380" i="65"/>
  <c r="DV380" i="65"/>
  <c r="DA401" i="65"/>
  <c r="DU401" i="65"/>
  <c r="DV401" i="65"/>
  <c r="DB444" i="65"/>
  <c r="DU444" i="65"/>
  <c r="DV444" i="65"/>
  <c r="DU465" i="65"/>
  <c r="DV465" i="65"/>
  <c r="DA486" i="65"/>
  <c r="DV486" i="65"/>
  <c r="DU486" i="65"/>
  <c r="DU508" i="65"/>
  <c r="DV508" i="65"/>
  <c r="DV10" i="65"/>
  <c r="DU10" i="65"/>
  <c r="DV55" i="65"/>
  <c r="DU55" i="65"/>
  <c r="DV98" i="65"/>
  <c r="DU98" i="65"/>
  <c r="DU141" i="65"/>
  <c r="DV141" i="65"/>
  <c r="DV183" i="65"/>
  <c r="DU183" i="65"/>
  <c r="DB226" i="65"/>
  <c r="DV226" i="65"/>
  <c r="DU226" i="65"/>
  <c r="DV261" i="65"/>
  <c r="DU261" i="65"/>
  <c r="DB290" i="65"/>
  <c r="DV290" i="65"/>
  <c r="DU290" i="65"/>
  <c r="DU365" i="65"/>
  <c r="DV365" i="65"/>
  <c r="DU493" i="65"/>
  <c r="DV493" i="65"/>
  <c r="DV31" i="65"/>
  <c r="DU31" i="65"/>
  <c r="DA40" i="65"/>
  <c r="DV40" i="65"/>
  <c r="DU40" i="65"/>
  <c r="DV72" i="65"/>
  <c r="DU72" i="65"/>
  <c r="DA104" i="65"/>
  <c r="DU104" i="65"/>
  <c r="DV104" i="65"/>
  <c r="DV136" i="65"/>
  <c r="DU136" i="65"/>
  <c r="DB200" i="65"/>
  <c r="DV200" i="65"/>
  <c r="DU200" i="65"/>
  <c r="DA62" i="65"/>
  <c r="DV62" i="65"/>
  <c r="DU62" i="65"/>
  <c r="DA105" i="65"/>
  <c r="DU105" i="65"/>
  <c r="DV105" i="65"/>
  <c r="DB233" i="65"/>
  <c r="DU233" i="65"/>
  <c r="DV233" i="65"/>
  <c r="DA266" i="65"/>
  <c r="DV266" i="65"/>
  <c r="DU266" i="65"/>
  <c r="DB69" i="65"/>
  <c r="DV69" i="65"/>
  <c r="DU69" i="65"/>
  <c r="DA90" i="65"/>
  <c r="DV90" i="65"/>
  <c r="DU90" i="65"/>
  <c r="DV133" i="65"/>
  <c r="DU133" i="65"/>
  <c r="DV197" i="65"/>
  <c r="DU197" i="65"/>
  <c r="DA239" i="65"/>
  <c r="DV239" i="65"/>
  <c r="DU239" i="65"/>
  <c r="DA271" i="65"/>
  <c r="DV271" i="65"/>
  <c r="DU271" i="65"/>
  <c r="DV303" i="65"/>
  <c r="DU303" i="65"/>
  <c r="DA335" i="65"/>
  <c r="DV335" i="65"/>
  <c r="DU335" i="65"/>
  <c r="DB367" i="65"/>
  <c r="DV367" i="65"/>
  <c r="DU367" i="65"/>
  <c r="DV399" i="65"/>
  <c r="DU399" i="65"/>
  <c r="DB431" i="65"/>
  <c r="DV431" i="65"/>
  <c r="DU431" i="65"/>
  <c r="DV495" i="65"/>
  <c r="DU495" i="65"/>
  <c r="DV59" i="65"/>
  <c r="DU59" i="65"/>
  <c r="DB145" i="65"/>
  <c r="DU145" i="65"/>
  <c r="DV145" i="65"/>
  <c r="DV286" i="65"/>
  <c r="DU286" i="65"/>
  <c r="DU329" i="65"/>
  <c r="DV329" i="65"/>
  <c r="DB393" i="65"/>
  <c r="DU393" i="65"/>
  <c r="DV393" i="65"/>
  <c r="DA436" i="65"/>
  <c r="DV436" i="65"/>
  <c r="DU436" i="65"/>
  <c r="DA103" i="65"/>
  <c r="DV103" i="65"/>
  <c r="DU103" i="65"/>
  <c r="DV231" i="65"/>
  <c r="DU231" i="65"/>
  <c r="DA309" i="65"/>
  <c r="DV309" i="65"/>
  <c r="DU309" i="65"/>
  <c r="DU373" i="65"/>
  <c r="DV373" i="65"/>
  <c r="DU416" i="65"/>
  <c r="DV416" i="65"/>
  <c r="DV171" i="65"/>
  <c r="DU171" i="65"/>
  <c r="DA278" i="65"/>
  <c r="DU278" i="65"/>
  <c r="DV278" i="65"/>
  <c r="DA364" i="65"/>
  <c r="DU364" i="65"/>
  <c r="DV364" i="65"/>
  <c r="DV428" i="65"/>
  <c r="DU428" i="65"/>
  <c r="DA492" i="65"/>
  <c r="DV492" i="65"/>
  <c r="DU492" i="65"/>
  <c r="DV16" i="65"/>
  <c r="DU16" i="65"/>
  <c r="DA151" i="65"/>
  <c r="DV151" i="65"/>
  <c r="DU151" i="65"/>
  <c r="DU237" i="65"/>
  <c r="DV237" i="65"/>
  <c r="DA333" i="65"/>
  <c r="DU333" i="65"/>
  <c r="DV333" i="65"/>
  <c r="DB461" i="65"/>
  <c r="DU461" i="65"/>
  <c r="DV461" i="65"/>
  <c r="DA120" i="65"/>
  <c r="DA145" i="65"/>
  <c r="DA242" i="65"/>
  <c r="DA226" i="65"/>
  <c r="DA152" i="65"/>
  <c r="DA334" i="65"/>
  <c r="DA107" i="65"/>
  <c r="DA30" i="65"/>
  <c r="DA77" i="65"/>
  <c r="DA423" i="65"/>
  <c r="DA439" i="65"/>
  <c r="DA304" i="65"/>
  <c r="DA74" i="65"/>
  <c r="DA539" i="65"/>
  <c r="DA208" i="65"/>
  <c r="DA369" i="65"/>
  <c r="DA361" i="65"/>
  <c r="DA212" i="65"/>
  <c r="DA168" i="65"/>
  <c r="DA222" i="65"/>
  <c r="DA200" i="65"/>
  <c r="DA398" i="65"/>
  <c r="DB466" i="65"/>
  <c r="DA265" i="65"/>
  <c r="DA130" i="65"/>
  <c r="DA134" i="65"/>
  <c r="DA281" i="65"/>
  <c r="DB263" i="65"/>
  <c r="DB486" i="65"/>
  <c r="DB350" i="65"/>
  <c r="DA156" i="65"/>
  <c r="DA288" i="65"/>
  <c r="DB92" i="65"/>
  <c r="DB419" i="65"/>
  <c r="DB476" i="65"/>
  <c r="DB386" i="65"/>
  <c r="DA509" i="65"/>
  <c r="DA411" i="65"/>
  <c r="DA75" i="65"/>
  <c r="DA367" i="65"/>
  <c r="DB254" i="65"/>
  <c r="DB348" i="65"/>
  <c r="DB162" i="65"/>
  <c r="DB218" i="65"/>
  <c r="DB543" i="65"/>
  <c r="DA284" i="65"/>
  <c r="DA471" i="65"/>
  <c r="DA353" i="65"/>
  <c r="DA255" i="65"/>
  <c r="DA43" i="65"/>
  <c r="DA267" i="65"/>
  <c r="DA283" i="65"/>
  <c r="DA257" i="65"/>
  <c r="DA408" i="65"/>
  <c r="DA431" i="65"/>
  <c r="DB60" i="65"/>
  <c r="DB46" i="65"/>
  <c r="DB217" i="65"/>
  <c r="DB138" i="65"/>
  <c r="DB323" i="65"/>
  <c r="DB515" i="65"/>
  <c r="DB477" i="65"/>
  <c r="DB9" i="65"/>
  <c r="DB305" i="65"/>
  <c r="DB433" i="65"/>
  <c r="DB301" i="65"/>
  <c r="DB56" i="65"/>
  <c r="DB90" i="65"/>
  <c r="DB458" i="65"/>
  <c r="DB391" i="65"/>
  <c r="DB276" i="65"/>
  <c r="DA174" i="65"/>
  <c r="DA444" i="65"/>
  <c r="DB28" i="65"/>
  <c r="DB95" i="65"/>
  <c r="DB223" i="65"/>
  <c r="DB483" i="65"/>
  <c r="DB392" i="65"/>
  <c r="DB260" i="65"/>
  <c r="DB17" i="65"/>
  <c r="DB211" i="65"/>
  <c r="DB102" i="65"/>
  <c r="DB330" i="65"/>
  <c r="DB13" i="65"/>
  <c r="DB150" i="65"/>
  <c r="DB406" i="65"/>
  <c r="DB309" i="65"/>
  <c r="DB89" i="65"/>
  <c r="DB97" i="65"/>
  <c r="DA70" i="65"/>
  <c r="DA400" i="65"/>
  <c r="DA48" i="65"/>
  <c r="DA125" i="65"/>
  <c r="DA187" i="65"/>
  <c r="DA121" i="65"/>
  <c r="DA517" i="65"/>
  <c r="DA290" i="65"/>
  <c r="DA233" i="65"/>
  <c r="DA461" i="65"/>
  <c r="DB19" i="65"/>
  <c r="DB124" i="65"/>
  <c r="DB131" i="65"/>
  <c r="DB53" i="65"/>
  <c r="DB451" i="65"/>
  <c r="DB306" i="65"/>
  <c r="DB182" i="65"/>
  <c r="DB518" i="65"/>
  <c r="DB472" i="65"/>
  <c r="DB62" i="65"/>
  <c r="DB511" i="65"/>
  <c r="DB436" i="65"/>
  <c r="DB189" i="65"/>
  <c r="DB374" i="65"/>
  <c r="DB498" i="65"/>
  <c r="DB29" i="65"/>
  <c r="DB111" i="65"/>
  <c r="DB364" i="65"/>
  <c r="DA79" i="65"/>
  <c r="DB79" i="65"/>
  <c r="DA122" i="65"/>
  <c r="DB122" i="65"/>
  <c r="DA396" i="65"/>
  <c r="DB396" i="65"/>
  <c r="DA481" i="65"/>
  <c r="DB481" i="65"/>
  <c r="DA352" i="65"/>
  <c r="DB352" i="65"/>
  <c r="DA142" i="65"/>
  <c r="DB142" i="65"/>
  <c r="DA315" i="65"/>
  <c r="DB315" i="65"/>
  <c r="DA363" i="65"/>
  <c r="DB363" i="65"/>
  <c r="DA324" i="65"/>
  <c r="DB324" i="65"/>
  <c r="DA389" i="65"/>
  <c r="DB389" i="65"/>
  <c r="DA190" i="65"/>
  <c r="DB190" i="65"/>
  <c r="DB181" i="65"/>
  <c r="DB245" i="65"/>
  <c r="DA545" i="65"/>
  <c r="DB545" i="65"/>
  <c r="DA536" i="65"/>
  <c r="DB536" i="65"/>
  <c r="DA236" i="65"/>
  <c r="DA412" i="65"/>
  <c r="DA252" i="65"/>
  <c r="DA321" i="65"/>
  <c r="DA80" i="65"/>
  <c r="DA94" i="65"/>
  <c r="DA258" i="65"/>
  <c r="DA165" i="65"/>
  <c r="DA295" i="65"/>
  <c r="DA311" i="65"/>
  <c r="DA343" i="65"/>
  <c r="DB343" i="65"/>
  <c r="DA375" i="65"/>
  <c r="DB375" i="65"/>
  <c r="DA123" i="65"/>
  <c r="DA248" i="65"/>
  <c r="DB248" i="65"/>
  <c r="DA297" i="65"/>
  <c r="DB297" i="65"/>
  <c r="DA446" i="65"/>
  <c r="DA468" i="65"/>
  <c r="DB468" i="65"/>
  <c r="DA298" i="65"/>
  <c r="DA320" i="65"/>
  <c r="DA341" i="65"/>
  <c r="DB341" i="65"/>
  <c r="DA384" i="65"/>
  <c r="DB384" i="65"/>
  <c r="DA405" i="65"/>
  <c r="DB405" i="65"/>
  <c r="DA426" i="65"/>
  <c r="DB426" i="65"/>
  <c r="DA448" i="65"/>
  <c r="DB448" i="65"/>
  <c r="DA469" i="65"/>
  <c r="DB469" i="65"/>
  <c r="DA438" i="65"/>
  <c r="DB438" i="65"/>
  <c r="DA312" i="65"/>
  <c r="DB312" i="65"/>
  <c r="DA169" i="65"/>
  <c r="DA250" i="65"/>
  <c r="DB250" i="65"/>
  <c r="DA47" i="65"/>
  <c r="DB47" i="65"/>
  <c r="DA415" i="65"/>
  <c r="DA447" i="65"/>
  <c r="DA479" i="65"/>
  <c r="DB479" i="65"/>
  <c r="DA264" i="65"/>
  <c r="DA214" i="65"/>
  <c r="DA300" i="65"/>
  <c r="DB300" i="65"/>
  <c r="DA342" i="65"/>
  <c r="DB342" i="65"/>
  <c r="DA470" i="65"/>
  <c r="DB470" i="65"/>
  <c r="DA109" i="65"/>
  <c r="DB109" i="65"/>
  <c r="DA376" i="65"/>
  <c r="DB376" i="65"/>
  <c r="DA504" i="65"/>
  <c r="DB504" i="65"/>
  <c r="DA27" i="65"/>
  <c r="DB27" i="65"/>
  <c r="DA20" i="65"/>
  <c r="DB20" i="65"/>
  <c r="DA36" i="65"/>
  <c r="DB36" i="65"/>
  <c r="DA52" i="65"/>
  <c r="DB52" i="65"/>
  <c r="DA68" i="65"/>
  <c r="DB68" i="65"/>
  <c r="DA84" i="65"/>
  <c r="DB84" i="65"/>
  <c r="DA100" i="65"/>
  <c r="DB100" i="65"/>
  <c r="DA116" i="65"/>
  <c r="DB116" i="65"/>
  <c r="DA132" i="65"/>
  <c r="DB132" i="65"/>
  <c r="DA148" i="65"/>
  <c r="DB148" i="65"/>
  <c r="DA164" i="65"/>
  <c r="DB164" i="65"/>
  <c r="DA163" i="65"/>
  <c r="DA185" i="65"/>
  <c r="DB185" i="65"/>
  <c r="DA206" i="65"/>
  <c r="DB206" i="65"/>
  <c r="DA227" i="65"/>
  <c r="DB227" i="65"/>
  <c r="DA246" i="65"/>
  <c r="DB246" i="65"/>
  <c r="DA262" i="65"/>
  <c r="DB262" i="65"/>
  <c r="DA42" i="65"/>
  <c r="DB42" i="65"/>
  <c r="DA63" i="65"/>
  <c r="DB63" i="65"/>
  <c r="DA85" i="65"/>
  <c r="DB85" i="65"/>
  <c r="DA106" i="65"/>
  <c r="DB106" i="65"/>
  <c r="DA127" i="65"/>
  <c r="DB127" i="65"/>
  <c r="DA149" i="65"/>
  <c r="DB149" i="65"/>
  <c r="DA379" i="65"/>
  <c r="DB379" i="65"/>
  <c r="DA302" i="65"/>
  <c r="DB302" i="65"/>
  <c r="DA366" i="65"/>
  <c r="DB366" i="65"/>
  <c r="DA409" i="65"/>
  <c r="DA452" i="65"/>
  <c r="DB452" i="65"/>
  <c r="DA473" i="65"/>
  <c r="DB473" i="65"/>
  <c r="DA516" i="65"/>
  <c r="DB516" i="65"/>
  <c r="DA370" i="65"/>
  <c r="DB370" i="65"/>
  <c r="DA456" i="65"/>
  <c r="DB456" i="65"/>
  <c r="DA50" i="65"/>
  <c r="DB50" i="65"/>
  <c r="DA93" i="65"/>
  <c r="DB93" i="65"/>
  <c r="DA135" i="65"/>
  <c r="DB135" i="65"/>
  <c r="DA221" i="65"/>
  <c r="DB221" i="65"/>
  <c r="DA432" i="65"/>
  <c r="DA453" i="65"/>
  <c r="DA294" i="65"/>
  <c r="DB294" i="65"/>
  <c r="DA337" i="65"/>
  <c r="DA380" i="65"/>
  <c r="DB380" i="65"/>
  <c r="DA322" i="65"/>
  <c r="DB322" i="65"/>
  <c r="DA493" i="65"/>
  <c r="DB493" i="65"/>
  <c r="DA31" i="65"/>
  <c r="DB31" i="65"/>
  <c r="DA72" i="65"/>
  <c r="DB72" i="65"/>
  <c r="DA136" i="65"/>
  <c r="DB136" i="65"/>
  <c r="DA69" i="65"/>
  <c r="DA133" i="65"/>
  <c r="DB133" i="65"/>
  <c r="DA197" i="65"/>
  <c r="DB197" i="65"/>
  <c r="DA303" i="65"/>
  <c r="DB303" i="65"/>
  <c r="DA393" i="65"/>
  <c r="DA231" i="65"/>
  <c r="DB231" i="65"/>
  <c r="DB21" i="65"/>
  <c r="DB113" i="65"/>
  <c r="DB198" i="65"/>
  <c r="DB270" i="65"/>
  <c r="DB313" i="65"/>
  <c r="DB356" i="65"/>
  <c r="DB441" i="65"/>
  <c r="DB484" i="65"/>
  <c r="DB526" i="65"/>
  <c r="DB71" i="65"/>
  <c r="DB157" i="65"/>
  <c r="DB293" i="65"/>
  <c r="DB336" i="65"/>
  <c r="DB378" i="65"/>
  <c r="DB421" i="65"/>
  <c r="DB464" i="65"/>
  <c r="DB506" i="65"/>
  <c r="DB540" i="65"/>
  <c r="DB385" i="65"/>
  <c r="DB513" i="65"/>
  <c r="DB151" i="65"/>
  <c r="DB333" i="65"/>
  <c r="DB23" i="65"/>
  <c r="DB32" i="65"/>
  <c r="DB64" i="65"/>
  <c r="DB96" i="65"/>
  <c r="DB128" i="65"/>
  <c r="DB160" i="65"/>
  <c r="DB192" i="65"/>
  <c r="DB224" i="65"/>
  <c r="DB51" i="65"/>
  <c r="DB137" i="65"/>
  <c r="DB179" i="65"/>
  <c r="DB58" i="65"/>
  <c r="DB229" i="65"/>
  <c r="DB359" i="65"/>
  <c r="DB487" i="65"/>
  <c r="DB535" i="65"/>
  <c r="DB209" i="65"/>
  <c r="DB404" i="65"/>
  <c r="DB530" i="65"/>
  <c r="DB65" i="65"/>
  <c r="DB332" i="65"/>
  <c r="DB502" i="65"/>
  <c r="DB215" i="65"/>
  <c r="DB525" i="65"/>
  <c r="DB230" i="65"/>
  <c r="DB278" i="65"/>
  <c r="DB413" i="65"/>
  <c r="DB273" i="65"/>
  <c r="DB40" i="65"/>
  <c r="DB103" i="65"/>
  <c r="DB418" i="65"/>
  <c r="DA521" i="65"/>
  <c r="DB521" i="65"/>
  <c r="DA523" i="65"/>
  <c r="DB523" i="65"/>
  <c r="DA527" i="65"/>
  <c r="DB527" i="65"/>
  <c r="DA11" i="65"/>
  <c r="DB11" i="65"/>
  <c r="DA457" i="65"/>
  <c r="DB457" i="65"/>
  <c r="DA78" i="65"/>
  <c r="DB78" i="65"/>
  <c r="DA331" i="65"/>
  <c r="DB331" i="65"/>
  <c r="DA410" i="65"/>
  <c r="DB410" i="65"/>
  <c r="DA147" i="65"/>
  <c r="DB147" i="65"/>
  <c r="DA329" i="65"/>
  <c r="DB329" i="65"/>
  <c r="DB188" i="65"/>
  <c r="DB259" i="65"/>
  <c r="DB355" i="65"/>
  <c r="DB280" i="65"/>
  <c r="DB316" i="65"/>
  <c r="DA538" i="65"/>
  <c r="DB538" i="65"/>
  <c r="DA532" i="65"/>
  <c r="DB532" i="65"/>
  <c r="DA537" i="65"/>
  <c r="DB537" i="65"/>
  <c r="DA542" i="65"/>
  <c r="DB542" i="65"/>
  <c r="DA544" i="65"/>
  <c r="DB544" i="65"/>
  <c r="DA387" i="65"/>
  <c r="DA403" i="65"/>
  <c r="DA462" i="65"/>
  <c r="DA274" i="65"/>
  <c r="DA424" i="65"/>
  <c r="DB424" i="65"/>
  <c r="DA12" i="65"/>
  <c r="DB12" i="65"/>
  <c r="DA146" i="65"/>
  <c r="DB146" i="65"/>
  <c r="DA66" i="65"/>
  <c r="DA296" i="65"/>
  <c r="DB296" i="65"/>
  <c r="DA176" i="65"/>
  <c r="DA207" i="65"/>
  <c r="DA407" i="65"/>
  <c r="DB407" i="65"/>
  <c r="DA166" i="65"/>
  <c r="DB166" i="65"/>
  <c r="DA318" i="65"/>
  <c r="DA340" i="65"/>
  <c r="DB340" i="65"/>
  <c r="DA489" i="65"/>
  <c r="DA510" i="65"/>
  <c r="DB510" i="65"/>
  <c r="DA317" i="65"/>
  <c r="DB317" i="65"/>
  <c r="DA488" i="65"/>
  <c r="DB488" i="65"/>
  <c r="DA38" i="65"/>
  <c r="DB38" i="65"/>
  <c r="DA82" i="65"/>
  <c r="DB82" i="65"/>
  <c r="DA362" i="65"/>
  <c r="DB362" i="65"/>
  <c r="DA490" i="65"/>
  <c r="DA512" i="65"/>
  <c r="DB512" i="65"/>
  <c r="DA45" i="65"/>
  <c r="DA87" i="65"/>
  <c r="DB87" i="65"/>
  <c r="DA354" i="65"/>
  <c r="DA397" i="65"/>
  <c r="DB397" i="65"/>
  <c r="DA482" i="65"/>
  <c r="DB482" i="65"/>
  <c r="DA88" i="65"/>
  <c r="DB88" i="65"/>
  <c r="DA175" i="65"/>
  <c r="DA61" i="65"/>
  <c r="DA180" i="65"/>
  <c r="DA196" i="65"/>
  <c r="DB196" i="65"/>
  <c r="DA170" i="65"/>
  <c r="DA191" i="65"/>
  <c r="DB191" i="65"/>
  <c r="DA213" i="65"/>
  <c r="DB213" i="65"/>
  <c r="DA395" i="65"/>
  <c r="DA427" i="65"/>
  <c r="DB427" i="65"/>
  <c r="DA459" i="65"/>
  <c r="DB459" i="65"/>
  <c r="DA475" i="65"/>
  <c r="DB475" i="65"/>
  <c r="DA491" i="65"/>
  <c r="DB491" i="65"/>
  <c r="DA15" i="65"/>
  <c r="DB15" i="65"/>
  <c r="DA49" i="65"/>
  <c r="DB49" i="65"/>
  <c r="DA91" i="65"/>
  <c r="DB91" i="65"/>
  <c r="DA430" i="65"/>
  <c r="DB430" i="65"/>
  <c r="DA494" i="65"/>
  <c r="DB494" i="65"/>
  <c r="DA5" i="65"/>
  <c r="DB5" i="65"/>
  <c r="DA178" i="65"/>
  <c r="DB178" i="65"/>
  <c r="DA282" i="65"/>
  <c r="DB282" i="65"/>
  <c r="DA474" i="65"/>
  <c r="DB474" i="65"/>
  <c r="DA496" i="65"/>
  <c r="DB496" i="65"/>
  <c r="DA422" i="65"/>
  <c r="DB422" i="65"/>
  <c r="DA465" i="65"/>
  <c r="DB465" i="65"/>
  <c r="DA508" i="65"/>
  <c r="DB508" i="65"/>
  <c r="DA10" i="65"/>
  <c r="DB10" i="65"/>
  <c r="DA55" i="65"/>
  <c r="DB55" i="65"/>
  <c r="DA98" i="65"/>
  <c r="DB98" i="65"/>
  <c r="DA141" i="65"/>
  <c r="DB141" i="65"/>
  <c r="DA183" i="65"/>
  <c r="DB183" i="65"/>
  <c r="DA450" i="65"/>
  <c r="DB450" i="65"/>
  <c r="DA399" i="65"/>
  <c r="DB399" i="65"/>
  <c r="DA373" i="65"/>
  <c r="DB373" i="65"/>
  <c r="DA416" i="65"/>
  <c r="DB416" i="65"/>
  <c r="DA171" i="65"/>
  <c r="DB171" i="65"/>
  <c r="DA428" i="65"/>
  <c r="DB428" i="65"/>
  <c r="DA16" i="65"/>
  <c r="DB16" i="65"/>
  <c r="DA237" i="65"/>
  <c r="DB237" i="65"/>
  <c r="DB35" i="65"/>
  <c r="DB44" i="65"/>
  <c r="DB76" i="65"/>
  <c r="DB108" i="65"/>
  <c r="DB140" i="65"/>
  <c r="DB172" i="65"/>
  <c r="DB204" i="65"/>
  <c r="DB67" i="65"/>
  <c r="DB110" i="65"/>
  <c r="DB153" i="65"/>
  <c r="DB195" i="65"/>
  <c r="DB238" i="65"/>
  <c r="DB26" i="65"/>
  <c r="DB117" i="65"/>
  <c r="DB159" i="65"/>
  <c r="DB202" i="65"/>
  <c r="DB243" i="65"/>
  <c r="DB275" i="65"/>
  <c r="DB307" i="65"/>
  <c r="DB339" i="65"/>
  <c r="DB371" i="65"/>
  <c r="DB435" i="65"/>
  <c r="DB467" i="65"/>
  <c r="DB499" i="65"/>
  <c r="DB531" i="65"/>
  <c r="DB8" i="65"/>
  <c r="DB349" i="65"/>
  <c r="DB434" i="65"/>
  <c r="DB520" i="65"/>
  <c r="DB54" i="65"/>
  <c r="DB139" i="65"/>
  <c r="DB225" i="65"/>
  <c r="DB326" i="65"/>
  <c r="DB454" i="65"/>
  <c r="DB497" i="65"/>
  <c r="DB119" i="65"/>
  <c r="DB205" i="65"/>
  <c r="DB344" i="65"/>
  <c r="DB429" i="65"/>
  <c r="DB514" i="65"/>
  <c r="DB24" i="65"/>
  <c r="DB104" i="65"/>
  <c r="DB126" i="65"/>
  <c r="DB266" i="65"/>
  <c r="DB154" i="65"/>
  <c r="DB271" i="65"/>
  <c r="DB463" i="65"/>
  <c r="DB18" i="65"/>
  <c r="DB372" i="65"/>
  <c r="DB500" i="65"/>
  <c r="DB338" i="65"/>
  <c r="DB394" i="65"/>
  <c r="DB522" i="65"/>
  <c r="DB186" i="65"/>
  <c r="DB327" i="65"/>
  <c r="DB455" i="65"/>
  <c r="DB445" i="65"/>
  <c r="DB289" i="65"/>
  <c r="DB460" i="65"/>
  <c r="DB440" i="65"/>
  <c r="DB328" i="65"/>
  <c r="DB203" i="65"/>
  <c r="DB401" i="65"/>
  <c r="DB105" i="65"/>
  <c r="DB335" i="65"/>
  <c r="DB381" i="65"/>
  <c r="DB194" i="65"/>
  <c r="DA541" i="65"/>
  <c r="DB541" i="65"/>
  <c r="DA279" i="65"/>
  <c r="DB279" i="65"/>
  <c r="DA503" i="65"/>
  <c r="DB503" i="65"/>
  <c r="DA81" i="65"/>
  <c r="DB81" i="65"/>
  <c r="DA425" i="65"/>
  <c r="DB425" i="65"/>
  <c r="DA310" i="65"/>
  <c r="DB310" i="65"/>
  <c r="DA184" i="65"/>
  <c r="DB184" i="65"/>
  <c r="DA41" i="65"/>
  <c r="DB41" i="65"/>
  <c r="DA83" i="65"/>
  <c r="DB83" i="65"/>
  <c r="DA414" i="65"/>
  <c r="DB414" i="65"/>
  <c r="DA299" i="65"/>
  <c r="DB299" i="65"/>
  <c r="DA347" i="65"/>
  <c r="DB347" i="65"/>
  <c r="DA345" i="65"/>
  <c r="DB345" i="65"/>
  <c r="DA388" i="65"/>
  <c r="DB388" i="65"/>
  <c r="DA161" i="65"/>
  <c r="DB161" i="65"/>
  <c r="DA244" i="65"/>
  <c r="DB244" i="65"/>
  <c r="DA365" i="65"/>
  <c r="DB365" i="65"/>
  <c r="DA232" i="65"/>
  <c r="DB232" i="65"/>
  <c r="DA286" i="65"/>
  <c r="DB286" i="65"/>
  <c r="DB220" i="65"/>
  <c r="DB291" i="65"/>
  <c r="DB390" i="65"/>
  <c r="DB319" i="65"/>
  <c r="DB308" i="65"/>
  <c r="DB285" i="65"/>
  <c r="DB101" i="65"/>
  <c r="DB519" i="65"/>
  <c r="DA533" i="65"/>
  <c r="DB533" i="65"/>
  <c r="DA524" i="65"/>
  <c r="DB524" i="65"/>
  <c r="DA86" i="65"/>
  <c r="DB86" i="65"/>
  <c r="DA6" i="65"/>
  <c r="DA247" i="65"/>
  <c r="DB247" i="65"/>
  <c r="DA382" i="65"/>
  <c r="DA402" i="65"/>
  <c r="DB402" i="65"/>
  <c r="DA167" i="65"/>
  <c r="DB167" i="65"/>
  <c r="DA210" i="65"/>
  <c r="DB210" i="65"/>
  <c r="DA249" i="65"/>
  <c r="DB249" i="65"/>
  <c r="DA277" i="65"/>
  <c r="DB277" i="65"/>
  <c r="DA14" i="65"/>
  <c r="DB14" i="65"/>
  <c r="DA193" i="65"/>
  <c r="DB193" i="65"/>
  <c r="DA268" i="65"/>
  <c r="DB268" i="65"/>
  <c r="DA173" i="65"/>
  <c r="DB173" i="65"/>
  <c r="DA253" i="65"/>
  <c r="DA287" i="65"/>
  <c r="DB287" i="65"/>
  <c r="DA351" i="65"/>
  <c r="DB351" i="65"/>
  <c r="DA383" i="65"/>
  <c r="DB383" i="65"/>
  <c r="DA501" i="65"/>
  <c r="DB501" i="65"/>
  <c r="DA228" i="65"/>
  <c r="DB228" i="65"/>
  <c r="DA33" i="65"/>
  <c r="DB33" i="65"/>
  <c r="DA57" i="65"/>
  <c r="DB57" i="65"/>
  <c r="DA99" i="65"/>
  <c r="DB99" i="65"/>
  <c r="DA234" i="65"/>
  <c r="DB234" i="65"/>
  <c r="DA251" i="65"/>
  <c r="DB251" i="65"/>
  <c r="DA443" i="65"/>
  <c r="DB443" i="65"/>
  <c r="DA507" i="65"/>
  <c r="DB507" i="65"/>
  <c r="DA177" i="65"/>
  <c r="DB177" i="65"/>
  <c r="DA219" i="65"/>
  <c r="DB219" i="65"/>
  <c r="DA256" i="65"/>
  <c r="DB256" i="65"/>
  <c r="DA325" i="65"/>
  <c r="DB325" i="65"/>
  <c r="DA346" i="65"/>
  <c r="DB346" i="65"/>
  <c r="DA368" i="65"/>
  <c r="DA261" i="65"/>
  <c r="DB261" i="65"/>
  <c r="DA495" i="65"/>
  <c r="DB495" i="65"/>
  <c r="DA59" i="65"/>
  <c r="DB59" i="65"/>
  <c r="DA480" i="65"/>
  <c r="DB480" i="65"/>
  <c r="DB7" i="65"/>
  <c r="DB155" i="65"/>
  <c r="DB240" i="65"/>
  <c r="DB292" i="65"/>
  <c r="DB377" i="65"/>
  <c r="DB420" i="65"/>
  <c r="DB505" i="65"/>
  <c r="DB22" i="65"/>
  <c r="DB114" i="65"/>
  <c r="DB199" i="65"/>
  <c r="DB272" i="65"/>
  <c r="DB314" i="65"/>
  <c r="DB357" i="65"/>
  <c r="DB442" i="65"/>
  <c r="DB485" i="65"/>
  <c r="DB528" i="65"/>
  <c r="DB129" i="65"/>
  <c r="DB449" i="65"/>
  <c r="DB269" i="65"/>
  <c r="DB39" i="65"/>
  <c r="DB112" i="65"/>
  <c r="DB144" i="65"/>
  <c r="DB25" i="65"/>
  <c r="DB73" i="65"/>
  <c r="DB115" i="65"/>
  <c r="DB158" i="65"/>
  <c r="DB201" i="65"/>
  <c r="DB34" i="65"/>
  <c r="DB143" i="65"/>
  <c r="DB37" i="65"/>
  <c r="DB360" i="65"/>
  <c r="DB235" i="65"/>
  <c r="DB417" i="65"/>
  <c r="DB478" i="65"/>
  <c r="DB534" i="65"/>
  <c r="DB118" i="65"/>
  <c r="DB358" i="65"/>
  <c r="DB529" i="65"/>
  <c r="DB216" i="65"/>
  <c r="DB239" i="65"/>
  <c r="DB437" i="65"/>
  <c r="DB492" i="65"/>
  <c r="DI558" i="65" l="1"/>
  <c r="DI582" i="65"/>
  <c r="DI564" i="65"/>
  <c r="DI600" i="65"/>
  <c r="DI565" i="65"/>
  <c r="DI590" i="65"/>
  <c r="DI618" i="65"/>
  <c r="DI580" i="65"/>
  <c r="DI605" i="65"/>
  <c r="DI560" i="65"/>
  <c r="DI619" i="65"/>
  <c r="DI603" i="65"/>
  <c r="DI594" i="65"/>
  <c r="DI550" i="65"/>
  <c r="DI556" i="65"/>
  <c r="DI598" i="65"/>
  <c r="DI557" i="65"/>
  <c r="DI567" i="65"/>
  <c r="DI592" i="65"/>
  <c r="DI551" i="65"/>
  <c r="DI566" i="65"/>
  <c r="DI610" i="65"/>
  <c r="DI606" i="65"/>
  <c r="DI574" i="65"/>
  <c r="DI607" i="65"/>
  <c r="DI578" i="65"/>
  <c r="DI615" i="65"/>
  <c r="DI599" i="65"/>
  <c r="DI583" i="65"/>
  <c r="DI614" i="65"/>
  <c r="DI587" i="65"/>
  <c r="DI552" i="65"/>
  <c r="DI553" i="65"/>
  <c r="DI561" i="65"/>
  <c r="DI597" i="65"/>
  <c r="DI593" i="65"/>
  <c r="DI554" i="65"/>
  <c r="DI579" i="65"/>
  <c r="DI608" i="65"/>
  <c r="DI575" i="65"/>
  <c r="DI570" i="65"/>
  <c r="DI591" i="65"/>
  <c r="DI586" i="65"/>
  <c r="DI498" i="65"/>
  <c r="DI224" i="65"/>
  <c r="DI96" i="65"/>
  <c r="DI81" i="65"/>
  <c r="DI455" i="65"/>
  <c r="DI118" i="65"/>
  <c r="DI475" i="65"/>
  <c r="DI206" i="65"/>
  <c r="DI504" i="65"/>
  <c r="DI353" i="65"/>
  <c r="DI110" i="65"/>
  <c r="DI196" i="65"/>
  <c r="DI68" i="65"/>
  <c r="DI415" i="65"/>
  <c r="DI184" i="65"/>
  <c r="DI423" i="65"/>
  <c r="DI359" i="65"/>
  <c r="DI192" i="65"/>
  <c r="DI64" i="65"/>
  <c r="DI260" i="65"/>
  <c r="DI485" i="65"/>
  <c r="DI124" i="65"/>
  <c r="DI261" i="65"/>
  <c r="DI29" i="65"/>
  <c r="DI452" i="65"/>
  <c r="DI323" i="65"/>
  <c r="DI195" i="65"/>
  <c r="DI252" i="65"/>
  <c r="DI381" i="65"/>
  <c r="DI255" i="65"/>
  <c r="DI399" i="65"/>
  <c r="DI52" i="65"/>
  <c r="DI343" i="65"/>
  <c r="DI494" i="65"/>
  <c r="DI319" i="65"/>
  <c r="DI152" i="65"/>
  <c r="DI115" i="65"/>
  <c r="DI7" i="65"/>
  <c r="DI525" i="65"/>
  <c r="DI393" i="65"/>
  <c r="DI431" i="65"/>
  <c r="DI380" i="65"/>
  <c r="DI256" i="65"/>
  <c r="DI338" i="65"/>
  <c r="DI90" i="65"/>
  <c r="DI37" i="65"/>
  <c r="DI6" i="65"/>
  <c r="DI412" i="65"/>
  <c r="DI236" i="65"/>
  <c r="DI339" i="65"/>
  <c r="DI188" i="65"/>
  <c r="DI542" i="65"/>
  <c r="DI543" i="65"/>
  <c r="DI16" i="65"/>
  <c r="DI466" i="65"/>
  <c r="DI136" i="65"/>
  <c r="DI493" i="65"/>
  <c r="DI432" i="65"/>
  <c r="DI345" i="65"/>
  <c r="DI132" i="65"/>
  <c r="DI300" i="65"/>
  <c r="DI56" i="65"/>
  <c r="DI425" i="65"/>
  <c r="DI248" i="65"/>
  <c r="DI407" i="65"/>
  <c r="DI128" i="65"/>
  <c r="DI344" i="65"/>
  <c r="DI80" i="65"/>
  <c r="DI337" i="65"/>
  <c r="DI389" i="65"/>
  <c r="DI203" i="65"/>
  <c r="DI311" i="65"/>
  <c r="DI79" i="65"/>
  <c r="DI147" i="65"/>
  <c r="DI388" i="65"/>
  <c r="DI379" i="65"/>
  <c r="DI287" i="65"/>
  <c r="DI259" i="65"/>
  <c r="DI199" i="65"/>
  <c r="DI251" i="65"/>
  <c r="DI514" i="65"/>
  <c r="DI159" i="65"/>
  <c r="DI15" i="65"/>
  <c r="DI395" i="65"/>
  <c r="DI331" i="65"/>
  <c r="DI264" i="65"/>
  <c r="DI361" i="65"/>
  <c r="DI238" i="65"/>
  <c r="DI544" i="65"/>
  <c r="DI532" i="65"/>
  <c r="DI539" i="65"/>
  <c r="DI520" i="65"/>
  <c r="DI237" i="65"/>
  <c r="DI262" i="65"/>
  <c r="DI406" i="65"/>
  <c r="DI154" i="65"/>
  <c r="DI348" i="65"/>
  <c r="DI127" i="65"/>
  <c r="DI207" i="65"/>
  <c r="DI506" i="65"/>
  <c r="DI408" i="65"/>
  <c r="DI212" i="65"/>
  <c r="DI20" i="65"/>
  <c r="DI285" i="65"/>
  <c r="DI88" i="65"/>
  <c r="DI277" i="65"/>
  <c r="DI13" i="65"/>
  <c r="DI434" i="65"/>
  <c r="DI40" i="65"/>
  <c r="DI368" i="65"/>
  <c r="DI281" i="65"/>
  <c r="DI511" i="65"/>
  <c r="DI284" i="65"/>
  <c r="DI70" i="65"/>
  <c r="DI140" i="65"/>
  <c r="DI304" i="65"/>
  <c r="DI328" i="65"/>
  <c r="DI65" i="65"/>
  <c r="DI384" i="65"/>
  <c r="DI166" i="65"/>
  <c r="DI160" i="65"/>
  <c r="DI32" i="65"/>
  <c r="DI458" i="65"/>
  <c r="DI67" i="65"/>
  <c r="DI478" i="65"/>
  <c r="DI465" i="65"/>
  <c r="DI370" i="65"/>
  <c r="DI400" i="65"/>
  <c r="DI419" i="65"/>
  <c r="DI269" i="65"/>
  <c r="DI187" i="65"/>
  <c r="DI193" i="65"/>
  <c r="DI362" i="65"/>
  <c r="DI347" i="65"/>
  <c r="DI175" i="65"/>
  <c r="DI86" i="65"/>
  <c r="DI240" i="65"/>
  <c r="DI435" i="65"/>
  <c r="DI428" i="65"/>
  <c r="DI120" i="65"/>
  <c r="DI312" i="65"/>
  <c r="DI401" i="65"/>
  <c r="DI350" i="65"/>
  <c r="DI165" i="65"/>
  <c r="DI326" i="65"/>
  <c r="DI464" i="65"/>
  <c r="DI181" i="65"/>
  <c r="DI19" i="65"/>
  <c r="DI527" i="65"/>
  <c r="DI523" i="65"/>
  <c r="DI519" i="65"/>
  <c r="DI531" i="65"/>
  <c r="DI106" i="65"/>
  <c r="DI41" i="65"/>
  <c r="DI173" i="65"/>
  <c r="DI122" i="65"/>
  <c r="DI315" i="65"/>
  <c r="DI83" i="65"/>
  <c r="DI185" i="65"/>
  <c r="DI129" i="65"/>
  <c r="DI151" i="65"/>
  <c r="DI453" i="65"/>
  <c r="DI135" i="65"/>
  <c r="DI317" i="65"/>
  <c r="DI174" i="65"/>
  <c r="DI462" i="65"/>
  <c r="DI386" i="65"/>
  <c r="DI450" i="65"/>
  <c r="DI45" i="65"/>
  <c r="DI297" i="65"/>
  <c r="DI48" i="65"/>
  <c r="DI416" i="65"/>
  <c r="DI307" i="65"/>
  <c r="DI488" i="65"/>
  <c r="DI163" i="65"/>
  <c r="DI108" i="65"/>
  <c r="DI141" i="65"/>
  <c r="DI486" i="65"/>
  <c r="DI390" i="65"/>
  <c r="DI182" i="65"/>
  <c r="DI442" i="65"/>
  <c r="DI272" i="65"/>
  <c r="DI275" i="65"/>
  <c r="DI271" i="65"/>
  <c r="DI283" i="65"/>
  <c r="DI211" i="65"/>
  <c r="DI243" i="65"/>
  <c r="DI349" i="65"/>
  <c r="DI254" i="65"/>
  <c r="DI89" i="65"/>
  <c r="DI221" i="65"/>
  <c r="DI42" i="65"/>
  <c r="DI33" i="65"/>
  <c r="DI214" i="65"/>
  <c r="DI438" i="65"/>
  <c r="DI404" i="65"/>
  <c r="DI209" i="65"/>
  <c r="DI34" i="65"/>
  <c r="DI162" i="65"/>
  <c r="DI373" i="65"/>
  <c r="DI316" i="65"/>
  <c r="DI456" i="65"/>
  <c r="DI446" i="65"/>
  <c r="DI39" i="65"/>
  <c r="DI17" i="65"/>
  <c r="DI77" i="65"/>
  <c r="DI421" i="65"/>
  <c r="DI35" i="65"/>
  <c r="DI518" i="65"/>
  <c r="DI72" i="65"/>
  <c r="DI178" i="65"/>
  <c r="DI267" i="65"/>
  <c r="DI167" i="65"/>
  <c r="DI258" i="65"/>
  <c r="DI94" i="65"/>
  <c r="DI113" i="65"/>
  <c r="DI95" i="65"/>
  <c r="DI202" i="65"/>
  <c r="DI322" i="65"/>
  <c r="DI49" i="65"/>
  <c r="DI443" i="65"/>
  <c r="DI250" i="65"/>
  <c r="DI354" i="65"/>
  <c r="DI176" i="65"/>
  <c r="DI394" i="65"/>
  <c r="DI292" i="65"/>
  <c r="DI223" i="65"/>
  <c r="DI537" i="65"/>
  <c r="DI526" i="65"/>
  <c r="DI59" i="65"/>
  <c r="DI303" i="65"/>
  <c r="DI55" i="65"/>
  <c r="DI91" i="65"/>
  <c r="DI427" i="65"/>
  <c r="DI227" i="65"/>
  <c r="DI27" i="65"/>
  <c r="DI295" i="65"/>
  <c r="DI51" i="65"/>
  <c r="DI23" i="65"/>
  <c r="DI131" i="65"/>
  <c r="DI436" i="65"/>
  <c r="DI507" i="65"/>
  <c r="DI148" i="65"/>
  <c r="DI288" i="65"/>
  <c r="DI414" i="65"/>
  <c r="DI351" i="65"/>
  <c r="DI440" i="65"/>
  <c r="DI481" i="65"/>
  <c r="DI125" i="65"/>
  <c r="DI208" i="65"/>
  <c r="DI505" i="65"/>
  <c r="DI74" i="65"/>
  <c r="DI533" i="65"/>
  <c r="DI529" i="65"/>
  <c r="DI197" i="65"/>
  <c r="DI177" i="65"/>
  <c r="DI459" i="65"/>
  <c r="DI228" i="65"/>
  <c r="DI100" i="65"/>
  <c r="DI376" i="65"/>
  <c r="DI352" i="65"/>
  <c r="DI265" i="65"/>
  <c r="DI119" i="65"/>
  <c r="DI451" i="65"/>
  <c r="DI220" i="65"/>
  <c r="DI92" i="65"/>
  <c r="DI484" i="65"/>
  <c r="DI483" i="65"/>
  <c r="DI117" i="65"/>
  <c r="DI217" i="65"/>
  <c r="DI266" i="65"/>
  <c r="DI170" i="65"/>
  <c r="DI169" i="65"/>
  <c r="DI231" i="65"/>
  <c r="DI457" i="65"/>
  <c r="DI482" i="65"/>
  <c r="DI232" i="65"/>
  <c r="DI10" i="65"/>
  <c r="DI496" i="65"/>
  <c r="DI409" i="65"/>
  <c r="DI116" i="65"/>
  <c r="DI470" i="65"/>
  <c r="DI447" i="65"/>
  <c r="DI268" i="65"/>
  <c r="DI38" i="65"/>
  <c r="DI54" i="65"/>
  <c r="DI22" i="65"/>
  <c r="DI313" i="65"/>
  <c r="DI524" i="65"/>
  <c r="DI535" i="65"/>
  <c r="DI540" i="65"/>
  <c r="DI233" i="65"/>
  <c r="DI358" i="65"/>
  <c r="DI161" i="65"/>
  <c r="DI93" i="65"/>
  <c r="DI516" i="65"/>
  <c r="DI234" i="65"/>
  <c r="DI149" i="65"/>
  <c r="DI57" i="65"/>
  <c r="DI189" i="65"/>
  <c r="DI479" i="65"/>
  <c r="DI218" i="65"/>
  <c r="DI126" i="65"/>
  <c r="DI253" i="65"/>
  <c r="DI460" i="65"/>
  <c r="DI289" i="65"/>
  <c r="DI512" i="65"/>
  <c r="DI249" i="65"/>
  <c r="DI402" i="65"/>
  <c r="DI471" i="65"/>
  <c r="DI101" i="65"/>
  <c r="DI222" i="65"/>
  <c r="DI385" i="65"/>
  <c r="DI30" i="65"/>
  <c r="DI97" i="65"/>
  <c r="DI230" i="65"/>
  <c r="DI335" i="65"/>
  <c r="DI503" i="65"/>
  <c r="DI153" i="65"/>
  <c r="DI75" i="65"/>
  <c r="DI235" i="65"/>
  <c r="DI469" i="65"/>
  <c r="DI327" i="65"/>
  <c r="DI378" i="65"/>
  <c r="DI422" i="65"/>
  <c r="DI219" i="65"/>
  <c r="DI121" i="65"/>
  <c r="DI500" i="65"/>
  <c r="DI24" i="65"/>
  <c r="DI405" i="65"/>
  <c r="DI472" i="65"/>
  <c r="DI467" i="65"/>
  <c r="DI168" i="65"/>
  <c r="DI98" i="65"/>
  <c r="DI366" i="65"/>
  <c r="DI43" i="65"/>
  <c r="DI111" i="65"/>
  <c r="DI276" i="65"/>
  <c r="DI375" i="65"/>
  <c r="DI229" i="65"/>
  <c r="DI201" i="65"/>
  <c r="DI449" i="65"/>
  <c r="DI245" i="65"/>
  <c r="DI369" i="65"/>
  <c r="DI241" i="65"/>
  <c r="DI204" i="65"/>
  <c r="DI286" i="65"/>
  <c r="DI495" i="65"/>
  <c r="DI239" i="65"/>
  <c r="DI473" i="65"/>
  <c r="DI417" i="65"/>
  <c r="DI382" i="65"/>
  <c r="DI179" i="65"/>
  <c r="DI441" i="65"/>
  <c r="DI546" i="65"/>
  <c r="DI492" i="65"/>
  <c r="DI325" i="65"/>
  <c r="DI157" i="65"/>
  <c r="DI183" i="65"/>
  <c r="DI489" i="65"/>
  <c r="DI123" i="65"/>
  <c r="DI279" i="65"/>
  <c r="DI25" i="65"/>
  <c r="DI321" i="65"/>
  <c r="DI301" i="65"/>
  <c r="DI377" i="65"/>
  <c r="DI103" i="65"/>
  <c r="DI134" i="65"/>
  <c r="DI246" i="65"/>
  <c r="DI383" i="65"/>
  <c r="DI130" i="65"/>
  <c r="DI310" i="65"/>
  <c r="DI448" i="65"/>
  <c r="DI73" i="65"/>
  <c r="DI139" i="65"/>
  <c r="DI392" i="65"/>
  <c r="DI76" i="65"/>
  <c r="DI538" i="65"/>
  <c r="DI545" i="65"/>
  <c r="DI200" i="65"/>
  <c r="DI257" i="65"/>
  <c r="DI191" i="65"/>
  <c r="DI99" i="65"/>
  <c r="DI509" i="65"/>
  <c r="DI18" i="65"/>
  <c r="DI186" i="65"/>
  <c r="DI418" i="65"/>
  <c r="DI330" i="65"/>
  <c r="DI424" i="65"/>
  <c r="DI270" i="65"/>
  <c r="DI515" i="65"/>
  <c r="DI387" i="65"/>
  <c r="DI355" i="65"/>
  <c r="DI60" i="65"/>
  <c r="DI309" i="65"/>
  <c r="DI50" i="65"/>
  <c r="DI411" i="65"/>
  <c r="DI180" i="65"/>
  <c r="DI102" i="65"/>
  <c r="DI215" i="65"/>
  <c r="DI490" i="65"/>
  <c r="DI210" i="65"/>
  <c r="DI12" i="65"/>
  <c r="DI497" i="65"/>
  <c r="DI225" i="65"/>
  <c r="DI291" i="65"/>
  <c r="DI534" i="65"/>
  <c r="DI530" i="65"/>
  <c r="DI522" i="65"/>
  <c r="DI541" i="65"/>
  <c r="DI461" i="65"/>
  <c r="DI31" i="65"/>
  <c r="DI517" i="65"/>
  <c r="DI413" i="65"/>
  <c r="DI363" i="65"/>
  <c r="DI63" i="65"/>
  <c r="DI372" i="65"/>
  <c r="DI47" i="65"/>
  <c r="DI397" i="65"/>
  <c r="DI87" i="65"/>
  <c r="DI510" i="65"/>
  <c r="DI340" i="65"/>
  <c r="DI143" i="65"/>
  <c r="DI273" i="65"/>
  <c r="DI282" i="65"/>
  <c r="DI445" i="65"/>
  <c r="DI247" i="65"/>
  <c r="DI454" i="65"/>
  <c r="DI336" i="65"/>
  <c r="DI334" i="65"/>
  <c r="DI499" i="65"/>
  <c r="DI521" i="65"/>
  <c r="DI69" i="65"/>
  <c r="DI302" i="65"/>
  <c r="DI164" i="65"/>
  <c r="DI36" i="65"/>
  <c r="DI501" i="65"/>
  <c r="DI298" i="65"/>
  <c r="DI156" i="65"/>
  <c r="DI28" i="65"/>
  <c r="DI306" i="65"/>
  <c r="DI403" i="65"/>
  <c r="DI26" i="65"/>
  <c r="DI172" i="65"/>
  <c r="DI21" i="65"/>
  <c r="DI53" i="65"/>
  <c r="DI5" i="65"/>
  <c r="DI190" i="65"/>
  <c r="DI444" i="65"/>
  <c r="DI61" i="65"/>
  <c r="DI112" i="65"/>
  <c r="DI429" i="65"/>
  <c r="DI398" i="65"/>
  <c r="DI198" i="65"/>
  <c r="DI46" i="65"/>
  <c r="DI536" i="65"/>
  <c r="DI528" i="65"/>
  <c r="DI278" i="65"/>
  <c r="DI133" i="65"/>
  <c r="DI62" i="65"/>
  <c r="DI226" i="65"/>
  <c r="DI294" i="65"/>
  <c r="DI346" i="65"/>
  <c r="DI430" i="65"/>
  <c r="DI491" i="65"/>
  <c r="DI213" i="65"/>
  <c r="DI142" i="65"/>
  <c r="DI109" i="65"/>
  <c r="DI437" i="65"/>
  <c r="DI374" i="65"/>
  <c r="DI150" i="65"/>
  <c r="DI426" i="65"/>
  <c r="DI82" i="65"/>
  <c r="DI487" i="65"/>
  <c r="DI58" i="65"/>
  <c r="DI137" i="65"/>
  <c r="DI194" i="65"/>
  <c r="DI146" i="65"/>
  <c r="DI205" i="65"/>
  <c r="DI433" i="65"/>
  <c r="DI314" i="65"/>
  <c r="DI138" i="65"/>
  <c r="DI329" i="65"/>
  <c r="DI299" i="65"/>
  <c r="DI84" i="65"/>
  <c r="DI216" i="65"/>
  <c r="DI280" i="65"/>
  <c r="DI396" i="65"/>
  <c r="DI341" i="65"/>
  <c r="DI439" i="65"/>
  <c r="DI242" i="65"/>
  <c r="DI144" i="65"/>
  <c r="DI296" i="65"/>
  <c r="DI420" i="65"/>
  <c r="DI480" i="65"/>
  <c r="DI290" i="65"/>
  <c r="DI502" i="65"/>
  <c r="DI468" i="65"/>
  <c r="DI11" i="65"/>
  <c r="DI263" i="65"/>
  <c r="DI274" i="65"/>
  <c r="DI476" i="65"/>
  <c r="DI305" i="65"/>
  <c r="DI9" i="65"/>
  <c r="DI357" i="65"/>
  <c r="DI44" i="65"/>
  <c r="DI333" i="65"/>
  <c r="DI171" i="65"/>
  <c r="DI104" i="65"/>
  <c r="DI410" i="65"/>
  <c r="DI324" i="65"/>
  <c r="DI107" i="65"/>
  <c r="DI320" i="65"/>
  <c r="DI360" i="65"/>
  <c r="DI318" i="65"/>
  <c r="DI66" i="65"/>
  <c r="DI364" i="65"/>
  <c r="DI463" i="65"/>
  <c r="DI105" i="65"/>
  <c r="DI365" i="65"/>
  <c r="DI85" i="65"/>
  <c r="DI78" i="65"/>
  <c r="DI342" i="65"/>
  <c r="DI14" i="65"/>
  <c r="DI158" i="65"/>
  <c r="DI71" i="65"/>
  <c r="DI371" i="65"/>
  <c r="DI145" i="65"/>
  <c r="DI367" i="65"/>
  <c r="DI508" i="65"/>
  <c r="DI244" i="65"/>
  <c r="DI474" i="65"/>
  <c r="DI308" i="65"/>
  <c r="DI332" i="65"/>
  <c r="DI391" i="65"/>
  <c r="DI513" i="65"/>
  <c r="DI114" i="65"/>
  <c r="DI8" i="65"/>
  <c r="DI356" i="65"/>
  <c r="DI293" i="65"/>
  <c r="DI477" i="65"/>
  <c r="DI155" i="65"/>
  <c r="G136" i="64"/>
  <c r="J136" i="64" s="1"/>
  <c r="DX16" i="65"/>
  <c r="DX59" i="65"/>
  <c r="EC399" i="65"/>
  <c r="EA399" i="65"/>
  <c r="EB399" i="65"/>
  <c r="EA303" i="65"/>
  <c r="EB197" i="65"/>
  <c r="EC197" i="65"/>
  <c r="EA197" i="65"/>
  <c r="EC90" i="65"/>
  <c r="EB90" i="65"/>
  <c r="EA90" i="65"/>
  <c r="EC233" i="65"/>
  <c r="EB233" i="65"/>
  <c r="EA233" i="65"/>
  <c r="EC40" i="65"/>
  <c r="EA40" i="65"/>
  <c r="EB40" i="65"/>
  <c r="DX290" i="65"/>
  <c r="DX183" i="65"/>
  <c r="DX10" i="65"/>
  <c r="EA401" i="65"/>
  <c r="EB337" i="65"/>
  <c r="EC337" i="65"/>
  <c r="EA337" i="65"/>
  <c r="EA75" i="65"/>
  <c r="EA496" i="65"/>
  <c r="EB453" i="65"/>
  <c r="EC453" i="65"/>
  <c r="EA453" i="65"/>
  <c r="DX432" i="65"/>
  <c r="EA389" i="65"/>
  <c r="DX325" i="65"/>
  <c r="DX282" i="65"/>
  <c r="EA135" i="65"/>
  <c r="EA409" i="65"/>
  <c r="DX459" i="65"/>
  <c r="EB269" i="65"/>
  <c r="EC269" i="65"/>
  <c r="EA269" i="65"/>
  <c r="DX109" i="65"/>
  <c r="EA406" i="65"/>
  <c r="DX300" i="65"/>
  <c r="DX501" i="65"/>
  <c r="DX285" i="65"/>
  <c r="EA414" i="65"/>
  <c r="EC264" i="65"/>
  <c r="EA264" i="65"/>
  <c r="EB264" i="65"/>
  <c r="DX511" i="65"/>
  <c r="EA47" i="65"/>
  <c r="DX169" i="65"/>
  <c r="EC41" i="65"/>
  <c r="EB41" i="65"/>
  <c r="EA41" i="65"/>
  <c r="DX88" i="65"/>
  <c r="DX482" i="65"/>
  <c r="EC354" i="65"/>
  <c r="EB354" i="65"/>
  <c r="EA354" i="65"/>
  <c r="DX280" i="65"/>
  <c r="DX253" i="65"/>
  <c r="DX130" i="65"/>
  <c r="DX45" i="65"/>
  <c r="DX481" i="65"/>
  <c r="EA417" i="65"/>
  <c r="DX396" i="65"/>
  <c r="EC332" i="65"/>
  <c r="EB332" i="65"/>
  <c r="EA332" i="65"/>
  <c r="DX289" i="65"/>
  <c r="DX235" i="65"/>
  <c r="DX193" i="65"/>
  <c r="DX107" i="65"/>
  <c r="DX65" i="65"/>
  <c r="DX490" i="65"/>
  <c r="DX469" i="65"/>
  <c r="EC426" i="65"/>
  <c r="EB426" i="65"/>
  <c r="EA426" i="65"/>
  <c r="DX384" i="65"/>
  <c r="DX320" i="65"/>
  <c r="DX249" i="65"/>
  <c r="EA167" i="65"/>
  <c r="DX82" i="65"/>
  <c r="DX488" i="65"/>
  <c r="EB317" i="65"/>
  <c r="EC317" i="65"/>
  <c r="EA317" i="65"/>
  <c r="DX489" i="65"/>
  <c r="DX446" i="65"/>
  <c r="DX425" i="65"/>
  <c r="DX382" i="65"/>
  <c r="DX361" i="65"/>
  <c r="DX318" i="65"/>
  <c r="DX297" i="65"/>
  <c r="DX248" i="65"/>
  <c r="EB81" i="65"/>
  <c r="EC81" i="65"/>
  <c r="EA81" i="65"/>
  <c r="EA503" i="65"/>
  <c r="DX471" i="65"/>
  <c r="DX455" i="65"/>
  <c r="EC375" i="65"/>
  <c r="EA375" i="65"/>
  <c r="EB375" i="65"/>
  <c r="DX327" i="65"/>
  <c r="DX247" i="65"/>
  <c r="DX186" i="65"/>
  <c r="EB101" i="65"/>
  <c r="EC101" i="65"/>
  <c r="EA101" i="65"/>
  <c r="DX58" i="65"/>
  <c r="EC34" i="65"/>
  <c r="EB34" i="65"/>
  <c r="EA34" i="65"/>
  <c r="EC201" i="65"/>
  <c r="EB201" i="65"/>
  <c r="EA201" i="65"/>
  <c r="EA179" i="65"/>
  <c r="EC73" i="65"/>
  <c r="EB73" i="65"/>
  <c r="EA73" i="65"/>
  <c r="EA51" i="65"/>
  <c r="DX208" i="65"/>
  <c r="EC192" i="65"/>
  <c r="EA192" i="65"/>
  <c r="EB192" i="65"/>
  <c r="DX144" i="65"/>
  <c r="EC128" i="65"/>
  <c r="EB128" i="65"/>
  <c r="EA128" i="65"/>
  <c r="EC80" i="65"/>
  <c r="EB80" i="65"/>
  <c r="EA80" i="65"/>
  <c r="EC64" i="65"/>
  <c r="EA64" i="65"/>
  <c r="EB64" i="65"/>
  <c r="DX39" i="65"/>
  <c r="EA23" i="65"/>
  <c r="DX418" i="65"/>
  <c r="EC296" i="65"/>
  <c r="EA296" i="65"/>
  <c r="EB296" i="65"/>
  <c r="DX66" i="65"/>
  <c r="DX513" i="65"/>
  <c r="EA321" i="65"/>
  <c r="DX86" i="65"/>
  <c r="DX330" i="65"/>
  <c r="DX265" i="65"/>
  <c r="DX12" i="65"/>
  <c r="EB17" i="65"/>
  <c r="EA17" i="65"/>
  <c r="EC17" i="65"/>
  <c r="EA472" i="65"/>
  <c r="DX344" i="65"/>
  <c r="DX301" i="65"/>
  <c r="DX162" i="65"/>
  <c r="EA119" i="65"/>
  <c r="EC476" i="65"/>
  <c r="EB476" i="65"/>
  <c r="EA476" i="65"/>
  <c r="EC454" i="65"/>
  <c r="EB454" i="65"/>
  <c r="EA454" i="65"/>
  <c r="DX390" i="65"/>
  <c r="DX369" i="65"/>
  <c r="EB305" i="65"/>
  <c r="EC305" i="65"/>
  <c r="EA305" i="65"/>
  <c r="EA284" i="65"/>
  <c r="EC182" i="65"/>
  <c r="EB182" i="65"/>
  <c r="EA182" i="65"/>
  <c r="EA139" i="65"/>
  <c r="EC9" i="65"/>
  <c r="EB9" i="65"/>
  <c r="EA9" i="65"/>
  <c r="EC506" i="65"/>
  <c r="EB506" i="65"/>
  <c r="EA506" i="65"/>
  <c r="DX442" i="65"/>
  <c r="DX421" i="65"/>
  <c r="EA357" i="65"/>
  <c r="DX336" i="65"/>
  <c r="DX272" i="65"/>
  <c r="DX241" i="65"/>
  <c r="DX114" i="65"/>
  <c r="DX22" i="65"/>
  <c r="DX392" i="65"/>
  <c r="DX349" i="65"/>
  <c r="EC505" i="65"/>
  <c r="EB505" i="65"/>
  <c r="EA505" i="65"/>
  <c r="EC484" i="65"/>
  <c r="EB484" i="65"/>
  <c r="EA484" i="65"/>
  <c r="DX420" i="65"/>
  <c r="DX313" i="65"/>
  <c r="DX240" i="65"/>
  <c r="DX21" i="65"/>
  <c r="DX499" i="65"/>
  <c r="EC387" i="65"/>
  <c r="EB387" i="65"/>
  <c r="EA387" i="65"/>
  <c r="DX339" i="65"/>
  <c r="EC202" i="65"/>
  <c r="EB202" i="65"/>
  <c r="EA202" i="65"/>
  <c r="DX138" i="65"/>
  <c r="EC26" i="65"/>
  <c r="EB26" i="65"/>
  <c r="EA26" i="65"/>
  <c r="DX131" i="65"/>
  <c r="DX46" i="65"/>
  <c r="EC236" i="65"/>
  <c r="EB236" i="65"/>
  <c r="EA236" i="65"/>
  <c r="EA188" i="65"/>
  <c r="EA172" i="65"/>
  <c r="EA124" i="65"/>
  <c r="EA60" i="65"/>
  <c r="EB530" i="65"/>
  <c r="EC530" i="65"/>
  <c r="EA530" i="65"/>
  <c r="DX529" i="65"/>
  <c r="EC528" i="65"/>
  <c r="EB528" i="65"/>
  <c r="EA528" i="65"/>
  <c r="EC526" i="65"/>
  <c r="EB526" i="65"/>
  <c r="EA526" i="65"/>
  <c r="DX525" i="65"/>
  <c r="DX466" i="65"/>
  <c r="EC338" i="65"/>
  <c r="EB338" i="65"/>
  <c r="EA338" i="65"/>
  <c r="DX230" i="65"/>
  <c r="DX463" i="65"/>
  <c r="EC190" i="65"/>
  <c r="EB190" i="65"/>
  <c r="EA190" i="65"/>
  <c r="DX232" i="65"/>
  <c r="DX450" i="65"/>
  <c r="EC178" i="65"/>
  <c r="EB178" i="65"/>
  <c r="EA178" i="65"/>
  <c r="EC494" i="65"/>
  <c r="EB494" i="65"/>
  <c r="EA494" i="65"/>
  <c r="EA366" i="65"/>
  <c r="DX507" i="65"/>
  <c r="DX395" i="65"/>
  <c r="EC234" i="65"/>
  <c r="EB234" i="65"/>
  <c r="EA234" i="65"/>
  <c r="EA187" i="65"/>
  <c r="DX438" i="65"/>
  <c r="EC166" i="65"/>
  <c r="EB166" i="65"/>
  <c r="EA166" i="65"/>
  <c r="EA295" i="65"/>
  <c r="DX222" i="65"/>
  <c r="DX115" i="65"/>
  <c r="DX252" i="65"/>
  <c r="EC274" i="65"/>
  <c r="EB274" i="65"/>
  <c r="EA274" i="65"/>
  <c r="EA451" i="65"/>
  <c r="EB533" i="65"/>
  <c r="EC533" i="65"/>
  <c r="EA533" i="65"/>
  <c r="EA350" i="65"/>
  <c r="DX374" i="65"/>
  <c r="DX14" i="65"/>
  <c r="EC402" i="65"/>
  <c r="EB402" i="65"/>
  <c r="EA402" i="65"/>
  <c r="DX514" i="65"/>
  <c r="EC30" i="65"/>
  <c r="EB30" i="65"/>
  <c r="EA30" i="65"/>
  <c r="DX323" i="65"/>
  <c r="EA223" i="65"/>
  <c r="DX543" i="65"/>
  <c r="DX540" i="65"/>
  <c r="EB333" i="65"/>
  <c r="EC333" i="65"/>
  <c r="EA333" i="65"/>
  <c r="DX237" i="65"/>
  <c r="DX364" i="65"/>
  <c r="DX416" i="65"/>
  <c r="EB309" i="65"/>
  <c r="EC309" i="65"/>
  <c r="EA309" i="65"/>
  <c r="DX103" i="65"/>
  <c r="EC436" i="65"/>
  <c r="EB436" i="65"/>
  <c r="EA436" i="65"/>
  <c r="EC286" i="65"/>
  <c r="EB286" i="65"/>
  <c r="EA286" i="65"/>
  <c r="DX431" i="65"/>
  <c r="DX335" i="65"/>
  <c r="DX239" i="65"/>
  <c r="DX105" i="65"/>
  <c r="DX136" i="65"/>
  <c r="EB493" i="65"/>
  <c r="EC493" i="65"/>
  <c r="EA493" i="65"/>
  <c r="EB261" i="65"/>
  <c r="EA261" i="65"/>
  <c r="EC261" i="65"/>
  <c r="DX98" i="65"/>
  <c r="DX486" i="65"/>
  <c r="DX465" i="65"/>
  <c r="DX380" i="65"/>
  <c r="DX316" i="65"/>
  <c r="EA203" i="65"/>
  <c r="EC118" i="65"/>
  <c r="EB118" i="65"/>
  <c r="EA118" i="65"/>
  <c r="EC50" i="65"/>
  <c r="EB50" i="65"/>
  <c r="EA50" i="65"/>
  <c r="DX456" i="65"/>
  <c r="EC328" i="65"/>
  <c r="EA328" i="65"/>
  <c r="EB328" i="65"/>
  <c r="EC473" i="65"/>
  <c r="EB473" i="65"/>
  <c r="EA473" i="65"/>
  <c r="EC388" i="65"/>
  <c r="EB388" i="65"/>
  <c r="EA388" i="65"/>
  <c r="EA324" i="65"/>
  <c r="DX256" i="65"/>
  <c r="EB177" i="65"/>
  <c r="EC177" i="65"/>
  <c r="EA177" i="65"/>
  <c r="DX49" i="65"/>
  <c r="DX491" i="65"/>
  <c r="DX427" i="65"/>
  <c r="EC363" i="65"/>
  <c r="EB363" i="65"/>
  <c r="EA363" i="65"/>
  <c r="EC331" i="65"/>
  <c r="EB331" i="65"/>
  <c r="EA331" i="65"/>
  <c r="DX299" i="65"/>
  <c r="EA191" i="65"/>
  <c r="DX149" i="65"/>
  <c r="DX106" i="65"/>
  <c r="DX63" i="65"/>
  <c r="DX262" i="65"/>
  <c r="DX227" i="65"/>
  <c r="EC185" i="65"/>
  <c r="EB185" i="65"/>
  <c r="EA185" i="65"/>
  <c r="DX121" i="65"/>
  <c r="EC57" i="65"/>
  <c r="EB57" i="65"/>
  <c r="EA57" i="65"/>
  <c r="DX228" i="65"/>
  <c r="EA180" i="65"/>
  <c r="DX148" i="65"/>
  <c r="DX116" i="65"/>
  <c r="DX84" i="65"/>
  <c r="DX52" i="65"/>
  <c r="DX20" i="65"/>
  <c r="DX504" i="65"/>
  <c r="DX43" i="65"/>
  <c r="DX288" i="65"/>
  <c r="DX189" i="65"/>
  <c r="EA381" i="65"/>
  <c r="DX308" i="65"/>
  <c r="EA479" i="65"/>
  <c r="DX351" i="65"/>
  <c r="DX255" i="65"/>
  <c r="EC218" i="65"/>
  <c r="EB218" i="65"/>
  <c r="EA218" i="65"/>
  <c r="DX111" i="65"/>
  <c r="DX184" i="65"/>
  <c r="EB165" i="65"/>
  <c r="EC165" i="65"/>
  <c r="EA165" i="65"/>
  <c r="EA398" i="65"/>
  <c r="DX334" i="65"/>
  <c r="EC198" i="65"/>
  <c r="EB198" i="65"/>
  <c r="EA198" i="65"/>
  <c r="EC70" i="65"/>
  <c r="EB70" i="65"/>
  <c r="EA70" i="65"/>
  <c r="EA483" i="65"/>
  <c r="DX403" i="65"/>
  <c r="EA291" i="65"/>
  <c r="DX243" i="65"/>
  <c r="EB117" i="65"/>
  <c r="EC117" i="65"/>
  <c r="EA117" i="65"/>
  <c r="EA53" i="65"/>
  <c r="EB53" i="65"/>
  <c r="EC53" i="65"/>
  <c r="EC217" i="65"/>
  <c r="EB217" i="65"/>
  <c r="EA217" i="65"/>
  <c r="EA195" i="65"/>
  <c r="DX110" i="65"/>
  <c r="EA108" i="65"/>
  <c r="EA44" i="65"/>
  <c r="EC544" i="65"/>
  <c r="EB544" i="65"/>
  <c r="EA544" i="65"/>
  <c r="EA537" i="65"/>
  <c r="DX538" i="65"/>
  <c r="DX520" i="65"/>
  <c r="EA531" i="65"/>
  <c r="EB461" i="65"/>
  <c r="EC461" i="65"/>
  <c r="EA461" i="65"/>
  <c r="DX333" i="65"/>
  <c r="DX151" i="65"/>
  <c r="EC16" i="65"/>
  <c r="EA16" i="65"/>
  <c r="EB16" i="65"/>
  <c r="DX428" i="65"/>
  <c r="DX171" i="65"/>
  <c r="EA373" i="65"/>
  <c r="EA103" i="65"/>
  <c r="EA329" i="65"/>
  <c r="EB145" i="65"/>
  <c r="EC145" i="65"/>
  <c r="EA145" i="65"/>
  <c r="EA59" i="65"/>
  <c r="EC431" i="65"/>
  <c r="EA431" i="65"/>
  <c r="EB431" i="65"/>
  <c r="DX367" i="65"/>
  <c r="EA335" i="65"/>
  <c r="DX271" i="65"/>
  <c r="EC239" i="65"/>
  <c r="EA239" i="65"/>
  <c r="EB239" i="65"/>
  <c r="DX133" i="65"/>
  <c r="DX266" i="65"/>
  <c r="DX233" i="65"/>
  <c r="DX200" i="65"/>
  <c r="EC136" i="65"/>
  <c r="EA136" i="65"/>
  <c r="EB136" i="65"/>
  <c r="DX72" i="65"/>
  <c r="DX493" i="65"/>
  <c r="EC290" i="65"/>
  <c r="EB290" i="65"/>
  <c r="EA290" i="65"/>
  <c r="DX226" i="65"/>
  <c r="EA183" i="65"/>
  <c r="EC98" i="65"/>
  <c r="EB98" i="65"/>
  <c r="EA98" i="65"/>
  <c r="EC10" i="65"/>
  <c r="EB10" i="65"/>
  <c r="EA10" i="65"/>
  <c r="EC486" i="65"/>
  <c r="EB486" i="65"/>
  <c r="EA486" i="65"/>
  <c r="EC444" i="65"/>
  <c r="EB444" i="65"/>
  <c r="EA444" i="65"/>
  <c r="DX401" i="65"/>
  <c r="DX358" i="65"/>
  <c r="DX337" i="65"/>
  <c r="DX244" i="65"/>
  <c r="DX118" i="65"/>
  <c r="EA517" i="65"/>
  <c r="DX496" i="65"/>
  <c r="DX453" i="65"/>
  <c r="DX389" i="65"/>
  <c r="DX346" i="65"/>
  <c r="DX304" i="65"/>
  <c r="EC282" i="65"/>
  <c r="EB282" i="65"/>
  <c r="EA282" i="65"/>
  <c r="EB221" i="65"/>
  <c r="EC221" i="65"/>
  <c r="EA221" i="65"/>
  <c r="EC93" i="65"/>
  <c r="EB93" i="65"/>
  <c r="EA93" i="65"/>
  <c r="DX498" i="65"/>
  <c r="EA456" i="65"/>
  <c r="DX370" i="65"/>
  <c r="DX473" i="65"/>
  <c r="DX409" i="65"/>
  <c r="EC345" i="65"/>
  <c r="EB345" i="65"/>
  <c r="EA345" i="65"/>
  <c r="EC281" i="65"/>
  <c r="EB281" i="65"/>
  <c r="EA281" i="65"/>
  <c r="EC256" i="65"/>
  <c r="EA256" i="65"/>
  <c r="EB256" i="65"/>
  <c r="DX177" i="65"/>
  <c r="DX91" i="65"/>
  <c r="DX15" i="65"/>
  <c r="EA475" i="65"/>
  <c r="EC411" i="65"/>
  <c r="EB411" i="65"/>
  <c r="EA411" i="65"/>
  <c r="DX363" i="65"/>
  <c r="DX331" i="65"/>
  <c r="EA299" i="65"/>
  <c r="DX213" i="65"/>
  <c r="DX170" i="65"/>
  <c r="EB149" i="65"/>
  <c r="EC149" i="65"/>
  <c r="EA149" i="65"/>
  <c r="EC106" i="65"/>
  <c r="EB106" i="65"/>
  <c r="EA106" i="65"/>
  <c r="EA63" i="65"/>
  <c r="EC262" i="65"/>
  <c r="EB262" i="65"/>
  <c r="EA262" i="65"/>
  <c r="EA227" i="65"/>
  <c r="DX185" i="65"/>
  <c r="DX142" i="65"/>
  <c r="DX57" i="65"/>
  <c r="EA228" i="65"/>
  <c r="DX196" i="65"/>
  <c r="EA148" i="65"/>
  <c r="EA116" i="65"/>
  <c r="EA84" i="65"/>
  <c r="EA52" i="65"/>
  <c r="EA20" i="65"/>
  <c r="EA504" i="65"/>
  <c r="DX269" i="65"/>
  <c r="DX470" i="65"/>
  <c r="EA300" i="65"/>
  <c r="EB129" i="65"/>
  <c r="EC129" i="65"/>
  <c r="EA129" i="65"/>
  <c r="EA43" i="65"/>
  <c r="EB437" i="65"/>
  <c r="EC437" i="65"/>
  <c r="EA437" i="65"/>
  <c r="EC288" i="65"/>
  <c r="EA288" i="65"/>
  <c r="EB288" i="65"/>
  <c r="EB509" i="65"/>
  <c r="EC509" i="65"/>
  <c r="EA509" i="65"/>
  <c r="DX381" i="65"/>
  <c r="EC457" i="65"/>
  <c r="EB457" i="65"/>
  <c r="EA457" i="65"/>
  <c r="DX372" i="65"/>
  <c r="EA308" i="65"/>
  <c r="DX18" i="65"/>
  <c r="EA511" i="65"/>
  <c r="DX447" i="65"/>
  <c r="EC351" i="65"/>
  <c r="EA351" i="65"/>
  <c r="EB351" i="65"/>
  <c r="EA255" i="65"/>
  <c r="DX154" i="65"/>
  <c r="EA111" i="65"/>
  <c r="DX250" i="65"/>
  <c r="DX83" i="65"/>
  <c r="EC216" i="65"/>
  <c r="EA216" i="65"/>
  <c r="EB216" i="65"/>
  <c r="EC184" i="65"/>
  <c r="EA184" i="65"/>
  <c r="EB184" i="65"/>
  <c r="DX120" i="65"/>
  <c r="EC88" i="65"/>
  <c r="EB88" i="65"/>
  <c r="EA88" i="65"/>
  <c r="DX24" i="65"/>
  <c r="EC482" i="65"/>
  <c r="EB482" i="65"/>
  <c r="EA482" i="65"/>
  <c r="EA397" i="65"/>
  <c r="EC280" i="65"/>
  <c r="EA280" i="65"/>
  <c r="EB280" i="65"/>
  <c r="EB173" i="65"/>
  <c r="EC173" i="65"/>
  <c r="EA173" i="65"/>
  <c r="EC45" i="65"/>
  <c r="EA45" i="65"/>
  <c r="EB45" i="65"/>
  <c r="DX460" i="65"/>
  <c r="DX417" i="65"/>
  <c r="EA353" i="65"/>
  <c r="DX332" i="65"/>
  <c r="EC235" i="65"/>
  <c r="EB235" i="65"/>
  <c r="EA235" i="65"/>
  <c r="EC150" i="65"/>
  <c r="EB150" i="65"/>
  <c r="EA150" i="65"/>
  <c r="EA107" i="65"/>
  <c r="EC490" i="65"/>
  <c r="EB490" i="65"/>
  <c r="EA490" i="65"/>
  <c r="EA448" i="65"/>
  <c r="EA405" i="65"/>
  <c r="EA341" i="65"/>
  <c r="DX277" i="65"/>
  <c r="EC210" i="65"/>
  <c r="EB210" i="65"/>
  <c r="EA210" i="65"/>
  <c r="EC125" i="65"/>
  <c r="EB125" i="65"/>
  <c r="EA125" i="65"/>
  <c r="EC82" i="65"/>
  <c r="EB82" i="65"/>
  <c r="EA82" i="65"/>
  <c r="EA488" i="65"/>
  <c r="DX360" i="65"/>
  <c r="DX317" i="65"/>
  <c r="DX510" i="65"/>
  <c r="EC446" i="65"/>
  <c r="EB446" i="65"/>
  <c r="EA446" i="65"/>
  <c r="DX404" i="65"/>
  <c r="EA382" i="65"/>
  <c r="EC318" i="65"/>
  <c r="EB318" i="65"/>
  <c r="EA318" i="65"/>
  <c r="DX276" i="65"/>
  <c r="EC248" i="65"/>
  <c r="EA248" i="65"/>
  <c r="EB248" i="65"/>
  <c r="DX123" i="65"/>
  <c r="DX81" i="65"/>
  <c r="DX11" i="65"/>
  <c r="EA487" i="65"/>
  <c r="EA471" i="65"/>
  <c r="EC391" i="65"/>
  <c r="EA391" i="65"/>
  <c r="EB391" i="65"/>
  <c r="DX375" i="65"/>
  <c r="EA343" i="65"/>
  <c r="DX263" i="65"/>
  <c r="EC247" i="65"/>
  <c r="EA247" i="65"/>
  <c r="EB247" i="65"/>
  <c r="DX207" i="65"/>
  <c r="EC186" i="65"/>
  <c r="EB186" i="65"/>
  <c r="EA186" i="65"/>
  <c r="DX122" i="65"/>
  <c r="EC58" i="65"/>
  <c r="EB58" i="65"/>
  <c r="EA58" i="65"/>
  <c r="DX242" i="65"/>
  <c r="DX201" i="65"/>
  <c r="DX94" i="65"/>
  <c r="DX73" i="65"/>
  <c r="DX224" i="65"/>
  <c r="EC208" i="65"/>
  <c r="EA208" i="65"/>
  <c r="EB208" i="65"/>
  <c r="DX160" i="65"/>
  <c r="EC144" i="65"/>
  <c r="EB144" i="65"/>
  <c r="EA144" i="65"/>
  <c r="DX96" i="65"/>
  <c r="DX80" i="65"/>
  <c r="EC32" i="65"/>
  <c r="EA32" i="65"/>
  <c r="EB32" i="65"/>
  <c r="EA39" i="65"/>
  <c r="EA418" i="65"/>
  <c r="EC194" i="65"/>
  <c r="EB194" i="65"/>
  <c r="EA194" i="65"/>
  <c r="EC66" i="65"/>
  <c r="EB66" i="65"/>
  <c r="EA66" i="65"/>
  <c r="EA385" i="65"/>
  <c r="DX321" i="65"/>
  <c r="DX458" i="65"/>
  <c r="EC330" i="65"/>
  <c r="EB330" i="65"/>
  <c r="EA330" i="65"/>
  <c r="EA12" i="65"/>
  <c r="DX17" i="65"/>
  <c r="DX386" i="65"/>
  <c r="EA344" i="65"/>
  <c r="EB205" i="65"/>
  <c r="EC205" i="65"/>
  <c r="EA205" i="65"/>
  <c r="EC162" i="65"/>
  <c r="EB162" i="65"/>
  <c r="EA162" i="65"/>
  <c r="EB497" i="65"/>
  <c r="EC497" i="65"/>
  <c r="EA497" i="65"/>
  <c r="DX476" i="65"/>
  <c r="EC412" i="65"/>
  <c r="EB412" i="65"/>
  <c r="EA412" i="65"/>
  <c r="EA390" i="65"/>
  <c r="DX326" i="65"/>
  <c r="DX305" i="65"/>
  <c r="EB225" i="65"/>
  <c r="EC225" i="65"/>
  <c r="EA225" i="65"/>
  <c r="DX182" i="65"/>
  <c r="DX54" i="65"/>
  <c r="DX9" i="65"/>
  <c r="EA464" i="65"/>
  <c r="EA442" i="65"/>
  <c r="DX378" i="65"/>
  <c r="DX357" i="65"/>
  <c r="DX293" i="65"/>
  <c r="EC272" i="65"/>
  <c r="EA272" i="65"/>
  <c r="EB272" i="65"/>
  <c r="EB157" i="65"/>
  <c r="EC157" i="65"/>
  <c r="EA157" i="65"/>
  <c r="EC114" i="65"/>
  <c r="EB114" i="65"/>
  <c r="EA114" i="65"/>
  <c r="DX434" i="65"/>
  <c r="EC392" i="65"/>
  <c r="EA392" i="65"/>
  <c r="EB392" i="65"/>
  <c r="DX8" i="65"/>
  <c r="DX505" i="65"/>
  <c r="EA441" i="65"/>
  <c r="EC420" i="65"/>
  <c r="EB420" i="65"/>
  <c r="EA420" i="65"/>
  <c r="DX356" i="65"/>
  <c r="EC334" i="65"/>
  <c r="EB334" i="65"/>
  <c r="EA334" i="65"/>
  <c r="DX270" i="65"/>
  <c r="EC240" i="65"/>
  <c r="EA240" i="65"/>
  <c r="EB240" i="65"/>
  <c r="EB113" i="65"/>
  <c r="EC113" i="65"/>
  <c r="EA113" i="65"/>
  <c r="DX70" i="65"/>
  <c r="DX515" i="65"/>
  <c r="EA499" i="65"/>
  <c r="DX419" i="65"/>
  <c r="EC403" i="65"/>
  <c r="EB403" i="65"/>
  <c r="EA403" i="65"/>
  <c r="DX355" i="65"/>
  <c r="EC339" i="65"/>
  <c r="EB339" i="65"/>
  <c r="EA339" i="65"/>
  <c r="DX259" i="65"/>
  <c r="EA243" i="65"/>
  <c r="DX159" i="65"/>
  <c r="EC138" i="65"/>
  <c r="EB138" i="65"/>
  <c r="EA138" i="65"/>
  <c r="DX74" i="65"/>
  <c r="DX53" i="65"/>
  <c r="EC238" i="65"/>
  <c r="EB238" i="65"/>
  <c r="EA238" i="65"/>
  <c r="DX217" i="65"/>
  <c r="EC153" i="65"/>
  <c r="EB153" i="65"/>
  <c r="EA153" i="65"/>
  <c r="EA131" i="65"/>
  <c r="DX67" i="65"/>
  <c r="EC46" i="65"/>
  <c r="EB46" i="65"/>
  <c r="EA46" i="65"/>
  <c r="EA204" i="65"/>
  <c r="DX188" i="65"/>
  <c r="EA140" i="65"/>
  <c r="DX124" i="65"/>
  <c r="DX76" i="65"/>
  <c r="DX60" i="65"/>
  <c r="DX19" i="65"/>
  <c r="DX544" i="65"/>
  <c r="DX537" i="65"/>
  <c r="EB538" i="65"/>
  <c r="EC538" i="65"/>
  <c r="EA538" i="65"/>
  <c r="DX518" i="65"/>
  <c r="EA520" i="65"/>
  <c r="EC523" i="65"/>
  <c r="EB523" i="65"/>
  <c r="EA523" i="65"/>
  <c r="DX536" i="65"/>
  <c r="DX528" i="65"/>
  <c r="DX527" i="65"/>
  <c r="EA521" i="65"/>
  <c r="EC466" i="65"/>
  <c r="EB466" i="65"/>
  <c r="EA466" i="65"/>
  <c r="EA463" i="65"/>
  <c r="DX147" i="65"/>
  <c r="DX168" i="65"/>
  <c r="EC450" i="65"/>
  <c r="EB450" i="65"/>
  <c r="EA450" i="65"/>
  <c r="DX322" i="65"/>
  <c r="DX422" i="65"/>
  <c r="EC294" i="65"/>
  <c r="EB294" i="65"/>
  <c r="EA294" i="65"/>
  <c r="DX5" i="65"/>
  <c r="DX430" i="65"/>
  <c r="EC302" i="65"/>
  <c r="EB302" i="65"/>
  <c r="EA302" i="65"/>
  <c r="EC443" i="65"/>
  <c r="EB443" i="65"/>
  <c r="EA443" i="65"/>
  <c r="DX251" i="65"/>
  <c r="DX78" i="65"/>
  <c r="EC352" i="65"/>
  <c r="EA352" i="65"/>
  <c r="EB352" i="65"/>
  <c r="DX319" i="65"/>
  <c r="EC438" i="65"/>
  <c r="EB438" i="65"/>
  <c r="EA438" i="65"/>
  <c r="DX166" i="65"/>
  <c r="DX407" i="65"/>
  <c r="EC222" i="65"/>
  <c r="EB222" i="65"/>
  <c r="EA222" i="65"/>
  <c r="DX158" i="65"/>
  <c r="EA115" i="65"/>
  <c r="DX274" i="65"/>
  <c r="DX35" i="65"/>
  <c r="DX533" i="65"/>
  <c r="EB541" i="65"/>
  <c r="EC541" i="65"/>
  <c r="EA541" i="65"/>
  <c r="DX502" i="65"/>
  <c r="EA374" i="65"/>
  <c r="DX362" i="65"/>
  <c r="DX394" i="65"/>
  <c r="EC514" i="65"/>
  <c r="EB514" i="65"/>
  <c r="EA514" i="65"/>
  <c r="DX435" i="65"/>
  <c r="EC323" i="65"/>
  <c r="EB323" i="65"/>
  <c r="EA323" i="65"/>
  <c r="EA543" i="65"/>
  <c r="DX461" i="65"/>
  <c r="EA151" i="65"/>
  <c r="DX492" i="65"/>
  <c r="EC428" i="65"/>
  <c r="EB428" i="65"/>
  <c r="EA428" i="65"/>
  <c r="EC278" i="65"/>
  <c r="EB278" i="65"/>
  <c r="EA278" i="65"/>
  <c r="EA171" i="65"/>
  <c r="DX373" i="65"/>
  <c r="DX231" i="65"/>
  <c r="EA393" i="65"/>
  <c r="DX329" i="65"/>
  <c r="DX145" i="65"/>
  <c r="DX495" i="65"/>
  <c r="EC367" i="65"/>
  <c r="EA367" i="65"/>
  <c r="EB367" i="65"/>
  <c r="EA271" i="65"/>
  <c r="EB133" i="65"/>
  <c r="EC133" i="65"/>
  <c r="EA133" i="65"/>
  <c r="DX69" i="65"/>
  <c r="EC266" i="65"/>
  <c r="EB266" i="65"/>
  <c r="EA266" i="65"/>
  <c r="DX62" i="65"/>
  <c r="EC200" i="65"/>
  <c r="EA200" i="65"/>
  <c r="EB200" i="65"/>
  <c r="EC104" i="65"/>
  <c r="EA104" i="65"/>
  <c r="EB104" i="65"/>
  <c r="EC72" i="65"/>
  <c r="EA72" i="65"/>
  <c r="EB72" i="65"/>
  <c r="DX31" i="65"/>
  <c r="EA365" i="65"/>
  <c r="EC226" i="65"/>
  <c r="EB226" i="65"/>
  <c r="EA226" i="65"/>
  <c r="EC141" i="65"/>
  <c r="EB141" i="65"/>
  <c r="EA141" i="65"/>
  <c r="DX55" i="65"/>
  <c r="EC508" i="65"/>
  <c r="EB508" i="65"/>
  <c r="EA508" i="65"/>
  <c r="DX444" i="65"/>
  <c r="EA358" i="65"/>
  <c r="EB273" i="65"/>
  <c r="EC273" i="65"/>
  <c r="EA273" i="65"/>
  <c r="EC244" i="65"/>
  <c r="EB244" i="65"/>
  <c r="EA244" i="65"/>
  <c r="EB161" i="65"/>
  <c r="EC161" i="65"/>
  <c r="EA161" i="65"/>
  <c r="DX29" i="65"/>
  <c r="DX517" i="65"/>
  <c r="DX474" i="65"/>
  <c r="DX410" i="65"/>
  <c r="EC368" i="65"/>
  <c r="EA368" i="65"/>
  <c r="EB368" i="65"/>
  <c r="EC346" i="65"/>
  <c r="EB346" i="65"/>
  <c r="EA346" i="65"/>
  <c r="EC304" i="65"/>
  <c r="EA304" i="65"/>
  <c r="EB304" i="65"/>
  <c r="EB257" i="65"/>
  <c r="EC257" i="65"/>
  <c r="EA257" i="65"/>
  <c r="DX221" i="65"/>
  <c r="DX93" i="65"/>
  <c r="EC498" i="65"/>
  <c r="EB498" i="65"/>
  <c r="EA498" i="65"/>
  <c r="EA413" i="65"/>
  <c r="EC370" i="65"/>
  <c r="EB370" i="65"/>
  <c r="EA370" i="65"/>
  <c r="DX516" i="65"/>
  <c r="DX452" i="65"/>
  <c r="DX345" i="65"/>
  <c r="DX281" i="65"/>
  <c r="DX219" i="65"/>
  <c r="DX134" i="65"/>
  <c r="EA91" i="65"/>
  <c r="EA15" i="65"/>
  <c r="DX475" i="65"/>
  <c r="DX411" i="65"/>
  <c r="EA347" i="65"/>
  <c r="EA315" i="65"/>
  <c r="DX283" i="65"/>
  <c r="EB213" i="65"/>
  <c r="EC213" i="65"/>
  <c r="EA213" i="65"/>
  <c r="EC170" i="65"/>
  <c r="EB170" i="65"/>
  <c r="EA170" i="65"/>
  <c r="DX127" i="65"/>
  <c r="EB85" i="65"/>
  <c r="EC85" i="65"/>
  <c r="EA85" i="65"/>
  <c r="DX42" i="65"/>
  <c r="EA246" i="65"/>
  <c r="DX206" i="65"/>
  <c r="DX163" i="65"/>
  <c r="EC142" i="65"/>
  <c r="EB142" i="65"/>
  <c r="EA142" i="65"/>
  <c r="DX99" i="65"/>
  <c r="DX33" i="65"/>
  <c r="DX212" i="65"/>
  <c r="EA196" i="65"/>
  <c r="DX164" i="65"/>
  <c r="EA132" i="65"/>
  <c r="DX100" i="65"/>
  <c r="EA68" i="65"/>
  <c r="DX36" i="65"/>
  <c r="DX27" i="65"/>
  <c r="DX376" i="65"/>
  <c r="EC470" i="65"/>
  <c r="EB470" i="65"/>
  <c r="EA470" i="65"/>
  <c r="DX342" i="65"/>
  <c r="EC214" i="65"/>
  <c r="EB214" i="65"/>
  <c r="EA214" i="65"/>
  <c r="DX129" i="65"/>
  <c r="DX437" i="65"/>
  <c r="DX61" i="65"/>
  <c r="DX509" i="65"/>
  <c r="DX500" i="65"/>
  <c r="DX457" i="65"/>
  <c r="EC372" i="65"/>
  <c r="EB372" i="65"/>
  <c r="EA372" i="65"/>
  <c r="EC102" i="65"/>
  <c r="EB102" i="65"/>
  <c r="EA102" i="65"/>
  <c r="EC18" i="65"/>
  <c r="EB18" i="65"/>
  <c r="EA18" i="65"/>
  <c r="EA447" i="65"/>
  <c r="DX383" i="65"/>
  <c r="DX287" i="65"/>
  <c r="DX175" i="65"/>
  <c r="EC154" i="65"/>
  <c r="EB154" i="65"/>
  <c r="EA154" i="65"/>
  <c r="EC250" i="65"/>
  <c r="EB250" i="65"/>
  <c r="EA250" i="65"/>
  <c r="DX126" i="65"/>
  <c r="EA83" i="65"/>
  <c r="DX216" i="65"/>
  <c r="DX152" i="65"/>
  <c r="EC120" i="65"/>
  <c r="EB120" i="65"/>
  <c r="EA120" i="65"/>
  <c r="DX56" i="65"/>
  <c r="EC24" i="65"/>
  <c r="EA24" i="65"/>
  <c r="EB24" i="65"/>
  <c r="DX440" i="65"/>
  <c r="DX397" i="65"/>
  <c r="DX312" i="65"/>
  <c r="DX215" i="65"/>
  <c r="DX173" i="65"/>
  <c r="DX87" i="65"/>
  <c r="EC460" i="65"/>
  <c r="EB460" i="65"/>
  <c r="EA460" i="65"/>
  <c r="DX353" i="65"/>
  <c r="EA268" i="65"/>
  <c r="DX150" i="65"/>
  <c r="EA512" i="65"/>
  <c r="DX448" i="65"/>
  <c r="DX405" i="65"/>
  <c r="DX341" i="65"/>
  <c r="DX298" i="65"/>
  <c r="EB277" i="65"/>
  <c r="EC277" i="65"/>
  <c r="EA277" i="65"/>
  <c r="DX210" i="65"/>
  <c r="DX125" i="65"/>
  <c r="EC38" i="65"/>
  <c r="EB38" i="65"/>
  <c r="EA38" i="65"/>
  <c r="EA445" i="65"/>
  <c r="EC360" i="65"/>
  <c r="EA360" i="65"/>
  <c r="EB360" i="65"/>
  <c r="DX13" i="65"/>
  <c r="EC510" i="65"/>
  <c r="EB510" i="65"/>
  <c r="EA510" i="65"/>
  <c r="DX468" i="65"/>
  <c r="EC404" i="65"/>
  <c r="EB404" i="65"/>
  <c r="EA404" i="65"/>
  <c r="DX340" i="65"/>
  <c r="EA276" i="65"/>
  <c r="EB209" i="65"/>
  <c r="EC209" i="65"/>
  <c r="EA209" i="65"/>
  <c r="EA123" i="65"/>
  <c r="EA37" i="65"/>
  <c r="EB37" i="65"/>
  <c r="EC37" i="65"/>
  <c r="EA11" i="65"/>
  <c r="DX487" i="65"/>
  <c r="DX439" i="65"/>
  <c r="DX391" i="65"/>
  <c r="EC359" i="65"/>
  <c r="EA359" i="65"/>
  <c r="EB359" i="65"/>
  <c r="DX343" i="65"/>
  <c r="DX311" i="65"/>
  <c r="EA263" i="65"/>
  <c r="DX229" i="65"/>
  <c r="EA207" i="65"/>
  <c r="DX143" i="65"/>
  <c r="EC122" i="65"/>
  <c r="EB122" i="65"/>
  <c r="EA122" i="65"/>
  <c r="DX79" i="65"/>
  <c r="EC258" i="65"/>
  <c r="EB258" i="65"/>
  <c r="EA258" i="65"/>
  <c r="EC242" i="65"/>
  <c r="EB242" i="65"/>
  <c r="EA242" i="65"/>
  <c r="EC137" i="65"/>
  <c r="EB137" i="65"/>
  <c r="EA137" i="65"/>
  <c r="EC94" i="65"/>
  <c r="EB94" i="65"/>
  <c r="EA94" i="65"/>
  <c r="EC25" i="65"/>
  <c r="EB25" i="65"/>
  <c r="EA25" i="65"/>
  <c r="EC224" i="65"/>
  <c r="EA224" i="65"/>
  <c r="EB224" i="65"/>
  <c r="DX176" i="65"/>
  <c r="EA160" i="65"/>
  <c r="DX112" i="65"/>
  <c r="EC96" i="65"/>
  <c r="EB96" i="65"/>
  <c r="EA96" i="65"/>
  <c r="DX48" i="65"/>
  <c r="DX32" i="65"/>
  <c r="DX6" i="65"/>
  <c r="DX194" i="65"/>
  <c r="EB449" i="65"/>
  <c r="EC449" i="65"/>
  <c r="EA449" i="65"/>
  <c r="DX385" i="65"/>
  <c r="EC458" i="65"/>
  <c r="EB458" i="65"/>
  <c r="EA458" i="65"/>
  <c r="EC146" i="65"/>
  <c r="EB146" i="65"/>
  <c r="EA146" i="65"/>
  <c r="DX424" i="65"/>
  <c r="EB429" i="65"/>
  <c r="EC429" i="65"/>
  <c r="EA429" i="65"/>
  <c r="EC386" i="65"/>
  <c r="EB386" i="65"/>
  <c r="EA386" i="65"/>
  <c r="DX245" i="65"/>
  <c r="DX205" i="65"/>
  <c r="DX77" i="65"/>
  <c r="DX497" i="65"/>
  <c r="EA433" i="65"/>
  <c r="DX412" i="65"/>
  <c r="EC348" i="65"/>
  <c r="EB348" i="65"/>
  <c r="EA348" i="65"/>
  <c r="EA326" i="65"/>
  <c r="EA260" i="65"/>
  <c r="DX225" i="65"/>
  <c r="EB97" i="65"/>
  <c r="EC97" i="65"/>
  <c r="EA97" i="65"/>
  <c r="EC54" i="65"/>
  <c r="EB54" i="65"/>
  <c r="EA54" i="65"/>
  <c r="EB485" i="65"/>
  <c r="EC485" i="65"/>
  <c r="EA485" i="65"/>
  <c r="DX464" i="65"/>
  <c r="EC400" i="65"/>
  <c r="EA400" i="65"/>
  <c r="EB400" i="65"/>
  <c r="EC378" i="65"/>
  <c r="EB378" i="65"/>
  <c r="EA378" i="65"/>
  <c r="DX314" i="65"/>
  <c r="EB293" i="65"/>
  <c r="EC293" i="65"/>
  <c r="EA293" i="65"/>
  <c r="DX199" i="65"/>
  <c r="DX157" i="65"/>
  <c r="EB477" i="65"/>
  <c r="EC477" i="65"/>
  <c r="EA477" i="65"/>
  <c r="EC434" i="65"/>
  <c r="EB434" i="65"/>
  <c r="EA434" i="65"/>
  <c r="DX306" i="65"/>
  <c r="EC8" i="65"/>
  <c r="EA8" i="65"/>
  <c r="EB8" i="65"/>
  <c r="DX462" i="65"/>
  <c r="DX441" i="65"/>
  <c r="EA377" i="65"/>
  <c r="EC356" i="65"/>
  <c r="EB356" i="65"/>
  <c r="EA356" i="65"/>
  <c r="DX292" i="65"/>
  <c r="EC270" i="65"/>
  <c r="EB270" i="65"/>
  <c r="EA270" i="65"/>
  <c r="DX155" i="65"/>
  <c r="DX113" i="65"/>
  <c r="DX7" i="65"/>
  <c r="EA515" i="65"/>
  <c r="DX467" i="65"/>
  <c r="EA419" i="65"/>
  <c r="DX371" i="65"/>
  <c r="EC355" i="65"/>
  <c r="EB355" i="65"/>
  <c r="EA355" i="65"/>
  <c r="DX275" i="65"/>
  <c r="EA259" i="65"/>
  <c r="DX181" i="65"/>
  <c r="EA159" i="65"/>
  <c r="DX95" i="65"/>
  <c r="EC74" i="65"/>
  <c r="EB74" i="65"/>
  <c r="EA74" i="65"/>
  <c r="DX254" i="65"/>
  <c r="DX238" i="65"/>
  <c r="EC174" i="65"/>
  <c r="EB174" i="65"/>
  <c r="EA174" i="65"/>
  <c r="DX153" i="65"/>
  <c r="EC89" i="65"/>
  <c r="EB89" i="65"/>
  <c r="EA89" i="65"/>
  <c r="EA67" i="65"/>
  <c r="DX220" i="65"/>
  <c r="DX204" i="65"/>
  <c r="DX156" i="65"/>
  <c r="DX140" i="65"/>
  <c r="DX92" i="65"/>
  <c r="EA76" i="65"/>
  <c r="DX28" i="65"/>
  <c r="EA19" i="65"/>
  <c r="DX542" i="65"/>
  <c r="DX532" i="65"/>
  <c r="EA539" i="65"/>
  <c r="EC518" i="65"/>
  <c r="EB518" i="65"/>
  <c r="EA518" i="65"/>
  <c r="DX523" i="65"/>
  <c r="DX522" i="65"/>
  <c r="EC536" i="65"/>
  <c r="EB536" i="65"/>
  <c r="EA536" i="65"/>
  <c r="EA545" i="65"/>
  <c r="DX534" i="65"/>
  <c r="EC527" i="65"/>
  <c r="EB527" i="65"/>
  <c r="EA527" i="65"/>
  <c r="EC519" i="65"/>
  <c r="EB519" i="65"/>
  <c r="EA519" i="65"/>
  <c r="DX521" i="65"/>
  <c r="EA480" i="65"/>
  <c r="DX478" i="65"/>
  <c r="EA147" i="65"/>
  <c r="EC168" i="65"/>
  <c r="EA168" i="65"/>
  <c r="EB168" i="65"/>
  <c r="DX408" i="65"/>
  <c r="EC322" i="65"/>
  <c r="EB322" i="65"/>
  <c r="EA322" i="65"/>
  <c r="EA422" i="65"/>
  <c r="DX294" i="65"/>
  <c r="EB5" i="65"/>
  <c r="EC5" i="65"/>
  <c r="EA5" i="65"/>
  <c r="EC430" i="65"/>
  <c r="EB430" i="65"/>
  <c r="EA430" i="65"/>
  <c r="DX302" i="65"/>
  <c r="DX443" i="65"/>
  <c r="EC379" i="65"/>
  <c r="EB379" i="65"/>
  <c r="EA379" i="65"/>
  <c r="DX267" i="65"/>
  <c r="EA251" i="65"/>
  <c r="EC78" i="65"/>
  <c r="EB78" i="65"/>
  <c r="EA78" i="65"/>
  <c r="DX352" i="65"/>
  <c r="DX415" i="65"/>
  <c r="EA319" i="65"/>
  <c r="EC310" i="65"/>
  <c r="EB310" i="65"/>
  <c r="EA310" i="65"/>
  <c r="EA423" i="65"/>
  <c r="EC407" i="65"/>
  <c r="EA407" i="65"/>
  <c r="EB407" i="65"/>
  <c r="DX279" i="65"/>
  <c r="EC158" i="65"/>
  <c r="EB158" i="65"/>
  <c r="EA158" i="65"/>
  <c r="DX307" i="65"/>
  <c r="EA35" i="65"/>
  <c r="DX535" i="65"/>
  <c r="DX541" i="65"/>
  <c r="DX211" i="65"/>
  <c r="EC502" i="65"/>
  <c r="EB502" i="65"/>
  <c r="EA502" i="65"/>
  <c r="EC362" i="65"/>
  <c r="EB362" i="65"/>
  <c r="EA362" i="65"/>
  <c r="EC394" i="65"/>
  <c r="EB394" i="65"/>
  <c r="EA394" i="65"/>
  <c r="DX71" i="65"/>
  <c r="EC435" i="65"/>
  <c r="EB435" i="65"/>
  <c r="EA435" i="65"/>
  <c r="DX524" i="65"/>
  <c r="EA237" i="65"/>
  <c r="EC492" i="65"/>
  <c r="EB492" i="65"/>
  <c r="EA492" i="65"/>
  <c r="EC364" i="65"/>
  <c r="EB364" i="65"/>
  <c r="EA364" i="65"/>
  <c r="DX278" i="65"/>
  <c r="EC416" i="65"/>
  <c r="EA416" i="65"/>
  <c r="EB416" i="65"/>
  <c r="DX309" i="65"/>
  <c r="EA231" i="65"/>
  <c r="DX436" i="65"/>
  <c r="DX393" i="65"/>
  <c r="DX286" i="65"/>
  <c r="EA495" i="65"/>
  <c r="DX399" i="65"/>
  <c r="DX303" i="65"/>
  <c r="DX197" i="65"/>
  <c r="DX90" i="65"/>
  <c r="EA69" i="65"/>
  <c r="EB69" i="65"/>
  <c r="EC69" i="65"/>
  <c r="EC105" i="65"/>
  <c r="EB105" i="65"/>
  <c r="EA105" i="65"/>
  <c r="EC62" i="65"/>
  <c r="EB62" i="65"/>
  <c r="EA62" i="65"/>
  <c r="DX104" i="65"/>
  <c r="DX40" i="65"/>
  <c r="EA31" i="65"/>
  <c r="DX365" i="65"/>
  <c r="DX261" i="65"/>
  <c r="DX141" i="65"/>
  <c r="EA55" i="65"/>
  <c r="DX508" i="65"/>
  <c r="EB465" i="65"/>
  <c r="EC465" i="65"/>
  <c r="EA465" i="65"/>
  <c r="EC380" i="65"/>
  <c r="EB380" i="65"/>
  <c r="EA380" i="65"/>
  <c r="EA316" i="65"/>
  <c r="DX273" i="65"/>
  <c r="DX203" i="65"/>
  <c r="DX161" i="65"/>
  <c r="DX75" i="65"/>
  <c r="EC29" i="65"/>
  <c r="EA29" i="65"/>
  <c r="EB29" i="65"/>
  <c r="EC474" i="65"/>
  <c r="EB474" i="65"/>
  <c r="EA474" i="65"/>
  <c r="EC432" i="65"/>
  <c r="EA432" i="65"/>
  <c r="EB432" i="65"/>
  <c r="EC410" i="65"/>
  <c r="EB410" i="65"/>
  <c r="EA410" i="65"/>
  <c r="DX368" i="65"/>
  <c r="EA325" i="65"/>
  <c r="DX257" i="65"/>
  <c r="DX135" i="65"/>
  <c r="DX50" i="65"/>
  <c r="DX413" i="65"/>
  <c r="DX328" i="65"/>
  <c r="EA516" i="65"/>
  <c r="EC452" i="65"/>
  <c r="EB452" i="65"/>
  <c r="EA452" i="65"/>
  <c r="DX388" i="65"/>
  <c r="DX324" i="65"/>
  <c r="EA219" i="65"/>
  <c r="EC134" i="65"/>
  <c r="EB134" i="65"/>
  <c r="EA134" i="65"/>
  <c r="EB49" i="65"/>
  <c r="EA49" i="65"/>
  <c r="EC49" i="65"/>
  <c r="EA491" i="65"/>
  <c r="EA459" i="65"/>
  <c r="EA427" i="65"/>
  <c r="DX347" i="65"/>
  <c r="DX315" i="65"/>
  <c r="EA283" i="65"/>
  <c r="DX191" i="65"/>
  <c r="EA127" i="65"/>
  <c r="DX85" i="65"/>
  <c r="EC42" i="65"/>
  <c r="EB42" i="65"/>
  <c r="EA42" i="65"/>
  <c r="DX246" i="65"/>
  <c r="EC206" i="65"/>
  <c r="EB206" i="65"/>
  <c r="EA206" i="65"/>
  <c r="EA163" i="65"/>
  <c r="EC121" i="65"/>
  <c r="EB121" i="65"/>
  <c r="EA121" i="65"/>
  <c r="EA99" i="65"/>
  <c r="EB33" i="65"/>
  <c r="EA33" i="65"/>
  <c r="EC33" i="65"/>
  <c r="EA212" i="65"/>
  <c r="DX180" i="65"/>
  <c r="EA164" i="65"/>
  <c r="DX132" i="65"/>
  <c r="EA100" i="65"/>
  <c r="DX68" i="65"/>
  <c r="EA36" i="65"/>
  <c r="EA27" i="65"/>
  <c r="EC376" i="65"/>
  <c r="EA376" i="65"/>
  <c r="EB376" i="65"/>
  <c r="EC109" i="65"/>
  <c r="EB109" i="65"/>
  <c r="EA109" i="65"/>
  <c r="DX406" i="65"/>
  <c r="EC342" i="65"/>
  <c r="EB342" i="65"/>
  <c r="EA342" i="65"/>
  <c r="DX214" i="65"/>
  <c r="EB501" i="65"/>
  <c r="EC501" i="65"/>
  <c r="EA501" i="65"/>
  <c r="EB189" i="65"/>
  <c r="EC189" i="65"/>
  <c r="EA189" i="65"/>
  <c r="EC61" i="65"/>
  <c r="EA61" i="65"/>
  <c r="EB61" i="65"/>
  <c r="EB285" i="65"/>
  <c r="EC285" i="65"/>
  <c r="EA285" i="65"/>
  <c r="EC500" i="65"/>
  <c r="EB500" i="65"/>
  <c r="EA500" i="65"/>
  <c r="DX414" i="65"/>
  <c r="DX264" i="65"/>
  <c r="DX102" i="65"/>
  <c r="DX479" i="65"/>
  <c r="EC383" i="65"/>
  <c r="EA383" i="65"/>
  <c r="EB383" i="65"/>
  <c r="EA287" i="65"/>
  <c r="DX218" i="65"/>
  <c r="EA175" i="65"/>
  <c r="DX47" i="65"/>
  <c r="EC169" i="65"/>
  <c r="EB169" i="65"/>
  <c r="EA169" i="65"/>
  <c r="EC126" i="65"/>
  <c r="EB126" i="65"/>
  <c r="EA126" i="65"/>
  <c r="DX41" i="65"/>
  <c r="EC152" i="65"/>
  <c r="EA152" i="65"/>
  <c r="EB152" i="65"/>
  <c r="EC56" i="65"/>
  <c r="EA56" i="65"/>
  <c r="EB56" i="65"/>
  <c r="EC440" i="65"/>
  <c r="EA440" i="65"/>
  <c r="EB440" i="65"/>
  <c r="DX354" i="65"/>
  <c r="EC312" i="65"/>
  <c r="EA312" i="65"/>
  <c r="EB312" i="65"/>
  <c r="EB253" i="65"/>
  <c r="EC253" i="65"/>
  <c r="EA253" i="65"/>
  <c r="EA215" i="65"/>
  <c r="EC130" i="65"/>
  <c r="EB130" i="65"/>
  <c r="EA130" i="65"/>
  <c r="EA87" i="65"/>
  <c r="EB481" i="65"/>
  <c r="EC481" i="65"/>
  <c r="EA481" i="65"/>
  <c r="EC396" i="65"/>
  <c r="EB396" i="65"/>
  <c r="EA396" i="65"/>
  <c r="EB289" i="65"/>
  <c r="EC289" i="65"/>
  <c r="EA289" i="65"/>
  <c r="DX268" i="65"/>
  <c r="EB193" i="65"/>
  <c r="EC193" i="65"/>
  <c r="EA193" i="65"/>
  <c r="EB65" i="65"/>
  <c r="EA65" i="65"/>
  <c r="EC65" i="65"/>
  <c r="DX512" i="65"/>
  <c r="EB469" i="65"/>
  <c r="EC469" i="65"/>
  <c r="EA469" i="65"/>
  <c r="DX426" i="65"/>
  <c r="EC384" i="65"/>
  <c r="EA384" i="65"/>
  <c r="EB384" i="65"/>
  <c r="EA320" i="65"/>
  <c r="EC298" i="65"/>
  <c r="EB298" i="65"/>
  <c r="EA298" i="65"/>
  <c r="EA249" i="65"/>
  <c r="DX167" i="65"/>
  <c r="DX38" i="65"/>
  <c r="DX445" i="65"/>
  <c r="EC13" i="65"/>
  <c r="EA13" i="65"/>
  <c r="EB13" i="65"/>
  <c r="EC489" i="65"/>
  <c r="EB489" i="65"/>
  <c r="EA489" i="65"/>
  <c r="EC468" i="65"/>
  <c r="EB468" i="65"/>
  <c r="EA468" i="65"/>
  <c r="EC425" i="65"/>
  <c r="EB425" i="65"/>
  <c r="EA425" i="65"/>
  <c r="EA361" i="65"/>
  <c r="EC340" i="65"/>
  <c r="EB340" i="65"/>
  <c r="EA340" i="65"/>
  <c r="EC297" i="65"/>
  <c r="EB297" i="65"/>
  <c r="EA297" i="65"/>
  <c r="DX209" i="65"/>
  <c r="DX37" i="65"/>
  <c r="DX503" i="65"/>
  <c r="EA455" i="65"/>
  <c r="EA439" i="65"/>
  <c r="DX359" i="65"/>
  <c r="EC327" i="65"/>
  <c r="EA327" i="65"/>
  <c r="EB327" i="65"/>
  <c r="EA311" i="65"/>
  <c r="EB229" i="65"/>
  <c r="EC229" i="65"/>
  <c r="EA229" i="65"/>
  <c r="DX165" i="65"/>
  <c r="EA143" i="65"/>
  <c r="DX101" i="65"/>
  <c r="EA79" i="65"/>
  <c r="DX34" i="65"/>
  <c r="DX258" i="65"/>
  <c r="DX179" i="65"/>
  <c r="DX137" i="65"/>
  <c r="DX51" i="65"/>
  <c r="DX25" i="65"/>
  <c r="DX192" i="65"/>
  <c r="EC176" i="65"/>
  <c r="EA176" i="65"/>
  <c r="EB176" i="65"/>
  <c r="DX128" i="65"/>
  <c r="EC112" i="65"/>
  <c r="EB112" i="65"/>
  <c r="EA112" i="65"/>
  <c r="DX64" i="65"/>
  <c r="EC48" i="65"/>
  <c r="EA48" i="65"/>
  <c r="EB48" i="65"/>
  <c r="DX23" i="65"/>
  <c r="EC6" i="65"/>
  <c r="EB6" i="65"/>
  <c r="EA6" i="65"/>
  <c r="DX296" i="65"/>
  <c r="EB513" i="65"/>
  <c r="EC513" i="65"/>
  <c r="EA513" i="65"/>
  <c r="DX449" i="65"/>
  <c r="EC86" i="65"/>
  <c r="EB86" i="65"/>
  <c r="EA86" i="65"/>
  <c r="EC265" i="65"/>
  <c r="EB265" i="65"/>
  <c r="EA265" i="65"/>
  <c r="DX146" i="65"/>
  <c r="EA424" i="65"/>
  <c r="DX472" i="65"/>
  <c r="DX429" i="65"/>
  <c r="EB301" i="65"/>
  <c r="EC301" i="65"/>
  <c r="EA301" i="65"/>
  <c r="EA245" i="65"/>
  <c r="DX119" i="65"/>
  <c r="EC77" i="65"/>
  <c r="EB77" i="65"/>
  <c r="EA77" i="65"/>
  <c r="DX454" i="65"/>
  <c r="DX433" i="65"/>
  <c r="EA369" i="65"/>
  <c r="DX348" i="65"/>
  <c r="DX284" i="65"/>
  <c r="DX260" i="65"/>
  <c r="DX139" i="65"/>
  <c r="DX97" i="65"/>
  <c r="DX506" i="65"/>
  <c r="DX485" i="65"/>
  <c r="EB421" i="65"/>
  <c r="EC421" i="65"/>
  <c r="EA421" i="65"/>
  <c r="DX400" i="65"/>
  <c r="EC336" i="65"/>
  <c r="EA336" i="65"/>
  <c r="EB336" i="65"/>
  <c r="EC314" i="65"/>
  <c r="EB314" i="65"/>
  <c r="EA314" i="65"/>
  <c r="EB241" i="65"/>
  <c r="EC241" i="65"/>
  <c r="EA241" i="65"/>
  <c r="EA199" i="65"/>
  <c r="EC22" i="65"/>
  <c r="EB22" i="65"/>
  <c r="EA22" i="65"/>
  <c r="DX477" i="65"/>
  <c r="EA349" i="65"/>
  <c r="EC306" i="65"/>
  <c r="EB306" i="65"/>
  <c r="EA306" i="65"/>
  <c r="DX484" i="65"/>
  <c r="EC462" i="65"/>
  <c r="EB462" i="65"/>
  <c r="EA462" i="65"/>
  <c r="DX398" i="65"/>
  <c r="DX377" i="65"/>
  <c r="EC313" i="65"/>
  <c r="EB313" i="65"/>
  <c r="EA313" i="65"/>
  <c r="EA292" i="65"/>
  <c r="DX198" i="65"/>
  <c r="EA155" i="65"/>
  <c r="EA21" i="65"/>
  <c r="EB21" i="65"/>
  <c r="EC21" i="65"/>
  <c r="EA7" i="65"/>
  <c r="DX483" i="65"/>
  <c r="EA467" i="65"/>
  <c r="DX387" i="65"/>
  <c r="EC371" i="65"/>
  <c r="EB371" i="65"/>
  <c r="EA371" i="65"/>
  <c r="DX291" i="65"/>
  <c r="EA275" i="65"/>
  <c r="DX202" i="65"/>
  <c r="EB181" i="65"/>
  <c r="EC181" i="65"/>
  <c r="EA181" i="65"/>
  <c r="DX117" i="65"/>
  <c r="EA95" i="65"/>
  <c r="DX26" i="65"/>
  <c r="EC254" i="65"/>
  <c r="EB254" i="65"/>
  <c r="EA254" i="65"/>
  <c r="DX195" i="65"/>
  <c r="DX174" i="65"/>
  <c r="EC110" i="65"/>
  <c r="EB110" i="65"/>
  <c r="EA110" i="65"/>
  <c r="DX89" i="65"/>
  <c r="DX236" i="65"/>
  <c r="EA220" i="65"/>
  <c r="DX172" i="65"/>
  <c r="EC156" i="65"/>
  <c r="EB156" i="65"/>
  <c r="EA156" i="65"/>
  <c r="DX108" i="65"/>
  <c r="EA92" i="65"/>
  <c r="DX44" i="65"/>
  <c r="EA28" i="65"/>
  <c r="EC542" i="65"/>
  <c r="EB542" i="65"/>
  <c r="EA542" i="65"/>
  <c r="EC532" i="65"/>
  <c r="EB532" i="65"/>
  <c r="EA532" i="65"/>
  <c r="DX539" i="65"/>
  <c r="DX530" i="65"/>
  <c r="EA522" i="65"/>
  <c r="EB529" i="65"/>
  <c r="EC529" i="65"/>
  <c r="EA529" i="65"/>
  <c r="DX545" i="65"/>
  <c r="DX526" i="65"/>
  <c r="EC534" i="65"/>
  <c r="EB534" i="65"/>
  <c r="EA534" i="65"/>
  <c r="EA525" i="65"/>
  <c r="DX519" i="65"/>
  <c r="DX531" i="65"/>
  <c r="DX480" i="65"/>
  <c r="DX338" i="65"/>
  <c r="EC478" i="65"/>
  <c r="EB478" i="65"/>
  <c r="EA478" i="65"/>
  <c r="EC230" i="65"/>
  <c r="EB230" i="65"/>
  <c r="EA230" i="65"/>
  <c r="DX190" i="65"/>
  <c r="EC232" i="65"/>
  <c r="EA232" i="65"/>
  <c r="EB232" i="65"/>
  <c r="EC408" i="65"/>
  <c r="EA408" i="65"/>
  <c r="EB408" i="65"/>
  <c r="DX178" i="65"/>
  <c r="DX494" i="65"/>
  <c r="DX366" i="65"/>
  <c r="EA507" i="65"/>
  <c r="EC395" i="65"/>
  <c r="EB395" i="65"/>
  <c r="EA395" i="65"/>
  <c r="DX379" i="65"/>
  <c r="EA267" i="65"/>
  <c r="DX234" i="65"/>
  <c r="DX187" i="65"/>
  <c r="EC415" i="65"/>
  <c r="EA415" i="65"/>
  <c r="EB415" i="65"/>
  <c r="DX310" i="65"/>
  <c r="DX423" i="65"/>
  <c r="DX295" i="65"/>
  <c r="EA279" i="65"/>
  <c r="EA252" i="65"/>
  <c r="DX451" i="65"/>
  <c r="EA307" i="65"/>
  <c r="EC535" i="65"/>
  <c r="EB535" i="65"/>
  <c r="EA535" i="65"/>
  <c r="DX350" i="65"/>
  <c r="EA211" i="65"/>
  <c r="EC14" i="65"/>
  <c r="EB14" i="65"/>
  <c r="EA14" i="65"/>
  <c r="DX402" i="65"/>
  <c r="DX30" i="65"/>
  <c r="EA71" i="65"/>
  <c r="DX223" i="65"/>
  <c r="EC524" i="65"/>
  <c r="EB524" i="65"/>
  <c r="EA524" i="65"/>
  <c r="EA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L5" i="65" l="1"/>
  <c r="FK5" i="65" s="1"/>
  <c r="DZ18" i="65"/>
  <c r="DZ34" i="65"/>
  <c r="DZ50" i="65"/>
  <c r="DZ66" i="65"/>
  <c r="DZ82" i="65"/>
  <c r="DZ17" i="65"/>
  <c r="DZ33" i="65"/>
  <c r="DZ49" i="65"/>
  <c r="DZ65" i="65"/>
  <c r="DZ81" i="65"/>
  <c r="EC20" i="65"/>
  <c r="EC36" i="65"/>
  <c r="EC52" i="65"/>
  <c r="EC84" i="65"/>
  <c r="EC15" i="65"/>
  <c r="EC31" i="65"/>
  <c r="EC47" i="65"/>
  <c r="EC63" i="65"/>
  <c r="EC79" i="65"/>
  <c r="DZ32" i="65"/>
  <c r="DZ48" i="65"/>
  <c r="DZ64" i="65"/>
  <c r="DZ15" i="65"/>
  <c r="EC19" i="65"/>
  <c r="DZ31" i="65"/>
  <c r="EC35" i="65"/>
  <c r="DZ47" i="65"/>
  <c r="EC51" i="65"/>
  <c r="DZ63" i="65"/>
  <c r="EC67" i="65"/>
  <c r="DZ79" i="65"/>
  <c r="EC83" i="65"/>
  <c r="DZ14" i="65"/>
  <c r="DZ30" i="65"/>
  <c r="DZ46" i="65"/>
  <c r="DZ62" i="65"/>
  <c r="DZ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Z36" i="65"/>
  <c r="DZ52" i="65"/>
  <c r="DZ84" i="65"/>
  <c r="DZ19" i="65"/>
  <c r="DZ35" i="65"/>
  <c r="DZ51" i="65"/>
  <c r="DZ67" i="65"/>
  <c r="DZ83" i="65"/>
  <c r="DZ13" i="65"/>
  <c r="DZ29" i="65"/>
  <c r="DZ45" i="65"/>
  <c r="DZ61" i="65"/>
  <c r="DZ77" i="65"/>
  <c r="DZ53" i="65"/>
  <c r="DZ20" i="65"/>
  <c r="DZ76" i="65"/>
  <c r="DZ75" i="65"/>
  <c r="DZ28" i="65"/>
  <c r="DZ37" i="65"/>
  <c r="DZ43" i="65"/>
  <c r="DZ68" i="65"/>
  <c r="DZ27" i="65"/>
  <c r="DZ21" i="65"/>
  <c r="DZ69" i="65"/>
  <c r="DZ44" i="65"/>
  <c r="DZ12" i="65"/>
  <c r="DZ5" i="65"/>
  <c r="DZ59" i="65"/>
  <c r="DZ60" i="65"/>
  <c r="DZ11" i="65"/>
  <c r="DY69" i="65"/>
  <c r="DY21" i="65"/>
  <c r="DY5" i="65"/>
  <c r="DY43" i="65"/>
  <c r="DY75" i="65"/>
  <c r="DY27" i="65"/>
  <c r="DY44" i="65"/>
  <c r="DY60" i="65"/>
  <c r="DY76" i="65"/>
  <c r="DY53" i="65"/>
  <c r="DY59" i="65"/>
  <c r="DY11" i="65"/>
  <c r="DY12" i="65"/>
  <c r="DY37" i="65"/>
  <c r="DY28" i="65"/>
  <c r="DY36" i="65"/>
  <c r="DY77" i="65"/>
  <c r="DY19" i="65"/>
  <c r="DY13" i="65"/>
  <c r="DY61" i="65"/>
  <c r="DY68" i="65"/>
  <c r="DY35" i="65"/>
  <c r="DY20" i="65"/>
  <c r="DY84" i="65"/>
  <c r="DY29" i="65"/>
  <c r="DY51" i="65"/>
  <c r="DY83" i="65"/>
  <c r="DY67" i="65"/>
  <c r="DY45" i="65"/>
  <c r="DY52" i="65"/>
  <c r="DZ80" i="65"/>
  <c r="DZ16" i="65"/>
  <c r="EC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L77" i="65" l="1"/>
  <c r="FK77" i="65" s="1"/>
  <c r="FL79" i="65"/>
  <c r="FK79" i="65" s="1"/>
  <c r="FL78" i="65"/>
  <c r="FK78" i="65" s="1"/>
  <c r="U53" i="64"/>
  <c r="U55" i="64"/>
  <c r="U51" i="64"/>
  <c r="U48" i="64"/>
  <c r="U49" i="64"/>
  <c r="U54" i="64"/>
  <c r="U56" i="64"/>
  <c r="U58" i="64"/>
  <c r="U50" i="64"/>
  <c r="U57" i="64"/>
  <c r="U52" i="64"/>
  <c r="FL7" i="65"/>
  <c r="FK7" i="65" s="1"/>
  <c r="DZ10" i="65"/>
  <c r="DZ26" i="65"/>
  <c r="DZ42" i="65"/>
  <c r="DZ58" i="65"/>
  <c r="DZ9" i="65"/>
  <c r="DZ25" i="65"/>
  <c r="DZ41" i="65"/>
  <c r="DZ73" i="65"/>
  <c r="EC12" i="65"/>
  <c r="EC44" i="65"/>
  <c r="EC60" i="65"/>
  <c r="EC7" i="65"/>
  <c r="EC23" i="65"/>
  <c r="EC39" i="65"/>
  <c r="EC55" i="65"/>
  <c r="EC71" i="65"/>
  <c r="DW83" i="65"/>
  <c r="DW36" i="65"/>
  <c r="DW51" i="65"/>
  <c r="DW34" i="65"/>
  <c r="DW81" i="65"/>
  <c r="DW45" i="65"/>
  <c r="DW78" i="65"/>
  <c r="DW47" i="65"/>
  <c r="DW64" i="65"/>
  <c r="DW48" i="65"/>
  <c r="DW77" i="65"/>
  <c r="DW49" i="65"/>
  <c r="DW52" i="65"/>
  <c r="DW29" i="65"/>
  <c r="DW66" i="65"/>
  <c r="DW13" i="65"/>
  <c r="DW50" i="65"/>
  <c r="DW32" i="65"/>
  <c r="DW84" i="65"/>
  <c r="DW33" i="65"/>
  <c r="DW65" i="65"/>
  <c r="DW82" i="65"/>
  <c r="DW17" i="65"/>
  <c r="DW61" i="65"/>
  <c r="DW20" i="65"/>
  <c r="DW31" i="65"/>
  <c r="DW62" i="65"/>
  <c r="DW18" i="65"/>
  <c r="DW14" i="65"/>
  <c r="DW15" i="65"/>
  <c r="DW19" i="65"/>
  <c r="DW16" i="65"/>
  <c r="DW67" i="65"/>
  <c r="DW35" i="65"/>
  <c r="DW46" i="65"/>
  <c r="DW68" i="65"/>
  <c r="DW30" i="65"/>
  <c r="DW79" i="65"/>
  <c r="DW63" i="65"/>
  <c r="DW80" i="65"/>
  <c r="DY81" i="65"/>
  <c r="DY17" i="65"/>
  <c r="DY18" i="65"/>
  <c r="EB68" i="65"/>
  <c r="DY82" i="65"/>
  <c r="DY33" i="65"/>
  <c r="EB36" i="65"/>
  <c r="EB63" i="65"/>
  <c r="EB84" i="65"/>
  <c r="DY65" i="65"/>
  <c r="DY49" i="65"/>
  <c r="EB79" i="65"/>
  <c r="EB20" i="65"/>
  <c r="DY50" i="65"/>
  <c r="DY66" i="65"/>
  <c r="EB47" i="65"/>
  <c r="EB31" i="65"/>
  <c r="EB15" i="65"/>
  <c r="DY34" i="65"/>
  <c r="EB52" i="65"/>
  <c r="DY32" i="65"/>
  <c r="EB19" i="65"/>
  <c r="DY46" i="65"/>
  <c r="DY15" i="65"/>
  <c r="DY30" i="65"/>
  <c r="DY48" i="65"/>
  <c r="DY62" i="65"/>
  <c r="EB51" i="65"/>
  <c r="DY64" i="65"/>
  <c r="EB35" i="65"/>
  <c r="DY79" i="65"/>
  <c r="EB83" i="65"/>
  <c r="DY78" i="65"/>
  <c r="EB67" i="65"/>
  <c r="DY63" i="65"/>
  <c r="DY80" i="65"/>
  <c r="DY31" i="65"/>
  <c r="DY14" i="65"/>
  <c r="DY16" i="65"/>
  <c r="DY47" i="65"/>
  <c r="DZ57" i="65"/>
  <c r="EC28" i="65"/>
  <c r="DZ74" i="65"/>
  <c r="EC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L6" i="65" l="1"/>
  <c r="FK6" i="65" s="1"/>
  <c r="DW25" i="65"/>
  <c r="DW57" i="65"/>
  <c r="DW69" i="65"/>
  <c r="DW12" i="65"/>
  <c r="DW44" i="65"/>
  <c r="DW76" i="65"/>
  <c r="DW10" i="65"/>
  <c r="DW42" i="65"/>
  <c r="DW58" i="65"/>
  <c r="DW74" i="65"/>
  <c r="DW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Y8" i="65"/>
  <c r="DW41" i="65"/>
  <c r="DW53" i="65"/>
  <c r="DW73" i="65"/>
  <c r="DW60" i="65"/>
  <c r="DW26" i="65"/>
  <c r="DW9" i="65"/>
  <c r="DW21" i="65"/>
  <c r="DW37" i="65"/>
  <c r="DW28" i="65"/>
  <c r="DY9" i="65"/>
  <c r="EB76" i="65"/>
  <c r="DY10" i="65"/>
  <c r="EB28" i="65"/>
  <c r="EB44" i="65"/>
  <c r="DY42" i="65"/>
  <c r="DY41" i="65"/>
  <c r="DY58" i="65"/>
  <c r="EB12" i="65"/>
  <c r="DY25" i="65"/>
  <c r="DY26" i="65"/>
  <c r="EB60" i="65"/>
  <c r="EB71" i="65"/>
  <c r="EB23" i="65"/>
  <c r="EB39" i="65"/>
  <c r="DY57" i="65"/>
  <c r="DY74" i="65"/>
  <c r="EB55" i="65"/>
  <c r="DY73" i="65"/>
  <c r="EB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Y72" i="65" l="1"/>
  <c r="DY6" i="65"/>
  <c r="EB27" i="65"/>
  <c r="EB75" i="65"/>
  <c r="EB11" i="65"/>
  <c r="DY7" i="65"/>
  <c r="DY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C75" i="65"/>
  <c r="DW75" i="65"/>
  <c r="DZ40" i="65"/>
  <c r="DW40" i="65"/>
  <c r="EC27" i="65"/>
  <c r="DW27" i="65"/>
  <c r="EC59" i="65"/>
  <c r="DW59" i="65"/>
  <c r="DZ23" i="65"/>
  <c r="DW23" i="65"/>
  <c r="DZ55" i="65"/>
  <c r="DW55" i="65"/>
  <c r="DZ6" i="65"/>
  <c r="DW6" i="65"/>
  <c r="DZ8" i="65"/>
  <c r="DW8" i="65"/>
  <c r="DZ38" i="65"/>
  <c r="DW38" i="65"/>
  <c r="DZ24" i="65"/>
  <c r="DW24" i="65"/>
  <c r="DZ54" i="65"/>
  <c r="DW54" i="65"/>
  <c r="DZ22" i="65"/>
  <c r="DW22" i="65"/>
  <c r="DZ72" i="65"/>
  <c r="DW72" i="65"/>
  <c r="DZ39" i="65"/>
  <c r="DW39" i="65"/>
  <c r="EC11" i="65"/>
  <c r="DW11" i="65"/>
  <c r="DZ7" i="65"/>
  <c r="DW7" i="65"/>
  <c r="EC43" i="65"/>
  <c r="DW43" i="65"/>
  <c r="DZ56" i="65"/>
  <c r="DW56" i="65"/>
  <c r="DZ70" i="65"/>
  <c r="DW70" i="65"/>
  <c r="DZ71" i="65"/>
  <c r="DW71" i="65"/>
  <c r="DY56" i="65"/>
  <c r="DY24" i="65"/>
  <c r="DY38" i="65"/>
  <c r="DY40" i="65"/>
  <c r="EB59" i="65"/>
  <c r="DY70" i="65"/>
  <c r="DY71" i="65"/>
  <c r="DY39" i="65"/>
  <c r="EB43" i="65"/>
  <c r="DY55" i="65"/>
  <c r="DY22" i="65"/>
  <c r="DY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Z106" i="65" l="1"/>
  <c r="DZ138" i="65"/>
  <c r="DZ89" i="65"/>
  <c r="DZ121" i="65"/>
  <c r="DZ157" i="65"/>
  <c r="EC92" i="65"/>
  <c r="EC108" i="65"/>
  <c r="EC124" i="65"/>
  <c r="EC140" i="65"/>
  <c r="EC103" i="65"/>
  <c r="EC135" i="65"/>
  <c r="EC151" i="65"/>
  <c r="DZ137" i="65"/>
  <c r="FL19" i="65"/>
  <c r="FK19" i="65" s="1"/>
  <c r="DZ105" i="65"/>
  <c r="DZ90" i="65"/>
  <c r="DZ122" i="65"/>
  <c r="EC87" i="65"/>
  <c r="EC119" i="65"/>
  <c r="EC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FL18" i="65"/>
  <c r="FK18" i="65" s="1"/>
  <c r="DZ88" i="65"/>
  <c r="DZ120" i="65"/>
  <c r="DZ152" i="65"/>
  <c r="DZ103" i="65"/>
  <c r="EC107" i="65"/>
  <c r="EC139" i="65"/>
  <c r="DZ86" i="65"/>
  <c r="DZ118" i="65"/>
  <c r="DZ150" i="65"/>
  <c r="DZ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L17" i="65"/>
  <c r="FK17" i="65" s="1"/>
  <c r="DY118" i="65"/>
  <c r="EC91" i="65"/>
  <c r="DZ135" i="65"/>
  <c r="DZ158" i="65"/>
  <c r="EC123" i="65"/>
  <c r="DZ134" i="65"/>
  <c r="DZ151" i="65"/>
  <c r="DZ136" i="65"/>
  <c r="DZ87" i="65"/>
  <c r="DZ102" i="65"/>
  <c r="DZ119" i="65"/>
  <c r="DZ104" i="65"/>
  <c r="DY88" i="65"/>
  <c r="EB91" i="65"/>
  <c r="DY104" i="65"/>
  <c r="DY102" i="65"/>
  <c r="DY119" i="65"/>
  <c r="EB123" i="65"/>
  <c r="DY137" i="65"/>
  <c r="DY105" i="65"/>
  <c r="DY90" i="65"/>
  <c r="DY121" i="65"/>
  <c r="EB103" i="65"/>
  <c r="EB151" i="65"/>
  <c r="DY122" i="65"/>
  <c r="EB140" i="65"/>
  <c r="EB160" i="65"/>
  <c r="EB87" i="65"/>
  <c r="EB124" i="65"/>
  <c r="DY89" i="65"/>
  <c r="DY138" i="65"/>
  <c r="EB108" i="65"/>
  <c r="EB135" i="65"/>
  <c r="EB119" i="65"/>
  <c r="EB92" i="65"/>
  <c r="DY106" i="65"/>
  <c r="DY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Z112" i="65"/>
  <c r="DZ144" i="65"/>
  <c r="DZ95" i="65"/>
  <c r="EC99" i="65"/>
  <c r="EC115" i="65"/>
  <c r="DZ127" i="65"/>
  <c r="EC131" i="65"/>
  <c r="EC147" i="65"/>
  <c r="DZ155" i="65"/>
  <c r="DZ110" i="65"/>
  <c r="DZ142" i="65"/>
  <c r="DZ114" i="65"/>
  <c r="DZ146" i="65"/>
  <c r="DZ97" i="65"/>
  <c r="DZ129" i="65"/>
  <c r="EC116" i="65"/>
  <c r="EC148" i="65"/>
  <c r="EC95" i="65"/>
  <c r="EC111" i="65"/>
  <c r="EC127" i="65"/>
  <c r="EC143" i="65"/>
  <c r="EC155" i="65"/>
  <c r="DW118" i="65"/>
  <c r="DW88" i="65"/>
  <c r="DW152" i="65"/>
  <c r="DW134" i="65"/>
  <c r="DW105" i="65"/>
  <c r="DW138" i="65"/>
  <c r="DZ160" i="65"/>
  <c r="DW106" i="65"/>
  <c r="DW89" i="65"/>
  <c r="DW120" i="65"/>
  <c r="DW136" i="65"/>
  <c r="DZ139" i="65"/>
  <c r="DW139" i="65"/>
  <c r="DZ91" i="65"/>
  <c r="DW91" i="65"/>
  <c r="DZ123" i="65"/>
  <c r="DW123" i="65"/>
  <c r="DW157" i="65"/>
  <c r="DZ140" i="65"/>
  <c r="DW140" i="65"/>
  <c r="DW104" i="65"/>
  <c r="DZ107" i="65"/>
  <c r="DW107" i="65"/>
  <c r="DZ92" i="65"/>
  <c r="DW92" i="65"/>
  <c r="DY87" i="65"/>
  <c r="DY86" i="65"/>
  <c r="DZ124" i="65"/>
  <c r="DW124" i="65"/>
  <c r="DY117" i="65"/>
  <c r="DY92" i="65"/>
  <c r="DY149" i="65"/>
  <c r="DY107" i="65"/>
  <c r="DY85" i="65"/>
  <c r="DY123" i="65"/>
  <c r="DY124" i="65"/>
  <c r="DY140" i="65"/>
  <c r="DY91" i="65"/>
  <c r="DY108" i="65"/>
  <c r="DY139" i="65"/>
  <c r="DY133" i="65"/>
  <c r="DY101" i="65"/>
  <c r="DW122" i="65"/>
  <c r="DW90" i="65"/>
  <c r="DZ117" i="65"/>
  <c r="DW117" i="65"/>
  <c r="DW121" i="65"/>
  <c r="DW87" i="65"/>
  <c r="DW119" i="65"/>
  <c r="DW137" i="65"/>
  <c r="DW135" i="65"/>
  <c r="DZ133" i="65"/>
  <c r="DW133" i="65"/>
  <c r="DW150" i="65"/>
  <c r="DZ101" i="65"/>
  <c r="DW101" i="65"/>
  <c r="DY120" i="65"/>
  <c r="DY135" i="65"/>
  <c r="DY152" i="65"/>
  <c r="DZ149" i="65"/>
  <c r="DW149" i="65"/>
  <c r="DW159" i="65"/>
  <c r="DW102" i="65"/>
  <c r="DW151" i="65"/>
  <c r="DZ108" i="65"/>
  <c r="DW108" i="65"/>
  <c r="DW86" i="65"/>
  <c r="DW160" i="65"/>
  <c r="DW103" i="65"/>
  <c r="DZ85" i="65"/>
  <c r="DW85" i="65"/>
  <c r="DW158" i="65"/>
  <c r="EC159" i="65"/>
  <c r="DY151" i="65"/>
  <c r="DY158" i="65"/>
  <c r="DY150" i="65"/>
  <c r="EB139" i="65"/>
  <c r="DY134" i="65"/>
  <c r="DY103" i="65"/>
  <c r="DY136" i="65"/>
  <c r="EB107" i="65"/>
  <c r="DZ111" i="65"/>
  <c r="DZ154" i="65"/>
  <c r="DZ94" i="65"/>
  <c r="DZ128" i="65"/>
  <c r="DZ126" i="65"/>
  <c r="DZ156" i="65"/>
  <c r="DZ143" i="65"/>
  <c r="DZ96" i="65"/>
  <c r="DZ130" i="65"/>
  <c r="DZ98" i="65"/>
  <c r="EC132" i="65"/>
  <c r="DZ113" i="65"/>
  <c r="EC164" i="65"/>
  <c r="EC100" i="65"/>
  <c r="DZ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L89" i="65" l="1"/>
  <c r="FK89" i="65" s="1"/>
  <c r="FL91" i="65"/>
  <c r="FK91" i="65" s="1"/>
  <c r="FL90" i="65"/>
  <c r="FK90" i="65" s="1"/>
  <c r="DY160" i="65"/>
  <c r="DY159" i="65"/>
  <c r="DW143" i="65"/>
  <c r="DW142" i="65"/>
  <c r="DW111" i="65"/>
  <c r="DW94" i="65"/>
  <c r="DW129" i="65"/>
  <c r="DW95" i="65"/>
  <c r="DZ115" i="65"/>
  <c r="DW115" i="65"/>
  <c r="DW113" i="65"/>
  <c r="DZ153" i="65"/>
  <c r="DW153" i="65"/>
  <c r="DW155" i="65"/>
  <c r="DW154" i="65"/>
  <c r="DZ148" i="65"/>
  <c r="DW148" i="65"/>
  <c r="DZ125" i="65"/>
  <c r="DW125" i="65"/>
  <c r="DZ109" i="65"/>
  <c r="DW109" i="65"/>
  <c r="DW114" i="65"/>
  <c r="DZ100" i="65"/>
  <c r="DW100" i="65"/>
  <c r="DW156" i="65"/>
  <c r="DW146" i="65"/>
  <c r="DZ131" i="65"/>
  <c r="DW131" i="65"/>
  <c r="DW127" i="65"/>
  <c r="DZ132" i="65"/>
  <c r="DW132" i="65"/>
  <c r="DZ147" i="65"/>
  <c r="DW147" i="65"/>
  <c r="DW130" i="65"/>
  <c r="DW164" i="65"/>
  <c r="DW128" i="65"/>
  <c r="DZ141" i="65"/>
  <c r="DW141" i="65"/>
  <c r="DZ116" i="65"/>
  <c r="DW116" i="65"/>
  <c r="DW126" i="65"/>
  <c r="DW144" i="65"/>
  <c r="DZ99" i="65"/>
  <c r="DW99" i="65"/>
  <c r="DW161" i="65"/>
  <c r="DZ93" i="65"/>
  <c r="DW93" i="65"/>
  <c r="DW145" i="65"/>
  <c r="DW162" i="65"/>
  <c r="DW97" i="65"/>
  <c r="DW163" i="65"/>
  <c r="DW96" i="65"/>
  <c r="DW98" i="65"/>
  <c r="DW110" i="65"/>
  <c r="DW112" i="65"/>
  <c r="DZ163" i="65"/>
  <c r="DZ164" i="65"/>
  <c r="EC163" i="65"/>
  <c r="DZ162" i="65"/>
  <c r="DZ161" i="65"/>
  <c r="EB159" i="65"/>
  <c r="EB155" i="65"/>
  <c r="DY98" i="65"/>
  <c r="EB100" i="65"/>
  <c r="DY146" i="65"/>
  <c r="DY130" i="65"/>
  <c r="EB95" i="65"/>
  <c r="DY129" i="65"/>
  <c r="EB164" i="65"/>
  <c r="EB111" i="65"/>
  <c r="EB127" i="65"/>
  <c r="DY145" i="65"/>
  <c r="EB116" i="65"/>
  <c r="EB132" i="65"/>
  <c r="DY97" i="65"/>
  <c r="DY113" i="65"/>
  <c r="DY114" i="65"/>
  <c r="EB148" i="65"/>
  <c r="EB143" i="65"/>
  <c r="DY148" i="65"/>
  <c r="DY93" i="65"/>
  <c r="DY109" i="65"/>
  <c r="DY153" i="65"/>
  <c r="DY125" i="65"/>
  <c r="DY131" i="65"/>
  <c r="DY147" i="65"/>
  <c r="DY132" i="65"/>
  <c r="DY99" i="65"/>
  <c r="DY116" i="65"/>
  <c r="DY141" i="65"/>
  <c r="DY100" i="65"/>
  <c r="DY115" i="65"/>
  <c r="DY142" i="65"/>
  <c r="DY128" i="65"/>
  <c r="DY143" i="65"/>
  <c r="EB99" i="65"/>
  <c r="DY126" i="65"/>
  <c r="DY156" i="65"/>
  <c r="EB131" i="65"/>
  <c r="DY96" i="65"/>
  <c r="DY111" i="65"/>
  <c r="EB147" i="65"/>
  <c r="DY155" i="65"/>
  <c r="DY127" i="65"/>
  <c r="DY110" i="65"/>
  <c r="DY112" i="65"/>
  <c r="DY94" i="65"/>
  <c r="DY144" i="65"/>
  <c r="DY154" i="65"/>
  <c r="DY95" i="65"/>
  <c r="EB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L31" i="65"/>
  <c r="FK31" i="65" s="1"/>
  <c r="DZ170" i="65"/>
  <c r="DZ169" i="65"/>
  <c r="EC172" i="65"/>
  <c r="EC167" i="65"/>
  <c r="EC199" i="65"/>
  <c r="EC231" i="65"/>
  <c r="DZ218" i="65"/>
  <c r="DZ234" i="65"/>
  <c r="DZ217" i="65"/>
  <c r="EC204" i="65"/>
  <c r="EC220" i="65"/>
  <c r="FL29" i="65"/>
  <c r="FK29" i="65" s="1"/>
  <c r="DZ245" i="65"/>
  <c r="DY161" i="65"/>
  <c r="DY164" i="65"/>
  <c r="DY162" i="65"/>
  <c r="FA11" i="65"/>
  <c r="DY163" i="65"/>
  <c r="EB163" i="65"/>
  <c r="EC215" i="65"/>
  <c r="DZ185" i="65"/>
  <c r="EC243" i="65"/>
  <c r="DZ186" i="65"/>
  <c r="EC183" i="65"/>
  <c r="DZ233" i="65"/>
  <c r="DZ201" i="65"/>
  <c r="DZ202" i="65"/>
  <c r="EC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L30" i="65"/>
  <c r="FK30" i="65" s="1"/>
  <c r="DW165" i="65"/>
  <c r="DW169" i="65"/>
  <c r="DW181" i="65"/>
  <c r="DW185" i="65"/>
  <c r="DZ168" i="65"/>
  <c r="DW172" i="65"/>
  <c r="DZ184" i="65"/>
  <c r="DW188" i="65"/>
  <c r="DZ167" i="65"/>
  <c r="EC171" i="65"/>
  <c r="DZ183" i="65"/>
  <c r="EC187" i="65"/>
  <c r="DZ166" i="65"/>
  <c r="DW170" i="65"/>
  <c r="DZ182" i="65"/>
  <c r="DW186" i="65"/>
  <c r="DZ198" i="65"/>
  <c r="DW202" i="65"/>
  <c r="DZ214" i="65"/>
  <c r="DW218" i="65"/>
  <c r="DZ230" i="65"/>
  <c r="DW234" i="65"/>
  <c r="DZ242" i="65"/>
  <c r="DW197" i="65"/>
  <c r="DW201" i="65"/>
  <c r="DW213" i="65"/>
  <c r="DW217" i="65"/>
  <c r="DW229" i="65"/>
  <c r="DW233" i="65"/>
  <c r="DW241" i="65"/>
  <c r="EC245" i="65"/>
  <c r="DZ200" i="65"/>
  <c r="DW204" i="65"/>
  <c r="DZ216" i="65"/>
  <c r="DW220" i="65"/>
  <c r="DZ232" i="65"/>
  <c r="DZ199" i="65"/>
  <c r="EC203" i="65"/>
  <c r="DZ215" i="65"/>
  <c r="EC219" i="65"/>
  <c r="DZ231" i="65"/>
  <c r="DZ220" i="65"/>
  <c r="DZ171" i="65"/>
  <c r="DZ203" i="65"/>
  <c r="DZ241" i="65"/>
  <c r="DZ188" i="65"/>
  <c r="DZ219" i="65"/>
  <c r="DZ181" i="65"/>
  <c r="DZ213" i="65"/>
  <c r="DZ229" i="65"/>
  <c r="DZ172" i="65"/>
  <c r="DZ204" i="65"/>
  <c r="DZ187" i="65"/>
  <c r="DZ165" i="65"/>
  <c r="DZ197" i="65"/>
  <c r="DZ246" i="65"/>
  <c r="EC246" i="65"/>
  <c r="DZ243" i="65"/>
  <c r="DZ244" i="65"/>
  <c r="DW246" i="65"/>
  <c r="DY171" i="65"/>
  <c r="DY204" i="65"/>
  <c r="DY197" i="65"/>
  <c r="DY188" i="65"/>
  <c r="DY241" i="65"/>
  <c r="DY213" i="65"/>
  <c r="DY219" i="65"/>
  <c r="DY187" i="65"/>
  <c r="DY220" i="65"/>
  <c r="DY165" i="65"/>
  <c r="DY203" i="65"/>
  <c r="DY229" i="65"/>
  <c r="DY181" i="65"/>
  <c r="DY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W245" i="65"/>
  <c r="DW166" i="65"/>
  <c r="DW216" i="65"/>
  <c r="DW243" i="65"/>
  <c r="DW187" i="65"/>
  <c r="DW232" i="65"/>
  <c r="DW198" i="65"/>
  <c r="DW200" i="65"/>
  <c r="DW199" i="65"/>
  <c r="DW168" i="65"/>
  <c r="DW183" i="65"/>
  <c r="DW171" i="65"/>
  <c r="DW242" i="65"/>
  <c r="DW215" i="65"/>
  <c r="DW182" i="65"/>
  <c r="DW219" i="65"/>
  <c r="DW244" i="65"/>
  <c r="DW167" i="65"/>
  <c r="DW231" i="65"/>
  <c r="DW203" i="65"/>
  <c r="DW230" i="65"/>
  <c r="DW214" i="65"/>
  <c r="DW184" i="65"/>
  <c r="ET19" i="65"/>
  <c r="ET16" i="65"/>
  <c r="EC249" i="65"/>
  <c r="EB171" i="65"/>
  <c r="EB203" i="65"/>
  <c r="DY214" i="65"/>
  <c r="DY166" i="65"/>
  <c r="EB245" i="65"/>
  <c r="DY184" i="65"/>
  <c r="DY183" i="65"/>
  <c r="DY215" i="65"/>
  <c r="DY230" i="65"/>
  <c r="DY182" i="65"/>
  <c r="DY216" i="65"/>
  <c r="EB187" i="65"/>
  <c r="EB219" i="65"/>
  <c r="DY198" i="65"/>
  <c r="DY199" i="65"/>
  <c r="DY200" i="65"/>
  <c r="DY231" i="65"/>
  <c r="DY232" i="65"/>
  <c r="DY168" i="65"/>
  <c r="DY242" i="65"/>
  <c r="DY167" i="65"/>
  <c r="EB172" i="65"/>
  <c r="EB204" i="65"/>
  <c r="DY234" i="65"/>
  <c r="EB167" i="65"/>
  <c r="EB199" i="65"/>
  <c r="DY185" i="65"/>
  <c r="DY170" i="65"/>
  <c r="DY217" i="65"/>
  <c r="EB183" i="65"/>
  <c r="EB188" i="65"/>
  <c r="EB220" i="65"/>
  <c r="DY186" i="65"/>
  <c r="EB215" i="65"/>
  <c r="EB243" i="65"/>
  <c r="EB231" i="65"/>
  <c r="DY245" i="65"/>
  <c r="DY169" i="65"/>
  <c r="DY201" i="65"/>
  <c r="DY202" i="65"/>
  <c r="DY233" i="65"/>
  <c r="DY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Y244" i="65"/>
  <c r="DY246" i="65"/>
  <c r="EB246" i="65"/>
  <c r="DY243" i="65"/>
  <c r="ET17" i="65"/>
  <c r="ET20" i="65"/>
  <c r="FA17" i="65"/>
  <c r="FA20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Z176" i="65" l="1"/>
  <c r="DZ175" i="65"/>
  <c r="EC179" i="65"/>
  <c r="DZ174" i="65"/>
  <c r="DZ190" i="65"/>
  <c r="DZ206" i="65"/>
  <c r="DZ222" i="65"/>
  <c r="DZ238" i="65"/>
  <c r="DZ237" i="65"/>
  <c r="DZ192" i="65"/>
  <c r="DZ208" i="65"/>
  <c r="DZ224" i="65"/>
  <c r="DZ236" i="65"/>
  <c r="DZ248" i="65"/>
  <c r="DZ191" i="65"/>
  <c r="EC195" i="65"/>
  <c r="DZ207" i="65"/>
  <c r="EC211" i="65"/>
  <c r="DZ223" i="65"/>
  <c r="EC227" i="65"/>
  <c r="EC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Z178" i="65"/>
  <c r="DZ177" i="65"/>
  <c r="EC180" i="65"/>
  <c r="EC175" i="65"/>
  <c r="EC191" i="65"/>
  <c r="EC207" i="65"/>
  <c r="EC223" i="65"/>
  <c r="DZ239" i="65"/>
  <c r="DZ194" i="65"/>
  <c r="DZ210" i="65"/>
  <c r="DZ226" i="65"/>
  <c r="DZ250" i="65"/>
  <c r="DZ193" i="65"/>
  <c r="DZ209" i="65"/>
  <c r="DZ225" i="65"/>
  <c r="EC237" i="65"/>
  <c r="DZ249" i="65"/>
  <c r="EC196" i="65"/>
  <c r="EC212" i="65"/>
  <c r="EC228" i="65"/>
  <c r="DZ240" i="65"/>
  <c r="EC252" i="65"/>
  <c r="DW192" i="65"/>
  <c r="DW224" i="65"/>
  <c r="DW248" i="65"/>
  <c r="DW190" i="65"/>
  <c r="DW194" i="65"/>
  <c r="DW206" i="65"/>
  <c r="DW210" i="65"/>
  <c r="DW222" i="65"/>
  <c r="DW238" i="65"/>
  <c r="DW250" i="65"/>
  <c r="FA16" i="65"/>
  <c r="FA19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L101" i="65" l="1"/>
  <c r="FK101" i="65" s="1"/>
  <c r="FL103" i="65"/>
  <c r="FK103" i="65" s="1"/>
  <c r="FL102" i="65"/>
  <c r="FK102" i="65" s="1"/>
  <c r="DW207" i="65"/>
  <c r="DW223" i="65"/>
  <c r="DW191" i="65"/>
  <c r="DW236" i="65"/>
  <c r="DW208" i="65"/>
  <c r="DW237" i="65"/>
  <c r="DW175" i="65"/>
  <c r="DW239" i="65"/>
  <c r="DW225" i="65"/>
  <c r="DW193" i="65"/>
  <c r="DW177" i="65"/>
  <c r="DW178" i="65"/>
  <c r="DW226" i="65"/>
  <c r="DW174" i="65"/>
  <c r="DW176" i="65"/>
  <c r="DW240" i="65"/>
  <c r="DW249" i="65"/>
  <c r="W103" i="64"/>
  <c r="W105" i="64"/>
  <c r="W107" i="64"/>
  <c r="W109" i="64"/>
  <c r="W104" i="64"/>
  <c r="W106" i="64"/>
  <c r="W108" i="64"/>
  <c r="DZ247" i="65"/>
  <c r="DW247" i="65"/>
  <c r="DZ205" i="65"/>
  <c r="DW205" i="65"/>
  <c r="DZ173" i="65"/>
  <c r="DW173" i="65"/>
  <c r="EB228" i="65"/>
  <c r="DY193" i="65"/>
  <c r="DY210" i="65"/>
  <c r="DY239" i="65"/>
  <c r="DY177" i="65"/>
  <c r="EB212" i="65"/>
  <c r="EB196" i="65"/>
  <c r="EB180" i="65"/>
  <c r="EB175" i="65"/>
  <c r="EB207" i="65"/>
  <c r="EB223" i="65"/>
  <c r="DY240" i="65"/>
  <c r="DY209" i="65"/>
  <c r="EB191" i="65"/>
  <c r="EB252" i="65"/>
  <c r="EB237" i="65"/>
  <c r="DY250" i="65"/>
  <c r="DY226" i="65"/>
  <c r="DY178" i="65"/>
  <c r="DY194" i="65"/>
  <c r="DY225" i="65"/>
  <c r="DZ211" i="65"/>
  <c r="DW211" i="65"/>
  <c r="DW252" i="65"/>
  <c r="DZ252" i="65"/>
  <c r="DZ228" i="65"/>
  <c r="DW228" i="65"/>
  <c r="DZ196" i="65"/>
  <c r="DW196" i="65"/>
  <c r="DZ180" i="65"/>
  <c r="DW180" i="65"/>
  <c r="FL41" i="65"/>
  <c r="FK41" i="65" s="1"/>
  <c r="DY189" i="65"/>
  <c r="DY173" i="65"/>
  <c r="DY221" i="65"/>
  <c r="DY252" i="65"/>
  <c r="DY179" i="65"/>
  <c r="DY228" i="65"/>
  <c r="DY211" i="65"/>
  <c r="DY205" i="65"/>
  <c r="DY247" i="65"/>
  <c r="DY195" i="65"/>
  <c r="DY227" i="65"/>
  <c r="DY212" i="65"/>
  <c r="DY180" i="65"/>
  <c r="DY235" i="65"/>
  <c r="DY196" i="65"/>
  <c r="DZ235" i="65"/>
  <c r="DW235" i="65"/>
  <c r="DZ221" i="65"/>
  <c r="DW221" i="65"/>
  <c r="DZ189" i="65"/>
  <c r="DW189" i="65"/>
  <c r="DZ251" i="65"/>
  <c r="DW251" i="65"/>
  <c r="DZ227" i="65"/>
  <c r="DW227" i="65"/>
  <c r="DZ195" i="65"/>
  <c r="DW195" i="65"/>
  <c r="DZ212" i="65"/>
  <c r="DW212" i="65"/>
  <c r="DW209" i="65"/>
  <c r="DZ179" i="65"/>
  <c r="DW179" i="65"/>
  <c r="EB211" i="65"/>
  <c r="DY224" i="65"/>
  <c r="EB251" i="65"/>
  <c r="DY248" i="65"/>
  <c r="EB195" i="65"/>
  <c r="DY208" i="65"/>
  <c r="DY190" i="65"/>
  <c r="EB179" i="65"/>
  <c r="DY222" i="65"/>
  <c r="DY237" i="65"/>
  <c r="DY206" i="65"/>
  <c r="DY238" i="65"/>
  <c r="DY223" i="65"/>
  <c r="DY236" i="65"/>
  <c r="EB227" i="65"/>
  <c r="DY175" i="65"/>
  <c r="DY207" i="65"/>
  <c r="DY174" i="65"/>
  <c r="DY192" i="65"/>
  <c r="DY191" i="65"/>
  <c r="DY176" i="65"/>
  <c r="EC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B249" i="65" l="1"/>
  <c r="DY249" i="65"/>
  <c r="FL42" i="65"/>
  <c r="FK42" i="65" s="1"/>
  <c r="DZ254" i="65"/>
  <c r="DZ270" i="65"/>
  <c r="DZ286" i="65"/>
  <c r="DZ302" i="65"/>
  <c r="DZ318" i="65"/>
  <c r="DZ330" i="65"/>
  <c r="DZ329" i="65"/>
  <c r="DZ272" i="65"/>
  <c r="DZ304" i="65"/>
  <c r="DZ328" i="65"/>
  <c r="DZ340" i="65"/>
  <c r="DZ255" i="65"/>
  <c r="EC259" i="65"/>
  <c r="DZ287" i="65"/>
  <c r="EC291" i="65"/>
  <c r="DZ303" i="65"/>
  <c r="DZ319" i="65"/>
  <c r="EC343" i="65"/>
  <c r="FL43" i="65"/>
  <c r="FK43" i="65" s="1"/>
  <c r="EC255" i="65"/>
  <c r="EC271" i="65"/>
  <c r="EC287" i="65"/>
  <c r="EC303" i="65"/>
  <c r="EC319" i="65"/>
  <c r="DZ331" i="65"/>
  <c r="DZ258" i="65"/>
  <c r="DZ274" i="65"/>
  <c r="DZ290" i="65"/>
  <c r="DZ257" i="65"/>
  <c r="DZ273" i="65"/>
  <c r="DZ305" i="65"/>
  <c r="EC329" i="65"/>
  <c r="EC276" i="65"/>
  <c r="EC308" i="65"/>
  <c r="DZ332" i="65"/>
  <c r="U106" i="64"/>
  <c r="U108" i="64"/>
  <c r="U104" i="64"/>
  <c r="U109" i="64"/>
  <c r="U105" i="64"/>
  <c r="U103" i="64"/>
  <c r="U107" i="64"/>
  <c r="DY251" i="65"/>
  <c r="V104" i="64"/>
  <c r="V108" i="64"/>
  <c r="V106" i="64"/>
  <c r="V107" i="64"/>
  <c r="V103" i="64"/>
  <c r="V109" i="64"/>
  <c r="V105" i="64"/>
  <c r="DZ285" i="65"/>
  <c r="DZ307" i="65"/>
  <c r="DZ327" i="65"/>
  <c r="DZ253" i="65"/>
  <c r="DZ269" i="65"/>
  <c r="DZ292" i="65"/>
  <c r="DZ317" i="65"/>
  <c r="DZ308" i="65"/>
  <c r="DZ339" i="65"/>
  <c r="DZ260" i="65"/>
  <c r="DZ291" i="65"/>
  <c r="DZ301" i="65"/>
  <c r="DZ275" i="65"/>
  <c r="DZ276" i="65"/>
  <c r="DZ259" i="65"/>
  <c r="EC292" i="65"/>
  <c r="DZ306" i="65"/>
  <c r="EC341" i="65"/>
  <c r="EC260" i="65"/>
  <c r="DZ289" i="65"/>
  <c r="DZ343" i="65"/>
  <c r="DZ271" i="65"/>
  <c r="EC307" i="65"/>
  <c r="EC275" i="65"/>
  <c r="DZ256" i="65"/>
  <c r="DZ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W320" i="65" l="1"/>
  <c r="DW253" i="65"/>
  <c r="DW306" i="65"/>
  <c r="DW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W290" i="65"/>
  <c r="DW308" i="65"/>
  <c r="DW344" i="65"/>
  <c r="DW301" i="65"/>
  <c r="DW331" i="65"/>
  <c r="DW289" i="65"/>
  <c r="DW339" i="65"/>
  <c r="DZ342" i="65"/>
  <c r="DW258" i="65"/>
  <c r="DZ341" i="65"/>
  <c r="DW260" i="65"/>
  <c r="DW317" i="65"/>
  <c r="DW321" i="65"/>
  <c r="DW276" i="65"/>
  <c r="DW275" i="65"/>
  <c r="DW269" i="65"/>
  <c r="DW292" i="65"/>
  <c r="DW285" i="65"/>
  <c r="DW274" i="65"/>
  <c r="DW332" i="65"/>
  <c r="DW259" i="65"/>
  <c r="DW257" i="65"/>
  <c r="DW291" i="65"/>
  <c r="DW288" i="65"/>
  <c r="DW340" i="65"/>
  <c r="DW327" i="65"/>
  <c r="DW273" i="65"/>
  <c r="DW270" i="65"/>
  <c r="DW254" i="65"/>
  <c r="DW272" i="65"/>
  <c r="DW342" i="65"/>
  <c r="DW271" i="65"/>
  <c r="DW329" i="65"/>
  <c r="DW343" i="65"/>
  <c r="DW330" i="65"/>
  <c r="DW286" i="65"/>
  <c r="DW287" i="65"/>
  <c r="DW256" i="65"/>
  <c r="DW307" i="65"/>
  <c r="DW319" i="65"/>
  <c r="DW255" i="65"/>
  <c r="DW302" i="65"/>
  <c r="DW318" i="65"/>
  <c r="DW304" i="65"/>
  <c r="DW303" i="65"/>
  <c r="DW341" i="65"/>
  <c r="DW328" i="65"/>
  <c r="DZ320" i="65"/>
  <c r="EC320" i="65"/>
  <c r="DZ321" i="65"/>
  <c r="EC321" i="65"/>
  <c r="DZ344" i="65"/>
  <c r="EC344" i="65"/>
  <c r="ET27" i="65"/>
  <c r="ET29" i="65"/>
  <c r="ET22" i="65"/>
  <c r="DY275" i="65"/>
  <c r="DY339" i="65"/>
  <c r="DY253" i="65"/>
  <c r="DY291" i="65"/>
  <c r="DY292" i="65"/>
  <c r="DY276" i="65"/>
  <c r="DY327" i="65"/>
  <c r="DY260" i="65"/>
  <c r="DY301" i="65"/>
  <c r="DY307" i="65"/>
  <c r="DY317" i="65"/>
  <c r="DY259" i="65"/>
  <c r="DY269" i="65"/>
  <c r="DY308" i="65"/>
  <c r="DY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B275" i="65" l="1"/>
  <c r="DY303" i="65"/>
  <c r="DY330" i="65"/>
  <c r="DY340" i="65"/>
  <c r="DY304" i="65"/>
  <c r="DY255" i="65"/>
  <c r="DY287" i="65"/>
  <c r="EB307" i="65"/>
  <c r="DY302" i="65"/>
  <c r="DY270" i="65"/>
  <c r="DY329" i="65"/>
  <c r="DY256" i="65"/>
  <c r="EB259" i="65"/>
  <c r="EB291" i="65"/>
  <c r="DY319" i="65"/>
  <c r="EB343" i="65"/>
  <c r="DY318" i="65"/>
  <c r="DY254" i="65"/>
  <c r="DY271" i="65"/>
  <c r="DY328" i="65"/>
  <c r="DY286" i="65"/>
  <c r="DY272" i="65"/>
  <c r="DY288" i="65"/>
  <c r="EB276" i="65"/>
  <c r="EB308" i="65"/>
  <c r="EB319" i="65"/>
  <c r="DY305" i="65"/>
  <c r="DY331" i="65"/>
  <c r="EB255" i="65"/>
  <c r="EB287" i="65"/>
  <c r="DY289" i="65"/>
  <c r="DY257" i="65"/>
  <c r="DY343" i="65"/>
  <c r="EB341" i="65"/>
  <c r="EB260" i="65"/>
  <c r="EB292" i="65"/>
  <c r="EB303" i="65"/>
  <c r="DY274" i="65"/>
  <c r="EB271" i="65"/>
  <c r="DY290" i="65"/>
  <c r="DY273" i="65"/>
  <c r="EB329" i="65"/>
  <c r="DY332" i="65"/>
  <c r="DY258" i="65"/>
  <c r="DY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FA23" i="65"/>
  <c r="W112" i="64"/>
  <c r="W110" i="64"/>
  <c r="W113" i="64"/>
  <c r="W111" i="64"/>
  <c r="DY320" i="65"/>
  <c r="EB320" i="65"/>
  <c r="DY342" i="65"/>
  <c r="DY341" i="65"/>
  <c r="DY321" i="65"/>
  <c r="EB321" i="65"/>
  <c r="DY344" i="65"/>
  <c r="EB344" i="65"/>
  <c r="ET26" i="65"/>
  <c r="ET30" i="65"/>
  <c r="ET23" i="65"/>
  <c r="FA30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FA26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FA29" i="65"/>
  <c r="FA27" i="65"/>
  <c r="FA22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Z262" i="65"/>
  <c r="DZ278" i="65"/>
  <c r="DZ294" i="65"/>
  <c r="DZ310" i="65"/>
  <c r="DZ334" i="65"/>
  <c r="DZ346" i="65"/>
  <c r="EC325" i="65"/>
  <c r="EC349" i="65"/>
  <c r="DZ264" i="65"/>
  <c r="DZ280" i="65"/>
  <c r="DZ296" i="65"/>
  <c r="DZ312" i="65"/>
  <c r="DZ324" i="65"/>
  <c r="DZ336" i="65"/>
  <c r="DZ263" i="65"/>
  <c r="EC267" i="65"/>
  <c r="DZ279" i="65"/>
  <c r="EC283" i="65"/>
  <c r="DZ295" i="65"/>
  <c r="EC299" i="65"/>
  <c r="DZ311" i="65"/>
  <c r="EC315" i="65"/>
  <c r="DZ323" i="65"/>
  <c r="DZ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L114" i="65" l="1"/>
  <c r="FK114" i="65" s="1"/>
  <c r="FL53" i="65"/>
  <c r="FK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Y295" i="65"/>
  <c r="DY294" i="65"/>
  <c r="EB349" i="65"/>
  <c r="DY279" i="65"/>
  <c r="DY310" i="65"/>
  <c r="EB283" i="65"/>
  <c r="DY324" i="65"/>
  <c r="EB299" i="65"/>
  <c r="DY264" i="65"/>
  <c r="DY346" i="65"/>
  <c r="DY262" i="65"/>
  <c r="DY296" i="65"/>
  <c r="DY311" i="65"/>
  <c r="DY323" i="65"/>
  <c r="EB267" i="65"/>
  <c r="DY312" i="65"/>
  <c r="DY280" i="65"/>
  <c r="DY263" i="65"/>
  <c r="DY335" i="65"/>
  <c r="EB315" i="65"/>
  <c r="DY334" i="65"/>
  <c r="DY336" i="65"/>
  <c r="DY278" i="65"/>
  <c r="EB325" i="65"/>
  <c r="EC263" i="65"/>
  <c r="EC279" i="65"/>
  <c r="EC295" i="65"/>
  <c r="EC311" i="65"/>
  <c r="EC335" i="65"/>
  <c r="DZ347" i="65"/>
  <c r="DZ266" i="65"/>
  <c r="DZ282" i="65"/>
  <c r="DZ298" i="65"/>
  <c r="DZ314" i="65"/>
  <c r="EC326" i="65"/>
  <c r="DZ338" i="65"/>
  <c r="EC350" i="65"/>
  <c r="DZ265" i="65"/>
  <c r="DZ281" i="65"/>
  <c r="DZ297" i="65"/>
  <c r="DZ313" i="65"/>
  <c r="DZ337" i="65"/>
  <c r="EC268" i="65"/>
  <c r="EC284" i="65"/>
  <c r="EC300" i="65"/>
  <c r="EC316" i="65"/>
  <c r="EC324" i="65"/>
  <c r="DZ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L113" i="65" l="1"/>
  <c r="FK113" i="65" s="1"/>
  <c r="FL115" i="65"/>
  <c r="FK115" i="65" s="1"/>
  <c r="EB295" i="65"/>
  <c r="EB300" i="65"/>
  <c r="EB335" i="65"/>
  <c r="EB263" i="65"/>
  <c r="DY265" i="65"/>
  <c r="EB326" i="65"/>
  <c r="EB324" i="65"/>
  <c r="DY281" i="65"/>
  <c r="DY314" i="65"/>
  <c r="EB311" i="65"/>
  <c r="EB316" i="65"/>
  <c r="DY298" i="65"/>
  <c r="DY313" i="65"/>
  <c r="EB279" i="65"/>
  <c r="DY348" i="65"/>
  <c r="DY337" i="65"/>
  <c r="DY297" i="65"/>
  <c r="EB268" i="65"/>
  <c r="DY282" i="65"/>
  <c r="DY338" i="65"/>
  <c r="EB284" i="65"/>
  <c r="DY266" i="65"/>
  <c r="EB350" i="65"/>
  <c r="DW338" i="65"/>
  <c r="DW314" i="65"/>
  <c r="DW282" i="65"/>
  <c r="DW347" i="65"/>
  <c r="DW311" i="65"/>
  <c r="DW279" i="65"/>
  <c r="DW336" i="65"/>
  <c r="DW300" i="65"/>
  <c r="DZ300" i="65"/>
  <c r="DZ268" i="65"/>
  <c r="DW268" i="65"/>
  <c r="DW337" i="65"/>
  <c r="DZ309" i="65"/>
  <c r="DW309" i="65"/>
  <c r="DZ277" i="65"/>
  <c r="DW277" i="65"/>
  <c r="DY284" i="65"/>
  <c r="DY267" i="65"/>
  <c r="DY293" i="65"/>
  <c r="DY325" i="65"/>
  <c r="DY315" i="65"/>
  <c r="DY268" i="65"/>
  <c r="DY309" i="65"/>
  <c r="DY322" i="65"/>
  <c r="DY283" i="65"/>
  <c r="DY300" i="65"/>
  <c r="DY333" i="65"/>
  <c r="DY277" i="65"/>
  <c r="DY326" i="65"/>
  <c r="DY316" i="65"/>
  <c r="DY261" i="65"/>
  <c r="DY299" i="65"/>
  <c r="DY350" i="65"/>
  <c r="DY345" i="65"/>
  <c r="DW334" i="65"/>
  <c r="DW310" i="65"/>
  <c r="DW278" i="65"/>
  <c r="DW335" i="65"/>
  <c r="DW299" i="65"/>
  <c r="DZ299" i="65"/>
  <c r="DZ267" i="65"/>
  <c r="DW267" i="65"/>
  <c r="DW324" i="65"/>
  <c r="DW296" i="65"/>
  <c r="DW264" i="65"/>
  <c r="DW333" i="65"/>
  <c r="DZ333" i="65"/>
  <c r="DW297" i="65"/>
  <c r="DW265" i="65"/>
  <c r="DZ350" i="65"/>
  <c r="DW350" i="65"/>
  <c r="DZ326" i="65"/>
  <c r="DW326" i="65"/>
  <c r="DW298" i="65"/>
  <c r="DW266" i="65"/>
  <c r="DW323" i="65"/>
  <c r="DW295" i="65"/>
  <c r="DW263" i="65"/>
  <c r="DW316" i="65"/>
  <c r="DZ316" i="65"/>
  <c r="DZ284" i="65"/>
  <c r="DW284" i="65"/>
  <c r="DZ349" i="65"/>
  <c r="DW349" i="65"/>
  <c r="DW325" i="65"/>
  <c r="DZ325" i="65"/>
  <c r="DZ293" i="65"/>
  <c r="DW293" i="65"/>
  <c r="DZ261" i="65"/>
  <c r="DW261" i="65"/>
  <c r="DW346" i="65"/>
  <c r="DZ322" i="65"/>
  <c r="DW322" i="65"/>
  <c r="DW294" i="65"/>
  <c r="DW262" i="65"/>
  <c r="DZ315" i="65"/>
  <c r="DW315" i="65"/>
  <c r="DZ283" i="65"/>
  <c r="DW283" i="65"/>
  <c r="DW348" i="65"/>
  <c r="DW312" i="65"/>
  <c r="DW280" i="65"/>
  <c r="DZ345" i="65"/>
  <c r="DW345" i="65"/>
  <c r="DW313" i="65"/>
  <c r="DW281" i="65"/>
  <c r="DZ406" i="65"/>
  <c r="DZ351" i="65"/>
  <c r="DZ389" i="65"/>
  <c r="DZ405" i="65"/>
  <c r="DZ367" i="65"/>
  <c r="DZ425" i="65"/>
  <c r="DZ437" i="65"/>
  <c r="DZ373" i="65"/>
  <c r="DZ383" i="65"/>
  <c r="DZ358" i="65"/>
  <c r="DZ390" i="65"/>
  <c r="DZ357" i="65"/>
  <c r="DZ374" i="65"/>
  <c r="DZ399" i="65"/>
  <c r="DZ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L55" i="65" l="1"/>
  <c r="FK55" i="65" s="1"/>
  <c r="DZ355" i="65"/>
  <c r="DZ371" i="65"/>
  <c r="DZ403" i="65"/>
  <c r="EC358" i="65"/>
  <c r="EC390" i="65"/>
  <c r="EC369" i="65"/>
  <c r="EC385" i="65"/>
  <c r="EC401" i="65"/>
  <c r="DZ356" i="65"/>
  <c r="DZ388" i="65"/>
  <c r="EC427" i="65"/>
  <c r="DZ430" i="65"/>
  <c r="EC417" i="65"/>
  <c r="DZ429" i="65"/>
  <c r="U137" i="64"/>
  <c r="U145" i="64"/>
  <c r="U136" i="64"/>
  <c r="U141" i="64"/>
  <c r="U143" i="64"/>
  <c r="U139" i="64"/>
  <c r="U144" i="64"/>
  <c r="U146" i="64"/>
  <c r="U138" i="64"/>
  <c r="U142" i="64"/>
  <c r="U140" i="64"/>
  <c r="EB347" i="65"/>
  <c r="DY347" i="65"/>
  <c r="DY349" i="65"/>
  <c r="V136" i="64"/>
  <c r="V139" i="64"/>
  <c r="V141" i="64"/>
  <c r="V143" i="64"/>
  <c r="V145" i="64"/>
  <c r="V137" i="64"/>
  <c r="V138" i="64"/>
  <c r="V142" i="64"/>
  <c r="V144" i="64"/>
  <c r="V140" i="64"/>
  <c r="V146" i="64"/>
  <c r="FL54" i="65"/>
  <c r="FK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C439" i="65"/>
  <c r="EC353" i="65"/>
  <c r="DZ404" i="65"/>
  <c r="DZ387" i="65"/>
  <c r="EC374" i="65"/>
  <c r="DZ372" i="65"/>
  <c r="EC406" i="65"/>
  <c r="DZ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W372" i="65"/>
  <c r="DW404" i="65"/>
  <c r="DW367" i="65"/>
  <c r="DW403" i="65"/>
  <c r="DW355" i="65"/>
  <c r="EC441" i="65"/>
  <c r="DW441" i="65"/>
  <c r="DZ438" i="65"/>
  <c r="DW438" i="65"/>
  <c r="DW406" i="65"/>
  <c r="EC357" i="65"/>
  <c r="DW357" i="65"/>
  <c r="DZ427" i="65"/>
  <c r="DW427" i="65"/>
  <c r="DZ400" i="65"/>
  <c r="DW400" i="65"/>
  <c r="DW383" i="65"/>
  <c r="EC405" i="65"/>
  <c r="DW405" i="65"/>
  <c r="DZ428" i="65"/>
  <c r="DW428" i="65"/>
  <c r="DW351" i="65"/>
  <c r="DW356" i="65"/>
  <c r="DZ417" i="65"/>
  <c r="DW417" i="65"/>
  <c r="DZ402" i="65"/>
  <c r="DW402" i="65"/>
  <c r="DZ354" i="65"/>
  <c r="DW354" i="65"/>
  <c r="DW374" i="65"/>
  <c r="DZ416" i="65"/>
  <c r="DW416" i="65"/>
  <c r="DW437" i="65"/>
  <c r="DW358" i="65"/>
  <c r="DW430" i="65"/>
  <c r="DZ386" i="65"/>
  <c r="DW386" i="65"/>
  <c r="DZ370" i="65"/>
  <c r="DW370" i="65"/>
  <c r="DW429" i="65"/>
  <c r="DW371" i="65"/>
  <c r="DW425" i="65"/>
  <c r="DZ369" i="65"/>
  <c r="DW369" i="65"/>
  <c r="EC389" i="65"/>
  <c r="DW389" i="65"/>
  <c r="DZ353" i="65"/>
  <c r="DW353" i="65"/>
  <c r="DW399" i="65"/>
  <c r="DW387" i="65"/>
  <c r="DW390" i="65"/>
  <c r="DZ401" i="65"/>
  <c r="DW401" i="65"/>
  <c r="DZ385" i="65"/>
  <c r="DW385" i="65"/>
  <c r="DZ426" i="65"/>
  <c r="DW426" i="65"/>
  <c r="DZ352" i="65"/>
  <c r="DW352" i="65"/>
  <c r="DZ368" i="65"/>
  <c r="DW368" i="65"/>
  <c r="DW388" i="65"/>
  <c r="DW439" i="65"/>
  <c r="DW415" i="65"/>
  <c r="DZ384" i="65"/>
  <c r="DW384" i="65"/>
  <c r="DW442" i="65"/>
  <c r="EC373" i="65"/>
  <c r="DW373" i="65"/>
  <c r="DW419" i="65"/>
  <c r="DW440" i="65"/>
  <c r="DW418" i="65"/>
  <c r="DZ442" i="65"/>
  <c r="EC442" i="65"/>
  <c r="DZ419" i="65"/>
  <c r="EC419" i="65"/>
  <c r="DZ439" i="65"/>
  <c r="DZ440" i="65"/>
  <c r="DZ418" i="65"/>
  <c r="EC418" i="65"/>
  <c r="EC445" i="65"/>
  <c r="DY358" i="65"/>
  <c r="DY390" i="65"/>
  <c r="DY373" i="65"/>
  <c r="DY405" i="65"/>
  <c r="DY437" i="65"/>
  <c r="DY399" i="65"/>
  <c r="DY374" i="65"/>
  <c r="DY357" i="65"/>
  <c r="DY389" i="65"/>
  <c r="DY425" i="65"/>
  <c r="DY406" i="65"/>
  <c r="DY367" i="65"/>
  <c r="DY415" i="65"/>
  <c r="DY383" i="65"/>
  <c r="DY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T32" i="65" l="1"/>
  <c r="ET37" i="65"/>
  <c r="ET40" i="65"/>
  <c r="ET36" i="65"/>
  <c r="ET33" i="65"/>
  <c r="ET39" i="65"/>
  <c r="DY385" i="65"/>
  <c r="DY426" i="65"/>
  <c r="EB357" i="65"/>
  <c r="EB405" i="65"/>
  <c r="DY352" i="65"/>
  <c r="DY354" i="65"/>
  <c r="DY384" i="65"/>
  <c r="DY402" i="65"/>
  <c r="EB373" i="65"/>
  <c r="DY417" i="65"/>
  <c r="DY400" i="65"/>
  <c r="DY368" i="65"/>
  <c r="DY353" i="65"/>
  <c r="DY438" i="65"/>
  <c r="EB389" i="65"/>
  <c r="DY416" i="65"/>
  <c r="DY386" i="65"/>
  <c r="EB441" i="65"/>
  <c r="DY427" i="65"/>
  <c r="DY428" i="65"/>
  <c r="DY370" i="65"/>
  <c r="DY401" i="65"/>
  <c r="DY369" i="65"/>
  <c r="DY356" i="65"/>
  <c r="DY372" i="65"/>
  <c r="EB358" i="65"/>
  <c r="EB390" i="65"/>
  <c r="DY355" i="65"/>
  <c r="EB374" i="65"/>
  <c r="EB369" i="65"/>
  <c r="DY430" i="65"/>
  <c r="DY388" i="65"/>
  <c r="EB427" i="65"/>
  <c r="DY371" i="65"/>
  <c r="EB406" i="65"/>
  <c r="EB401" i="65"/>
  <c r="EB439" i="65"/>
  <c r="EB385" i="65"/>
  <c r="DY404" i="65"/>
  <c r="DY429" i="65"/>
  <c r="EB417" i="65"/>
  <c r="DY403" i="65"/>
  <c r="EB353" i="65"/>
  <c r="DY387" i="65"/>
  <c r="DY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FA33" i="65"/>
  <c r="W151" i="64"/>
  <c r="W156" i="64"/>
  <c r="W148" i="64"/>
  <c r="W153" i="64"/>
  <c r="W155" i="64"/>
  <c r="W154" i="64"/>
  <c r="W147" i="64"/>
  <c r="W152" i="64"/>
  <c r="W157" i="64"/>
  <c r="W149" i="64"/>
  <c r="W150" i="64"/>
  <c r="DY439" i="65"/>
  <c r="DY419" i="65"/>
  <c r="EB419" i="65"/>
  <c r="DY442" i="65"/>
  <c r="EB442" i="65"/>
  <c r="DY440" i="65"/>
  <c r="DY418" i="65"/>
  <c r="EB418" i="65"/>
  <c r="FA37" i="65"/>
  <c r="FA32" i="65"/>
  <c r="FA40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FA36" i="65" l="1"/>
  <c r="FA39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Z363" i="65" l="1"/>
  <c r="DZ379" i="65"/>
  <c r="DZ395" i="65"/>
  <c r="DZ411" i="65"/>
  <c r="EC366" i="65"/>
  <c r="EC382" i="65"/>
  <c r="EC398" i="65"/>
  <c r="EC414" i="65"/>
  <c r="EC361" i="65"/>
  <c r="EC377" i="65"/>
  <c r="EC393" i="65"/>
  <c r="EC409" i="65"/>
  <c r="DZ364" i="65"/>
  <c r="DZ380" i="65"/>
  <c r="DZ396" i="65"/>
  <c r="DZ412" i="65"/>
  <c r="DZ435" i="65"/>
  <c r="EC422" i="65"/>
  <c r="DZ446" i="65"/>
  <c r="EC433" i="65"/>
  <c r="DZ445" i="65"/>
  <c r="EC424" i="65"/>
  <c r="DZ436" i="65"/>
  <c r="EC448" i="65"/>
  <c r="DZ362" i="65"/>
  <c r="DZ378" i="65"/>
  <c r="DZ394" i="65"/>
  <c r="DZ410" i="65"/>
  <c r="DZ361" i="65"/>
  <c r="EC365" i="65"/>
  <c r="DZ377" i="65"/>
  <c r="EC381" i="65"/>
  <c r="DZ393" i="65"/>
  <c r="EC397" i="65"/>
  <c r="DZ409" i="65"/>
  <c r="EC413" i="65"/>
  <c r="DZ360" i="65"/>
  <c r="DZ376" i="65"/>
  <c r="DZ392" i="65"/>
  <c r="DZ408" i="65"/>
  <c r="DZ422" i="65"/>
  <c r="DZ434" i="65"/>
  <c r="DZ421" i="65"/>
  <c r="DZ433" i="65"/>
  <c r="DZ432" i="65"/>
  <c r="DZ444" i="65"/>
  <c r="EC423" i="65"/>
  <c r="EC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L125" i="65" l="1"/>
  <c r="FK125" i="65" s="1"/>
  <c r="FL127" i="65"/>
  <c r="FK127" i="65" s="1"/>
  <c r="FL126" i="65"/>
  <c r="FK126" i="65" s="1"/>
  <c r="DW434" i="65"/>
  <c r="DW435" i="65"/>
  <c r="DW444" i="65"/>
  <c r="DZ420" i="65"/>
  <c r="DW420" i="65"/>
  <c r="DZ414" i="65"/>
  <c r="DW414" i="65"/>
  <c r="DZ382" i="65"/>
  <c r="DW382" i="65"/>
  <c r="DW411" i="65"/>
  <c r="DW379" i="65"/>
  <c r="DW412" i="65"/>
  <c r="DW380" i="65"/>
  <c r="DZ413" i="65"/>
  <c r="DW413" i="65"/>
  <c r="DZ381" i="65"/>
  <c r="DW381" i="65"/>
  <c r="DY397" i="65"/>
  <c r="DY366" i="65"/>
  <c r="DY382" i="65"/>
  <c r="DY407" i="65"/>
  <c r="DY443" i="65"/>
  <c r="DY448" i="65"/>
  <c r="DY420" i="65"/>
  <c r="DY431" i="65"/>
  <c r="DY423" i="65"/>
  <c r="DY375" i="65"/>
  <c r="DY391" i="65"/>
  <c r="DY413" i="65"/>
  <c r="DY365" i="65"/>
  <c r="DY359" i="65"/>
  <c r="DY447" i="65"/>
  <c r="DY398" i="65"/>
  <c r="DY381" i="65"/>
  <c r="DY414" i="65"/>
  <c r="DY424" i="65"/>
  <c r="DW422" i="65"/>
  <c r="DZ431" i="65"/>
  <c r="DW431" i="65"/>
  <c r="DW436" i="65"/>
  <c r="DW445" i="65"/>
  <c r="DW410" i="65"/>
  <c r="DW378" i="65"/>
  <c r="DZ407" i="65"/>
  <c r="DW407" i="65"/>
  <c r="DZ375" i="65"/>
  <c r="DW375" i="65"/>
  <c r="DW408" i="65"/>
  <c r="DW376" i="65"/>
  <c r="DW409" i="65"/>
  <c r="DW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Y361" i="65"/>
  <c r="DY393" i="65"/>
  <c r="EB413" i="65"/>
  <c r="DY433" i="65"/>
  <c r="EB365" i="65"/>
  <c r="DY392" i="65"/>
  <c r="EB381" i="65"/>
  <c r="DY362" i="65"/>
  <c r="DY409" i="65"/>
  <c r="EB423" i="65"/>
  <c r="DY360" i="65"/>
  <c r="DY394" i="65"/>
  <c r="DY376" i="65"/>
  <c r="DY432" i="65"/>
  <c r="DY378" i="65"/>
  <c r="DY421" i="65"/>
  <c r="DY444" i="65"/>
  <c r="EB397" i="65"/>
  <c r="DY422" i="65"/>
  <c r="DY408" i="65"/>
  <c r="DY434" i="65"/>
  <c r="DY410" i="65"/>
  <c r="DY377" i="65"/>
  <c r="EB447" i="65"/>
  <c r="DY411" i="65"/>
  <c r="EB361" i="65"/>
  <c r="EB414" i="65"/>
  <c r="EB382" i="65"/>
  <c r="DY380" i="65"/>
  <c r="EB424" i="65"/>
  <c r="DY396" i="65"/>
  <c r="DY412" i="65"/>
  <c r="EB398" i="65"/>
  <c r="DY379" i="65"/>
  <c r="DY436" i="65"/>
  <c r="DY364" i="65"/>
  <c r="DY435" i="65"/>
  <c r="EB393" i="65"/>
  <c r="EB448" i="65"/>
  <c r="DY395" i="65"/>
  <c r="DY363" i="65"/>
  <c r="EB377" i="65"/>
  <c r="DY446" i="65"/>
  <c r="EB366" i="65"/>
  <c r="EB445" i="65"/>
  <c r="EB422" i="65"/>
  <c r="EB409" i="65"/>
  <c r="EB433" i="65"/>
  <c r="DZ447" i="65"/>
  <c r="DW447" i="65"/>
  <c r="DW423" i="65"/>
  <c r="DZ423" i="65"/>
  <c r="DW432" i="65"/>
  <c r="DW433" i="65"/>
  <c r="DZ398" i="65"/>
  <c r="DW398" i="65"/>
  <c r="DW366" i="65"/>
  <c r="DZ366" i="65"/>
  <c r="DW395" i="65"/>
  <c r="DW363" i="65"/>
  <c r="DW396" i="65"/>
  <c r="DW364" i="65"/>
  <c r="DZ397" i="65"/>
  <c r="DW397" i="65"/>
  <c r="DZ365" i="65"/>
  <c r="DW365" i="65"/>
  <c r="DW446" i="65"/>
  <c r="DZ443" i="65"/>
  <c r="DW443" i="65"/>
  <c r="DW448" i="65"/>
  <c r="DZ448" i="65"/>
  <c r="DZ424" i="65"/>
  <c r="DW424" i="65"/>
  <c r="DW421" i="65"/>
  <c r="DW394" i="65"/>
  <c r="DW362" i="65"/>
  <c r="DZ391" i="65"/>
  <c r="DW391" i="65"/>
  <c r="DZ359" i="65"/>
  <c r="DW359" i="65"/>
  <c r="DW392" i="65"/>
  <c r="DW360" i="65"/>
  <c r="DW393" i="65"/>
  <c r="DW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Y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L65" i="65" l="1"/>
  <c r="FK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Z487" i="65" l="1"/>
  <c r="DZ471" i="65"/>
  <c r="DZ497" i="65"/>
  <c r="DZ504" i="65"/>
  <c r="DZ513" i="65"/>
  <c r="DZ472" i="65"/>
  <c r="DZ465" i="65"/>
  <c r="DZ449" i="65"/>
  <c r="DZ535" i="65"/>
  <c r="DZ523" i="65"/>
  <c r="DZ481" i="65"/>
  <c r="DZ456" i="65"/>
  <c r="DZ488" i="65"/>
  <c r="DZ503" i="65"/>
  <c r="DZ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L66" i="65"/>
  <c r="FK66" i="65" s="1"/>
  <c r="FL67" i="65"/>
  <c r="FK67" i="65" s="1"/>
  <c r="EC451" i="65"/>
  <c r="EC467" i="65"/>
  <c r="EC483" i="65"/>
  <c r="EC499" i="65"/>
  <c r="DZ527" i="65"/>
  <c r="DZ470" i="65"/>
  <c r="DZ486" i="65"/>
  <c r="DZ502" i="65"/>
  <c r="DZ453" i="65"/>
  <c r="DZ469" i="65"/>
  <c r="DZ485" i="65"/>
  <c r="EC525" i="65"/>
  <c r="EC456" i="65"/>
  <c r="EC472" i="65"/>
  <c r="EC488" i="65"/>
  <c r="EC504" i="65"/>
  <c r="DZ528" i="65"/>
  <c r="EC543" i="65"/>
  <c r="DZ454" i="65"/>
  <c r="DZ501" i="65"/>
  <c r="EC515" i="65"/>
  <c r="EC537" i="65"/>
  <c r="DZ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W527" i="65"/>
  <c r="DW523" i="65"/>
  <c r="DW472" i="65"/>
  <c r="DW528" i="65"/>
  <c r="DW538" i="65"/>
  <c r="DW449" i="65"/>
  <c r="DW516" i="65"/>
  <c r="DW485" i="65"/>
  <c r="DZ498" i="65"/>
  <c r="DW498" i="65"/>
  <c r="DZ482" i="65"/>
  <c r="DW482" i="65"/>
  <c r="DW465" i="65"/>
  <c r="DW488" i="65"/>
  <c r="DZ451" i="65"/>
  <c r="DW451" i="65"/>
  <c r="EC487" i="65"/>
  <c r="DW487" i="65"/>
  <c r="EC471" i="65"/>
  <c r="DW471" i="65"/>
  <c r="DZ536" i="65"/>
  <c r="DW536" i="65"/>
  <c r="DZ525" i="65"/>
  <c r="DW525" i="65"/>
  <c r="DW453" i="65"/>
  <c r="DW501" i="65"/>
  <c r="DZ524" i="65"/>
  <c r="DW524" i="65"/>
  <c r="DW513" i="65"/>
  <c r="DZ483" i="65"/>
  <c r="DW483" i="65"/>
  <c r="DW504" i="65"/>
  <c r="DW540" i="65"/>
  <c r="DW456" i="65"/>
  <c r="DW535" i="65"/>
  <c r="DW469" i="65"/>
  <c r="EC503" i="65"/>
  <c r="DW503" i="65"/>
  <c r="DZ484" i="65"/>
  <c r="DW484" i="65"/>
  <c r="DZ468" i="65"/>
  <c r="DW468" i="65"/>
  <c r="DZ499" i="65"/>
  <c r="DW499" i="65"/>
  <c r="EC539" i="65"/>
  <c r="DW539" i="65"/>
  <c r="DZ500" i="65"/>
  <c r="DW500" i="65"/>
  <c r="DW497" i="65"/>
  <c r="DZ514" i="65"/>
  <c r="DW514" i="65"/>
  <c r="DZ466" i="65"/>
  <c r="DW466" i="65"/>
  <c r="DW481" i="65"/>
  <c r="DW454" i="65"/>
  <c r="DZ452" i="65"/>
  <c r="DW452" i="65"/>
  <c r="DW486" i="65"/>
  <c r="DZ450" i="65"/>
  <c r="DW450" i="65"/>
  <c r="DW537" i="65"/>
  <c r="DW470" i="65"/>
  <c r="DW517" i="65"/>
  <c r="DW502" i="65"/>
  <c r="DZ526" i="65"/>
  <c r="DW526" i="65"/>
  <c r="DZ515" i="65"/>
  <c r="DW515" i="65"/>
  <c r="EC455" i="65"/>
  <c r="DW455" i="65"/>
  <c r="DZ467" i="65"/>
  <c r="DW467" i="65"/>
  <c r="DZ538" i="65"/>
  <c r="DZ540" i="65"/>
  <c r="EC540" i="65"/>
  <c r="DZ517" i="65"/>
  <c r="EC517" i="65"/>
  <c r="DZ516" i="65"/>
  <c r="EC516" i="65"/>
  <c r="DZ537" i="65"/>
  <c r="DY504" i="65"/>
  <c r="DY456" i="65"/>
  <c r="DY449" i="65"/>
  <c r="DY497" i="65"/>
  <c r="DY472" i="65"/>
  <c r="DY455" i="65"/>
  <c r="DY535" i="65"/>
  <c r="DY471" i="65"/>
  <c r="DY523" i="65"/>
  <c r="DY488" i="65"/>
  <c r="DY487" i="65"/>
  <c r="DY503" i="65"/>
  <c r="DY465" i="65"/>
  <c r="DY513" i="65"/>
  <c r="DY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T43" i="65"/>
  <c r="ET46" i="65"/>
  <c r="ET50" i="65"/>
  <c r="DY526" i="65"/>
  <c r="DY536" i="65"/>
  <c r="EB503" i="65"/>
  <c r="EB471" i="65"/>
  <c r="DY484" i="65"/>
  <c r="DY499" i="65"/>
  <c r="DY466" i="65"/>
  <c r="DY467" i="65"/>
  <c r="DY498" i="65"/>
  <c r="DY500" i="65"/>
  <c r="DY515" i="65"/>
  <c r="DY452" i="65"/>
  <c r="DY514" i="65"/>
  <c r="EB455" i="65"/>
  <c r="DY483" i="65"/>
  <c r="DY450" i="65"/>
  <c r="DY525" i="65"/>
  <c r="EB539" i="65"/>
  <c r="DY451" i="65"/>
  <c r="DY468" i="65"/>
  <c r="DY482" i="65"/>
  <c r="EB487" i="65"/>
  <c r="DY524" i="65"/>
  <c r="EB467" i="65"/>
  <c r="EB499" i="65"/>
  <c r="DY527" i="65"/>
  <c r="DY486" i="65"/>
  <c r="EB537" i="65"/>
  <c r="EB504" i="65"/>
  <c r="EB472" i="65"/>
  <c r="EB525" i="65"/>
  <c r="DY453" i="65"/>
  <c r="DY528" i="65"/>
  <c r="EB451" i="65"/>
  <c r="EB483" i="65"/>
  <c r="EB515" i="65"/>
  <c r="DY539" i="65"/>
  <c r="DY485" i="65"/>
  <c r="DY454" i="65"/>
  <c r="DY469" i="65"/>
  <c r="DY502" i="65"/>
  <c r="DY470" i="65"/>
  <c r="EB488" i="65"/>
  <c r="EB456" i="65"/>
  <c r="DY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Y538" i="65"/>
  <c r="DY517" i="65"/>
  <c r="EB517" i="65"/>
  <c r="DY516" i="65"/>
  <c r="EB516" i="65"/>
  <c r="DY540" i="65"/>
  <c r="EB540" i="65"/>
  <c r="DY537" i="65"/>
  <c r="E165" i="64"/>
  <c r="E167" i="64"/>
  <c r="E168" i="64"/>
  <c r="E163" i="64"/>
  <c r="E164" i="64"/>
  <c r="E166" i="64"/>
  <c r="ET49" i="65"/>
  <c r="ET47" i="65"/>
  <c r="ET42" i="65"/>
  <c r="FA47" i="65"/>
  <c r="FA42" i="65"/>
  <c r="FA49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L137" i="65"/>
  <c r="FK137" i="65" s="1"/>
  <c r="DZ518" i="65"/>
  <c r="DZ511" i="65"/>
  <c r="DZ479" i="65"/>
  <c r="DZ541" i="65"/>
  <c r="DZ496" i="65"/>
  <c r="DZ464" i="65"/>
  <c r="DZ505" i="65"/>
  <c r="DZ473" i="65"/>
  <c r="DY463" i="65"/>
  <c r="DY512" i="65"/>
  <c r="DY505" i="65"/>
  <c r="DY464" i="65"/>
  <c r="DY457" i="65"/>
  <c r="DY489" i="65"/>
  <c r="DY496" i="65"/>
  <c r="DY479" i="65"/>
  <c r="DY546" i="65"/>
  <c r="DY518" i="65"/>
  <c r="DY545" i="65"/>
  <c r="DY521" i="65"/>
  <c r="DY495" i="65"/>
  <c r="DY473" i="65"/>
  <c r="DY541" i="65"/>
  <c r="DY511" i="65"/>
  <c r="DY480" i="65"/>
  <c r="DY529" i="65"/>
  <c r="DY522" i="65"/>
  <c r="DZ495" i="65"/>
  <c r="DZ463" i="65"/>
  <c r="DZ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C459" i="65"/>
  <c r="EC475" i="65"/>
  <c r="EC491" i="65"/>
  <c r="EC507" i="65"/>
  <c r="EC531" i="65"/>
  <c r="DZ543" i="65"/>
  <c r="DZ462" i="65"/>
  <c r="DZ478" i="65"/>
  <c r="DZ494" i="65"/>
  <c r="DZ510" i="65"/>
  <c r="EC522" i="65"/>
  <c r="DZ534" i="65"/>
  <c r="EC546" i="65"/>
  <c r="DZ461" i="65"/>
  <c r="DZ477" i="65"/>
  <c r="DZ493" i="65"/>
  <c r="DZ509" i="65"/>
  <c r="DZ533" i="65"/>
  <c r="EC464" i="65"/>
  <c r="EC480" i="65"/>
  <c r="EC496" i="65"/>
  <c r="EC512" i="65"/>
  <c r="EC520" i="65"/>
  <c r="DZ544" i="65"/>
  <c r="DZ458" i="65"/>
  <c r="DW462" i="65"/>
  <c r="DZ474" i="65"/>
  <c r="DW478" i="65"/>
  <c r="DZ490" i="65"/>
  <c r="DZ506" i="65"/>
  <c r="DW518" i="65"/>
  <c r="DW522" i="65"/>
  <c r="DZ530" i="65"/>
  <c r="DW534" i="65"/>
  <c r="DZ542" i="65"/>
  <c r="DW546" i="65"/>
  <c r="DW461" i="65"/>
  <c r="DW473" i="65"/>
  <c r="DW477" i="65"/>
  <c r="DW489" i="65"/>
  <c r="DW493" i="65"/>
  <c r="DW505" i="65"/>
  <c r="DW509" i="65"/>
  <c r="EC521" i="65"/>
  <c r="DW529" i="65"/>
  <c r="DW533" i="65"/>
  <c r="DW541" i="65"/>
  <c r="EC545" i="65"/>
  <c r="DZ460" i="65"/>
  <c r="DW464" i="65"/>
  <c r="DZ476" i="65"/>
  <c r="DW480" i="65"/>
  <c r="DZ492" i="65"/>
  <c r="DW496" i="65"/>
  <c r="DZ508" i="65"/>
  <c r="DW512" i="65"/>
  <c r="DZ520" i="65"/>
  <c r="DZ532" i="65"/>
  <c r="DW544" i="65"/>
  <c r="DZ459" i="65"/>
  <c r="EC463" i="65"/>
  <c r="DZ475" i="65"/>
  <c r="EC479" i="65"/>
  <c r="DZ491" i="65"/>
  <c r="EC495" i="65"/>
  <c r="DZ507" i="65"/>
  <c r="EC511" i="65"/>
  <c r="DZ519" i="65"/>
  <c r="DZ531" i="65"/>
  <c r="DZ546" i="65"/>
  <c r="DZ522" i="65"/>
  <c r="DW494" i="65"/>
  <c r="DW459" i="65"/>
  <c r="DZ512" i="65"/>
  <c r="DZ480" i="65"/>
  <c r="DZ545" i="65"/>
  <c r="DZ521" i="65"/>
  <c r="DZ489" i="65"/>
  <c r="DZ457" i="65"/>
  <c r="FA50" i="65"/>
  <c r="FA46" i="65"/>
  <c r="FA43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L139" i="65"/>
  <c r="FK139" i="65" s="1"/>
  <c r="FL138" i="65"/>
  <c r="FK138" i="65" s="1"/>
  <c r="DW457" i="65"/>
  <c r="DW545" i="65"/>
  <c r="DW521" i="65"/>
  <c r="DW510" i="65"/>
  <c r="DW543" i="65"/>
  <c r="U202" i="64"/>
  <c r="U203" i="64"/>
  <c r="U204" i="64"/>
  <c r="U205" i="64"/>
  <c r="U206" i="64"/>
  <c r="U207" i="64"/>
  <c r="U211" i="64"/>
  <c r="U208" i="64"/>
  <c r="U209" i="64"/>
  <c r="U210" i="64"/>
  <c r="U212" i="64"/>
  <c r="DW491" i="65"/>
  <c r="DW460" i="65"/>
  <c r="DW474" i="65"/>
  <c r="DW475" i="65"/>
  <c r="DW508" i="65"/>
  <c r="DW511" i="65"/>
  <c r="DW519" i="65"/>
  <c r="DW492" i="65"/>
  <c r="DW506" i="65"/>
  <c r="DW507" i="65"/>
  <c r="DW520" i="65"/>
  <c r="DW495" i="65"/>
  <c r="DW530" i="65"/>
  <c r="DW479" i="65"/>
  <c r="DW458" i="65"/>
  <c r="DW542" i="65"/>
  <c r="EB479" i="65"/>
  <c r="DY459" i="65"/>
  <c r="DY476" i="65"/>
  <c r="DY520" i="65"/>
  <c r="DY508" i="65"/>
  <c r="DY530" i="65"/>
  <c r="EB463" i="65"/>
  <c r="DY542" i="65"/>
  <c r="DY507" i="65"/>
  <c r="DY532" i="65"/>
  <c r="EB511" i="65"/>
  <c r="DY492" i="65"/>
  <c r="DY458" i="65"/>
  <c r="DY506" i="65"/>
  <c r="EB545" i="65"/>
  <c r="DY531" i="65"/>
  <c r="DY491" i="65"/>
  <c r="DY519" i="65"/>
  <c r="DY475" i="65"/>
  <c r="EB495" i="65"/>
  <c r="EB521" i="65"/>
  <c r="DY474" i="65"/>
  <c r="DY460" i="65"/>
  <c r="DY490" i="65"/>
  <c r="EB546" i="65"/>
  <c r="DY533" i="65"/>
  <c r="EB491" i="65"/>
  <c r="DY461" i="65"/>
  <c r="DY462" i="65"/>
  <c r="DY494" i="65"/>
  <c r="DY477" i="65"/>
  <c r="EB531" i="65"/>
  <c r="EB480" i="65"/>
  <c r="EB496" i="65"/>
  <c r="EB507" i="65"/>
  <c r="EB522" i="65"/>
  <c r="EB512" i="65"/>
  <c r="DY478" i="65"/>
  <c r="EB520" i="65"/>
  <c r="DY534" i="65"/>
  <c r="DY544" i="65"/>
  <c r="EB459" i="65"/>
  <c r="DY509" i="65"/>
  <c r="EB475" i="65"/>
  <c r="DY510" i="65"/>
  <c r="DY493" i="65"/>
  <c r="EB464" i="65"/>
  <c r="DW463" i="65"/>
  <c r="DW531" i="65"/>
  <c r="DW532" i="65"/>
  <c r="DW476" i="65"/>
  <c r="DW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B543" i="65"/>
  <c r="DY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<sst xmlns="http://schemas.openxmlformats.org/spreadsheetml/2006/main" count="24878" uniqueCount="1527">
  <si>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</si>
  <si>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</si>
  <si>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</si>
  <si>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</si>
  <si>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</si>
  <si>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</si>
  <si>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</si>
  <si>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</si>
  <si>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</si>
  <si>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</si>
  <si>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</si>
  <si>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</si>
  <si>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</si>
  <si>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</si>
  <si>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</si>
  <si>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</si>
  <si>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</si>
  <si>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</si>
  <si>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</si>
  <si>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</si>
  <si>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</si>
  <si>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</si>
  <si>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</si>
  <si>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</si>
  <si>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</si>
  <si>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</si>
  <si>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</si>
  <si>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</si>
  <si>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</si>
  <si>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</si>
  <si>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</si>
  <si>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</si>
  <si>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</si>
  <si>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</si>
  <si>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</si>
  <si>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</si>
  <si>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</si>
  <si>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</si>
  <si>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</si>
  <si>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</si>
  <si>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</si>
  <si>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</si>
  <si>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</si>
  <si>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</si>
  <si>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</si>
  <si>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</si>
  <si>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</si>
  <si>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</si>
  <si>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</si>
  <si>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</si>
  <si>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</si>
  <si>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</si>
  <si>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</si>
  <si>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</si>
  <si>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</si>
  <si>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</si>
  <si>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</si>
  <si>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</si>
  <si>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</si>
  <si>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</si>
  <si>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</si>
  <si>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</si>
  <si>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</si>
  <si>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</si>
  <si>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</si>
  <si>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</si>
  <si>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</si>
  <si>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</si>
  <si>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</si>
  <si>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</si>
  <si>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</si>
  <si>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</si>
  <si>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</si>
  <si>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</si>
  <si>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</si>
  <si>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</si>
  <si>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</si>
  <si>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</si>
  <si>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</si>
  <si>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</si>
  <si>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</si>
  <si>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</si>
  <si>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</si>
  <si>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</si>
  <si>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</si>
  <si>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</si>
  <si>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</si>
  <si>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</si>
  <si>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</si>
  <si>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</si>
  <si>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</si>
  <si>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</si>
  <si>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</si>
  <si>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</si>
  <si>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</si>
  <si>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</si>
  <si>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</si>
  <si>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</si>
  <si>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</si>
  <si>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</si>
  <si>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</si>
  <si>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</si>
  <si>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</si>
  <si>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</si>
  <si>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</si>
  <si>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</si>
  <si>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</si>
  <si>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</si>
  <si>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</si>
  <si>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</si>
  <si>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</si>
  <si>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</si>
  <si>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</si>
  <si>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</si>
  <si>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</si>
  <si>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</si>
  <si>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</si>
  <si>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</si>
  <si>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</si>
  <si>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</si>
  <si>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</si>
  <si>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</si>
  <si>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</si>
  <si>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</si>
  <si>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</si>
  <si>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</si>
  <si>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</si>
  <si>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</si>
  <si>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</si>
  <si>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</si>
  <si>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</si>
  <si>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</si>
  <si>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</si>
  <si>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</si>
  <si>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</si>
  <si>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</si>
  <si>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</si>
  <si>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</si>
  <si>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</si>
  <si>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</si>
  <si>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</si>
  <si>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</si>
  <si>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</si>
  <si>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</si>
  <si>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</si>
  <si>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</si>
  <si>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</si>
  <si>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</si>
  <si>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</si>
  <si>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</si>
  <si>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</si>
  <si>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</si>
  <si>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</si>
  <si>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</si>
  <si>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</si>
  <si>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</si>
  <si>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</si>
  <si>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</si>
  <si>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</si>
  <si>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</si>
  <si>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</si>
  <si>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</si>
  <si>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</si>
  <si>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</si>
  <si>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</si>
  <si>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</si>
  <si>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</si>
  <si>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</si>
  <si>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</si>
  <si>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</si>
  <si>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</si>
  <si>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</si>
  <si>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</si>
  <si>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</si>
  <si>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</si>
  <si>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</si>
  <si>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</si>
  <si>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</si>
  <si>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</si>
  <si>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</si>
  <si>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</si>
  <si>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</si>
  <si>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</si>
  <si>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</si>
  <si>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</si>
  <si>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</si>
  <si>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</si>
  <si>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</si>
  <si>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</si>
  <si>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</si>
  <si>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</si>
  <si>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</si>
  <si>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</si>
  <si>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</si>
  <si>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</si>
  <si>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</si>
  <si>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</si>
  <si>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</si>
  <si>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</si>
  <si>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</si>
  <si>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</si>
  <si>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</si>
  <si>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</si>
  <si>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</si>
  <si>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</si>
  <si>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</si>
  <si>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</si>
  <si>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</si>
  <si>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</si>
  <si>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</si>
  <si>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</si>
  <si>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</si>
  <si>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</si>
  <si>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</si>
  <si>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</si>
  <si>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</si>
  <si>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</si>
  <si>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</si>
  <si>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</si>
  <si>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</si>
  <si>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</si>
  <si>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</si>
  <si>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</si>
  <si>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</si>
  <si>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</si>
  <si>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</si>
  <si>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</si>
  <si>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</si>
  <si>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</si>
  <si>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</si>
  <si>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</si>
  <si>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</si>
  <si>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</si>
  <si>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</si>
  <si>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</si>
  <si>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</si>
  <si>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</si>
  <si>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</si>
  <si>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</si>
  <si>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</si>
  <si>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</si>
  <si>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</si>
  <si>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</si>
  <si>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</si>
  <si>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</si>
  <si>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</si>
  <si>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</si>
  <si>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</si>
  <si>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</si>
  <si>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</si>
  <si>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</si>
  <si>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</si>
  <si>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</si>
  <si>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</si>
  <si>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</si>
  <si>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</si>
  <si>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</si>
  <si>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</si>
  <si>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</si>
  <si>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</si>
  <si>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</si>
  <si>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</si>
  <si>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</si>
  <si>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</si>
  <si>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</si>
  <si>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</si>
  <si>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</si>
  <si>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</si>
  <si>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</si>
  <si>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</si>
  <si>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</si>
  <si>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</si>
  <si>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</si>
  <si>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</si>
  <si>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</si>
  <si>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</si>
  <si>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</si>
  <si>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</si>
  <si>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</si>
  <si>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</si>
  <si>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</si>
  <si>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</si>
  <si>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</si>
  <si>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</si>
  <si>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</si>
  <si>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</si>
  <si>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</si>
  <si>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</si>
  <si>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</si>
  <si>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</si>
  <si>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</si>
  <si>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</si>
  <si>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</si>
  <si>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</si>
  <si>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</si>
  <si>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</si>
  <si>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</si>
  <si>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</si>
  <si>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</si>
  <si>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</si>
  <si>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</si>
  <si>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</si>
  <si>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</si>
  <si>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</si>
  <si>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</si>
  <si>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</si>
  <si>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</si>
  <si>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</si>
  <si>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</si>
  <si>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</si>
  <si>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</si>
  <si>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</si>
  <si>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</si>
  <si>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</si>
  <si>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</si>
  <si>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</si>
  <si>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</si>
  <si>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</si>
  <si>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</si>
  <si>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</si>
  <si>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</si>
  <si>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</si>
  <si>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</si>
  <si>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</si>
  <si>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</si>
  <si>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</si>
  <si>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</si>
  <si>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</si>
  <si>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</si>
  <si>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</si>
  <si>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</si>
  <si>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</si>
  <si>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</si>
  <si>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</si>
  <si>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</si>
  <si>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</si>
  <si>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</si>
  <si>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</si>
  <si>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</si>
  <si>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</si>
  <si>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</si>
  <si>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</si>
  <si>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</si>
  <si>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</si>
  <si>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</si>
  <si>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</si>
  <si>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</si>
  <si>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</si>
  <si>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</si>
  <si>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</si>
  <si>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</si>
  <si>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</si>
  <si>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</si>
  <si>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</si>
  <si>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</si>
  <si>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</si>
  <si>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</si>
  <si>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</si>
  <si>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</si>
  <si>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</si>
  <si>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</si>
  <si>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</si>
  <si>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</si>
  <si>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</si>
  <si>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</si>
  <si>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</si>
  <si>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</si>
  <si>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</si>
  <si>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</si>
  <si>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</si>
  <si>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</si>
  <si>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</si>
  <si>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</si>
  <si>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</si>
  <si>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</si>
  <si>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</si>
  <si>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</si>
  <si>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</si>
  <si>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</si>
  <si>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</si>
  <si>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</si>
  <si>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</si>
  <si>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</si>
  <si>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</si>
  <si>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</si>
  <si>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</si>
  <si>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</si>
  <si>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</si>
  <si>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</si>
  <si>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</si>
  <si>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</si>
  <si>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</si>
  <si>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</si>
  <si>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</si>
  <si>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</si>
  <si>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</si>
  <si>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</si>
  <si>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</si>
  <si>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</si>
  <si>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</si>
  <si>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</si>
  <si>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</si>
  <si>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</si>
  <si>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</si>
  <si>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</si>
  <si>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</si>
  <si>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</si>
  <si>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</si>
  <si>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</si>
  <si>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</si>
  <si>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</si>
  <si>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</si>
  <si>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</si>
  <si>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</si>
  <si>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</si>
  <si>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</si>
  <si>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</si>
  <si>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</si>
  <si>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</si>
  <si>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</si>
  <si>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</si>
  <si>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</si>
  <si>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</si>
  <si>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</si>
  <si>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</si>
  <si>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</si>
  <si>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</si>
  <si>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</si>
  <si>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</si>
  <si>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</si>
  <si>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</si>
  <si>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</si>
  <si>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</si>
  <si>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</si>
  <si>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</si>
  <si>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</si>
  <si>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</si>
  <si>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</si>
  <si>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</si>
  <si>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</si>
  <si>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</si>
  <si>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</si>
  <si>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</si>
  <si>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</si>
  <si>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</si>
  <si>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</si>
  <si>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</si>
  <si>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</si>
  <si>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</si>
  <si>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</si>
  <si>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</si>
  <si>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</si>
  <si>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</si>
  <si>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</si>
  <si>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</si>
  <si>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</si>
  <si>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</si>
  <si>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</si>
  <si>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</si>
  <si>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</si>
  <si>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</si>
  <si>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</si>
  <si>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</si>
  <si>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</si>
  <si>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</si>
  <si>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</si>
  <si>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</si>
  <si>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</si>
  <si>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</si>
  <si>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</si>
  <si>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</si>
  <si>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</si>
  <si>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</si>
  <si>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</si>
  <si>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</si>
  <si>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</si>
  <si>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</si>
  <si>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</si>
  <si>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</si>
  <si>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</si>
  <si>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</si>
  <si>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</si>
  <si>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</si>
  <si>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</si>
  <si>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</si>
  <si>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</si>
  <si>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</si>
  <si>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</si>
  <si>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</si>
  <si>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</si>
  <si>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</si>
  <si>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</si>
  <si>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</si>
  <si>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</si>
  <si>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</si>
  <si>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</si>
  <si>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</si>
  <si>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</si>
  <si>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</si>
  <si>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</si>
  <si>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</si>
  <si>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</si>
  <si>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</si>
  <si>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</si>
  <si>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</si>
  <si>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</si>
  <si>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</si>
  <si>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</si>
  <si>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</si>
  <si>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</si>
  <si>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</si>
  <si>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</si>
  <si>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</si>
  <si>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</si>
  <si>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</si>
  <si>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</si>
  <si>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</si>
  <si>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</si>
  <si>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</si>
  <si>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</si>
  <si>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</si>
  <si>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</si>
  <si>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</si>
  <si>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</si>
  <si>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</si>
  <si>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</si>
  <si>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</si>
  <si>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</si>
  <si>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</si>
  <si>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</si>
  <si>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</si>
  <si>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</si>
  <si>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</si>
  <si>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</si>
  <si>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</si>
  <si>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</si>
  <si>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</si>
  <si>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</si>
  <si>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</si>
  <si>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</si>
  <si>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</si>
  <si>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</si>
  <si>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</si>
  <si>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</si>
  <si>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</si>
  <si>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</si>
  <si>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</si>
  <si>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</si>
  <si>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</si>
  <si>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</si>
  <si>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</si>
  <si>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</si>
  <si>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</si>
  <si>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</si>
  <si>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</si>
  <si>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</si>
  <si>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</si>
  <si>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</si>
  <si>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</si>
  <si>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</si>
  <si>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</si>
  <si>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</si>
  <si>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</si>
  <si>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</si>
  <si>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</si>
  <si>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</si>
  <si>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</si>
  <si>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</si>
  <si>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</si>
  <si>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</si>
  <si>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</si>
  <si>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</si>
  <si>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</si>
  <si>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</si>
  <si>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</si>
  <si>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</si>
  <si>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</si>
  <si>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</si>
  <si>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</si>
  <si>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</si>
  <si>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</si>
  <si>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</si>
  <si>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</si>
  <si>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</si>
  <si>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</si>
  <si>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</si>
  <si>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</si>
  <si>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</si>
  <si>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</si>
  <si>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</si>
  <si>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</si>
  <si>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</si>
  <si>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</si>
  <si>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</si>
  <si>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</si>
  <si>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</si>
  <si>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</si>
  <si>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</si>
  <si>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</si>
  <si>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</si>
  <si>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</si>
  <si>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</si>
  <si>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</si>
  <si>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</si>
  <si>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</si>
  <si>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</si>
  <si>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</si>
  <si>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</si>
  <si>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</si>
  <si>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</si>
  <si>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</si>
  <si>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</si>
  <si>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</si>
  <si>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</si>
  <si>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</si>
  <si>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</si>
  <si>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</si>
  <si>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</si>
  <si>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</si>
  <si>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</si>
  <si>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</si>
  <si>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</si>
  <si>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</si>
  <si>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</si>
  <si>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</si>
  <si>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</si>
  <si>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</si>
  <si>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</si>
  <si>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</si>
  <si>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</si>
  <si>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</si>
  <si>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</si>
  <si>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</si>
  <si>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</si>
  <si>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</si>
  <si>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</si>
  <si>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</si>
  <si>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</si>
  <si>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</si>
  <si>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</si>
  <si>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</si>
  <si>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</si>
  <si>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</si>
  <si>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</si>
  <si>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</si>
  <si>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</si>
  <si>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</si>
  <si>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</si>
  <si>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</si>
  <si>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</si>
  <si>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</si>
  <si>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</si>
  <si>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</si>
  <si>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</si>
  <si>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</si>
  <si>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</si>
  <si>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</si>
  <si>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</si>
  <si>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</si>
  <si>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</si>
  <si>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</si>
  <si>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</si>
  <si>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</si>
  <si>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</si>
  <si>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</si>
  <si>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</si>
  <si>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</si>
  <si>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</si>
  <si>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</si>
  <si>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</si>
  <si>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</si>
  <si>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</si>
  <si>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</si>
  <si>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</si>
  <si>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</si>
  <si>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</si>
  <si>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</si>
  <si>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</si>
  <si>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</si>
  <si>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</si>
  <si>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</si>
  <si>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</si>
  <si>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</si>
  <si>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</si>
  <si>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</si>
  <si>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</si>
  <si>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</si>
  <si>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</si>
  <si>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</si>
  <si>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</si>
  <si>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</si>
  <si>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</si>
  <si>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</si>
  <si>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</si>
  <si>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</si>
  <si>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</si>
  <si>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</si>
  <si>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</si>
  <si>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</si>
  <si>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</si>
  <si>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</si>
  <si>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</si>
  <si>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</si>
  <si>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</si>
  <si>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</si>
  <si>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</si>
  <si>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</si>
  <si>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</si>
  <si>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</si>
  <si>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</si>
  <si>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</si>
  <si>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</si>
  <si>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</si>
  <si>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</si>
  <si>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</si>
  <si>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</si>
  <si>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</si>
  <si>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</si>
  <si>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</si>
  <si>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</si>
  <si>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</si>
  <si>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</si>
  <si>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</si>
  <si>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</si>
  <si>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</si>
  <si>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</si>
  <si>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</si>
  <si>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</si>
  <si>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</si>
  <si>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</si>
  <si>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</si>
  <si>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</si>
  <si>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</si>
  <si>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</si>
  <si>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</si>
  <si>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</si>
  <si>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</si>
  <si>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</si>
  <si>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</si>
  <si>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</si>
  <si>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</si>
  <si>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</si>
  <si>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</si>
  <si>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</si>
  <si>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</si>
  <si>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</si>
  <si>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</si>
  <si>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</si>
  <si>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</si>
  <si>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</si>
  <si>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</si>
  <si>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</si>
  <si>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</si>
  <si>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</si>
  <si>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</si>
  <si>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</si>
  <si>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</si>
  <si>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</si>
  <si>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</si>
  <si>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</si>
  <si>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</si>
  <si>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</si>
  <si>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</si>
  <si>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</si>
  <si>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</si>
  <si>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</si>
  <si>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</si>
  <si>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</si>
  <si>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</si>
  <si>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</si>
  <si>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</si>
  <si>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</si>
  <si>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</si>
  <si>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</si>
  <si>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</si>
  <si>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</si>
  <si>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</si>
  <si>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</si>
  <si>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</si>
  <si>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</si>
  <si>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</si>
  <si>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</si>
  <si>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</si>
  <si>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</si>
  <si>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</si>
  <si>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</si>
  <si>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</si>
  <si>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</si>
  <si>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</si>
  <si>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</si>
  <si>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</si>
  <si>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</si>
  <si>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</si>
  <si>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</si>
  <si>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</si>
  <si>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</si>
  <si>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</si>
  <si>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</si>
  <si>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</si>
  <si>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</si>
  <si>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</si>
  <si>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</si>
  <si>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</si>
  <si>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</si>
  <si>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</si>
  <si>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</si>
  <si>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</si>
  <si>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</si>
  <si>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</si>
  <si>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</si>
  <si>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</si>
  <si>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</si>
  <si>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</si>
  <si>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</si>
  <si>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</si>
  <si>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</si>
  <si>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</si>
  <si>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</si>
  <si>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</si>
  <si>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</si>
  <si>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</si>
  <si>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</si>
  <si>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</si>
  <si>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</si>
  <si>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</si>
  <si>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</si>
  <si>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</si>
  <si>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</si>
  <si>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</si>
  <si>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</si>
  <si>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</si>
  <si>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</si>
  <si>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</si>
  <si>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</si>
  <si>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</si>
  <si>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</si>
  <si>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</si>
  <si>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</si>
  <si>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</si>
  <si>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</si>
  <si>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</si>
  <si>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</si>
  <si>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</si>
  <si>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</si>
  <si>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</si>
  <si>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</si>
  <si>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</si>
  <si>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</si>
  <si>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</si>
  <si>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</si>
  <si>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</si>
  <si>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</si>
  <si>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</si>
  <si>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</si>
  <si>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</si>
  <si>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</si>
  <si>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</si>
  <si>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</si>
  <si>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</si>
  <si>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</si>
  <si>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</si>
  <si>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</si>
  <si>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</si>
  <si>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</si>
  <si>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</si>
  <si>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</si>
  <si>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</si>
  <si>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</si>
  <si>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</si>
  <si>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</si>
  <si>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</si>
  <si>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</si>
  <si>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</si>
  <si>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</si>
  <si>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</si>
  <si>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</si>
  <si>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</si>
  <si>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</si>
  <si>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</si>
  <si>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</si>
  <si>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</si>
  <si>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</si>
  <si>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</si>
  <si>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</si>
  <si>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</si>
  <si>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</si>
  <si>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</si>
  <si>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</si>
  <si>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</si>
  <si>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</si>
  <si>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</si>
  <si>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</si>
  <si>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</si>
  <si>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</si>
  <si>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</si>
  <si>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</si>
  <si>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</si>
  <si>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</si>
  <si>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</si>
  <si>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</si>
  <si>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</si>
  <si>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</si>
  <si>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</si>
  <si>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</si>
  <si>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</si>
  <si>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</si>
  <si>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</si>
  <si>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</si>
  <si>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</si>
  <si>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</si>
  <si>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</si>
  <si>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</si>
  <si>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</si>
  <si>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</si>
  <si>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</si>
  <si>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</si>
  <si>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</si>
  <si>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</si>
  <si>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</si>
  <si>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</si>
  <si>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</si>
  <si>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</si>
  <si>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</si>
  <si>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</si>
  <si>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</si>
  <si>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</si>
  <si>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</si>
  <si>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</si>
  <si>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</si>
  <si>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</si>
  <si>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</si>
  <si>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</si>
  <si>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</si>
  <si>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</si>
  <si>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</si>
  <si>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</si>
  <si>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</si>
  <si>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</si>
  <si>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</si>
  <si>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</si>
  <si>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</si>
  <si>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</si>
  <si>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</si>
  <si>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</si>
  <si>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</si>
  <si>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</si>
  <si>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</si>
  <si>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</si>
  <si>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</si>
  <si>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</si>
  <si>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</si>
  <si>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</si>
  <si>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</si>
  <si>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</si>
  <si>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</si>
  <si>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</si>
  <si>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</si>
  <si>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</si>
  <si>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</si>
  <si>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</si>
  <si>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</si>
  <si>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</si>
  <si>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</si>
  <si>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</si>
  <si>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</si>
  <si>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</si>
  <si>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</si>
  <si>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</si>
  <si>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</si>
  <si>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</si>
  <si>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</si>
  <si>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</si>
  <si>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</si>
  <si>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</si>
  <si>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</si>
  <si>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</si>
  <si>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</si>
  <si>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</si>
  <si>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</si>
  <si>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</si>
  <si>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</si>
  <si>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</si>
  <si>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</si>
  <si>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</si>
  <si>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</si>
  <si>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</si>
  <si>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</si>
  <si>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</si>
  <si>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</si>
  <si>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</si>
  <si>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</si>
  <si>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</si>
  <si>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</si>
  <si>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</si>
  <si>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</si>
  <si>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</si>
  <si>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</si>
  <si>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</si>
  <si>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</si>
  <si>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</si>
  <si>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</si>
  <si>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</si>
  <si>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</si>
  <si>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</si>
  <si>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</si>
  <si>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</si>
  <si>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</si>
  <si>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</si>
  <si>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</si>
  <si>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</si>
  <si>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</si>
  <si>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</si>
  <si>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</si>
  <si>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</si>
  <si>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</si>
  <si>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</si>
  <si>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</si>
  <si>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</si>
  <si>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</si>
  <si>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</si>
  <si>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</si>
  <si>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</si>
  <si>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</si>
  <si>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</si>
  <si>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</si>
  <si>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</si>
  <si>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</si>
  <si>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</si>
  <si>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</si>
  <si>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</si>
  <si>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</si>
  <si>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</si>
  <si>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</si>
  <si>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</si>
  <si>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</si>
  <si>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</si>
  <si>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</si>
  <si>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</si>
  <si>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</si>
  <si>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</si>
  <si>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</si>
  <si>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</si>
  <si>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</si>
  <si>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</si>
  <si>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</si>
  <si>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</si>
  <si>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</si>
  <si>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</si>
  <si>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</si>
  <si>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</si>
  <si>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</si>
  <si>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</si>
  <si>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</si>
  <si>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</si>
  <si>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</si>
  <si>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</si>
  <si>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</si>
  <si>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</si>
  <si>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</si>
  <si>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</si>
  <si>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</si>
  <si>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</si>
  <si>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</si>
  <si>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</si>
  <si>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</si>
  <si>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</si>
  <si>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</si>
  <si>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</si>
  <si>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</si>
  <si>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</si>
  <si>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</si>
  <si>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</si>
  <si>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</si>
  <si>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</si>
  <si>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</si>
  <si>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</si>
  <si>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</si>
  <si>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</si>
  <si>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</si>
  <si>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</si>
  <si>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</si>
  <si>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</si>
  <si>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</si>
  <si>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</si>
  <si>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</si>
  <si>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</si>
  <si>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</si>
  <si>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</si>
  <si>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</si>
  <si>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</si>
  <si>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</si>
  <si>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</si>
  <si>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</si>
  <si>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</si>
  <si>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</si>
  <si>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</si>
  <si>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</si>
  <si>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</si>
  <si>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</si>
  <si>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</si>
  <si>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</si>
  <si>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</si>
  <si>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</si>
  <si>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</si>
  <si>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</si>
  <si>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</si>
  <si>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</si>
  <si>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</si>
  <si>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</si>
  <si>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</si>
  <si>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</si>
  <si>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</si>
  <si>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</si>
  <si>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</si>
  <si>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</si>
  <si>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</si>
  <si>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</si>
  <si>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</si>
  <si>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</si>
  <si>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</si>
  <si>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</si>
  <si>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</si>
  <si>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</si>
  <si>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</si>
  <si>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</si>
  <si>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</si>
  <si>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</si>
  <si>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</si>
  <si>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</si>
  <si>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</si>
  <si>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</si>
  <si>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</si>
  <si>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</si>
  <si>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</si>
  <si>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</si>
  <si>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</si>
  <si>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</si>
  <si>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</si>
  <si>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</si>
  <si>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</si>
  <si>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</si>
  <si>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</si>
  <si>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</si>
  <si>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</si>
  <si>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</si>
  <si>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</si>
  <si>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</si>
  <si>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</si>
  <si>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</si>
  <si>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</si>
  <si>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</si>
  <si>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</si>
  <si>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</si>
  <si>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</si>
  <si>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</si>
  <si>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</si>
  <si>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</si>
  <si>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</si>
  <si>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</si>
  <si>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</si>
  <si>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</si>
  <si>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</si>
  <si>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</si>
  <si>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</si>
  <si>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</si>
  <si>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</si>
  <si>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</si>
  <si>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</si>
  <si>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</si>
  <si>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</si>
  <si>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</si>
  <si>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</si>
  <si>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</si>
  <si>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</si>
  <si>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</si>
  <si>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</si>
  <si>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</si>
  <si>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</si>
  <si>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</si>
  <si>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</si>
  <si>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</si>
  <si>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</si>
  <si>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</si>
  <si>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</si>
  <si>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</si>
  <si>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</si>
  <si>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</si>
  <si>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</si>
  <si>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</si>
  <si>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</si>
  <si>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</si>
  <si>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</si>
  <si>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</si>
  <si>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</si>
  <si>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</si>
  <si>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</si>
  <si>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</si>
  <si>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</si>
  <si>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</si>
  <si>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</si>
  <si>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</si>
  <si>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</si>
  <si>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</si>
  <si>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</si>
  <si>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</si>
  <si>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</si>
  <si>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</si>
  <si>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</si>
  <si>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</si>
  <si>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</si>
  <si>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</si>
  <si>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</si>
  <si>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</si>
  <si>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</si>
  <si>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</si>
  <si>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</si>
  <si>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</si>
  <si>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</si>
  <si>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</si>
  <si>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</si>
  <si>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</si>
  <si>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</si>
  <si>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</si>
  <si>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</si>
  <si>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</si>
  <si>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</si>
  <si>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</si>
  <si>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</si>
  <si>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</si>
  <si>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</si>
  <si>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</si>
  <si>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</si>
  <si>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</si>
  <si>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</si>
  <si>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</si>
  <si>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</si>
  <si>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</si>
  <si>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</si>
  <si>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</si>
  <si>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</si>
  <si>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</si>
  <si>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</si>
  <si>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</si>
  <si>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</si>
  <si>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</si>
  <si>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</si>
  <si>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</si>
  <si>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</si>
  <si>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</si>
  <si>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</si>
  <si>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</si>
  <si>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</si>
  <si>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</si>
  <si>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</si>
  <si>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</si>
  <si>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</si>
  <si>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</si>
  <si>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</si>
  <si>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</si>
  <si>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</si>
  <si>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</si>
  <si>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</si>
  <si>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</si>
  <si>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</si>
  <si>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</si>
  <si>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</si>
  <si>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</si>
  <si>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</si>
  <si>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</si>
  <si>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</si>
  <si>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</si>
  <si>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</si>
  <si>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</si>
  <si>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</si>
  <si>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</si>
  <si>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</si>
  <si>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</si>
  <si>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</si>
  <si>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</si>
  <si>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</si>
  <si>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</si>
  <si>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</si>
  <si>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</si>
  <si>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</si>
  <si>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</si>
  <si>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</si>
  <si>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</si>
  <si>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</si>
  <si>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</si>
  <si>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</si>
  <si>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</si>
  <si>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</si>
  <si>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</si>
  <si>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</si>
  <si>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</si>
  <si>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</si>
  <si>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</si>
  <si>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</si>
  <si>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</si>
  <si>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</si>
  <si>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</si>
  <si>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</si>
  <si>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</si>
  <si>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</si>
  <si>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</si>
  <si>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</si>
  <si>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</si>
  <si>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</si>
  <si>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</si>
  <si>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</si>
  <si>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</si>
  <si>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</si>
  <si>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</si>
  <si>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</si>
  <si>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</si>
  <si>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</si>
  <si>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</si>
  <si>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</si>
  <si>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</si>
  <si>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</si>
  <si>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</si>
  <si>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</si>
  <si>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</si>
  <si>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</si>
  <si>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</si>
  <si>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</si>
  <si>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</si>
  <si>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</si>
  <si>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</si>
  <si>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</si>
  <si>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</si>
  <si>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</si>
  <si>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</si>
  <si>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</si>
  <si>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</si>
  <si>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</si>
  <si>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</si>
  <si>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</si>
  <si>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</si>
  <si>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</si>
  <si>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</si>
  <si>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</si>
  <si>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</si>
  <si>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</si>
  <si>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</si>
  <si>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</si>
  <si>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</si>
  <si>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</si>
  <si>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</si>
  <si>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</si>
  <si>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</si>
  <si>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</si>
  <si>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</si>
  <si>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</si>
  <si>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</si>
  <si>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</si>
  <si>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</si>
  <si>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</si>
  <si>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</si>
  <si>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</si>
  <si>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</si>
  <si>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</si>
  <si>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</si>
  <si>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</si>
  <si>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</si>
  <si>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</si>
  <si>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</si>
  <si>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</si>
  <si>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</si>
  <si>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</si>
  <si>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</si>
  <si>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</si>
  <si>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</si>
  <si>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</si>
  <si>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</si>
  <si>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</si>
  <si>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</si>
  <si>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</si>
  <si>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</si>
  <si>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</si>
  <si>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</si>
  <si>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</si>
  <si>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</si>
  <si>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</si>
  <si>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</si>
  <si>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</si>
  <si>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</si>
  <si>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</si>
  <si>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</si>
  <si>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</si>
  <si>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</si>
  <si>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</si>
  <si>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</si>
  <si>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</si>
  <si>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</si>
  <si>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</si>
  <si>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</si>
  <si>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</si>
  <si>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</si>
  <si>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</si>
  <si>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</si>
  <si>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</si>
  <si>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</si>
  <si>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</si>
  <si>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</si>
  <si>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50级寄灵人绿色</t>
    <phoneticPr fontId="2" type="noConversion"/>
  </si>
  <si>
    <t>50级守护灵绿色</t>
    <phoneticPr fontId="2" type="noConversion"/>
  </si>
  <si>
    <t>50级寄灵人蓝色</t>
    <phoneticPr fontId="2" type="noConversion"/>
  </si>
  <si>
    <t>50级守护灵蓝色</t>
    <phoneticPr fontId="2" type="noConversion"/>
  </si>
  <si>
    <t>50级寄灵人紫色</t>
    <phoneticPr fontId="2" type="noConversion"/>
  </si>
  <si>
    <t>50级守护灵紫色</t>
    <phoneticPr fontId="2" type="noConversion"/>
  </si>
  <si>
    <t>50级寄灵人橙色</t>
    <phoneticPr fontId="2" type="noConversion"/>
  </si>
  <si>
    <t>50级守护灵橙色</t>
    <phoneticPr fontId="2" type="noConversion"/>
  </si>
  <si>
    <t>50级寄灵人橙色套1</t>
    <phoneticPr fontId="2" type="noConversion"/>
  </si>
  <si>
    <t>50级守护灵橙色套1</t>
    <phoneticPr fontId="2" type="noConversion"/>
  </si>
  <si>
    <t>50级套</t>
    <phoneticPr fontId="2" type="noConversion"/>
  </si>
  <si>
    <t>70级套</t>
    <phoneticPr fontId="2" type="noConversion"/>
  </si>
  <si>
    <t>90级套</t>
    <phoneticPr fontId="2" type="noConversion"/>
  </si>
  <si>
    <t>110级套</t>
    <phoneticPr fontId="2" type="noConversion"/>
  </si>
  <si>
    <t>135级套</t>
    <phoneticPr fontId="2" type="noConversion"/>
  </si>
  <si>
    <t>50级寄灵人</t>
    <phoneticPr fontId="2" type="noConversion"/>
  </si>
  <si>
    <t>50级守护灵</t>
    <phoneticPr fontId="2" type="noConversion"/>
  </si>
  <si>
    <t>玩家Lv</t>
    <phoneticPr fontId="2" type="noConversion"/>
  </si>
  <si>
    <t>50级寄灵人</t>
    <phoneticPr fontId="2" type="noConversion"/>
  </si>
  <si>
    <t>50级守护灵</t>
    <phoneticPr fontId="2" type="noConversion"/>
  </si>
  <si>
    <t>守护灵50级套装1</t>
  </si>
  <si>
    <t>DefRate</t>
    <phoneticPr fontId="2" type="noConversion"/>
  </si>
  <si>
    <t>寄灵人50级套装1</t>
  </si>
  <si>
    <t>寄灵人70级套装1</t>
  </si>
  <si>
    <t>寄灵人70级套装2</t>
  </si>
  <si>
    <t>寄灵人90级套装1</t>
  </si>
  <si>
    <t>寄灵人90级套装2</t>
  </si>
  <si>
    <t>寄灵人90级套装3</t>
  </si>
  <si>
    <t>寄灵人110级套装1</t>
  </si>
  <si>
    <t>寄灵人110级套装2</t>
  </si>
  <si>
    <t>寄灵人110级套装3</t>
  </si>
  <si>
    <t>寄灵人130级套装1</t>
  </si>
  <si>
    <t>寄灵人130级套装2</t>
  </si>
  <si>
    <t>寄灵人130级套装3</t>
  </si>
  <si>
    <t>守护灵70级套装1</t>
  </si>
  <si>
    <t>守护灵70级套装2</t>
  </si>
  <si>
    <t>守护灵90级套装1</t>
  </si>
  <si>
    <t>守护灵90级套装2</t>
  </si>
  <si>
    <t>守护灵90级套装3</t>
  </si>
  <si>
    <t>守护灵110级套装1</t>
  </si>
  <si>
    <t>守护灵110级套装2</t>
  </si>
  <si>
    <t>守护灵110级套装3</t>
  </si>
  <si>
    <t>守护灵135级套装1</t>
  </si>
  <si>
    <t>守护灵135级套装2</t>
  </si>
  <si>
    <t>守护灵135级套装3</t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</si>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</sst>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5" fillId="5" borderId="23" xfId="5" applyBorder="1">
      <alignment horizontal="center" vertical="center" shrinkToFi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60" t="s">
        <v>145</v>
      </c>
      <c r="C2" s="61"/>
      <c r="D2" s="61"/>
      <c r="E2" s="62"/>
    </row>
    <row r="3" spans="2:5" ht="35.1" customHeight="1" x14ac:dyDescent="0.2">
      <c r="B3" s="2" t="s">
        <v>0</v>
      </c>
      <c r="C3" s="3" t="s">
        <v>11</v>
      </c>
      <c r="D3" s="63" t="s">
        <v>1</v>
      </c>
      <c r="E3" s="65" t="s">
        <v>146</v>
      </c>
    </row>
    <row r="4" spans="2:5" ht="35.1" customHeight="1" x14ac:dyDescent="0.2">
      <c r="B4" s="2" t="s">
        <v>2</v>
      </c>
      <c r="C4" s="3" t="s">
        <v>12</v>
      </c>
      <c r="D4" s="64"/>
      <c r="E4" s="66"/>
    </row>
    <row r="5" spans="2:5" ht="35.1" customHeight="1" x14ac:dyDescent="0.2">
      <c r="B5" s="4" t="s">
        <v>3</v>
      </c>
      <c r="C5" s="67" t="s">
        <v>147</v>
      </c>
      <c r="D5" s="68"/>
      <c r="E5" s="69"/>
    </row>
    <row r="6" spans="2:5" ht="18" x14ac:dyDescent="0.2">
      <c r="B6" s="70" t="s">
        <v>4</v>
      </c>
      <c r="C6" s="71"/>
      <c r="D6" s="71"/>
      <c r="E6" s="72"/>
    </row>
    <row r="7" spans="2:5" ht="18" x14ac:dyDescent="0.2">
      <c r="B7" s="5" t="s">
        <v>5</v>
      </c>
      <c r="C7" s="6" t="s">
        <v>6</v>
      </c>
      <c r="D7" s="58" t="s">
        <v>7</v>
      </c>
      <c r="E7" s="59"/>
    </row>
    <row r="8" spans="2:5" x14ac:dyDescent="0.2">
      <c r="B8" s="7">
        <v>43525</v>
      </c>
      <c r="C8" s="8" t="s">
        <v>10</v>
      </c>
      <c r="D8" s="53" t="s">
        <v>8</v>
      </c>
      <c r="E8" s="54"/>
    </row>
    <row r="9" spans="2:5" x14ac:dyDescent="0.2">
      <c r="B9" s="7"/>
      <c r="C9" s="8"/>
      <c r="D9" s="53"/>
      <c r="E9" s="54"/>
    </row>
    <row r="10" spans="2:5" x14ac:dyDescent="0.2">
      <c r="B10" s="9"/>
      <c r="C10" s="8"/>
      <c r="D10" s="53"/>
      <c r="E10" s="54"/>
    </row>
    <row r="11" spans="2:5" x14ac:dyDescent="0.2">
      <c r="B11" s="9"/>
      <c r="C11" s="8"/>
      <c r="D11" s="53"/>
      <c r="E11" s="54"/>
    </row>
    <row r="12" spans="2:5" x14ac:dyDescent="0.2">
      <c r="B12" s="9"/>
      <c r="C12" s="8"/>
      <c r="D12" s="53"/>
      <c r="E12" s="54"/>
    </row>
    <row r="13" spans="2:5" x14ac:dyDescent="0.2">
      <c r="B13" s="9"/>
      <c r="C13" s="8"/>
      <c r="D13" s="53"/>
      <c r="E13" s="54"/>
    </row>
    <row r="14" spans="2:5" x14ac:dyDescent="0.2">
      <c r="B14" s="9"/>
      <c r="C14" s="8"/>
      <c r="D14" s="53"/>
      <c r="E14" s="54"/>
    </row>
    <row r="15" spans="2:5" x14ac:dyDescent="0.2">
      <c r="B15" s="9"/>
      <c r="C15" s="8"/>
      <c r="D15" s="53"/>
      <c r="E15" s="54"/>
    </row>
    <row r="16" spans="2:5" x14ac:dyDescent="0.2">
      <c r="B16" s="9"/>
      <c r="C16" s="8"/>
      <c r="D16" s="53"/>
      <c r="E16" s="54"/>
    </row>
    <row r="17" spans="2:5" x14ac:dyDescent="0.2">
      <c r="B17" s="9"/>
      <c r="C17" s="8"/>
      <c r="D17" s="53"/>
      <c r="E17" s="54"/>
    </row>
    <row r="18" spans="2:5" x14ac:dyDescent="0.2">
      <c r="B18" s="9"/>
      <c r="C18" s="8"/>
      <c r="D18" s="53"/>
      <c r="E18" s="54"/>
    </row>
    <row r="19" spans="2:5" x14ac:dyDescent="0.2">
      <c r="B19" s="9"/>
      <c r="C19" s="8"/>
      <c r="D19" s="53"/>
      <c r="E19" s="54"/>
    </row>
    <row r="20" spans="2:5" x14ac:dyDescent="0.2">
      <c r="B20" s="9"/>
      <c r="C20" s="8"/>
      <c r="D20" s="53"/>
      <c r="E20" s="54"/>
    </row>
    <row r="21" spans="2:5" x14ac:dyDescent="0.2">
      <c r="B21" s="9"/>
      <c r="C21" s="8"/>
      <c r="D21" s="53"/>
      <c r="E21" s="54"/>
    </row>
    <row r="22" spans="2:5" x14ac:dyDescent="0.2">
      <c r="B22" s="9"/>
      <c r="C22" s="8"/>
      <c r="D22" s="53"/>
      <c r="E22" s="54"/>
    </row>
    <row r="23" spans="2:5" x14ac:dyDescent="0.2">
      <c r="B23" s="9"/>
      <c r="C23" s="8"/>
      <c r="D23" s="53"/>
      <c r="E23" s="54"/>
    </row>
    <row r="24" spans="2:5" x14ac:dyDescent="0.2">
      <c r="B24" s="9"/>
      <c r="C24" s="8"/>
      <c r="D24" s="53"/>
      <c r="E24" s="54"/>
    </row>
    <row r="25" spans="2:5" x14ac:dyDescent="0.2">
      <c r="B25" s="9"/>
      <c r="C25" s="8"/>
      <c r="D25" s="53"/>
      <c r="E25" s="54"/>
    </row>
    <row r="26" spans="2:5" x14ac:dyDescent="0.2">
      <c r="B26" s="9"/>
      <c r="C26" s="8"/>
      <c r="D26" s="53"/>
      <c r="E26" s="54"/>
    </row>
    <row r="27" spans="2:5" x14ac:dyDescent="0.2">
      <c r="B27" s="9"/>
      <c r="C27" s="8"/>
      <c r="D27" s="53"/>
      <c r="E27" s="54"/>
    </row>
    <row r="28" spans="2:5" ht="18" thickBot="1" x14ac:dyDescent="0.25">
      <c r="B28" s="10"/>
      <c r="C28" s="11"/>
      <c r="D28" s="55"/>
      <c r="E28" s="56"/>
    </row>
    <row r="30" spans="2:5" x14ac:dyDescent="0.2">
      <c r="B30" s="57" t="s">
        <v>9</v>
      </c>
      <c r="C30" s="57"/>
      <c r="D30" s="57"/>
      <c r="E30" s="5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894</v>
      </c>
      <c r="C1" s="18" t="s">
        <v>895</v>
      </c>
      <c r="D1" s="18" t="s">
        <v>14</v>
      </c>
      <c r="E1" s="18" t="s">
        <v>15</v>
      </c>
      <c r="F1" s="18" t="s">
        <v>896</v>
      </c>
      <c r="G1" s="18" t="s">
        <v>897</v>
      </c>
      <c r="H1" s="18" t="s">
        <v>898</v>
      </c>
      <c r="I1" s="18" t="s">
        <v>899</v>
      </c>
      <c r="J1" s="18" t="s">
        <v>900</v>
      </c>
      <c r="K1" s="18" t="s">
        <v>901</v>
      </c>
      <c r="L1" s="18" t="s">
        <v>902</v>
      </c>
    </row>
    <row r="2" spans="1:12" x14ac:dyDescent="0.2">
      <c r="A2" s="32" t="s">
        <v>16</v>
      </c>
      <c r="B2" s="32" t="s">
        <v>903</v>
      </c>
      <c r="C2" s="32" t="s">
        <v>904</v>
      </c>
      <c r="D2" s="32" t="s">
        <v>17</v>
      </c>
      <c r="E2" s="32" t="s">
        <v>905</v>
      </c>
      <c r="F2" s="32" t="s">
        <v>17</v>
      </c>
      <c r="G2" s="32" t="s">
        <v>906</v>
      </c>
      <c r="H2" s="32" t="s">
        <v>907</v>
      </c>
      <c r="I2" s="32" t="s">
        <v>908</v>
      </c>
      <c r="J2" s="32" t="s">
        <v>907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909</v>
      </c>
      <c r="D3" s="38" t="s">
        <v>910</v>
      </c>
      <c r="E3" s="38" t="s">
        <v>911</v>
      </c>
      <c r="F3" s="38" t="s">
        <v>912</v>
      </c>
      <c r="G3" s="38" t="s">
        <v>20</v>
      </c>
      <c r="H3" s="38" t="s">
        <v>913</v>
      </c>
      <c r="I3" s="38" t="s">
        <v>914</v>
      </c>
      <c r="J3" s="38" t="s">
        <v>915</v>
      </c>
      <c r="K3" s="38" t="s">
        <v>916</v>
      </c>
      <c r="L3" s="38" t="s">
        <v>917</v>
      </c>
    </row>
    <row r="4" spans="1:12" ht="16.5" x14ac:dyDescent="0.2">
      <c r="A4" s="13">
        <v>101</v>
      </c>
      <c r="B4" s="13" t="s">
        <v>21</v>
      </c>
      <c r="C4" s="13"/>
      <c r="D4" s="13" t="s">
        <v>918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919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704</v>
      </c>
      <c r="C6" s="13"/>
      <c r="D6" s="13" t="s">
        <v>920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999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921</v>
      </c>
    </row>
    <row r="9" spans="1:12" ht="33" x14ac:dyDescent="0.2">
      <c r="A9" s="13">
        <v>106</v>
      </c>
      <c r="B9" s="13" t="s">
        <v>533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922</v>
      </c>
    </row>
    <row r="14" spans="1:12" ht="16.5" x14ac:dyDescent="0.2">
      <c r="A14" s="13">
        <v>111</v>
      </c>
      <c r="B14" s="13" t="s">
        <v>44</v>
      </c>
      <c r="C14" s="13"/>
      <c r="D14" s="13" t="s">
        <v>923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924</v>
      </c>
    </row>
    <row r="15" spans="1:12" ht="16.5" x14ac:dyDescent="0.2">
      <c r="A15" s="13">
        <v>112</v>
      </c>
      <c r="B15" s="13" t="s">
        <v>1000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925</v>
      </c>
      <c r="C20" s="13"/>
      <c r="D20" s="13" t="s">
        <v>926</v>
      </c>
      <c r="E20" s="13" t="b">
        <v>0</v>
      </c>
      <c r="F20" s="13" t="s">
        <v>927</v>
      </c>
      <c r="G20" s="13">
        <v>100</v>
      </c>
      <c r="H20" s="13"/>
      <c r="I20" s="13"/>
      <c r="J20" s="13" t="b">
        <v>1</v>
      </c>
      <c r="K20" s="13">
        <v>0</v>
      </c>
      <c r="L20" s="13" t="s">
        <v>928</v>
      </c>
    </row>
    <row r="21" spans="1:12" ht="33" x14ac:dyDescent="0.2">
      <c r="A21" s="13">
        <v>118</v>
      </c>
      <c r="B21" s="13" t="s">
        <v>1001</v>
      </c>
      <c r="C21" s="13"/>
      <c r="D21" s="13" t="s">
        <v>929</v>
      </c>
      <c r="E21" s="13" t="b">
        <v>0</v>
      </c>
      <c r="F21" s="13" t="s">
        <v>930</v>
      </c>
      <c r="G21" s="13">
        <v>100</v>
      </c>
      <c r="H21" s="13"/>
      <c r="I21" s="13"/>
      <c r="J21" s="13" t="b">
        <v>1</v>
      </c>
      <c r="K21" s="13">
        <v>0</v>
      </c>
      <c r="L21" s="13" t="s">
        <v>931</v>
      </c>
    </row>
    <row r="22" spans="1:12" ht="33" x14ac:dyDescent="0.2">
      <c r="A22" s="13">
        <v>119</v>
      </c>
      <c r="B22" s="13" t="s">
        <v>932</v>
      </c>
      <c r="C22" s="13"/>
      <c r="D22" s="13" t="s">
        <v>933</v>
      </c>
      <c r="E22" s="13" t="b">
        <v>0</v>
      </c>
      <c r="F22" s="13" t="s">
        <v>934</v>
      </c>
      <c r="G22" s="13">
        <v>100</v>
      </c>
      <c r="H22" s="13"/>
      <c r="I22" s="13"/>
      <c r="J22" s="13" t="b">
        <v>1</v>
      </c>
      <c r="K22" s="13">
        <v>0</v>
      </c>
      <c r="L22" s="13" t="s">
        <v>935</v>
      </c>
    </row>
    <row r="23" spans="1:12" ht="33" x14ac:dyDescent="0.2">
      <c r="A23" s="13">
        <v>120</v>
      </c>
      <c r="B23" s="13" t="s">
        <v>936</v>
      </c>
      <c r="C23" s="13"/>
      <c r="D23" s="13" t="s">
        <v>937</v>
      </c>
      <c r="E23" s="13" t="b">
        <v>1</v>
      </c>
      <c r="F23" s="13" t="s">
        <v>938</v>
      </c>
      <c r="G23" s="13">
        <v>100</v>
      </c>
      <c r="H23" s="13"/>
      <c r="I23" s="13"/>
      <c r="J23" s="13" t="b">
        <v>1</v>
      </c>
      <c r="K23" s="13">
        <v>0</v>
      </c>
      <c r="L23" s="13" t="s">
        <v>939</v>
      </c>
    </row>
    <row r="24" spans="1:12" ht="33" x14ac:dyDescent="0.2">
      <c r="A24" s="13">
        <v>121</v>
      </c>
      <c r="B24" s="13" t="s">
        <v>1002</v>
      </c>
      <c r="C24" s="13"/>
      <c r="D24" s="13" t="s">
        <v>940</v>
      </c>
      <c r="E24" s="13" t="b">
        <v>1</v>
      </c>
      <c r="F24" s="13" t="s">
        <v>941</v>
      </c>
      <c r="G24" s="13">
        <v>100</v>
      </c>
      <c r="H24" s="13"/>
      <c r="I24" s="13"/>
      <c r="J24" s="13" t="b">
        <v>1</v>
      </c>
      <c r="K24" s="13">
        <v>0</v>
      </c>
      <c r="L24" s="13" t="s">
        <v>942</v>
      </c>
    </row>
    <row r="25" spans="1:12" ht="33" x14ac:dyDescent="0.2">
      <c r="A25" s="13">
        <v>122</v>
      </c>
      <c r="B25" s="13" t="s">
        <v>943</v>
      </c>
      <c r="C25" s="13"/>
      <c r="D25" s="13" t="s">
        <v>944</v>
      </c>
      <c r="E25" s="13" t="b">
        <v>1</v>
      </c>
      <c r="F25" s="13" t="s">
        <v>945</v>
      </c>
      <c r="G25" s="13">
        <v>100</v>
      </c>
      <c r="H25" s="13"/>
      <c r="I25" s="13"/>
      <c r="J25" s="13" t="b">
        <v>1</v>
      </c>
      <c r="K25" s="13">
        <v>0</v>
      </c>
      <c r="L25" s="13" t="s">
        <v>946</v>
      </c>
    </row>
    <row r="26" spans="1:12" ht="33" x14ac:dyDescent="0.2">
      <c r="A26" s="13">
        <v>123</v>
      </c>
      <c r="B26" s="13" t="s">
        <v>198</v>
      </c>
      <c r="C26" s="13"/>
      <c r="D26" s="13" t="s">
        <v>947</v>
      </c>
      <c r="E26" s="13" t="b">
        <v>1</v>
      </c>
      <c r="F26" s="13" t="s">
        <v>948</v>
      </c>
      <c r="G26" s="13">
        <v>100</v>
      </c>
      <c r="H26" s="13"/>
      <c r="I26" s="13"/>
      <c r="J26" s="13" t="b">
        <v>1</v>
      </c>
      <c r="K26" s="13">
        <v>0</v>
      </c>
      <c r="L26" s="13" t="s">
        <v>949</v>
      </c>
    </row>
    <row r="27" spans="1:12" ht="33" x14ac:dyDescent="0.2">
      <c r="A27" s="13">
        <v>124</v>
      </c>
      <c r="B27" s="13" t="s">
        <v>200</v>
      </c>
      <c r="C27" s="13"/>
      <c r="D27" s="13" t="s">
        <v>950</v>
      </c>
      <c r="E27" s="13" t="b">
        <v>1</v>
      </c>
      <c r="F27" s="13" t="s">
        <v>951</v>
      </c>
      <c r="G27" s="13">
        <v>100</v>
      </c>
      <c r="H27" s="13"/>
      <c r="I27" s="13"/>
      <c r="J27" s="13" t="b">
        <v>1</v>
      </c>
      <c r="K27" s="13">
        <v>0</v>
      </c>
      <c r="L27" s="13" t="s">
        <v>952</v>
      </c>
    </row>
    <row r="28" spans="1:12" ht="33" x14ac:dyDescent="0.2">
      <c r="A28" s="13">
        <v>125</v>
      </c>
      <c r="B28" s="13" t="s">
        <v>213</v>
      </c>
      <c r="C28" s="13"/>
      <c r="D28" s="13" t="s">
        <v>953</v>
      </c>
      <c r="E28" s="13" t="b">
        <v>1</v>
      </c>
      <c r="F28" s="13" t="s">
        <v>954</v>
      </c>
      <c r="G28" s="13">
        <v>100</v>
      </c>
      <c r="H28" s="13"/>
      <c r="I28" s="13"/>
      <c r="J28" s="13" t="b">
        <v>1</v>
      </c>
      <c r="K28" s="13">
        <v>0</v>
      </c>
      <c r="L28" s="13" t="s">
        <v>955</v>
      </c>
    </row>
    <row r="29" spans="1:12" ht="33" x14ac:dyDescent="0.2">
      <c r="A29" s="13">
        <v>126</v>
      </c>
      <c r="B29" s="13" t="s">
        <v>956</v>
      </c>
      <c r="C29" s="13"/>
      <c r="D29" s="13" t="s">
        <v>957</v>
      </c>
      <c r="E29" s="13" t="b">
        <v>1</v>
      </c>
      <c r="F29" s="13" t="s">
        <v>958</v>
      </c>
      <c r="G29" s="13">
        <v>100</v>
      </c>
      <c r="H29" s="13"/>
      <c r="I29" s="13"/>
      <c r="J29" s="13" t="b">
        <v>1</v>
      </c>
      <c r="K29" s="13">
        <v>0</v>
      </c>
      <c r="L29" s="13" t="s">
        <v>959</v>
      </c>
    </row>
    <row r="30" spans="1:12" ht="33" x14ac:dyDescent="0.2">
      <c r="A30" s="13">
        <v>127</v>
      </c>
      <c r="B30" s="13" t="s">
        <v>960</v>
      </c>
      <c r="C30" s="13"/>
      <c r="D30" s="13" t="s">
        <v>961</v>
      </c>
      <c r="E30" s="13" t="b">
        <v>1</v>
      </c>
      <c r="F30" s="13" t="s">
        <v>962</v>
      </c>
      <c r="G30" s="13">
        <v>100</v>
      </c>
      <c r="H30" s="13"/>
      <c r="I30" s="13"/>
      <c r="J30" s="13" t="b">
        <v>1</v>
      </c>
      <c r="K30" s="13">
        <v>0</v>
      </c>
      <c r="L30" s="13" t="s">
        <v>963</v>
      </c>
    </row>
    <row r="31" spans="1:12" ht="33" x14ac:dyDescent="0.2">
      <c r="A31" s="13">
        <v>128</v>
      </c>
      <c r="B31" s="13" t="s">
        <v>964</v>
      </c>
      <c r="C31" s="13"/>
      <c r="D31" s="13" t="s">
        <v>965</v>
      </c>
      <c r="E31" s="13" t="b">
        <v>1</v>
      </c>
      <c r="F31" s="13" t="s">
        <v>966</v>
      </c>
      <c r="G31" s="13">
        <v>100</v>
      </c>
      <c r="H31" s="13"/>
      <c r="I31" s="13"/>
      <c r="J31" s="13" t="b">
        <v>1</v>
      </c>
      <c r="K31" s="13">
        <v>0</v>
      </c>
      <c r="L31" s="13" t="s">
        <v>967</v>
      </c>
    </row>
    <row r="32" spans="1:12" ht="33" x14ac:dyDescent="0.2">
      <c r="A32" s="13">
        <v>129</v>
      </c>
      <c r="B32" s="13" t="s">
        <v>968</v>
      </c>
      <c r="C32" s="13"/>
      <c r="D32" s="13" t="s">
        <v>969</v>
      </c>
      <c r="E32" s="13" t="b">
        <v>1</v>
      </c>
      <c r="F32" s="13" t="s">
        <v>970</v>
      </c>
      <c r="G32" s="13">
        <v>100</v>
      </c>
      <c r="H32" s="13"/>
      <c r="I32" s="13"/>
      <c r="J32" s="13"/>
      <c r="K32" s="13">
        <v>0</v>
      </c>
      <c r="L32" s="13" t="s">
        <v>971</v>
      </c>
    </row>
    <row r="33" spans="1:12" ht="16.5" x14ac:dyDescent="0.2">
      <c r="A33" s="13">
        <v>201</v>
      </c>
      <c r="B33" s="13" t="s">
        <v>1003</v>
      </c>
      <c r="C33" s="13"/>
      <c r="D33" s="13" t="s">
        <v>307</v>
      </c>
      <c r="E33" s="13" t="b">
        <v>0</v>
      </c>
      <c r="F33" s="13" t="s">
        <v>972</v>
      </c>
      <c r="G33" s="13">
        <v>1</v>
      </c>
      <c r="H33" s="13"/>
      <c r="I33" s="13"/>
      <c r="J33" s="13"/>
      <c r="K33" s="13">
        <v>0</v>
      </c>
      <c r="L33" s="13" t="s">
        <v>973</v>
      </c>
    </row>
    <row r="34" spans="1:12" ht="33" x14ac:dyDescent="0.2">
      <c r="A34" s="13">
        <v>202</v>
      </c>
      <c r="B34" s="13" t="s">
        <v>974</v>
      </c>
      <c r="C34" s="13" t="s">
        <v>975</v>
      </c>
      <c r="D34" s="13" t="s">
        <v>976</v>
      </c>
      <c r="E34" s="13" t="b">
        <v>1</v>
      </c>
      <c r="F34" s="13" t="s">
        <v>977</v>
      </c>
      <c r="G34" s="13">
        <v>1</v>
      </c>
      <c r="H34" s="13"/>
      <c r="I34" s="13"/>
      <c r="J34" s="13" t="b">
        <v>1</v>
      </c>
      <c r="K34" s="13">
        <v>0</v>
      </c>
      <c r="L34" s="13" t="s">
        <v>978</v>
      </c>
    </row>
    <row r="35" spans="1:12" ht="33" x14ac:dyDescent="0.2">
      <c r="A35" s="13">
        <v>203</v>
      </c>
      <c r="B35" s="13" t="s">
        <v>979</v>
      </c>
      <c r="C35" s="13"/>
      <c r="D35" s="13" t="s">
        <v>980</v>
      </c>
      <c r="E35" s="13" t="b">
        <v>1</v>
      </c>
      <c r="F35" s="13" t="s">
        <v>981</v>
      </c>
      <c r="G35" s="13">
        <v>1</v>
      </c>
      <c r="H35" s="13"/>
      <c r="I35" s="13"/>
      <c r="J35" s="13" t="b">
        <v>1</v>
      </c>
      <c r="K35" s="13">
        <v>0</v>
      </c>
      <c r="L35" s="13" t="s">
        <v>982</v>
      </c>
    </row>
    <row r="36" spans="1:12" ht="33" x14ac:dyDescent="0.2">
      <c r="A36" s="13">
        <v>204</v>
      </c>
      <c r="B36" s="13" t="s">
        <v>983</v>
      </c>
      <c r="C36" s="13"/>
      <c r="D36" s="13" t="s">
        <v>984</v>
      </c>
      <c r="E36" s="13" t="b">
        <v>1</v>
      </c>
      <c r="F36" s="13" t="s">
        <v>985</v>
      </c>
      <c r="G36" s="13">
        <v>1</v>
      </c>
      <c r="H36" s="13"/>
      <c r="I36" s="13"/>
      <c r="J36" s="13" t="b">
        <v>1</v>
      </c>
      <c r="K36" s="13">
        <v>0</v>
      </c>
      <c r="L36" s="13" t="s">
        <v>982</v>
      </c>
    </row>
    <row r="37" spans="1:12" ht="33" x14ac:dyDescent="0.2">
      <c r="A37" s="13">
        <v>205</v>
      </c>
      <c r="B37" s="13" t="s">
        <v>986</v>
      </c>
      <c r="C37" s="13"/>
      <c r="D37" s="13" t="s">
        <v>987</v>
      </c>
      <c r="E37" s="13" t="b">
        <v>1</v>
      </c>
      <c r="F37" s="13" t="s">
        <v>988</v>
      </c>
      <c r="G37" s="13">
        <v>1</v>
      </c>
      <c r="H37" s="13"/>
      <c r="I37" s="13"/>
      <c r="J37" s="13" t="b">
        <v>1</v>
      </c>
      <c r="K37" s="13">
        <v>0</v>
      </c>
      <c r="L37" s="13" t="s">
        <v>989</v>
      </c>
    </row>
    <row r="38" spans="1:12" ht="33" x14ac:dyDescent="0.2">
      <c r="A38" s="13">
        <v>206</v>
      </c>
      <c r="B38" s="13" t="s">
        <v>990</v>
      </c>
      <c r="C38" s="13"/>
      <c r="D38" s="13" t="s">
        <v>991</v>
      </c>
      <c r="E38" s="13" t="b">
        <v>1</v>
      </c>
      <c r="F38" s="13" t="s">
        <v>992</v>
      </c>
      <c r="G38" s="13">
        <v>1</v>
      </c>
      <c r="H38" s="13"/>
      <c r="I38" s="13"/>
      <c r="J38" s="13" t="b">
        <v>1</v>
      </c>
      <c r="K38" s="13">
        <v>0</v>
      </c>
      <c r="L38" s="13" t="s">
        <v>989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993</v>
      </c>
      <c r="G39" s="13">
        <v>1</v>
      </c>
      <c r="H39" s="13"/>
      <c r="I39" s="13"/>
      <c r="J39" s="13" t="b">
        <v>1</v>
      </c>
      <c r="K39" s="13">
        <v>0</v>
      </c>
      <c r="L39" s="13" t="s">
        <v>982</v>
      </c>
    </row>
    <row r="40" spans="1:12" ht="33" x14ac:dyDescent="0.2">
      <c r="A40" s="13">
        <v>208</v>
      </c>
      <c r="B40" s="13" t="s">
        <v>994</v>
      </c>
      <c r="C40" s="13"/>
      <c r="D40" s="13" t="s">
        <v>170</v>
      </c>
      <c r="E40" s="13" t="b">
        <v>1</v>
      </c>
      <c r="F40" s="13" t="s">
        <v>995</v>
      </c>
      <c r="G40" s="13">
        <v>1</v>
      </c>
      <c r="H40" s="13"/>
      <c r="I40" s="13"/>
      <c r="J40" s="13" t="b">
        <v>1</v>
      </c>
      <c r="K40" s="13">
        <v>0</v>
      </c>
      <c r="L40" s="13" t="s">
        <v>989</v>
      </c>
    </row>
    <row r="41" spans="1:12" ht="16.5" x14ac:dyDescent="0.2">
      <c r="A41" s="13">
        <v>601</v>
      </c>
      <c r="B41" s="13" t="s">
        <v>996</v>
      </c>
      <c r="C41" s="13"/>
      <c r="D41" s="13" t="s">
        <v>997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998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workbookViewId="0">
      <selection activeCell="AX23" sqref="AX23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1146</v>
      </c>
      <c r="K3" s="13" t="s">
        <v>1160</v>
      </c>
      <c r="L3" s="13" t="s">
        <v>1161</v>
      </c>
    </row>
    <row r="4" spans="1:155" ht="20.25" x14ac:dyDescent="0.2">
      <c r="A4" s="73" t="s">
        <v>584</v>
      </c>
      <c r="B4" s="73"/>
      <c r="C4" s="73"/>
      <c r="D4" s="73"/>
      <c r="E4" s="73"/>
      <c r="F4" s="73"/>
      <c r="J4" s="74" t="s">
        <v>1145</v>
      </c>
      <c r="K4" s="74"/>
      <c r="L4" s="74"/>
      <c r="M4" s="74"/>
      <c r="N4" s="74"/>
      <c r="O4" s="74" t="s">
        <v>1147</v>
      </c>
      <c r="P4" s="74"/>
      <c r="Q4" s="74"/>
      <c r="R4" s="74"/>
      <c r="S4" s="74"/>
      <c r="T4" s="74" t="s">
        <v>1148</v>
      </c>
      <c r="U4" s="74"/>
      <c r="V4" s="74"/>
      <c r="W4" s="74"/>
      <c r="X4" s="74"/>
      <c r="AH4" s="32">
        <f>PRODUCT(AH7:AH26)</f>
        <v>10.749881196396142</v>
      </c>
      <c r="AP4" s="32">
        <f>PRODUCT(AP7:AP58)</f>
        <v>17.079371411653884</v>
      </c>
      <c r="AR4" s="73" t="s">
        <v>636</v>
      </c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CW4" s="74" t="s">
        <v>709</v>
      </c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W4" s="73" t="s">
        <v>68</v>
      </c>
      <c r="DX4" s="73"/>
      <c r="DY4" s="73"/>
      <c r="DZ4" s="73"/>
      <c r="EA4" s="73"/>
      <c r="EB4" s="73"/>
      <c r="EF4" s="15" t="s">
        <v>839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618</v>
      </c>
      <c r="E5" s="21" t="s">
        <v>617</v>
      </c>
      <c r="F5" s="21" t="s">
        <v>585</v>
      </c>
      <c r="I5" s="42" t="s">
        <v>1156</v>
      </c>
      <c r="J5" s="42" t="s">
        <v>1149</v>
      </c>
      <c r="K5" s="42" t="s">
        <v>1150</v>
      </c>
      <c r="L5" s="42" t="s">
        <v>1151</v>
      </c>
      <c r="M5" s="42" t="s">
        <v>1152</v>
      </c>
      <c r="N5" s="42" t="s">
        <v>1153</v>
      </c>
      <c r="O5" s="42" t="s">
        <v>1154</v>
      </c>
      <c r="P5" s="42" t="s">
        <v>1150</v>
      </c>
      <c r="Q5" s="42" t="s">
        <v>1151</v>
      </c>
      <c r="R5" s="42" t="s">
        <v>1152</v>
      </c>
      <c r="S5" s="42" t="s">
        <v>1153</v>
      </c>
      <c r="T5" s="42" t="s">
        <v>1155</v>
      </c>
      <c r="U5" s="42" t="s">
        <v>1150</v>
      </c>
      <c r="V5" s="42" t="s">
        <v>1151</v>
      </c>
      <c r="W5" s="42" t="s">
        <v>1152</v>
      </c>
      <c r="X5" s="42" t="s">
        <v>1153</v>
      </c>
      <c r="AA5" s="12" t="s">
        <v>696</v>
      </c>
      <c r="AB5" s="12" t="s">
        <v>695</v>
      </c>
      <c r="AC5" s="12" t="s">
        <v>1422</v>
      </c>
      <c r="AD5" s="12" t="s">
        <v>791</v>
      </c>
      <c r="AE5" s="12" t="s">
        <v>697</v>
      </c>
      <c r="AF5" s="12" t="s">
        <v>698</v>
      </c>
      <c r="AJ5" s="12" t="s">
        <v>693</v>
      </c>
      <c r="AK5" s="12" t="s">
        <v>695</v>
      </c>
      <c r="AL5" s="12" t="s">
        <v>692</v>
      </c>
      <c r="AM5" s="12" t="s">
        <v>694</v>
      </c>
      <c r="AN5" s="12" t="s">
        <v>706</v>
      </c>
      <c r="AR5" s="21" t="s">
        <v>634</v>
      </c>
      <c r="AS5" s="21" t="s">
        <v>635</v>
      </c>
      <c r="AT5" s="21" t="s">
        <v>586</v>
      </c>
      <c r="AU5" s="21" t="s">
        <v>587</v>
      </c>
      <c r="AV5" s="21" t="s">
        <v>614</v>
      </c>
      <c r="AW5" s="21" t="s">
        <v>615</v>
      </c>
      <c r="AX5" s="21" t="s">
        <v>616</v>
      </c>
      <c r="AY5" s="21" t="s">
        <v>619</v>
      </c>
      <c r="AZ5" s="21" t="s">
        <v>620</v>
      </c>
      <c r="BA5" s="21" t="s">
        <v>621</v>
      </c>
      <c r="BB5" s="21" t="s">
        <v>608</v>
      </c>
      <c r="BC5" s="21" t="s">
        <v>609</v>
      </c>
      <c r="BD5" s="21" t="s">
        <v>610</v>
      </c>
      <c r="BE5" s="21" t="s">
        <v>625</v>
      </c>
      <c r="BF5" s="21" t="s">
        <v>626</v>
      </c>
      <c r="BG5" s="21" t="s">
        <v>627</v>
      </c>
      <c r="BH5" s="21" t="s">
        <v>633</v>
      </c>
      <c r="BI5" s="21"/>
      <c r="BJ5" s="21" t="s">
        <v>622</v>
      </c>
      <c r="BK5" s="21" t="s">
        <v>623</v>
      </c>
      <c r="BL5" s="21" t="s">
        <v>624</v>
      </c>
      <c r="BM5" s="21" t="s">
        <v>628</v>
      </c>
      <c r="BN5" s="21" t="s">
        <v>632</v>
      </c>
      <c r="BO5" s="21"/>
      <c r="BP5" s="21" t="s">
        <v>629</v>
      </c>
      <c r="BQ5" s="21" t="s">
        <v>630</v>
      </c>
      <c r="BR5" s="21" t="s">
        <v>631</v>
      </c>
      <c r="BS5" s="21" t="s">
        <v>611</v>
      </c>
      <c r="BT5" s="21" t="s">
        <v>612</v>
      </c>
      <c r="BU5" s="21" t="s">
        <v>613</v>
      </c>
      <c r="BW5" s="21" t="s">
        <v>662</v>
      </c>
      <c r="BX5" s="21" t="s">
        <v>653</v>
      </c>
      <c r="BY5" s="21" t="s">
        <v>654</v>
      </c>
      <c r="BZ5" s="21" t="s">
        <v>655</v>
      </c>
      <c r="CE5" s="21" t="s">
        <v>663</v>
      </c>
      <c r="CF5" s="21" t="s">
        <v>658</v>
      </c>
      <c r="CG5" s="21" t="s">
        <v>657</v>
      </c>
      <c r="CH5" s="21" t="s">
        <v>659</v>
      </c>
      <c r="CI5" s="21" t="s">
        <v>660</v>
      </c>
      <c r="CJ5" s="21" t="s">
        <v>661</v>
      </c>
      <c r="CK5" s="21" t="s">
        <v>664</v>
      </c>
      <c r="CL5" s="21" t="s">
        <v>665</v>
      </c>
      <c r="CM5" s="21" t="s">
        <v>666</v>
      </c>
      <c r="CN5" s="21" t="s">
        <v>667</v>
      </c>
      <c r="CO5" s="21" t="s">
        <v>668</v>
      </c>
      <c r="CP5" s="21" t="s">
        <v>669</v>
      </c>
      <c r="CQ5" s="21" t="s">
        <v>670</v>
      </c>
      <c r="CR5" s="21" t="s">
        <v>671</v>
      </c>
      <c r="CS5" s="21" t="s">
        <v>672</v>
      </c>
      <c r="CT5" s="21" t="s">
        <v>673</v>
      </c>
      <c r="CW5" s="21" t="s">
        <v>18</v>
      </c>
      <c r="CX5" s="21" t="s">
        <v>247</v>
      </c>
      <c r="CY5" s="21" t="s">
        <v>586</v>
      </c>
      <c r="CZ5" s="21" t="s">
        <v>656</v>
      </c>
      <c r="DA5" s="21" t="s">
        <v>638</v>
      </c>
      <c r="DB5" s="21" t="s">
        <v>645</v>
      </c>
      <c r="DC5" s="21" t="s">
        <v>646</v>
      </c>
      <c r="DD5" s="21" t="s">
        <v>637</v>
      </c>
      <c r="DE5" s="21" t="s">
        <v>639</v>
      </c>
      <c r="DF5" s="21" t="s">
        <v>640</v>
      </c>
      <c r="DG5" s="21" t="s">
        <v>641</v>
      </c>
      <c r="DH5" s="21" t="s">
        <v>642</v>
      </c>
      <c r="DI5" s="21" t="s">
        <v>643</v>
      </c>
      <c r="DJ5" s="21" t="s">
        <v>644</v>
      </c>
      <c r="DK5" s="21" t="s">
        <v>647</v>
      </c>
      <c r="DL5" s="21" t="s">
        <v>648</v>
      </c>
      <c r="DM5" s="21" t="s">
        <v>649</v>
      </c>
      <c r="DN5" s="21" t="s">
        <v>650</v>
      </c>
      <c r="DO5" s="21" t="s">
        <v>651</v>
      </c>
      <c r="DP5" s="21" t="s">
        <v>652</v>
      </c>
      <c r="DQ5" s="21" t="s">
        <v>874</v>
      </c>
      <c r="DR5" s="21" t="s">
        <v>875</v>
      </c>
      <c r="DS5" s="21" t="s">
        <v>876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3" t="s">
        <v>840</v>
      </c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1162</v>
      </c>
      <c r="L6" s="13">
        <v>0</v>
      </c>
      <c r="M6" s="13">
        <v>0</v>
      </c>
      <c r="N6" s="13" t="s">
        <v>1162</v>
      </c>
      <c r="O6" s="13">
        <v>0</v>
      </c>
      <c r="P6" s="13" t="s">
        <v>1162</v>
      </c>
      <c r="Q6" s="13">
        <v>0</v>
      </c>
      <c r="R6" s="13">
        <v>0</v>
      </c>
      <c r="S6" s="13" t="s">
        <v>1162</v>
      </c>
      <c r="T6" s="13">
        <v>0</v>
      </c>
      <c r="U6" s="13" t="s">
        <v>1162</v>
      </c>
      <c r="V6" s="13">
        <v>0</v>
      </c>
      <c r="W6" s="13">
        <v>0</v>
      </c>
      <c r="X6" s="13" t="s">
        <v>1162</v>
      </c>
      <c r="AA6" s="13">
        <v>0</v>
      </c>
      <c r="AB6" s="13" t="s">
        <v>699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841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588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810</v>
      </c>
      <c r="CC6" s="32">
        <v>1</v>
      </c>
      <c r="CE6" s="13">
        <v>2</v>
      </c>
      <c r="CF6" s="13">
        <v>1</v>
      </c>
      <c r="CG6" s="13" t="s">
        <v>588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588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843</v>
      </c>
      <c r="EG6" s="12" t="s">
        <v>831</v>
      </c>
      <c r="EH6" s="12" t="s">
        <v>830</v>
      </c>
      <c r="EI6" s="12" t="s">
        <v>844</v>
      </c>
      <c r="EJ6" s="12" t="s">
        <v>832</v>
      </c>
      <c r="EK6" s="12" t="s">
        <v>833</v>
      </c>
      <c r="EL6" s="12" t="s">
        <v>834</v>
      </c>
      <c r="EM6" s="12" t="s">
        <v>865</v>
      </c>
      <c r="EN6" s="12" t="s">
        <v>866</v>
      </c>
      <c r="EO6" s="12" t="s">
        <v>835</v>
      </c>
      <c r="EP6" s="12" t="s">
        <v>836</v>
      </c>
      <c r="EQ6" s="12" t="s">
        <v>867</v>
      </c>
      <c r="ER6" s="12" t="s">
        <v>837</v>
      </c>
      <c r="ES6" s="12" t="s">
        <v>838</v>
      </c>
      <c r="ET6" s="12" t="s">
        <v>868</v>
      </c>
      <c r="EU6" s="12" t="s">
        <v>869</v>
      </c>
      <c r="EV6" s="12" t="s">
        <v>873</v>
      </c>
      <c r="EW6" s="12" t="s">
        <v>870</v>
      </c>
      <c r="EX6" s="12" t="s">
        <v>871</v>
      </c>
      <c r="EY6" s="12" t="s">
        <v>872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589</v>
      </c>
      <c r="L7" s="13">
        <v>4</v>
      </c>
      <c r="M7" s="13">
        <v>2</v>
      </c>
      <c r="N7" s="13" t="s">
        <v>589</v>
      </c>
      <c r="O7" s="13">
        <v>26</v>
      </c>
      <c r="P7" s="13" t="s">
        <v>589</v>
      </c>
      <c r="Q7" s="13">
        <v>5</v>
      </c>
      <c r="R7" s="13">
        <v>3</v>
      </c>
      <c r="S7" s="13" t="s">
        <v>590</v>
      </c>
      <c r="T7" s="13">
        <v>32</v>
      </c>
      <c r="U7" s="13" t="s">
        <v>591</v>
      </c>
      <c r="V7" s="13">
        <v>6</v>
      </c>
      <c r="W7" s="13">
        <v>3</v>
      </c>
      <c r="X7" s="13" t="s">
        <v>590</v>
      </c>
      <c r="AA7" s="13">
        <v>1</v>
      </c>
      <c r="AB7" s="13" t="s">
        <v>588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589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811</v>
      </c>
      <c r="CC7" s="32">
        <v>2</v>
      </c>
      <c r="CE7" s="13">
        <v>2</v>
      </c>
      <c r="CF7" s="13">
        <v>2</v>
      </c>
      <c r="CG7" s="13" t="s">
        <v>589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589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845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591</v>
      </c>
      <c r="L8" s="13">
        <v>6</v>
      </c>
      <c r="M8" s="13">
        <v>3</v>
      </c>
      <c r="N8" s="13" t="s">
        <v>590</v>
      </c>
      <c r="O8" s="13">
        <v>35</v>
      </c>
      <c r="P8" s="13" t="s">
        <v>591</v>
      </c>
      <c r="Q8" s="13">
        <v>7</v>
      </c>
      <c r="R8" s="13">
        <v>4</v>
      </c>
      <c r="S8" s="13" t="s">
        <v>591</v>
      </c>
      <c r="T8" s="13">
        <v>42</v>
      </c>
      <c r="U8" s="13" t="s">
        <v>591</v>
      </c>
      <c r="V8" s="13">
        <v>9</v>
      </c>
      <c r="W8" s="13">
        <v>5</v>
      </c>
      <c r="X8" s="13" t="s">
        <v>592</v>
      </c>
      <c r="AA8" s="13">
        <v>2</v>
      </c>
      <c r="AB8" s="45" t="s">
        <v>589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590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814</v>
      </c>
      <c r="CC8" s="32">
        <v>3</v>
      </c>
      <c r="CE8" s="13">
        <v>2</v>
      </c>
      <c r="CF8" s="13">
        <v>3</v>
      </c>
      <c r="CG8" s="13" t="s">
        <v>591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590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846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591</v>
      </c>
      <c r="L9" s="13">
        <v>7</v>
      </c>
      <c r="M9" s="13">
        <v>4</v>
      </c>
      <c r="N9" s="13" t="s">
        <v>591</v>
      </c>
      <c r="O9" s="13">
        <v>42</v>
      </c>
      <c r="P9" s="13" t="s">
        <v>591</v>
      </c>
      <c r="Q9" s="13">
        <v>9</v>
      </c>
      <c r="R9" s="13">
        <v>5</v>
      </c>
      <c r="S9" s="13" t="s">
        <v>592</v>
      </c>
      <c r="T9" s="13">
        <v>49</v>
      </c>
      <c r="U9" s="13" t="s">
        <v>591</v>
      </c>
      <c r="V9" s="13">
        <v>11</v>
      </c>
      <c r="W9" s="13">
        <v>6</v>
      </c>
      <c r="X9" s="13" t="s">
        <v>593</v>
      </c>
      <c r="AA9" s="13">
        <v>3</v>
      </c>
      <c r="AB9" s="13" t="s">
        <v>590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591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815</v>
      </c>
      <c r="CC9" s="32">
        <v>4</v>
      </c>
      <c r="CE9" s="13">
        <v>2</v>
      </c>
      <c r="CF9" s="13">
        <v>4</v>
      </c>
      <c r="CG9" s="13" t="s">
        <v>594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591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847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591</v>
      </c>
      <c r="L10" s="13">
        <v>9</v>
      </c>
      <c r="M10" s="13">
        <v>5</v>
      </c>
      <c r="N10" s="13" t="s">
        <v>592</v>
      </c>
      <c r="O10" s="13">
        <v>48</v>
      </c>
      <c r="P10" s="13" t="s">
        <v>591</v>
      </c>
      <c r="Q10" s="13">
        <v>11</v>
      </c>
      <c r="R10" s="13">
        <v>6</v>
      </c>
      <c r="S10" s="13" t="s">
        <v>593</v>
      </c>
      <c r="T10" s="13">
        <v>56</v>
      </c>
      <c r="U10" s="13" t="s">
        <v>594</v>
      </c>
      <c r="V10" s="13">
        <v>14</v>
      </c>
      <c r="W10" s="13">
        <v>7</v>
      </c>
      <c r="X10" s="13" t="s">
        <v>594</v>
      </c>
      <c r="Y10" s="16"/>
      <c r="Z10" s="16"/>
      <c r="AA10" s="13">
        <v>4</v>
      </c>
      <c r="AB10" s="45" t="s">
        <v>591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592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816</v>
      </c>
      <c r="CC10" s="32">
        <v>5</v>
      </c>
      <c r="CE10" s="13">
        <v>2</v>
      </c>
      <c r="CF10" s="13">
        <v>5</v>
      </c>
      <c r="CG10" s="13" t="s">
        <v>597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592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848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591</v>
      </c>
      <c r="L11" s="13">
        <v>10</v>
      </c>
      <c r="M11" s="13">
        <v>5</v>
      </c>
      <c r="N11" s="13" t="s">
        <v>592</v>
      </c>
      <c r="O11" s="13">
        <v>53</v>
      </c>
      <c r="P11" s="13" t="s">
        <v>594</v>
      </c>
      <c r="Q11" s="13">
        <v>13</v>
      </c>
      <c r="R11" s="13">
        <v>7</v>
      </c>
      <c r="S11" s="13" t="s">
        <v>594</v>
      </c>
      <c r="T11" s="13">
        <v>62</v>
      </c>
      <c r="U11" s="13" t="s">
        <v>594</v>
      </c>
      <c r="V11" s="13">
        <v>17</v>
      </c>
      <c r="W11" s="13">
        <v>8</v>
      </c>
      <c r="X11" s="13" t="s">
        <v>595</v>
      </c>
      <c r="AA11" s="13">
        <v>5</v>
      </c>
      <c r="AB11" s="13" t="s">
        <v>592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593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817</v>
      </c>
      <c r="CC11" s="32">
        <v>6</v>
      </c>
      <c r="CE11" s="13">
        <v>2</v>
      </c>
      <c r="CF11" s="13">
        <v>6</v>
      </c>
      <c r="CG11" s="13" t="s">
        <v>600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593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849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594</v>
      </c>
      <c r="L12" s="13">
        <v>12</v>
      </c>
      <c r="M12" s="13">
        <v>6</v>
      </c>
      <c r="N12" s="13" t="s">
        <v>593</v>
      </c>
      <c r="O12" s="13">
        <v>58</v>
      </c>
      <c r="P12" s="13" t="s">
        <v>594</v>
      </c>
      <c r="Q12" s="13">
        <v>15</v>
      </c>
      <c r="R12" s="13">
        <v>8</v>
      </c>
      <c r="S12" s="13" t="s">
        <v>595</v>
      </c>
      <c r="T12" s="13">
        <v>67</v>
      </c>
      <c r="U12" s="13" t="s">
        <v>594</v>
      </c>
      <c r="V12" s="13">
        <v>19</v>
      </c>
      <c r="W12" s="13">
        <v>9</v>
      </c>
      <c r="X12" s="13" t="s">
        <v>596</v>
      </c>
      <c r="Y12" s="36"/>
      <c r="Z12" s="36"/>
      <c r="AA12" s="13">
        <v>6</v>
      </c>
      <c r="AB12" s="13" t="s">
        <v>593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594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818</v>
      </c>
      <c r="CC12" s="32">
        <v>7</v>
      </c>
      <c r="CD12" s="36"/>
      <c r="CE12" s="13">
        <v>2</v>
      </c>
      <c r="CF12" s="13">
        <v>7</v>
      </c>
      <c r="CG12" s="13" t="s">
        <v>603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594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850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594</v>
      </c>
      <c r="L13" s="13">
        <v>13</v>
      </c>
      <c r="M13" s="13">
        <v>7</v>
      </c>
      <c r="N13" s="13" t="s">
        <v>594</v>
      </c>
      <c r="O13" s="13">
        <v>62</v>
      </c>
      <c r="P13" s="13" t="s">
        <v>594</v>
      </c>
      <c r="Q13" s="13">
        <v>17</v>
      </c>
      <c r="R13" s="13">
        <v>8</v>
      </c>
      <c r="S13" s="13" t="s">
        <v>595</v>
      </c>
      <c r="T13" s="13">
        <v>71</v>
      </c>
      <c r="U13" s="13" t="s">
        <v>597</v>
      </c>
      <c r="V13" s="13">
        <v>20</v>
      </c>
      <c r="W13" s="13">
        <v>9</v>
      </c>
      <c r="X13" s="13" t="s">
        <v>596</v>
      </c>
      <c r="Y13" s="16"/>
      <c r="Z13" s="16"/>
      <c r="AA13" s="13">
        <v>7</v>
      </c>
      <c r="AB13" s="45" t="s">
        <v>594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595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819</v>
      </c>
      <c r="CC13" s="32">
        <v>8</v>
      </c>
      <c r="CD13" s="16"/>
      <c r="CE13" s="13">
        <v>2</v>
      </c>
      <c r="CF13" s="13">
        <v>8</v>
      </c>
      <c r="CG13" s="13" t="s">
        <v>606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595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3" t="s">
        <v>1007</v>
      </c>
      <c r="DX13" s="73"/>
      <c r="DY13" s="73"/>
      <c r="DZ13" s="73"/>
      <c r="EA13" s="73"/>
      <c r="EB13" s="73"/>
      <c r="EC13" s="73"/>
      <c r="EF13" s="13" t="s">
        <v>851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594</v>
      </c>
      <c r="L14" s="13">
        <v>15</v>
      </c>
      <c r="M14" s="13">
        <v>8</v>
      </c>
      <c r="N14" s="13" t="s">
        <v>595</v>
      </c>
      <c r="O14" s="13">
        <v>65</v>
      </c>
      <c r="P14" s="13" t="s">
        <v>594</v>
      </c>
      <c r="Q14" s="13">
        <v>18</v>
      </c>
      <c r="R14" s="13">
        <v>9</v>
      </c>
      <c r="S14" s="13" t="s">
        <v>596</v>
      </c>
      <c r="T14" s="13">
        <v>74</v>
      </c>
      <c r="U14" s="13" t="s">
        <v>597</v>
      </c>
      <c r="V14" s="13">
        <v>21</v>
      </c>
      <c r="W14" s="13">
        <v>10</v>
      </c>
      <c r="X14" s="13" t="s">
        <v>597</v>
      </c>
      <c r="Y14" s="16"/>
      <c r="Z14" s="16"/>
      <c r="AA14" s="13">
        <v>8</v>
      </c>
      <c r="AB14" s="13" t="s">
        <v>595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596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820</v>
      </c>
      <c r="CC14" s="16"/>
      <c r="CD14" s="16"/>
      <c r="CE14" s="13">
        <v>3</v>
      </c>
      <c r="CF14" s="13">
        <v>1</v>
      </c>
      <c r="CG14" s="13" t="s">
        <v>588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596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1008</v>
      </c>
      <c r="DX14" s="12" t="s">
        <v>1009</v>
      </c>
      <c r="DY14" s="12" t="s">
        <v>1010</v>
      </c>
      <c r="DZ14" s="12" t="s">
        <v>1011</v>
      </c>
      <c r="EA14" s="12" t="s">
        <v>1012</v>
      </c>
      <c r="EB14" s="40" t="s">
        <v>1126</v>
      </c>
      <c r="EC14" s="40" t="s">
        <v>1127</v>
      </c>
      <c r="EF14" s="13" t="s">
        <v>852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594</v>
      </c>
      <c r="L15" s="13">
        <v>16</v>
      </c>
      <c r="M15" s="13">
        <v>8</v>
      </c>
      <c r="N15" s="13" t="s">
        <v>595</v>
      </c>
      <c r="O15" s="13">
        <v>69</v>
      </c>
      <c r="P15" s="13" t="s">
        <v>594</v>
      </c>
      <c r="Q15" s="13">
        <v>19</v>
      </c>
      <c r="R15" s="13">
        <v>9</v>
      </c>
      <c r="S15" s="13" t="s">
        <v>596</v>
      </c>
      <c r="T15" s="13">
        <v>78</v>
      </c>
      <c r="U15" s="13" t="s">
        <v>597</v>
      </c>
      <c r="V15" s="13">
        <v>23</v>
      </c>
      <c r="W15" s="13">
        <v>10</v>
      </c>
      <c r="X15" s="13" t="s">
        <v>597</v>
      </c>
      <c r="Y15" s="16"/>
      <c r="Z15" s="16"/>
      <c r="AA15" s="13">
        <v>9</v>
      </c>
      <c r="AB15" s="13" t="s">
        <v>596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597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821</v>
      </c>
      <c r="CC15" s="16"/>
      <c r="CD15" s="16"/>
      <c r="CE15" s="13">
        <v>3</v>
      </c>
      <c r="CF15" s="13">
        <v>2</v>
      </c>
      <c r="CG15" s="13" t="s">
        <v>589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597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853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594</v>
      </c>
      <c r="L16" s="13">
        <v>17</v>
      </c>
      <c r="M16" s="13">
        <v>8</v>
      </c>
      <c r="N16" s="13" t="s">
        <v>595</v>
      </c>
      <c r="O16" s="13">
        <v>72</v>
      </c>
      <c r="P16" s="13" t="s">
        <v>597</v>
      </c>
      <c r="Q16" s="13">
        <v>21</v>
      </c>
      <c r="R16" s="13">
        <v>10</v>
      </c>
      <c r="S16" s="13" t="s">
        <v>597</v>
      </c>
      <c r="T16" s="13">
        <v>81</v>
      </c>
      <c r="U16" s="13" t="s">
        <v>597</v>
      </c>
      <c r="V16" s="13">
        <v>24</v>
      </c>
      <c r="W16" s="13">
        <v>11</v>
      </c>
      <c r="X16" s="13" t="s">
        <v>598</v>
      </c>
      <c r="Y16" s="16"/>
      <c r="Z16" s="16"/>
      <c r="AA16" s="13">
        <v>10</v>
      </c>
      <c r="AB16" s="45" t="s">
        <v>597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598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822</v>
      </c>
      <c r="CC16" s="16"/>
      <c r="CD16" s="16"/>
      <c r="CE16" s="13">
        <v>3</v>
      </c>
      <c r="CF16" s="13">
        <v>3</v>
      </c>
      <c r="CG16" s="13" t="s">
        <v>591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598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854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594</v>
      </c>
      <c r="L17" s="13">
        <v>18</v>
      </c>
      <c r="M17" s="13">
        <v>9</v>
      </c>
      <c r="N17" s="13" t="s">
        <v>596</v>
      </c>
      <c r="O17" s="13">
        <v>74</v>
      </c>
      <c r="P17" s="13" t="s">
        <v>597</v>
      </c>
      <c r="Q17" s="13">
        <v>21</v>
      </c>
      <c r="R17" s="13">
        <v>10</v>
      </c>
      <c r="S17" s="13" t="s">
        <v>597</v>
      </c>
      <c r="T17" s="13">
        <v>83</v>
      </c>
      <c r="U17" s="13" t="s">
        <v>597</v>
      </c>
      <c r="V17" s="13">
        <v>25</v>
      </c>
      <c r="W17" s="13">
        <v>11</v>
      </c>
      <c r="X17" s="13" t="s">
        <v>598</v>
      </c>
      <c r="Y17" s="16"/>
      <c r="Z17" s="16"/>
      <c r="AA17" s="13">
        <v>11</v>
      </c>
      <c r="AB17" s="13" t="s">
        <v>598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599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823</v>
      </c>
      <c r="CC17" s="16"/>
      <c r="CD17" s="16"/>
      <c r="CE17" s="13">
        <v>3</v>
      </c>
      <c r="CF17" s="13">
        <v>4</v>
      </c>
      <c r="CG17" s="13" t="s">
        <v>594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599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855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594</v>
      </c>
      <c r="L18" s="13">
        <v>19</v>
      </c>
      <c r="M18" s="13">
        <v>9</v>
      </c>
      <c r="N18" s="13" t="s">
        <v>596</v>
      </c>
      <c r="O18" s="13">
        <v>77</v>
      </c>
      <c r="P18" s="13" t="s">
        <v>597</v>
      </c>
      <c r="Q18" s="13">
        <v>23</v>
      </c>
      <c r="R18" s="13">
        <v>10</v>
      </c>
      <c r="S18" s="13" t="s">
        <v>597</v>
      </c>
      <c r="T18" s="13">
        <v>86</v>
      </c>
      <c r="U18" s="13" t="s">
        <v>597</v>
      </c>
      <c r="V18" s="13">
        <v>26</v>
      </c>
      <c r="W18" s="13">
        <v>11</v>
      </c>
      <c r="X18" s="13" t="s">
        <v>598</v>
      </c>
      <c r="Y18" s="16"/>
      <c r="Z18" s="16"/>
      <c r="AA18" s="13">
        <v>12</v>
      </c>
      <c r="AB18" s="13" t="s">
        <v>599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600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812</v>
      </c>
      <c r="CC18" s="16"/>
      <c r="CD18" s="16"/>
      <c r="CE18" s="13">
        <v>3</v>
      </c>
      <c r="CF18" s="13">
        <v>5</v>
      </c>
      <c r="CG18" s="13" t="s">
        <v>597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600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856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597</v>
      </c>
      <c r="L19" s="13">
        <v>20</v>
      </c>
      <c r="M19" s="13">
        <v>9</v>
      </c>
      <c r="N19" s="13" t="s">
        <v>596</v>
      </c>
      <c r="O19" s="13">
        <v>79</v>
      </c>
      <c r="P19" s="13" t="s">
        <v>597</v>
      </c>
      <c r="Q19" s="13">
        <v>23</v>
      </c>
      <c r="R19" s="13">
        <v>10</v>
      </c>
      <c r="S19" s="13" t="s">
        <v>597</v>
      </c>
      <c r="T19" s="13">
        <v>88</v>
      </c>
      <c r="U19" s="13" t="s">
        <v>597</v>
      </c>
      <c r="V19" s="13">
        <v>27</v>
      </c>
      <c r="W19" s="13">
        <v>12</v>
      </c>
      <c r="X19" s="13" t="s">
        <v>599</v>
      </c>
      <c r="Y19" s="16"/>
      <c r="Z19" s="16"/>
      <c r="AA19" s="13">
        <v>13</v>
      </c>
      <c r="AB19" s="45" t="s">
        <v>600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601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824</v>
      </c>
      <c r="CC19" s="16"/>
      <c r="CD19" s="16"/>
      <c r="CE19" s="13">
        <v>3</v>
      </c>
      <c r="CF19" s="13">
        <v>6</v>
      </c>
      <c r="CG19" s="13" t="s">
        <v>600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601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857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597</v>
      </c>
      <c r="L20" s="13">
        <v>21</v>
      </c>
      <c r="M20" s="13">
        <v>10</v>
      </c>
      <c r="N20" s="13" t="s">
        <v>597</v>
      </c>
      <c r="O20" s="13">
        <v>82</v>
      </c>
      <c r="P20" s="13" t="s">
        <v>597</v>
      </c>
      <c r="Q20" s="13">
        <v>25</v>
      </c>
      <c r="R20" s="13">
        <v>11</v>
      </c>
      <c r="S20" s="13" t="s">
        <v>598</v>
      </c>
      <c r="T20" s="13">
        <v>90</v>
      </c>
      <c r="U20" s="13" t="s">
        <v>600</v>
      </c>
      <c r="V20" s="13">
        <v>28</v>
      </c>
      <c r="W20" s="13">
        <v>12</v>
      </c>
      <c r="X20" s="13" t="s">
        <v>599</v>
      </c>
      <c r="Y20" s="16"/>
      <c r="Z20" s="16"/>
      <c r="AA20" s="13">
        <v>14</v>
      </c>
      <c r="AB20" s="13" t="s">
        <v>601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602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813</v>
      </c>
      <c r="CC20" s="16"/>
      <c r="CD20" s="16"/>
      <c r="CE20" s="13">
        <v>3</v>
      </c>
      <c r="CF20" s="13">
        <v>7</v>
      </c>
      <c r="CG20" s="13" t="s">
        <v>603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602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858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597</v>
      </c>
      <c r="L21" s="13">
        <v>22</v>
      </c>
      <c r="M21" s="13">
        <v>10</v>
      </c>
      <c r="N21" s="13" t="s">
        <v>597</v>
      </c>
      <c r="O21" s="13">
        <v>83</v>
      </c>
      <c r="P21" s="13" t="s">
        <v>597</v>
      </c>
      <c r="Q21" s="13">
        <v>25</v>
      </c>
      <c r="R21" s="13">
        <v>11</v>
      </c>
      <c r="S21" s="13" t="s">
        <v>598</v>
      </c>
      <c r="T21" s="13">
        <v>93</v>
      </c>
      <c r="U21" s="13" t="s">
        <v>600</v>
      </c>
      <c r="V21" s="13">
        <v>29</v>
      </c>
      <c r="W21" s="13">
        <v>12</v>
      </c>
      <c r="X21" s="13" t="s">
        <v>599</v>
      </c>
      <c r="Y21" s="16"/>
      <c r="Z21" s="16"/>
      <c r="AA21" s="13">
        <v>15</v>
      </c>
      <c r="AB21" s="13" t="s">
        <v>602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603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825</v>
      </c>
      <c r="CC21" s="16"/>
      <c r="CD21" s="16"/>
      <c r="CE21" s="13">
        <v>3</v>
      </c>
      <c r="CF21" s="13">
        <v>8</v>
      </c>
      <c r="CG21" s="13" t="s">
        <v>606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603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859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597</v>
      </c>
      <c r="L22" s="13">
        <v>23</v>
      </c>
      <c r="M22" s="13">
        <v>10</v>
      </c>
      <c r="N22" s="13" t="s">
        <v>597</v>
      </c>
      <c r="O22" s="13">
        <v>85</v>
      </c>
      <c r="P22" s="13" t="s">
        <v>597</v>
      </c>
      <c r="Q22" s="13">
        <v>26</v>
      </c>
      <c r="R22" s="13">
        <v>11</v>
      </c>
      <c r="S22" s="13" t="s">
        <v>598</v>
      </c>
      <c r="T22" s="13">
        <v>94</v>
      </c>
      <c r="U22" s="13" t="s">
        <v>600</v>
      </c>
      <c r="V22" s="13">
        <v>29</v>
      </c>
      <c r="W22" s="13">
        <v>12</v>
      </c>
      <c r="X22" s="13" t="s">
        <v>599</v>
      </c>
      <c r="Y22" s="16"/>
      <c r="Z22" s="16"/>
      <c r="AA22" s="13">
        <v>16</v>
      </c>
      <c r="AB22" s="45" t="s">
        <v>603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604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826</v>
      </c>
      <c r="CC22" s="16"/>
      <c r="CD22" s="16"/>
      <c r="CE22" s="13">
        <v>4</v>
      </c>
      <c r="CF22" s="13">
        <v>1</v>
      </c>
      <c r="CG22" s="13" t="s">
        <v>588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604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860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597</v>
      </c>
      <c r="L23" s="13">
        <v>23</v>
      </c>
      <c r="M23" s="13">
        <v>10</v>
      </c>
      <c r="N23" s="13" t="s">
        <v>597</v>
      </c>
      <c r="O23" s="13">
        <v>87</v>
      </c>
      <c r="P23" s="13" t="s">
        <v>597</v>
      </c>
      <c r="Q23" s="13">
        <v>27</v>
      </c>
      <c r="R23" s="13">
        <v>12</v>
      </c>
      <c r="S23" s="13" t="s">
        <v>599</v>
      </c>
      <c r="T23" s="13">
        <v>97</v>
      </c>
      <c r="U23" s="13" t="s">
        <v>600</v>
      </c>
      <c r="V23" s="13">
        <v>31</v>
      </c>
      <c r="W23" s="13">
        <v>13</v>
      </c>
      <c r="X23" s="13" t="s">
        <v>600</v>
      </c>
      <c r="Y23" s="16"/>
      <c r="Z23" s="16"/>
      <c r="AA23" s="13">
        <v>17</v>
      </c>
      <c r="AB23" s="13" t="s">
        <v>604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605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827</v>
      </c>
      <c r="CC23" s="16"/>
      <c r="CD23" s="16"/>
      <c r="CE23" s="13">
        <v>4</v>
      </c>
      <c r="CF23" s="13">
        <v>2</v>
      </c>
      <c r="CG23" s="13" t="s">
        <v>589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605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861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597</v>
      </c>
      <c r="L24" s="13">
        <v>24</v>
      </c>
      <c r="M24" s="13">
        <v>11</v>
      </c>
      <c r="N24" s="13" t="s">
        <v>598</v>
      </c>
      <c r="O24" s="13">
        <v>88</v>
      </c>
      <c r="P24" s="13" t="s">
        <v>597</v>
      </c>
      <c r="Q24" s="13">
        <v>27</v>
      </c>
      <c r="R24" s="13">
        <v>12</v>
      </c>
      <c r="S24" s="13" t="s">
        <v>599</v>
      </c>
      <c r="T24" s="13">
        <v>99</v>
      </c>
      <c r="U24" s="13" t="s">
        <v>600</v>
      </c>
      <c r="V24" s="13">
        <v>31</v>
      </c>
      <c r="W24" s="13">
        <v>13</v>
      </c>
      <c r="X24" s="13" t="s">
        <v>600</v>
      </c>
      <c r="Y24" s="16"/>
      <c r="Z24" s="16"/>
      <c r="AA24" s="13">
        <v>18</v>
      </c>
      <c r="AB24" s="13" t="s">
        <v>605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606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828</v>
      </c>
      <c r="CC24" s="16"/>
      <c r="CD24" s="16"/>
      <c r="CE24" s="13">
        <v>4</v>
      </c>
      <c r="CF24" s="13">
        <v>3</v>
      </c>
      <c r="CG24" s="13" t="s">
        <v>591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606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862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597</v>
      </c>
      <c r="L25" s="13">
        <v>25</v>
      </c>
      <c r="M25" s="13">
        <v>11</v>
      </c>
      <c r="N25" s="13" t="s">
        <v>598</v>
      </c>
      <c r="O25" s="13">
        <v>90</v>
      </c>
      <c r="P25" s="13" t="s">
        <v>600</v>
      </c>
      <c r="Q25" s="13">
        <v>28</v>
      </c>
      <c r="R25" s="13">
        <v>12</v>
      </c>
      <c r="S25" s="13" t="s">
        <v>599</v>
      </c>
      <c r="T25" s="13">
        <v>101</v>
      </c>
      <c r="U25" s="13" t="s">
        <v>600</v>
      </c>
      <c r="V25" s="13">
        <v>32</v>
      </c>
      <c r="W25" s="13">
        <v>13</v>
      </c>
      <c r="X25" s="13" t="s">
        <v>600</v>
      </c>
      <c r="Y25" s="16"/>
      <c r="Z25" s="16"/>
      <c r="AA25" s="13">
        <v>19</v>
      </c>
      <c r="AB25" s="45" t="s">
        <v>606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607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829</v>
      </c>
      <c r="CC25" s="16"/>
      <c r="CD25" s="16"/>
      <c r="CE25" s="13">
        <v>4</v>
      </c>
      <c r="CF25" s="13">
        <v>4</v>
      </c>
      <c r="CG25" s="13" t="s">
        <v>594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607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863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597</v>
      </c>
      <c r="L26" s="13">
        <v>25</v>
      </c>
      <c r="M26" s="13">
        <v>11</v>
      </c>
      <c r="N26" s="13" t="s">
        <v>598</v>
      </c>
      <c r="O26" s="13">
        <v>92</v>
      </c>
      <c r="P26" s="13" t="s">
        <v>600</v>
      </c>
      <c r="Q26" s="13">
        <v>29</v>
      </c>
      <c r="R26" s="13">
        <v>12</v>
      </c>
      <c r="S26" s="13" t="s">
        <v>599</v>
      </c>
      <c r="T26" s="13">
        <v>103</v>
      </c>
      <c r="U26" s="13" t="s">
        <v>600</v>
      </c>
      <c r="V26" s="13">
        <v>33</v>
      </c>
      <c r="W26" s="13">
        <v>14</v>
      </c>
      <c r="X26" s="13" t="s">
        <v>601</v>
      </c>
      <c r="Y26" s="16"/>
      <c r="Z26" s="16"/>
      <c r="AA26" s="13">
        <v>20</v>
      </c>
      <c r="AB26" s="13" t="s">
        <v>607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588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597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588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864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597</v>
      </c>
      <c r="L27" s="13">
        <v>25</v>
      </c>
      <c r="M27" s="13">
        <v>11</v>
      </c>
      <c r="N27" s="13" t="s">
        <v>598</v>
      </c>
      <c r="O27" s="13">
        <v>93</v>
      </c>
      <c r="P27" s="13" t="s">
        <v>600</v>
      </c>
      <c r="Q27" s="13">
        <v>29</v>
      </c>
      <c r="R27" s="13">
        <v>12</v>
      </c>
      <c r="S27" s="13" t="s">
        <v>599</v>
      </c>
      <c r="T27" s="13">
        <v>104</v>
      </c>
      <c r="U27" s="13" t="s">
        <v>600</v>
      </c>
      <c r="V27" s="13">
        <v>33</v>
      </c>
      <c r="W27" s="13">
        <v>14</v>
      </c>
      <c r="X27" s="13" t="s">
        <v>601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589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600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589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597</v>
      </c>
      <c r="L28" s="13">
        <v>26</v>
      </c>
      <c r="M28" s="13">
        <v>11</v>
      </c>
      <c r="N28" s="13" t="s">
        <v>598</v>
      </c>
      <c r="O28" s="13">
        <v>95</v>
      </c>
      <c r="P28" s="13" t="s">
        <v>600</v>
      </c>
      <c r="Q28" s="13">
        <v>30</v>
      </c>
      <c r="R28" s="13">
        <v>13</v>
      </c>
      <c r="S28" s="13" t="s">
        <v>600</v>
      </c>
      <c r="T28" s="13">
        <v>107</v>
      </c>
      <c r="U28" s="13" t="s">
        <v>600</v>
      </c>
      <c r="V28" s="13">
        <v>35</v>
      </c>
      <c r="W28" s="13">
        <v>14</v>
      </c>
      <c r="X28" s="13" t="s">
        <v>601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590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603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590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597</v>
      </c>
      <c r="L29" s="13">
        <v>27</v>
      </c>
      <c r="M29" s="13">
        <v>12</v>
      </c>
      <c r="N29" s="13" t="s">
        <v>599</v>
      </c>
      <c r="O29" s="13">
        <v>97</v>
      </c>
      <c r="P29" s="13" t="s">
        <v>600</v>
      </c>
      <c r="Q29" s="13">
        <v>31</v>
      </c>
      <c r="R29" s="13">
        <v>13</v>
      </c>
      <c r="S29" s="13" t="s">
        <v>600</v>
      </c>
      <c r="T29" s="13">
        <v>108</v>
      </c>
      <c r="U29" s="13" t="s">
        <v>600</v>
      </c>
      <c r="V29" s="13">
        <v>35</v>
      </c>
      <c r="W29" s="13">
        <v>14</v>
      </c>
      <c r="X29" s="13" t="s">
        <v>601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591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606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591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597</v>
      </c>
      <c r="L30" s="13">
        <v>27</v>
      </c>
      <c r="M30" s="13">
        <v>12</v>
      </c>
      <c r="N30" s="13" t="s">
        <v>599</v>
      </c>
      <c r="O30" s="13">
        <v>98</v>
      </c>
      <c r="P30" s="13" t="s">
        <v>600</v>
      </c>
      <c r="Q30" s="13">
        <v>31</v>
      </c>
      <c r="R30" s="13">
        <v>13</v>
      </c>
      <c r="S30" s="13" t="s">
        <v>600</v>
      </c>
      <c r="T30" s="13">
        <v>110</v>
      </c>
      <c r="U30" s="13" t="s">
        <v>603</v>
      </c>
      <c r="V30" s="13">
        <v>36</v>
      </c>
      <c r="W30" s="13">
        <v>15</v>
      </c>
      <c r="X30" s="13" t="s">
        <v>602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592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588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592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597</v>
      </c>
      <c r="L31" s="13">
        <v>27</v>
      </c>
      <c r="M31" s="13">
        <v>12</v>
      </c>
      <c r="N31" s="13" t="s">
        <v>599</v>
      </c>
      <c r="O31" s="13">
        <v>99</v>
      </c>
      <c r="P31" s="13" t="s">
        <v>600</v>
      </c>
      <c r="Q31" s="13">
        <v>31</v>
      </c>
      <c r="R31" s="13">
        <v>13</v>
      </c>
      <c r="S31" s="13" t="s">
        <v>600</v>
      </c>
      <c r="T31" s="13">
        <v>112</v>
      </c>
      <c r="U31" s="13" t="s">
        <v>603</v>
      </c>
      <c r="V31" s="13">
        <v>37</v>
      </c>
      <c r="W31" s="13">
        <v>15</v>
      </c>
      <c r="X31" s="13" t="s">
        <v>602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593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589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593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600</v>
      </c>
      <c r="L32" s="13">
        <v>28</v>
      </c>
      <c r="M32" s="13">
        <v>12</v>
      </c>
      <c r="N32" s="13" t="s">
        <v>599</v>
      </c>
      <c r="O32" s="13">
        <v>101</v>
      </c>
      <c r="P32" s="13" t="s">
        <v>600</v>
      </c>
      <c r="Q32" s="13">
        <v>32</v>
      </c>
      <c r="R32" s="13">
        <v>13</v>
      </c>
      <c r="S32" s="13" t="s">
        <v>600</v>
      </c>
      <c r="T32" s="13">
        <v>114</v>
      </c>
      <c r="U32" s="13" t="s">
        <v>603</v>
      </c>
      <c r="V32" s="13">
        <v>37</v>
      </c>
      <c r="W32" s="13">
        <v>15</v>
      </c>
      <c r="X32" s="13" t="s">
        <v>602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594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591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594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600</v>
      </c>
      <c r="L33" s="13">
        <v>29</v>
      </c>
      <c r="M33" s="13">
        <v>12</v>
      </c>
      <c r="N33" s="13" t="s">
        <v>599</v>
      </c>
      <c r="O33" s="13">
        <v>103</v>
      </c>
      <c r="P33" s="13" t="s">
        <v>600</v>
      </c>
      <c r="Q33" s="13">
        <v>33</v>
      </c>
      <c r="R33" s="13">
        <v>14</v>
      </c>
      <c r="S33" s="13" t="s">
        <v>601</v>
      </c>
      <c r="T33" s="13">
        <v>115</v>
      </c>
      <c r="U33" s="13" t="s">
        <v>603</v>
      </c>
      <c r="V33" s="13">
        <v>38</v>
      </c>
      <c r="W33" s="13">
        <v>15</v>
      </c>
      <c r="X33" s="13" t="s">
        <v>602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595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594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595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600</v>
      </c>
      <c r="L34" s="13">
        <v>29</v>
      </c>
      <c r="M34" s="13">
        <v>12</v>
      </c>
      <c r="N34" s="13" t="s">
        <v>599</v>
      </c>
      <c r="O34" s="13">
        <v>104</v>
      </c>
      <c r="P34" s="13" t="s">
        <v>600</v>
      </c>
      <c r="Q34" s="13">
        <v>33</v>
      </c>
      <c r="R34" s="13">
        <v>14</v>
      </c>
      <c r="S34" s="13" t="s">
        <v>601</v>
      </c>
      <c r="T34" s="13">
        <v>117</v>
      </c>
      <c r="U34" s="13" t="s">
        <v>603</v>
      </c>
      <c r="V34" s="13">
        <v>39</v>
      </c>
      <c r="W34" s="13">
        <v>16</v>
      </c>
      <c r="X34" s="13" t="s">
        <v>603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596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597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596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600</v>
      </c>
      <c r="L35" s="13">
        <v>29</v>
      </c>
      <c r="M35" s="13">
        <v>12</v>
      </c>
      <c r="N35" s="13" t="s">
        <v>599</v>
      </c>
      <c r="O35" s="13">
        <v>105</v>
      </c>
      <c r="P35" s="13" t="s">
        <v>600</v>
      </c>
      <c r="Q35" s="13">
        <v>34</v>
      </c>
      <c r="R35" s="13">
        <v>14</v>
      </c>
      <c r="S35" s="13" t="s">
        <v>601</v>
      </c>
      <c r="T35" s="13">
        <v>119</v>
      </c>
      <c r="U35" s="13" t="s">
        <v>603</v>
      </c>
      <c r="V35" s="13">
        <v>39</v>
      </c>
      <c r="W35" s="13">
        <v>16</v>
      </c>
      <c r="X35" s="13" t="s">
        <v>603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597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600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597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600</v>
      </c>
      <c r="L36" s="13">
        <v>30</v>
      </c>
      <c r="M36" s="13">
        <v>13</v>
      </c>
      <c r="N36" s="13" t="s">
        <v>600</v>
      </c>
      <c r="O36" s="13">
        <v>107</v>
      </c>
      <c r="P36" s="13" t="s">
        <v>600</v>
      </c>
      <c r="Q36" s="13">
        <v>35</v>
      </c>
      <c r="R36" s="13">
        <v>14</v>
      </c>
      <c r="S36" s="13" t="s">
        <v>601</v>
      </c>
      <c r="T36" s="13">
        <v>120</v>
      </c>
      <c r="U36" s="13" t="s">
        <v>603</v>
      </c>
      <c r="V36" s="13">
        <v>40</v>
      </c>
      <c r="W36" s="13">
        <v>16</v>
      </c>
      <c r="X36" s="13" t="s">
        <v>603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598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603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598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600</v>
      </c>
      <c r="L37" s="13">
        <v>31</v>
      </c>
      <c r="M37" s="13">
        <v>13</v>
      </c>
      <c r="N37" s="13" t="s">
        <v>600</v>
      </c>
      <c r="O37" s="13">
        <v>108</v>
      </c>
      <c r="P37" s="13" t="s">
        <v>600</v>
      </c>
      <c r="Q37" s="13">
        <v>35</v>
      </c>
      <c r="R37" s="13">
        <v>14</v>
      </c>
      <c r="S37" s="13" t="s">
        <v>601</v>
      </c>
      <c r="T37" s="13">
        <v>122</v>
      </c>
      <c r="U37" s="13" t="s">
        <v>603</v>
      </c>
      <c r="V37" s="13">
        <v>41</v>
      </c>
      <c r="W37" s="13">
        <v>16</v>
      </c>
      <c r="X37" s="13" t="s">
        <v>603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599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606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599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600</v>
      </c>
      <c r="L38" s="13">
        <v>31</v>
      </c>
      <c r="M38" s="13">
        <v>13</v>
      </c>
      <c r="N38" s="13" t="s">
        <v>600</v>
      </c>
      <c r="O38" s="13">
        <v>109</v>
      </c>
      <c r="P38" s="13" t="s">
        <v>600</v>
      </c>
      <c r="Q38" s="13">
        <v>35</v>
      </c>
      <c r="R38" s="13">
        <v>14</v>
      </c>
      <c r="S38" s="13" t="s">
        <v>601</v>
      </c>
      <c r="T38" s="13">
        <v>123</v>
      </c>
      <c r="U38" s="13" t="s">
        <v>603</v>
      </c>
      <c r="V38" s="13">
        <v>41</v>
      </c>
      <c r="W38" s="13">
        <v>16</v>
      </c>
      <c r="X38" s="13" t="s">
        <v>603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600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600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600</v>
      </c>
      <c r="L39" s="13">
        <v>31</v>
      </c>
      <c r="M39" s="13">
        <v>13</v>
      </c>
      <c r="N39" s="13" t="s">
        <v>600</v>
      </c>
      <c r="O39" s="13">
        <v>111</v>
      </c>
      <c r="P39" s="13" t="s">
        <v>603</v>
      </c>
      <c r="Q39" s="13">
        <v>36</v>
      </c>
      <c r="R39" s="13">
        <v>15</v>
      </c>
      <c r="S39" s="13" t="s">
        <v>602</v>
      </c>
      <c r="T39" s="13">
        <v>124</v>
      </c>
      <c r="U39" s="13" t="s">
        <v>603</v>
      </c>
      <c r="V39" s="13">
        <v>41</v>
      </c>
      <c r="W39" s="13">
        <v>16</v>
      </c>
      <c r="X39" s="13" t="s">
        <v>603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601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601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600</v>
      </c>
      <c r="L40" s="13">
        <v>32</v>
      </c>
      <c r="M40" s="13">
        <v>13</v>
      </c>
      <c r="N40" s="13" t="s">
        <v>600</v>
      </c>
      <c r="O40" s="13">
        <v>112</v>
      </c>
      <c r="P40" s="13" t="s">
        <v>603</v>
      </c>
      <c r="Q40" s="13">
        <v>37</v>
      </c>
      <c r="R40" s="13">
        <v>15</v>
      </c>
      <c r="S40" s="13" t="s">
        <v>602</v>
      </c>
      <c r="T40" s="13">
        <v>126</v>
      </c>
      <c r="U40" s="13" t="s">
        <v>603</v>
      </c>
      <c r="V40" s="13">
        <v>42</v>
      </c>
      <c r="W40" s="13">
        <v>17</v>
      </c>
      <c r="X40" s="13" t="s">
        <v>604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602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602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600</v>
      </c>
      <c r="L41" s="13">
        <v>33</v>
      </c>
      <c r="M41" s="13">
        <v>14</v>
      </c>
      <c r="N41" s="13" t="s">
        <v>601</v>
      </c>
      <c r="O41" s="13">
        <v>113</v>
      </c>
      <c r="P41" s="13" t="s">
        <v>603</v>
      </c>
      <c r="Q41" s="13">
        <v>37</v>
      </c>
      <c r="R41" s="13">
        <v>15</v>
      </c>
      <c r="S41" s="13" t="s">
        <v>602</v>
      </c>
      <c r="T41" s="13">
        <v>127</v>
      </c>
      <c r="U41" s="13" t="s">
        <v>603</v>
      </c>
      <c r="V41" s="13">
        <v>43</v>
      </c>
      <c r="W41" s="13">
        <v>17</v>
      </c>
      <c r="X41" s="13" t="s">
        <v>604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603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603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600</v>
      </c>
      <c r="L42" s="13">
        <v>33</v>
      </c>
      <c r="M42" s="13">
        <v>14</v>
      </c>
      <c r="N42" s="13" t="s">
        <v>601</v>
      </c>
      <c r="O42" s="13">
        <v>114</v>
      </c>
      <c r="P42" s="13" t="s">
        <v>603</v>
      </c>
      <c r="Q42" s="13">
        <v>37</v>
      </c>
      <c r="R42" s="13">
        <v>15</v>
      </c>
      <c r="S42" s="13" t="s">
        <v>602</v>
      </c>
      <c r="T42" s="13">
        <v>128</v>
      </c>
      <c r="U42" s="13" t="s">
        <v>603</v>
      </c>
      <c r="V42" s="13">
        <v>43</v>
      </c>
      <c r="W42" s="13">
        <v>17</v>
      </c>
      <c r="X42" s="13" t="s">
        <v>604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604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604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600</v>
      </c>
      <c r="L43" s="13">
        <v>33</v>
      </c>
      <c r="M43" s="13">
        <v>14</v>
      </c>
      <c r="N43" s="13" t="s">
        <v>601</v>
      </c>
      <c r="O43" s="13">
        <v>116</v>
      </c>
      <c r="P43" s="13" t="s">
        <v>603</v>
      </c>
      <c r="Q43" s="13">
        <v>38</v>
      </c>
      <c r="R43" s="13">
        <v>15</v>
      </c>
      <c r="S43" s="13" t="s">
        <v>602</v>
      </c>
      <c r="T43" s="13">
        <v>129</v>
      </c>
      <c r="U43" s="13" t="s">
        <v>603</v>
      </c>
      <c r="V43" s="13">
        <v>43</v>
      </c>
      <c r="W43" s="13">
        <v>17</v>
      </c>
      <c r="X43" s="13" t="s">
        <v>604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605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605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600</v>
      </c>
      <c r="L44" s="13">
        <v>33</v>
      </c>
      <c r="M44" s="13">
        <v>14</v>
      </c>
      <c r="N44" s="13" t="s">
        <v>601</v>
      </c>
      <c r="O44" s="13">
        <v>117</v>
      </c>
      <c r="P44" s="13" t="s">
        <v>603</v>
      </c>
      <c r="Q44" s="13">
        <v>39</v>
      </c>
      <c r="R44" s="13">
        <v>16</v>
      </c>
      <c r="S44" s="13" t="s">
        <v>603</v>
      </c>
      <c r="T44" s="13">
        <v>131</v>
      </c>
      <c r="U44" s="13" t="s">
        <v>603</v>
      </c>
      <c r="V44" s="13">
        <v>44</v>
      </c>
      <c r="W44" s="13">
        <v>17</v>
      </c>
      <c r="X44" s="13" t="s">
        <v>604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606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606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600</v>
      </c>
      <c r="L45" s="13">
        <v>34</v>
      </c>
      <c r="M45" s="13">
        <v>14</v>
      </c>
      <c r="N45" s="13" t="s">
        <v>601</v>
      </c>
      <c r="O45" s="13">
        <v>118</v>
      </c>
      <c r="P45" s="13" t="s">
        <v>603</v>
      </c>
      <c r="Q45" s="13">
        <v>39</v>
      </c>
      <c r="R45" s="13">
        <v>16</v>
      </c>
      <c r="S45" s="13" t="s">
        <v>603</v>
      </c>
      <c r="T45" s="13">
        <v>132</v>
      </c>
      <c r="U45" s="13" t="s">
        <v>603</v>
      </c>
      <c r="V45" s="13">
        <v>45</v>
      </c>
      <c r="W45" s="13">
        <v>18</v>
      </c>
      <c r="X45" s="13" t="s">
        <v>605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607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607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600</v>
      </c>
      <c r="L46" s="13">
        <v>35</v>
      </c>
      <c r="M46" s="13">
        <v>14</v>
      </c>
      <c r="N46" s="13" t="s">
        <v>601</v>
      </c>
      <c r="O46" s="13">
        <v>119</v>
      </c>
      <c r="P46" s="13" t="s">
        <v>603</v>
      </c>
      <c r="Q46" s="13">
        <v>39</v>
      </c>
      <c r="R46" s="13">
        <v>16</v>
      </c>
      <c r="S46" s="13" t="s">
        <v>603</v>
      </c>
      <c r="T46" s="13">
        <v>133</v>
      </c>
      <c r="U46" s="13" t="s">
        <v>603</v>
      </c>
      <c r="V46" s="13">
        <v>45</v>
      </c>
      <c r="W46" s="13">
        <v>18</v>
      </c>
      <c r="X46" s="13" t="s">
        <v>605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588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588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600</v>
      </c>
      <c r="L47" s="13">
        <v>35</v>
      </c>
      <c r="M47" s="13">
        <v>14</v>
      </c>
      <c r="N47" s="13" t="s">
        <v>601</v>
      </c>
      <c r="O47" s="13">
        <v>121</v>
      </c>
      <c r="P47" s="13" t="s">
        <v>603</v>
      </c>
      <c r="Q47" s="13">
        <v>40</v>
      </c>
      <c r="R47" s="13">
        <v>16</v>
      </c>
      <c r="S47" s="13" t="s">
        <v>603</v>
      </c>
      <c r="T47" s="13">
        <v>134</v>
      </c>
      <c r="U47" s="13" t="s">
        <v>603</v>
      </c>
      <c r="V47" s="13">
        <v>45</v>
      </c>
      <c r="W47" s="13">
        <v>18</v>
      </c>
      <c r="X47" s="13" t="s">
        <v>605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589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589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600</v>
      </c>
      <c r="L48" s="13">
        <v>35</v>
      </c>
      <c r="M48" s="13">
        <v>14</v>
      </c>
      <c r="N48" s="13" t="s">
        <v>601</v>
      </c>
      <c r="O48" s="13">
        <v>122</v>
      </c>
      <c r="P48" s="13" t="s">
        <v>603</v>
      </c>
      <c r="Q48" s="13">
        <v>41</v>
      </c>
      <c r="R48" s="13">
        <v>16</v>
      </c>
      <c r="S48" s="13" t="s">
        <v>603</v>
      </c>
      <c r="T48" s="13">
        <v>134</v>
      </c>
      <c r="U48" s="13" t="s">
        <v>603</v>
      </c>
      <c r="V48" s="13">
        <v>45</v>
      </c>
      <c r="W48" s="13">
        <v>18</v>
      </c>
      <c r="X48" s="13" t="s">
        <v>605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590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590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600</v>
      </c>
      <c r="L49" s="13">
        <v>35</v>
      </c>
      <c r="M49" s="13">
        <v>14</v>
      </c>
      <c r="N49" s="13" t="s">
        <v>601</v>
      </c>
      <c r="O49" s="13">
        <v>123</v>
      </c>
      <c r="P49" s="13" t="s">
        <v>603</v>
      </c>
      <c r="Q49" s="13">
        <v>41</v>
      </c>
      <c r="R49" s="13">
        <v>16</v>
      </c>
      <c r="S49" s="13" t="s">
        <v>603</v>
      </c>
      <c r="T49" s="13">
        <v>136</v>
      </c>
      <c r="U49" s="13" t="s">
        <v>606</v>
      </c>
      <c r="V49" s="13">
        <v>46</v>
      </c>
      <c r="W49" s="13">
        <v>18</v>
      </c>
      <c r="X49" s="13" t="s">
        <v>605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591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591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603</v>
      </c>
      <c r="L50" s="13">
        <v>36</v>
      </c>
      <c r="M50" s="13">
        <v>15</v>
      </c>
      <c r="N50" s="13" t="s">
        <v>602</v>
      </c>
      <c r="O50" s="13">
        <v>124</v>
      </c>
      <c r="P50" s="13" t="s">
        <v>603</v>
      </c>
      <c r="Q50" s="13">
        <v>41</v>
      </c>
      <c r="R50" s="13">
        <v>16</v>
      </c>
      <c r="S50" s="13" t="s">
        <v>603</v>
      </c>
      <c r="T50" s="13">
        <v>137</v>
      </c>
      <c r="U50" s="13" t="s">
        <v>606</v>
      </c>
      <c r="V50" s="13">
        <v>47</v>
      </c>
      <c r="W50" s="13">
        <v>18</v>
      </c>
      <c r="X50" s="13" t="s">
        <v>605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592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592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603</v>
      </c>
      <c r="L51" s="13">
        <v>37</v>
      </c>
      <c r="M51" s="13">
        <v>15</v>
      </c>
      <c r="N51" s="13" t="s">
        <v>602</v>
      </c>
      <c r="O51" s="13">
        <v>124</v>
      </c>
      <c r="P51" s="13" t="s">
        <v>603</v>
      </c>
      <c r="Q51" s="13">
        <v>41</v>
      </c>
      <c r="R51" s="13">
        <v>16</v>
      </c>
      <c r="S51" s="13" t="s">
        <v>603</v>
      </c>
      <c r="T51" s="13">
        <v>138</v>
      </c>
      <c r="U51" s="13" t="s">
        <v>606</v>
      </c>
      <c r="V51" s="13">
        <v>47</v>
      </c>
      <c r="W51" s="13">
        <v>18</v>
      </c>
      <c r="X51" s="13" t="s">
        <v>605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593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593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603</v>
      </c>
      <c r="L52" s="13">
        <v>37</v>
      </c>
      <c r="M52" s="13">
        <v>15</v>
      </c>
      <c r="N52" s="13" t="s">
        <v>602</v>
      </c>
      <c r="O52" s="13">
        <v>126</v>
      </c>
      <c r="P52" s="13" t="s">
        <v>603</v>
      </c>
      <c r="Q52" s="13">
        <v>42</v>
      </c>
      <c r="R52" s="13">
        <v>17</v>
      </c>
      <c r="S52" s="13" t="s">
        <v>604</v>
      </c>
      <c r="T52" s="13">
        <v>139</v>
      </c>
      <c r="U52" s="13" t="s">
        <v>606</v>
      </c>
      <c r="V52" s="13">
        <v>47</v>
      </c>
      <c r="W52" s="13">
        <v>18</v>
      </c>
      <c r="X52" s="13" t="s">
        <v>605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594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594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603</v>
      </c>
      <c r="L53" s="13">
        <v>37</v>
      </c>
      <c r="M53" s="13">
        <v>15</v>
      </c>
      <c r="N53" s="13" t="s">
        <v>602</v>
      </c>
      <c r="O53" s="13">
        <v>127</v>
      </c>
      <c r="P53" s="13" t="s">
        <v>603</v>
      </c>
      <c r="Q53" s="13">
        <v>43</v>
      </c>
      <c r="R53" s="13">
        <v>17</v>
      </c>
      <c r="S53" s="13" t="s">
        <v>604</v>
      </c>
      <c r="T53" s="13">
        <v>139</v>
      </c>
      <c r="U53" s="13" t="s">
        <v>606</v>
      </c>
      <c r="V53" s="13">
        <v>47</v>
      </c>
      <c r="W53" s="13">
        <v>18</v>
      </c>
      <c r="X53" s="13" t="s">
        <v>605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595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595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603</v>
      </c>
      <c r="L54" s="13">
        <v>37</v>
      </c>
      <c r="M54" s="13">
        <v>15</v>
      </c>
      <c r="N54" s="13" t="s">
        <v>602</v>
      </c>
      <c r="O54" s="13">
        <v>128</v>
      </c>
      <c r="P54" s="13" t="s">
        <v>603</v>
      </c>
      <c r="Q54" s="13">
        <v>43</v>
      </c>
      <c r="R54" s="13">
        <v>17</v>
      </c>
      <c r="S54" s="13" t="s">
        <v>604</v>
      </c>
      <c r="T54" s="13">
        <v>141</v>
      </c>
      <c r="U54" s="13" t="s">
        <v>606</v>
      </c>
      <c r="V54" s="13">
        <v>48</v>
      </c>
      <c r="W54" s="13">
        <v>19</v>
      </c>
      <c r="X54" s="13" t="s">
        <v>606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596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596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603</v>
      </c>
      <c r="L55" s="13">
        <v>38</v>
      </c>
      <c r="M55" s="13">
        <v>15</v>
      </c>
      <c r="N55" s="13" t="s">
        <v>602</v>
      </c>
      <c r="O55" s="13">
        <v>128</v>
      </c>
      <c r="P55" s="13" t="s">
        <v>603</v>
      </c>
      <c r="Q55" s="13">
        <v>43</v>
      </c>
      <c r="R55" s="13">
        <v>17</v>
      </c>
      <c r="S55" s="13" t="s">
        <v>604</v>
      </c>
      <c r="T55" s="13">
        <v>142</v>
      </c>
      <c r="U55" s="13" t="s">
        <v>606</v>
      </c>
      <c r="V55" s="13">
        <v>49</v>
      </c>
      <c r="W55" s="13">
        <v>19</v>
      </c>
      <c r="X55" s="13" t="s">
        <v>606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597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597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603</v>
      </c>
      <c r="L56" s="13">
        <v>39</v>
      </c>
      <c r="M56" s="13">
        <v>16</v>
      </c>
      <c r="N56" s="13" t="s">
        <v>603</v>
      </c>
      <c r="O56" s="13">
        <v>129</v>
      </c>
      <c r="P56" s="13" t="s">
        <v>603</v>
      </c>
      <c r="Q56" s="13">
        <v>43</v>
      </c>
      <c r="R56" s="13">
        <v>17</v>
      </c>
      <c r="S56" s="13" t="s">
        <v>604</v>
      </c>
      <c r="T56" s="13">
        <v>142</v>
      </c>
      <c r="U56" s="13" t="s">
        <v>606</v>
      </c>
      <c r="V56" s="13">
        <v>49</v>
      </c>
      <c r="W56" s="13">
        <v>19</v>
      </c>
      <c r="X56" s="13" t="s">
        <v>606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598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598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603</v>
      </c>
      <c r="L57" s="13">
        <v>39</v>
      </c>
      <c r="M57" s="13">
        <v>16</v>
      </c>
      <c r="N57" s="13" t="s">
        <v>603</v>
      </c>
      <c r="O57" s="13">
        <v>130</v>
      </c>
      <c r="P57" s="13" t="s">
        <v>603</v>
      </c>
      <c r="Q57" s="13">
        <v>44</v>
      </c>
      <c r="R57" s="13">
        <v>17</v>
      </c>
      <c r="S57" s="13" t="s">
        <v>604</v>
      </c>
      <c r="T57" s="13">
        <v>143</v>
      </c>
      <c r="U57" s="13" t="s">
        <v>606</v>
      </c>
      <c r="V57" s="13">
        <v>49</v>
      </c>
      <c r="W57" s="13">
        <v>19</v>
      </c>
      <c r="X57" s="13" t="s">
        <v>606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599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599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603</v>
      </c>
      <c r="L58" s="13">
        <v>39</v>
      </c>
      <c r="M58" s="13">
        <v>16</v>
      </c>
      <c r="N58" s="13" t="s">
        <v>603</v>
      </c>
      <c r="O58" s="13">
        <v>131</v>
      </c>
      <c r="P58" s="13" t="s">
        <v>603</v>
      </c>
      <c r="Q58" s="13">
        <v>44</v>
      </c>
      <c r="R58" s="13">
        <v>17</v>
      </c>
      <c r="S58" s="13" t="s">
        <v>604</v>
      </c>
      <c r="T58" s="13">
        <v>144</v>
      </c>
      <c r="U58" s="13" t="s">
        <v>606</v>
      </c>
      <c r="V58" s="13">
        <v>49</v>
      </c>
      <c r="W58" s="13">
        <v>19</v>
      </c>
      <c r="X58" s="13" t="s">
        <v>606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600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600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603</v>
      </c>
      <c r="L59" s="13">
        <v>39</v>
      </c>
      <c r="M59" s="13">
        <v>16</v>
      </c>
      <c r="N59" s="13" t="s">
        <v>603</v>
      </c>
      <c r="O59" s="13">
        <v>132</v>
      </c>
      <c r="P59" s="13" t="s">
        <v>603</v>
      </c>
      <c r="Q59" s="13">
        <v>45</v>
      </c>
      <c r="R59" s="13">
        <v>18</v>
      </c>
      <c r="S59" s="13" t="s">
        <v>605</v>
      </c>
      <c r="T59" s="13">
        <v>144</v>
      </c>
      <c r="U59" s="13" t="s">
        <v>606</v>
      </c>
      <c r="V59" s="13">
        <v>49</v>
      </c>
      <c r="W59" s="13">
        <v>19</v>
      </c>
      <c r="X59" s="13" t="s">
        <v>606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601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601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603</v>
      </c>
      <c r="L60" s="13">
        <v>40</v>
      </c>
      <c r="M60" s="13">
        <v>16</v>
      </c>
      <c r="N60" s="13" t="s">
        <v>603</v>
      </c>
      <c r="O60" s="13">
        <v>133</v>
      </c>
      <c r="P60" s="13" t="s">
        <v>603</v>
      </c>
      <c r="Q60" s="13">
        <v>45</v>
      </c>
      <c r="R60" s="13">
        <v>18</v>
      </c>
      <c r="S60" s="13" t="s">
        <v>605</v>
      </c>
      <c r="T60" s="13">
        <v>146</v>
      </c>
      <c r="U60" s="13" t="s">
        <v>606</v>
      </c>
      <c r="V60" s="13">
        <v>50</v>
      </c>
      <c r="W60" s="13">
        <v>19</v>
      </c>
      <c r="X60" s="13" t="s">
        <v>606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602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602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603</v>
      </c>
      <c r="L61" s="13">
        <v>40</v>
      </c>
      <c r="M61" s="13">
        <v>16</v>
      </c>
      <c r="N61" s="13" t="s">
        <v>603</v>
      </c>
      <c r="O61" s="13">
        <v>133</v>
      </c>
      <c r="P61" s="13" t="s">
        <v>603</v>
      </c>
      <c r="Q61" s="13">
        <v>45</v>
      </c>
      <c r="R61" s="13">
        <v>18</v>
      </c>
      <c r="S61" s="13" t="s">
        <v>605</v>
      </c>
      <c r="T61" s="13">
        <v>147</v>
      </c>
      <c r="U61" s="13" t="s">
        <v>606</v>
      </c>
      <c r="V61" s="13">
        <v>51</v>
      </c>
      <c r="W61" s="13">
        <v>19</v>
      </c>
      <c r="X61" s="13" t="s">
        <v>606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603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603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603</v>
      </c>
      <c r="L62" s="13">
        <v>41</v>
      </c>
      <c r="M62" s="13">
        <v>16</v>
      </c>
      <c r="N62" s="13" t="s">
        <v>603</v>
      </c>
      <c r="O62" s="13">
        <v>134</v>
      </c>
      <c r="P62" s="13" t="s">
        <v>603</v>
      </c>
      <c r="Q62" s="13">
        <v>45</v>
      </c>
      <c r="R62" s="13">
        <v>18</v>
      </c>
      <c r="S62" s="13" t="s">
        <v>605</v>
      </c>
      <c r="T62" s="13">
        <v>147</v>
      </c>
      <c r="U62" s="13" t="s">
        <v>606</v>
      </c>
      <c r="V62" s="13">
        <v>51</v>
      </c>
      <c r="W62" s="13">
        <v>19</v>
      </c>
      <c r="X62" s="13" t="s">
        <v>606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604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604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603</v>
      </c>
      <c r="L63" s="13">
        <v>41</v>
      </c>
      <c r="M63" s="13">
        <v>16</v>
      </c>
      <c r="N63" s="13" t="s">
        <v>603</v>
      </c>
      <c r="O63" s="13">
        <v>134</v>
      </c>
      <c r="P63" s="13" t="s">
        <v>603</v>
      </c>
      <c r="Q63" s="13">
        <v>45</v>
      </c>
      <c r="R63" s="13">
        <v>18</v>
      </c>
      <c r="S63" s="13" t="s">
        <v>605</v>
      </c>
      <c r="T63" s="13">
        <v>148</v>
      </c>
      <c r="U63" s="13" t="s">
        <v>606</v>
      </c>
      <c r="V63" s="13">
        <v>51</v>
      </c>
      <c r="W63" s="13">
        <v>19</v>
      </c>
      <c r="X63" s="13" t="s">
        <v>606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605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605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603</v>
      </c>
      <c r="L64" s="13">
        <v>41</v>
      </c>
      <c r="M64" s="13">
        <v>16</v>
      </c>
      <c r="N64" s="13" t="s">
        <v>603</v>
      </c>
      <c r="O64" s="13">
        <v>136</v>
      </c>
      <c r="P64" s="13" t="s">
        <v>606</v>
      </c>
      <c r="Q64" s="13">
        <v>46</v>
      </c>
      <c r="R64" s="13">
        <v>18</v>
      </c>
      <c r="S64" s="13" t="s">
        <v>605</v>
      </c>
      <c r="T64" s="13">
        <v>149</v>
      </c>
      <c r="U64" s="13" t="s">
        <v>606</v>
      </c>
      <c r="V64" s="13">
        <v>51</v>
      </c>
      <c r="W64" s="13">
        <v>19</v>
      </c>
      <c r="X64" s="13" t="s">
        <v>606</v>
      </c>
      <c r="AR64" s="13">
        <v>59</v>
      </c>
      <c r="AS64" s="13">
        <v>4</v>
      </c>
      <c r="AT64" s="13">
        <v>19</v>
      </c>
      <c r="AU64" s="13" t="s">
        <v>606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606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603</v>
      </c>
      <c r="L65" s="13">
        <v>41</v>
      </c>
      <c r="M65" s="13">
        <v>16</v>
      </c>
      <c r="N65" s="13" t="s">
        <v>603</v>
      </c>
      <c r="O65" s="13">
        <v>137</v>
      </c>
      <c r="P65" s="13" t="s">
        <v>606</v>
      </c>
      <c r="Q65" s="13">
        <v>47</v>
      </c>
      <c r="R65" s="13">
        <v>18</v>
      </c>
      <c r="S65" s="13" t="s">
        <v>605</v>
      </c>
      <c r="T65" s="13">
        <v>149</v>
      </c>
      <c r="U65" s="13" t="s">
        <v>606</v>
      </c>
      <c r="V65" s="13">
        <v>51</v>
      </c>
      <c r="W65" s="13">
        <v>19</v>
      </c>
      <c r="X65" s="13" t="s">
        <v>606</v>
      </c>
      <c r="AR65" s="13">
        <v>60</v>
      </c>
      <c r="AS65" s="13">
        <v>4</v>
      </c>
      <c r="AT65" s="13">
        <v>20</v>
      </c>
      <c r="AU65" s="13" t="s">
        <v>607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607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603</v>
      </c>
      <c r="L66" s="13">
        <v>41</v>
      </c>
      <c r="M66" s="13">
        <v>16</v>
      </c>
      <c r="N66" s="13" t="s">
        <v>603</v>
      </c>
      <c r="O66" s="13">
        <v>137</v>
      </c>
      <c r="P66" s="13" t="s">
        <v>606</v>
      </c>
      <c r="Q66" s="13">
        <v>47</v>
      </c>
      <c r="R66" s="13">
        <v>18</v>
      </c>
      <c r="S66" s="13" t="s">
        <v>605</v>
      </c>
      <c r="T66" s="13">
        <v>150</v>
      </c>
      <c r="U66" s="13" t="s">
        <v>606</v>
      </c>
      <c r="V66" s="13">
        <v>52</v>
      </c>
      <c r="W66" s="13">
        <v>20</v>
      </c>
      <c r="X66" s="13" t="s">
        <v>607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588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588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603</v>
      </c>
      <c r="L67" s="13">
        <v>42</v>
      </c>
      <c r="M67" s="13">
        <v>17</v>
      </c>
      <c r="N67" s="13" t="s">
        <v>604</v>
      </c>
      <c r="O67" s="13">
        <v>138</v>
      </c>
      <c r="P67" s="13" t="s">
        <v>606</v>
      </c>
      <c r="Q67" s="13">
        <v>47</v>
      </c>
      <c r="R67" s="13">
        <v>18</v>
      </c>
      <c r="S67" s="13" t="s">
        <v>605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589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589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603</v>
      </c>
      <c r="L68" s="13">
        <v>42</v>
      </c>
      <c r="M68" s="13">
        <v>17</v>
      </c>
      <c r="N68" s="13" t="s">
        <v>604</v>
      </c>
      <c r="O68" s="13">
        <v>138</v>
      </c>
      <c r="P68" s="13" t="s">
        <v>606</v>
      </c>
      <c r="Q68" s="13">
        <v>47</v>
      </c>
      <c r="R68" s="13">
        <v>18</v>
      </c>
      <c r="S68" s="13" t="s">
        <v>605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590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590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603</v>
      </c>
      <c r="L69" s="13">
        <v>43</v>
      </c>
      <c r="M69" s="13">
        <v>17</v>
      </c>
      <c r="N69" s="13" t="s">
        <v>604</v>
      </c>
      <c r="O69" s="13">
        <v>139</v>
      </c>
      <c r="P69" s="13" t="s">
        <v>606</v>
      </c>
      <c r="Q69" s="13">
        <v>47</v>
      </c>
      <c r="R69" s="13">
        <v>18</v>
      </c>
      <c r="S69" s="13" t="s">
        <v>605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591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591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603</v>
      </c>
      <c r="L70" s="13">
        <v>43</v>
      </c>
      <c r="M70" s="13">
        <v>17</v>
      </c>
      <c r="N70" s="13" t="s">
        <v>604</v>
      </c>
      <c r="O70" s="13">
        <v>139</v>
      </c>
      <c r="P70" s="13" t="s">
        <v>606</v>
      </c>
      <c r="Q70" s="13">
        <v>47</v>
      </c>
      <c r="R70" s="13">
        <v>18</v>
      </c>
      <c r="S70" s="13" t="s">
        <v>605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592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592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603</v>
      </c>
      <c r="L71" s="13">
        <v>43</v>
      </c>
      <c r="M71" s="13">
        <v>17</v>
      </c>
      <c r="N71" s="13" t="s">
        <v>604</v>
      </c>
      <c r="O71" s="13">
        <v>141</v>
      </c>
      <c r="P71" s="13" t="s">
        <v>606</v>
      </c>
      <c r="Q71" s="13">
        <v>48</v>
      </c>
      <c r="R71" s="13">
        <v>19</v>
      </c>
      <c r="S71" s="13" t="s">
        <v>606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593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593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603</v>
      </c>
      <c r="L72" s="13">
        <v>43</v>
      </c>
      <c r="M72" s="13">
        <v>17</v>
      </c>
      <c r="N72" s="13" t="s">
        <v>604</v>
      </c>
      <c r="O72" s="13">
        <v>141</v>
      </c>
      <c r="P72" s="13" t="s">
        <v>606</v>
      </c>
      <c r="Q72" s="13">
        <v>48</v>
      </c>
      <c r="R72" s="13">
        <v>19</v>
      </c>
      <c r="S72" s="13" t="s">
        <v>606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594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594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603</v>
      </c>
      <c r="L73" s="13">
        <v>43</v>
      </c>
      <c r="M73" s="13">
        <v>17</v>
      </c>
      <c r="N73" s="13" t="s">
        <v>604</v>
      </c>
      <c r="O73" s="13">
        <v>142</v>
      </c>
      <c r="P73" s="13" t="s">
        <v>606</v>
      </c>
      <c r="Q73" s="13">
        <v>49</v>
      </c>
      <c r="R73" s="13">
        <v>19</v>
      </c>
      <c r="S73" s="13" t="s">
        <v>606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595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595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603</v>
      </c>
      <c r="L74" s="13">
        <v>44</v>
      </c>
      <c r="M74" s="13">
        <v>17</v>
      </c>
      <c r="N74" s="13" t="s">
        <v>604</v>
      </c>
      <c r="O74" s="13">
        <v>143</v>
      </c>
      <c r="P74" s="13" t="s">
        <v>606</v>
      </c>
      <c r="Q74" s="13">
        <v>49</v>
      </c>
      <c r="R74" s="13">
        <v>19</v>
      </c>
      <c r="S74" s="13" t="s">
        <v>606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596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596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603</v>
      </c>
      <c r="L75" s="13">
        <v>44</v>
      </c>
      <c r="M75" s="13">
        <v>17</v>
      </c>
      <c r="N75" s="13" t="s">
        <v>604</v>
      </c>
      <c r="O75" s="13">
        <v>143</v>
      </c>
      <c r="P75" s="13" t="s">
        <v>606</v>
      </c>
      <c r="Q75" s="13">
        <v>49</v>
      </c>
      <c r="R75" s="13">
        <v>19</v>
      </c>
      <c r="S75" s="13" t="s">
        <v>606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597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597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603</v>
      </c>
      <c r="L76" s="13">
        <v>45</v>
      </c>
      <c r="M76" s="13">
        <v>18</v>
      </c>
      <c r="N76" s="13" t="s">
        <v>605</v>
      </c>
      <c r="O76" s="13">
        <v>144</v>
      </c>
      <c r="P76" s="13" t="s">
        <v>606</v>
      </c>
      <c r="Q76" s="13">
        <v>49</v>
      </c>
      <c r="R76" s="13">
        <v>19</v>
      </c>
      <c r="S76" s="13" t="s">
        <v>606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598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598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603</v>
      </c>
      <c r="L77" s="13">
        <v>45</v>
      </c>
      <c r="M77" s="13">
        <v>18</v>
      </c>
      <c r="N77" s="13" t="s">
        <v>605</v>
      </c>
      <c r="O77" s="13">
        <v>144</v>
      </c>
      <c r="P77" s="13" t="s">
        <v>606</v>
      </c>
      <c r="Q77" s="13">
        <v>49</v>
      </c>
      <c r="R77" s="13">
        <v>19</v>
      </c>
      <c r="S77" s="13" t="s">
        <v>606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599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599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603</v>
      </c>
      <c r="L78" s="13">
        <v>45</v>
      </c>
      <c r="M78" s="13">
        <v>18</v>
      </c>
      <c r="N78" s="13" t="s">
        <v>605</v>
      </c>
      <c r="O78" s="13">
        <v>144</v>
      </c>
      <c r="P78" s="13" t="s">
        <v>606</v>
      </c>
      <c r="Q78" s="13">
        <v>49</v>
      </c>
      <c r="R78" s="13">
        <v>19</v>
      </c>
      <c r="S78" s="13" t="s">
        <v>606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600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600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603</v>
      </c>
      <c r="L79" s="13">
        <v>45</v>
      </c>
      <c r="M79" s="13">
        <v>18</v>
      </c>
      <c r="N79" s="13" t="s">
        <v>605</v>
      </c>
      <c r="O79" s="13">
        <v>145</v>
      </c>
      <c r="P79" s="13" t="s">
        <v>606</v>
      </c>
      <c r="Q79" s="13">
        <v>50</v>
      </c>
      <c r="R79" s="13">
        <v>19</v>
      </c>
      <c r="S79" s="13" t="s">
        <v>606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601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601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603</v>
      </c>
      <c r="L80" s="13">
        <v>45</v>
      </c>
      <c r="M80" s="13">
        <v>18</v>
      </c>
      <c r="N80" s="13" t="s">
        <v>605</v>
      </c>
      <c r="O80" s="13">
        <v>146</v>
      </c>
      <c r="P80" s="13" t="s">
        <v>606</v>
      </c>
      <c r="Q80" s="13">
        <v>50</v>
      </c>
      <c r="R80" s="13">
        <v>19</v>
      </c>
      <c r="S80" s="13" t="s">
        <v>606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602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602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603</v>
      </c>
      <c r="L81" s="13">
        <v>45</v>
      </c>
      <c r="M81" s="13">
        <v>18</v>
      </c>
      <c r="N81" s="13" t="s">
        <v>605</v>
      </c>
      <c r="O81" s="13">
        <v>147</v>
      </c>
      <c r="P81" s="13" t="s">
        <v>606</v>
      </c>
      <c r="Q81" s="13">
        <v>51</v>
      </c>
      <c r="R81" s="13">
        <v>19</v>
      </c>
      <c r="S81" s="13" t="s">
        <v>606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603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603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603</v>
      </c>
      <c r="L82" s="13">
        <v>45</v>
      </c>
      <c r="M82" s="13">
        <v>18</v>
      </c>
      <c r="N82" s="13" t="s">
        <v>605</v>
      </c>
      <c r="O82" s="13">
        <v>147</v>
      </c>
      <c r="P82" s="13" t="s">
        <v>606</v>
      </c>
      <c r="Q82" s="13">
        <v>51</v>
      </c>
      <c r="R82" s="13">
        <v>19</v>
      </c>
      <c r="S82" s="13" t="s">
        <v>606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604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604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606</v>
      </c>
      <c r="L83" s="13">
        <v>46</v>
      </c>
      <c r="M83" s="13">
        <v>18</v>
      </c>
      <c r="N83" s="13" t="s">
        <v>605</v>
      </c>
      <c r="O83" s="13">
        <v>148</v>
      </c>
      <c r="P83" s="13" t="s">
        <v>606</v>
      </c>
      <c r="Q83" s="13">
        <v>51</v>
      </c>
      <c r="R83" s="13">
        <v>19</v>
      </c>
      <c r="S83" s="13" t="s">
        <v>606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605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605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606</v>
      </c>
      <c r="L84" s="13">
        <v>46</v>
      </c>
      <c r="M84" s="13">
        <v>18</v>
      </c>
      <c r="N84" s="13" t="s">
        <v>605</v>
      </c>
      <c r="O84" s="13">
        <v>148</v>
      </c>
      <c r="P84" s="13" t="s">
        <v>606</v>
      </c>
      <c r="Q84" s="13">
        <v>51</v>
      </c>
      <c r="R84" s="13">
        <v>19</v>
      </c>
      <c r="S84" s="13" t="s">
        <v>606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606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606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606</v>
      </c>
      <c r="L85" s="13">
        <v>47</v>
      </c>
      <c r="M85" s="13">
        <v>18</v>
      </c>
      <c r="N85" s="13" t="s">
        <v>605</v>
      </c>
      <c r="O85" s="13">
        <v>149</v>
      </c>
      <c r="P85" s="13" t="s">
        <v>606</v>
      </c>
      <c r="Q85" s="13">
        <v>51</v>
      </c>
      <c r="R85" s="13">
        <v>19</v>
      </c>
      <c r="S85" s="13" t="s">
        <v>606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607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607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606</v>
      </c>
      <c r="L86" s="13">
        <v>47</v>
      </c>
      <c r="M86" s="13">
        <v>18</v>
      </c>
      <c r="N86" s="13" t="s">
        <v>605</v>
      </c>
      <c r="O86" s="13">
        <v>149</v>
      </c>
      <c r="P86" s="13" t="s">
        <v>606</v>
      </c>
      <c r="Q86" s="13">
        <v>51</v>
      </c>
      <c r="R86" s="13">
        <v>19</v>
      </c>
      <c r="S86" s="13" t="s">
        <v>606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606</v>
      </c>
      <c r="L87" s="13">
        <v>47</v>
      </c>
      <c r="M87" s="13">
        <v>18</v>
      </c>
      <c r="N87" s="13" t="s">
        <v>605</v>
      </c>
      <c r="O87" s="13">
        <v>150</v>
      </c>
      <c r="P87" s="13" t="s">
        <v>606</v>
      </c>
      <c r="Q87" s="13">
        <v>52</v>
      </c>
      <c r="R87" s="13">
        <v>20</v>
      </c>
      <c r="S87" s="13" t="s">
        <v>607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606</v>
      </c>
      <c r="L88" s="13">
        <v>47</v>
      </c>
      <c r="M88" s="13">
        <v>18</v>
      </c>
      <c r="N88" s="13" t="s">
        <v>605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606</v>
      </c>
      <c r="L89" s="13">
        <v>47</v>
      </c>
      <c r="M89" s="13">
        <v>18</v>
      </c>
      <c r="N89" s="13" t="s">
        <v>605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606</v>
      </c>
      <c r="L90" s="13">
        <v>47</v>
      </c>
      <c r="M90" s="13">
        <v>18</v>
      </c>
      <c r="N90" s="13" t="s">
        <v>605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606</v>
      </c>
      <c r="L91" s="13">
        <v>47</v>
      </c>
      <c r="M91" s="13">
        <v>18</v>
      </c>
      <c r="N91" s="13" t="s">
        <v>605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606</v>
      </c>
      <c r="L92" s="13">
        <v>48</v>
      </c>
      <c r="M92" s="13">
        <v>19</v>
      </c>
      <c r="N92" s="13" t="s">
        <v>606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606</v>
      </c>
      <c r="L93" s="13">
        <v>48</v>
      </c>
      <c r="M93" s="13">
        <v>19</v>
      </c>
      <c r="N93" s="13" t="s">
        <v>606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606</v>
      </c>
      <c r="L94" s="13">
        <v>48</v>
      </c>
      <c r="M94" s="13">
        <v>19</v>
      </c>
      <c r="N94" s="13" t="s">
        <v>606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606</v>
      </c>
      <c r="L95" s="13">
        <v>49</v>
      </c>
      <c r="M95" s="13">
        <v>19</v>
      </c>
      <c r="N95" s="13" t="s">
        <v>606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606</v>
      </c>
      <c r="L96" s="13">
        <v>49</v>
      </c>
      <c r="M96" s="13">
        <v>19</v>
      </c>
      <c r="N96" s="13" t="s">
        <v>606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606</v>
      </c>
      <c r="L97" s="13">
        <v>49</v>
      </c>
      <c r="M97" s="13">
        <v>19</v>
      </c>
      <c r="N97" s="13" t="s">
        <v>606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606</v>
      </c>
      <c r="L98" s="13">
        <v>49</v>
      </c>
      <c r="M98" s="13">
        <v>19</v>
      </c>
      <c r="N98" s="13" t="s">
        <v>606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606</v>
      </c>
      <c r="L99" s="13">
        <v>49</v>
      </c>
      <c r="M99" s="13">
        <v>19</v>
      </c>
      <c r="N99" s="13" t="s">
        <v>606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606</v>
      </c>
      <c r="L100" s="13">
        <v>49</v>
      </c>
      <c r="M100" s="13">
        <v>19</v>
      </c>
      <c r="N100" s="13" t="s">
        <v>606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606</v>
      </c>
      <c r="L101" s="13">
        <v>49</v>
      </c>
      <c r="M101" s="13">
        <v>19</v>
      </c>
      <c r="N101" s="13" t="s">
        <v>606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606</v>
      </c>
      <c r="L102" s="13">
        <v>49</v>
      </c>
      <c r="M102" s="13">
        <v>19</v>
      </c>
      <c r="N102" s="13" t="s">
        <v>606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606</v>
      </c>
      <c r="L103" s="13">
        <v>50</v>
      </c>
      <c r="M103" s="13">
        <v>19</v>
      </c>
      <c r="N103" s="13" t="s">
        <v>606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606</v>
      </c>
      <c r="L104" s="13">
        <v>50</v>
      </c>
      <c r="M104" s="13">
        <v>19</v>
      </c>
      <c r="N104" s="13" t="s">
        <v>606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606</v>
      </c>
      <c r="L105" s="13">
        <v>50</v>
      </c>
      <c r="M105" s="13">
        <v>19</v>
      </c>
      <c r="N105" s="13" t="s">
        <v>606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606</v>
      </c>
      <c r="L106" s="13">
        <v>51</v>
      </c>
      <c r="M106" s="13">
        <v>19</v>
      </c>
      <c r="N106" s="13" t="s">
        <v>606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606</v>
      </c>
      <c r="L107" s="13">
        <v>51</v>
      </c>
      <c r="M107" s="13">
        <v>19</v>
      </c>
      <c r="N107" s="13" t="s">
        <v>606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606</v>
      </c>
      <c r="L108" s="13">
        <v>51</v>
      </c>
      <c r="M108" s="13">
        <v>19</v>
      </c>
      <c r="N108" s="13" t="s">
        <v>606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606</v>
      </c>
      <c r="L109" s="13">
        <v>51</v>
      </c>
      <c r="M109" s="13">
        <v>19</v>
      </c>
      <c r="N109" s="13" t="s">
        <v>606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606</v>
      </c>
      <c r="L110" s="13">
        <v>51</v>
      </c>
      <c r="M110" s="13">
        <v>19</v>
      </c>
      <c r="N110" s="13" t="s">
        <v>606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606</v>
      </c>
      <c r="L111" s="13">
        <v>51</v>
      </c>
      <c r="M111" s="13">
        <v>19</v>
      </c>
      <c r="N111" s="13" t="s">
        <v>606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606</v>
      </c>
      <c r="L112" s="13">
        <v>51</v>
      </c>
      <c r="M112" s="13">
        <v>19</v>
      </c>
      <c r="N112" s="13" t="s">
        <v>606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606</v>
      </c>
      <c r="L113" s="13">
        <v>51</v>
      </c>
      <c r="M113" s="13">
        <v>19</v>
      </c>
      <c r="N113" s="13" t="s">
        <v>606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606</v>
      </c>
      <c r="L114" s="13">
        <v>52</v>
      </c>
      <c r="M114" s="13">
        <v>20</v>
      </c>
      <c r="N114" s="13" t="s">
        <v>607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topLeftCell="B1" workbookViewId="0">
      <selection activeCell="L27" sqref="L27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738</v>
      </c>
      <c r="B3" s="21" t="s">
        <v>70</v>
      </c>
      <c r="C3" s="21" t="s">
        <v>735</v>
      </c>
      <c r="D3" s="21" t="s">
        <v>736</v>
      </c>
      <c r="E3" s="21" t="s">
        <v>737</v>
      </c>
      <c r="G3" s="21" t="s">
        <v>711</v>
      </c>
      <c r="H3" s="21" t="s">
        <v>710</v>
      </c>
      <c r="I3" s="21" t="s">
        <v>639</v>
      </c>
      <c r="J3" s="21" t="s">
        <v>743</v>
      </c>
      <c r="K3" s="21" t="s">
        <v>744</v>
      </c>
      <c r="L3" s="21" t="s">
        <v>1013</v>
      </c>
      <c r="P3" s="21" t="s">
        <v>13</v>
      </c>
      <c r="Q3" s="21" t="s">
        <v>733</v>
      </c>
      <c r="R3" s="21" t="s">
        <v>734</v>
      </c>
      <c r="S3" s="21" t="s">
        <v>114</v>
      </c>
      <c r="T3" s="21" t="s">
        <v>732</v>
      </c>
      <c r="U3" s="21" t="s">
        <v>116</v>
      </c>
      <c r="V3" s="21" t="s">
        <v>25</v>
      </c>
      <c r="Y3" s="21" t="s">
        <v>780</v>
      </c>
      <c r="Z3" s="21" t="s">
        <v>735</v>
      </c>
      <c r="AA3" s="21" t="s">
        <v>736</v>
      </c>
      <c r="AB3" s="21" t="s">
        <v>737</v>
      </c>
    </row>
    <row r="4" spans="1:28" ht="16.5" x14ac:dyDescent="0.2">
      <c r="A4" s="13">
        <v>2</v>
      </c>
      <c r="B4" s="13" t="s">
        <v>739</v>
      </c>
      <c r="C4" s="13">
        <v>3</v>
      </c>
      <c r="D4" s="13">
        <v>3</v>
      </c>
      <c r="E4" s="13">
        <v>3</v>
      </c>
      <c r="G4" s="13">
        <v>1</v>
      </c>
      <c r="H4" s="13" t="s">
        <v>713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740</v>
      </c>
      <c r="C5" s="13">
        <v>5</v>
      </c>
      <c r="D5" s="13">
        <v>5</v>
      </c>
      <c r="E5" s="13">
        <v>5</v>
      </c>
      <c r="G5" s="13">
        <v>2</v>
      </c>
      <c r="H5" s="13" t="s">
        <v>715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741</v>
      </c>
      <c r="C6" s="13">
        <v>7</v>
      </c>
      <c r="D6" s="13">
        <v>6</v>
      </c>
      <c r="E6" s="13">
        <v>7</v>
      </c>
      <c r="G6" s="13">
        <v>3</v>
      </c>
      <c r="H6" s="13" t="s">
        <v>717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742</v>
      </c>
      <c r="C7" s="13">
        <v>9</v>
      </c>
      <c r="D7" s="13">
        <v>7</v>
      </c>
      <c r="E7" s="13">
        <v>9</v>
      </c>
      <c r="G7" s="13">
        <v>4</v>
      </c>
      <c r="H7" s="13" t="s">
        <v>719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727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729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R1531"/>
  <sheetViews>
    <sheetView tabSelected="1" topLeftCell="FD532" workbookViewId="0">
      <selection activeCell="EB5" sqref="EB5:FT56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2" max="162" width="10.5" style="32" customWidth="1"/>
    <col min="163" max="166" width="10.625" style="32" customWidth="1"/>
    <col min="167" max="167" width="11.625" style="32" customWidth="1"/>
    <col min="168" max="171" width="10.625" style="32" customWidth="1"/>
    <col min="172" max="172" width="11.625" style="32" customWidth="1"/>
    <col min="173" max="176" width="10.625" style="32" customWidth="1"/>
    <col min="181" max="181" width="9" style="32"/>
    <col min="182" max="182" width="13.875" customWidth="1"/>
    <col min="183" max="183" width="10.75" style="32" customWidth="1"/>
    <col min="184" max="184" width="9.75" customWidth="1"/>
    <col min="185" max="185" width="13.875" style="32" customWidth="1"/>
    <col min="187" max="187" width="11" customWidth="1"/>
    <col min="189" max="189" width="11.5" customWidth="1"/>
    <col min="191" max="191" width="10.875" customWidth="1"/>
    <col min="196" max="196" width="14.5" customWidth="1"/>
    <col min="197" max="197" width="10.125" style="32" customWidth="1"/>
    <col min="199" max="199" width="19.375" customWidth="1"/>
    <col min="200" max="200" width="9.625" bestFit="1" customWidth="1"/>
    <col min="201" max="201" width="9.25" customWidth="1"/>
    <col min="207" max="207" width="9" style="32" customWidth="1"/>
    <col min="208" max="213" width="9" style="32"/>
    <col min="214" max="236" width="9" style="32" customWidth="1"/>
    <col min="237" max="239" width="9" style="32"/>
    <col min="240" max="241" width="9" customWidth="1"/>
    <col min="242" max="242" width="10.25" customWidth="1"/>
    <col min="244" max="246" width="12.125" bestFit="1" customWidth="1"/>
    <col min="247" max="247" width="12.125" style="32" hidden="1" customWidth="1"/>
    <col min="248" max="249" width="10.25" style="32" hidden="1" customWidth="1"/>
  </cols>
  <sheetData>
    <row r="2" spans="1:252" ht="16.5" x14ac:dyDescent="0.2">
      <c r="HA2" s="15" t="s">
        <v>1163</v>
      </c>
      <c r="HB2" s="13" t="s">
        <v>1268</v>
      </c>
      <c r="HC2" s="15" t="s">
        <v>1164</v>
      </c>
      <c r="HD2" s="13">
        <f>MATCH(HB2,守护灵,0)</f>
        <v>15</v>
      </c>
      <c r="HE2" s="15" t="s">
        <v>1143</v>
      </c>
      <c r="HF2" s="13">
        <v>1</v>
      </c>
      <c r="HG2" s="15" t="s">
        <v>1144</v>
      </c>
      <c r="HH2" s="13" t="s">
        <v>1148</v>
      </c>
      <c r="IC2" s="32">
        <v>10</v>
      </c>
      <c r="ID2" s="32">
        <v>20</v>
      </c>
      <c r="IE2" s="32">
        <v>1</v>
      </c>
    </row>
    <row r="3" spans="1:252" s="32" customFormat="1" ht="20.25" x14ac:dyDescent="0.2">
      <c r="AE3" s="73" t="s">
        <v>675</v>
      </c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U3" s="73" t="s">
        <v>676</v>
      </c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Q3" s="73" t="s">
        <v>708</v>
      </c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X3" s="74" t="s">
        <v>805</v>
      </c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L3" s="73" t="s">
        <v>806</v>
      </c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HA3" s="73" t="s">
        <v>1142</v>
      </c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  <c r="HS3" s="73"/>
      <c r="HT3" s="73"/>
      <c r="HU3" s="73"/>
      <c r="HV3" s="73"/>
      <c r="HW3" s="73"/>
      <c r="HX3" s="73"/>
      <c r="HY3" s="73"/>
      <c r="HZ3" s="73"/>
      <c r="IA3" s="73"/>
      <c r="IB3" s="73"/>
      <c r="IC3" s="73"/>
      <c r="ID3" s="73"/>
      <c r="IE3" s="73"/>
      <c r="IF3" s="73"/>
      <c r="IG3" s="73"/>
      <c r="IH3" s="73"/>
      <c r="II3" s="73"/>
    </row>
    <row r="4" spans="1:252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748</v>
      </c>
      <c r="H4" s="12" t="s">
        <v>749</v>
      </c>
      <c r="I4" s="12" t="s">
        <v>750</v>
      </c>
      <c r="J4" s="12" t="s">
        <v>745</v>
      </c>
      <c r="K4" s="12" t="s">
        <v>746</v>
      </c>
      <c r="L4" s="12" t="s">
        <v>747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678</v>
      </c>
      <c r="T4" s="12" t="s">
        <v>677</v>
      </c>
      <c r="U4" s="12" t="s">
        <v>679</v>
      </c>
      <c r="V4" s="12" t="s">
        <v>748</v>
      </c>
      <c r="W4" s="12" t="s">
        <v>749</v>
      </c>
      <c r="X4" s="12" t="s">
        <v>750</v>
      </c>
      <c r="Y4" s="12" t="s">
        <v>745</v>
      </c>
      <c r="Z4" s="12" t="s">
        <v>746</v>
      </c>
      <c r="AA4" s="12" t="s">
        <v>747</v>
      </c>
      <c r="AB4" s="40" t="s">
        <v>1017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751</v>
      </c>
      <c r="AN4" s="12" t="s">
        <v>752</v>
      </c>
      <c r="AO4" s="12" t="s">
        <v>753</v>
      </c>
      <c r="AP4" s="12" t="s">
        <v>754</v>
      </c>
      <c r="AQ4" s="12" t="s">
        <v>755</v>
      </c>
      <c r="AR4" s="12" t="s">
        <v>756</v>
      </c>
      <c r="AS4" s="12" t="s">
        <v>757</v>
      </c>
      <c r="AT4" s="12" t="s">
        <v>758</v>
      </c>
      <c r="AU4" s="12" t="s">
        <v>759</v>
      </c>
      <c r="AV4" s="12" t="s">
        <v>760</v>
      </c>
      <c r="AW4" s="12" t="s">
        <v>761</v>
      </c>
      <c r="AX4" s="12" t="s">
        <v>783</v>
      </c>
      <c r="AY4" s="12" t="s">
        <v>784</v>
      </c>
      <c r="AZ4" s="12" t="s">
        <v>785</v>
      </c>
      <c r="BA4" s="12" t="s">
        <v>786</v>
      </c>
      <c r="BB4" s="12" t="s">
        <v>782</v>
      </c>
      <c r="BC4" s="12" t="s">
        <v>762</v>
      </c>
      <c r="BD4" s="12" t="s">
        <v>763</v>
      </c>
      <c r="BE4" s="12" t="s">
        <v>764</v>
      </c>
      <c r="BF4" s="12" t="s">
        <v>765</v>
      </c>
      <c r="BG4" s="12" t="s">
        <v>766</v>
      </c>
      <c r="BH4" s="12" t="s">
        <v>767</v>
      </c>
      <c r="BI4" s="12" t="s">
        <v>768</v>
      </c>
      <c r="BJ4" s="12" t="s">
        <v>769</v>
      </c>
      <c r="BK4" s="12" t="s">
        <v>770</v>
      </c>
      <c r="BL4" s="12" t="s">
        <v>771</v>
      </c>
      <c r="BM4" s="12" t="s">
        <v>787</v>
      </c>
      <c r="BN4" s="12" t="s">
        <v>788</v>
      </c>
      <c r="BO4" s="12" t="s">
        <v>789</v>
      </c>
      <c r="BP4" s="12" t="s">
        <v>790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700</v>
      </c>
      <c r="CT4" s="12" t="s">
        <v>707</v>
      </c>
      <c r="CU4" s="12" t="s">
        <v>680</v>
      </c>
      <c r="CV4" s="12" t="s">
        <v>705</v>
      </c>
      <c r="CW4" s="12" t="s">
        <v>681</v>
      </c>
      <c r="CX4" s="12" t="s">
        <v>682</v>
      </c>
      <c r="CY4" s="12" t="s">
        <v>683</v>
      </c>
      <c r="CZ4" s="12" t="s">
        <v>684</v>
      </c>
      <c r="DA4" s="12" t="s">
        <v>685</v>
      </c>
      <c r="DB4" s="12" t="s">
        <v>804</v>
      </c>
      <c r="DC4" s="12" t="s">
        <v>686</v>
      </c>
      <c r="DD4" s="12" t="s">
        <v>687</v>
      </c>
      <c r="DE4" s="12" t="s">
        <v>807</v>
      </c>
      <c r="DF4" s="12" t="s">
        <v>688</v>
      </c>
      <c r="DG4" s="12" t="s">
        <v>689</v>
      </c>
      <c r="DH4" s="12" t="s">
        <v>808</v>
      </c>
      <c r="DI4" s="12" t="s">
        <v>690</v>
      </c>
      <c r="DJ4" s="12" t="s">
        <v>691</v>
      </c>
      <c r="DK4" s="12" t="s">
        <v>809</v>
      </c>
      <c r="DN4" s="32"/>
      <c r="DO4" s="32"/>
      <c r="DP4" s="12" t="s">
        <v>13</v>
      </c>
      <c r="DQ4" s="12" t="s">
        <v>324</v>
      </c>
      <c r="DR4" s="12" t="s">
        <v>777</v>
      </c>
      <c r="DS4" s="12" t="s">
        <v>778</v>
      </c>
      <c r="DT4" s="12" t="s">
        <v>779</v>
      </c>
      <c r="DU4" s="12" t="s">
        <v>775</v>
      </c>
      <c r="DV4" s="12" t="s">
        <v>114</v>
      </c>
      <c r="DW4" s="12" t="s">
        <v>776</v>
      </c>
      <c r="DX4" s="12" t="s">
        <v>792</v>
      </c>
      <c r="DY4" s="12" t="s">
        <v>772</v>
      </c>
      <c r="DZ4" s="12" t="s">
        <v>773</v>
      </c>
      <c r="EA4" s="12" t="s">
        <v>774</v>
      </c>
      <c r="EB4" s="12" t="s">
        <v>751</v>
      </c>
      <c r="EC4" s="12" t="s">
        <v>752</v>
      </c>
      <c r="ED4" s="12" t="s">
        <v>753</v>
      </c>
      <c r="EE4" s="12" t="s">
        <v>754</v>
      </c>
      <c r="EF4" s="12" t="s">
        <v>755</v>
      </c>
      <c r="EG4" s="12" t="s">
        <v>756</v>
      </c>
      <c r="EH4" s="12" t="s">
        <v>757</v>
      </c>
      <c r="EI4" s="12" t="s">
        <v>758</v>
      </c>
      <c r="EJ4" s="12" t="s">
        <v>759</v>
      </c>
      <c r="EK4" s="12" t="s">
        <v>760</v>
      </c>
      <c r="EL4" s="12" t="s">
        <v>761</v>
      </c>
      <c r="EM4" s="12" t="s">
        <v>783</v>
      </c>
      <c r="EN4" s="12" t="s">
        <v>784</v>
      </c>
      <c r="EO4" s="12" t="s">
        <v>785</v>
      </c>
      <c r="EP4" s="12" t="s">
        <v>786</v>
      </c>
      <c r="EQ4" s="12" t="s">
        <v>782</v>
      </c>
      <c r="ER4" s="12" t="s">
        <v>762</v>
      </c>
      <c r="ES4" s="12" t="s">
        <v>763</v>
      </c>
      <c r="ET4" s="12" t="s">
        <v>764</v>
      </c>
      <c r="EU4" s="12" t="s">
        <v>765</v>
      </c>
      <c r="EV4" s="12" t="s">
        <v>766</v>
      </c>
      <c r="EW4" s="12" t="s">
        <v>767</v>
      </c>
      <c r="EX4" s="12" t="s">
        <v>768</v>
      </c>
      <c r="EY4" s="12" t="s">
        <v>769</v>
      </c>
      <c r="EZ4" s="12" t="s">
        <v>770</v>
      </c>
      <c r="FA4" s="12" t="s">
        <v>771</v>
      </c>
      <c r="FB4" s="12" t="s">
        <v>787</v>
      </c>
      <c r="FC4" s="12" t="s">
        <v>788</v>
      </c>
      <c r="FD4" s="12" t="s">
        <v>789</v>
      </c>
      <c r="FE4" s="12" t="s">
        <v>790</v>
      </c>
      <c r="FF4" s="12" t="s">
        <v>1508</v>
      </c>
      <c r="FG4" s="12" t="s">
        <v>1509</v>
      </c>
      <c r="FH4" s="12" t="s">
        <v>1510</v>
      </c>
      <c r="FI4" s="12" t="s">
        <v>1511</v>
      </c>
      <c r="FJ4" s="12" t="s">
        <v>1512</v>
      </c>
      <c r="FK4" s="12" t="s">
        <v>1513</v>
      </c>
      <c r="FL4" s="12" t="s">
        <v>1514</v>
      </c>
      <c r="FM4" s="12" t="s">
        <v>1515</v>
      </c>
      <c r="FN4" s="12" t="s">
        <v>1516</v>
      </c>
      <c r="FO4" s="12" t="s">
        <v>1517</v>
      </c>
      <c r="FP4" s="12" t="s">
        <v>1518</v>
      </c>
      <c r="FQ4" s="12" t="s">
        <v>1519</v>
      </c>
      <c r="FR4" s="12" t="s">
        <v>1520</v>
      </c>
      <c r="FS4" s="12" t="s">
        <v>1521</v>
      </c>
      <c r="FT4" s="12" t="s">
        <v>1522</v>
      </c>
      <c r="FX4" s="12" t="s">
        <v>793</v>
      </c>
      <c r="FY4" s="12" t="s">
        <v>795</v>
      </c>
      <c r="FZ4" s="12" t="s">
        <v>794</v>
      </c>
      <c r="GA4" s="12" t="s">
        <v>1477</v>
      </c>
      <c r="GB4" s="12" t="s">
        <v>796</v>
      </c>
      <c r="GC4" s="12" t="s">
        <v>797</v>
      </c>
      <c r="GD4" s="12" t="s">
        <v>798</v>
      </c>
      <c r="GE4" s="12" t="s">
        <v>801</v>
      </c>
      <c r="GF4" s="12" t="s">
        <v>799</v>
      </c>
      <c r="GG4" s="12" t="s">
        <v>802</v>
      </c>
      <c r="GH4" s="12" t="s">
        <v>800</v>
      </c>
      <c r="GI4" s="12" t="s">
        <v>803</v>
      </c>
      <c r="GL4" s="12" t="s">
        <v>793</v>
      </c>
      <c r="GM4" s="12" t="s">
        <v>227</v>
      </c>
      <c r="GN4" s="12" t="s">
        <v>135</v>
      </c>
      <c r="GO4" s="12" t="s">
        <v>1477</v>
      </c>
      <c r="GP4" s="12" t="s">
        <v>796</v>
      </c>
      <c r="GQ4" s="12" t="s">
        <v>324</v>
      </c>
      <c r="GR4" s="12" t="s">
        <v>798</v>
      </c>
      <c r="GS4" s="12" t="s">
        <v>801</v>
      </c>
      <c r="GT4" s="12" t="s">
        <v>799</v>
      </c>
      <c r="GU4" s="12" t="s">
        <v>802</v>
      </c>
      <c r="GV4" s="12" t="s">
        <v>800</v>
      </c>
      <c r="GW4" s="12" t="s">
        <v>803</v>
      </c>
      <c r="GY4" s="32"/>
      <c r="GZ4" s="32"/>
      <c r="HA4" s="12" t="s">
        <v>1139</v>
      </c>
      <c r="HB4" s="12" t="s">
        <v>1157</v>
      </c>
      <c r="HC4" s="12" t="s">
        <v>1158</v>
      </c>
      <c r="HD4" s="12" t="s">
        <v>1159</v>
      </c>
      <c r="HE4" s="12" t="s">
        <v>1249</v>
      </c>
      <c r="HF4" s="12" t="s">
        <v>1181</v>
      </c>
      <c r="HG4" s="12" t="s">
        <v>1182</v>
      </c>
      <c r="HH4" s="12" t="s">
        <v>1183</v>
      </c>
      <c r="HI4" s="12" t="s">
        <v>1184</v>
      </c>
      <c r="HJ4" s="12" t="s">
        <v>1185</v>
      </c>
      <c r="HK4" s="12" t="s">
        <v>1186</v>
      </c>
      <c r="HL4" s="12" t="s">
        <v>1187</v>
      </c>
      <c r="HM4" s="12" t="s">
        <v>1188</v>
      </c>
      <c r="HN4" s="12" t="s">
        <v>1189</v>
      </c>
      <c r="HO4" s="12" t="s">
        <v>1199</v>
      </c>
      <c r="HP4" s="12" t="s">
        <v>1193</v>
      </c>
      <c r="HQ4" s="12" t="s">
        <v>1194</v>
      </c>
      <c r="HR4" s="12" t="s">
        <v>1200</v>
      </c>
      <c r="HS4" s="12" t="s">
        <v>1141</v>
      </c>
      <c r="HT4" s="12" t="s">
        <v>1201</v>
      </c>
      <c r="HU4" s="12" t="s">
        <v>1202</v>
      </c>
      <c r="HV4" s="12" t="s">
        <v>1198</v>
      </c>
      <c r="HW4" s="12" t="s">
        <v>1195</v>
      </c>
      <c r="HX4" s="12" t="s">
        <v>1196</v>
      </c>
      <c r="HY4" s="12" t="s">
        <v>1197</v>
      </c>
      <c r="HZ4" s="12" t="s">
        <v>1203</v>
      </c>
      <c r="IA4" s="12" t="s">
        <v>1140</v>
      </c>
      <c r="IB4" s="12" t="s">
        <v>1204</v>
      </c>
      <c r="IC4" s="12" t="s">
        <v>1190</v>
      </c>
      <c r="ID4" s="12" t="s">
        <v>1191</v>
      </c>
      <c r="IE4" s="12" t="s">
        <v>1192</v>
      </c>
      <c r="IF4" s="40" t="s">
        <v>1205</v>
      </c>
      <c r="IG4" s="40" t="s">
        <v>1206</v>
      </c>
      <c r="IH4" s="40" t="s">
        <v>1207</v>
      </c>
      <c r="II4" s="40" t="s">
        <v>1208</v>
      </c>
      <c r="IJ4" s="40" t="s">
        <v>1209</v>
      </c>
      <c r="IK4" s="40" t="s">
        <v>1210</v>
      </c>
      <c r="IL4" s="40" t="s">
        <v>1211</v>
      </c>
      <c r="IM4" s="12" t="s">
        <v>1246</v>
      </c>
      <c r="IN4" s="12" t="s">
        <v>1247</v>
      </c>
      <c r="IO4" s="12" t="s">
        <v>1248</v>
      </c>
      <c r="IP4" s="12" t="s">
        <v>1243</v>
      </c>
      <c r="IQ4" s="12" t="s">
        <v>1244</v>
      </c>
      <c r="IR4" s="12" t="s">
        <v>1245</v>
      </c>
    </row>
    <row r="5" spans="1:252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712</v>
      </c>
      <c r="H5" s="13" t="s">
        <v>712</v>
      </c>
      <c r="I5" s="13" t="s">
        <v>712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712</v>
      </c>
      <c r="W5" s="13" t="s">
        <v>712</v>
      </c>
      <c r="X5" s="13" t="s">
        <v>712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674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674</v>
      </c>
      <c r="CN5" s="14">
        <f>INDEX(属性投放!$BD$6:$BD$85,(BW5-2)*20+CB5)</f>
        <v>150</v>
      </c>
      <c r="CQ5" s="13">
        <v>1</v>
      </c>
      <c r="CR5" s="13">
        <f>MATCH(CQ5-1,$U$5:$U$36,1)</f>
        <v>1</v>
      </c>
      <c r="CS5" s="13">
        <f t="shared" ref="CS5" si="17">CQ5-(CR5-1)*52</f>
        <v>1</v>
      </c>
      <c r="CT5" s="14">
        <f>INDEX($Q$6:$Q$36,CR5)</f>
        <v>5</v>
      </c>
      <c r="CU5" s="14">
        <f>INDEX($N$6:$N$36,CR5)</f>
        <v>1102001</v>
      </c>
      <c r="CV5" s="14" t="str">
        <f>INDEX($O$6:$O$36,CR5)&amp;"-"&amp;INDEX(属性投放!$AB$7:$AB$36,CX5)&amp;"-魂火-"&amp;CZ5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701</v>
      </c>
      <c r="CZ5" s="14">
        <f>INDEX(属性投放!$AM$7:$AM$58,CS5)</f>
        <v>1</v>
      </c>
      <c r="DA5" s="14">
        <f t="shared" ref="DA5:DA68" si="18">CS5</f>
        <v>1</v>
      </c>
      <c r="DB5" s="14">
        <f>INDEX(属性投放!$AN$7:$AN$58,DA5)</f>
        <v>5</v>
      </c>
      <c r="DC5" s="14" t="s">
        <v>702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703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704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19">BX5</f>
        <v>1102001</v>
      </c>
      <c r="DQ5" s="14" t="str">
        <f t="shared" ref="DQ5:DQ68" si="20">BY5</f>
        <v>关羽1突</v>
      </c>
      <c r="DR5" s="14">
        <f>INDEX(Y$6:Y$33,$BV5)</f>
        <v>9</v>
      </c>
      <c r="DS5" s="14">
        <f>INDEX(Z$6:Z$33,$BV5)</f>
        <v>7</v>
      </c>
      <c r="DT5" s="14">
        <f>INDEX(AA$6:AA$33,$BV5)</f>
        <v>7</v>
      </c>
      <c r="DU5" s="14">
        <f t="shared" ref="DU5:DU68" si="21">BW5</f>
        <v>5</v>
      </c>
      <c r="DV5" s="14">
        <f t="shared" ref="DV5:DV68" si="22">CB5</f>
        <v>1</v>
      </c>
      <c r="DW5" s="14">
        <f t="shared" ref="DW5:DW68" si="23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F5" s="14">
        <f>INDEX(属性投放!$BP$6:$BP$85,(卡牌属性!$DU5-2)*20+卡牌属性!$DV5)</f>
        <v>70</v>
      </c>
      <c r="FG5" s="14">
        <f>INDEX(属性投放!$BP$6:$BP$85,(卡牌属性!$DU5-2)*20+卡牌属性!$DV5)</f>
        <v>70</v>
      </c>
      <c r="FH5" s="14">
        <f>INDEX(属性投放!$BP$6:$BP$85,(卡牌属性!$DU5-2)*20+卡牌属性!$DV5)</f>
        <v>70</v>
      </c>
      <c r="FI5" s="14">
        <f>INDEX(属性投放!$BP$6:$BP$85,(卡牌属性!$DU5-2)*20+卡牌属性!$DV5)</f>
        <v>70</v>
      </c>
      <c r="FJ5" s="14">
        <f>INDEX(属性投放!$BP$6:$BP$85,(卡牌属性!$DU5-2)*20+卡牌属性!$DV5)</f>
        <v>70</v>
      </c>
      <c r="FK5" s="14">
        <f>INDEX(属性投放!$BQ$6:$BQ$85,(卡牌属性!$DU5-2)*20+卡牌属性!$DV5)</f>
        <v>35</v>
      </c>
      <c r="FL5" s="14">
        <f>INDEX(属性投放!$BQ$6:$BQ$85,(卡牌属性!$DU5-2)*20+卡牌属性!$DV5)</f>
        <v>35</v>
      </c>
      <c r="FM5" s="14">
        <f>INDEX(属性投放!$BQ$6:$BQ$85,(卡牌属性!$DU5-2)*20+卡牌属性!$DV5)</f>
        <v>35</v>
      </c>
      <c r="FN5" s="14">
        <f>INDEX(属性投放!$BQ$6:$BQ$85,(卡牌属性!$DU5-2)*20+卡牌属性!$DV5)</f>
        <v>35</v>
      </c>
      <c r="FO5" s="14">
        <f>INDEX(属性投放!$BQ$6:$BQ$85,(卡牌属性!$DU5-2)*20+卡牌属性!$DV5)</f>
        <v>35</v>
      </c>
      <c r="FP5" s="14">
        <f>INDEX(属性投放!$BR$6:$BR$85,(卡牌属性!$DU5-2)*20+卡牌属性!$DV5)</f>
        <v>700</v>
      </c>
      <c r="FQ5" s="14">
        <f>INDEX(属性投放!$BR$6:$BR$85,(卡牌属性!$DU5-2)*20+卡牌属性!$DV5)</f>
        <v>700</v>
      </c>
      <c r="FR5" s="14">
        <f>INDEX(属性投放!$BR$6:$BR$85,(卡牌属性!$DU5-2)*20+卡牌属性!$DV5)</f>
        <v>700</v>
      </c>
      <c r="FS5" s="14">
        <f>INDEX(属性投放!$BR$6:$BR$85,(卡牌属性!$DU5-2)*20+卡牌属性!$DV5)</f>
        <v>700</v>
      </c>
      <c r="FT5" s="14">
        <f>INDEX(属性投放!$BR$6:$BR$85,(卡牌属性!$DU5-2)*20+卡牌属性!$DV5)</f>
        <v>700</v>
      </c>
      <c r="FX5" s="13">
        <v>1</v>
      </c>
      <c r="FY5" s="13">
        <f t="shared" ref="FY5:FY36" si="24">INT((FX5-1)/5)+1</f>
        <v>1</v>
      </c>
      <c r="FZ5" s="14">
        <f>INDEX($N$6:$N$36,FY5)</f>
        <v>1102001</v>
      </c>
      <c r="GA5" s="14" t="s">
        <v>1478</v>
      </c>
      <c r="GB5" s="14">
        <f t="shared" ref="GB5:GB36" si="25">FX5-(FY5-1)*5</f>
        <v>1</v>
      </c>
      <c r="GC5" s="14" t="str">
        <f t="shared" ref="GC5:GC36" si="26">INDEX($O$6:$O$36,FY5)&amp;"-"&amp;GB5&amp;"星"</f>
        <v>关羽-1星</v>
      </c>
      <c r="GD5" s="14">
        <f>INDEX(Y$6:Y$36,$FY5)+INDEX(属性偏向!Z$4:Z$8,卡牌属性!$GB5)</f>
        <v>9</v>
      </c>
      <c r="GE5" s="14" t="str">
        <f>INDEX(属性评价,卡牌属性!GD5)</f>
        <v>S</v>
      </c>
      <c r="GF5" s="14">
        <f>INDEX(Z$6:Z$36,$FY5)+INDEX(属性偏向!AA$4:AA$8,卡牌属性!$GB5)</f>
        <v>7</v>
      </c>
      <c r="GG5" s="14" t="str">
        <f>INDEX(属性评价,卡牌属性!GF5)</f>
        <v>A</v>
      </c>
      <c r="GH5" s="14">
        <f>INDEX(AA$6:AA$36,$FY5)+INDEX(属性偏向!AB$4:AB$8,卡牌属性!$GB5)</f>
        <v>7</v>
      </c>
      <c r="GI5" s="14" t="str">
        <f>INDEX(属性评价,卡牌属性!GH5)</f>
        <v>A</v>
      </c>
      <c r="GL5" s="13">
        <v>1</v>
      </c>
      <c r="GM5" s="13">
        <f t="shared" ref="GM5:GM36" si="27">INT((GL5-1)/5)+1</f>
        <v>1</v>
      </c>
      <c r="GN5" s="14">
        <f>INDEX($A$6:$A$36,GM5)</f>
        <v>1101001</v>
      </c>
      <c r="GO5" s="14" t="s">
        <v>1478</v>
      </c>
      <c r="GP5" s="14">
        <f t="shared" ref="GP5:GP36" si="28">GL5-(GM5-1)*5</f>
        <v>1</v>
      </c>
      <c r="GQ5" s="14" t="str">
        <f t="shared" ref="GQ5:GQ36" si="29">INDEX($B$6:$B$36,GM5)&amp;"-"&amp;GP5&amp;"星"</f>
        <v>常服曹焱兵-1星</v>
      </c>
      <c r="GR5" s="14">
        <f>INDEX(J$6:J$36,$GM5)+INDEX(属性偏向!Z$4:Z$8,卡牌属性!$GB5)</f>
        <v>5</v>
      </c>
      <c r="GS5" s="14" t="str">
        <f>INDEX(属性评价,卡牌属性!GR5)</f>
        <v>B</v>
      </c>
      <c r="GT5" s="14">
        <f>INDEX(K$6:K$36,$GM5)+INDEX(属性偏向!Z$4:Z$8,卡牌属性!$GB5)</f>
        <v>5</v>
      </c>
      <c r="GU5" s="14" t="str">
        <f>INDEX(属性评价,卡牌属性!GT5)</f>
        <v>B</v>
      </c>
      <c r="GV5" s="14">
        <f>INDEX(L$6:L$36,$GM5)+INDEX(属性偏向!Z$4:Z$8,卡牌属性!$GB5)</f>
        <v>5</v>
      </c>
      <c r="GW5" s="14" t="str">
        <f>INDEX(属性评价,卡牌属性!GV5)</f>
        <v>B</v>
      </c>
      <c r="HA5" s="13">
        <v>1</v>
      </c>
      <c r="HB5" s="13">
        <f>MATCH(HA5-1,属性投放!$T$6:$T$66,1)</f>
        <v>1</v>
      </c>
      <c r="HC5" s="13">
        <f>MATCH(HA5,属性投放!$AN$6:$AN$58,1)-1</f>
        <v>0</v>
      </c>
      <c r="HD5" s="13">
        <v>1</v>
      </c>
      <c r="HE5" s="13" t="str">
        <f>INDEX(属性投放!$AB$7:$AB$26,卡牌属性!HD5)</f>
        <v>等活</v>
      </c>
      <c r="HF5" s="14">
        <f t="shared" ref="HF5:HF36" si="30">INDEX($EB$5:$EF$444,($HD$2-1)*20+$HD5,$HF$2)</f>
        <v>100</v>
      </c>
      <c r="HG5" s="14">
        <f t="shared" ref="HG5:HG36" si="31">INDEX($EG$5:$EK$444,($HD$2-1)*20+$HD5,$HF$2)</f>
        <v>20</v>
      </c>
      <c r="HH5" s="14">
        <f t="shared" ref="HH5:HH36" si="32">INDEX($EL$5:$EP$444,($HD$2-1)*20+$HD5,$HF$2)</f>
        <v>300</v>
      </c>
      <c r="HI5" s="14">
        <f t="shared" ref="HI5:HI36" si="33">INDEX($EQ$5:$EU$444,($HD$2-1)*20+$HD5,$HF$2)</f>
        <v>5</v>
      </c>
      <c r="HJ5" s="14">
        <f t="shared" ref="HJ5:HJ36" si="34">INDEX($EV$5:$EZ$444,($HD$2-1)*20+$HD5,$HF$2)</f>
        <v>3</v>
      </c>
      <c r="HK5" s="14">
        <f t="shared" ref="HK5:HK36" si="35">INDEX($FA$5:$FE$444,($HD$2-1)*20+$HD5,$HF$2)</f>
        <v>50</v>
      </c>
      <c r="HL5" s="14">
        <f>HF5+HI5*($HA5-INDEX(属性投放!$AD$6:$AD$26,卡牌属性!$HD5))</f>
        <v>100</v>
      </c>
      <c r="HM5" s="14">
        <f>HG5+HJ5*($HA5-INDEX(属性投放!$AD$6:$AD$26,卡牌属性!$HD5))</f>
        <v>20</v>
      </c>
      <c r="HN5" s="14">
        <f>HH5+HK5*($HA5-INDEX(属性投放!$AD$6:$AD$26,卡牌属性!$HD5))</f>
        <v>300</v>
      </c>
      <c r="HO5" s="14">
        <f t="shared" ref="HO5:HO36" si="36">IF($HC5&gt;0,INDEX(DE$5:DE$1148,($HD$2-1)*52+$HC5),0)</f>
        <v>0</v>
      </c>
      <c r="HP5" s="14">
        <f t="shared" ref="HP5:HP36" si="37">IF($HC5&gt;0,INDEX(DH$5:DH$1148,($HD$2-1)*52+$HC5),0)</f>
        <v>0</v>
      </c>
      <c r="HQ5" s="14">
        <f t="shared" ref="HQ5:HQ36" si="38">IF($HC5&gt;0,INDEX(DK$5:DK$1148,($HD$2-1)*52+$HC5),0)</f>
        <v>0</v>
      </c>
      <c r="HR5" s="14">
        <f>IF(COUNTIF(属性投放!$AN$7:$AN$58,"="&amp;卡牌属性!HA5)&gt;0,卡牌属性!HC5,0)</f>
        <v>0</v>
      </c>
      <c r="HS5" s="14">
        <f t="shared" ref="HS5:HS36" si="39">IF($HR5&gt;0,INDEX($DD$5:$DD$1148,($HD$2-1)*52+HR5),0)</f>
        <v>0</v>
      </c>
      <c r="HT5" s="14">
        <f t="shared" ref="HT5:HT36" si="40">IF($HR5&gt;0,INDEX($DG$5:$DG$1148,($HD$2-1)*52+HR5),0)</f>
        <v>0</v>
      </c>
      <c r="HU5" s="14">
        <f t="shared" ref="HU5:HU36" si="41">IF($HR5&gt;0,INDEX($DJ$5:$DJ$1148,($HD$2-1)*52+HR5),0)</f>
        <v>0</v>
      </c>
      <c r="HV5" s="14">
        <f>IF(COUNTIF(属性投放!$AD$6:$AD$26,"="&amp;卡牌属性!HA5)&gt;0,卡牌属性!HD5,0)</f>
        <v>1</v>
      </c>
      <c r="HW5" s="14">
        <f t="shared" ref="HW5:HW36" si="42">IF(HV5&gt;1,INDEX(DY$5:DY$444,($HD$2-1)*20+$HV5-1),0)</f>
        <v>0</v>
      </c>
      <c r="HX5" s="14">
        <f t="shared" ref="HX5:HX36" si="43">IF(HW5&gt;1,INDEX(DZ$5:DZ$444,($HD$2-1)*20+$HV5-1),0)</f>
        <v>0</v>
      </c>
      <c r="HY5" s="14">
        <f t="shared" ref="HY5:HY36" si="44">IF(HX5&gt;1,INDEX(EA$5:EA$444,($HD$2-1)*20+$HV5-1),0)</f>
        <v>0</v>
      </c>
      <c r="HZ5" s="14">
        <f>HI5</f>
        <v>5</v>
      </c>
      <c r="IA5" s="14">
        <f t="shared" ref="IA5:IB5" si="45">HJ5</f>
        <v>3</v>
      </c>
      <c r="IB5" s="14">
        <f t="shared" si="45"/>
        <v>50</v>
      </c>
      <c r="IC5" s="14">
        <f>HL5+HO5</f>
        <v>100</v>
      </c>
      <c r="ID5" s="14">
        <f t="shared" ref="ID5:IE5" si="46">HM5+HP5</f>
        <v>20</v>
      </c>
      <c r="IE5" s="14">
        <f t="shared" si="46"/>
        <v>300</v>
      </c>
      <c r="IF5" s="14">
        <f>SUMPRODUCT($HI5:$HK5,$IC$2:$IE$2)</f>
        <v>160</v>
      </c>
      <c r="IG5" s="14">
        <f>SUMPRODUCT(HS5:HU5,$IC$2:$IE$2)</f>
        <v>0</v>
      </c>
      <c r="IH5" s="14">
        <f>SUMPRODUCT(HW5:HY5,$IC$2:$IE$2)</f>
        <v>0</v>
      </c>
      <c r="II5" s="14">
        <f>SUMPRODUCT(IC5:IE5,$IC$2:$IE$2)</f>
        <v>1700</v>
      </c>
      <c r="IJ5" s="17">
        <f>IF5/II5</f>
        <v>9.4117647058823528E-2</v>
      </c>
      <c r="IK5" s="17">
        <f>IG5/II5</f>
        <v>0</v>
      </c>
      <c r="IL5" s="17">
        <f>IH5/II5</f>
        <v>0</v>
      </c>
      <c r="IM5" s="23">
        <f>SUM(IF$5:IF5)</f>
        <v>160</v>
      </c>
      <c r="IN5" s="14">
        <f>SUM(IG$5:IG5)</f>
        <v>0</v>
      </c>
      <c r="IO5" s="14">
        <f>SUM(IH$5:IH5)</f>
        <v>0</v>
      </c>
      <c r="IP5" s="17">
        <f>IM5/II5</f>
        <v>9.4117647058823528E-2</v>
      </c>
      <c r="IQ5" s="17">
        <f>IN5/II5</f>
        <v>0</v>
      </c>
      <c r="IR5" s="17">
        <f>IO5/II5</f>
        <v>0</v>
      </c>
    </row>
    <row r="6" spans="1:252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720</v>
      </c>
      <c r="H6" s="13" t="s">
        <v>720</v>
      </c>
      <c r="I6" s="13" t="s">
        <v>720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1166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728</v>
      </c>
      <c r="W6" s="13" t="s">
        <v>724</v>
      </c>
      <c r="X6" s="13" t="s">
        <v>724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47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674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674</v>
      </c>
      <c r="CN6" s="14">
        <f>INDEX(属性投放!$BD$6:$BD$85,(BW6-2)*20+CB6)</f>
        <v>200</v>
      </c>
      <c r="CQ6" s="13">
        <v>2</v>
      </c>
      <c r="CR6" s="13">
        <f t="shared" ref="CR6:CR69" si="48">MATCH(CQ6-1,$U$5:$U$36,1)</f>
        <v>1</v>
      </c>
      <c r="CS6" s="13">
        <f t="shared" ref="CS6:CS69" si="49">CQ6-(CR6-1)*52</f>
        <v>2</v>
      </c>
      <c r="CT6" s="14">
        <f t="shared" ref="CT6:CT69" si="50">INDEX($Q$6:$Q$36,CR6)</f>
        <v>5</v>
      </c>
      <c r="CU6" s="14">
        <f t="shared" ref="CU6:CU69" si="51">INDEX($N$6:$N$36,CR6)</f>
        <v>1102001</v>
      </c>
      <c r="CV6" s="14" t="str">
        <f>INDEX($O$6:$O$36,CR6)&amp;"-"&amp;INDEX(属性投放!$AB$7:$AB$36,CX6)&amp;"-魂火-"&amp;CZ6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701</v>
      </c>
      <c r="CZ6" s="14">
        <f>INDEX(属性投放!$AM$7:$AM$58,CS6)</f>
        <v>1</v>
      </c>
      <c r="DA6" s="14">
        <f t="shared" si="18"/>
        <v>2</v>
      </c>
      <c r="DB6" s="14">
        <f>INDEX(属性投放!$AN$7:$AN$58,DA6)</f>
        <v>10</v>
      </c>
      <c r="DC6" s="14" t="s">
        <v>702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703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704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19"/>
        <v>1102001</v>
      </c>
      <c r="DQ6" s="14" t="str">
        <f t="shared" si="20"/>
        <v>关羽2突</v>
      </c>
      <c r="DR6" s="14">
        <f t="shared" ref="DR6:DR69" si="52">INDEX(Y$6:Y$33,$BV6)</f>
        <v>9</v>
      </c>
      <c r="DS6" s="14">
        <f t="shared" ref="DS6:DS69" si="53">INDEX(Z$6:Z$33,$BV6)</f>
        <v>7</v>
      </c>
      <c r="DT6" s="14">
        <f t="shared" ref="DT6:DT69" si="54">INDEX(AA$6:AA$33,$BV6)</f>
        <v>7</v>
      </c>
      <c r="DU6" s="14">
        <f t="shared" si="21"/>
        <v>5</v>
      </c>
      <c r="DV6" s="14">
        <f t="shared" si="22"/>
        <v>2</v>
      </c>
      <c r="DW6" s="14">
        <f t="shared" si="23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5">EB5+$DY5+EQ5*$DX5</f>
        <v>480</v>
      </c>
      <c r="EC6" s="14">
        <f t="shared" ref="EC6:EC24" si="56">EC5+$DY5+ER5*$DX5</f>
        <v>570</v>
      </c>
      <c r="ED6" s="14">
        <f t="shared" ref="ED6:ED24" si="57">ED5+$DY5+ES5*$DX5</f>
        <v>670</v>
      </c>
      <c r="EE6" s="14">
        <f t="shared" ref="EE6:EE24" si="58">EE5+$DY5+ET5*$DX5</f>
        <v>670</v>
      </c>
      <c r="EF6" s="14">
        <f t="shared" ref="EF6:EF24" si="59">EF5+$DY5+EU5*$DX5</f>
        <v>790</v>
      </c>
      <c r="EG6" s="14">
        <f t="shared" ref="EG6:EG24" si="60">EG5+$DZ5+EV5*$DX5</f>
        <v>99</v>
      </c>
      <c r="EH6" s="14">
        <f t="shared" ref="EH6:EH24" si="61">EH5+$DZ5+EW5*$DX5</f>
        <v>108</v>
      </c>
      <c r="EI6" s="14">
        <f t="shared" ref="EI6:EI24" si="62">EI5+$DZ5+EX5*$DX5</f>
        <v>108</v>
      </c>
      <c r="EJ6" s="14">
        <f t="shared" ref="EJ6:EJ24" si="63">EJ5+$DZ5+EY5*$DX5</f>
        <v>117</v>
      </c>
      <c r="EK6" s="14">
        <f t="shared" ref="EK6:EK24" si="64">EK5+$DZ5+EZ5*$DX5</f>
        <v>150</v>
      </c>
      <c r="EL6" s="14">
        <f t="shared" ref="EL6:EL24" si="65">EL5+$EA5+FA5*$DX5</f>
        <v>2180</v>
      </c>
      <c r="EM6" s="14">
        <f t="shared" ref="EM6:EM24" si="66">EM5+$EA5+FB5*$DX5</f>
        <v>2470</v>
      </c>
      <c r="EN6" s="14">
        <f t="shared" ref="EN6:EN24" si="67">EN5+$EA5+FC5*$DX5</f>
        <v>2470</v>
      </c>
      <c r="EO6" s="14">
        <f t="shared" ref="EO6:EO24" si="68">EO5+$EA5+FD5*$DX5</f>
        <v>2800</v>
      </c>
      <c r="EP6" s="14">
        <f t="shared" ref="EP6:EP24" si="69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F6" s="14">
        <f>INDEX(属性投放!$BP$6:$BP$85,(卡牌属性!$DU6-2)*20+卡牌属性!$DV6)</f>
        <v>90</v>
      </c>
      <c r="FG6" s="14">
        <f>INDEX(属性投放!$BP$6:$BP$85,(卡牌属性!$DU6-2)*20+卡牌属性!$DV6)</f>
        <v>90</v>
      </c>
      <c r="FH6" s="14">
        <f>INDEX(属性投放!$BP$6:$BP$85,(卡牌属性!$DU6-2)*20+卡牌属性!$DV6)</f>
        <v>90</v>
      </c>
      <c r="FI6" s="14">
        <f>INDEX(属性投放!$BP$6:$BP$85,(卡牌属性!$DU6-2)*20+卡牌属性!$DV6)</f>
        <v>90</v>
      </c>
      <c r="FJ6" s="14">
        <f>INDEX(属性投放!$BP$6:$BP$85,(卡牌属性!$DU6-2)*20+卡牌属性!$DV6)</f>
        <v>90</v>
      </c>
      <c r="FK6" s="14">
        <f>INDEX(属性投放!$BQ$6:$BQ$85,(卡牌属性!$DU6-2)*20+卡牌属性!$DV6)</f>
        <v>45</v>
      </c>
      <c r="FL6" s="14">
        <f>INDEX(属性投放!$BQ$6:$BQ$85,(卡牌属性!$DU6-2)*20+卡牌属性!$DV6)</f>
        <v>45</v>
      </c>
      <c r="FM6" s="14">
        <f>INDEX(属性投放!$BQ$6:$BQ$85,(卡牌属性!$DU6-2)*20+卡牌属性!$DV6)</f>
        <v>45</v>
      </c>
      <c r="FN6" s="14">
        <f>INDEX(属性投放!$BQ$6:$BQ$85,(卡牌属性!$DU6-2)*20+卡牌属性!$DV6)</f>
        <v>45</v>
      </c>
      <c r="FO6" s="14">
        <f>INDEX(属性投放!$BQ$6:$BQ$85,(卡牌属性!$DU6-2)*20+卡牌属性!$DV6)</f>
        <v>45</v>
      </c>
      <c r="FP6" s="14">
        <f>INDEX(属性投放!$BR$6:$BR$85,(卡牌属性!$DU6-2)*20+卡牌属性!$DV6)</f>
        <v>900</v>
      </c>
      <c r="FQ6" s="14">
        <f>INDEX(属性投放!$BR$6:$BR$85,(卡牌属性!$DU6-2)*20+卡牌属性!$DV6)</f>
        <v>900</v>
      </c>
      <c r="FR6" s="14">
        <f>INDEX(属性投放!$BR$6:$BR$85,(卡牌属性!$DU6-2)*20+卡牌属性!$DV6)</f>
        <v>900</v>
      </c>
      <c r="FS6" s="14">
        <f>INDEX(属性投放!$BR$6:$BR$85,(卡牌属性!$DU6-2)*20+卡牌属性!$DV6)</f>
        <v>900</v>
      </c>
      <c r="FT6" s="14">
        <f>INDEX(属性投放!$BR$6:$BR$85,(卡牌属性!$DU6-2)*20+卡牌属性!$DV6)</f>
        <v>900</v>
      </c>
      <c r="FX6" s="13">
        <v>2</v>
      </c>
      <c r="FY6" s="13">
        <f t="shared" si="24"/>
        <v>1</v>
      </c>
      <c r="FZ6" s="14">
        <f t="shared" ref="FZ6:FZ69" si="70">INDEX($N$6:$N$36,FY6)</f>
        <v>1102001</v>
      </c>
      <c r="GA6" s="14" t="s">
        <v>1478</v>
      </c>
      <c r="GB6" s="14">
        <f t="shared" si="25"/>
        <v>2</v>
      </c>
      <c r="GC6" s="14" t="str">
        <f t="shared" si="26"/>
        <v>关羽-2星</v>
      </c>
      <c r="GD6" s="14">
        <f>INDEX(Y$6:Y$36,$FY6)+INDEX(属性偏向!Z$4:Z$8,卡牌属性!$GB6)</f>
        <v>10</v>
      </c>
      <c r="GE6" s="14" t="str">
        <f>INDEX(属性评价,卡牌属性!GD6)</f>
        <v>S+</v>
      </c>
      <c r="GF6" s="14">
        <f>INDEX(Z$6:Z$36,$FY6)+INDEX(属性偏向!AA$4:AA$8,卡牌属性!$GB6)</f>
        <v>8</v>
      </c>
      <c r="GG6" s="14" t="str">
        <f>INDEX(属性评价,卡牌属性!GF6)</f>
        <v>A+</v>
      </c>
      <c r="GH6" s="14">
        <f>INDEX(AA$6:AA$36,$FY6)+INDEX(属性偏向!AB$4:AB$8,卡牌属性!$GB6)</f>
        <v>8</v>
      </c>
      <c r="GI6" s="14" t="str">
        <f>INDEX(属性评价,卡牌属性!GH6)</f>
        <v>A+</v>
      </c>
      <c r="GL6" s="13">
        <v>2</v>
      </c>
      <c r="GM6" s="13">
        <f t="shared" si="27"/>
        <v>1</v>
      </c>
      <c r="GN6" s="14">
        <f t="shared" ref="GN6:GN69" si="71">INDEX($A$6:$A$36,GM6)</f>
        <v>1101001</v>
      </c>
      <c r="GO6" s="14" t="s">
        <v>1478</v>
      </c>
      <c r="GP6" s="14">
        <f t="shared" si="28"/>
        <v>2</v>
      </c>
      <c r="GQ6" s="14" t="str">
        <f t="shared" si="29"/>
        <v>常服曹焱兵-2星</v>
      </c>
      <c r="GR6" s="14">
        <f>INDEX(J$6:J$36,$GM6)+INDEX(属性偏向!Z$4:Z$8,卡牌属性!$GB6)</f>
        <v>6</v>
      </c>
      <c r="GS6" s="14" t="str">
        <f>INDEX(属性评价,卡牌属性!GR6)</f>
        <v>B+</v>
      </c>
      <c r="GT6" s="14">
        <f>INDEX(K$6:K$36,$GM6)+INDEX(属性偏向!Z$4:Z$8,卡牌属性!$GB6)</f>
        <v>6</v>
      </c>
      <c r="GU6" s="14" t="str">
        <f>INDEX(属性评价,卡牌属性!GT6)</f>
        <v>B+</v>
      </c>
      <c r="GV6" s="14">
        <f>INDEX(L$6:L$36,$GM6)+INDEX(属性偏向!Z$4:Z$8,卡牌属性!$GB6)</f>
        <v>6</v>
      </c>
      <c r="GW6" s="14" t="str">
        <f>INDEX(属性评价,卡牌属性!GV6)</f>
        <v>B+</v>
      </c>
      <c r="HA6" s="13">
        <v>2</v>
      </c>
      <c r="HB6" s="13">
        <f>MATCH(HA6-1,属性投放!$T$6:$T$66,1)</f>
        <v>1</v>
      </c>
      <c r="HC6" s="13">
        <f>MATCH(HA6,属性投放!$AN$6:$AN$58,1)-1</f>
        <v>0</v>
      </c>
      <c r="HD6" s="13">
        <f>MATCH(HA6-1,属性投放!$AD$6:$AD$26,1)</f>
        <v>1</v>
      </c>
      <c r="HE6" s="13" t="str">
        <f>INDEX(属性投放!$AB$7:$AB$26,卡牌属性!HD6)</f>
        <v>等活</v>
      </c>
      <c r="HF6" s="14">
        <f t="shared" si="30"/>
        <v>100</v>
      </c>
      <c r="HG6" s="14">
        <f t="shared" si="31"/>
        <v>20</v>
      </c>
      <c r="HH6" s="14">
        <f t="shared" si="32"/>
        <v>300</v>
      </c>
      <c r="HI6" s="14">
        <f t="shared" si="33"/>
        <v>5</v>
      </c>
      <c r="HJ6" s="14">
        <f t="shared" si="34"/>
        <v>3</v>
      </c>
      <c r="HK6" s="14">
        <f t="shared" si="35"/>
        <v>50</v>
      </c>
      <c r="HL6" s="14">
        <f>HF6+HI6*($HA6-INDEX(属性投放!$AD$6:$AD$26,卡牌属性!$HD6))</f>
        <v>105</v>
      </c>
      <c r="HM6" s="14">
        <f>HG6+HJ6*($HA6-INDEX(属性投放!$AD$6:$AD$26,卡牌属性!$HD6))</f>
        <v>23</v>
      </c>
      <c r="HN6" s="14">
        <f>HH6+HK6*($HA6-INDEX(属性投放!$AD$6:$AD$26,卡牌属性!$HD6))</f>
        <v>350</v>
      </c>
      <c r="HO6" s="14">
        <f t="shared" si="36"/>
        <v>0</v>
      </c>
      <c r="HP6" s="14">
        <f t="shared" si="37"/>
        <v>0</v>
      </c>
      <c r="HQ6" s="14">
        <f t="shared" si="38"/>
        <v>0</v>
      </c>
      <c r="HR6" s="14">
        <f>IF(COUNTIF(属性投放!$AN$7:$AN$58,"="&amp;卡牌属性!HA6)&gt;0,卡牌属性!HC6,0)</f>
        <v>0</v>
      </c>
      <c r="HS6" s="14">
        <f t="shared" si="39"/>
        <v>0</v>
      </c>
      <c r="HT6" s="14">
        <f t="shared" si="40"/>
        <v>0</v>
      </c>
      <c r="HU6" s="14">
        <f t="shared" si="41"/>
        <v>0</v>
      </c>
      <c r="HV6" s="14">
        <f>IF(COUNTIF(属性投放!$AD$6:$AD$26,"="&amp;卡牌属性!HA6)&gt;0,卡牌属性!HD6,0)</f>
        <v>0</v>
      </c>
      <c r="HW6" s="14">
        <f t="shared" si="42"/>
        <v>0</v>
      </c>
      <c r="HX6" s="14">
        <f t="shared" si="43"/>
        <v>0</v>
      </c>
      <c r="HY6" s="14">
        <f t="shared" si="44"/>
        <v>0</v>
      </c>
      <c r="HZ6" s="14">
        <f t="shared" ref="HZ6:HZ69" si="72">HI6</f>
        <v>5</v>
      </c>
      <c r="IA6" s="14">
        <f t="shared" ref="IA6:IA69" si="73">HJ6</f>
        <v>3</v>
      </c>
      <c r="IB6" s="14">
        <f t="shared" ref="IB6:IB69" si="74">HK6</f>
        <v>50</v>
      </c>
      <c r="IC6" s="14">
        <f t="shared" ref="IC6:IC69" si="75">HL6+HO6</f>
        <v>105</v>
      </c>
      <c r="ID6" s="14">
        <f t="shared" ref="ID6:ID69" si="76">HM6+HP6</f>
        <v>23</v>
      </c>
      <c r="IE6" s="14">
        <f t="shared" ref="IE6:IE69" si="77">HN6+HQ6</f>
        <v>350</v>
      </c>
      <c r="IF6" s="14">
        <f t="shared" ref="IF6:IF69" si="78">SUMPRODUCT($HI6:$HK6,$IC$2:$IE$2)</f>
        <v>160</v>
      </c>
      <c r="IG6" s="14">
        <f t="shared" ref="IG6:IG69" si="79">SUMPRODUCT(HS6:HU6,$IC$2:$IE$2)</f>
        <v>0</v>
      </c>
      <c r="IH6" s="14">
        <f t="shared" ref="IH6:IH69" si="80">SUMPRODUCT(HW6:HY6,$IC$2:$IE$2)</f>
        <v>0</v>
      </c>
      <c r="II6" s="14">
        <f t="shared" ref="II6:II69" si="81">SUMPRODUCT(IC6:IE6,$IC$2:$IE$2)</f>
        <v>1860</v>
      </c>
      <c r="IJ6" s="17">
        <f t="shared" ref="IJ6:IJ69" si="82">IF6/II6</f>
        <v>8.6021505376344093E-2</v>
      </c>
      <c r="IK6" s="17">
        <f t="shared" ref="IK6:IK69" si="83">IG6/II6</f>
        <v>0</v>
      </c>
      <c r="IL6" s="17">
        <f t="shared" ref="IL6:IL69" si="84">IH6/II6</f>
        <v>0</v>
      </c>
      <c r="IM6" s="23">
        <f>SUM(IF$5:IF6)</f>
        <v>320</v>
      </c>
      <c r="IN6" s="14">
        <f>SUM(IG$5:IG6)</f>
        <v>0</v>
      </c>
      <c r="IO6" s="14">
        <f>SUM(IH$5:IH6)</f>
        <v>0</v>
      </c>
      <c r="IP6" s="17">
        <f t="shared" ref="IP6:IP69" si="85">IM6/II6</f>
        <v>0.17204301075268819</v>
      </c>
      <c r="IQ6" s="17">
        <f t="shared" ref="IQ6:IQ69" si="86">IN6/II6</f>
        <v>0</v>
      </c>
      <c r="IR6" s="17">
        <f t="shared" ref="IR6:IR69" si="87">IO6/II6</f>
        <v>0</v>
      </c>
    </row>
    <row r="7" spans="1:252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720</v>
      </c>
      <c r="H7" s="13" t="s">
        <v>714</v>
      </c>
      <c r="I7" s="13" t="s">
        <v>714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1167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718</v>
      </c>
      <c r="W7" s="13" t="s">
        <v>720</v>
      </c>
      <c r="X7" s="13" t="s">
        <v>722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47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674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674</v>
      </c>
      <c r="CN7" s="14">
        <f>INDEX(属性投放!$BD$6:$BD$85,(BW7-2)*20+CB7)</f>
        <v>200</v>
      </c>
      <c r="CQ7" s="13">
        <v>3</v>
      </c>
      <c r="CR7" s="13">
        <f t="shared" si="48"/>
        <v>1</v>
      </c>
      <c r="CS7" s="13">
        <f t="shared" si="49"/>
        <v>3</v>
      </c>
      <c r="CT7" s="14">
        <f t="shared" si="50"/>
        <v>5</v>
      </c>
      <c r="CU7" s="14">
        <f t="shared" si="51"/>
        <v>1102001</v>
      </c>
      <c r="CV7" s="14" t="str">
        <f>INDEX($O$6:$O$36,CR7)&amp;"-"&amp;INDEX(属性投放!$AB$7:$AB$36,CX7)&amp;"-魂火-"&amp;CZ7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701</v>
      </c>
      <c r="CZ7" s="14">
        <f>INDEX(属性投放!$AM$7:$AM$58,CS7)</f>
        <v>2</v>
      </c>
      <c r="DA7" s="14">
        <f t="shared" si="18"/>
        <v>3</v>
      </c>
      <c r="DB7" s="14">
        <f>INDEX(属性投放!$AN$7:$AN$58,DA7)</f>
        <v>15</v>
      </c>
      <c r="DC7" s="14" t="s">
        <v>702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703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704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19"/>
        <v>1102001</v>
      </c>
      <c r="DQ7" s="14" t="str">
        <f t="shared" si="20"/>
        <v>关羽3突</v>
      </c>
      <c r="DR7" s="14">
        <f t="shared" si="52"/>
        <v>9</v>
      </c>
      <c r="DS7" s="14">
        <f t="shared" si="53"/>
        <v>7</v>
      </c>
      <c r="DT7" s="14">
        <f t="shared" si="54"/>
        <v>7</v>
      </c>
      <c r="DU7" s="14">
        <f t="shared" si="21"/>
        <v>5</v>
      </c>
      <c r="DV7" s="14">
        <f t="shared" si="22"/>
        <v>3</v>
      </c>
      <c r="DW7" s="14">
        <f t="shared" si="23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5"/>
        <v>770</v>
      </c>
      <c r="EC7" s="14">
        <f t="shared" si="56"/>
        <v>910</v>
      </c>
      <c r="ED7" s="14">
        <f t="shared" si="57"/>
        <v>1060</v>
      </c>
      <c r="EE7" s="14">
        <f t="shared" si="58"/>
        <v>1060</v>
      </c>
      <c r="EF7" s="14">
        <f t="shared" si="59"/>
        <v>1280</v>
      </c>
      <c r="EG7" s="14">
        <f t="shared" si="60"/>
        <v>224</v>
      </c>
      <c r="EH7" s="14">
        <f t="shared" si="61"/>
        <v>243</v>
      </c>
      <c r="EI7" s="14">
        <f t="shared" si="62"/>
        <v>243</v>
      </c>
      <c r="EJ7" s="14">
        <f t="shared" si="63"/>
        <v>262</v>
      </c>
      <c r="EK7" s="14">
        <f t="shared" si="64"/>
        <v>325</v>
      </c>
      <c r="EL7" s="14">
        <f t="shared" si="65"/>
        <v>4580</v>
      </c>
      <c r="EM7" s="14">
        <f t="shared" si="66"/>
        <v>5070</v>
      </c>
      <c r="EN7" s="14">
        <f t="shared" si="67"/>
        <v>5070</v>
      </c>
      <c r="EO7" s="14">
        <f t="shared" si="68"/>
        <v>5700</v>
      </c>
      <c r="EP7" s="14">
        <f t="shared" si="69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F7" s="14">
        <f>INDEX(属性投放!$BP$6:$BP$85,(卡牌属性!$DU7-2)*20+卡牌属性!$DV7)</f>
        <v>135</v>
      </c>
      <c r="FG7" s="14">
        <f>INDEX(属性投放!$BP$6:$BP$85,(卡牌属性!$DU7-2)*20+卡牌属性!$DV7)</f>
        <v>135</v>
      </c>
      <c r="FH7" s="14">
        <f>INDEX(属性投放!$BP$6:$BP$85,(卡牌属性!$DU7-2)*20+卡牌属性!$DV7)</f>
        <v>135</v>
      </c>
      <c r="FI7" s="14">
        <f>INDEX(属性投放!$BP$6:$BP$85,(卡牌属性!$DU7-2)*20+卡牌属性!$DV7)</f>
        <v>135</v>
      </c>
      <c r="FJ7" s="14">
        <f>INDEX(属性投放!$BP$6:$BP$85,(卡牌属性!$DU7-2)*20+卡牌属性!$DV7)</f>
        <v>135</v>
      </c>
      <c r="FK7" s="14">
        <f>INDEX(属性投放!$BQ$6:$BQ$85,(卡牌属性!$DU7-2)*20+卡牌属性!$DV7)</f>
        <v>68</v>
      </c>
      <c r="FL7" s="14">
        <f>INDEX(属性投放!$BQ$6:$BQ$85,(卡牌属性!$DU7-2)*20+卡牌属性!$DV7)</f>
        <v>68</v>
      </c>
      <c r="FM7" s="14">
        <f>INDEX(属性投放!$BQ$6:$BQ$85,(卡牌属性!$DU7-2)*20+卡牌属性!$DV7)</f>
        <v>68</v>
      </c>
      <c r="FN7" s="14">
        <f>INDEX(属性投放!$BQ$6:$BQ$85,(卡牌属性!$DU7-2)*20+卡牌属性!$DV7)</f>
        <v>68</v>
      </c>
      <c r="FO7" s="14">
        <f>INDEX(属性投放!$BQ$6:$BQ$85,(卡牌属性!$DU7-2)*20+卡牌属性!$DV7)</f>
        <v>68</v>
      </c>
      <c r="FP7" s="14">
        <f>INDEX(属性投放!$BR$6:$BR$85,(卡牌属性!$DU7-2)*20+卡牌属性!$DV7)</f>
        <v>1350</v>
      </c>
      <c r="FQ7" s="14">
        <f>INDEX(属性投放!$BR$6:$BR$85,(卡牌属性!$DU7-2)*20+卡牌属性!$DV7)</f>
        <v>1350</v>
      </c>
      <c r="FR7" s="14">
        <f>INDEX(属性投放!$BR$6:$BR$85,(卡牌属性!$DU7-2)*20+卡牌属性!$DV7)</f>
        <v>1350</v>
      </c>
      <c r="FS7" s="14">
        <f>INDEX(属性投放!$BR$6:$BR$85,(卡牌属性!$DU7-2)*20+卡牌属性!$DV7)</f>
        <v>1350</v>
      </c>
      <c r="FT7" s="14">
        <f>INDEX(属性投放!$BR$6:$BR$85,(卡牌属性!$DU7-2)*20+卡牌属性!$DV7)</f>
        <v>1350</v>
      </c>
      <c r="FX7" s="13">
        <v>3</v>
      </c>
      <c r="FY7" s="13">
        <f t="shared" si="24"/>
        <v>1</v>
      </c>
      <c r="FZ7" s="14">
        <f t="shared" si="70"/>
        <v>1102001</v>
      </c>
      <c r="GA7" s="14" t="s">
        <v>1478</v>
      </c>
      <c r="GB7" s="14">
        <f t="shared" si="25"/>
        <v>3</v>
      </c>
      <c r="GC7" s="14" t="str">
        <f t="shared" si="26"/>
        <v>关羽-3星</v>
      </c>
      <c r="GD7" s="14">
        <f>INDEX(Y$6:Y$36,$FY7)+INDEX(属性偏向!Z$4:Z$8,卡牌属性!$GB7)</f>
        <v>11</v>
      </c>
      <c r="GE7" s="14" t="str">
        <f>INDEX(属性评价,卡牌属性!GD7)</f>
        <v>SS</v>
      </c>
      <c r="GF7" s="14">
        <f>INDEX(Z$6:Z$36,$FY7)+INDEX(属性偏向!AA$4:AA$8,卡牌属性!$GB7)</f>
        <v>8</v>
      </c>
      <c r="GG7" s="14" t="str">
        <f>INDEX(属性评价,卡牌属性!GF7)</f>
        <v>A+</v>
      </c>
      <c r="GH7" s="14">
        <f>INDEX(AA$6:AA$36,$FY7)+INDEX(属性偏向!AB$4:AB$8,卡牌属性!$GB7)</f>
        <v>8</v>
      </c>
      <c r="GI7" s="14" t="str">
        <f>INDEX(属性评价,卡牌属性!GH7)</f>
        <v>A+</v>
      </c>
      <c r="GL7" s="13">
        <v>3</v>
      </c>
      <c r="GM7" s="13">
        <f t="shared" si="27"/>
        <v>1</v>
      </c>
      <c r="GN7" s="14">
        <f t="shared" si="71"/>
        <v>1101001</v>
      </c>
      <c r="GO7" s="14" t="s">
        <v>1478</v>
      </c>
      <c r="GP7" s="14">
        <f t="shared" si="28"/>
        <v>3</v>
      </c>
      <c r="GQ7" s="14" t="str">
        <f t="shared" si="29"/>
        <v>常服曹焱兵-3星</v>
      </c>
      <c r="GR7" s="14">
        <f>INDEX(J$6:J$36,$GM7)+INDEX(属性偏向!Z$4:Z$8,卡牌属性!$GB7)</f>
        <v>7</v>
      </c>
      <c r="GS7" s="14" t="str">
        <f>INDEX(属性评价,卡牌属性!GR7)</f>
        <v>A</v>
      </c>
      <c r="GT7" s="14">
        <f>INDEX(K$6:K$36,$GM7)+INDEX(属性偏向!Z$4:Z$8,卡牌属性!$GB7)</f>
        <v>7</v>
      </c>
      <c r="GU7" s="14" t="str">
        <f>INDEX(属性评价,卡牌属性!GT7)</f>
        <v>A</v>
      </c>
      <c r="GV7" s="14">
        <f>INDEX(L$6:L$36,$GM7)+INDEX(属性偏向!Z$4:Z$8,卡牌属性!$GB7)</f>
        <v>7</v>
      </c>
      <c r="GW7" s="14" t="str">
        <f>INDEX(属性评价,卡牌属性!GV7)</f>
        <v>A</v>
      </c>
      <c r="HA7" s="13">
        <v>3</v>
      </c>
      <c r="HB7" s="13">
        <f>MATCH(HA7-1,属性投放!$T$6:$T$66,1)</f>
        <v>1</v>
      </c>
      <c r="HC7" s="13">
        <f>MATCH(HA7,属性投放!$AN$6:$AN$58,1)-1</f>
        <v>0</v>
      </c>
      <c r="HD7" s="13">
        <f>MATCH(HA7-1,属性投放!$AD$6:$AD$26,1)</f>
        <v>1</v>
      </c>
      <c r="HE7" s="13" t="str">
        <f>INDEX(属性投放!$AB$7:$AB$26,卡牌属性!HD7)</f>
        <v>等活</v>
      </c>
      <c r="HF7" s="14">
        <f t="shared" si="30"/>
        <v>100</v>
      </c>
      <c r="HG7" s="14">
        <f t="shared" si="31"/>
        <v>20</v>
      </c>
      <c r="HH7" s="14">
        <f t="shared" si="32"/>
        <v>300</v>
      </c>
      <c r="HI7" s="14">
        <f t="shared" si="33"/>
        <v>5</v>
      </c>
      <c r="HJ7" s="14">
        <f t="shared" si="34"/>
        <v>3</v>
      </c>
      <c r="HK7" s="14">
        <f t="shared" si="35"/>
        <v>50</v>
      </c>
      <c r="HL7" s="14">
        <f>HF7+HI7*($HA7-INDEX(属性投放!$AD$6:$AD$26,卡牌属性!$HD7))</f>
        <v>110</v>
      </c>
      <c r="HM7" s="14">
        <f>HG7+HJ7*($HA7-INDEX(属性投放!$AD$6:$AD$26,卡牌属性!$HD7))</f>
        <v>26</v>
      </c>
      <c r="HN7" s="14">
        <f>HH7+HK7*($HA7-INDEX(属性投放!$AD$6:$AD$26,卡牌属性!$HD7))</f>
        <v>400</v>
      </c>
      <c r="HO7" s="14">
        <f t="shared" si="36"/>
        <v>0</v>
      </c>
      <c r="HP7" s="14">
        <f t="shared" si="37"/>
        <v>0</v>
      </c>
      <c r="HQ7" s="14">
        <f t="shared" si="38"/>
        <v>0</v>
      </c>
      <c r="HR7" s="14">
        <f>IF(COUNTIF(属性投放!$AN$7:$AN$58,"="&amp;卡牌属性!HA7)&gt;0,卡牌属性!HC7,0)</f>
        <v>0</v>
      </c>
      <c r="HS7" s="14">
        <f t="shared" si="39"/>
        <v>0</v>
      </c>
      <c r="HT7" s="14">
        <f t="shared" si="40"/>
        <v>0</v>
      </c>
      <c r="HU7" s="14">
        <f t="shared" si="41"/>
        <v>0</v>
      </c>
      <c r="HV7" s="14">
        <f>IF(COUNTIF(属性投放!$AD$6:$AD$26,"="&amp;卡牌属性!HA7)&gt;0,卡牌属性!HD7,0)</f>
        <v>0</v>
      </c>
      <c r="HW7" s="14">
        <f t="shared" si="42"/>
        <v>0</v>
      </c>
      <c r="HX7" s="14">
        <f t="shared" si="43"/>
        <v>0</v>
      </c>
      <c r="HY7" s="14">
        <f t="shared" si="44"/>
        <v>0</v>
      </c>
      <c r="HZ7" s="14">
        <f t="shared" si="72"/>
        <v>5</v>
      </c>
      <c r="IA7" s="14">
        <f t="shared" si="73"/>
        <v>3</v>
      </c>
      <c r="IB7" s="14">
        <f t="shared" si="74"/>
        <v>50</v>
      </c>
      <c r="IC7" s="14">
        <f t="shared" si="75"/>
        <v>110</v>
      </c>
      <c r="ID7" s="14">
        <f t="shared" si="76"/>
        <v>26</v>
      </c>
      <c r="IE7" s="14">
        <f t="shared" si="77"/>
        <v>400</v>
      </c>
      <c r="IF7" s="14">
        <f t="shared" si="78"/>
        <v>160</v>
      </c>
      <c r="IG7" s="14">
        <f t="shared" si="79"/>
        <v>0</v>
      </c>
      <c r="IH7" s="14">
        <f t="shared" si="80"/>
        <v>0</v>
      </c>
      <c r="II7" s="14">
        <f t="shared" si="81"/>
        <v>2020</v>
      </c>
      <c r="IJ7" s="17">
        <f t="shared" si="82"/>
        <v>7.9207920792079209E-2</v>
      </c>
      <c r="IK7" s="17">
        <f t="shared" si="83"/>
        <v>0</v>
      </c>
      <c r="IL7" s="17">
        <f t="shared" si="84"/>
        <v>0</v>
      </c>
      <c r="IM7" s="23">
        <f>SUM(IF$5:IF7)</f>
        <v>480</v>
      </c>
      <c r="IN7" s="14">
        <f>SUM(IG$5:IG7)</f>
        <v>0</v>
      </c>
      <c r="IO7" s="14">
        <f>SUM(IH$5:IH7)</f>
        <v>0</v>
      </c>
      <c r="IP7" s="17">
        <f t="shared" si="85"/>
        <v>0.23762376237623761</v>
      </c>
      <c r="IQ7" s="17">
        <f t="shared" si="86"/>
        <v>0</v>
      </c>
      <c r="IR7" s="17">
        <f t="shared" si="87"/>
        <v>0</v>
      </c>
    </row>
    <row r="8" spans="1:252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720</v>
      </c>
      <c r="H8" s="13" t="s">
        <v>720</v>
      </c>
      <c r="I8" s="13" t="s">
        <v>720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1168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724</v>
      </c>
      <c r="W8" s="13" t="s">
        <v>722</v>
      </c>
      <c r="X8" s="13" t="s">
        <v>722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47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674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674</v>
      </c>
      <c r="CN8" s="14">
        <f>INDEX(属性投放!$BD$6:$BD$85,(BW8-2)*20+CB8)</f>
        <v>250</v>
      </c>
      <c r="CQ8" s="13">
        <v>4</v>
      </c>
      <c r="CR8" s="13">
        <f t="shared" si="48"/>
        <v>1</v>
      </c>
      <c r="CS8" s="13">
        <f t="shared" si="49"/>
        <v>4</v>
      </c>
      <c r="CT8" s="14">
        <f t="shared" si="50"/>
        <v>5</v>
      </c>
      <c r="CU8" s="14">
        <f t="shared" si="51"/>
        <v>1102001</v>
      </c>
      <c r="CV8" s="14" t="str">
        <f>INDEX($O$6:$O$36,CR8)&amp;"-"&amp;INDEX(属性投放!$AB$7:$AB$36,CX8)&amp;"-魂火-"&amp;CZ8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701</v>
      </c>
      <c r="CZ8" s="14">
        <f>INDEX(属性投放!$AM$7:$AM$58,CS8)</f>
        <v>1</v>
      </c>
      <c r="DA8" s="14">
        <f t="shared" si="18"/>
        <v>4</v>
      </c>
      <c r="DB8" s="14">
        <f>INDEX(属性投放!$AN$7:$AN$58,DA8)</f>
        <v>20</v>
      </c>
      <c r="DC8" s="14" t="s">
        <v>702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703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704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19"/>
        <v>1102001</v>
      </c>
      <c r="DQ8" s="14" t="str">
        <f t="shared" si="20"/>
        <v>关羽4突</v>
      </c>
      <c r="DR8" s="14">
        <f t="shared" si="52"/>
        <v>9</v>
      </c>
      <c r="DS8" s="14">
        <f t="shared" si="53"/>
        <v>7</v>
      </c>
      <c r="DT8" s="14">
        <f t="shared" si="54"/>
        <v>7</v>
      </c>
      <c r="DU8" s="14">
        <f t="shared" si="21"/>
        <v>5</v>
      </c>
      <c r="DV8" s="14">
        <f t="shared" si="22"/>
        <v>4</v>
      </c>
      <c r="DW8" s="14">
        <f t="shared" si="23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5"/>
        <v>1105</v>
      </c>
      <c r="EC8" s="14">
        <f t="shared" si="56"/>
        <v>1295</v>
      </c>
      <c r="ED8" s="14">
        <f t="shared" si="57"/>
        <v>1495</v>
      </c>
      <c r="EE8" s="14">
        <f t="shared" si="58"/>
        <v>1495</v>
      </c>
      <c r="EF8" s="14">
        <f t="shared" si="59"/>
        <v>1815</v>
      </c>
      <c r="EG8" s="14">
        <f t="shared" si="60"/>
        <v>372</v>
      </c>
      <c r="EH8" s="14">
        <f t="shared" si="61"/>
        <v>401</v>
      </c>
      <c r="EI8" s="14">
        <f t="shared" si="62"/>
        <v>401</v>
      </c>
      <c r="EJ8" s="14">
        <f t="shared" si="63"/>
        <v>430</v>
      </c>
      <c r="EK8" s="14">
        <f t="shared" si="64"/>
        <v>523</v>
      </c>
      <c r="EL8" s="14">
        <f t="shared" si="65"/>
        <v>7430</v>
      </c>
      <c r="EM8" s="14">
        <f t="shared" si="66"/>
        <v>8120</v>
      </c>
      <c r="EN8" s="14">
        <f t="shared" si="67"/>
        <v>8120</v>
      </c>
      <c r="EO8" s="14">
        <f t="shared" si="68"/>
        <v>9050</v>
      </c>
      <c r="EP8" s="14">
        <f t="shared" si="69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F8" s="14">
        <f>INDEX(属性投放!$BP$6:$BP$85,(卡牌属性!$DU8-2)*20+卡牌属性!$DV8)</f>
        <v>170</v>
      </c>
      <c r="FG8" s="14">
        <f>INDEX(属性投放!$BP$6:$BP$85,(卡牌属性!$DU8-2)*20+卡牌属性!$DV8)</f>
        <v>170</v>
      </c>
      <c r="FH8" s="14">
        <f>INDEX(属性投放!$BP$6:$BP$85,(卡牌属性!$DU8-2)*20+卡牌属性!$DV8)</f>
        <v>170</v>
      </c>
      <c r="FI8" s="14">
        <f>INDEX(属性投放!$BP$6:$BP$85,(卡牌属性!$DU8-2)*20+卡牌属性!$DV8)</f>
        <v>170</v>
      </c>
      <c r="FJ8" s="14">
        <f>INDEX(属性投放!$BP$6:$BP$85,(卡牌属性!$DU8-2)*20+卡牌属性!$DV8)</f>
        <v>170</v>
      </c>
      <c r="FK8" s="14">
        <f>INDEX(属性投放!$BQ$6:$BQ$85,(卡牌属性!$DU8-2)*20+卡牌属性!$DV8)</f>
        <v>85</v>
      </c>
      <c r="FL8" s="14">
        <f>INDEX(属性投放!$BQ$6:$BQ$85,(卡牌属性!$DU8-2)*20+卡牌属性!$DV8)</f>
        <v>85</v>
      </c>
      <c r="FM8" s="14">
        <f>INDEX(属性投放!$BQ$6:$BQ$85,(卡牌属性!$DU8-2)*20+卡牌属性!$DV8)</f>
        <v>85</v>
      </c>
      <c r="FN8" s="14">
        <f>INDEX(属性投放!$BQ$6:$BQ$85,(卡牌属性!$DU8-2)*20+卡牌属性!$DV8)</f>
        <v>85</v>
      </c>
      <c r="FO8" s="14">
        <f>INDEX(属性投放!$BQ$6:$BQ$85,(卡牌属性!$DU8-2)*20+卡牌属性!$DV8)</f>
        <v>85</v>
      </c>
      <c r="FP8" s="14">
        <f>INDEX(属性投放!$BR$6:$BR$85,(卡牌属性!$DU8-2)*20+卡牌属性!$DV8)</f>
        <v>1700</v>
      </c>
      <c r="FQ8" s="14">
        <f>INDEX(属性投放!$BR$6:$BR$85,(卡牌属性!$DU8-2)*20+卡牌属性!$DV8)</f>
        <v>1700</v>
      </c>
      <c r="FR8" s="14">
        <f>INDEX(属性投放!$BR$6:$BR$85,(卡牌属性!$DU8-2)*20+卡牌属性!$DV8)</f>
        <v>1700</v>
      </c>
      <c r="FS8" s="14">
        <f>INDEX(属性投放!$BR$6:$BR$85,(卡牌属性!$DU8-2)*20+卡牌属性!$DV8)</f>
        <v>1700</v>
      </c>
      <c r="FT8" s="14">
        <f>INDEX(属性投放!$BR$6:$BR$85,(卡牌属性!$DU8-2)*20+卡牌属性!$DV8)</f>
        <v>1700</v>
      </c>
      <c r="FX8" s="13">
        <v>4</v>
      </c>
      <c r="FY8" s="13">
        <f t="shared" si="24"/>
        <v>1</v>
      </c>
      <c r="FZ8" s="14">
        <f t="shared" si="70"/>
        <v>1102001</v>
      </c>
      <c r="GA8" s="14" t="s">
        <v>1478</v>
      </c>
      <c r="GB8" s="14">
        <f t="shared" si="25"/>
        <v>4</v>
      </c>
      <c r="GC8" s="14" t="str">
        <f t="shared" si="26"/>
        <v>关羽-4星</v>
      </c>
      <c r="GD8" s="14">
        <f>INDEX(Y$6:Y$36,$FY8)+INDEX(属性偏向!Z$4:Z$8,卡牌属性!$GB8)</f>
        <v>11</v>
      </c>
      <c r="GE8" s="14" t="str">
        <f>INDEX(属性评价,卡牌属性!GD8)</f>
        <v>SS</v>
      </c>
      <c r="GF8" s="14">
        <f>INDEX(Z$6:Z$36,$FY8)+INDEX(属性偏向!AA$4:AA$8,卡牌属性!$GB8)</f>
        <v>9</v>
      </c>
      <c r="GG8" s="14" t="str">
        <f>INDEX(属性评价,卡牌属性!GF8)</f>
        <v>S</v>
      </c>
      <c r="GH8" s="14">
        <f>INDEX(AA$6:AA$36,$FY8)+INDEX(属性偏向!AB$4:AB$8,卡牌属性!$GB8)</f>
        <v>9</v>
      </c>
      <c r="GI8" s="14" t="str">
        <f>INDEX(属性评价,卡牌属性!GH8)</f>
        <v>S</v>
      </c>
      <c r="GL8" s="13">
        <v>4</v>
      </c>
      <c r="GM8" s="13">
        <f t="shared" si="27"/>
        <v>1</v>
      </c>
      <c r="GN8" s="14">
        <f t="shared" si="71"/>
        <v>1101001</v>
      </c>
      <c r="GO8" s="14" t="s">
        <v>1478</v>
      </c>
      <c r="GP8" s="14">
        <f t="shared" si="28"/>
        <v>4</v>
      </c>
      <c r="GQ8" s="14" t="str">
        <f t="shared" si="29"/>
        <v>常服曹焱兵-4星</v>
      </c>
      <c r="GR8" s="14">
        <f>INDEX(J$6:J$36,$GM8)+INDEX(属性偏向!Z$4:Z$8,卡牌属性!$GB8)</f>
        <v>7</v>
      </c>
      <c r="GS8" s="14" t="str">
        <f>INDEX(属性评价,卡牌属性!GR8)</f>
        <v>A</v>
      </c>
      <c r="GT8" s="14">
        <f>INDEX(K$6:K$36,$GM8)+INDEX(属性偏向!Z$4:Z$8,卡牌属性!$GB8)</f>
        <v>7</v>
      </c>
      <c r="GU8" s="14" t="str">
        <f>INDEX(属性评价,卡牌属性!GT8)</f>
        <v>A</v>
      </c>
      <c r="GV8" s="14">
        <f>INDEX(L$6:L$36,$GM8)+INDEX(属性偏向!Z$4:Z$8,卡牌属性!$GB8)</f>
        <v>7</v>
      </c>
      <c r="GW8" s="14" t="str">
        <f>INDEX(属性评价,卡牌属性!GV8)</f>
        <v>A</v>
      </c>
      <c r="HA8" s="13">
        <v>4</v>
      </c>
      <c r="HB8" s="13">
        <f>MATCH(HA8-1,属性投放!$T$6:$T$66,1)</f>
        <v>1</v>
      </c>
      <c r="HC8" s="13">
        <f>MATCH(HA8,属性投放!$AN$6:$AN$58,1)-1</f>
        <v>0</v>
      </c>
      <c r="HD8" s="13">
        <f>MATCH(HA8-1,属性投放!$AD$6:$AD$26,1)</f>
        <v>1</v>
      </c>
      <c r="HE8" s="13" t="str">
        <f>INDEX(属性投放!$AB$7:$AB$26,卡牌属性!HD8)</f>
        <v>等活</v>
      </c>
      <c r="HF8" s="14">
        <f t="shared" si="30"/>
        <v>100</v>
      </c>
      <c r="HG8" s="14">
        <f t="shared" si="31"/>
        <v>20</v>
      </c>
      <c r="HH8" s="14">
        <f t="shared" si="32"/>
        <v>300</v>
      </c>
      <c r="HI8" s="14">
        <f t="shared" si="33"/>
        <v>5</v>
      </c>
      <c r="HJ8" s="14">
        <f t="shared" si="34"/>
        <v>3</v>
      </c>
      <c r="HK8" s="14">
        <f t="shared" si="35"/>
        <v>50</v>
      </c>
      <c r="HL8" s="14">
        <f>HF8+HI8*($HA8-INDEX(属性投放!$AD$6:$AD$26,卡牌属性!$HD8))</f>
        <v>115</v>
      </c>
      <c r="HM8" s="14">
        <f>HG8+HJ8*($HA8-INDEX(属性投放!$AD$6:$AD$26,卡牌属性!$HD8))</f>
        <v>29</v>
      </c>
      <c r="HN8" s="14">
        <f>HH8+HK8*($HA8-INDEX(属性投放!$AD$6:$AD$26,卡牌属性!$HD8))</f>
        <v>450</v>
      </c>
      <c r="HO8" s="14">
        <f t="shared" si="36"/>
        <v>0</v>
      </c>
      <c r="HP8" s="14">
        <f t="shared" si="37"/>
        <v>0</v>
      </c>
      <c r="HQ8" s="14">
        <f t="shared" si="38"/>
        <v>0</v>
      </c>
      <c r="HR8" s="14">
        <f>IF(COUNTIF(属性投放!$AN$7:$AN$58,"="&amp;卡牌属性!HA8)&gt;0,卡牌属性!HC8,0)</f>
        <v>0</v>
      </c>
      <c r="HS8" s="14">
        <f t="shared" si="39"/>
        <v>0</v>
      </c>
      <c r="HT8" s="14">
        <f t="shared" si="40"/>
        <v>0</v>
      </c>
      <c r="HU8" s="14">
        <f t="shared" si="41"/>
        <v>0</v>
      </c>
      <c r="HV8" s="14">
        <f>IF(COUNTIF(属性投放!$AD$6:$AD$26,"="&amp;卡牌属性!HA8)&gt;0,卡牌属性!HD8,0)</f>
        <v>0</v>
      </c>
      <c r="HW8" s="14">
        <f t="shared" si="42"/>
        <v>0</v>
      </c>
      <c r="HX8" s="14">
        <f t="shared" si="43"/>
        <v>0</v>
      </c>
      <c r="HY8" s="14">
        <f t="shared" si="44"/>
        <v>0</v>
      </c>
      <c r="HZ8" s="14">
        <f t="shared" si="72"/>
        <v>5</v>
      </c>
      <c r="IA8" s="14">
        <f t="shared" si="73"/>
        <v>3</v>
      </c>
      <c r="IB8" s="14">
        <f t="shared" si="74"/>
        <v>50</v>
      </c>
      <c r="IC8" s="14">
        <f t="shared" si="75"/>
        <v>115</v>
      </c>
      <c r="ID8" s="14">
        <f t="shared" si="76"/>
        <v>29</v>
      </c>
      <c r="IE8" s="14">
        <f t="shared" si="77"/>
        <v>450</v>
      </c>
      <c r="IF8" s="14">
        <f t="shared" si="78"/>
        <v>160</v>
      </c>
      <c r="IG8" s="14">
        <f t="shared" si="79"/>
        <v>0</v>
      </c>
      <c r="IH8" s="14">
        <f t="shared" si="80"/>
        <v>0</v>
      </c>
      <c r="II8" s="14">
        <f t="shared" si="81"/>
        <v>2180</v>
      </c>
      <c r="IJ8" s="17">
        <f t="shared" si="82"/>
        <v>7.3394495412844041E-2</v>
      </c>
      <c r="IK8" s="17">
        <f t="shared" si="83"/>
        <v>0</v>
      </c>
      <c r="IL8" s="17">
        <f t="shared" si="84"/>
        <v>0</v>
      </c>
      <c r="IM8" s="23">
        <f>SUM(IF$5:IF8)</f>
        <v>640</v>
      </c>
      <c r="IN8" s="14">
        <f>SUM(IG$5:IG8)</f>
        <v>0</v>
      </c>
      <c r="IO8" s="14">
        <f>SUM(IH$5:IH8)</f>
        <v>0</v>
      </c>
      <c r="IP8" s="17">
        <f t="shared" si="85"/>
        <v>0.29357798165137616</v>
      </c>
      <c r="IQ8" s="17">
        <f t="shared" si="86"/>
        <v>0</v>
      </c>
      <c r="IR8" s="17">
        <f t="shared" si="87"/>
        <v>0</v>
      </c>
    </row>
    <row r="9" spans="1:252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724</v>
      </c>
      <c r="H9" s="13" t="s">
        <v>724</v>
      </c>
      <c r="I9" s="13" t="s">
        <v>724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1169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718</v>
      </c>
      <c r="W9" s="13" t="s">
        <v>714</v>
      </c>
      <c r="X9" s="13" t="s">
        <v>716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47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674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674</v>
      </c>
      <c r="CN9" s="14">
        <f>INDEX(属性投放!$BD$6:$BD$85,(BW9-2)*20+CB9)</f>
        <v>250</v>
      </c>
      <c r="CQ9" s="13">
        <v>5</v>
      </c>
      <c r="CR9" s="13">
        <f t="shared" si="48"/>
        <v>1</v>
      </c>
      <c r="CS9" s="13">
        <f t="shared" si="49"/>
        <v>5</v>
      </c>
      <c r="CT9" s="14">
        <f t="shared" si="50"/>
        <v>5</v>
      </c>
      <c r="CU9" s="14">
        <f t="shared" si="51"/>
        <v>1102001</v>
      </c>
      <c r="CV9" s="14" t="str">
        <f>INDEX($O$6:$O$36,CR9)&amp;"-"&amp;INDEX(属性投放!$AB$7:$AB$36,CX9)&amp;"-魂火-"&amp;CZ9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701</v>
      </c>
      <c r="CZ9" s="14">
        <f>INDEX(属性投放!$AM$7:$AM$58,CS9)</f>
        <v>2</v>
      </c>
      <c r="DA9" s="14">
        <f t="shared" si="18"/>
        <v>5</v>
      </c>
      <c r="DB9" s="14">
        <f>INDEX(属性投放!$AN$7:$AN$58,DA9)</f>
        <v>25</v>
      </c>
      <c r="DC9" s="14" t="s">
        <v>702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703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704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19"/>
        <v>1102001</v>
      </c>
      <c r="DQ9" s="14" t="str">
        <f t="shared" si="20"/>
        <v>关羽5突</v>
      </c>
      <c r="DR9" s="14">
        <f t="shared" si="52"/>
        <v>9</v>
      </c>
      <c r="DS9" s="14">
        <f t="shared" si="53"/>
        <v>7</v>
      </c>
      <c r="DT9" s="14">
        <f t="shared" si="54"/>
        <v>7</v>
      </c>
      <c r="DU9" s="14">
        <f t="shared" si="21"/>
        <v>5</v>
      </c>
      <c r="DV9" s="14">
        <f t="shared" si="22"/>
        <v>5</v>
      </c>
      <c r="DW9" s="14">
        <f t="shared" si="23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5"/>
        <v>1525</v>
      </c>
      <c r="EC9" s="14">
        <f t="shared" si="56"/>
        <v>1765</v>
      </c>
      <c r="ED9" s="14">
        <f t="shared" si="57"/>
        <v>2065</v>
      </c>
      <c r="EE9" s="14">
        <f t="shared" si="58"/>
        <v>2065</v>
      </c>
      <c r="EF9" s="14">
        <f t="shared" si="59"/>
        <v>2485</v>
      </c>
      <c r="EG9" s="14">
        <f t="shared" si="60"/>
        <v>557</v>
      </c>
      <c r="EH9" s="14">
        <f t="shared" si="61"/>
        <v>596</v>
      </c>
      <c r="EI9" s="14">
        <f t="shared" si="62"/>
        <v>596</v>
      </c>
      <c r="EJ9" s="14">
        <f t="shared" si="63"/>
        <v>645</v>
      </c>
      <c r="EK9" s="14">
        <f t="shared" si="64"/>
        <v>758</v>
      </c>
      <c r="EL9" s="14">
        <f t="shared" si="65"/>
        <v>11130</v>
      </c>
      <c r="EM9" s="14">
        <f t="shared" si="66"/>
        <v>12020</v>
      </c>
      <c r="EN9" s="14">
        <f t="shared" si="67"/>
        <v>12020</v>
      </c>
      <c r="EO9" s="14">
        <f t="shared" si="68"/>
        <v>13250</v>
      </c>
      <c r="EP9" s="14">
        <f t="shared" si="69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F9" s="14">
        <f>INDEX(属性投放!$BP$6:$BP$85,(卡牌属性!$DU9-2)*20+卡牌属性!$DV9)</f>
        <v>225</v>
      </c>
      <c r="FG9" s="14">
        <f>INDEX(属性投放!$BP$6:$BP$85,(卡牌属性!$DU9-2)*20+卡牌属性!$DV9)</f>
        <v>225</v>
      </c>
      <c r="FH9" s="14">
        <f>INDEX(属性投放!$BP$6:$BP$85,(卡牌属性!$DU9-2)*20+卡牌属性!$DV9)</f>
        <v>225</v>
      </c>
      <c r="FI9" s="14">
        <f>INDEX(属性投放!$BP$6:$BP$85,(卡牌属性!$DU9-2)*20+卡牌属性!$DV9)</f>
        <v>225</v>
      </c>
      <c r="FJ9" s="14">
        <f>INDEX(属性投放!$BP$6:$BP$85,(卡牌属性!$DU9-2)*20+卡牌属性!$DV9)</f>
        <v>225</v>
      </c>
      <c r="FK9" s="14">
        <f>INDEX(属性投放!$BQ$6:$BQ$85,(卡牌属性!$DU9-2)*20+卡牌属性!$DV9)</f>
        <v>113</v>
      </c>
      <c r="FL9" s="14">
        <f>INDEX(属性投放!$BQ$6:$BQ$85,(卡牌属性!$DU9-2)*20+卡牌属性!$DV9)</f>
        <v>113</v>
      </c>
      <c r="FM9" s="14">
        <f>INDEX(属性投放!$BQ$6:$BQ$85,(卡牌属性!$DU9-2)*20+卡牌属性!$DV9)</f>
        <v>113</v>
      </c>
      <c r="FN9" s="14">
        <f>INDEX(属性投放!$BQ$6:$BQ$85,(卡牌属性!$DU9-2)*20+卡牌属性!$DV9)</f>
        <v>113</v>
      </c>
      <c r="FO9" s="14">
        <f>INDEX(属性投放!$BQ$6:$BQ$85,(卡牌属性!$DU9-2)*20+卡牌属性!$DV9)</f>
        <v>113</v>
      </c>
      <c r="FP9" s="14">
        <f>INDEX(属性投放!$BR$6:$BR$85,(卡牌属性!$DU9-2)*20+卡牌属性!$DV9)</f>
        <v>2250</v>
      </c>
      <c r="FQ9" s="14">
        <f>INDEX(属性投放!$BR$6:$BR$85,(卡牌属性!$DU9-2)*20+卡牌属性!$DV9)</f>
        <v>2250</v>
      </c>
      <c r="FR9" s="14">
        <f>INDEX(属性投放!$BR$6:$BR$85,(卡牌属性!$DU9-2)*20+卡牌属性!$DV9)</f>
        <v>2250</v>
      </c>
      <c r="FS9" s="14">
        <f>INDEX(属性投放!$BR$6:$BR$85,(卡牌属性!$DU9-2)*20+卡牌属性!$DV9)</f>
        <v>2250</v>
      </c>
      <c r="FT9" s="14">
        <f>INDEX(属性投放!$BR$6:$BR$85,(卡牌属性!$DU9-2)*20+卡牌属性!$DV9)</f>
        <v>2250</v>
      </c>
      <c r="FX9" s="13">
        <v>5</v>
      </c>
      <c r="FY9" s="13">
        <f t="shared" si="24"/>
        <v>1</v>
      </c>
      <c r="FZ9" s="14">
        <f t="shared" si="70"/>
        <v>1102001</v>
      </c>
      <c r="GA9" s="14" t="s">
        <v>1478</v>
      </c>
      <c r="GB9" s="14">
        <f t="shared" si="25"/>
        <v>5</v>
      </c>
      <c r="GC9" s="14" t="str">
        <f t="shared" si="26"/>
        <v>关羽-5星</v>
      </c>
      <c r="GD9" s="14">
        <f>INDEX(Y$6:Y$36,$FY9)+INDEX(属性偏向!Z$4:Z$8,卡牌属性!$GB9)</f>
        <v>12</v>
      </c>
      <c r="GE9" s="14" t="str">
        <f>INDEX(属性评价,卡牌属性!GD9)</f>
        <v>SS+</v>
      </c>
      <c r="GF9" s="14">
        <f>INDEX(Z$6:Z$36,$FY9)+INDEX(属性偏向!AA$4:AA$8,卡牌属性!$GB9)</f>
        <v>10</v>
      </c>
      <c r="GG9" s="14" t="str">
        <f>INDEX(属性评价,卡牌属性!GF9)</f>
        <v>S+</v>
      </c>
      <c r="GH9" s="14">
        <f>INDEX(AA$6:AA$36,$FY9)+INDEX(属性偏向!AB$4:AB$8,卡牌属性!$GB9)</f>
        <v>10</v>
      </c>
      <c r="GI9" s="14" t="str">
        <f>INDEX(属性评价,卡牌属性!GH9)</f>
        <v>S+</v>
      </c>
      <c r="GL9" s="13">
        <v>5</v>
      </c>
      <c r="GM9" s="13">
        <f t="shared" si="27"/>
        <v>1</v>
      </c>
      <c r="GN9" s="14">
        <f t="shared" si="71"/>
        <v>1101001</v>
      </c>
      <c r="GO9" s="14" t="s">
        <v>1478</v>
      </c>
      <c r="GP9" s="14">
        <f t="shared" si="28"/>
        <v>5</v>
      </c>
      <c r="GQ9" s="14" t="str">
        <f t="shared" si="29"/>
        <v>常服曹焱兵-5星</v>
      </c>
      <c r="GR9" s="14">
        <f>INDEX(J$6:J$36,$GM9)+INDEX(属性偏向!Z$4:Z$8,卡牌属性!$GB9)</f>
        <v>8</v>
      </c>
      <c r="GS9" s="14" t="str">
        <f>INDEX(属性评价,卡牌属性!GR9)</f>
        <v>A+</v>
      </c>
      <c r="GT9" s="14">
        <f>INDEX(K$6:K$36,$GM9)+INDEX(属性偏向!Z$4:Z$8,卡牌属性!$GB9)</f>
        <v>8</v>
      </c>
      <c r="GU9" s="14" t="str">
        <f>INDEX(属性评价,卡牌属性!GT9)</f>
        <v>A+</v>
      </c>
      <c r="GV9" s="14">
        <f>INDEX(L$6:L$36,$GM9)+INDEX(属性偏向!Z$4:Z$8,卡牌属性!$GB9)</f>
        <v>8</v>
      </c>
      <c r="GW9" s="14" t="str">
        <f>INDEX(属性评价,卡牌属性!GV9)</f>
        <v>A+</v>
      </c>
      <c r="HA9" s="13">
        <v>5</v>
      </c>
      <c r="HB9" s="13">
        <f>MATCH(HA9-1,属性投放!$T$6:$T$66,1)</f>
        <v>1</v>
      </c>
      <c r="HC9" s="13">
        <f>MATCH(HA9,属性投放!$AN$6:$AN$58,1)-1</f>
        <v>1</v>
      </c>
      <c r="HD9" s="13">
        <f>MATCH(HA9-1,属性投放!$AD$6:$AD$26,1)</f>
        <v>1</v>
      </c>
      <c r="HE9" s="13" t="str">
        <f>INDEX(属性投放!$AB$7:$AB$26,卡牌属性!HD9)</f>
        <v>等活</v>
      </c>
      <c r="HF9" s="14">
        <f t="shared" si="30"/>
        <v>100</v>
      </c>
      <c r="HG9" s="14">
        <f t="shared" si="31"/>
        <v>20</v>
      </c>
      <c r="HH9" s="14">
        <f t="shared" si="32"/>
        <v>300</v>
      </c>
      <c r="HI9" s="14">
        <f t="shared" si="33"/>
        <v>5</v>
      </c>
      <c r="HJ9" s="14">
        <f t="shared" si="34"/>
        <v>3</v>
      </c>
      <c r="HK9" s="14">
        <f t="shared" si="35"/>
        <v>50</v>
      </c>
      <c r="HL9" s="14">
        <f>HF9+HI9*($HA9-INDEX(属性投放!$AD$6:$AD$26,卡牌属性!$HD9))</f>
        <v>120</v>
      </c>
      <c r="HM9" s="14">
        <f>HG9+HJ9*($HA9-INDEX(属性投放!$AD$6:$AD$26,卡牌属性!$HD9))</f>
        <v>32</v>
      </c>
      <c r="HN9" s="14">
        <f>HH9+HK9*($HA9-INDEX(属性投放!$AD$6:$AD$26,卡牌属性!$HD9))</f>
        <v>500</v>
      </c>
      <c r="HO9" s="14">
        <f t="shared" si="36"/>
        <v>15</v>
      </c>
      <c r="HP9" s="14">
        <f t="shared" si="37"/>
        <v>8</v>
      </c>
      <c r="HQ9" s="14">
        <f t="shared" si="38"/>
        <v>150</v>
      </c>
      <c r="HR9" s="14">
        <f>IF(COUNTIF(属性投放!$AN$7:$AN$58,"="&amp;卡牌属性!HA9)&gt;0,卡牌属性!HC9,0)</f>
        <v>1</v>
      </c>
      <c r="HS9" s="14">
        <f t="shared" si="39"/>
        <v>15</v>
      </c>
      <c r="HT9" s="14">
        <f t="shared" si="40"/>
        <v>8</v>
      </c>
      <c r="HU9" s="14">
        <f t="shared" si="41"/>
        <v>150</v>
      </c>
      <c r="HV9" s="14">
        <f>IF(COUNTIF(属性投放!$AD$6:$AD$26,"="&amp;卡牌属性!HA9)&gt;0,卡牌属性!HD9,0)</f>
        <v>1</v>
      </c>
      <c r="HW9" s="14">
        <f t="shared" si="42"/>
        <v>0</v>
      </c>
      <c r="HX9" s="14">
        <f t="shared" si="43"/>
        <v>0</v>
      </c>
      <c r="HY9" s="14">
        <f t="shared" si="44"/>
        <v>0</v>
      </c>
      <c r="HZ9" s="14">
        <f t="shared" si="72"/>
        <v>5</v>
      </c>
      <c r="IA9" s="14">
        <f t="shared" si="73"/>
        <v>3</v>
      </c>
      <c r="IB9" s="14">
        <f t="shared" si="74"/>
        <v>50</v>
      </c>
      <c r="IC9" s="14">
        <f t="shared" si="75"/>
        <v>135</v>
      </c>
      <c r="ID9" s="14">
        <f t="shared" si="76"/>
        <v>40</v>
      </c>
      <c r="IE9" s="14">
        <f t="shared" si="77"/>
        <v>650</v>
      </c>
      <c r="IF9" s="14">
        <f t="shared" si="78"/>
        <v>160</v>
      </c>
      <c r="IG9" s="14">
        <f t="shared" si="79"/>
        <v>460</v>
      </c>
      <c r="IH9" s="14">
        <f t="shared" si="80"/>
        <v>0</v>
      </c>
      <c r="II9" s="14">
        <f t="shared" si="81"/>
        <v>2800</v>
      </c>
      <c r="IJ9" s="17">
        <f t="shared" si="82"/>
        <v>5.7142857142857141E-2</v>
      </c>
      <c r="IK9" s="17">
        <f t="shared" si="83"/>
        <v>0.16428571428571428</v>
      </c>
      <c r="IL9" s="17">
        <f t="shared" si="84"/>
        <v>0</v>
      </c>
      <c r="IM9" s="23">
        <f>SUM(IF$5:IF9)</f>
        <v>800</v>
      </c>
      <c r="IN9" s="14">
        <f>SUM(IG$5:IG9)</f>
        <v>460</v>
      </c>
      <c r="IO9" s="14">
        <f>SUM(IH$5:IH9)</f>
        <v>0</v>
      </c>
      <c r="IP9" s="17">
        <f t="shared" si="85"/>
        <v>0.2857142857142857</v>
      </c>
      <c r="IQ9" s="17">
        <f t="shared" si="86"/>
        <v>0.16428571428571428</v>
      </c>
      <c r="IR9" s="17">
        <f t="shared" si="87"/>
        <v>0</v>
      </c>
    </row>
    <row r="10" spans="1:252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722</v>
      </c>
      <c r="H10" s="13" t="s">
        <v>726</v>
      </c>
      <c r="I10" s="13" t="s">
        <v>724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718</v>
      </c>
      <c r="W10" s="13" t="s">
        <v>720</v>
      </c>
      <c r="X10" s="13" t="s">
        <v>722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47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674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674</v>
      </c>
      <c r="CN10" s="14">
        <f>INDEX(属性投放!$BD$6:$BD$85,(BW10-2)*20+CB10)</f>
        <v>250</v>
      </c>
      <c r="CQ10" s="13">
        <v>6</v>
      </c>
      <c r="CR10" s="13">
        <f t="shared" si="48"/>
        <v>1</v>
      </c>
      <c r="CS10" s="13">
        <f t="shared" si="49"/>
        <v>6</v>
      </c>
      <c r="CT10" s="14">
        <f t="shared" si="50"/>
        <v>5</v>
      </c>
      <c r="CU10" s="14">
        <f t="shared" si="51"/>
        <v>1102001</v>
      </c>
      <c r="CV10" s="14" t="str">
        <f>INDEX($O$6:$O$36,CR10)&amp;"-"&amp;INDEX(属性投放!$AB$7:$AB$36,CX10)&amp;"-魂火-"&amp;CZ10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701</v>
      </c>
      <c r="CZ10" s="14">
        <f>INDEX(属性投放!$AM$7:$AM$58,CS10)</f>
        <v>1</v>
      </c>
      <c r="DA10" s="14">
        <f t="shared" si="18"/>
        <v>6</v>
      </c>
      <c r="DB10" s="14">
        <f>INDEX(属性投放!$AN$7:$AN$58,DA10)</f>
        <v>30</v>
      </c>
      <c r="DC10" s="14" t="s">
        <v>702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703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704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19"/>
        <v>1102001</v>
      </c>
      <c r="DQ10" s="14" t="str">
        <f t="shared" si="20"/>
        <v>关羽6突</v>
      </c>
      <c r="DR10" s="14">
        <f t="shared" si="52"/>
        <v>9</v>
      </c>
      <c r="DS10" s="14">
        <f t="shared" si="53"/>
        <v>7</v>
      </c>
      <c r="DT10" s="14">
        <f t="shared" si="54"/>
        <v>7</v>
      </c>
      <c r="DU10" s="14">
        <f t="shared" si="21"/>
        <v>5</v>
      </c>
      <c r="DV10" s="14">
        <f t="shared" si="22"/>
        <v>6</v>
      </c>
      <c r="DW10" s="14">
        <f t="shared" si="23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5"/>
        <v>1925</v>
      </c>
      <c r="EC10" s="14">
        <f t="shared" si="56"/>
        <v>2200</v>
      </c>
      <c r="ED10" s="14">
        <f t="shared" si="57"/>
        <v>2570</v>
      </c>
      <c r="EE10" s="14">
        <f t="shared" si="58"/>
        <v>2570</v>
      </c>
      <c r="EF10" s="14">
        <f t="shared" si="59"/>
        <v>3060</v>
      </c>
      <c r="EG10" s="14">
        <f t="shared" si="60"/>
        <v>740</v>
      </c>
      <c r="EH10" s="14">
        <f t="shared" si="61"/>
        <v>786</v>
      </c>
      <c r="EI10" s="14">
        <f t="shared" si="62"/>
        <v>786</v>
      </c>
      <c r="EJ10" s="14">
        <f t="shared" si="63"/>
        <v>849</v>
      </c>
      <c r="EK10" s="14">
        <f t="shared" si="64"/>
        <v>976</v>
      </c>
      <c r="EL10" s="14">
        <f t="shared" si="65"/>
        <v>14780</v>
      </c>
      <c r="EM10" s="14">
        <f t="shared" si="66"/>
        <v>15810</v>
      </c>
      <c r="EN10" s="14">
        <f t="shared" si="67"/>
        <v>15810</v>
      </c>
      <c r="EO10" s="14">
        <f t="shared" si="68"/>
        <v>17250</v>
      </c>
      <c r="EP10" s="14">
        <f t="shared" si="69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F10" s="14">
        <f>INDEX(属性投放!$BP$6:$BP$85,(卡牌属性!$DU10-2)*20+卡牌属性!$DV10)</f>
        <v>250</v>
      </c>
      <c r="FG10" s="14">
        <f>INDEX(属性投放!$BP$6:$BP$85,(卡牌属性!$DU10-2)*20+卡牌属性!$DV10)</f>
        <v>250</v>
      </c>
      <c r="FH10" s="14">
        <f>INDEX(属性投放!$BP$6:$BP$85,(卡牌属性!$DU10-2)*20+卡牌属性!$DV10)</f>
        <v>250</v>
      </c>
      <c r="FI10" s="14">
        <f>INDEX(属性投放!$BP$6:$BP$85,(卡牌属性!$DU10-2)*20+卡牌属性!$DV10)</f>
        <v>250</v>
      </c>
      <c r="FJ10" s="14">
        <f>INDEX(属性投放!$BP$6:$BP$85,(卡牌属性!$DU10-2)*20+卡牌属性!$DV10)</f>
        <v>250</v>
      </c>
      <c r="FK10" s="14">
        <f>INDEX(属性投放!$BQ$6:$BQ$85,(卡牌属性!$DU10-2)*20+卡牌属性!$DV10)</f>
        <v>125</v>
      </c>
      <c r="FL10" s="14">
        <f>INDEX(属性投放!$BQ$6:$BQ$85,(卡牌属性!$DU10-2)*20+卡牌属性!$DV10)</f>
        <v>125</v>
      </c>
      <c r="FM10" s="14">
        <f>INDEX(属性投放!$BQ$6:$BQ$85,(卡牌属性!$DU10-2)*20+卡牌属性!$DV10)</f>
        <v>125</v>
      </c>
      <c r="FN10" s="14">
        <f>INDEX(属性投放!$BQ$6:$BQ$85,(卡牌属性!$DU10-2)*20+卡牌属性!$DV10)</f>
        <v>125</v>
      </c>
      <c r="FO10" s="14">
        <f>INDEX(属性投放!$BQ$6:$BQ$85,(卡牌属性!$DU10-2)*20+卡牌属性!$DV10)</f>
        <v>125</v>
      </c>
      <c r="FP10" s="14">
        <f>INDEX(属性投放!$BR$6:$BR$85,(卡牌属性!$DU10-2)*20+卡牌属性!$DV10)</f>
        <v>2500</v>
      </c>
      <c r="FQ10" s="14">
        <f>INDEX(属性投放!$BR$6:$BR$85,(卡牌属性!$DU10-2)*20+卡牌属性!$DV10)</f>
        <v>2500</v>
      </c>
      <c r="FR10" s="14">
        <f>INDEX(属性投放!$BR$6:$BR$85,(卡牌属性!$DU10-2)*20+卡牌属性!$DV10)</f>
        <v>2500</v>
      </c>
      <c r="FS10" s="14">
        <f>INDEX(属性投放!$BR$6:$BR$85,(卡牌属性!$DU10-2)*20+卡牌属性!$DV10)</f>
        <v>2500</v>
      </c>
      <c r="FT10" s="14">
        <f>INDEX(属性投放!$BR$6:$BR$85,(卡牌属性!$DU10-2)*20+卡牌属性!$DV10)</f>
        <v>2500</v>
      </c>
      <c r="FX10" s="13">
        <v>6</v>
      </c>
      <c r="FY10" s="13">
        <f t="shared" si="24"/>
        <v>2</v>
      </c>
      <c r="FZ10" s="14">
        <f t="shared" si="70"/>
        <v>1102002</v>
      </c>
      <c r="GA10" s="14" t="s">
        <v>1478</v>
      </c>
      <c r="GB10" s="14">
        <f t="shared" si="25"/>
        <v>1</v>
      </c>
      <c r="GC10" s="14" t="str">
        <f t="shared" si="26"/>
        <v>许褚-1星</v>
      </c>
      <c r="GD10" s="14">
        <f>INDEX(Y$6:Y$36,$FY10)+INDEX(属性偏向!Z$4:Z$8,卡牌属性!$GB10)</f>
        <v>4</v>
      </c>
      <c r="GE10" s="14" t="str">
        <f>INDEX(属性评价,卡牌属性!GD10)</f>
        <v>C+</v>
      </c>
      <c r="GF10" s="14">
        <f>INDEX(Z$6:Z$36,$FY10)+INDEX(属性偏向!AA$4:AA$8,卡牌属性!$GB10)</f>
        <v>5</v>
      </c>
      <c r="GG10" s="14" t="str">
        <f>INDEX(属性评价,卡牌属性!GF10)</f>
        <v>B</v>
      </c>
      <c r="GH10" s="14">
        <f>INDEX(AA$6:AA$36,$FY10)+INDEX(属性偏向!AB$4:AB$8,卡牌属性!$GB10)</f>
        <v>6</v>
      </c>
      <c r="GI10" s="14" t="str">
        <f>INDEX(属性评价,卡牌属性!GH10)</f>
        <v>B+</v>
      </c>
      <c r="GL10" s="13">
        <v>6</v>
      </c>
      <c r="GM10" s="13">
        <f t="shared" si="27"/>
        <v>2</v>
      </c>
      <c r="GN10" s="14">
        <f t="shared" si="71"/>
        <v>1101002</v>
      </c>
      <c r="GO10" s="14" t="s">
        <v>1478</v>
      </c>
      <c r="GP10" s="14">
        <f t="shared" si="28"/>
        <v>1</v>
      </c>
      <c r="GQ10" s="14" t="str">
        <f t="shared" si="29"/>
        <v>曹玄亮-1星</v>
      </c>
      <c r="GR10" s="14">
        <f>INDEX(J$6:J$36,$GM10)+INDEX(属性偏向!Z$4:Z$8,卡牌属性!$GB10)</f>
        <v>5</v>
      </c>
      <c r="GS10" s="14" t="str">
        <f>INDEX(属性评价,卡牌属性!GR10)</f>
        <v>B</v>
      </c>
      <c r="GT10" s="14">
        <f>INDEX(K$6:K$36,$GM10)+INDEX(属性偏向!Z$4:Z$8,卡牌属性!$GB10)</f>
        <v>2</v>
      </c>
      <c r="GU10" s="14" t="str">
        <f>INDEX(属性评价,卡牌属性!GT10)</f>
        <v>D+</v>
      </c>
      <c r="GV10" s="14">
        <f>INDEX(L$6:L$36,$GM10)+INDEX(属性偏向!Z$4:Z$8,卡牌属性!$GB10)</f>
        <v>2</v>
      </c>
      <c r="GW10" s="14" t="str">
        <f>INDEX(属性评价,卡牌属性!GV10)</f>
        <v>D+</v>
      </c>
      <c r="HA10" s="13">
        <v>6</v>
      </c>
      <c r="HB10" s="13">
        <f>MATCH(HA10-1,属性投放!$T$6:$T$66,1)</f>
        <v>1</v>
      </c>
      <c r="HC10" s="13">
        <f>MATCH(HA10,属性投放!$AN$6:$AN$58,1)-1</f>
        <v>1</v>
      </c>
      <c r="HD10" s="13">
        <f>MATCH(HA10-1,属性投放!$AD$6:$AD$26,1)</f>
        <v>2</v>
      </c>
      <c r="HE10" s="13" t="str">
        <f>INDEX(属性投放!$AB$7:$AB$26,卡牌属性!HD10)</f>
        <v>黑绳</v>
      </c>
      <c r="HF10" s="14">
        <f t="shared" si="30"/>
        <v>145</v>
      </c>
      <c r="HG10" s="14">
        <f t="shared" si="31"/>
        <v>45</v>
      </c>
      <c r="HH10" s="14">
        <f t="shared" si="32"/>
        <v>750</v>
      </c>
      <c r="HI10" s="14">
        <f t="shared" si="33"/>
        <v>6</v>
      </c>
      <c r="HJ10" s="14">
        <f t="shared" si="34"/>
        <v>3</v>
      </c>
      <c r="HK10" s="14">
        <f t="shared" si="35"/>
        <v>60</v>
      </c>
      <c r="HL10" s="14">
        <f>HF10+HI10*($HA10-INDEX(属性投放!$AD$6:$AD$26,卡牌属性!$HD10))</f>
        <v>151</v>
      </c>
      <c r="HM10" s="14">
        <f>HG10+HJ10*($HA10-INDEX(属性投放!$AD$6:$AD$26,卡牌属性!$HD10))</f>
        <v>48</v>
      </c>
      <c r="HN10" s="14">
        <f>HH10+HK10*($HA10-INDEX(属性投放!$AD$6:$AD$26,卡牌属性!$HD10))</f>
        <v>810</v>
      </c>
      <c r="HO10" s="14">
        <f t="shared" si="36"/>
        <v>15</v>
      </c>
      <c r="HP10" s="14">
        <f t="shared" si="37"/>
        <v>8</v>
      </c>
      <c r="HQ10" s="14">
        <f t="shared" si="38"/>
        <v>150</v>
      </c>
      <c r="HR10" s="14">
        <f>IF(COUNTIF(属性投放!$AN$7:$AN$58,"="&amp;卡牌属性!HA10)&gt;0,卡牌属性!HC10,0)</f>
        <v>0</v>
      </c>
      <c r="HS10" s="14">
        <f t="shared" si="39"/>
        <v>0</v>
      </c>
      <c r="HT10" s="14">
        <f t="shared" si="40"/>
        <v>0</v>
      </c>
      <c r="HU10" s="14">
        <f t="shared" si="41"/>
        <v>0</v>
      </c>
      <c r="HV10" s="14">
        <f>IF(COUNTIF(属性投放!$AD$6:$AD$26,"="&amp;卡牌属性!HA10)&gt;0,卡牌属性!HD10,0)</f>
        <v>0</v>
      </c>
      <c r="HW10" s="14">
        <f t="shared" si="42"/>
        <v>0</v>
      </c>
      <c r="HX10" s="14">
        <f t="shared" si="43"/>
        <v>0</v>
      </c>
      <c r="HY10" s="14">
        <f t="shared" si="44"/>
        <v>0</v>
      </c>
      <c r="HZ10" s="14">
        <f t="shared" si="72"/>
        <v>6</v>
      </c>
      <c r="IA10" s="14">
        <f t="shared" si="73"/>
        <v>3</v>
      </c>
      <c r="IB10" s="14">
        <f t="shared" si="74"/>
        <v>60</v>
      </c>
      <c r="IC10" s="14">
        <f t="shared" si="75"/>
        <v>166</v>
      </c>
      <c r="ID10" s="14">
        <f t="shared" si="76"/>
        <v>56</v>
      </c>
      <c r="IE10" s="14">
        <f t="shared" si="77"/>
        <v>960</v>
      </c>
      <c r="IF10" s="14">
        <f t="shared" si="78"/>
        <v>180</v>
      </c>
      <c r="IG10" s="14">
        <f t="shared" si="79"/>
        <v>0</v>
      </c>
      <c r="IH10" s="14">
        <f t="shared" si="80"/>
        <v>0</v>
      </c>
      <c r="II10" s="14">
        <f t="shared" si="81"/>
        <v>3740</v>
      </c>
      <c r="IJ10" s="17">
        <f t="shared" si="82"/>
        <v>4.8128342245989303E-2</v>
      </c>
      <c r="IK10" s="17">
        <f t="shared" si="83"/>
        <v>0</v>
      </c>
      <c r="IL10" s="17">
        <f t="shared" si="84"/>
        <v>0</v>
      </c>
      <c r="IM10" s="23">
        <f>SUM(IF$5:IF10)</f>
        <v>980</v>
      </c>
      <c r="IN10" s="14">
        <f>SUM(IG$5:IG10)</f>
        <v>460</v>
      </c>
      <c r="IO10" s="14">
        <f>SUM(IH$5:IH10)</f>
        <v>0</v>
      </c>
      <c r="IP10" s="17">
        <f t="shared" si="85"/>
        <v>0.26203208556149732</v>
      </c>
      <c r="IQ10" s="17">
        <f t="shared" si="86"/>
        <v>0.12299465240641712</v>
      </c>
      <c r="IR10" s="17">
        <f t="shared" si="87"/>
        <v>0</v>
      </c>
    </row>
    <row r="11" spans="1:252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722</v>
      </c>
      <c r="H11" s="13" t="s">
        <v>722</v>
      </c>
      <c r="I11" s="13" t="s">
        <v>724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726</v>
      </c>
      <c r="W11" s="13" t="s">
        <v>728</v>
      </c>
      <c r="X11" s="13" t="s">
        <v>726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47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674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674</v>
      </c>
      <c r="CN11" s="14">
        <f>INDEX(属性投放!$BD$6:$BD$85,(BW11-2)*20+CB11)</f>
        <v>300</v>
      </c>
      <c r="CQ11" s="13">
        <v>7</v>
      </c>
      <c r="CR11" s="13">
        <f t="shared" si="48"/>
        <v>1</v>
      </c>
      <c r="CS11" s="13">
        <f t="shared" si="49"/>
        <v>7</v>
      </c>
      <c r="CT11" s="14">
        <f t="shared" si="50"/>
        <v>5</v>
      </c>
      <c r="CU11" s="14">
        <f t="shared" si="51"/>
        <v>1102001</v>
      </c>
      <c r="CV11" s="14" t="str">
        <f>INDEX($O$6:$O$36,CR11)&amp;"-"&amp;INDEX(属性投放!$AB$7:$AB$36,CX11)&amp;"-魂火-"&amp;CZ11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701</v>
      </c>
      <c r="CZ11" s="14">
        <f>INDEX(属性投放!$AM$7:$AM$58,CS11)</f>
        <v>2</v>
      </c>
      <c r="DA11" s="14">
        <f t="shared" si="18"/>
        <v>7</v>
      </c>
      <c r="DB11" s="14">
        <f>INDEX(属性投放!$AN$7:$AN$58,DA11)</f>
        <v>35</v>
      </c>
      <c r="DC11" s="14" t="s">
        <v>702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703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704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19"/>
        <v>1102001</v>
      </c>
      <c r="DQ11" s="14" t="str">
        <f t="shared" si="20"/>
        <v>关羽7突</v>
      </c>
      <c r="DR11" s="14">
        <f t="shared" si="52"/>
        <v>9</v>
      </c>
      <c r="DS11" s="14">
        <f t="shared" si="53"/>
        <v>7</v>
      </c>
      <c r="DT11" s="14">
        <f t="shared" si="54"/>
        <v>7</v>
      </c>
      <c r="DU11" s="14">
        <f t="shared" si="21"/>
        <v>5</v>
      </c>
      <c r="DV11" s="14">
        <f t="shared" si="22"/>
        <v>7</v>
      </c>
      <c r="DW11" s="14">
        <f t="shared" si="23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5"/>
        <v>2300</v>
      </c>
      <c r="EC11" s="14">
        <f t="shared" si="56"/>
        <v>2600</v>
      </c>
      <c r="ED11" s="14">
        <f t="shared" si="57"/>
        <v>3020</v>
      </c>
      <c r="EE11" s="14">
        <f t="shared" si="58"/>
        <v>3020</v>
      </c>
      <c r="EF11" s="14">
        <f t="shared" si="59"/>
        <v>3560</v>
      </c>
      <c r="EG11" s="14">
        <f t="shared" si="60"/>
        <v>915</v>
      </c>
      <c r="EH11" s="14">
        <f t="shared" si="61"/>
        <v>966</v>
      </c>
      <c r="EI11" s="14">
        <f t="shared" si="62"/>
        <v>966</v>
      </c>
      <c r="EJ11" s="14">
        <f t="shared" si="63"/>
        <v>1039</v>
      </c>
      <c r="EK11" s="14">
        <f t="shared" si="64"/>
        <v>1176</v>
      </c>
      <c r="EL11" s="14">
        <f t="shared" si="65"/>
        <v>18280</v>
      </c>
      <c r="EM11" s="14">
        <f t="shared" si="66"/>
        <v>19410</v>
      </c>
      <c r="EN11" s="14">
        <f t="shared" si="67"/>
        <v>19410</v>
      </c>
      <c r="EO11" s="14">
        <f t="shared" si="68"/>
        <v>21000</v>
      </c>
      <c r="EP11" s="14">
        <f t="shared" si="69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F11" s="14">
        <f>INDEX(属性投放!$BP$6:$BP$85,(卡牌属性!$DU11-2)*20+卡牌属性!$DV11)</f>
        <v>270</v>
      </c>
      <c r="FG11" s="14">
        <f>INDEX(属性投放!$BP$6:$BP$85,(卡牌属性!$DU11-2)*20+卡牌属性!$DV11)</f>
        <v>270</v>
      </c>
      <c r="FH11" s="14">
        <f>INDEX(属性投放!$BP$6:$BP$85,(卡牌属性!$DU11-2)*20+卡牌属性!$DV11)</f>
        <v>270</v>
      </c>
      <c r="FI11" s="14">
        <f>INDEX(属性投放!$BP$6:$BP$85,(卡牌属性!$DU11-2)*20+卡牌属性!$DV11)</f>
        <v>270</v>
      </c>
      <c r="FJ11" s="14">
        <f>INDEX(属性投放!$BP$6:$BP$85,(卡牌属性!$DU11-2)*20+卡牌属性!$DV11)</f>
        <v>270</v>
      </c>
      <c r="FK11" s="14">
        <f>INDEX(属性投放!$BQ$6:$BQ$85,(卡牌属性!$DU11-2)*20+卡牌属性!$DV11)</f>
        <v>135</v>
      </c>
      <c r="FL11" s="14">
        <f>INDEX(属性投放!$BQ$6:$BQ$85,(卡牌属性!$DU11-2)*20+卡牌属性!$DV11)</f>
        <v>135</v>
      </c>
      <c r="FM11" s="14">
        <f>INDEX(属性投放!$BQ$6:$BQ$85,(卡牌属性!$DU11-2)*20+卡牌属性!$DV11)</f>
        <v>135</v>
      </c>
      <c r="FN11" s="14">
        <f>INDEX(属性投放!$BQ$6:$BQ$85,(卡牌属性!$DU11-2)*20+卡牌属性!$DV11)</f>
        <v>135</v>
      </c>
      <c r="FO11" s="14">
        <f>INDEX(属性投放!$BQ$6:$BQ$85,(卡牌属性!$DU11-2)*20+卡牌属性!$DV11)</f>
        <v>135</v>
      </c>
      <c r="FP11" s="14">
        <f>INDEX(属性投放!$BR$6:$BR$85,(卡牌属性!$DU11-2)*20+卡牌属性!$DV11)</f>
        <v>2700</v>
      </c>
      <c r="FQ11" s="14">
        <f>INDEX(属性投放!$BR$6:$BR$85,(卡牌属性!$DU11-2)*20+卡牌属性!$DV11)</f>
        <v>2700</v>
      </c>
      <c r="FR11" s="14">
        <f>INDEX(属性投放!$BR$6:$BR$85,(卡牌属性!$DU11-2)*20+卡牌属性!$DV11)</f>
        <v>2700</v>
      </c>
      <c r="FS11" s="14">
        <f>INDEX(属性投放!$BR$6:$BR$85,(卡牌属性!$DU11-2)*20+卡牌属性!$DV11)</f>
        <v>2700</v>
      </c>
      <c r="FT11" s="14">
        <f>INDEX(属性投放!$BR$6:$BR$85,(卡牌属性!$DU11-2)*20+卡牌属性!$DV11)</f>
        <v>2700</v>
      </c>
      <c r="FX11" s="13">
        <v>7</v>
      </c>
      <c r="FY11" s="13">
        <f t="shared" si="24"/>
        <v>2</v>
      </c>
      <c r="FZ11" s="14">
        <f t="shared" si="70"/>
        <v>1102002</v>
      </c>
      <c r="GA11" s="14" t="s">
        <v>1478</v>
      </c>
      <c r="GB11" s="14">
        <f t="shared" si="25"/>
        <v>2</v>
      </c>
      <c r="GC11" s="14" t="str">
        <f t="shared" si="26"/>
        <v>许褚-2星</v>
      </c>
      <c r="GD11" s="14">
        <f>INDEX(Y$6:Y$36,$FY11)+INDEX(属性偏向!Z$4:Z$8,卡牌属性!$GB11)</f>
        <v>5</v>
      </c>
      <c r="GE11" s="14" t="str">
        <f>INDEX(属性评价,卡牌属性!GD11)</f>
        <v>B</v>
      </c>
      <c r="GF11" s="14">
        <f>INDEX(Z$6:Z$36,$FY11)+INDEX(属性偏向!AA$4:AA$8,卡牌属性!$GB11)</f>
        <v>6</v>
      </c>
      <c r="GG11" s="14" t="str">
        <f>INDEX(属性评价,卡牌属性!GF11)</f>
        <v>B+</v>
      </c>
      <c r="GH11" s="14">
        <f>INDEX(AA$6:AA$36,$FY11)+INDEX(属性偏向!AB$4:AB$8,卡牌属性!$GB11)</f>
        <v>7</v>
      </c>
      <c r="GI11" s="14" t="str">
        <f>INDEX(属性评价,卡牌属性!GH11)</f>
        <v>A</v>
      </c>
      <c r="GL11" s="13">
        <v>7</v>
      </c>
      <c r="GM11" s="13">
        <f t="shared" si="27"/>
        <v>2</v>
      </c>
      <c r="GN11" s="14">
        <f t="shared" si="71"/>
        <v>1101002</v>
      </c>
      <c r="GO11" s="14" t="s">
        <v>1478</v>
      </c>
      <c r="GP11" s="14">
        <f t="shared" si="28"/>
        <v>2</v>
      </c>
      <c r="GQ11" s="14" t="str">
        <f t="shared" si="29"/>
        <v>曹玄亮-2星</v>
      </c>
      <c r="GR11" s="14">
        <f>INDEX(J$6:J$36,$GM11)+INDEX(属性偏向!Z$4:Z$8,卡牌属性!$GB11)</f>
        <v>6</v>
      </c>
      <c r="GS11" s="14" t="str">
        <f>INDEX(属性评价,卡牌属性!GR11)</f>
        <v>B+</v>
      </c>
      <c r="GT11" s="14">
        <f>INDEX(K$6:K$36,$GM11)+INDEX(属性偏向!Z$4:Z$8,卡牌属性!$GB11)</f>
        <v>3</v>
      </c>
      <c r="GU11" s="14" t="str">
        <f>INDEX(属性评价,卡牌属性!GT11)</f>
        <v>C</v>
      </c>
      <c r="GV11" s="14">
        <f>INDEX(L$6:L$36,$GM11)+INDEX(属性偏向!Z$4:Z$8,卡牌属性!$GB11)</f>
        <v>3</v>
      </c>
      <c r="GW11" s="14" t="str">
        <f>INDEX(属性评价,卡牌属性!GV11)</f>
        <v>C</v>
      </c>
      <c r="HA11" s="13">
        <v>7</v>
      </c>
      <c r="HB11" s="13">
        <f>MATCH(HA11-1,属性投放!$T$6:$T$66,1)</f>
        <v>1</v>
      </c>
      <c r="HC11" s="13">
        <f>MATCH(HA11,属性投放!$AN$6:$AN$58,1)-1</f>
        <v>1</v>
      </c>
      <c r="HD11" s="13">
        <f>MATCH(HA11-1,属性投放!$AD$6:$AD$26,1)</f>
        <v>2</v>
      </c>
      <c r="HE11" s="13" t="str">
        <f>INDEX(属性投放!$AB$7:$AB$26,卡牌属性!HD11)</f>
        <v>黑绳</v>
      </c>
      <c r="HF11" s="14">
        <f t="shared" si="30"/>
        <v>145</v>
      </c>
      <c r="HG11" s="14">
        <f t="shared" si="31"/>
        <v>45</v>
      </c>
      <c r="HH11" s="14">
        <f t="shared" si="32"/>
        <v>750</v>
      </c>
      <c r="HI11" s="14">
        <f t="shared" si="33"/>
        <v>6</v>
      </c>
      <c r="HJ11" s="14">
        <f t="shared" si="34"/>
        <v>3</v>
      </c>
      <c r="HK11" s="14">
        <f t="shared" si="35"/>
        <v>60</v>
      </c>
      <c r="HL11" s="14">
        <f>HF11+HI11*($HA11-INDEX(属性投放!$AD$6:$AD$26,卡牌属性!$HD11))</f>
        <v>157</v>
      </c>
      <c r="HM11" s="14">
        <f>HG11+HJ11*($HA11-INDEX(属性投放!$AD$6:$AD$26,卡牌属性!$HD11))</f>
        <v>51</v>
      </c>
      <c r="HN11" s="14">
        <f>HH11+HK11*($HA11-INDEX(属性投放!$AD$6:$AD$26,卡牌属性!$HD11))</f>
        <v>870</v>
      </c>
      <c r="HO11" s="14">
        <f t="shared" si="36"/>
        <v>15</v>
      </c>
      <c r="HP11" s="14">
        <f t="shared" si="37"/>
        <v>8</v>
      </c>
      <c r="HQ11" s="14">
        <f t="shared" si="38"/>
        <v>150</v>
      </c>
      <c r="HR11" s="14">
        <f>IF(COUNTIF(属性投放!$AN$7:$AN$58,"="&amp;卡牌属性!HA11)&gt;0,卡牌属性!HC11,0)</f>
        <v>0</v>
      </c>
      <c r="HS11" s="14">
        <f t="shared" si="39"/>
        <v>0</v>
      </c>
      <c r="HT11" s="14">
        <f t="shared" si="40"/>
        <v>0</v>
      </c>
      <c r="HU11" s="14">
        <f t="shared" si="41"/>
        <v>0</v>
      </c>
      <c r="HV11" s="14">
        <f>IF(COUNTIF(属性投放!$AD$6:$AD$26,"="&amp;卡牌属性!HA11)&gt;0,卡牌属性!HD11,0)</f>
        <v>0</v>
      </c>
      <c r="HW11" s="14">
        <f t="shared" si="42"/>
        <v>0</v>
      </c>
      <c r="HX11" s="14">
        <f t="shared" si="43"/>
        <v>0</v>
      </c>
      <c r="HY11" s="14">
        <f t="shared" si="44"/>
        <v>0</v>
      </c>
      <c r="HZ11" s="14">
        <f t="shared" si="72"/>
        <v>6</v>
      </c>
      <c r="IA11" s="14">
        <f t="shared" si="73"/>
        <v>3</v>
      </c>
      <c r="IB11" s="14">
        <f t="shared" si="74"/>
        <v>60</v>
      </c>
      <c r="IC11" s="14">
        <f t="shared" si="75"/>
        <v>172</v>
      </c>
      <c r="ID11" s="14">
        <f t="shared" si="76"/>
        <v>59</v>
      </c>
      <c r="IE11" s="14">
        <f t="shared" si="77"/>
        <v>1020</v>
      </c>
      <c r="IF11" s="14">
        <f t="shared" si="78"/>
        <v>180</v>
      </c>
      <c r="IG11" s="14">
        <f t="shared" si="79"/>
        <v>0</v>
      </c>
      <c r="IH11" s="14">
        <f t="shared" si="80"/>
        <v>0</v>
      </c>
      <c r="II11" s="14">
        <f t="shared" si="81"/>
        <v>3920</v>
      </c>
      <c r="IJ11" s="17">
        <f t="shared" si="82"/>
        <v>4.5918367346938778E-2</v>
      </c>
      <c r="IK11" s="17">
        <f t="shared" si="83"/>
        <v>0</v>
      </c>
      <c r="IL11" s="17">
        <f t="shared" si="84"/>
        <v>0</v>
      </c>
      <c r="IM11" s="23">
        <f>SUM(IF$5:IF11)</f>
        <v>1160</v>
      </c>
      <c r="IN11" s="14">
        <f>SUM(IG$5:IG11)</f>
        <v>460</v>
      </c>
      <c r="IO11" s="14">
        <f>SUM(IH$5:IH11)</f>
        <v>0</v>
      </c>
      <c r="IP11" s="17">
        <f t="shared" si="85"/>
        <v>0.29591836734693877</v>
      </c>
      <c r="IQ11" s="17">
        <f t="shared" si="86"/>
        <v>0.11734693877551021</v>
      </c>
      <c r="IR11" s="17">
        <f t="shared" si="87"/>
        <v>0</v>
      </c>
    </row>
    <row r="12" spans="1:252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724</v>
      </c>
      <c r="H12" s="13" t="s">
        <v>724</v>
      </c>
      <c r="I12" s="13" t="s">
        <v>724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724</v>
      </c>
      <c r="W12" s="13" t="s">
        <v>722</v>
      </c>
      <c r="X12" s="13" t="s">
        <v>722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47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674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674</v>
      </c>
      <c r="CN12" s="14">
        <f>INDEX(属性投放!$BD$6:$BD$85,(BW12-2)*20+CB12)</f>
        <v>300</v>
      </c>
      <c r="CQ12" s="13">
        <v>8</v>
      </c>
      <c r="CR12" s="13">
        <f t="shared" si="48"/>
        <v>1</v>
      </c>
      <c r="CS12" s="13">
        <f t="shared" si="49"/>
        <v>8</v>
      </c>
      <c r="CT12" s="14">
        <f t="shared" si="50"/>
        <v>5</v>
      </c>
      <c r="CU12" s="14">
        <f t="shared" si="51"/>
        <v>1102001</v>
      </c>
      <c r="CV12" s="14" t="str">
        <f>INDEX($O$6:$O$36,CR12)&amp;"-"&amp;INDEX(属性投放!$AB$7:$AB$36,CX12)&amp;"-魂火-"&amp;CZ12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701</v>
      </c>
      <c r="CZ12" s="14">
        <f>INDEX(属性投放!$AM$7:$AM$58,CS12)</f>
        <v>1</v>
      </c>
      <c r="DA12" s="14">
        <f t="shared" si="18"/>
        <v>8</v>
      </c>
      <c r="DB12" s="14">
        <f>INDEX(属性投放!$AN$7:$AN$58,DA12)</f>
        <v>40</v>
      </c>
      <c r="DC12" s="14" t="s">
        <v>702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703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704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19"/>
        <v>1102001</v>
      </c>
      <c r="DQ12" s="14" t="str">
        <f t="shared" si="20"/>
        <v>关羽8突</v>
      </c>
      <c r="DR12" s="14">
        <f t="shared" si="52"/>
        <v>9</v>
      </c>
      <c r="DS12" s="14">
        <f t="shared" si="53"/>
        <v>7</v>
      </c>
      <c r="DT12" s="14">
        <f t="shared" si="54"/>
        <v>7</v>
      </c>
      <c r="DU12" s="14">
        <f t="shared" si="21"/>
        <v>5</v>
      </c>
      <c r="DV12" s="14">
        <f t="shared" si="22"/>
        <v>8</v>
      </c>
      <c r="DW12" s="14">
        <f t="shared" si="23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5"/>
        <v>2720</v>
      </c>
      <c r="EC12" s="14">
        <f t="shared" si="56"/>
        <v>3070</v>
      </c>
      <c r="ED12" s="14">
        <f t="shared" si="57"/>
        <v>3540</v>
      </c>
      <c r="EE12" s="14">
        <f t="shared" si="58"/>
        <v>3540</v>
      </c>
      <c r="EF12" s="14">
        <f t="shared" si="59"/>
        <v>4205</v>
      </c>
      <c r="EG12" s="14">
        <f t="shared" si="60"/>
        <v>1115</v>
      </c>
      <c r="EH12" s="14">
        <f t="shared" si="61"/>
        <v>1171</v>
      </c>
      <c r="EI12" s="14">
        <f t="shared" si="62"/>
        <v>1171</v>
      </c>
      <c r="EJ12" s="14">
        <f t="shared" si="63"/>
        <v>1249</v>
      </c>
      <c r="EK12" s="14">
        <f t="shared" si="64"/>
        <v>1411</v>
      </c>
      <c r="EL12" s="14">
        <f t="shared" si="65"/>
        <v>22230</v>
      </c>
      <c r="EM12" s="14">
        <f t="shared" si="66"/>
        <v>23510</v>
      </c>
      <c r="EN12" s="14">
        <f t="shared" si="67"/>
        <v>23510</v>
      </c>
      <c r="EO12" s="14">
        <f t="shared" si="68"/>
        <v>25200</v>
      </c>
      <c r="EP12" s="14">
        <f t="shared" si="69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F12" s="14">
        <f>INDEX(属性投放!$BP$6:$BP$85,(卡牌属性!$DU12-2)*20+卡牌属性!$DV12)</f>
        <v>280</v>
      </c>
      <c r="FG12" s="14">
        <f>INDEX(属性投放!$BP$6:$BP$85,(卡牌属性!$DU12-2)*20+卡牌属性!$DV12)</f>
        <v>280</v>
      </c>
      <c r="FH12" s="14">
        <f>INDEX(属性投放!$BP$6:$BP$85,(卡牌属性!$DU12-2)*20+卡牌属性!$DV12)</f>
        <v>280</v>
      </c>
      <c r="FI12" s="14">
        <f>INDEX(属性投放!$BP$6:$BP$85,(卡牌属性!$DU12-2)*20+卡牌属性!$DV12)</f>
        <v>280</v>
      </c>
      <c r="FJ12" s="14">
        <f>INDEX(属性投放!$BP$6:$BP$85,(卡牌属性!$DU12-2)*20+卡牌属性!$DV12)</f>
        <v>280</v>
      </c>
      <c r="FK12" s="14">
        <f>INDEX(属性投放!$BQ$6:$BQ$85,(卡牌属性!$DU12-2)*20+卡牌属性!$DV12)</f>
        <v>140</v>
      </c>
      <c r="FL12" s="14">
        <f>INDEX(属性投放!$BQ$6:$BQ$85,(卡牌属性!$DU12-2)*20+卡牌属性!$DV12)</f>
        <v>140</v>
      </c>
      <c r="FM12" s="14">
        <f>INDEX(属性投放!$BQ$6:$BQ$85,(卡牌属性!$DU12-2)*20+卡牌属性!$DV12)</f>
        <v>140</v>
      </c>
      <c r="FN12" s="14">
        <f>INDEX(属性投放!$BQ$6:$BQ$85,(卡牌属性!$DU12-2)*20+卡牌属性!$DV12)</f>
        <v>140</v>
      </c>
      <c r="FO12" s="14">
        <f>INDEX(属性投放!$BQ$6:$BQ$85,(卡牌属性!$DU12-2)*20+卡牌属性!$DV12)</f>
        <v>140</v>
      </c>
      <c r="FP12" s="14">
        <f>INDEX(属性投放!$BR$6:$BR$85,(卡牌属性!$DU12-2)*20+卡牌属性!$DV12)</f>
        <v>2800</v>
      </c>
      <c r="FQ12" s="14">
        <f>INDEX(属性投放!$BR$6:$BR$85,(卡牌属性!$DU12-2)*20+卡牌属性!$DV12)</f>
        <v>2800</v>
      </c>
      <c r="FR12" s="14">
        <f>INDEX(属性投放!$BR$6:$BR$85,(卡牌属性!$DU12-2)*20+卡牌属性!$DV12)</f>
        <v>2800</v>
      </c>
      <c r="FS12" s="14">
        <f>INDEX(属性投放!$BR$6:$BR$85,(卡牌属性!$DU12-2)*20+卡牌属性!$DV12)</f>
        <v>2800</v>
      </c>
      <c r="FT12" s="14">
        <f>INDEX(属性投放!$BR$6:$BR$85,(卡牌属性!$DU12-2)*20+卡牌属性!$DV12)</f>
        <v>2800</v>
      </c>
      <c r="FX12" s="13">
        <v>8</v>
      </c>
      <c r="FY12" s="13">
        <f t="shared" si="24"/>
        <v>2</v>
      </c>
      <c r="FZ12" s="14">
        <f t="shared" si="70"/>
        <v>1102002</v>
      </c>
      <c r="GA12" s="14" t="s">
        <v>1478</v>
      </c>
      <c r="GB12" s="14">
        <f t="shared" si="25"/>
        <v>3</v>
      </c>
      <c r="GC12" s="14" t="str">
        <f t="shared" si="26"/>
        <v>许褚-3星</v>
      </c>
      <c r="GD12" s="14">
        <f>INDEX(Y$6:Y$36,$FY12)+INDEX(属性偏向!Z$4:Z$8,卡牌属性!$GB12)</f>
        <v>6</v>
      </c>
      <c r="GE12" s="14" t="str">
        <f>INDEX(属性评价,卡牌属性!GD12)</f>
        <v>B+</v>
      </c>
      <c r="GF12" s="14">
        <f>INDEX(Z$6:Z$36,$FY12)+INDEX(属性偏向!AA$4:AA$8,卡牌属性!$GB12)</f>
        <v>6</v>
      </c>
      <c r="GG12" s="14" t="str">
        <f>INDEX(属性评价,卡牌属性!GF12)</f>
        <v>B+</v>
      </c>
      <c r="GH12" s="14">
        <f>INDEX(AA$6:AA$36,$FY12)+INDEX(属性偏向!AB$4:AB$8,卡牌属性!$GB12)</f>
        <v>7</v>
      </c>
      <c r="GI12" s="14" t="str">
        <f>INDEX(属性评价,卡牌属性!GH12)</f>
        <v>A</v>
      </c>
      <c r="GL12" s="13">
        <v>8</v>
      </c>
      <c r="GM12" s="13">
        <f t="shared" si="27"/>
        <v>2</v>
      </c>
      <c r="GN12" s="14">
        <f t="shared" si="71"/>
        <v>1101002</v>
      </c>
      <c r="GO12" s="14" t="s">
        <v>1478</v>
      </c>
      <c r="GP12" s="14">
        <f t="shared" si="28"/>
        <v>3</v>
      </c>
      <c r="GQ12" s="14" t="str">
        <f t="shared" si="29"/>
        <v>曹玄亮-3星</v>
      </c>
      <c r="GR12" s="14">
        <f>INDEX(J$6:J$36,$GM12)+INDEX(属性偏向!Z$4:Z$8,卡牌属性!$GB12)</f>
        <v>7</v>
      </c>
      <c r="GS12" s="14" t="str">
        <f>INDEX(属性评价,卡牌属性!GR12)</f>
        <v>A</v>
      </c>
      <c r="GT12" s="14">
        <f>INDEX(K$6:K$36,$GM12)+INDEX(属性偏向!Z$4:Z$8,卡牌属性!$GB12)</f>
        <v>4</v>
      </c>
      <c r="GU12" s="14" t="str">
        <f>INDEX(属性评价,卡牌属性!GT12)</f>
        <v>C+</v>
      </c>
      <c r="GV12" s="14">
        <f>INDEX(L$6:L$36,$GM12)+INDEX(属性偏向!Z$4:Z$8,卡牌属性!$GB12)</f>
        <v>4</v>
      </c>
      <c r="GW12" s="14" t="str">
        <f>INDEX(属性评价,卡牌属性!GV12)</f>
        <v>C+</v>
      </c>
      <c r="HA12" s="13">
        <v>8</v>
      </c>
      <c r="HB12" s="13">
        <f>MATCH(HA12-1,属性投放!$T$6:$T$66,1)</f>
        <v>1</v>
      </c>
      <c r="HC12" s="13">
        <f>MATCH(HA12,属性投放!$AN$6:$AN$58,1)-1</f>
        <v>1</v>
      </c>
      <c r="HD12" s="13">
        <f>MATCH(HA12-1,属性投放!$AD$6:$AD$26,1)</f>
        <v>2</v>
      </c>
      <c r="HE12" s="13" t="str">
        <f>INDEX(属性投放!$AB$7:$AB$26,卡牌属性!HD12)</f>
        <v>黑绳</v>
      </c>
      <c r="HF12" s="14">
        <f t="shared" si="30"/>
        <v>145</v>
      </c>
      <c r="HG12" s="14">
        <f t="shared" si="31"/>
        <v>45</v>
      </c>
      <c r="HH12" s="14">
        <f t="shared" si="32"/>
        <v>750</v>
      </c>
      <c r="HI12" s="14">
        <f t="shared" si="33"/>
        <v>6</v>
      </c>
      <c r="HJ12" s="14">
        <f t="shared" si="34"/>
        <v>3</v>
      </c>
      <c r="HK12" s="14">
        <f t="shared" si="35"/>
        <v>60</v>
      </c>
      <c r="HL12" s="14">
        <f>HF12+HI12*($HA12-INDEX(属性投放!$AD$6:$AD$26,卡牌属性!$HD12))</f>
        <v>163</v>
      </c>
      <c r="HM12" s="14">
        <f>HG12+HJ12*($HA12-INDEX(属性投放!$AD$6:$AD$26,卡牌属性!$HD12))</f>
        <v>54</v>
      </c>
      <c r="HN12" s="14">
        <f>HH12+HK12*($HA12-INDEX(属性投放!$AD$6:$AD$26,卡牌属性!$HD12))</f>
        <v>930</v>
      </c>
      <c r="HO12" s="14">
        <f t="shared" si="36"/>
        <v>15</v>
      </c>
      <c r="HP12" s="14">
        <f t="shared" si="37"/>
        <v>8</v>
      </c>
      <c r="HQ12" s="14">
        <f t="shared" si="38"/>
        <v>150</v>
      </c>
      <c r="HR12" s="14">
        <f>IF(COUNTIF(属性投放!$AN$7:$AN$58,"="&amp;卡牌属性!HA12)&gt;0,卡牌属性!HC12,0)</f>
        <v>0</v>
      </c>
      <c r="HS12" s="14">
        <f t="shared" si="39"/>
        <v>0</v>
      </c>
      <c r="HT12" s="14">
        <f t="shared" si="40"/>
        <v>0</v>
      </c>
      <c r="HU12" s="14">
        <f t="shared" si="41"/>
        <v>0</v>
      </c>
      <c r="HV12" s="14">
        <f>IF(COUNTIF(属性投放!$AD$6:$AD$26,"="&amp;卡牌属性!HA12)&gt;0,卡牌属性!HD12,0)</f>
        <v>0</v>
      </c>
      <c r="HW12" s="14">
        <f t="shared" si="42"/>
        <v>0</v>
      </c>
      <c r="HX12" s="14">
        <f t="shared" si="43"/>
        <v>0</v>
      </c>
      <c r="HY12" s="14">
        <f t="shared" si="44"/>
        <v>0</v>
      </c>
      <c r="HZ12" s="14">
        <f t="shared" si="72"/>
        <v>6</v>
      </c>
      <c r="IA12" s="14">
        <f t="shared" si="73"/>
        <v>3</v>
      </c>
      <c r="IB12" s="14">
        <f t="shared" si="74"/>
        <v>60</v>
      </c>
      <c r="IC12" s="14">
        <f>HL12+HO12</f>
        <v>178</v>
      </c>
      <c r="ID12" s="14">
        <f t="shared" si="76"/>
        <v>62</v>
      </c>
      <c r="IE12" s="14">
        <f t="shared" si="77"/>
        <v>1080</v>
      </c>
      <c r="IF12" s="14">
        <f t="shared" si="78"/>
        <v>180</v>
      </c>
      <c r="IG12" s="14">
        <f t="shared" si="79"/>
        <v>0</v>
      </c>
      <c r="IH12" s="14">
        <f t="shared" si="80"/>
        <v>0</v>
      </c>
      <c r="II12" s="14">
        <f t="shared" si="81"/>
        <v>4100</v>
      </c>
      <c r="IJ12" s="17">
        <f t="shared" si="82"/>
        <v>4.3902439024390241E-2</v>
      </c>
      <c r="IK12" s="17">
        <f t="shared" si="83"/>
        <v>0</v>
      </c>
      <c r="IL12" s="17">
        <f t="shared" si="84"/>
        <v>0</v>
      </c>
      <c r="IM12" s="23">
        <f>SUM(IF$5:IF12)</f>
        <v>1340</v>
      </c>
      <c r="IN12" s="14">
        <f>SUM(IG$5:IG12)</f>
        <v>460</v>
      </c>
      <c r="IO12" s="14">
        <f>SUM(IH$5:IH12)</f>
        <v>0</v>
      </c>
      <c r="IP12" s="17">
        <f t="shared" si="85"/>
        <v>0.32682926829268294</v>
      </c>
      <c r="IQ12" s="17">
        <f t="shared" si="86"/>
        <v>0.11219512195121951</v>
      </c>
      <c r="IR12" s="17">
        <f t="shared" si="87"/>
        <v>0</v>
      </c>
    </row>
    <row r="13" spans="1:252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718</v>
      </c>
      <c r="H13" s="13" t="s">
        <v>716</v>
      </c>
      <c r="I13" s="13" t="s">
        <v>714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724</v>
      </c>
      <c r="W13" s="13" t="s">
        <v>720</v>
      </c>
      <c r="X13" s="13" t="s">
        <v>728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47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674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674</v>
      </c>
      <c r="CN13" s="14">
        <f>INDEX(属性投放!$BD$6:$BD$85,(BW13-2)*20+CB13)</f>
        <v>300</v>
      </c>
      <c r="CQ13" s="13">
        <v>9</v>
      </c>
      <c r="CR13" s="13">
        <f t="shared" si="48"/>
        <v>1</v>
      </c>
      <c r="CS13" s="13">
        <f t="shared" si="49"/>
        <v>9</v>
      </c>
      <c r="CT13" s="14">
        <f t="shared" si="50"/>
        <v>5</v>
      </c>
      <c r="CU13" s="14">
        <f t="shared" si="51"/>
        <v>1102001</v>
      </c>
      <c r="CV13" s="14" t="str">
        <f>INDEX($O$6:$O$36,CR13)&amp;"-"&amp;INDEX(属性投放!$AB$7:$AB$36,CX13)&amp;"-魂火-"&amp;CZ13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701</v>
      </c>
      <c r="CZ13" s="14">
        <f>INDEX(属性投放!$AM$7:$AM$58,CS13)</f>
        <v>2</v>
      </c>
      <c r="DA13" s="14">
        <f t="shared" si="18"/>
        <v>9</v>
      </c>
      <c r="DB13" s="14">
        <f>INDEX(属性投放!$AN$7:$AN$58,DA13)</f>
        <v>42</v>
      </c>
      <c r="DC13" s="14" t="s">
        <v>702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703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704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19"/>
        <v>1102001</v>
      </c>
      <c r="DQ13" s="14" t="str">
        <f t="shared" si="20"/>
        <v>关羽9突</v>
      </c>
      <c r="DR13" s="14">
        <f t="shared" si="52"/>
        <v>9</v>
      </c>
      <c r="DS13" s="14">
        <f t="shared" si="53"/>
        <v>7</v>
      </c>
      <c r="DT13" s="14">
        <f t="shared" si="54"/>
        <v>7</v>
      </c>
      <c r="DU13" s="14">
        <f t="shared" si="21"/>
        <v>5</v>
      </c>
      <c r="DV13" s="14">
        <f t="shared" si="22"/>
        <v>9</v>
      </c>
      <c r="DW13" s="14">
        <f t="shared" si="23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5"/>
        <v>3150</v>
      </c>
      <c r="EC13" s="14">
        <f t="shared" si="56"/>
        <v>3550</v>
      </c>
      <c r="ED13" s="14">
        <f t="shared" si="57"/>
        <v>4070</v>
      </c>
      <c r="EE13" s="14">
        <f t="shared" si="58"/>
        <v>4070</v>
      </c>
      <c r="EF13" s="14">
        <f t="shared" si="59"/>
        <v>4860</v>
      </c>
      <c r="EG13" s="14">
        <f t="shared" si="60"/>
        <v>1320</v>
      </c>
      <c r="EH13" s="14">
        <f t="shared" si="61"/>
        <v>1381</v>
      </c>
      <c r="EI13" s="14">
        <f t="shared" si="62"/>
        <v>1381</v>
      </c>
      <c r="EJ13" s="14">
        <f t="shared" si="63"/>
        <v>1464</v>
      </c>
      <c r="EK13" s="14">
        <f t="shared" si="64"/>
        <v>1651</v>
      </c>
      <c r="EL13" s="14">
        <f t="shared" si="65"/>
        <v>26280</v>
      </c>
      <c r="EM13" s="14">
        <f t="shared" si="66"/>
        <v>27710</v>
      </c>
      <c r="EN13" s="14">
        <f t="shared" si="67"/>
        <v>27710</v>
      </c>
      <c r="EO13" s="14">
        <f t="shared" si="68"/>
        <v>29500</v>
      </c>
      <c r="EP13" s="14">
        <f t="shared" si="69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F13" s="14">
        <f>INDEX(属性投放!$BP$6:$BP$85,(卡牌属性!$DU13-2)*20+卡牌属性!$DV13)</f>
        <v>380</v>
      </c>
      <c r="FG13" s="14">
        <f>INDEX(属性投放!$BP$6:$BP$85,(卡牌属性!$DU13-2)*20+卡牌属性!$DV13)</f>
        <v>380</v>
      </c>
      <c r="FH13" s="14">
        <f>INDEX(属性投放!$BP$6:$BP$85,(卡牌属性!$DU13-2)*20+卡牌属性!$DV13)</f>
        <v>380</v>
      </c>
      <c r="FI13" s="14">
        <f>INDEX(属性投放!$BP$6:$BP$85,(卡牌属性!$DU13-2)*20+卡牌属性!$DV13)</f>
        <v>380</v>
      </c>
      <c r="FJ13" s="14">
        <f>INDEX(属性投放!$BP$6:$BP$85,(卡牌属性!$DU13-2)*20+卡牌属性!$DV13)</f>
        <v>380</v>
      </c>
      <c r="FK13" s="14">
        <f>INDEX(属性投放!$BQ$6:$BQ$85,(卡牌属性!$DU13-2)*20+卡牌属性!$DV13)</f>
        <v>190</v>
      </c>
      <c r="FL13" s="14">
        <f>INDEX(属性投放!$BQ$6:$BQ$85,(卡牌属性!$DU13-2)*20+卡牌属性!$DV13)</f>
        <v>190</v>
      </c>
      <c r="FM13" s="14">
        <f>INDEX(属性投放!$BQ$6:$BQ$85,(卡牌属性!$DU13-2)*20+卡牌属性!$DV13)</f>
        <v>190</v>
      </c>
      <c r="FN13" s="14">
        <f>INDEX(属性投放!$BQ$6:$BQ$85,(卡牌属性!$DU13-2)*20+卡牌属性!$DV13)</f>
        <v>190</v>
      </c>
      <c r="FO13" s="14">
        <f>INDEX(属性投放!$BQ$6:$BQ$85,(卡牌属性!$DU13-2)*20+卡牌属性!$DV13)</f>
        <v>190</v>
      </c>
      <c r="FP13" s="14">
        <f>INDEX(属性投放!$BR$6:$BR$85,(卡牌属性!$DU13-2)*20+卡牌属性!$DV13)</f>
        <v>3800</v>
      </c>
      <c r="FQ13" s="14">
        <f>INDEX(属性投放!$BR$6:$BR$85,(卡牌属性!$DU13-2)*20+卡牌属性!$DV13)</f>
        <v>3800</v>
      </c>
      <c r="FR13" s="14">
        <f>INDEX(属性投放!$BR$6:$BR$85,(卡牌属性!$DU13-2)*20+卡牌属性!$DV13)</f>
        <v>3800</v>
      </c>
      <c r="FS13" s="14">
        <f>INDEX(属性投放!$BR$6:$BR$85,(卡牌属性!$DU13-2)*20+卡牌属性!$DV13)</f>
        <v>3800</v>
      </c>
      <c r="FT13" s="14">
        <f>INDEX(属性投放!$BR$6:$BR$85,(卡牌属性!$DU13-2)*20+卡牌属性!$DV13)</f>
        <v>3800</v>
      </c>
      <c r="FX13" s="13">
        <v>9</v>
      </c>
      <c r="FY13" s="13">
        <f t="shared" si="24"/>
        <v>2</v>
      </c>
      <c r="FZ13" s="14">
        <f t="shared" si="70"/>
        <v>1102002</v>
      </c>
      <c r="GA13" s="14" t="s">
        <v>1478</v>
      </c>
      <c r="GB13" s="14">
        <f t="shared" si="25"/>
        <v>4</v>
      </c>
      <c r="GC13" s="14" t="str">
        <f t="shared" si="26"/>
        <v>许褚-4星</v>
      </c>
      <c r="GD13" s="14">
        <f>INDEX(Y$6:Y$36,$FY13)+INDEX(属性偏向!Z$4:Z$8,卡牌属性!$GB13)</f>
        <v>6</v>
      </c>
      <c r="GE13" s="14" t="str">
        <f>INDEX(属性评价,卡牌属性!GD13)</f>
        <v>B+</v>
      </c>
      <c r="GF13" s="14">
        <f>INDEX(Z$6:Z$36,$FY13)+INDEX(属性偏向!AA$4:AA$8,卡牌属性!$GB13)</f>
        <v>7</v>
      </c>
      <c r="GG13" s="14" t="str">
        <f>INDEX(属性评价,卡牌属性!GF13)</f>
        <v>A</v>
      </c>
      <c r="GH13" s="14">
        <f>INDEX(AA$6:AA$36,$FY13)+INDEX(属性偏向!AB$4:AB$8,卡牌属性!$GB13)</f>
        <v>8</v>
      </c>
      <c r="GI13" s="14" t="str">
        <f>INDEX(属性评价,卡牌属性!GH13)</f>
        <v>A+</v>
      </c>
      <c r="GL13" s="13">
        <v>9</v>
      </c>
      <c r="GM13" s="13">
        <f t="shared" si="27"/>
        <v>2</v>
      </c>
      <c r="GN13" s="14">
        <f t="shared" si="71"/>
        <v>1101002</v>
      </c>
      <c r="GO13" s="14" t="s">
        <v>1478</v>
      </c>
      <c r="GP13" s="14">
        <f t="shared" si="28"/>
        <v>4</v>
      </c>
      <c r="GQ13" s="14" t="str">
        <f t="shared" si="29"/>
        <v>曹玄亮-4星</v>
      </c>
      <c r="GR13" s="14">
        <f>INDEX(J$6:J$36,$GM13)+INDEX(属性偏向!Z$4:Z$8,卡牌属性!$GB13)</f>
        <v>7</v>
      </c>
      <c r="GS13" s="14" t="str">
        <f>INDEX(属性评价,卡牌属性!GR13)</f>
        <v>A</v>
      </c>
      <c r="GT13" s="14">
        <f>INDEX(K$6:K$36,$GM13)+INDEX(属性偏向!Z$4:Z$8,卡牌属性!$GB13)</f>
        <v>4</v>
      </c>
      <c r="GU13" s="14" t="str">
        <f>INDEX(属性评价,卡牌属性!GT13)</f>
        <v>C+</v>
      </c>
      <c r="GV13" s="14">
        <f>INDEX(L$6:L$36,$GM13)+INDEX(属性偏向!Z$4:Z$8,卡牌属性!$GB13)</f>
        <v>4</v>
      </c>
      <c r="GW13" s="14" t="str">
        <f>INDEX(属性评价,卡牌属性!GV13)</f>
        <v>C+</v>
      </c>
      <c r="HA13" s="13">
        <v>9</v>
      </c>
      <c r="HB13" s="13">
        <f>MATCH(HA13-1,属性投放!$T$6:$T$66,1)</f>
        <v>1</v>
      </c>
      <c r="HC13" s="13">
        <f>MATCH(HA13,属性投放!$AN$6:$AN$58,1)-1</f>
        <v>1</v>
      </c>
      <c r="HD13" s="13">
        <f>MATCH(HA13-1,属性投放!$AD$6:$AD$26,1)</f>
        <v>2</v>
      </c>
      <c r="HE13" s="13" t="str">
        <f>INDEX(属性投放!$AB$7:$AB$26,卡牌属性!HD13)</f>
        <v>黑绳</v>
      </c>
      <c r="HF13" s="14">
        <f t="shared" si="30"/>
        <v>145</v>
      </c>
      <c r="HG13" s="14">
        <f t="shared" si="31"/>
        <v>45</v>
      </c>
      <c r="HH13" s="14">
        <f t="shared" si="32"/>
        <v>750</v>
      </c>
      <c r="HI13" s="14">
        <f t="shared" si="33"/>
        <v>6</v>
      </c>
      <c r="HJ13" s="14">
        <f t="shared" si="34"/>
        <v>3</v>
      </c>
      <c r="HK13" s="14">
        <f t="shared" si="35"/>
        <v>60</v>
      </c>
      <c r="HL13" s="14">
        <f>HF13+HI13*($HA13-INDEX(属性投放!$AD$6:$AD$26,卡牌属性!$HD13))</f>
        <v>169</v>
      </c>
      <c r="HM13" s="14">
        <f>HG13+HJ13*($HA13-INDEX(属性投放!$AD$6:$AD$26,卡牌属性!$HD13))</f>
        <v>57</v>
      </c>
      <c r="HN13" s="14">
        <f>HH13+HK13*($HA13-INDEX(属性投放!$AD$6:$AD$26,卡牌属性!$HD13))</f>
        <v>990</v>
      </c>
      <c r="HO13" s="14">
        <f t="shared" si="36"/>
        <v>15</v>
      </c>
      <c r="HP13" s="14">
        <f t="shared" si="37"/>
        <v>8</v>
      </c>
      <c r="HQ13" s="14">
        <f t="shared" si="38"/>
        <v>150</v>
      </c>
      <c r="HR13" s="14">
        <f>IF(COUNTIF(属性投放!$AN$7:$AN$58,"="&amp;卡牌属性!HA13)&gt;0,卡牌属性!HC13,0)</f>
        <v>0</v>
      </c>
      <c r="HS13" s="14">
        <f t="shared" si="39"/>
        <v>0</v>
      </c>
      <c r="HT13" s="14">
        <f t="shared" si="40"/>
        <v>0</v>
      </c>
      <c r="HU13" s="14">
        <f t="shared" si="41"/>
        <v>0</v>
      </c>
      <c r="HV13" s="14">
        <f>IF(COUNTIF(属性投放!$AD$6:$AD$26,"="&amp;卡牌属性!HA13)&gt;0,卡牌属性!HD13,0)</f>
        <v>0</v>
      </c>
      <c r="HW13" s="14">
        <f t="shared" si="42"/>
        <v>0</v>
      </c>
      <c r="HX13" s="14">
        <f t="shared" si="43"/>
        <v>0</v>
      </c>
      <c r="HY13" s="14">
        <f t="shared" si="44"/>
        <v>0</v>
      </c>
      <c r="HZ13" s="14">
        <f t="shared" si="72"/>
        <v>6</v>
      </c>
      <c r="IA13" s="14">
        <f t="shared" si="73"/>
        <v>3</v>
      </c>
      <c r="IB13" s="14">
        <f t="shared" si="74"/>
        <v>60</v>
      </c>
      <c r="IC13" s="14">
        <f t="shared" si="75"/>
        <v>184</v>
      </c>
      <c r="ID13" s="14">
        <f t="shared" si="76"/>
        <v>65</v>
      </c>
      <c r="IE13" s="14">
        <f t="shared" si="77"/>
        <v>1140</v>
      </c>
      <c r="IF13" s="14">
        <f t="shared" si="78"/>
        <v>180</v>
      </c>
      <c r="IG13" s="14">
        <f t="shared" si="79"/>
        <v>0</v>
      </c>
      <c r="IH13" s="14">
        <f t="shared" si="80"/>
        <v>0</v>
      </c>
      <c r="II13" s="14">
        <f t="shared" si="81"/>
        <v>4280</v>
      </c>
      <c r="IJ13" s="17">
        <f t="shared" si="82"/>
        <v>4.2056074766355138E-2</v>
      </c>
      <c r="IK13" s="17">
        <f t="shared" si="83"/>
        <v>0</v>
      </c>
      <c r="IL13" s="17">
        <f t="shared" si="84"/>
        <v>0</v>
      </c>
      <c r="IM13" s="23">
        <f>SUM(IF$5:IF13)</f>
        <v>1520</v>
      </c>
      <c r="IN13" s="14">
        <f>SUM(IG$5:IG13)</f>
        <v>460</v>
      </c>
      <c r="IO13" s="14">
        <f>SUM(IH$5:IH13)</f>
        <v>0</v>
      </c>
      <c r="IP13" s="17">
        <f t="shared" si="85"/>
        <v>0.35514018691588783</v>
      </c>
      <c r="IQ13" s="17">
        <f t="shared" si="86"/>
        <v>0.10747663551401869</v>
      </c>
      <c r="IR13" s="17">
        <f t="shared" si="87"/>
        <v>0</v>
      </c>
    </row>
    <row r="14" spans="1:252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720</v>
      </c>
      <c r="H14" s="13" t="s">
        <v>720</v>
      </c>
      <c r="I14" s="13" t="s">
        <v>720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718</v>
      </c>
      <c r="W14" s="13" t="s">
        <v>720</v>
      </c>
      <c r="X14" s="13" t="s">
        <v>724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47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674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674</v>
      </c>
      <c r="CN14" s="14">
        <f>INDEX(属性投放!$BD$6:$BD$85,(BW14-2)*20+CB14)</f>
        <v>400</v>
      </c>
      <c r="CQ14" s="13">
        <v>10</v>
      </c>
      <c r="CR14" s="13">
        <f t="shared" si="48"/>
        <v>1</v>
      </c>
      <c r="CS14" s="13">
        <f t="shared" si="49"/>
        <v>10</v>
      </c>
      <c r="CT14" s="14">
        <f t="shared" si="50"/>
        <v>5</v>
      </c>
      <c r="CU14" s="14">
        <f t="shared" si="51"/>
        <v>1102001</v>
      </c>
      <c r="CV14" s="14" t="str">
        <f>INDEX($O$6:$O$36,CR14)&amp;"-"&amp;INDEX(属性投放!$AB$7:$AB$36,CX14)&amp;"-魂火-"&amp;CZ14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701</v>
      </c>
      <c r="CZ14" s="14">
        <f>INDEX(属性投放!$AM$7:$AM$58,CS14)</f>
        <v>1</v>
      </c>
      <c r="DA14" s="14">
        <f t="shared" si="18"/>
        <v>10</v>
      </c>
      <c r="DB14" s="14">
        <f>INDEX(属性投放!$AN$7:$AN$58,DA14)</f>
        <v>45</v>
      </c>
      <c r="DC14" s="14" t="s">
        <v>702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703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704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19"/>
        <v>1102001</v>
      </c>
      <c r="DQ14" s="14" t="str">
        <f t="shared" si="20"/>
        <v>关羽10突</v>
      </c>
      <c r="DR14" s="14">
        <f t="shared" si="52"/>
        <v>9</v>
      </c>
      <c r="DS14" s="14">
        <f t="shared" si="53"/>
        <v>7</v>
      </c>
      <c r="DT14" s="14">
        <f t="shared" si="54"/>
        <v>7</v>
      </c>
      <c r="DU14" s="14">
        <f t="shared" si="21"/>
        <v>5</v>
      </c>
      <c r="DV14" s="14">
        <f t="shared" si="22"/>
        <v>10</v>
      </c>
      <c r="DW14" s="14">
        <f t="shared" si="23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5"/>
        <v>3770</v>
      </c>
      <c r="EC14" s="14">
        <f t="shared" si="56"/>
        <v>4250</v>
      </c>
      <c r="ED14" s="14">
        <f t="shared" si="57"/>
        <v>4850</v>
      </c>
      <c r="EE14" s="14">
        <f t="shared" si="58"/>
        <v>4850</v>
      </c>
      <c r="EF14" s="14">
        <f t="shared" si="59"/>
        <v>5840</v>
      </c>
      <c r="EG14" s="14">
        <f t="shared" si="60"/>
        <v>1614</v>
      </c>
      <c r="EH14" s="14">
        <f t="shared" si="61"/>
        <v>1683</v>
      </c>
      <c r="EI14" s="14">
        <f t="shared" si="62"/>
        <v>1683</v>
      </c>
      <c r="EJ14" s="14">
        <f t="shared" si="63"/>
        <v>1774</v>
      </c>
      <c r="EK14" s="14">
        <f t="shared" si="64"/>
        <v>2001</v>
      </c>
      <c r="EL14" s="14">
        <f t="shared" si="65"/>
        <v>32080</v>
      </c>
      <c r="EM14" s="14">
        <f t="shared" si="66"/>
        <v>33750</v>
      </c>
      <c r="EN14" s="14">
        <f t="shared" si="67"/>
        <v>33750</v>
      </c>
      <c r="EO14" s="14">
        <f t="shared" si="68"/>
        <v>35700</v>
      </c>
      <c r="EP14" s="14">
        <f t="shared" si="69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F14" s="14">
        <f>INDEX(属性投放!$BP$6:$BP$85,(卡牌属性!$DU14-2)*20+卡牌属性!$DV14)</f>
        <v>420</v>
      </c>
      <c r="FG14" s="14">
        <f>INDEX(属性投放!$BP$6:$BP$85,(卡牌属性!$DU14-2)*20+卡牌属性!$DV14)</f>
        <v>420</v>
      </c>
      <c r="FH14" s="14">
        <f>INDEX(属性投放!$BP$6:$BP$85,(卡牌属性!$DU14-2)*20+卡牌属性!$DV14)</f>
        <v>420</v>
      </c>
      <c r="FI14" s="14">
        <f>INDEX(属性投放!$BP$6:$BP$85,(卡牌属性!$DU14-2)*20+卡牌属性!$DV14)</f>
        <v>420</v>
      </c>
      <c r="FJ14" s="14">
        <f>INDEX(属性投放!$BP$6:$BP$85,(卡牌属性!$DU14-2)*20+卡牌属性!$DV14)</f>
        <v>420</v>
      </c>
      <c r="FK14" s="14">
        <f>INDEX(属性投放!$BQ$6:$BQ$85,(卡牌属性!$DU14-2)*20+卡牌属性!$DV14)</f>
        <v>210</v>
      </c>
      <c r="FL14" s="14">
        <f>INDEX(属性投放!$BQ$6:$BQ$85,(卡牌属性!$DU14-2)*20+卡牌属性!$DV14)</f>
        <v>210</v>
      </c>
      <c r="FM14" s="14">
        <f>INDEX(属性投放!$BQ$6:$BQ$85,(卡牌属性!$DU14-2)*20+卡牌属性!$DV14)</f>
        <v>210</v>
      </c>
      <c r="FN14" s="14">
        <f>INDEX(属性投放!$BQ$6:$BQ$85,(卡牌属性!$DU14-2)*20+卡牌属性!$DV14)</f>
        <v>210</v>
      </c>
      <c r="FO14" s="14">
        <f>INDEX(属性投放!$BQ$6:$BQ$85,(卡牌属性!$DU14-2)*20+卡牌属性!$DV14)</f>
        <v>210</v>
      </c>
      <c r="FP14" s="14">
        <f>INDEX(属性投放!$BR$6:$BR$85,(卡牌属性!$DU14-2)*20+卡牌属性!$DV14)</f>
        <v>4200</v>
      </c>
      <c r="FQ14" s="14">
        <f>INDEX(属性投放!$BR$6:$BR$85,(卡牌属性!$DU14-2)*20+卡牌属性!$DV14)</f>
        <v>4200</v>
      </c>
      <c r="FR14" s="14">
        <f>INDEX(属性投放!$BR$6:$BR$85,(卡牌属性!$DU14-2)*20+卡牌属性!$DV14)</f>
        <v>4200</v>
      </c>
      <c r="FS14" s="14">
        <f>INDEX(属性投放!$BR$6:$BR$85,(卡牌属性!$DU14-2)*20+卡牌属性!$DV14)</f>
        <v>4200</v>
      </c>
      <c r="FT14" s="14">
        <f>INDEX(属性投放!$BR$6:$BR$85,(卡牌属性!$DU14-2)*20+卡牌属性!$DV14)</f>
        <v>4200</v>
      </c>
      <c r="FX14" s="13">
        <v>10</v>
      </c>
      <c r="FY14" s="13">
        <f t="shared" si="24"/>
        <v>2</v>
      </c>
      <c r="FZ14" s="14">
        <f t="shared" si="70"/>
        <v>1102002</v>
      </c>
      <c r="GA14" s="14" t="s">
        <v>1478</v>
      </c>
      <c r="GB14" s="14">
        <f t="shared" si="25"/>
        <v>5</v>
      </c>
      <c r="GC14" s="14" t="str">
        <f t="shared" si="26"/>
        <v>许褚-5星</v>
      </c>
      <c r="GD14" s="14">
        <f>INDEX(Y$6:Y$36,$FY14)+INDEX(属性偏向!Z$4:Z$8,卡牌属性!$GB14)</f>
        <v>7</v>
      </c>
      <c r="GE14" s="14" t="str">
        <f>INDEX(属性评价,卡牌属性!GD14)</f>
        <v>A</v>
      </c>
      <c r="GF14" s="14">
        <f>INDEX(Z$6:Z$36,$FY14)+INDEX(属性偏向!AA$4:AA$8,卡牌属性!$GB14)</f>
        <v>8</v>
      </c>
      <c r="GG14" s="14" t="str">
        <f>INDEX(属性评价,卡牌属性!GF14)</f>
        <v>A+</v>
      </c>
      <c r="GH14" s="14">
        <f>INDEX(AA$6:AA$36,$FY14)+INDEX(属性偏向!AB$4:AB$8,卡牌属性!$GB14)</f>
        <v>9</v>
      </c>
      <c r="GI14" s="14" t="str">
        <f>INDEX(属性评价,卡牌属性!GH14)</f>
        <v>S</v>
      </c>
      <c r="GL14" s="13">
        <v>10</v>
      </c>
      <c r="GM14" s="13">
        <f t="shared" si="27"/>
        <v>2</v>
      </c>
      <c r="GN14" s="14">
        <f t="shared" si="71"/>
        <v>1101002</v>
      </c>
      <c r="GO14" s="14" t="s">
        <v>1478</v>
      </c>
      <c r="GP14" s="14">
        <f t="shared" si="28"/>
        <v>5</v>
      </c>
      <c r="GQ14" s="14" t="str">
        <f t="shared" si="29"/>
        <v>曹玄亮-5星</v>
      </c>
      <c r="GR14" s="14">
        <f>INDEX(J$6:J$36,$GM14)+INDEX(属性偏向!Z$4:Z$8,卡牌属性!$GB14)</f>
        <v>8</v>
      </c>
      <c r="GS14" s="14" t="str">
        <f>INDEX(属性评价,卡牌属性!GR14)</f>
        <v>A+</v>
      </c>
      <c r="GT14" s="14">
        <f>INDEX(K$6:K$36,$GM14)+INDEX(属性偏向!Z$4:Z$8,卡牌属性!$GB14)</f>
        <v>5</v>
      </c>
      <c r="GU14" s="14" t="str">
        <f>INDEX(属性评价,卡牌属性!GT14)</f>
        <v>B</v>
      </c>
      <c r="GV14" s="14">
        <f>INDEX(L$6:L$36,$GM14)+INDEX(属性偏向!Z$4:Z$8,卡牌属性!$GB14)</f>
        <v>5</v>
      </c>
      <c r="GW14" s="14" t="str">
        <f>INDEX(属性评价,卡牌属性!GV14)</f>
        <v>B</v>
      </c>
      <c r="HA14" s="13">
        <v>10</v>
      </c>
      <c r="HB14" s="13">
        <f>MATCH(HA14-1,属性投放!$T$6:$T$66,1)</f>
        <v>1</v>
      </c>
      <c r="HC14" s="13">
        <f>MATCH(HA14,属性投放!$AN$6:$AN$58,1)-1</f>
        <v>2</v>
      </c>
      <c r="HD14" s="13">
        <f>MATCH(HA14-1,属性投放!$AD$6:$AD$26,1)</f>
        <v>2</v>
      </c>
      <c r="HE14" s="13" t="str">
        <f>INDEX(属性投放!$AB$7:$AB$26,卡牌属性!HD14)</f>
        <v>黑绳</v>
      </c>
      <c r="HF14" s="14">
        <f t="shared" si="30"/>
        <v>145</v>
      </c>
      <c r="HG14" s="14">
        <f t="shared" si="31"/>
        <v>45</v>
      </c>
      <c r="HH14" s="14">
        <f t="shared" si="32"/>
        <v>750</v>
      </c>
      <c r="HI14" s="14">
        <f t="shared" si="33"/>
        <v>6</v>
      </c>
      <c r="HJ14" s="14">
        <f t="shared" si="34"/>
        <v>3</v>
      </c>
      <c r="HK14" s="14">
        <f t="shared" si="35"/>
        <v>60</v>
      </c>
      <c r="HL14" s="14">
        <f>HF14+HI14*($HA14-INDEX(属性投放!$AD$6:$AD$26,卡牌属性!$HD14))</f>
        <v>175</v>
      </c>
      <c r="HM14" s="14">
        <f>HG14+HJ14*($HA14-INDEX(属性投放!$AD$6:$AD$26,卡牌属性!$HD14))</f>
        <v>60</v>
      </c>
      <c r="HN14" s="14">
        <f>HH14+HK14*($HA14-INDEX(属性投放!$AD$6:$AD$26,卡牌属性!$HD14))</f>
        <v>1050</v>
      </c>
      <c r="HO14" s="14">
        <f t="shared" si="36"/>
        <v>35</v>
      </c>
      <c r="HP14" s="14">
        <f t="shared" si="37"/>
        <v>18</v>
      </c>
      <c r="HQ14" s="14">
        <f t="shared" si="38"/>
        <v>350</v>
      </c>
      <c r="HR14" s="14">
        <f>IF(COUNTIF(属性投放!$AN$7:$AN$58,"="&amp;卡牌属性!HA14)&gt;0,卡牌属性!HC14,0)</f>
        <v>2</v>
      </c>
      <c r="HS14" s="14">
        <f t="shared" si="39"/>
        <v>20</v>
      </c>
      <c r="HT14" s="14">
        <f t="shared" si="40"/>
        <v>10</v>
      </c>
      <c r="HU14" s="14">
        <f t="shared" si="41"/>
        <v>200</v>
      </c>
      <c r="HV14" s="14">
        <f>IF(COUNTIF(属性投放!$AD$6:$AD$26,"="&amp;卡牌属性!HA14)&gt;0,卡牌属性!HD14,0)</f>
        <v>0</v>
      </c>
      <c r="HW14" s="14">
        <f t="shared" si="42"/>
        <v>0</v>
      </c>
      <c r="HX14" s="14">
        <f t="shared" si="43"/>
        <v>0</v>
      </c>
      <c r="HY14" s="14">
        <f t="shared" si="44"/>
        <v>0</v>
      </c>
      <c r="HZ14" s="14">
        <f t="shared" si="72"/>
        <v>6</v>
      </c>
      <c r="IA14" s="14">
        <f t="shared" si="73"/>
        <v>3</v>
      </c>
      <c r="IB14" s="14">
        <f t="shared" si="74"/>
        <v>60</v>
      </c>
      <c r="IC14" s="14">
        <f t="shared" si="75"/>
        <v>210</v>
      </c>
      <c r="ID14" s="14">
        <f t="shared" si="76"/>
        <v>78</v>
      </c>
      <c r="IE14" s="14">
        <f t="shared" si="77"/>
        <v>1400</v>
      </c>
      <c r="IF14" s="14">
        <f t="shared" si="78"/>
        <v>180</v>
      </c>
      <c r="IG14" s="14">
        <f t="shared" si="79"/>
        <v>600</v>
      </c>
      <c r="IH14" s="14">
        <f t="shared" si="80"/>
        <v>0</v>
      </c>
      <c r="II14" s="14">
        <f t="shared" si="81"/>
        <v>5060</v>
      </c>
      <c r="IJ14" s="17">
        <f t="shared" si="82"/>
        <v>3.5573122529644272E-2</v>
      </c>
      <c r="IK14" s="17">
        <f t="shared" si="83"/>
        <v>0.11857707509881422</v>
      </c>
      <c r="IL14" s="17">
        <f t="shared" si="84"/>
        <v>0</v>
      </c>
      <c r="IM14" s="23">
        <f>SUM(IF$5:IF14)</f>
        <v>1700</v>
      </c>
      <c r="IN14" s="14">
        <f>SUM(IG$5:IG14)</f>
        <v>1060</v>
      </c>
      <c r="IO14" s="14">
        <f>SUM(IH$5:IH14)</f>
        <v>0</v>
      </c>
      <c r="IP14" s="17">
        <f t="shared" si="85"/>
        <v>0.33596837944664032</v>
      </c>
      <c r="IQ14" s="17">
        <f t="shared" si="86"/>
        <v>0.20948616600790515</v>
      </c>
      <c r="IR14" s="17">
        <f t="shared" si="87"/>
        <v>0</v>
      </c>
    </row>
    <row r="15" spans="1:252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722</v>
      </c>
      <c r="H15" s="13" t="s">
        <v>724</v>
      </c>
      <c r="I15" s="13" t="s">
        <v>726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1175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726</v>
      </c>
      <c r="W15" s="13" t="s">
        <v>722</v>
      </c>
      <c r="X15" s="13" t="s">
        <v>720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47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674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674</v>
      </c>
      <c r="CN15" s="14">
        <f>INDEX(属性投放!$BD$6:$BD$85,(BW15-2)*20+CB15)</f>
        <v>400</v>
      </c>
      <c r="CQ15" s="13">
        <v>11</v>
      </c>
      <c r="CR15" s="13">
        <f t="shared" si="48"/>
        <v>1</v>
      </c>
      <c r="CS15" s="13">
        <f t="shared" si="49"/>
        <v>11</v>
      </c>
      <c r="CT15" s="14">
        <f t="shared" si="50"/>
        <v>5</v>
      </c>
      <c r="CU15" s="14">
        <f t="shared" si="51"/>
        <v>1102001</v>
      </c>
      <c r="CV15" s="14" t="str">
        <f>INDEX($O$6:$O$36,CR15)&amp;"-"&amp;INDEX(属性投放!$AB$7:$AB$36,CX15)&amp;"-魂火-"&amp;CZ15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701</v>
      </c>
      <c r="CZ15" s="14">
        <f>INDEX(属性投放!$AM$7:$AM$58,CS15)</f>
        <v>2</v>
      </c>
      <c r="DA15" s="14">
        <f t="shared" si="18"/>
        <v>11</v>
      </c>
      <c r="DB15" s="14">
        <f>INDEX(属性投放!$AN$7:$AN$58,DA15)</f>
        <v>47</v>
      </c>
      <c r="DC15" s="14" t="s">
        <v>702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703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704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19"/>
        <v>1102001</v>
      </c>
      <c r="DQ15" s="14" t="str">
        <f t="shared" si="20"/>
        <v>关羽11突</v>
      </c>
      <c r="DR15" s="14">
        <f t="shared" si="52"/>
        <v>9</v>
      </c>
      <c r="DS15" s="14">
        <f t="shared" si="53"/>
        <v>7</v>
      </c>
      <c r="DT15" s="14">
        <f t="shared" si="54"/>
        <v>7</v>
      </c>
      <c r="DU15" s="14">
        <f t="shared" si="21"/>
        <v>5</v>
      </c>
      <c r="DV15" s="14">
        <f t="shared" si="22"/>
        <v>11</v>
      </c>
      <c r="DW15" s="14">
        <f t="shared" si="23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5"/>
        <v>4470</v>
      </c>
      <c r="EC15" s="14">
        <f t="shared" si="56"/>
        <v>5020</v>
      </c>
      <c r="ED15" s="14">
        <f t="shared" si="57"/>
        <v>5795</v>
      </c>
      <c r="EE15" s="14">
        <f t="shared" si="58"/>
        <v>5795</v>
      </c>
      <c r="EF15" s="14">
        <f t="shared" si="59"/>
        <v>6960</v>
      </c>
      <c r="EG15" s="14">
        <f t="shared" si="60"/>
        <v>1929</v>
      </c>
      <c r="EH15" s="14">
        <f t="shared" si="61"/>
        <v>2019</v>
      </c>
      <c r="EI15" s="14">
        <f t="shared" si="62"/>
        <v>2019</v>
      </c>
      <c r="EJ15" s="14">
        <f t="shared" si="63"/>
        <v>2124</v>
      </c>
      <c r="EK15" s="14">
        <f t="shared" si="64"/>
        <v>2386</v>
      </c>
      <c r="EL15" s="14">
        <f t="shared" si="65"/>
        <v>38380</v>
      </c>
      <c r="EM15" s="14">
        <f t="shared" si="66"/>
        <v>40400</v>
      </c>
      <c r="EN15" s="14">
        <f t="shared" si="67"/>
        <v>40400</v>
      </c>
      <c r="EO15" s="14">
        <f t="shared" si="68"/>
        <v>42700</v>
      </c>
      <c r="EP15" s="14">
        <f t="shared" si="69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F15" s="14">
        <f>INDEX(属性投放!$BP$6:$BP$85,(卡牌属性!$DU15-2)*20+卡牌属性!$DV15)</f>
        <v>500</v>
      </c>
      <c r="FG15" s="14">
        <f>INDEX(属性投放!$BP$6:$BP$85,(卡牌属性!$DU15-2)*20+卡牌属性!$DV15)</f>
        <v>500</v>
      </c>
      <c r="FH15" s="14">
        <f>INDEX(属性投放!$BP$6:$BP$85,(卡牌属性!$DU15-2)*20+卡牌属性!$DV15)</f>
        <v>500</v>
      </c>
      <c r="FI15" s="14">
        <f>INDEX(属性投放!$BP$6:$BP$85,(卡牌属性!$DU15-2)*20+卡牌属性!$DV15)</f>
        <v>500</v>
      </c>
      <c r="FJ15" s="14">
        <f>INDEX(属性投放!$BP$6:$BP$85,(卡牌属性!$DU15-2)*20+卡牌属性!$DV15)</f>
        <v>500</v>
      </c>
      <c r="FK15" s="14">
        <f>INDEX(属性投放!$BQ$6:$BQ$85,(卡牌属性!$DU15-2)*20+卡牌属性!$DV15)</f>
        <v>250</v>
      </c>
      <c r="FL15" s="14">
        <f>INDEX(属性投放!$BQ$6:$BQ$85,(卡牌属性!$DU15-2)*20+卡牌属性!$DV15)</f>
        <v>250</v>
      </c>
      <c r="FM15" s="14">
        <f>INDEX(属性投放!$BQ$6:$BQ$85,(卡牌属性!$DU15-2)*20+卡牌属性!$DV15)</f>
        <v>250</v>
      </c>
      <c r="FN15" s="14">
        <f>INDEX(属性投放!$BQ$6:$BQ$85,(卡牌属性!$DU15-2)*20+卡牌属性!$DV15)</f>
        <v>250</v>
      </c>
      <c r="FO15" s="14">
        <f>INDEX(属性投放!$BQ$6:$BQ$85,(卡牌属性!$DU15-2)*20+卡牌属性!$DV15)</f>
        <v>250</v>
      </c>
      <c r="FP15" s="14">
        <f>INDEX(属性投放!$BR$6:$BR$85,(卡牌属性!$DU15-2)*20+卡牌属性!$DV15)</f>
        <v>5000</v>
      </c>
      <c r="FQ15" s="14">
        <f>INDEX(属性投放!$BR$6:$BR$85,(卡牌属性!$DU15-2)*20+卡牌属性!$DV15)</f>
        <v>5000</v>
      </c>
      <c r="FR15" s="14">
        <f>INDEX(属性投放!$BR$6:$BR$85,(卡牌属性!$DU15-2)*20+卡牌属性!$DV15)</f>
        <v>5000</v>
      </c>
      <c r="FS15" s="14">
        <f>INDEX(属性投放!$BR$6:$BR$85,(卡牌属性!$DU15-2)*20+卡牌属性!$DV15)</f>
        <v>5000</v>
      </c>
      <c r="FT15" s="14">
        <f>INDEX(属性投放!$BR$6:$BR$85,(卡牌属性!$DU15-2)*20+卡牌属性!$DV15)</f>
        <v>5000</v>
      </c>
      <c r="FX15" s="13">
        <v>11</v>
      </c>
      <c r="FY15" s="13">
        <f t="shared" si="24"/>
        <v>3</v>
      </c>
      <c r="FZ15" s="14">
        <f t="shared" si="70"/>
        <v>1102003</v>
      </c>
      <c r="GA15" s="14" t="s">
        <v>1478</v>
      </c>
      <c r="GB15" s="14">
        <f t="shared" si="25"/>
        <v>1</v>
      </c>
      <c r="GC15" s="14" t="str">
        <f t="shared" si="26"/>
        <v>典韦-1星</v>
      </c>
      <c r="GD15" s="14">
        <f>INDEX(Y$6:Y$36,$FY15)+INDEX(属性偏向!Z$4:Z$8,卡牌属性!$GB15)</f>
        <v>7</v>
      </c>
      <c r="GE15" s="14" t="str">
        <f>INDEX(属性评价,卡牌属性!GD15)</f>
        <v>A</v>
      </c>
      <c r="GF15" s="14">
        <f>INDEX(Z$6:Z$36,$FY15)+INDEX(属性偏向!AA$4:AA$8,卡牌属性!$GB15)</f>
        <v>6</v>
      </c>
      <c r="GG15" s="14" t="str">
        <f>INDEX(属性评价,卡牌属性!GF15)</f>
        <v>B+</v>
      </c>
      <c r="GH15" s="14">
        <f>INDEX(AA$6:AA$36,$FY15)+INDEX(属性偏向!AB$4:AB$8,卡牌属性!$GB15)</f>
        <v>6</v>
      </c>
      <c r="GI15" s="14" t="str">
        <f>INDEX(属性评价,卡牌属性!GH15)</f>
        <v>B+</v>
      </c>
      <c r="GL15" s="13">
        <v>11</v>
      </c>
      <c r="GM15" s="13">
        <f t="shared" si="27"/>
        <v>3</v>
      </c>
      <c r="GN15" s="14">
        <f t="shared" si="71"/>
        <v>1101003</v>
      </c>
      <c r="GO15" s="14" t="s">
        <v>1478</v>
      </c>
      <c r="GP15" s="14">
        <f t="shared" si="28"/>
        <v>1</v>
      </c>
      <c r="GQ15" s="14" t="str">
        <f t="shared" si="29"/>
        <v>战斗夏玲-1星</v>
      </c>
      <c r="GR15" s="14">
        <f>INDEX(J$6:J$36,$GM15)+INDEX(属性偏向!Z$4:Z$8,卡牌属性!$GB15)</f>
        <v>5</v>
      </c>
      <c r="GS15" s="14" t="str">
        <f>INDEX(属性评价,卡牌属性!GR15)</f>
        <v>B</v>
      </c>
      <c r="GT15" s="14">
        <f>INDEX(K$6:K$36,$GM15)+INDEX(属性偏向!Z$4:Z$8,卡牌属性!$GB15)</f>
        <v>5</v>
      </c>
      <c r="GU15" s="14" t="str">
        <f>INDEX(属性评价,卡牌属性!GT15)</f>
        <v>B</v>
      </c>
      <c r="GV15" s="14">
        <f>INDEX(L$6:L$36,$GM15)+INDEX(属性偏向!Z$4:Z$8,卡牌属性!$GB15)</f>
        <v>5</v>
      </c>
      <c r="GW15" s="14" t="str">
        <f>INDEX(属性评价,卡牌属性!GV15)</f>
        <v>B</v>
      </c>
      <c r="HA15" s="13">
        <v>11</v>
      </c>
      <c r="HB15" s="13">
        <f>MATCH(HA15-1,属性投放!$T$6:$T$66,1)</f>
        <v>1</v>
      </c>
      <c r="HC15" s="13">
        <f>MATCH(HA15,属性投放!$AN$6:$AN$58,1)-1</f>
        <v>2</v>
      </c>
      <c r="HD15" s="13">
        <f>MATCH(HA15-1,属性投放!$AD$6:$AD$26,1)</f>
        <v>2</v>
      </c>
      <c r="HE15" s="13" t="str">
        <f>INDEX(属性投放!$AB$7:$AB$26,卡牌属性!HD15)</f>
        <v>黑绳</v>
      </c>
      <c r="HF15" s="14">
        <f t="shared" si="30"/>
        <v>145</v>
      </c>
      <c r="HG15" s="14">
        <f t="shared" si="31"/>
        <v>45</v>
      </c>
      <c r="HH15" s="14">
        <f t="shared" si="32"/>
        <v>750</v>
      </c>
      <c r="HI15" s="14">
        <f t="shared" si="33"/>
        <v>6</v>
      </c>
      <c r="HJ15" s="14">
        <f t="shared" si="34"/>
        <v>3</v>
      </c>
      <c r="HK15" s="14">
        <f t="shared" si="35"/>
        <v>60</v>
      </c>
      <c r="HL15" s="14">
        <f>HF15+HI15*($HA15-INDEX(属性投放!$AD$6:$AD$26,卡牌属性!$HD15))</f>
        <v>181</v>
      </c>
      <c r="HM15" s="14">
        <f>HG15+HJ15*($HA15-INDEX(属性投放!$AD$6:$AD$26,卡牌属性!$HD15))</f>
        <v>63</v>
      </c>
      <c r="HN15" s="14">
        <f>HH15+HK15*($HA15-INDEX(属性投放!$AD$6:$AD$26,卡牌属性!$HD15))</f>
        <v>1110</v>
      </c>
      <c r="HO15" s="14">
        <f t="shared" si="36"/>
        <v>35</v>
      </c>
      <c r="HP15" s="14">
        <f t="shared" si="37"/>
        <v>18</v>
      </c>
      <c r="HQ15" s="14">
        <f t="shared" si="38"/>
        <v>350</v>
      </c>
      <c r="HR15" s="14">
        <f>IF(COUNTIF(属性投放!$AN$7:$AN$58,"="&amp;卡牌属性!HA15)&gt;0,卡牌属性!HC15,0)</f>
        <v>0</v>
      </c>
      <c r="HS15" s="14">
        <f t="shared" si="39"/>
        <v>0</v>
      </c>
      <c r="HT15" s="14">
        <f t="shared" si="40"/>
        <v>0</v>
      </c>
      <c r="HU15" s="14">
        <f t="shared" si="41"/>
        <v>0</v>
      </c>
      <c r="HV15" s="14">
        <f>IF(COUNTIF(属性投放!$AD$6:$AD$26,"="&amp;卡牌属性!HA15)&gt;0,卡牌属性!HD15,0)</f>
        <v>0</v>
      </c>
      <c r="HW15" s="14">
        <f t="shared" si="42"/>
        <v>0</v>
      </c>
      <c r="HX15" s="14">
        <f t="shared" si="43"/>
        <v>0</v>
      </c>
      <c r="HY15" s="14">
        <f t="shared" si="44"/>
        <v>0</v>
      </c>
      <c r="HZ15" s="14">
        <f t="shared" si="72"/>
        <v>6</v>
      </c>
      <c r="IA15" s="14">
        <f t="shared" si="73"/>
        <v>3</v>
      </c>
      <c r="IB15" s="14">
        <f t="shared" si="74"/>
        <v>60</v>
      </c>
      <c r="IC15" s="14">
        <f t="shared" si="75"/>
        <v>216</v>
      </c>
      <c r="ID15" s="14">
        <f t="shared" si="76"/>
        <v>81</v>
      </c>
      <c r="IE15" s="14">
        <f t="shared" si="77"/>
        <v>1460</v>
      </c>
      <c r="IF15" s="14">
        <f t="shared" si="78"/>
        <v>180</v>
      </c>
      <c r="IG15" s="14">
        <f t="shared" si="79"/>
        <v>0</v>
      </c>
      <c r="IH15" s="14">
        <f t="shared" si="80"/>
        <v>0</v>
      </c>
      <c r="II15" s="14">
        <f t="shared" si="81"/>
        <v>5240</v>
      </c>
      <c r="IJ15" s="17">
        <f t="shared" si="82"/>
        <v>3.4351145038167941E-2</v>
      </c>
      <c r="IK15" s="17">
        <f t="shared" si="83"/>
        <v>0</v>
      </c>
      <c r="IL15" s="17">
        <f t="shared" si="84"/>
        <v>0</v>
      </c>
      <c r="IM15" s="23">
        <f>SUM(IF$5:IF15)</f>
        <v>1880</v>
      </c>
      <c r="IN15" s="14">
        <f>SUM(IG$5:IG15)</f>
        <v>1060</v>
      </c>
      <c r="IO15" s="14">
        <f>SUM(IH$5:IH15)</f>
        <v>0</v>
      </c>
      <c r="IP15" s="17">
        <f t="shared" si="85"/>
        <v>0.35877862595419846</v>
      </c>
      <c r="IQ15" s="17">
        <f t="shared" si="86"/>
        <v>0.20229007633587787</v>
      </c>
      <c r="IR15" s="17">
        <f t="shared" si="87"/>
        <v>0</v>
      </c>
    </row>
    <row r="16" spans="1:252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720</v>
      </c>
      <c r="H16" s="13" t="s">
        <v>720</v>
      </c>
      <c r="I16" s="13" t="s">
        <v>720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1176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720</v>
      </c>
      <c r="W16" s="13" t="s">
        <v>722</v>
      </c>
      <c r="X16" s="13" t="s">
        <v>726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47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674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674</v>
      </c>
      <c r="CN16" s="14">
        <f>INDEX(属性投放!$BD$6:$BD$85,(BW16-2)*20+CB16)</f>
        <v>400</v>
      </c>
      <c r="CQ16" s="13">
        <v>12</v>
      </c>
      <c r="CR16" s="13">
        <f t="shared" si="48"/>
        <v>1</v>
      </c>
      <c r="CS16" s="13">
        <f t="shared" si="49"/>
        <v>12</v>
      </c>
      <c r="CT16" s="14">
        <f t="shared" si="50"/>
        <v>5</v>
      </c>
      <c r="CU16" s="14">
        <f t="shared" si="51"/>
        <v>1102001</v>
      </c>
      <c r="CV16" s="14" t="str">
        <f>INDEX($O$6:$O$36,CR16)&amp;"-"&amp;INDEX(属性投放!$AB$7:$AB$36,CX16)&amp;"-魂火-"&amp;CZ16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701</v>
      </c>
      <c r="CZ16" s="14">
        <f>INDEX(属性投放!$AM$7:$AM$58,CS16)</f>
        <v>1</v>
      </c>
      <c r="DA16" s="14">
        <f t="shared" si="18"/>
        <v>12</v>
      </c>
      <c r="DB16" s="14">
        <f>INDEX(属性投放!$AN$7:$AN$58,DA16)</f>
        <v>50</v>
      </c>
      <c r="DC16" s="14" t="s">
        <v>702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703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704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19"/>
        <v>1102001</v>
      </c>
      <c r="DQ16" s="14" t="str">
        <f t="shared" si="20"/>
        <v>关羽12突</v>
      </c>
      <c r="DR16" s="14">
        <f t="shared" si="52"/>
        <v>9</v>
      </c>
      <c r="DS16" s="14">
        <f t="shared" si="53"/>
        <v>7</v>
      </c>
      <c r="DT16" s="14">
        <f t="shared" si="54"/>
        <v>7</v>
      </c>
      <c r="DU16" s="14">
        <f t="shared" si="21"/>
        <v>5</v>
      </c>
      <c r="DV16" s="14">
        <f t="shared" si="22"/>
        <v>12</v>
      </c>
      <c r="DW16" s="14">
        <f t="shared" si="23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5"/>
        <v>5290</v>
      </c>
      <c r="EC16" s="14">
        <f t="shared" si="56"/>
        <v>5920</v>
      </c>
      <c r="ED16" s="14">
        <f t="shared" si="57"/>
        <v>6895</v>
      </c>
      <c r="EE16" s="14">
        <f t="shared" si="58"/>
        <v>6895</v>
      </c>
      <c r="EF16" s="14">
        <f t="shared" si="59"/>
        <v>8260</v>
      </c>
      <c r="EG16" s="14">
        <f t="shared" si="60"/>
        <v>2299</v>
      </c>
      <c r="EH16" s="14">
        <f t="shared" si="61"/>
        <v>2413</v>
      </c>
      <c r="EI16" s="14">
        <f t="shared" si="62"/>
        <v>2413</v>
      </c>
      <c r="EJ16" s="14">
        <f t="shared" si="63"/>
        <v>2534</v>
      </c>
      <c r="EK16" s="14">
        <f t="shared" si="64"/>
        <v>2836</v>
      </c>
      <c r="EL16" s="14">
        <f t="shared" si="65"/>
        <v>45780</v>
      </c>
      <c r="EM16" s="14">
        <f t="shared" si="66"/>
        <v>48200</v>
      </c>
      <c r="EN16" s="14">
        <f t="shared" si="67"/>
        <v>48200</v>
      </c>
      <c r="EO16" s="14">
        <f t="shared" si="68"/>
        <v>50900</v>
      </c>
      <c r="EP16" s="14">
        <f t="shared" si="69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F16" s="14">
        <f>INDEX(属性投放!$BP$6:$BP$85,(卡牌属性!$DU16-2)*20+卡牌属性!$DV16)</f>
        <v>800</v>
      </c>
      <c r="FG16" s="14">
        <f>INDEX(属性投放!$BP$6:$BP$85,(卡牌属性!$DU16-2)*20+卡牌属性!$DV16)</f>
        <v>800</v>
      </c>
      <c r="FH16" s="14">
        <f>INDEX(属性投放!$BP$6:$BP$85,(卡牌属性!$DU16-2)*20+卡牌属性!$DV16)</f>
        <v>800</v>
      </c>
      <c r="FI16" s="14">
        <f>INDEX(属性投放!$BP$6:$BP$85,(卡牌属性!$DU16-2)*20+卡牌属性!$DV16)</f>
        <v>800</v>
      </c>
      <c r="FJ16" s="14">
        <f>INDEX(属性投放!$BP$6:$BP$85,(卡牌属性!$DU16-2)*20+卡牌属性!$DV16)</f>
        <v>800</v>
      </c>
      <c r="FK16" s="14">
        <f>INDEX(属性投放!$BQ$6:$BQ$85,(卡牌属性!$DU16-2)*20+卡牌属性!$DV16)</f>
        <v>400</v>
      </c>
      <c r="FL16" s="14">
        <f>INDEX(属性投放!$BQ$6:$BQ$85,(卡牌属性!$DU16-2)*20+卡牌属性!$DV16)</f>
        <v>400</v>
      </c>
      <c r="FM16" s="14">
        <f>INDEX(属性投放!$BQ$6:$BQ$85,(卡牌属性!$DU16-2)*20+卡牌属性!$DV16)</f>
        <v>400</v>
      </c>
      <c r="FN16" s="14">
        <f>INDEX(属性投放!$BQ$6:$BQ$85,(卡牌属性!$DU16-2)*20+卡牌属性!$DV16)</f>
        <v>400</v>
      </c>
      <c r="FO16" s="14">
        <f>INDEX(属性投放!$BQ$6:$BQ$85,(卡牌属性!$DU16-2)*20+卡牌属性!$DV16)</f>
        <v>400</v>
      </c>
      <c r="FP16" s="14">
        <f>INDEX(属性投放!$BR$6:$BR$85,(卡牌属性!$DU16-2)*20+卡牌属性!$DV16)</f>
        <v>8000</v>
      </c>
      <c r="FQ16" s="14">
        <f>INDEX(属性投放!$BR$6:$BR$85,(卡牌属性!$DU16-2)*20+卡牌属性!$DV16)</f>
        <v>8000</v>
      </c>
      <c r="FR16" s="14">
        <f>INDEX(属性投放!$BR$6:$BR$85,(卡牌属性!$DU16-2)*20+卡牌属性!$DV16)</f>
        <v>8000</v>
      </c>
      <c r="FS16" s="14">
        <f>INDEX(属性投放!$BR$6:$BR$85,(卡牌属性!$DU16-2)*20+卡牌属性!$DV16)</f>
        <v>8000</v>
      </c>
      <c r="FT16" s="14">
        <f>INDEX(属性投放!$BR$6:$BR$85,(卡牌属性!$DU16-2)*20+卡牌属性!$DV16)</f>
        <v>8000</v>
      </c>
      <c r="FX16" s="13">
        <v>12</v>
      </c>
      <c r="FY16" s="13">
        <f t="shared" si="24"/>
        <v>3</v>
      </c>
      <c r="FZ16" s="14">
        <f t="shared" si="70"/>
        <v>1102003</v>
      </c>
      <c r="GA16" s="14" t="s">
        <v>1478</v>
      </c>
      <c r="GB16" s="14">
        <f t="shared" si="25"/>
        <v>2</v>
      </c>
      <c r="GC16" s="14" t="str">
        <f t="shared" si="26"/>
        <v>典韦-2星</v>
      </c>
      <c r="GD16" s="14">
        <f>INDEX(Y$6:Y$36,$FY16)+INDEX(属性偏向!Z$4:Z$8,卡牌属性!$GB16)</f>
        <v>8</v>
      </c>
      <c r="GE16" s="14" t="str">
        <f>INDEX(属性评价,卡牌属性!GD16)</f>
        <v>A+</v>
      </c>
      <c r="GF16" s="14">
        <f>INDEX(Z$6:Z$36,$FY16)+INDEX(属性偏向!AA$4:AA$8,卡牌属性!$GB16)</f>
        <v>7</v>
      </c>
      <c r="GG16" s="14" t="str">
        <f>INDEX(属性评价,卡牌属性!GF16)</f>
        <v>A</v>
      </c>
      <c r="GH16" s="14">
        <f>INDEX(AA$6:AA$36,$FY16)+INDEX(属性偏向!AB$4:AB$8,卡牌属性!$GB16)</f>
        <v>7</v>
      </c>
      <c r="GI16" s="14" t="str">
        <f>INDEX(属性评价,卡牌属性!GH16)</f>
        <v>A</v>
      </c>
      <c r="GL16" s="13">
        <v>12</v>
      </c>
      <c r="GM16" s="13">
        <f t="shared" si="27"/>
        <v>3</v>
      </c>
      <c r="GN16" s="14">
        <f t="shared" si="71"/>
        <v>1101003</v>
      </c>
      <c r="GO16" s="14" t="s">
        <v>1478</v>
      </c>
      <c r="GP16" s="14">
        <f t="shared" si="28"/>
        <v>2</v>
      </c>
      <c r="GQ16" s="14" t="str">
        <f t="shared" si="29"/>
        <v>战斗夏玲-2星</v>
      </c>
      <c r="GR16" s="14">
        <f>INDEX(J$6:J$36,$GM16)+INDEX(属性偏向!Z$4:Z$8,卡牌属性!$GB16)</f>
        <v>6</v>
      </c>
      <c r="GS16" s="14" t="str">
        <f>INDEX(属性评价,卡牌属性!GR16)</f>
        <v>B+</v>
      </c>
      <c r="GT16" s="14">
        <f>INDEX(K$6:K$36,$GM16)+INDEX(属性偏向!Z$4:Z$8,卡牌属性!$GB16)</f>
        <v>6</v>
      </c>
      <c r="GU16" s="14" t="str">
        <f>INDEX(属性评价,卡牌属性!GT16)</f>
        <v>B+</v>
      </c>
      <c r="GV16" s="14">
        <f>INDEX(L$6:L$36,$GM16)+INDEX(属性偏向!Z$4:Z$8,卡牌属性!$GB16)</f>
        <v>6</v>
      </c>
      <c r="GW16" s="14" t="str">
        <f>INDEX(属性评价,卡牌属性!GV16)</f>
        <v>B+</v>
      </c>
      <c r="HA16" s="13">
        <v>12</v>
      </c>
      <c r="HB16" s="13">
        <f>MATCH(HA16-1,属性投放!$T$6:$T$66,1)</f>
        <v>1</v>
      </c>
      <c r="HC16" s="13">
        <f>MATCH(HA16,属性投放!$AN$6:$AN$58,1)-1</f>
        <v>2</v>
      </c>
      <c r="HD16" s="13">
        <f>MATCH(HA16-1,属性投放!$AD$6:$AD$26,1)</f>
        <v>2</v>
      </c>
      <c r="HE16" s="13" t="str">
        <f>INDEX(属性投放!$AB$7:$AB$26,卡牌属性!HD16)</f>
        <v>黑绳</v>
      </c>
      <c r="HF16" s="14">
        <f t="shared" si="30"/>
        <v>145</v>
      </c>
      <c r="HG16" s="14">
        <f t="shared" si="31"/>
        <v>45</v>
      </c>
      <c r="HH16" s="14">
        <f t="shared" si="32"/>
        <v>750</v>
      </c>
      <c r="HI16" s="14">
        <f t="shared" si="33"/>
        <v>6</v>
      </c>
      <c r="HJ16" s="14">
        <f t="shared" si="34"/>
        <v>3</v>
      </c>
      <c r="HK16" s="14">
        <f t="shared" si="35"/>
        <v>60</v>
      </c>
      <c r="HL16" s="14">
        <f>HF16+HI16*($HA16-INDEX(属性投放!$AD$6:$AD$26,卡牌属性!$HD16))</f>
        <v>187</v>
      </c>
      <c r="HM16" s="14">
        <f>HG16+HJ16*($HA16-INDEX(属性投放!$AD$6:$AD$26,卡牌属性!$HD16))</f>
        <v>66</v>
      </c>
      <c r="HN16" s="14">
        <f>HH16+HK16*($HA16-INDEX(属性投放!$AD$6:$AD$26,卡牌属性!$HD16))</f>
        <v>1170</v>
      </c>
      <c r="HO16" s="14">
        <f t="shared" si="36"/>
        <v>35</v>
      </c>
      <c r="HP16" s="14">
        <f t="shared" si="37"/>
        <v>18</v>
      </c>
      <c r="HQ16" s="14">
        <f t="shared" si="38"/>
        <v>350</v>
      </c>
      <c r="HR16" s="14">
        <f>IF(COUNTIF(属性投放!$AN$7:$AN$58,"="&amp;卡牌属性!HA16)&gt;0,卡牌属性!HC16,0)</f>
        <v>0</v>
      </c>
      <c r="HS16" s="14">
        <f t="shared" si="39"/>
        <v>0</v>
      </c>
      <c r="HT16" s="14">
        <f t="shared" si="40"/>
        <v>0</v>
      </c>
      <c r="HU16" s="14">
        <f t="shared" si="41"/>
        <v>0</v>
      </c>
      <c r="HV16" s="14">
        <f>IF(COUNTIF(属性投放!$AD$6:$AD$26,"="&amp;卡牌属性!HA16)&gt;0,卡牌属性!HD16,0)</f>
        <v>0</v>
      </c>
      <c r="HW16" s="14">
        <f t="shared" si="42"/>
        <v>0</v>
      </c>
      <c r="HX16" s="14">
        <f t="shared" si="43"/>
        <v>0</v>
      </c>
      <c r="HY16" s="14">
        <f t="shared" si="44"/>
        <v>0</v>
      </c>
      <c r="HZ16" s="14">
        <f t="shared" si="72"/>
        <v>6</v>
      </c>
      <c r="IA16" s="14">
        <f t="shared" si="73"/>
        <v>3</v>
      </c>
      <c r="IB16" s="14">
        <f t="shared" si="74"/>
        <v>60</v>
      </c>
      <c r="IC16" s="14">
        <f t="shared" si="75"/>
        <v>222</v>
      </c>
      <c r="ID16" s="14">
        <f t="shared" si="76"/>
        <v>84</v>
      </c>
      <c r="IE16" s="14">
        <f t="shared" si="77"/>
        <v>1520</v>
      </c>
      <c r="IF16" s="14">
        <f t="shared" si="78"/>
        <v>180</v>
      </c>
      <c r="IG16" s="14">
        <f t="shared" si="79"/>
        <v>0</v>
      </c>
      <c r="IH16" s="14">
        <f t="shared" si="80"/>
        <v>0</v>
      </c>
      <c r="II16" s="14">
        <f t="shared" si="81"/>
        <v>5420</v>
      </c>
      <c r="IJ16" s="17">
        <f t="shared" si="82"/>
        <v>3.3210332103321034E-2</v>
      </c>
      <c r="IK16" s="17">
        <f t="shared" si="83"/>
        <v>0</v>
      </c>
      <c r="IL16" s="17">
        <f t="shared" si="84"/>
        <v>0</v>
      </c>
      <c r="IM16" s="23">
        <f>SUM(IF$5:IF16)</f>
        <v>2060</v>
      </c>
      <c r="IN16" s="14">
        <f>SUM(IG$5:IG16)</f>
        <v>1060</v>
      </c>
      <c r="IO16" s="14">
        <f>SUM(IH$5:IH16)</f>
        <v>0</v>
      </c>
      <c r="IP16" s="17">
        <f t="shared" si="85"/>
        <v>0.38007380073800739</v>
      </c>
      <c r="IQ16" s="17">
        <f t="shared" si="86"/>
        <v>0.19557195571955718</v>
      </c>
      <c r="IR16" s="17">
        <f t="shared" si="87"/>
        <v>0</v>
      </c>
    </row>
    <row r="17" spans="1:252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716</v>
      </c>
      <c r="H17" s="13" t="s">
        <v>718</v>
      </c>
      <c r="I17" s="13" t="s">
        <v>716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1177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724</v>
      </c>
      <c r="W17" s="13" t="s">
        <v>724</v>
      </c>
      <c r="X17" s="13" t="s">
        <v>728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47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674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674</v>
      </c>
      <c r="CN17" s="14">
        <f>INDEX(属性投放!$BD$6:$BD$85,(BW17-2)*20+CB17)</f>
        <v>500</v>
      </c>
      <c r="CQ17" s="13">
        <v>13</v>
      </c>
      <c r="CR17" s="13">
        <f t="shared" si="48"/>
        <v>1</v>
      </c>
      <c r="CS17" s="13">
        <f t="shared" si="49"/>
        <v>13</v>
      </c>
      <c r="CT17" s="14">
        <f t="shared" si="50"/>
        <v>5</v>
      </c>
      <c r="CU17" s="14">
        <f t="shared" si="51"/>
        <v>1102001</v>
      </c>
      <c r="CV17" s="14" t="str">
        <f>INDEX($O$6:$O$36,CR17)&amp;"-"&amp;INDEX(属性投放!$AB$7:$AB$36,CX17)&amp;"-魂火-"&amp;CZ17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701</v>
      </c>
      <c r="CZ17" s="14">
        <f>INDEX(属性投放!$AM$7:$AM$58,CS17)</f>
        <v>2</v>
      </c>
      <c r="DA17" s="14">
        <f t="shared" si="18"/>
        <v>13</v>
      </c>
      <c r="DB17" s="14">
        <f>INDEX(属性投放!$AN$7:$AN$58,DA17)</f>
        <v>52</v>
      </c>
      <c r="DC17" s="14" t="s">
        <v>702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703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704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19"/>
        <v>1102001</v>
      </c>
      <c r="DQ17" s="14" t="str">
        <f t="shared" si="20"/>
        <v>关羽13突</v>
      </c>
      <c r="DR17" s="14">
        <f t="shared" si="52"/>
        <v>9</v>
      </c>
      <c r="DS17" s="14">
        <f t="shared" si="53"/>
        <v>7</v>
      </c>
      <c r="DT17" s="14">
        <f t="shared" si="54"/>
        <v>7</v>
      </c>
      <c r="DU17" s="14">
        <f t="shared" si="21"/>
        <v>5</v>
      </c>
      <c r="DV17" s="14">
        <f t="shared" si="22"/>
        <v>13</v>
      </c>
      <c r="DW17" s="14">
        <f t="shared" si="23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5"/>
        <v>6370</v>
      </c>
      <c r="EC17" s="14">
        <f t="shared" si="56"/>
        <v>7070</v>
      </c>
      <c r="ED17" s="14">
        <f t="shared" si="57"/>
        <v>8220</v>
      </c>
      <c r="EE17" s="14">
        <f t="shared" si="58"/>
        <v>8220</v>
      </c>
      <c r="EF17" s="14">
        <f t="shared" si="59"/>
        <v>9760</v>
      </c>
      <c r="EG17" s="14">
        <f t="shared" si="60"/>
        <v>2804</v>
      </c>
      <c r="EH17" s="14">
        <f t="shared" si="61"/>
        <v>2939</v>
      </c>
      <c r="EI17" s="14">
        <f t="shared" si="62"/>
        <v>2939</v>
      </c>
      <c r="EJ17" s="14">
        <f t="shared" si="63"/>
        <v>3074</v>
      </c>
      <c r="EK17" s="14">
        <f t="shared" si="64"/>
        <v>3411</v>
      </c>
      <c r="EL17" s="14">
        <f t="shared" si="65"/>
        <v>55880</v>
      </c>
      <c r="EM17" s="14">
        <f t="shared" si="66"/>
        <v>58650</v>
      </c>
      <c r="EN17" s="14">
        <f t="shared" si="67"/>
        <v>58650</v>
      </c>
      <c r="EO17" s="14">
        <f t="shared" si="68"/>
        <v>61700</v>
      </c>
      <c r="EP17" s="14">
        <f t="shared" si="69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F17" s="14">
        <f>INDEX(属性投放!$BP$6:$BP$85,(卡牌属性!$DU17-2)*20+卡牌属性!$DV17)</f>
        <v>850</v>
      </c>
      <c r="FG17" s="14">
        <f>INDEX(属性投放!$BP$6:$BP$85,(卡牌属性!$DU17-2)*20+卡牌属性!$DV17)</f>
        <v>850</v>
      </c>
      <c r="FH17" s="14">
        <f>INDEX(属性投放!$BP$6:$BP$85,(卡牌属性!$DU17-2)*20+卡牌属性!$DV17)</f>
        <v>850</v>
      </c>
      <c r="FI17" s="14">
        <f>INDEX(属性投放!$BP$6:$BP$85,(卡牌属性!$DU17-2)*20+卡牌属性!$DV17)</f>
        <v>850</v>
      </c>
      <c r="FJ17" s="14">
        <f>INDEX(属性投放!$BP$6:$BP$85,(卡牌属性!$DU17-2)*20+卡牌属性!$DV17)</f>
        <v>850</v>
      </c>
      <c r="FK17" s="14">
        <f>INDEX(属性投放!$BQ$6:$BQ$85,(卡牌属性!$DU17-2)*20+卡牌属性!$DV17)</f>
        <v>425</v>
      </c>
      <c r="FL17" s="14">
        <f>INDEX(属性投放!$BQ$6:$BQ$85,(卡牌属性!$DU17-2)*20+卡牌属性!$DV17)</f>
        <v>425</v>
      </c>
      <c r="FM17" s="14">
        <f>INDEX(属性投放!$BQ$6:$BQ$85,(卡牌属性!$DU17-2)*20+卡牌属性!$DV17)</f>
        <v>425</v>
      </c>
      <c r="FN17" s="14">
        <f>INDEX(属性投放!$BQ$6:$BQ$85,(卡牌属性!$DU17-2)*20+卡牌属性!$DV17)</f>
        <v>425</v>
      </c>
      <c r="FO17" s="14">
        <f>INDEX(属性投放!$BQ$6:$BQ$85,(卡牌属性!$DU17-2)*20+卡牌属性!$DV17)</f>
        <v>425</v>
      </c>
      <c r="FP17" s="14">
        <f>INDEX(属性投放!$BR$6:$BR$85,(卡牌属性!$DU17-2)*20+卡牌属性!$DV17)</f>
        <v>8500</v>
      </c>
      <c r="FQ17" s="14">
        <f>INDEX(属性投放!$BR$6:$BR$85,(卡牌属性!$DU17-2)*20+卡牌属性!$DV17)</f>
        <v>8500</v>
      </c>
      <c r="FR17" s="14">
        <f>INDEX(属性投放!$BR$6:$BR$85,(卡牌属性!$DU17-2)*20+卡牌属性!$DV17)</f>
        <v>8500</v>
      </c>
      <c r="FS17" s="14">
        <f>INDEX(属性投放!$BR$6:$BR$85,(卡牌属性!$DU17-2)*20+卡牌属性!$DV17)</f>
        <v>8500</v>
      </c>
      <c r="FT17" s="14">
        <f>INDEX(属性投放!$BR$6:$BR$85,(卡牌属性!$DU17-2)*20+卡牌属性!$DV17)</f>
        <v>8500</v>
      </c>
      <c r="FX17" s="13">
        <v>13</v>
      </c>
      <c r="FY17" s="13">
        <f t="shared" si="24"/>
        <v>3</v>
      </c>
      <c r="FZ17" s="14">
        <f t="shared" si="70"/>
        <v>1102003</v>
      </c>
      <c r="GA17" s="14" t="s">
        <v>1478</v>
      </c>
      <c r="GB17" s="14">
        <f t="shared" si="25"/>
        <v>3</v>
      </c>
      <c r="GC17" s="14" t="str">
        <f t="shared" si="26"/>
        <v>典韦-3星</v>
      </c>
      <c r="GD17" s="14">
        <f>INDEX(Y$6:Y$36,$FY17)+INDEX(属性偏向!Z$4:Z$8,卡牌属性!$GB17)</f>
        <v>9</v>
      </c>
      <c r="GE17" s="14" t="str">
        <f>INDEX(属性评价,卡牌属性!GD17)</f>
        <v>S</v>
      </c>
      <c r="GF17" s="14">
        <f>INDEX(Z$6:Z$36,$FY17)+INDEX(属性偏向!AA$4:AA$8,卡牌属性!$GB17)</f>
        <v>7</v>
      </c>
      <c r="GG17" s="14" t="str">
        <f>INDEX(属性评价,卡牌属性!GF17)</f>
        <v>A</v>
      </c>
      <c r="GH17" s="14">
        <f>INDEX(AA$6:AA$36,$FY17)+INDEX(属性偏向!AB$4:AB$8,卡牌属性!$GB17)</f>
        <v>7</v>
      </c>
      <c r="GI17" s="14" t="str">
        <f>INDEX(属性评价,卡牌属性!GH17)</f>
        <v>A</v>
      </c>
      <c r="GL17" s="13">
        <v>13</v>
      </c>
      <c r="GM17" s="13">
        <f t="shared" si="27"/>
        <v>3</v>
      </c>
      <c r="GN17" s="14">
        <f t="shared" si="71"/>
        <v>1101003</v>
      </c>
      <c r="GO17" s="14" t="s">
        <v>1478</v>
      </c>
      <c r="GP17" s="14">
        <f t="shared" si="28"/>
        <v>3</v>
      </c>
      <c r="GQ17" s="14" t="str">
        <f t="shared" si="29"/>
        <v>战斗夏玲-3星</v>
      </c>
      <c r="GR17" s="14">
        <f>INDEX(J$6:J$36,$GM17)+INDEX(属性偏向!Z$4:Z$8,卡牌属性!$GB17)</f>
        <v>7</v>
      </c>
      <c r="GS17" s="14" t="str">
        <f>INDEX(属性评价,卡牌属性!GR17)</f>
        <v>A</v>
      </c>
      <c r="GT17" s="14">
        <f>INDEX(K$6:K$36,$GM17)+INDEX(属性偏向!Z$4:Z$8,卡牌属性!$GB17)</f>
        <v>7</v>
      </c>
      <c r="GU17" s="14" t="str">
        <f>INDEX(属性评价,卡牌属性!GT17)</f>
        <v>A</v>
      </c>
      <c r="GV17" s="14">
        <f>INDEX(L$6:L$36,$GM17)+INDEX(属性偏向!Z$4:Z$8,卡牌属性!$GB17)</f>
        <v>7</v>
      </c>
      <c r="GW17" s="14" t="str">
        <f>INDEX(属性评价,卡牌属性!GV17)</f>
        <v>A</v>
      </c>
      <c r="HA17" s="13">
        <v>13</v>
      </c>
      <c r="HB17" s="13">
        <f>MATCH(HA17-1,属性投放!$T$6:$T$66,1)</f>
        <v>1</v>
      </c>
      <c r="HC17" s="13">
        <f>MATCH(HA17,属性投放!$AN$6:$AN$58,1)-1</f>
        <v>2</v>
      </c>
      <c r="HD17" s="13">
        <f>MATCH(HA17-1,属性投放!$AD$6:$AD$26,1)</f>
        <v>2</v>
      </c>
      <c r="HE17" s="13" t="str">
        <f>INDEX(属性投放!$AB$7:$AB$26,卡牌属性!HD17)</f>
        <v>黑绳</v>
      </c>
      <c r="HF17" s="14">
        <f t="shared" si="30"/>
        <v>145</v>
      </c>
      <c r="HG17" s="14">
        <f t="shared" si="31"/>
        <v>45</v>
      </c>
      <c r="HH17" s="14">
        <f t="shared" si="32"/>
        <v>750</v>
      </c>
      <c r="HI17" s="14">
        <f t="shared" si="33"/>
        <v>6</v>
      </c>
      <c r="HJ17" s="14">
        <f t="shared" si="34"/>
        <v>3</v>
      </c>
      <c r="HK17" s="14">
        <f t="shared" si="35"/>
        <v>60</v>
      </c>
      <c r="HL17" s="14">
        <f>HF17+HI17*($HA17-INDEX(属性投放!$AD$6:$AD$26,卡牌属性!$HD17))</f>
        <v>193</v>
      </c>
      <c r="HM17" s="14">
        <f>HG17+HJ17*($HA17-INDEX(属性投放!$AD$6:$AD$26,卡牌属性!$HD17))</f>
        <v>69</v>
      </c>
      <c r="HN17" s="14">
        <f>HH17+HK17*($HA17-INDEX(属性投放!$AD$6:$AD$26,卡牌属性!$HD17))</f>
        <v>1230</v>
      </c>
      <c r="HO17" s="14">
        <f t="shared" si="36"/>
        <v>35</v>
      </c>
      <c r="HP17" s="14">
        <f t="shared" si="37"/>
        <v>18</v>
      </c>
      <c r="HQ17" s="14">
        <f t="shared" si="38"/>
        <v>350</v>
      </c>
      <c r="HR17" s="14">
        <f>IF(COUNTIF(属性投放!$AN$7:$AN$58,"="&amp;卡牌属性!HA17)&gt;0,卡牌属性!HC17,0)</f>
        <v>0</v>
      </c>
      <c r="HS17" s="14">
        <f t="shared" si="39"/>
        <v>0</v>
      </c>
      <c r="HT17" s="14">
        <f t="shared" si="40"/>
        <v>0</v>
      </c>
      <c r="HU17" s="14">
        <f t="shared" si="41"/>
        <v>0</v>
      </c>
      <c r="HV17" s="14">
        <f>IF(COUNTIF(属性投放!$AD$6:$AD$26,"="&amp;卡牌属性!HA17)&gt;0,卡牌属性!HD17,0)</f>
        <v>0</v>
      </c>
      <c r="HW17" s="14">
        <f t="shared" si="42"/>
        <v>0</v>
      </c>
      <c r="HX17" s="14">
        <f t="shared" si="43"/>
        <v>0</v>
      </c>
      <c r="HY17" s="14">
        <f t="shared" si="44"/>
        <v>0</v>
      </c>
      <c r="HZ17" s="14">
        <f t="shared" si="72"/>
        <v>6</v>
      </c>
      <c r="IA17" s="14">
        <f t="shared" si="73"/>
        <v>3</v>
      </c>
      <c r="IB17" s="14">
        <f t="shared" si="74"/>
        <v>60</v>
      </c>
      <c r="IC17" s="14">
        <f t="shared" si="75"/>
        <v>228</v>
      </c>
      <c r="ID17" s="14">
        <f t="shared" si="76"/>
        <v>87</v>
      </c>
      <c r="IE17" s="14">
        <f t="shared" si="77"/>
        <v>1580</v>
      </c>
      <c r="IF17" s="14">
        <f t="shared" si="78"/>
        <v>180</v>
      </c>
      <c r="IG17" s="14">
        <f t="shared" si="79"/>
        <v>0</v>
      </c>
      <c r="IH17" s="14">
        <f t="shared" si="80"/>
        <v>0</v>
      </c>
      <c r="II17" s="14">
        <f t="shared" si="81"/>
        <v>5600</v>
      </c>
      <c r="IJ17" s="17">
        <f t="shared" si="82"/>
        <v>3.214285714285714E-2</v>
      </c>
      <c r="IK17" s="17">
        <f t="shared" si="83"/>
        <v>0</v>
      </c>
      <c r="IL17" s="17">
        <f t="shared" si="84"/>
        <v>0</v>
      </c>
      <c r="IM17" s="23">
        <f>SUM(IF$5:IF17)</f>
        <v>2240</v>
      </c>
      <c r="IN17" s="14">
        <f>SUM(IG$5:IG17)</f>
        <v>1060</v>
      </c>
      <c r="IO17" s="14">
        <f>SUM(IH$5:IH17)</f>
        <v>0</v>
      </c>
      <c r="IP17" s="17">
        <f t="shared" si="85"/>
        <v>0.4</v>
      </c>
      <c r="IQ17" s="17">
        <f t="shared" si="86"/>
        <v>0.18928571428571428</v>
      </c>
      <c r="IR17" s="17">
        <f t="shared" si="87"/>
        <v>0</v>
      </c>
    </row>
    <row r="18" spans="1:252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714</v>
      </c>
      <c r="H18" s="13" t="s">
        <v>720</v>
      </c>
      <c r="I18" s="13" t="s">
        <v>716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1178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716</v>
      </c>
      <c r="W18" s="13" t="s">
        <v>716</v>
      </c>
      <c r="X18" s="13" t="s">
        <v>716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47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674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674</v>
      </c>
      <c r="CN18" s="14">
        <f>INDEX(属性投放!$BD$6:$BD$85,(BW18-2)*20+CB18)</f>
        <v>500</v>
      </c>
      <c r="CQ18" s="13">
        <v>14</v>
      </c>
      <c r="CR18" s="13">
        <f t="shared" si="48"/>
        <v>1</v>
      </c>
      <c r="CS18" s="13">
        <f t="shared" si="49"/>
        <v>14</v>
      </c>
      <c r="CT18" s="14">
        <f t="shared" si="50"/>
        <v>5</v>
      </c>
      <c r="CU18" s="14">
        <f t="shared" si="51"/>
        <v>1102001</v>
      </c>
      <c r="CV18" s="14" t="str">
        <f>INDEX($O$6:$O$36,CR18)&amp;"-"&amp;INDEX(属性投放!$AB$7:$AB$36,CX18)&amp;"-魂火-"&amp;CZ18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701</v>
      </c>
      <c r="CZ18" s="14">
        <f>INDEX(属性投放!$AM$7:$AM$58,CS18)</f>
        <v>1</v>
      </c>
      <c r="DA18" s="14">
        <f t="shared" si="18"/>
        <v>14</v>
      </c>
      <c r="DB18" s="14">
        <f>INDEX(属性投放!$AN$7:$AN$58,DA18)</f>
        <v>55</v>
      </c>
      <c r="DC18" s="14" t="s">
        <v>702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703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704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19"/>
        <v>1102001</v>
      </c>
      <c r="DQ18" s="14" t="str">
        <f t="shared" si="20"/>
        <v>关羽14突</v>
      </c>
      <c r="DR18" s="14">
        <f t="shared" si="52"/>
        <v>9</v>
      </c>
      <c r="DS18" s="14">
        <f t="shared" si="53"/>
        <v>7</v>
      </c>
      <c r="DT18" s="14">
        <f t="shared" si="54"/>
        <v>7</v>
      </c>
      <c r="DU18" s="14">
        <f t="shared" si="21"/>
        <v>5</v>
      </c>
      <c r="DV18" s="14">
        <f t="shared" si="22"/>
        <v>14</v>
      </c>
      <c r="DW18" s="14">
        <f t="shared" si="23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5"/>
        <v>7620</v>
      </c>
      <c r="EC18" s="14">
        <f t="shared" si="56"/>
        <v>8520</v>
      </c>
      <c r="ED18" s="14">
        <f t="shared" si="57"/>
        <v>9870</v>
      </c>
      <c r="EE18" s="14">
        <f t="shared" si="58"/>
        <v>9870</v>
      </c>
      <c r="EF18" s="14">
        <f t="shared" si="59"/>
        <v>11810</v>
      </c>
      <c r="EG18" s="14">
        <f t="shared" si="60"/>
        <v>3389</v>
      </c>
      <c r="EH18" s="14">
        <f t="shared" si="61"/>
        <v>3548</v>
      </c>
      <c r="EI18" s="14">
        <f t="shared" si="62"/>
        <v>3548</v>
      </c>
      <c r="EJ18" s="14">
        <f t="shared" si="63"/>
        <v>3699</v>
      </c>
      <c r="EK18" s="14">
        <f t="shared" si="64"/>
        <v>4140</v>
      </c>
      <c r="EL18" s="14">
        <f t="shared" si="65"/>
        <v>67580</v>
      </c>
      <c r="EM18" s="14">
        <f t="shared" si="66"/>
        <v>70750</v>
      </c>
      <c r="EN18" s="14">
        <f t="shared" si="67"/>
        <v>70750</v>
      </c>
      <c r="EO18" s="14">
        <f t="shared" si="68"/>
        <v>74200</v>
      </c>
      <c r="EP18" s="14">
        <f t="shared" si="69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F18" s="14">
        <f>INDEX(属性投放!$BP$6:$BP$85,(卡牌属性!$DU18-2)*20+卡牌属性!$DV18)</f>
        <v>950</v>
      </c>
      <c r="FG18" s="14">
        <f>INDEX(属性投放!$BP$6:$BP$85,(卡牌属性!$DU18-2)*20+卡牌属性!$DV18)</f>
        <v>950</v>
      </c>
      <c r="FH18" s="14">
        <f>INDEX(属性投放!$BP$6:$BP$85,(卡牌属性!$DU18-2)*20+卡牌属性!$DV18)</f>
        <v>950</v>
      </c>
      <c r="FI18" s="14">
        <f>INDEX(属性投放!$BP$6:$BP$85,(卡牌属性!$DU18-2)*20+卡牌属性!$DV18)</f>
        <v>950</v>
      </c>
      <c r="FJ18" s="14">
        <f>INDEX(属性投放!$BP$6:$BP$85,(卡牌属性!$DU18-2)*20+卡牌属性!$DV18)</f>
        <v>950</v>
      </c>
      <c r="FK18" s="14">
        <f>INDEX(属性投放!$BQ$6:$BQ$85,(卡牌属性!$DU18-2)*20+卡牌属性!$DV18)</f>
        <v>475</v>
      </c>
      <c r="FL18" s="14">
        <f>INDEX(属性投放!$BQ$6:$BQ$85,(卡牌属性!$DU18-2)*20+卡牌属性!$DV18)</f>
        <v>475</v>
      </c>
      <c r="FM18" s="14">
        <f>INDEX(属性投放!$BQ$6:$BQ$85,(卡牌属性!$DU18-2)*20+卡牌属性!$DV18)</f>
        <v>475</v>
      </c>
      <c r="FN18" s="14">
        <f>INDEX(属性投放!$BQ$6:$BQ$85,(卡牌属性!$DU18-2)*20+卡牌属性!$DV18)</f>
        <v>475</v>
      </c>
      <c r="FO18" s="14">
        <f>INDEX(属性投放!$BQ$6:$BQ$85,(卡牌属性!$DU18-2)*20+卡牌属性!$DV18)</f>
        <v>475</v>
      </c>
      <c r="FP18" s="14">
        <f>INDEX(属性投放!$BR$6:$BR$85,(卡牌属性!$DU18-2)*20+卡牌属性!$DV18)</f>
        <v>9500</v>
      </c>
      <c r="FQ18" s="14">
        <f>INDEX(属性投放!$BR$6:$BR$85,(卡牌属性!$DU18-2)*20+卡牌属性!$DV18)</f>
        <v>9500</v>
      </c>
      <c r="FR18" s="14">
        <f>INDEX(属性投放!$BR$6:$BR$85,(卡牌属性!$DU18-2)*20+卡牌属性!$DV18)</f>
        <v>9500</v>
      </c>
      <c r="FS18" s="14">
        <f>INDEX(属性投放!$BR$6:$BR$85,(卡牌属性!$DU18-2)*20+卡牌属性!$DV18)</f>
        <v>9500</v>
      </c>
      <c r="FT18" s="14">
        <f>INDEX(属性投放!$BR$6:$BR$85,(卡牌属性!$DU18-2)*20+卡牌属性!$DV18)</f>
        <v>9500</v>
      </c>
      <c r="FX18" s="13">
        <v>14</v>
      </c>
      <c r="FY18" s="13">
        <f t="shared" si="24"/>
        <v>3</v>
      </c>
      <c r="FZ18" s="14">
        <f t="shared" si="70"/>
        <v>1102003</v>
      </c>
      <c r="GA18" s="14" t="s">
        <v>1478</v>
      </c>
      <c r="GB18" s="14">
        <f t="shared" si="25"/>
        <v>4</v>
      </c>
      <c r="GC18" s="14" t="str">
        <f t="shared" si="26"/>
        <v>典韦-4星</v>
      </c>
      <c r="GD18" s="14">
        <f>INDEX(Y$6:Y$36,$FY18)+INDEX(属性偏向!Z$4:Z$8,卡牌属性!$GB18)</f>
        <v>9</v>
      </c>
      <c r="GE18" s="14" t="str">
        <f>INDEX(属性评价,卡牌属性!GD18)</f>
        <v>S</v>
      </c>
      <c r="GF18" s="14">
        <f>INDEX(Z$6:Z$36,$FY18)+INDEX(属性偏向!AA$4:AA$8,卡牌属性!$GB18)</f>
        <v>8</v>
      </c>
      <c r="GG18" s="14" t="str">
        <f>INDEX(属性评价,卡牌属性!GF18)</f>
        <v>A+</v>
      </c>
      <c r="GH18" s="14">
        <f>INDEX(AA$6:AA$36,$FY18)+INDEX(属性偏向!AB$4:AB$8,卡牌属性!$GB18)</f>
        <v>8</v>
      </c>
      <c r="GI18" s="14" t="str">
        <f>INDEX(属性评价,卡牌属性!GH18)</f>
        <v>A+</v>
      </c>
      <c r="GL18" s="13">
        <v>14</v>
      </c>
      <c r="GM18" s="13">
        <f t="shared" si="27"/>
        <v>3</v>
      </c>
      <c r="GN18" s="14">
        <f t="shared" si="71"/>
        <v>1101003</v>
      </c>
      <c r="GO18" s="14" t="s">
        <v>1478</v>
      </c>
      <c r="GP18" s="14">
        <f t="shared" si="28"/>
        <v>4</v>
      </c>
      <c r="GQ18" s="14" t="str">
        <f t="shared" si="29"/>
        <v>战斗夏玲-4星</v>
      </c>
      <c r="GR18" s="14">
        <f>INDEX(J$6:J$36,$GM18)+INDEX(属性偏向!Z$4:Z$8,卡牌属性!$GB18)</f>
        <v>7</v>
      </c>
      <c r="GS18" s="14" t="str">
        <f>INDEX(属性评价,卡牌属性!GR18)</f>
        <v>A</v>
      </c>
      <c r="GT18" s="14">
        <f>INDEX(K$6:K$36,$GM18)+INDEX(属性偏向!Z$4:Z$8,卡牌属性!$GB18)</f>
        <v>7</v>
      </c>
      <c r="GU18" s="14" t="str">
        <f>INDEX(属性评价,卡牌属性!GT18)</f>
        <v>A</v>
      </c>
      <c r="GV18" s="14">
        <f>INDEX(L$6:L$36,$GM18)+INDEX(属性偏向!Z$4:Z$8,卡牌属性!$GB18)</f>
        <v>7</v>
      </c>
      <c r="GW18" s="14" t="str">
        <f>INDEX(属性评价,卡牌属性!GV18)</f>
        <v>A</v>
      </c>
      <c r="HA18" s="13">
        <v>14</v>
      </c>
      <c r="HB18" s="13">
        <f>MATCH(HA18-1,属性投放!$T$6:$T$66,1)</f>
        <v>1</v>
      </c>
      <c r="HC18" s="13">
        <f>MATCH(HA18,属性投放!$AN$6:$AN$58,1)-1</f>
        <v>2</v>
      </c>
      <c r="HD18" s="13">
        <f>MATCH(HA18-1,属性投放!$AD$6:$AD$26,1)</f>
        <v>2</v>
      </c>
      <c r="HE18" s="13" t="str">
        <f>INDEX(属性投放!$AB$7:$AB$26,卡牌属性!HD18)</f>
        <v>黑绳</v>
      </c>
      <c r="HF18" s="14">
        <f t="shared" si="30"/>
        <v>145</v>
      </c>
      <c r="HG18" s="14">
        <f t="shared" si="31"/>
        <v>45</v>
      </c>
      <c r="HH18" s="14">
        <f t="shared" si="32"/>
        <v>750</v>
      </c>
      <c r="HI18" s="14">
        <f t="shared" si="33"/>
        <v>6</v>
      </c>
      <c r="HJ18" s="14">
        <f t="shared" si="34"/>
        <v>3</v>
      </c>
      <c r="HK18" s="14">
        <f t="shared" si="35"/>
        <v>60</v>
      </c>
      <c r="HL18" s="14">
        <f>HF18+HI18*($HA18-INDEX(属性投放!$AD$6:$AD$26,卡牌属性!$HD18))</f>
        <v>199</v>
      </c>
      <c r="HM18" s="14">
        <f>HG18+HJ18*($HA18-INDEX(属性投放!$AD$6:$AD$26,卡牌属性!$HD18))</f>
        <v>72</v>
      </c>
      <c r="HN18" s="14">
        <f>HH18+HK18*($HA18-INDEX(属性投放!$AD$6:$AD$26,卡牌属性!$HD18))</f>
        <v>1290</v>
      </c>
      <c r="HO18" s="14">
        <f t="shared" si="36"/>
        <v>35</v>
      </c>
      <c r="HP18" s="14">
        <f t="shared" si="37"/>
        <v>18</v>
      </c>
      <c r="HQ18" s="14">
        <f t="shared" si="38"/>
        <v>350</v>
      </c>
      <c r="HR18" s="14">
        <f>IF(COUNTIF(属性投放!$AN$7:$AN$58,"="&amp;卡牌属性!HA18)&gt;0,卡牌属性!HC18,0)</f>
        <v>0</v>
      </c>
      <c r="HS18" s="14">
        <f t="shared" si="39"/>
        <v>0</v>
      </c>
      <c r="HT18" s="14">
        <f t="shared" si="40"/>
        <v>0</v>
      </c>
      <c r="HU18" s="14">
        <f t="shared" si="41"/>
        <v>0</v>
      </c>
      <c r="HV18" s="14">
        <f>IF(COUNTIF(属性投放!$AD$6:$AD$26,"="&amp;卡牌属性!HA18)&gt;0,卡牌属性!HD18,0)</f>
        <v>0</v>
      </c>
      <c r="HW18" s="14">
        <f t="shared" si="42"/>
        <v>0</v>
      </c>
      <c r="HX18" s="14">
        <f t="shared" si="43"/>
        <v>0</v>
      </c>
      <c r="HY18" s="14">
        <f t="shared" si="44"/>
        <v>0</v>
      </c>
      <c r="HZ18" s="14">
        <f t="shared" si="72"/>
        <v>6</v>
      </c>
      <c r="IA18" s="14">
        <f t="shared" si="73"/>
        <v>3</v>
      </c>
      <c r="IB18" s="14">
        <f t="shared" si="74"/>
        <v>60</v>
      </c>
      <c r="IC18" s="14">
        <f t="shared" si="75"/>
        <v>234</v>
      </c>
      <c r="ID18" s="14">
        <f t="shared" si="76"/>
        <v>90</v>
      </c>
      <c r="IE18" s="14">
        <f t="shared" si="77"/>
        <v>1640</v>
      </c>
      <c r="IF18" s="14">
        <f t="shared" si="78"/>
        <v>180</v>
      </c>
      <c r="IG18" s="14">
        <f t="shared" si="79"/>
        <v>0</v>
      </c>
      <c r="IH18" s="14">
        <f t="shared" si="80"/>
        <v>0</v>
      </c>
      <c r="II18" s="14">
        <f t="shared" si="81"/>
        <v>5780</v>
      </c>
      <c r="IJ18" s="17">
        <f t="shared" si="82"/>
        <v>3.1141868512110725E-2</v>
      </c>
      <c r="IK18" s="17">
        <f t="shared" si="83"/>
        <v>0</v>
      </c>
      <c r="IL18" s="17">
        <f t="shared" si="84"/>
        <v>0</v>
      </c>
      <c r="IM18" s="23">
        <f>SUM(IF$5:IF18)</f>
        <v>2420</v>
      </c>
      <c r="IN18" s="14">
        <f>SUM(IG$5:IG18)</f>
        <v>1060</v>
      </c>
      <c r="IO18" s="14">
        <f>SUM(IH$5:IH18)</f>
        <v>0</v>
      </c>
      <c r="IP18" s="17">
        <f t="shared" si="85"/>
        <v>0.41868512110726641</v>
      </c>
      <c r="IQ18" s="17">
        <f t="shared" si="86"/>
        <v>0.18339100346020762</v>
      </c>
      <c r="IR18" s="17">
        <f t="shared" si="87"/>
        <v>0</v>
      </c>
    </row>
    <row r="19" spans="1:252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722</v>
      </c>
      <c r="H19" s="13" t="s">
        <v>720</v>
      </c>
      <c r="I19" s="13" t="s">
        <v>718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1179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720</v>
      </c>
      <c r="W19" s="13" t="s">
        <v>720</v>
      </c>
      <c r="X19" s="13" t="s">
        <v>720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47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674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674</v>
      </c>
      <c r="CN19" s="14">
        <f>INDEX(属性投放!$BD$6:$BD$85,(BW19-2)*20+CB19)</f>
        <v>500</v>
      </c>
      <c r="CQ19" s="13">
        <v>15</v>
      </c>
      <c r="CR19" s="13">
        <f t="shared" si="48"/>
        <v>1</v>
      </c>
      <c r="CS19" s="13">
        <f t="shared" si="49"/>
        <v>15</v>
      </c>
      <c r="CT19" s="14">
        <f t="shared" si="50"/>
        <v>5</v>
      </c>
      <c r="CU19" s="14">
        <f t="shared" si="51"/>
        <v>1102001</v>
      </c>
      <c r="CV19" s="14" t="str">
        <f>INDEX($O$6:$O$36,CR19)&amp;"-"&amp;INDEX(属性投放!$AB$7:$AB$36,CX19)&amp;"-魂火-"&amp;CZ19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701</v>
      </c>
      <c r="CZ19" s="14">
        <f>INDEX(属性投放!$AM$7:$AM$58,CS19)</f>
        <v>2</v>
      </c>
      <c r="DA19" s="14">
        <f t="shared" si="18"/>
        <v>15</v>
      </c>
      <c r="DB19" s="14">
        <f>INDEX(属性投放!$AN$7:$AN$58,DA19)</f>
        <v>57</v>
      </c>
      <c r="DC19" s="14" t="s">
        <v>702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703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704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19"/>
        <v>1102001</v>
      </c>
      <c r="DQ19" s="14" t="str">
        <f t="shared" si="20"/>
        <v>关羽15突</v>
      </c>
      <c r="DR19" s="14">
        <f t="shared" si="52"/>
        <v>9</v>
      </c>
      <c r="DS19" s="14">
        <f t="shared" si="53"/>
        <v>7</v>
      </c>
      <c r="DT19" s="14">
        <f t="shared" si="54"/>
        <v>7</v>
      </c>
      <c r="DU19" s="14">
        <f t="shared" si="21"/>
        <v>5</v>
      </c>
      <c r="DV19" s="14">
        <f t="shared" si="22"/>
        <v>15</v>
      </c>
      <c r="DW19" s="14">
        <f t="shared" si="23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5"/>
        <v>8920</v>
      </c>
      <c r="EC19" s="14">
        <f t="shared" si="56"/>
        <v>9995</v>
      </c>
      <c r="ED19" s="14">
        <f t="shared" si="57"/>
        <v>11520</v>
      </c>
      <c r="EE19" s="14">
        <f t="shared" si="58"/>
        <v>11520</v>
      </c>
      <c r="EF19" s="14">
        <f t="shared" si="59"/>
        <v>13810</v>
      </c>
      <c r="EG19" s="14">
        <f t="shared" si="60"/>
        <v>4004</v>
      </c>
      <c r="EH19" s="14">
        <f t="shared" si="61"/>
        <v>4184</v>
      </c>
      <c r="EI19" s="14">
        <f t="shared" si="62"/>
        <v>4184</v>
      </c>
      <c r="EJ19" s="14">
        <f t="shared" si="63"/>
        <v>4349</v>
      </c>
      <c r="EK19" s="14">
        <f t="shared" si="64"/>
        <v>4881</v>
      </c>
      <c r="EL19" s="14">
        <f t="shared" si="65"/>
        <v>79880</v>
      </c>
      <c r="EM19" s="14">
        <f t="shared" si="66"/>
        <v>83400</v>
      </c>
      <c r="EN19" s="14">
        <f t="shared" si="67"/>
        <v>83400</v>
      </c>
      <c r="EO19" s="14">
        <f t="shared" si="68"/>
        <v>87200</v>
      </c>
      <c r="EP19" s="14">
        <f t="shared" si="69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F19" s="14">
        <f>INDEX(属性投放!$BP$6:$BP$85,(卡牌属性!$DU19-2)*20+卡牌属性!$DV19)</f>
        <v>1650</v>
      </c>
      <c r="FG19" s="14">
        <f>INDEX(属性投放!$BP$6:$BP$85,(卡牌属性!$DU19-2)*20+卡牌属性!$DV19)</f>
        <v>1650</v>
      </c>
      <c r="FH19" s="14">
        <f>INDEX(属性投放!$BP$6:$BP$85,(卡牌属性!$DU19-2)*20+卡牌属性!$DV19)</f>
        <v>1650</v>
      </c>
      <c r="FI19" s="14">
        <f>INDEX(属性投放!$BP$6:$BP$85,(卡牌属性!$DU19-2)*20+卡牌属性!$DV19)</f>
        <v>1650</v>
      </c>
      <c r="FJ19" s="14">
        <f>INDEX(属性投放!$BP$6:$BP$85,(卡牌属性!$DU19-2)*20+卡牌属性!$DV19)</f>
        <v>1650</v>
      </c>
      <c r="FK19" s="14">
        <f>INDEX(属性投放!$BQ$6:$BQ$85,(卡牌属性!$DU19-2)*20+卡牌属性!$DV19)</f>
        <v>825</v>
      </c>
      <c r="FL19" s="14">
        <f>INDEX(属性投放!$BQ$6:$BQ$85,(卡牌属性!$DU19-2)*20+卡牌属性!$DV19)</f>
        <v>825</v>
      </c>
      <c r="FM19" s="14">
        <f>INDEX(属性投放!$BQ$6:$BQ$85,(卡牌属性!$DU19-2)*20+卡牌属性!$DV19)</f>
        <v>825</v>
      </c>
      <c r="FN19" s="14">
        <f>INDEX(属性投放!$BQ$6:$BQ$85,(卡牌属性!$DU19-2)*20+卡牌属性!$DV19)</f>
        <v>825</v>
      </c>
      <c r="FO19" s="14">
        <f>INDEX(属性投放!$BQ$6:$BQ$85,(卡牌属性!$DU19-2)*20+卡牌属性!$DV19)</f>
        <v>825</v>
      </c>
      <c r="FP19" s="14">
        <f>INDEX(属性投放!$BR$6:$BR$85,(卡牌属性!$DU19-2)*20+卡牌属性!$DV19)</f>
        <v>16500</v>
      </c>
      <c r="FQ19" s="14">
        <f>INDEX(属性投放!$BR$6:$BR$85,(卡牌属性!$DU19-2)*20+卡牌属性!$DV19)</f>
        <v>16500</v>
      </c>
      <c r="FR19" s="14">
        <f>INDEX(属性投放!$BR$6:$BR$85,(卡牌属性!$DU19-2)*20+卡牌属性!$DV19)</f>
        <v>16500</v>
      </c>
      <c r="FS19" s="14">
        <f>INDEX(属性投放!$BR$6:$BR$85,(卡牌属性!$DU19-2)*20+卡牌属性!$DV19)</f>
        <v>16500</v>
      </c>
      <c r="FT19" s="14">
        <f>INDEX(属性投放!$BR$6:$BR$85,(卡牌属性!$DU19-2)*20+卡牌属性!$DV19)</f>
        <v>16500</v>
      </c>
      <c r="FX19" s="13">
        <v>15</v>
      </c>
      <c r="FY19" s="13">
        <f t="shared" si="24"/>
        <v>3</v>
      </c>
      <c r="FZ19" s="14">
        <f t="shared" si="70"/>
        <v>1102003</v>
      </c>
      <c r="GA19" s="14" t="s">
        <v>1478</v>
      </c>
      <c r="GB19" s="14">
        <f t="shared" si="25"/>
        <v>5</v>
      </c>
      <c r="GC19" s="14" t="str">
        <f t="shared" si="26"/>
        <v>典韦-5星</v>
      </c>
      <c r="GD19" s="14">
        <f>INDEX(Y$6:Y$36,$FY19)+INDEX(属性偏向!Z$4:Z$8,卡牌属性!$GB19)</f>
        <v>10</v>
      </c>
      <c r="GE19" s="14" t="str">
        <f>INDEX(属性评价,卡牌属性!GD19)</f>
        <v>S+</v>
      </c>
      <c r="GF19" s="14">
        <f>INDEX(Z$6:Z$36,$FY19)+INDEX(属性偏向!AA$4:AA$8,卡牌属性!$GB19)</f>
        <v>9</v>
      </c>
      <c r="GG19" s="14" t="str">
        <f>INDEX(属性评价,卡牌属性!GF19)</f>
        <v>S</v>
      </c>
      <c r="GH19" s="14">
        <f>INDEX(AA$6:AA$36,$FY19)+INDEX(属性偏向!AB$4:AB$8,卡牌属性!$GB19)</f>
        <v>9</v>
      </c>
      <c r="GI19" s="14" t="str">
        <f>INDEX(属性评价,卡牌属性!GH19)</f>
        <v>S</v>
      </c>
      <c r="GL19" s="13">
        <v>15</v>
      </c>
      <c r="GM19" s="13">
        <f t="shared" si="27"/>
        <v>3</v>
      </c>
      <c r="GN19" s="14">
        <f t="shared" si="71"/>
        <v>1101003</v>
      </c>
      <c r="GO19" s="14" t="s">
        <v>1478</v>
      </c>
      <c r="GP19" s="14">
        <f t="shared" si="28"/>
        <v>5</v>
      </c>
      <c r="GQ19" s="14" t="str">
        <f t="shared" si="29"/>
        <v>战斗夏玲-5星</v>
      </c>
      <c r="GR19" s="14">
        <f>INDEX(J$6:J$36,$GM19)+INDEX(属性偏向!Z$4:Z$8,卡牌属性!$GB19)</f>
        <v>8</v>
      </c>
      <c r="GS19" s="14" t="str">
        <f>INDEX(属性评价,卡牌属性!GR19)</f>
        <v>A+</v>
      </c>
      <c r="GT19" s="14">
        <f>INDEX(K$6:K$36,$GM19)+INDEX(属性偏向!Z$4:Z$8,卡牌属性!$GB19)</f>
        <v>8</v>
      </c>
      <c r="GU19" s="14" t="str">
        <f>INDEX(属性评价,卡牌属性!GT19)</f>
        <v>A+</v>
      </c>
      <c r="GV19" s="14">
        <f>INDEX(L$6:L$36,$GM19)+INDEX(属性偏向!Z$4:Z$8,卡牌属性!$GB19)</f>
        <v>8</v>
      </c>
      <c r="GW19" s="14" t="str">
        <f>INDEX(属性评价,卡牌属性!GV19)</f>
        <v>A+</v>
      </c>
      <c r="HA19" s="13">
        <v>15</v>
      </c>
      <c r="HB19" s="13">
        <f>MATCH(HA19-1,属性投放!$T$6:$T$66,1)</f>
        <v>1</v>
      </c>
      <c r="HC19" s="13">
        <f>MATCH(HA19,属性投放!$AN$6:$AN$58,1)-1</f>
        <v>3</v>
      </c>
      <c r="HD19" s="13">
        <f>MATCH(HA19-1,属性投放!$AD$6:$AD$26,1)</f>
        <v>2</v>
      </c>
      <c r="HE19" s="13" t="str">
        <f>INDEX(属性投放!$AB$7:$AB$26,卡牌属性!HD19)</f>
        <v>黑绳</v>
      </c>
      <c r="HF19" s="14">
        <f t="shared" si="30"/>
        <v>145</v>
      </c>
      <c r="HG19" s="14">
        <f t="shared" si="31"/>
        <v>45</v>
      </c>
      <c r="HH19" s="14">
        <f t="shared" si="32"/>
        <v>750</v>
      </c>
      <c r="HI19" s="14">
        <f t="shared" si="33"/>
        <v>6</v>
      </c>
      <c r="HJ19" s="14">
        <f t="shared" si="34"/>
        <v>3</v>
      </c>
      <c r="HK19" s="14">
        <f t="shared" si="35"/>
        <v>60</v>
      </c>
      <c r="HL19" s="14">
        <f>HF19+HI19*($HA19-INDEX(属性投放!$AD$6:$AD$26,卡牌属性!$HD19))</f>
        <v>205</v>
      </c>
      <c r="HM19" s="14">
        <f>HG19+HJ19*($HA19-INDEX(属性投放!$AD$6:$AD$26,卡牌属性!$HD19))</f>
        <v>75</v>
      </c>
      <c r="HN19" s="14">
        <f>HH19+HK19*($HA19-INDEX(属性投放!$AD$6:$AD$26,卡牌属性!$HD19))</f>
        <v>1350</v>
      </c>
      <c r="HO19" s="14">
        <f t="shared" si="36"/>
        <v>55</v>
      </c>
      <c r="HP19" s="14">
        <f t="shared" si="37"/>
        <v>28</v>
      </c>
      <c r="HQ19" s="14">
        <f t="shared" si="38"/>
        <v>550</v>
      </c>
      <c r="HR19" s="14">
        <f>IF(COUNTIF(属性投放!$AN$7:$AN$58,"="&amp;卡牌属性!HA19)&gt;0,卡牌属性!HC19,0)</f>
        <v>3</v>
      </c>
      <c r="HS19" s="14">
        <f t="shared" si="39"/>
        <v>20</v>
      </c>
      <c r="HT19" s="14">
        <f t="shared" si="40"/>
        <v>10</v>
      </c>
      <c r="HU19" s="14">
        <f t="shared" si="41"/>
        <v>200</v>
      </c>
      <c r="HV19" s="14">
        <f>IF(COUNTIF(属性投放!$AD$6:$AD$26,"="&amp;卡牌属性!HA19)&gt;0,卡牌属性!HD19,0)</f>
        <v>2</v>
      </c>
      <c r="HW19" s="14">
        <f t="shared" si="42"/>
        <v>25</v>
      </c>
      <c r="HX19" s="14">
        <f t="shared" si="43"/>
        <v>13</v>
      </c>
      <c r="HY19" s="14">
        <f t="shared" si="44"/>
        <v>250</v>
      </c>
      <c r="HZ19" s="14">
        <f t="shared" si="72"/>
        <v>6</v>
      </c>
      <c r="IA19" s="14">
        <f t="shared" si="73"/>
        <v>3</v>
      </c>
      <c r="IB19" s="14">
        <f t="shared" si="74"/>
        <v>60</v>
      </c>
      <c r="IC19" s="14">
        <f t="shared" si="75"/>
        <v>260</v>
      </c>
      <c r="ID19" s="14">
        <f t="shared" si="76"/>
        <v>103</v>
      </c>
      <c r="IE19" s="14">
        <f t="shared" si="77"/>
        <v>1900</v>
      </c>
      <c r="IF19" s="14">
        <f t="shared" si="78"/>
        <v>180</v>
      </c>
      <c r="IG19" s="14">
        <f t="shared" si="79"/>
        <v>600</v>
      </c>
      <c r="IH19" s="14">
        <f t="shared" si="80"/>
        <v>760</v>
      </c>
      <c r="II19" s="14">
        <f t="shared" si="81"/>
        <v>6560</v>
      </c>
      <c r="IJ19" s="17">
        <f t="shared" si="82"/>
        <v>2.7439024390243903E-2</v>
      </c>
      <c r="IK19" s="17">
        <f t="shared" si="83"/>
        <v>9.1463414634146339E-2</v>
      </c>
      <c r="IL19" s="17">
        <f t="shared" si="84"/>
        <v>0.11585365853658537</v>
      </c>
      <c r="IM19" s="23">
        <f>SUM(IF$5:IF19)</f>
        <v>2600</v>
      </c>
      <c r="IN19" s="14">
        <f>SUM(IG$5:IG19)</f>
        <v>1660</v>
      </c>
      <c r="IO19" s="14">
        <f>SUM(IH$5:IH19)</f>
        <v>760</v>
      </c>
      <c r="IP19" s="17">
        <f t="shared" si="85"/>
        <v>0.39634146341463417</v>
      </c>
      <c r="IQ19" s="17">
        <f t="shared" si="86"/>
        <v>0.25304878048780488</v>
      </c>
      <c r="IR19" s="17">
        <f t="shared" si="87"/>
        <v>0.11585365853658537</v>
      </c>
    </row>
    <row r="20" spans="1:252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720</v>
      </c>
      <c r="H20" s="13" t="s">
        <v>716</v>
      </c>
      <c r="I20" s="13" t="s">
        <v>718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716</v>
      </c>
      <c r="W20" s="13" t="s">
        <v>716</v>
      </c>
      <c r="X20" s="13" t="s">
        <v>716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47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674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674</v>
      </c>
      <c r="CN20" s="14">
        <f>INDEX(属性投放!$BD$6:$BD$85,(BW20-2)*20+CB20)</f>
        <v>750</v>
      </c>
      <c r="CQ20" s="13">
        <v>16</v>
      </c>
      <c r="CR20" s="13">
        <f t="shared" si="48"/>
        <v>1</v>
      </c>
      <c r="CS20" s="13">
        <f t="shared" si="49"/>
        <v>16</v>
      </c>
      <c r="CT20" s="14">
        <f t="shared" si="50"/>
        <v>5</v>
      </c>
      <c r="CU20" s="14">
        <f t="shared" si="51"/>
        <v>1102001</v>
      </c>
      <c r="CV20" s="14" t="str">
        <f>INDEX($O$6:$O$36,CR20)&amp;"-"&amp;INDEX(属性投放!$AB$7:$AB$36,CX20)&amp;"-魂火-"&amp;CZ20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701</v>
      </c>
      <c r="CZ20" s="14">
        <f>INDEX(属性投放!$AM$7:$AM$58,CS20)</f>
        <v>1</v>
      </c>
      <c r="DA20" s="14">
        <f t="shared" si="18"/>
        <v>16</v>
      </c>
      <c r="DB20" s="14">
        <f>INDEX(属性投放!$AN$7:$AN$58,DA20)</f>
        <v>60</v>
      </c>
      <c r="DC20" s="14" t="s">
        <v>702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703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704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19"/>
        <v>1102001</v>
      </c>
      <c r="DQ20" s="14" t="str">
        <f t="shared" si="20"/>
        <v>关羽16突</v>
      </c>
      <c r="DR20" s="14">
        <f t="shared" si="52"/>
        <v>9</v>
      </c>
      <c r="DS20" s="14">
        <f t="shared" si="53"/>
        <v>7</v>
      </c>
      <c r="DT20" s="14">
        <f t="shared" si="54"/>
        <v>7</v>
      </c>
      <c r="DU20" s="14">
        <f t="shared" si="21"/>
        <v>5</v>
      </c>
      <c r="DV20" s="14">
        <f t="shared" si="22"/>
        <v>16</v>
      </c>
      <c r="DW20" s="14">
        <f t="shared" si="23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5"/>
        <v>10970</v>
      </c>
      <c r="EC20" s="14">
        <f t="shared" si="56"/>
        <v>12245</v>
      </c>
      <c r="ED20" s="14">
        <f t="shared" si="57"/>
        <v>13970</v>
      </c>
      <c r="EE20" s="14">
        <f t="shared" si="58"/>
        <v>13970</v>
      </c>
      <c r="EF20" s="14">
        <f t="shared" si="59"/>
        <v>16660</v>
      </c>
      <c r="EG20" s="14">
        <f t="shared" si="60"/>
        <v>4989</v>
      </c>
      <c r="EH20" s="14">
        <f t="shared" si="61"/>
        <v>5193</v>
      </c>
      <c r="EI20" s="14">
        <f t="shared" si="62"/>
        <v>5193</v>
      </c>
      <c r="EJ20" s="14">
        <f t="shared" si="63"/>
        <v>5374</v>
      </c>
      <c r="EK20" s="14">
        <f t="shared" si="64"/>
        <v>6010</v>
      </c>
      <c r="EL20" s="14">
        <f t="shared" si="65"/>
        <v>99580</v>
      </c>
      <c r="EM20" s="14">
        <f t="shared" si="66"/>
        <v>103500</v>
      </c>
      <c r="EN20" s="14">
        <f t="shared" si="67"/>
        <v>103500</v>
      </c>
      <c r="EO20" s="14">
        <f t="shared" si="68"/>
        <v>107700</v>
      </c>
      <c r="EP20" s="14">
        <f t="shared" si="69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F20" s="14">
        <f>INDEX(属性投放!$BP$6:$BP$85,(卡牌属性!$DU20-2)*20+卡牌属性!$DV20)</f>
        <v>1650</v>
      </c>
      <c r="FG20" s="14">
        <f>INDEX(属性投放!$BP$6:$BP$85,(卡牌属性!$DU20-2)*20+卡牌属性!$DV20)</f>
        <v>1650</v>
      </c>
      <c r="FH20" s="14">
        <f>INDEX(属性投放!$BP$6:$BP$85,(卡牌属性!$DU20-2)*20+卡牌属性!$DV20)</f>
        <v>1650</v>
      </c>
      <c r="FI20" s="14">
        <f>INDEX(属性投放!$BP$6:$BP$85,(卡牌属性!$DU20-2)*20+卡牌属性!$DV20)</f>
        <v>1650</v>
      </c>
      <c r="FJ20" s="14">
        <f>INDEX(属性投放!$BP$6:$BP$85,(卡牌属性!$DU20-2)*20+卡牌属性!$DV20)</f>
        <v>1650</v>
      </c>
      <c r="FK20" s="14">
        <f>INDEX(属性投放!$BQ$6:$BQ$85,(卡牌属性!$DU20-2)*20+卡牌属性!$DV20)</f>
        <v>825</v>
      </c>
      <c r="FL20" s="14">
        <f>INDEX(属性投放!$BQ$6:$BQ$85,(卡牌属性!$DU20-2)*20+卡牌属性!$DV20)</f>
        <v>825</v>
      </c>
      <c r="FM20" s="14">
        <f>INDEX(属性投放!$BQ$6:$BQ$85,(卡牌属性!$DU20-2)*20+卡牌属性!$DV20)</f>
        <v>825</v>
      </c>
      <c r="FN20" s="14">
        <f>INDEX(属性投放!$BQ$6:$BQ$85,(卡牌属性!$DU20-2)*20+卡牌属性!$DV20)</f>
        <v>825</v>
      </c>
      <c r="FO20" s="14">
        <f>INDEX(属性投放!$BQ$6:$BQ$85,(卡牌属性!$DU20-2)*20+卡牌属性!$DV20)</f>
        <v>825</v>
      </c>
      <c r="FP20" s="14">
        <f>INDEX(属性投放!$BR$6:$BR$85,(卡牌属性!$DU20-2)*20+卡牌属性!$DV20)</f>
        <v>16500</v>
      </c>
      <c r="FQ20" s="14">
        <f>INDEX(属性投放!$BR$6:$BR$85,(卡牌属性!$DU20-2)*20+卡牌属性!$DV20)</f>
        <v>16500</v>
      </c>
      <c r="FR20" s="14">
        <f>INDEX(属性投放!$BR$6:$BR$85,(卡牌属性!$DU20-2)*20+卡牌属性!$DV20)</f>
        <v>16500</v>
      </c>
      <c r="FS20" s="14">
        <f>INDEX(属性投放!$BR$6:$BR$85,(卡牌属性!$DU20-2)*20+卡牌属性!$DV20)</f>
        <v>16500</v>
      </c>
      <c r="FT20" s="14">
        <f>INDEX(属性投放!$BR$6:$BR$85,(卡牌属性!$DU20-2)*20+卡牌属性!$DV20)</f>
        <v>16500</v>
      </c>
      <c r="FX20" s="13">
        <v>16</v>
      </c>
      <c r="FY20" s="13">
        <f t="shared" si="24"/>
        <v>4</v>
      </c>
      <c r="FZ20" s="14">
        <f t="shared" si="70"/>
        <v>1102004</v>
      </c>
      <c r="GA20" s="14" t="s">
        <v>1478</v>
      </c>
      <c r="GB20" s="14">
        <f t="shared" si="25"/>
        <v>1</v>
      </c>
      <c r="GC20" s="14" t="str">
        <f t="shared" si="26"/>
        <v>唐流雨-1星</v>
      </c>
      <c r="GD20" s="14">
        <f>INDEX(Y$6:Y$36,$FY20)+INDEX(属性偏向!Z$4:Z$8,卡牌属性!$GB20)</f>
        <v>4</v>
      </c>
      <c r="GE20" s="14" t="str">
        <f>INDEX(属性评价,卡牌属性!GD20)</f>
        <v>C+</v>
      </c>
      <c r="GF20" s="14">
        <f>INDEX(Z$6:Z$36,$FY20)+INDEX(属性偏向!AA$4:AA$8,卡牌属性!$GB20)</f>
        <v>2</v>
      </c>
      <c r="GG20" s="14" t="str">
        <f>INDEX(属性评价,卡牌属性!GF20)</f>
        <v>D+</v>
      </c>
      <c r="GH20" s="14">
        <f>INDEX(AA$6:AA$36,$FY20)+INDEX(属性偏向!AB$4:AB$8,卡牌属性!$GB20)</f>
        <v>3</v>
      </c>
      <c r="GI20" s="14" t="str">
        <f>INDEX(属性评价,卡牌属性!GH20)</f>
        <v>C</v>
      </c>
      <c r="GL20" s="13">
        <v>16</v>
      </c>
      <c r="GM20" s="13">
        <f t="shared" si="27"/>
        <v>4</v>
      </c>
      <c r="GN20" s="14">
        <f t="shared" si="71"/>
        <v>1101004</v>
      </c>
      <c r="GO20" s="14" t="s">
        <v>1478</v>
      </c>
      <c r="GP20" s="14">
        <f t="shared" si="28"/>
        <v>1</v>
      </c>
      <c r="GQ20" s="14" t="str">
        <f t="shared" si="29"/>
        <v>项昆仑-1星</v>
      </c>
      <c r="GR20" s="14">
        <f>INDEX(J$6:J$36,$GM20)+INDEX(属性偏向!Z$4:Z$8,卡牌属性!$GB20)</f>
        <v>7</v>
      </c>
      <c r="GS20" s="14" t="str">
        <f>INDEX(属性评价,卡牌属性!GR20)</f>
        <v>A</v>
      </c>
      <c r="GT20" s="14">
        <f>INDEX(K$6:K$36,$GM20)+INDEX(属性偏向!Z$4:Z$8,卡牌属性!$GB20)</f>
        <v>7</v>
      </c>
      <c r="GU20" s="14" t="str">
        <f>INDEX(属性评价,卡牌属性!GT20)</f>
        <v>A</v>
      </c>
      <c r="GV20" s="14">
        <f>INDEX(L$6:L$36,$GM20)+INDEX(属性偏向!Z$4:Z$8,卡牌属性!$GB20)</f>
        <v>7</v>
      </c>
      <c r="GW20" s="14" t="str">
        <f>INDEX(属性评价,卡牌属性!GV20)</f>
        <v>A</v>
      </c>
      <c r="HA20" s="13">
        <v>16</v>
      </c>
      <c r="HB20" s="13">
        <f>MATCH(HA20-1,属性投放!$T$6:$T$66,1)</f>
        <v>1</v>
      </c>
      <c r="HC20" s="13">
        <f>MATCH(HA20,属性投放!$AN$6:$AN$58,1)-1</f>
        <v>3</v>
      </c>
      <c r="HD20" s="13">
        <f>MATCH(HA20-1,属性投放!$AD$6:$AD$26,1)</f>
        <v>3</v>
      </c>
      <c r="HE20" s="13" t="str">
        <f>INDEX(属性投放!$AB$7:$AB$26,卡牌属性!HD20)</f>
        <v>黑绳+1</v>
      </c>
      <c r="HF20" s="14">
        <f t="shared" si="30"/>
        <v>235</v>
      </c>
      <c r="HG20" s="14">
        <f t="shared" si="31"/>
        <v>90</v>
      </c>
      <c r="HH20" s="14">
        <f t="shared" si="32"/>
        <v>1650</v>
      </c>
      <c r="HI20" s="14">
        <f t="shared" si="33"/>
        <v>6</v>
      </c>
      <c r="HJ20" s="14">
        <f t="shared" si="34"/>
        <v>3</v>
      </c>
      <c r="HK20" s="14">
        <f t="shared" si="35"/>
        <v>60</v>
      </c>
      <c r="HL20" s="14">
        <f>HF20+HI20*($HA20-INDEX(属性投放!$AD$6:$AD$26,卡牌属性!$HD20))</f>
        <v>241</v>
      </c>
      <c r="HM20" s="14">
        <f>HG20+HJ20*($HA20-INDEX(属性投放!$AD$6:$AD$26,卡牌属性!$HD20))</f>
        <v>93</v>
      </c>
      <c r="HN20" s="14">
        <f>HH20+HK20*($HA20-INDEX(属性投放!$AD$6:$AD$26,卡牌属性!$HD20))</f>
        <v>1710</v>
      </c>
      <c r="HO20" s="14">
        <f t="shared" si="36"/>
        <v>55</v>
      </c>
      <c r="HP20" s="14">
        <f t="shared" si="37"/>
        <v>28</v>
      </c>
      <c r="HQ20" s="14">
        <f t="shared" si="38"/>
        <v>550</v>
      </c>
      <c r="HR20" s="14">
        <f>IF(COUNTIF(属性投放!$AN$7:$AN$58,"="&amp;卡牌属性!HA20)&gt;0,卡牌属性!HC20,0)</f>
        <v>0</v>
      </c>
      <c r="HS20" s="14">
        <f t="shared" si="39"/>
        <v>0</v>
      </c>
      <c r="HT20" s="14">
        <f t="shared" si="40"/>
        <v>0</v>
      </c>
      <c r="HU20" s="14">
        <f t="shared" si="41"/>
        <v>0</v>
      </c>
      <c r="HV20" s="14">
        <f>IF(COUNTIF(属性投放!$AD$6:$AD$26,"="&amp;卡牌属性!HA20)&gt;0,卡牌属性!HD20,0)</f>
        <v>0</v>
      </c>
      <c r="HW20" s="14">
        <f t="shared" si="42"/>
        <v>0</v>
      </c>
      <c r="HX20" s="14">
        <f t="shared" si="43"/>
        <v>0</v>
      </c>
      <c r="HY20" s="14">
        <f t="shared" si="44"/>
        <v>0</v>
      </c>
      <c r="HZ20" s="14">
        <f t="shared" si="72"/>
        <v>6</v>
      </c>
      <c r="IA20" s="14">
        <f t="shared" si="73"/>
        <v>3</v>
      </c>
      <c r="IB20" s="14">
        <f t="shared" si="74"/>
        <v>60</v>
      </c>
      <c r="IC20" s="14">
        <f t="shared" si="75"/>
        <v>296</v>
      </c>
      <c r="ID20" s="14">
        <f t="shared" si="76"/>
        <v>121</v>
      </c>
      <c r="IE20" s="14">
        <f t="shared" si="77"/>
        <v>2260</v>
      </c>
      <c r="IF20" s="14">
        <f t="shared" si="78"/>
        <v>180</v>
      </c>
      <c r="IG20" s="14">
        <f t="shared" si="79"/>
        <v>0</v>
      </c>
      <c r="IH20" s="14">
        <f t="shared" si="80"/>
        <v>0</v>
      </c>
      <c r="II20" s="14">
        <f t="shared" si="81"/>
        <v>7640</v>
      </c>
      <c r="IJ20" s="17">
        <f t="shared" si="82"/>
        <v>2.356020942408377E-2</v>
      </c>
      <c r="IK20" s="17">
        <f t="shared" si="83"/>
        <v>0</v>
      </c>
      <c r="IL20" s="17">
        <f t="shared" si="84"/>
        <v>0</v>
      </c>
      <c r="IM20" s="23">
        <f>SUM(IF$5:IF20)</f>
        <v>2780</v>
      </c>
      <c r="IN20" s="14">
        <f>SUM(IG$5:IG20)</f>
        <v>1660</v>
      </c>
      <c r="IO20" s="14">
        <f>SUM(IH$5:IH20)</f>
        <v>760</v>
      </c>
      <c r="IP20" s="17">
        <f t="shared" si="85"/>
        <v>0.36387434554973824</v>
      </c>
      <c r="IQ20" s="17">
        <f t="shared" si="86"/>
        <v>0.21727748691099477</v>
      </c>
      <c r="IR20" s="17">
        <f t="shared" si="87"/>
        <v>9.947643979057591E-2</v>
      </c>
    </row>
    <row r="21" spans="1:252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714</v>
      </c>
      <c r="H21" s="13" t="s">
        <v>716</v>
      </c>
      <c r="I21" s="13" t="s">
        <v>716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722</v>
      </c>
      <c r="W21" s="13" t="s">
        <v>724</v>
      </c>
      <c r="X21" s="13" t="s">
        <v>726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47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674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674</v>
      </c>
      <c r="CN21" s="14">
        <f>INDEX(属性投放!$BD$6:$BD$85,(BW21-2)*20+CB21)</f>
        <v>750</v>
      </c>
      <c r="CQ21" s="13">
        <v>17</v>
      </c>
      <c r="CR21" s="13">
        <f t="shared" si="48"/>
        <v>1</v>
      </c>
      <c r="CS21" s="13">
        <f t="shared" si="49"/>
        <v>17</v>
      </c>
      <c r="CT21" s="14">
        <f t="shared" si="50"/>
        <v>5</v>
      </c>
      <c r="CU21" s="14">
        <f t="shared" si="51"/>
        <v>1102001</v>
      </c>
      <c r="CV21" s="14" t="str">
        <f>INDEX($O$6:$O$36,CR21)&amp;"-"&amp;INDEX(属性投放!$AB$7:$AB$36,CX21)&amp;"-魂火-"&amp;CZ21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701</v>
      </c>
      <c r="CZ21" s="14">
        <f>INDEX(属性投放!$AM$7:$AM$58,CS21)</f>
        <v>2</v>
      </c>
      <c r="DA21" s="14">
        <f t="shared" si="18"/>
        <v>17</v>
      </c>
      <c r="DB21" s="14">
        <f>INDEX(属性投放!$AN$7:$AN$58,DA21)</f>
        <v>62</v>
      </c>
      <c r="DC21" s="14" t="s">
        <v>702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703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704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19"/>
        <v>1102001</v>
      </c>
      <c r="DQ21" s="14" t="str">
        <f t="shared" si="20"/>
        <v>关羽17突</v>
      </c>
      <c r="DR21" s="14">
        <f t="shared" si="52"/>
        <v>9</v>
      </c>
      <c r="DS21" s="14">
        <f t="shared" si="53"/>
        <v>7</v>
      </c>
      <c r="DT21" s="14">
        <f t="shared" si="54"/>
        <v>7</v>
      </c>
      <c r="DU21" s="14">
        <f t="shared" si="21"/>
        <v>5</v>
      </c>
      <c r="DV21" s="14">
        <f t="shared" si="22"/>
        <v>17</v>
      </c>
      <c r="DW21" s="14">
        <f t="shared" si="23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5"/>
        <v>13145</v>
      </c>
      <c r="EC21" s="14">
        <f t="shared" si="56"/>
        <v>14595</v>
      </c>
      <c r="ED21" s="14">
        <f t="shared" si="57"/>
        <v>16670</v>
      </c>
      <c r="EE21" s="14">
        <f t="shared" si="58"/>
        <v>16670</v>
      </c>
      <c r="EF21" s="14">
        <f t="shared" si="59"/>
        <v>19710</v>
      </c>
      <c r="EG21" s="14">
        <f t="shared" si="60"/>
        <v>5989</v>
      </c>
      <c r="EH21" s="14">
        <f t="shared" si="61"/>
        <v>6228</v>
      </c>
      <c r="EI21" s="14">
        <f t="shared" si="62"/>
        <v>6228</v>
      </c>
      <c r="EJ21" s="14">
        <f t="shared" si="63"/>
        <v>6465</v>
      </c>
      <c r="EK21" s="14">
        <f t="shared" si="64"/>
        <v>7185</v>
      </c>
      <c r="EL21" s="14">
        <f t="shared" si="65"/>
        <v>119580</v>
      </c>
      <c r="EM21" s="14">
        <f t="shared" si="66"/>
        <v>124200</v>
      </c>
      <c r="EN21" s="14">
        <f t="shared" si="67"/>
        <v>124200</v>
      </c>
      <c r="EO21" s="14">
        <f t="shared" si="68"/>
        <v>129450</v>
      </c>
      <c r="EP21" s="14">
        <f t="shared" si="69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F21" s="14">
        <f>INDEX(属性投放!$BP$6:$BP$85,(卡牌属性!$DU21-2)*20+卡牌属性!$DV21)</f>
        <v>1800</v>
      </c>
      <c r="FG21" s="14">
        <f>INDEX(属性投放!$BP$6:$BP$85,(卡牌属性!$DU21-2)*20+卡牌属性!$DV21)</f>
        <v>1800</v>
      </c>
      <c r="FH21" s="14">
        <f>INDEX(属性投放!$BP$6:$BP$85,(卡牌属性!$DU21-2)*20+卡牌属性!$DV21)</f>
        <v>1800</v>
      </c>
      <c r="FI21" s="14">
        <f>INDEX(属性投放!$BP$6:$BP$85,(卡牌属性!$DU21-2)*20+卡牌属性!$DV21)</f>
        <v>1800</v>
      </c>
      <c r="FJ21" s="14">
        <f>INDEX(属性投放!$BP$6:$BP$85,(卡牌属性!$DU21-2)*20+卡牌属性!$DV21)</f>
        <v>1800</v>
      </c>
      <c r="FK21" s="14">
        <f>INDEX(属性投放!$BQ$6:$BQ$85,(卡牌属性!$DU21-2)*20+卡牌属性!$DV21)</f>
        <v>900</v>
      </c>
      <c r="FL21" s="14">
        <f>INDEX(属性投放!$BQ$6:$BQ$85,(卡牌属性!$DU21-2)*20+卡牌属性!$DV21)</f>
        <v>900</v>
      </c>
      <c r="FM21" s="14">
        <f>INDEX(属性投放!$BQ$6:$BQ$85,(卡牌属性!$DU21-2)*20+卡牌属性!$DV21)</f>
        <v>900</v>
      </c>
      <c r="FN21" s="14">
        <f>INDEX(属性投放!$BQ$6:$BQ$85,(卡牌属性!$DU21-2)*20+卡牌属性!$DV21)</f>
        <v>900</v>
      </c>
      <c r="FO21" s="14">
        <f>INDEX(属性投放!$BQ$6:$BQ$85,(卡牌属性!$DU21-2)*20+卡牌属性!$DV21)</f>
        <v>900</v>
      </c>
      <c r="FP21" s="14">
        <f>INDEX(属性投放!$BR$6:$BR$85,(卡牌属性!$DU21-2)*20+卡牌属性!$DV21)</f>
        <v>18000</v>
      </c>
      <c r="FQ21" s="14">
        <f>INDEX(属性投放!$BR$6:$BR$85,(卡牌属性!$DU21-2)*20+卡牌属性!$DV21)</f>
        <v>18000</v>
      </c>
      <c r="FR21" s="14">
        <f>INDEX(属性投放!$BR$6:$BR$85,(卡牌属性!$DU21-2)*20+卡牌属性!$DV21)</f>
        <v>18000</v>
      </c>
      <c r="FS21" s="14">
        <f>INDEX(属性投放!$BR$6:$BR$85,(卡牌属性!$DU21-2)*20+卡牌属性!$DV21)</f>
        <v>18000</v>
      </c>
      <c r="FT21" s="14">
        <f>INDEX(属性投放!$BR$6:$BR$85,(卡牌属性!$DU21-2)*20+卡牌属性!$DV21)</f>
        <v>18000</v>
      </c>
      <c r="FX21" s="13">
        <v>17</v>
      </c>
      <c r="FY21" s="13">
        <f t="shared" si="24"/>
        <v>4</v>
      </c>
      <c r="FZ21" s="14">
        <f t="shared" si="70"/>
        <v>1102004</v>
      </c>
      <c r="GA21" s="14" t="s">
        <v>1478</v>
      </c>
      <c r="GB21" s="14">
        <f t="shared" si="25"/>
        <v>2</v>
      </c>
      <c r="GC21" s="14" t="str">
        <f t="shared" si="26"/>
        <v>唐流雨-2星</v>
      </c>
      <c r="GD21" s="14">
        <f>INDEX(Y$6:Y$36,$FY21)+INDEX(属性偏向!Z$4:Z$8,卡牌属性!$GB21)</f>
        <v>5</v>
      </c>
      <c r="GE21" s="14" t="str">
        <f>INDEX(属性评价,卡牌属性!GD21)</f>
        <v>B</v>
      </c>
      <c r="GF21" s="14">
        <f>INDEX(Z$6:Z$36,$FY21)+INDEX(属性偏向!AA$4:AA$8,卡牌属性!$GB21)</f>
        <v>3</v>
      </c>
      <c r="GG21" s="14" t="str">
        <f>INDEX(属性评价,卡牌属性!GF21)</f>
        <v>C</v>
      </c>
      <c r="GH21" s="14">
        <f>INDEX(AA$6:AA$36,$FY21)+INDEX(属性偏向!AB$4:AB$8,卡牌属性!$GB21)</f>
        <v>4</v>
      </c>
      <c r="GI21" s="14" t="str">
        <f>INDEX(属性评价,卡牌属性!GH21)</f>
        <v>C+</v>
      </c>
      <c r="GL21" s="13">
        <v>17</v>
      </c>
      <c r="GM21" s="13">
        <f t="shared" si="27"/>
        <v>4</v>
      </c>
      <c r="GN21" s="14">
        <f t="shared" si="71"/>
        <v>1101004</v>
      </c>
      <c r="GO21" s="14" t="s">
        <v>1478</v>
      </c>
      <c r="GP21" s="14">
        <f t="shared" si="28"/>
        <v>2</v>
      </c>
      <c r="GQ21" s="14" t="str">
        <f t="shared" si="29"/>
        <v>项昆仑-2星</v>
      </c>
      <c r="GR21" s="14">
        <f>INDEX(J$6:J$36,$GM21)+INDEX(属性偏向!Z$4:Z$8,卡牌属性!$GB21)</f>
        <v>8</v>
      </c>
      <c r="GS21" s="14" t="str">
        <f>INDEX(属性评价,卡牌属性!GR21)</f>
        <v>A+</v>
      </c>
      <c r="GT21" s="14">
        <f>INDEX(K$6:K$36,$GM21)+INDEX(属性偏向!Z$4:Z$8,卡牌属性!$GB21)</f>
        <v>8</v>
      </c>
      <c r="GU21" s="14" t="str">
        <f>INDEX(属性评价,卡牌属性!GT21)</f>
        <v>A+</v>
      </c>
      <c r="GV21" s="14">
        <f>INDEX(L$6:L$36,$GM21)+INDEX(属性偏向!Z$4:Z$8,卡牌属性!$GB21)</f>
        <v>8</v>
      </c>
      <c r="GW21" s="14" t="str">
        <f>INDEX(属性评价,卡牌属性!GV21)</f>
        <v>A+</v>
      </c>
      <c r="HA21" s="13">
        <v>17</v>
      </c>
      <c r="HB21" s="13">
        <f>MATCH(HA21-1,属性投放!$T$6:$T$66,1)</f>
        <v>1</v>
      </c>
      <c r="HC21" s="13">
        <f>MATCH(HA21,属性投放!$AN$6:$AN$58,1)-1</f>
        <v>3</v>
      </c>
      <c r="HD21" s="13">
        <f>MATCH(HA21-1,属性投放!$AD$6:$AD$26,1)</f>
        <v>3</v>
      </c>
      <c r="HE21" s="13" t="str">
        <f>INDEX(属性投放!$AB$7:$AB$26,卡牌属性!HD21)</f>
        <v>黑绳+1</v>
      </c>
      <c r="HF21" s="14">
        <f t="shared" si="30"/>
        <v>235</v>
      </c>
      <c r="HG21" s="14">
        <f t="shared" si="31"/>
        <v>90</v>
      </c>
      <c r="HH21" s="14">
        <f t="shared" si="32"/>
        <v>1650</v>
      </c>
      <c r="HI21" s="14">
        <f t="shared" si="33"/>
        <v>6</v>
      </c>
      <c r="HJ21" s="14">
        <f t="shared" si="34"/>
        <v>3</v>
      </c>
      <c r="HK21" s="14">
        <f t="shared" si="35"/>
        <v>60</v>
      </c>
      <c r="HL21" s="14">
        <f>HF21+HI21*($HA21-INDEX(属性投放!$AD$6:$AD$26,卡牌属性!$HD21))</f>
        <v>247</v>
      </c>
      <c r="HM21" s="14">
        <f>HG21+HJ21*($HA21-INDEX(属性投放!$AD$6:$AD$26,卡牌属性!$HD21))</f>
        <v>96</v>
      </c>
      <c r="HN21" s="14">
        <f>HH21+HK21*($HA21-INDEX(属性投放!$AD$6:$AD$26,卡牌属性!$HD21))</f>
        <v>1770</v>
      </c>
      <c r="HO21" s="14">
        <f t="shared" si="36"/>
        <v>55</v>
      </c>
      <c r="HP21" s="14">
        <f t="shared" si="37"/>
        <v>28</v>
      </c>
      <c r="HQ21" s="14">
        <f t="shared" si="38"/>
        <v>550</v>
      </c>
      <c r="HR21" s="14">
        <f>IF(COUNTIF(属性投放!$AN$7:$AN$58,"="&amp;卡牌属性!HA21)&gt;0,卡牌属性!HC21,0)</f>
        <v>0</v>
      </c>
      <c r="HS21" s="14">
        <f t="shared" si="39"/>
        <v>0</v>
      </c>
      <c r="HT21" s="14">
        <f t="shared" si="40"/>
        <v>0</v>
      </c>
      <c r="HU21" s="14">
        <f t="shared" si="41"/>
        <v>0</v>
      </c>
      <c r="HV21" s="14">
        <f>IF(COUNTIF(属性投放!$AD$6:$AD$26,"="&amp;卡牌属性!HA21)&gt;0,卡牌属性!HD21,0)</f>
        <v>0</v>
      </c>
      <c r="HW21" s="14">
        <f t="shared" si="42"/>
        <v>0</v>
      </c>
      <c r="HX21" s="14">
        <f t="shared" si="43"/>
        <v>0</v>
      </c>
      <c r="HY21" s="14">
        <f t="shared" si="44"/>
        <v>0</v>
      </c>
      <c r="HZ21" s="14">
        <f t="shared" si="72"/>
        <v>6</v>
      </c>
      <c r="IA21" s="14">
        <f t="shared" si="73"/>
        <v>3</v>
      </c>
      <c r="IB21" s="14">
        <f t="shared" si="74"/>
        <v>60</v>
      </c>
      <c r="IC21" s="14">
        <f t="shared" si="75"/>
        <v>302</v>
      </c>
      <c r="ID21" s="14">
        <f t="shared" si="76"/>
        <v>124</v>
      </c>
      <c r="IE21" s="14">
        <f t="shared" si="77"/>
        <v>2320</v>
      </c>
      <c r="IF21" s="14">
        <f t="shared" si="78"/>
        <v>180</v>
      </c>
      <c r="IG21" s="14">
        <f t="shared" si="79"/>
        <v>0</v>
      </c>
      <c r="IH21" s="14">
        <f t="shared" si="80"/>
        <v>0</v>
      </c>
      <c r="II21" s="14">
        <f t="shared" si="81"/>
        <v>7820</v>
      </c>
      <c r="IJ21" s="17">
        <f t="shared" si="82"/>
        <v>2.3017902813299233E-2</v>
      </c>
      <c r="IK21" s="17">
        <f t="shared" si="83"/>
        <v>0</v>
      </c>
      <c r="IL21" s="17">
        <f t="shared" si="84"/>
        <v>0</v>
      </c>
      <c r="IM21" s="23">
        <f>SUM(IF$5:IF21)</f>
        <v>2960</v>
      </c>
      <c r="IN21" s="14">
        <f>SUM(IG$5:IG21)</f>
        <v>1660</v>
      </c>
      <c r="IO21" s="14">
        <f>SUM(IH$5:IH21)</f>
        <v>760</v>
      </c>
      <c r="IP21" s="17">
        <f t="shared" si="85"/>
        <v>0.37851662404092073</v>
      </c>
      <c r="IQ21" s="17">
        <f t="shared" si="86"/>
        <v>0.21227621483375958</v>
      </c>
      <c r="IR21" s="17">
        <f t="shared" si="87"/>
        <v>9.718670076726342E-2</v>
      </c>
    </row>
    <row r="22" spans="1:252" ht="16.5" x14ac:dyDescent="0.2">
      <c r="A22" s="13">
        <v>1101016</v>
      </c>
      <c r="B22" s="13" t="s">
        <v>1250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726</v>
      </c>
      <c r="H22" s="13" t="s">
        <v>722</v>
      </c>
      <c r="I22" s="13" t="s">
        <v>722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722</v>
      </c>
      <c r="W22" s="13" t="s">
        <v>722</v>
      </c>
      <c r="X22" s="13" t="s">
        <v>718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47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674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674</v>
      </c>
      <c r="CN22" s="14">
        <f>INDEX(属性投放!$BD$6:$BD$85,(BW22-2)*20+CB22)</f>
        <v>750</v>
      </c>
      <c r="CQ22" s="13">
        <v>18</v>
      </c>
      <c r="CR22" s="13">
        <f t="shared" si="48"/>
        <v>1</v>
      </c>
      <c r="CS22" s="13">
        <f t="shared" si="49"/>
        <v>18</v>
      </c>
      <c r="CT22" s="14">
        <f t="shared" si="50"/>
        <v>5</v>
      </c>
      <c r="CU22" s="14">
        <f t="shared" si="51"/>
        <v>1102001</v>
      </c>
      <c r="CV22" s="14" t="str">
        <f>INDEX($O$6:$O$36,CR22)&amp;"-"&amp;INDEX(属性投放!$AB$7:$AB$36,CX22)&amp;"-魂火-"&amp;CZ22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701</v>
      </c>
      <c r="CZ22" s="14">
        <f>INDEX(属性投放!$AM$7:$AM$58,CS22)</f>
        <v>3</v>
      </c>
      <c r="DA22" s="14">
        <f t="shared" si="18"/>
        <v>18</v>
      </c>
      <c r="DB22" s="14">
        <f>INDEX(属性投放!$AN$7:$AN$58,DA22)</f>
        <v>65</v>
      </c>
      <c r="DC22" s="14" t="s">
        <v>702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703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704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19"/>
        <v>1102001</v>
      </c>
      <c r="DQ22" s="14" t="str">
        <f t="shared" si="20"/>
        <v>关羽18突</v>
      </c>
      <c r="DR22" s="14">
        <f t="shared" si="52"/>
        <v>9</v>
      </c>
      <c r="DS22" s="14">
        <f t="shared" si="53"/>
        <v>7</v>
      </c>
      <c r="DT22" s="14">
        <f t="shared" si="54"/>
        <v>7</v>
      </c>
      <c r="DU22" s="14">
        <f t="shared" si="21"/>
        <v>5</v>
      </c>
      <c r="DV22" s="14">
        <f t="shared" si="22"/>
        <v>18</v>
      </c>
      <c r="DW22" s="14">
        <f t="shared" si="23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5"/>
        <v>15545</v>
      </c>
      <c r="EC22" s="14">
        <f t="shared" si="56"/>
        <v>17195</v>
      </c>
      <c r="ED22" s="14">
        <f t="shared" si="57"/>
        <v>19670</v>
      </c>
      <c r="EE22" s="14">
        <f t="shared" si="58"/>
        <v>19670</v>
      </c>
      <c r="EF22" s="14">
        <f t="shared" si="59"/>
        <v>23110</v>
      </c>
      <c r="EG22" s="14">
        <f t="shared" si="60"/>
        <v>7089</v>
      </c>
      <c r="EH22" s="14">
        <f t="shared" si="61"/>
        <v>7368</v>
      </c>
      <c r="EI22" s="14">
        <f t="shared" si="62"/>
        <v>7368</v>
      </c>
      <c r="EJ22" s="14">
        <f t="shared" si="63"/>
        <v>7669</v>
      </c>
      <c r="EK22" s="14">
        <f t="shared" si="64"/>
        <v>8485</v>
      </c>
      <c r="EL22" s="14">
        <f t="shared" si="65"/>
        <v>141580</v>
      </c>
      <c r="EM22" s="14">
        <f t="shared" si="66"/>
        <v>147000</v>
      </c>
      <c r="EN22" s="14">
        <f t="shared" si="67"/>
        <v>147000</v>
      </c>
      <c r="EO22" s="14">
        <f t="shared" si="68"/>
        <v>153450</v>
      </c>
      <c r="EP22" s="14">
        <f t="shared" si="69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F22" s="14">
        <f>INDEX(属性投放!$BP$6:$BP$85,(卡牌属性!$DU22-2)*20+卡牌属性!$DV22)</f>
        <v>3200</v>
      </c>
      <c r="FG22" s="14">
        <f>INDEX(属性投放!$BP$6:$BP$85,(卡牌属性!$DU22-2)*20+卡牌属性!$DV22)</f>
        <v>3200</v>
      </c>
      <c r="FH22" s="14">
        <f>INDEX(属性投放!$BP$6:$BP$85,(卡牌属性!$DU22-2)*20+卡牌属性!$DV22)</f>
        <v>3200</v>
      </c>
      <c r="FI22" s="14">
        <f>INDEX(属性投放!$BP$6:$BP$85,(卡牌属性!$DU22-2)*20+卡牌属性!$DV22)</f>
        <v>3200</v>
      </c>
      <c r="FJ22" s="14">
        <f>INDEX(属性投放!$BP$6:$BP$85,(卡牌属性!$DU22-2)*20+卡牌属性!$DV22)</f>
        <v>3200</v>
      </c>
      <c r="FK22" s="14">
        <f>INDEX(属性投放!$BQ$6:$BQ$85,(卡牌属性!$DU22-2)*20+卡牌属性!$DV22)</f>
        <v>1600</v>
      </c>
      <c r="FL22" s="14">
        <f>INDEX(属性投放!$BQ$6:$BQ$85,(卡牌属性!$DU22-2)*20+卡牌属性!$DV22)</f>
        <v>1600</v>
      </c>
      <c r="FM22" s="14">
        <f>INDEX(属性投放!$BQ$6:$BQ$85,(卡牌属性!$DU22-2)*20+卡牌属性!$DV22)</f>
        <v>1600</v>
      </c>
      <c r="FN22" s="14">
        <f>INDEX(属性投放!$BQ$6:$BQ$85,(卡牌属性!$DU22-2)*20+卡牌属性!$DV22)</f>
        <v>1600</v>
      </c>
      <c r="FO22" s="14">
        <f>INDEX(属性投放!$BQ$6:$BQ$85,(卡牌属性!$DU22-2)*20+卡牌属性!$DV22)</f>
        <v>1600</v>
      </c>
      <c r="FP22" s="14">
        <f>INDEX(属性投放!$BR$6:$BR$85,(卡牌属性!$DU22-2)*20+卡牌属性!$DV22)</f>
        <v>32000</v>
      </c>
      <c r="FQ22" s="14">
        <f>INDEX(属性投放!$BR$6:$BR$85,(卡牌属性!$DU22-2)*20+卡牌属性!$DV22)</f>
        <v>32000</v>
      </c>
      <c r="FR22" s="14">
        <f>INDEX(属性投放!$BR$6:$BR$85,(卡牌属性!$DU22-2)*20+卡牌属性!$DV22)</f>
        <v>32000</v>
      </c>
      <c r="FS22" s="14">
        <f>INDEX(属性投放!$BR$6:$BR$85,(卡牌属性!$DU22-2)*20+卡牌属性!$DV22)</f>
        <v>32000</v>
      </c>
      <c r="FT22" s="14">
        <f>INDEX(属性投放!$BR$6:$BR$85,(卡牌属性!$DU22-2)*20+卡牌属性!$DV22)</f>
        <v>32000</v>
      </c>
      <c r="FX22" s="13">
        <v>18</v>
      </c>
      <c r="FY22" s="13">
        <f t="shared" si="24"/>
        <v>4</v>
      </c>
      <c r="FZ22" s="14">
        <f t="shared" si="70"/>
        <v>1102004</v>
      </c>
      <c r="GA22" s="14" t="s">
        <v>1478</v>
      </c>
      <c r="GB22" s="14">
        <f t="shared" si="25"/>
        <v>3</v>
      </c>
      <c r="GC22" s="14" t="str">
        <f t="shared" si="26"/>
        <v>唐流雨-3星</v>
      </c>
      <c r="GD22" s="14">
        <f>INDEX(Y$6:Y$36,$FY22)+INDEX(属性偏向!Z$4:Z$8,卡牌属性!$GB22)</f>
        <v>6</v>
      </c>
      <c r="GE22" s="14" t="str">
        <f>INDEX(属性评价,卡牌属性!GD22)</f>
        <v>B+</v>
      </c>
      <c r="GF22" s="14">
        <f>INDEX(Z$6:Z$36,$FY22)+INDEX(属性偏向!AA$4:AA$8,卡牌属性!$GB22)</f>
        <v>3</v>
      </c>
      <c r="GG22" s="14" t="str">
        <f>INDEX(属性评价,卡牌属性!GF22)</f>
        <v>C</v>
      </c>
      <c r="GH22" s="14">
        <f>INDEX(AA$6:AA$36,$FY22)+INDEX(属性偏向!AB$4:AB$8,卡牌属性!$GB22)</f>
        <v>4</v>
      </c>
      <c r="GI22" s="14" t="str">
        <f>INDEX(属性评价,卡牌属性!GH22)</f>
        <v>C+</v>
      </c>
      <c r="GL22" s="13">
        <v>18</v>
      </c>
      <c r="GM22" s="13">
        <f t="shared" si="27"/>
        <v>4</v>
      </c>
      <c r="GN22" s="14">
        <f t="shared" si="71"/>
        <v>1101004</v>
      </c>
      <c r="GO22" s="14" t="s">
        <v>1478</v>
      </c>
      <c r="GP22" s="14">
        <f t="shared" si="28"/>
        <v>3</v>
      </c>
      <c r="GQ22" s="14" t="str">
        <f t="shared" si="29"/>
        <v>项昆仑-3星</v>
      </c>
      <c r="GR22" s="14">
        <f>INDEX(J$6:J$36,$GM22)+INDEX(属性偏向!Z$4:Z$8,卡牌属性!$GB22)</f>
        <v>9</v>
      </c>
      <c r="GS22" s="14" t="str">
        <f>INDEX(属性评价,卡牌属性!GR22)</f>
        <v>S</v>
      </c>
      <c r="GT22" s="14">
        <f>INDEX(K$6:K$36,$GM22)+INDEX(属性偏向!Z$4:Z$8,卡牌属性!$GB22)</f>
        <v>9</v>
      </c>
      <c r="GU22" s="14" t="str">
        <f>INDEX(属性评价,卡牌属性!GT22)</f>
        <v>S</v>
      </c>
      <c r="GV22" s="14">
        <f>INDEX(L$6:L$36,$GM22)+INDEX(属性偏向!Z$4:Z$8,卡牌属性!$GB22)</f>
        <v>9</v>
      </c>
      <c r="GW22" s="14" t="str">
        <f>INDEX(属性评价,卡牌属性!GV22)</f>
        <v>S</v>
      </c>
      <c r="HA22" s="13">
        <v>18</v>
      </c>
      <c r="HB22" s="13">
        <f>MATCH(HA22-1,属性投放!$T$6:$T$66,1)</f>
        <v>1</v>
      </c>
      <c r="HC22" s="13">
        <f>MATCH(HA22,属性投放!$AN$6:$AN$58,1)-1</f>
        <v>3</v>
      </c>
      <c r="HD22" s="13">
        <f>MATCH(HA22-1,属性投放!$AD$6:$AD$26,1)</f>
        <v>3</v>
      </c>
      <c r="HE22" s="13" t="str">
        <f>INDEX(属性投放!$AB$7:$AB$26,卡牌属性!HD22)</f>
        <v>黑绳+1</v>
      </c>
      <c r="HF22" s="14">
        <f t="shared" si="30"/>
        <v>235</v>
      </c>
      <c r="HG22" s="14">
        <f t="shared" si="31"/>
        <v>90</v>
      </c>
      <c r="HH22" s="14">
        <f t="shared" si="32"/>
        <v>1650</v>
      </c>
      <c r="HI22" s="14">
        <f t="shared" si="33"/>
        <v>6</v>
      </c>
      <c r="HJ22" s="14">
        <f t="shared" si="34"/>
        <v>3</v>
      </c>
      <c r="HK22" s="14">
        <f t="shared" si="35"/>
        <v>60</v>
      </c>
      <c r="HL22" s="14">
        <f>HF22+HI22*($HA22-INDEX(属性投放!$AD$6:$AD$26,卡牌属性!$HD22))</f>
        <v>253</v>
      </c>
      <c r="HM22" s="14">
        <f>HG22+HJ22*($HA22-INDEX(属性投放!$AD$6:$AD$26,卡牌属性!$HD22))</f>
        <v>99</v>
      </c>
      <c r="HN22" s="14">
        <f>HH22+HK22*($HA22-INDEX(属性投放!$AD$6:$AD$26,卡牌属性!$HD22))</f>
        <v>1830</v>
      </c>
      <c r="HO22" s="14">
        <f t="shared" si="36"/>
        <v>55</v>
      </c>
      <c r="HP22" s="14">
        <f t="shared" si="37"/>
        <v>28</v>
      </c>
      <c r="HQ22" s="14">
        <f t="shared" si="38"/>
        <v>550</v>
      </c>
      <c r="HR22" s="14">
        <f>IF(COUNTIF(属性投放!$AN$7:$AN$58,"="&amp;卡牌属性!HA22)&gt;0,卡牌属性!HC22,0)</f>
        <v>0</v>
      </c>
      <c r="HS22" s="14">
        <f t="shared" si="39"/>
        <v>0</v>
      </c>
      <c r="HT22" s="14">
        <f t="shared" si="40"/>
        <v>0</v>
      </c>
      <c r="HU22" s="14">
        <f t="shared" si="41"/>
        <v>0</v>
      </c>
      <c r="HV22" s="14">
        <f>IF(COUNTIF(属性投放!$AD$6:$AD$26,"="&amp;卡牌属性!HA22)&gt;0,卡牌属性!HD22,0)</f>
        <v>0</v>
      </c>
      <c r="HW22" s="14">
        <f t="shared" si="42"/>
        <v>0</v>
      </c>
      <c r="HX22" s="14">
        <f t="shared" si="43"/>
        <v>0</v>
      </c>
      <c r="HY22" s="14">
        <f t="shared" si="44"/>
        <v>0</v>
      </c>
      <c r="HZ22" s="14">
        <f t="shared" si="72"/>
        <v>6</v>
      </c>
      <c r="IA22" s="14">
        <f t="shared" si="73"/>
        <v>3</v>
      </c>
      <c r="IB22" s="14">
        <f t="shared" si="74"/>
        <v>60</v>
      </c>
      <c r="IC22" s="14">
        <f t="shared" si="75"/>
        <v>308</v>
      </c>
      <c r="ID22" s="14">
        <f t="shared" si="76"/>
        <v>127</v>
      </c>
      <c r="IE22" s="14">
        <f t="shared" si="77"/>
        <v>2380</v>
      </c>
      <c r="IF22" s="14">
        <f t="shared" si="78"/>
        <v>180</v>
      </c>
      <c r="IG22" s="14">
        <f t="shared" si="79"/>
        <v>0</v>
      </c>
      <c r="IH22" s="14">
        <f t="shared" si="80"/>
        <v>0</v>
      </c>
      <c r="II22" s="14">
        <f t="shared" si="81"/>
        <v>8000</v>
      </c>
      <c r="IJ22" s="17">
        <f t="shared" si="82"/>
        <v>2.2499999999999999E-2</v>
      </c>
      <c r="IK22" s="17">
        <f t="shared" si="83"/>
        <v>0</v>
      </c>
      <c r="IL22" s="17">
        <f t="shared" si="84"/>
        <v>0</v>
      </c>
      <c r="IM22" s="23">
        <f>SUM(IF$5:IF22)</f>
        <v>3140</v>
      </c>
      <c r="IN22" s="14">
        <f>SUM(IG$5:IG22)</f>
        <v>1660</v>
      </c>
      <c r="IO22" s="14">
        <f>SUM(IH$5:IH22)</f>
        <v>760</v>
      </c>
      <c r="IP22" s="17">
        <f t="shared" si="85"/>
        <v>0.39250000000000002</v>
      </c>
      <c r="IQ22" s="17">
        <f t="shared" si="86"/>
        <v>0.20749999999999999</v>
      </c>
      <c r="IR22" s="17">
        <f t="shared" si="87"/>
        <v>9.5000000000000001E-2</v>
      </c>
    </row>
    <row r="23" spans="1:252" ht="16.5" x14ac:dyDescent="0.2">
      <c r="A23" s="13">
        <v>1101020</v>
      </c>
      <c r="B23" s="13" t="s">
        <v>1251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720</v>
      </c>
      <c r="H23" s="13" t="s">
        <v>720</v>
      </c>
      <c r="I23" s="13" t="s">
        <v>720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716</v>
      </c>
      <c r="W23" s="13" t="s">
        <v>716</v>
      </c>
      <c r="X23" s="13" t="s">
        <v>716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47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674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674</v>
      </c>
      <c r="CN23" s="14">
        <f>INDEX(属性投放!$BD$6:$BD$85,(BW23-2)*20+CB23)</f>
        <v>1000</v>
      </c>
      <c r="CQ23" s="13">
        <v>19</v>
      </c>
      <c r="CR23" s="13">
        <f t="shared" si="48"/>
        <v>1</v>
      </c>
      <c r="CS23" s="13">
        <f t="shared" si="49"/>
        <v>19</v>
      </c>
      <c r="CT23" s="14">
        <f t="shared" si="50"/>
        <v>5</v>
      </c>
      <c r="CU23" s="14">
        <f t="shared" si="51"/>
        <v>1102001</v>
      </c>
      <c r="CV23" s="14" t="str">
        <f>INDEX($O$6:$O$36,CR23)&amp;"-"&amp;INDEX(属性投放!$AB$7:$AB$36,CX23)&amp;"-魂火-"&amp;CZ23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701</v>
      </c>
      <c r="CZ23" s="14">
        <f>INDEX(属性投放!$AM$7:$AM$58,CS23)</f>
        <v>1</v>
      </c>
      <c r="DA23" s="14">
        <f t="shared" si="18"/>
        <v>19</v>
      </c>
      <c r="DB23" s="14">
        <f>INDEX(属性投放!$AN$7:$AN$58,DA23)</f>
        <v>67</v>
      </c>
      <c r="DC23" s="14" t="s">
        <v>702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703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704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19"/>
        <v>1102001</v>
      </c>
      <c r="DQ23" s="14" t="str">
        <f t="shared" si="20"/>
        <v>关羽19突</v>
      </c>
      <c r="DR23" s="14">
        <f t="shared" si="52"/>
        <v>9</v>
      </c>
      <c r="DS23" s="14">
        <f t="shared" si="53"/>
        <v>7</v>
      </c>
      <c r="DT23" s="14">
        <f t="shared" si="54"/>
        <v>7</v>
      </c>
      <c r="DU23" s="14">
        <f t="shared" si="21"/>
        <v>5</v>
      </c>
      <c r="DV23" s="14">
        <f t="shared" si="22"/>
        <v>19</v>
      </c>
      <c r="DW23" s="14">
        <f t="shared" si="23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5"/>
        <v>19270</v>
      </c>
      <c r="EC23" s="14">
        <f t="shared" si="56"/>
        <v>21095</v>
      </c>
      <c r="ED23" s="14">
        <f t="shared" si="57"/>
        <v>23920</v>
      </c>
      <c r="EE23" s="14">
        <f t="shared" si="58"/>
        <v>23920</v>
      </c>
      <c r="EF23" s="14">
        <f t="shared" si="59"/>
        <v>27710</v>
      </c>
      <c r="EG23" s="14">
        <f t="shared" si="60"/>
        <v>8864</v>
      </c>
      <c r="EH23" s="14">
        <f t="shared" si="61"/>
        <v>9178</v>
      </c>
      <c r="EI23" s="14">
        <f t="shared" si="62"/>
        <v>9178</v>
      </c>
      <c r="EJ23" s="14">
        <f t="shared" si="63"/>
        <v>9535</v>
      </c>
      <c r="EK23" s="14">
        <f t="shared" si="64"/>
        <v>10435</v>
      </c>
      <c r="EL23" s="14">
        <f t="shared" si="65"/>
        <v>177080</v>
      </c>
      <c r="EM23" s="14">
        <f t="shared" si="66"/>
        <v>183200</v>
      </c>
      <c r="EN23" s="14">
        <f t="shared" si="67"/>
        <v>183200</v>
      </c>
      <c r="EO23" s="14">
        <f t="shared" si="68"/>
        <v>190700</v>
      </c>
      <c r="EP23" s="14">
        <f t="shared" si="69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F23" s="14">
        <f>INDEX(属性投放!$BP$6:$BP$85,(卡牌属性!$DU23-2)*20+卡牌属性!$DV23)</f>
        <v>3200</v>
      </c>
      <c r="FG23" s="14">
        <f>INDEX(属性投放!$BP$6:$BP$85,(卡牌属性!$DU23-2)*20+卡牌属性!$DV23)</f>
        <v>3200</v>
      </c>
      <c r="FH23" s="14">
        <f>INDEX(属性投放!$BP$6:$BP$85,(卡牌属性!$DU23-2)*20+卡牌属性!$DV23)</f>
        <v>3200</v>
      </c>
      <c r="FI23" s="14">
        <f>INDEX(属性投放!$BP$6:$BP$85,(卡牌属性!$DU23-2)*20+卡牌属性!$DV23)</f>
        <v>3200</v>
      </c>
      <c r="FJ23" s="14">
        <f>INDEX(属性投放!$BP$6:$BP$85,(卡牌属性!$DU23-2)*20+卡牌属性!$DV23)</f>
        <v>3200</v>
      </c>
      <c r="FK23" s="14">
        <f>INDEX(属性投放!$BQ$6:$BQ$85,(卡牌属性!$DU23-2)*20+卡牌属性!$DV23)</f>
        <v>1600</v>
      </c>
      <c r="FL23" s="14">
        <f>INDEX(属性投放!$BQ$6:$BQ$85,(卡牌属性!$DU23-2)*20+卡牌属性!$DV23)</f>
        <v>1600</v>
      </c>
      <c r="FM23" s="14">
        <f>INDEX(属性投放!$BQ$6:$BQ$85,(卡牌属性!$DU23-2)*20+卡牌属性!$DV23)</f>
        <v>1600</v>
      </c>
      <c r="FN23" s="14">
        <f>INDEX(属性投放!$BQ$6:$BQ$85,(卡牌属性!$DU23-2)*20+卡牌属性!$DV23)</f>
        <v>1600</v>
      </c>
      <c r="FO23" s="14">
        <f>INDEX(属性投放!$BQ$6:$BQ$85,(卡牌属性!$DU23-2)*20+卡牌属性!$DV23)</f>
        <v>1600</v>
      </c>
      <c r="FP23" s="14">
        <f>INDEX(属性投放!$BR$6:$BR$85,(卡牌属性!$DU23-2)*20+卡牌属性!$DV23)</f>
        <v>32000</v>
      </c>
      <c r="FQ23" s="14">
        <f>INDEX(属性投放!$BR$6:$BR$85,(卡牌属性!$DU23-2)*20+卡牌属性!$DV23)</f>
        <v>32000</v>
      </c>
      <c r="FR23" s="14">
        <f>INDEX(属性投放!$BR$6:$BR$85,(卡牌属性!$DU23-2)*20+卡牌属性!$DV23)</f>
        <v>32000</v>
      </c>
      <c r="FS23" s="14">
        <f>INDEX(属性投放!$BR$6:$BR$85,(卡牌属性!$DU23-2)*20+卡牌属性!$DV23)</f>
        <v>32000</v>
      </c>
      <c r="FT23" s="14">
        <f>INDEX(属性投放!$BR$6:$BR$85,(卡牌属性!$DU23-2)*20+卡牌属性!$DV23)</f>
        <v>32000</v>
      </c>
      <c r="FX23" s="13">
        <v>19</v>
      </c>
      <c r="FY23" s="13">
        <f t="shared" si="24"/>
        <v>4</v>
      </c>
      <c r="FZ23" s="14">
        <f t="shared" si="70"/>
        <v>1102004</v>
      </c>
      <c r="GA23" s="14" t="s">
        <v>1478</v>
      </c>
      <c r="GB23" s="14">
        <f t="shared" si="25"/>
        <v>4</v>
      </c>
      <c r="GC23" s="14" t="str">
        <f t="shared" si="26"/>
        <v>唐流雨-4星</v>
      </c>
      <c r="GD23" s="14">
        <f>INDEX(Y$6:Y$36,$FY23)+INDEX(属性偏向!Z$4:Z$8,卡牌属性!$GB23)</f>
        <v>6</v>
      </c>
      <c r="GE23" s="14" t="str">
        <f>INDEX(属性评价,卡牌属性!GD23)</f>
        <v>B+</v>
      </c>
      <c r="GF23" s="14">
        <f>INDEX(Z$6:Z$36,$FY23)+INDEX(属性偏向!AA$4:AA$8,卡牌属性!$GB23)</f>
        <v>4</v>
      </c>
      <c r="GG23" s="14" t="str">
        <f>INDEX(属性评价,卡牌属性!GF23)</f>
        <v>C+</v>
      </c>
      <c r="GH23" s="14">
        <f>INDEX(AA$6:AA$36,$FY23)+INDEX(属性偏向!AB$4:AB$8,卡牌属性!$GB23)</f>
        <v>5</v>
      </c>
      <c r="GI23" s="14" t="str">
        <f>INDEX(属性评价,卡牌属性!GH23)</f>
        <v>B</v>
      </c>
      <c r="GL23" s="13">
        <v>19</v>
      </c>
      <c r="GM23" s="13">
        <f t="shared" si="27"/>
        <v>4</v>
      </c>
      <c r="GN23" s="14">
        <f t="shared" si="71"/>
        <v>1101004</v>
      </c>
      <c r="GO23" s="14" t="s">
        <v>1478</v>
      </c>
      <c r="GP23" s="14">
        <f t="shared" si="28"/>
        <v>4</v>
      </c>
      <c r="GQ23" s="14" t="str">
        <f t="shared" si="29"/>
        <v>项昆仑-4星</v>
      </c>
      <c r="GR23" s="14">
        <f>INDEX(J$6:J$36,$GM23)+INDEX(属性偏向!Z$4:Z$8,卡牌属性!$GB23)</f>
        <v>9</v>
      </c>
      <c r="GS23" s="14" t="str">
        <f>INDEX(属性评价,卡牌属性!GR23)</f>
        <v>S</v>
      </c>
      <c r="GT23" s="14">
        <f>INDEX(K$6:K$36,$GM23)+INDEX(属性偏向!Z$4:Z$8,卡牌属性!$GB23)</f>
        <v>9</v>
      </c>
      <c r="GU23" s="14" t="str">
        <f>INDEX(属性评价,卡牌属性!GT23)</f>
        <v>S</v>
      </c>
      <c r="GV23" s="14">
        <f>INDEX(L$6:L$36,$GM23)+INDEX(属性偏向!Z$4:Z$8,卡牌属性!$GB23)</f>
        <v>9</v>
      </c>
      <c r="GW23" s="14" t="str">
        <f>INDEX(属性评价,卡牌属性!GV23)</f>
        <v>S</v>
      </c>
      <c r="HA23" s="13">
        <v>19</v>
      </c>
      <c r="HB23" s="13">
        <f>MATCH(HA23-1,属性投放!$T$6:$T$66,1)</f>
        <v>1</v>
      </c>
      <c r="HC23" s="13">
        <f>MATCH(HA23,属性投放!$AN$6:$AN$58,1)-1</f>
        <v>3</v>
      </c>
      <c r="HD23" s="13">
        <f>MATCH(HA23-1,属性投放!$AD$6:$AD$26,1)</f>
        <v>3</v>
      </c>
      <c r="HE23" s="13" t="str">
        <f>INDEX(属性投放!$AB$7:$AB$26,卡牌属性!HD23)</f>
        <v>黑绳+1</v>
      </c>
      <c r="HF23" s="14">
        <f t="shared" si="30"/>
        <v>235</v>
      </c>
      <c r="HG23" s="14">
        <f t="shared" si="31"/>
        <v>90</v>
      </c>
      <c r="HH23" s="14">
        <f t="shared" si="32"/>
        <v>1650</v>
      </c>
      <c r="HI23" s="14">
        <f t="shared" si="33"/>
        <v>6</v>
      </c>
      <c r="HJ23" s="14">
        <f t="shared" si="34"/>
        <v>3</v>
      </c>
      <c r="HK23" s="14">
        <f t="shared" si="35"/>
        <v>60</v>
      </c>
      <c r="HL23" s="14">
        <f>HF23+HI23*($HA23-INDEX(属性投放!$AD$6:$AD$26,卡牌属性!$HD23))</f>
        <v>259</v>
      </c>
      <c r="HM23" s="14">
        <f>HG23+HJ23*($HA23-INDEX(属性投放!$AD$6:$AD$26,卡牌属性!$HD23))</f>
        <v>102</v>
      </c>
      <c r="HN23" s="14">
        <f>HH23+HK23*($HA23-INDEX(属性投放!$AD$6:$AD$26,卡牌属性!$HD23))</f>
        <v>1890</v>
      </c>
      <c r="HO23" s="14">
        <f t="shared" si="36"/>
        <v>55</v>
      </c>
      <c r="HP23" s="14">
        <f t="shared" si="37"/>
        <v>28</v>
      </c>
      <c r="HQ23" s="14">
        <f t="shared" si="38"/>
        <v>550</v>
      </c>
      <c r="HR23" s="14">
        <f>IF(COUNTIF(属性投放!$AN$7:$AN$58,"="&amp;卡牌属性!HA23)&gt;0,卡牌属性!HC23,0)</f>
        <v>0</v>
      </c>
      <c r="HS23" s="14">
        <f t="shared" si="39"/>
        <v>0</v>
      </c>
      <c r="HT23" s="14">
        <f t="shared" si="40"/>
        <v>0</v>
      </c>
      <c r="HU23" s="14">
        <f t="shared" si="41"/>
        <v>0</v>
      </c>
      <c r="HV23" s="14">
        <f>IF(COUNTIF(属性投放!$AD$6:$AD$26,"="&amp;卡牌属性!HA23)&gt;0,卡牌属性!HD23,0)</f>
        <v>0</v>
      </c>
      <c r="HW23" s="14">
        <f t="shared" si="42"/>
        <v>0</v>
      </c>
      <c r="HX23" s="14">
        <f t="shared" si="43"/>
        <v>0</v>
      </c>
      <c r="HY23" s="14">
        <f t="shared" si="44"/>
        <v>0</v>
      </c>
      <c r="HZ23" s="14">
        <f t="shared" si="72"/>
        <v>6</v>
      </c>
      <c r="IA23" s="14">
        <f t="shared" si="73"/>
        <v>3</v>
      </c>
      <c r="IB23" s="14">
        <f t="shared" si="74"/>
        <v>60</v>
      </c>
      <c r="IC23" s="14">
        <f t="shared" si="75"/>
        <v>314</v>
      </c>
      <c r="ID23" s="14">
        <f t="shared" si="76"/>
        <v>130</v>
      </c>
      <c r="IE23" s="14">
        <f t="shared" si="77"/>
        <v>2440</v>
      </c>
      <c r="IF23" s="14">
        <f t="shared" si="78"/>
        <v>180</v>
      </c>
      <c r="IG23" s="14">
        <f t="shared" si="79"/>
        <v>0</v>
      </c>
      <c r="IH23" s="14">
        <f t="shared" si="80"/>
        <v>0</v>
      </c>
      <c r="II23" s="14">
        <f t="shared" si="81"/>
        <v>8180</v>
      </c>
      <c r="IJ23" s="17">
        <f t="shared" si="82"/>
        <v>2.2004889975550123E-2</v>
      </c>
      <c r="IK23" s="17">
        <f t="shared" si="83"/>
        <v>0</v>
      </c>
      <c r="IL23" s="17">
        <f t="shared" si="84"/>
        <v>0</v>
      </c>
      <c r="IM23" s="23">
        <f>SUM(IF$5:IF23)</f>
        <v>3320</v>
      </c>
      <c r="IN23" s="14">
        <f>SUM(IG$5:IG23)</f>
        <v>1660</v>
      </c>
      <c r="IO23" s="14">
        <f>SUM(IH$5:IH23)</f>
        <v>760</v>
      </c>
      <c r="IP23" s="17">
        <f t="shared" si="85"/>
        <v>0.40586797066014668</v>
      </c>
      <c r="IQ23" s="17">
        <f t="shared" si="86"/>
        <v>0.20293398533007334</v>
      </c>
      <c r="IR23" s="17">
        <f t="shared" si="87"/>
        <v>9.2909535452322736E-2</v>
      </c>
    </row>
    <row r="24" spans="1:252" ht="16.5" x14ac:dyDescent="0.2">
      <c r="A24" s="13">
        <v>1101022</v>
      </c>
      <c r="B24" s="13" t="s">
        <v>1252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718</v>
      </c>
      <c r="H24" s="13" t="s">
        <v>716</v>
      </c>
      <c r="I24" s="13" t="s">
        <v>716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716</v>
      </c>
      <c r="W24" s="13" t="s">
        <v>716</v>
      </c>
      <c r="X24" s="13" t="s">
        <v>716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47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674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674</v>
      </c>
      <c r="CN24" s="14">
        <f>INDEX(属性投放!$BD$6:$BD$85,(BW24-2)*20+CB24)</f>
        <v>1000</v>
      </c>
      <c r="CQ24" s="13">
        <v>20</v>
      </c>
      <c r="CR24" s="13">
        <f t="shared" si="48"/>
        <v>1</v>
      </c>
      <c r="CS24" s="13">
        <f t="shared" si="49"/>
        <v>20</v>
      </c>
      <c r="CT24" s="14">
        <f t="shared" si="50"/>
        <v>5</v>
      </c>
      <c r="CU24" s="14">
        <f t="shared" si="51"/>
        <v>1102001</v>
      </c>
      <c r="CV24" s="14" t="str">
        <f>INDEX($O$6:$O$36,CR24)&amp;"-"&amp;INDEX(属性投放!$AB$7:$AB$36,CX24)&amp;"-魂火-"&amp;CZ24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701</v>
      </c>
      <c r="CZ24" s="14">
        <f>INDEX(属性投放!$AM$7:$AM$58,CS24)</f>
        <v>2</v>
      </c>
      <c r="DA24" s="14">
        <f t="shared" si="18"/>
        <v>20</v>
      </c>
      <c r="DB24" s="14">
        <f>INDEX(属性投放!$AN$7:$AN$58,DA24)</f>
        <v>70</v>
      </c>
      <c r="DC24" s="14" t="s">
        <v>702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703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704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19"/>
        <v>1102001</v>
      </c>
      <c r="DQ24" s="14" t="str">
        <f t="shared" si="20"/>
        <v>关羽20突</v>
      </c>
      <c r="DR24" s="14">
        <f t="shared" si="52"/>
        <v>9</v>
      </c>
      <c r="DS24" s="14">
        <f t="shared" si="53"/>
        <v>7</v>
      </c>
      <c r="DT24" s="14">
        <f t="shared" si="54"/>
        <v>7</v>
      </c>
      <c r="DU24" s="14">
        <f t="shared" si="21"/>
        <v>5</v>
      </c>
      <c r="DV24" s="14">
        <f t="shared" si="22"/>
        <v>20</v>
      </c>
      <c r="DW24" s="14">
        <f t="shared" si="23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5"/>
        <v>23270</v>
      </c>
      <c r="EC24" s="14">
        <f t="shared" si="56"/>
        <v>25495</v>
      </c>
      <c r="ED24" s="14">
        <f t="shared" si="57"/>
        <v>28720</v>
      </c>
      <c r="EE24" s="14">
        <f t="shared" si="58"/>
        <v>28720</v>
      </c>
      <c r="EF24" s="14">
        <f t="shared" si="59"/>
        <v>33310</v>
      </c>
      <c r="EG24" s="14">
        <f t="shared" si="60"/>
        <v>10768</v>
      </c>
      <c r="EH24" s="14">
        <f t="shared" si="61"/>
        <v>11098</v>
      </c>
      <c r="EI24" s="14">
        <f t="shared" si="62"/>
        <v>11098</v>
      </c>
      <c r="EJ24" s="14">
        <f t="shared" si="63"/>
        <v>11535</v>
      </c>
      <c r="EK24" s="14">
        <f t="shared" si="64"/>
        <v>12635</v>
      </c>
      <c r="EL24" s="14">
        <f t="shared" si="65"/>
        <v>215080</v>
      </c>
      <c r="EM24" s="14">
        <f t="shared" si="66"/>
        <v>221600</v>
      </c>
      <c r="EN24" s="14">
        <f t="shared" si="67"/>
        <v>221600</v>
      </c>
      <c r="EO24" s="14">
        <f t="shared" si="68"/>
        <v>230700</v>
      </c>
      <c r="EP24" s="14">
        <f t="shared" si="69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F24" s="14">
        <f>INDEX(属性投放!$BP$6:$BP$85,(卡牌属性!$DU24-2)*20+卡牌属性!$DV24)</f>
        <v>3500</v>
      </c>
      <c r="FG24" s="14">
        <f>INDEX(属性投放!$BP$6:$BP$85,(卡牌属性!$DU24-2)*20+卡牌属性!$DV24)</f>
        <v>3500</v>
      </c>
      <c r="FH24" s="14">
        <f>INDEX(属性投放!$BP$6:$BP$85,(卡牌属性!$DU24-2)*20+卡牌属性!$DV24)</f>
        <v>3500</v>
      </c>
      <c r="FI24" s="14">
        <f>INDEX(属性投放!$BP$6:$BP$85,(卡牌属性!$DU24-2)*20+卡牌属性!$DV24)</f>
        <v>3500</v>
      </c>
      <c r="FJ24" s="14">
        <f>INDEX(属性投放!$BP$6:$BP$85,(卡牌属性!$DU24-2)*20+卡牌属性!$DV24)</f>
        <v>3500</v>
      </c>
      <c r="FK24" s="14">
        <f>INDEX(属性投放!$BQ$6:$BQ$85,(卡牌属性!$DU24-2)*20+卡牌属性!$DV24)</f>
        <v>1750</v>
      </c>
      <c r="FL24" s="14">
        <f>INDEX(属性投放!$BQ$6:$BQ$85,(卡牌属性!$DU24-2)*20+卡牌属性!$DV24)</f>
        <v>1750</v>
      </c>
      <c r="FM24" s="14">
        <f>INDEX(属性投放!$BQ$6:$BQ$85,(卡牌属性!$DU24-2)*20+卡牌属性!$DV24)</f>
        <v>1750</v>
      </c>
      <c r="FN24" s="14">
        <f>INDEX(属性投放!$BQ$6:$BQ$85,(卡牌属性!$DU24-2)*20+卡牌属性!$DV24)</f>
        <v>1750</v>
      </c>
      <c r="FO24" s="14">
        <f>INDEX(属性投放!$BQ$6:$BQ$85,(卡牌属性!$DU24-2)*20+卡牌属性!$DV24)</f>
        <v>1750</v>
      </c>
      <c r="FP24" s="14">
        <f>INDEX(属性投放!$BR$6:$BR$85,(卡牌属性!$DU24-2)*20+卡牌属性!$DV24)</f>
        <v>35000</v>
      </c>
      <c r="FQ24" s="14">
        <f>INDEX(属性投放!$BR$6:$BR$85,(卡牌属性!$DU24-2)*20+卡牌属性!$DV24)</f>
        <v>35000</v>
      </c>
      <c r="FR24" s="14">
        <f>INDEX(属性投放!$BR$6:$BR$85,(卡牌属性!$DU24-2)*20+卡牌属性!$DV24)</f>
        <v>35000</v>
      </c>
      <c r="FS24" s="14">
        <f>INDEX(属性投放!$BR$6:$BR$85,(卡牌属性!$DU24-2)*20+卡牌属性!$DV24)</f>
        <v>35000</v>
      </c>
      <c r="FT24" s="14">
        <f>INDEX(属性投放!$BR$6:$BR$85,(卡牌属性!$DU24-2)*20+卡牌属性!$DV24)</f>
        <v>35000</v>
      </c>
      <c r="FX24" s="13">
        <v>20</v>
      </c>
      <c r="FY24" s="13">
        <f t="shared" si="24"/>
        <v>4</v>
      </c>
      <c r="FZ24" s="14">
        <f t="shared" si="70"/>
        <v>1102004</v>
      </c>
      <c r="GA24" s="14" t="s">
        <v>1478</v>
      </c>
      <c r="GB24" s="14">
        <f t="shared" si="25"/>
        <v>5</v>
      </c>
      <c r="GC24" s="14" t="str">
        <f t="shared" si="26"/>
        <v>唐流雨-5星</v>
      </c>
      <c r="GD24" s="14">
        <f>INDEX(Y$6:Y$36,$FY24)+INDEX(属性偏向!Z$4:Z$8,卡牌属性!$GB24)</f>
        <v>7</v>
      </c>
      <c r="GE24" s="14" t="str">
        <f>INDEX(属性评价,卡牌属性!GD24)</f>
        <v>A</v>
      </c>
      <c r="GF24" s="14">
        <f>INDEX(Z$6:Z$36,$FY24)+INDEX(属性偏向!AA$4:AA$8,卡牌属性!$GB24)</f>
        <v>5</v>
      </c>
      <c r="GG24" s="14" t="str">
        <f>INDEX(属性评价,卡牌属性!GF24)</f>
        <v>B</v>
      </c>
      <c r="GH24" s="14">
        <f>INDEX(AA$6:AA$36,$FY24)+INDEX(属性偏向!AB$4:AB$8,卡牌属性!$GB24)</f>
        <v>6</v>
      </c>
      <c r="GI24" s="14" t="str">
        <f>INDEX(属性评价,卡牌属性!GH24)</f>
        <v>B+</v>
      </c>
      <c r="GL24" s="13">
        <v>20</v>
      </c>
      <c r="GM24" s="13">
        <f t="shared" si="27"/>
        <v>4</v>
      </c>
      <c r="GN24" s="14">
        <f t="shared" si="71"/>
        <v>1101004</v>
      </c>
      <c r="GO24" s="14" t="s">
        <v>1478</v>
      </c>
      <c r="GP24" s="14">
        <f t="shared" si="28"/>
        <v>5</v>
      </c>
      <c r="GQ24" s="14" t="str">
        <f t="shared" si="29"/>
        <v>项昆仑-5星</v>
      </c>
      <c r="GR24" s="14">
        <f>INDEX(J$6:J$36,$GM24)+INDEX(属性偏向!Z$4:Z$8,卡牌属性!$GB24)</f>
        <v>10</v>
      </c>
      <c r="GS24" s="14" t="str">
        <f>INDEX(属性评价,卡牌属性!GR24)</f>
        <v>S+</v>
      </c>
      <c r="GT24" s="14">
        <f>INDEX(K$6:K$36,$GM24)+INDEX(属性偏向!Z$4:Z$8,卡牌属性!$GB24)</f>
        <v>10</v>
      </c>
      <c r="GU24" s="14" t="str">
        <f>INDEX(属性评价,卡牌属性!GT24)</f>
        <v>S+</v>
      </c>
      <c r="GV24" s="14">
        <f>INDEX(L$6:L$36,$GM24)+INDEX(属性偏向!Z$4:Z$8,卡牌属性!$GB24)</f>
        <v>10</v>
      </c>
      <c r="GW24" s="14" t="str">
        <f>INDEX(属性评价,卡牌属性!GV24)</f>
        <v>S+</v>
      </c>
      <c r="HA24" s="13">
        <v>20</v>
      </c>
      <c r="HB24" s="13">
        <f>MATCH(HA24-1,属性投放!$T$6:$T$66,1)</f>
        <v>1</v>
      </c>
      <c r="HC24" s="13">
        <f>MATCH(HA24,属性投放!$AN$6:$AN$58,1)-1</f>
        <v>4</v>
      </c>
      <c r="HD24" s="13">
        <f>MATCH(HA24-1,属性投放!$AD$6:$AD$26,1)</f>
        <v>3</v>
      </c>
      <c r="HE24" s="13" t="str">
        <f>INDEX(属性投放!$AB$7:$AB$26,卡牌属性!HD24)</f>
        <v>黑绳+1</v>
      </c>
      <c r="HF24" s="14">
        <f t="shared" si="30"/>
        <v>235</v>
      </c>
      <c r="HG24" s="14">
        <f t="shared" si="31"/>
        <v>90</v>
      </c>
      <c r="HH24" s="14">
        <f t="shared" si="32"/>
        <v>1650</v>
      </c>
      <c r="HI24" s="14">
        <f t="shared" si="33"/>
        <v>6</v>
      </c>
      <c r="HJ24" s="14">
        <f t="shared" si="34"/>
        <v>3</v>
      </c>
      <c r="HK24" s="14">
        <f t="shared" si="35"/>
        <v>60</v>
      </c>
      <c r="HL24" s="14">
        <f>HF24+HI24*($HA24-INDEX(属性投放!$AD$6:$AD$26,卡牌属性!$HD24))</f>
        <v>265</v>
      </c>
      <c r="HM24" s="14">
        <f>HG24+HJ24*($HA24-INDEX(属性投放!$AD$6:$AD$26,卡牌属性!$HD24))</f>
        <v>105</v>
      </c>
      <c r="HN24" s="14">
        <f>HH24+HK24*($HA24-INDEX(属性投放!$AD$6:$AD$26,卡牌属性!$HD24))</f>
        <v>1950</v>
      </c>
      <c r="HO24" s="14">
        <f t="shared" si="36"/>
        <v>80</v>
      </c>
      <c r="HP24" s="14">
        <f t="shared" si="37"/>
        <v>41</v>
      </c>
      <c r="HQ24" s="14">
        <f t="shared" si="38"/>
        <v>800</v>
      </c>
      <c r="HR24" s="14">
        <f>IF(COUNTIF(属性投放!$AN$7:$AN$58,"="&amp;卡牌属性!HA24)&gt;0,卡牌属性!HC24,0)</f>
        <v>4</v>
      </c>
      <c r="HS24" s="14">
        <f t="shared" si="39"/>
        <v>25</v>
      </c>
      <c r="HT24" s="14">
        <f t="shared" si="40"/>
        <v>13</v>
      </c>
      <c r="HU24" s="14">
        <f t="shared" si="41"/>
        <v>250</v>
      </c>
      <c r="HV24" s="14">
        <f>IF(COUNTIF(属性投放!$AD$6:$AD$26,"="&amp;卡牌属性!HA24)&gt;0,卡牌属性!HD24,0)</f>
        <v>0</v>
      </c>
      <c r="HW24" s="14">
        <f t="shared" si="42"/>
        <v>0</v>
      </c>
      <c r="HX24" s="14">
        <f t="shared" si="43"/>
        <v>0</v>
      </c>
      <c r="HY24" s="14">
        <f t="shared" si="44"/>
        <v>0</v>
      </c>
      <c r="HZ24" s="14">
        <f t="shared" si="72"/>
        <v>6</v>
      </c>
      <c r="IA24" s="14">
        <f t="shared" si="73"/>
        <v>3</v>
      </c>
      <c r="IB24" s="14">
        <f t="shared" si="74"/>
        <v>60</v>
      </c>
      <c r="IC24" s="14">
        <f t="shared" si="75"/>
        <v>345</v>
      </c>
      <c r="ID24" s="14">
        <f t="shared" si="76"/>
        <v>146</v>
      </c>
      <c r="IE24" s="14">
        <f t="shared" si="77"/>
        <v>2750</v>
      </c>
      <c r="IF24" s="14">
        <f t="shared" si="78"/>
        <v>180</v>
      </c>
      <c r="IG24" s="14">
        <f t="shared" si="79"/>
        <v>760</v>
      </c>
      <c r="IH24" s="14">
        <f t="shared" si="80"/>
        <v>0</v>
      </c>
      <c r="II24" s="14">
        <f t="shared" si="81"/>
        <v>9120</v>
      </c>
      <c r="IJ24" s="17">
        <f t="shared" si="82"/>
        <v>1.9736842105263157E-2</v>
      </c>
      <c r="IK24" s="17">
        <f t="shared" si="83"/>
        <v>8.3333333333333329E-2</v>
      </c>
      <c r="IL24" s="17">
        <f t="shared" si="84"/>
        <v>0</v>
      </c>
      <c r="IM24" s="23">
        <f>SUM(IF$5:IF24)</f>
        <v>3500</v>
      </c>
      <c r="IN24" s="14">
        <f>SUM(IG$5:IG24)</f>
        <v>2420</v>
      </c>
      <c r="IO24" s="14">
        <f>SUM(IH$5:IH24)</f>
        <v>760</v>
      </c>
      <c r="IP24" s="17">
        <f t="shared" si="85"/>
        <v>0.38377192982456143</v>
      </c>
      <c r="IQ24" s="17">
        <f t="shared" si="86"/>
        <v>0.26535087719298245</v>
      </c>
      <c r="IR24" s="17">
        <f t="shared" si="87"/>
        <v>8.3333333333333329E-2</v>
      </c>
    </row>
    <row r="25" spans="1:252" ht="16.5" x14ac:dyDescent="0.2">
      <c r="A25" s="13">
        <v>1101023</v>
      </c>
      <c r="B25" s="13" t="s">
        <v>1253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720</v>
      </c>
      <c r="H25" s="13" t="s">
        <v>720</v>
      </c>
      <c r="I25" s="13" t="s">
        <v>720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722</v>
      </c>
      <c r="W25" s="13" t="s">
        <v>720</v>
      </c>
      <c r="X25" s="13" t="s">
        <v>720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47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8">$AM25</f>
        <v>50</v>
      </c>
      <c r="AO25" s="14">
        <f t="shared" si="88"/>
        <v>50</v>
      </c>
      <c r="AP25" s="14">
        <f t="shared" si="88"/>
        <v>50</v>
      </c>
      <c r="AQ25" s="14">
        <f t="shared" si="88"/>
        <v>50</v>
      </c>
      <c r="AR25" s="14">
        <f>INDEX(属性投放!$DF$6:$DF$85,(卡牌属性!AG25-2)*20+卡牌属性!AL25)</f>
        <v>0</v>
      </c>
      <c r="AS25" s="14">
        <f t="shared" ref="AS25:AV44" si="89">$AR25</f>
        <v>0</v>
      </c>
      <c r="AT25" s="14">
        <f t="shared" si="89"/>
        <v>0</v>
      </c>
      <c r="AU25" s="14">
        <f t="shared" si="89"/>
        <v>0</v>
      </c>
      <c r="AV25" s="14">
        <f t="shared" si="89"/>
        <v>0</v>
      </c>
      <c r="AW25" s="14">
        <f>INDEX(属性投放!$DG$6:$DG$85,(卡牌属性!AG25-2)*20+卡牌属性!AL25)</f>
        <v>200</v>
      </c>
      <c r="AX25" s="14">
        <f t="shared" ref="AX25:BA44" si="90">$AW25</f>
        <v>200</v>
      </c>
      <c r="AY25" s="14">
        <f t="shared" si="90"/>
        <v>200</v>
      </c>
      <c r="AZ25" s="14">
        <f t="shared" si="90"/>
        <v>200</v>
      </c>
      <c r="BA25" s="14">
        <f t="shared" si="90"/>
        <v>200</v>
      </c>
      <c r="BB25" s="14">
        <f>INDEX(属性投放!$DK$6:$DK$85,(卡牌属性!AG25-2)*20+卡牌属性!AL25)</f>
        <v>6</v>
      </c>
      <c r="BC25" s="14">
        <f t="shared" ref="BC25:BF44" si="91">$BB25</f>
        <v>6</v>
      </c>
      <c r="BD25" s="14">
        <f t="shared" si="91"/>
        <v>6</v>
      </c>
      <c r="BE25" s="14">
        <f t="shared" si="91"/>
        <v>6</v>
      </c>
      <c r="BF25" s="14">
        <f t="shared" si="91"/>
        <v>6</v>
      </c>
      <c r="BG25" s="14">
        <f>INDEX(属性投放!$DL$6:$DL$85,(卡牌属性!AG25-2)*20+卡牌属性!AL25)</f>
        <v>3</v>
      </c>
      <c r="BH25" s="14">
        <f t="shared" ref="BH25:BK44" si="92">$BG25</f>
        <v>3</v>
      </c>
      <c r="BI25" s="14">
        <f t="shared" si="92"/>
        <v>3</v>
      </c>
      <c r="BJ25" s="14">
        <f t="shared" si="92"/>
        <v>3</v>
      </c>
      <c r="BK25" s="14">
        <f t="shared" si="92"/>
        <v>3</v>
      </c>
      <c r="BL25" s="14">
        <f>INDEX(属性投放!$DM$6:$DM$85,(卡牌属性!AG25-2)*20+卡牌属性!AL25)</f>
        <v>30</v>
      </c>
      <c r="BM25" s="14">
        <f t="shared" ref="BM25:BP44" si="93">$BL25</f>
        <v>30</v>
      </c>
      <c r="BN25" s="14">
        <f t="shared" si="93"/>
        <v>30</v>
      </c>
      <c r="BO25" s="14">
        <f t="shared" si="93"/>
        <v>30</v>
      </c>
      <c r="BP25" s="14">
        <f t="shared" si="93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674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674</v>
      </c>
      <c r="CN25" s="14">
        <f>INDEX(属性投放!$BD$6:$BD$85,(BW25-2)*20+CB25)</f>
        <v>80</v>
      </c>
      <c r="CQ25" s="13">
        <v>21</v>
      </c>
      <c r="CR25" s="13">
        <f t="shared" si="48"/>
        <v>1</v>
      </c>
      <c r="CS25" s="13">
        <f t="shared" si="49"/>
        <v>21</v>
      </c>
      <c r="CT25" s="14">
        <f t="shared" si="50"/>
        <v>5</v>
      </c>
      <c r="CU25" s="14">
        <f t="shared" si="51"/>
        <v>1102001</v>
      </c>
      <c r="CV25" s="14" t="str">
        <f>INDEX($O$6:$O$36,CR25)&amp;"-"&amp;INDEX(属性投放!$AB$7:$AB$36,CX25)&amp;"-魂火-"&amp;CZ25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701</v>
      </c>
      <c r="CZ25" s="14">
        <f>INDEX(属性投放!$AM$7:$AM$58,CS25)</f>
        <v>3</v>
      </c>
      <c r="DA25" s="14">
        <f t="shared" si="18"/>
        <v>21</v>
      </c>
      <c r="DB25" s="14">
        <f>INDEX(属性投放!$AN$7:$AN$58,DA25)</f>
        <v>72</v>
      </c>
      <c r="DC25" s="14" t="s">
        <v>702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703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704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19"/>
        <v>1102002</v>
      </c>
      <c r="DQ25" s="14" t="str">
        <f t="shared" si="20"/>
        <v>许褚1突</v>
      </c>
      <c r="DR25" s="14">
        <f t="shared" si="52"/>
        <v>4</v>
      </c>
      <c r="DS25" s="14">
        <f t="shared" si="53"/>
        <v>5</v>
      </c>
      <c r="DT25" s="14">
        <f t="shared" si="54"/>
        <v>6</v>
      </c>
      <c r="DU25" s="14">
        <f t="shared" si="21"/>
        <v>3</v>
      </c>
      <c r="DV25" s="14">
        <f t="shared" si="22"/>
        <v>1</v>
      </c>
      <c r="DW25" s="14">
        <f t="shared" si="23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F25" s="14">
        <f>INDEX(属性投放!$BP$6:$BP$85,(卡牌属性!$DU25-2)*20+卡牌属性!$DV25)</f>
        <v>35</v>
      </c>
      <c r="FG25" s="14">
        <f>INDEX(属性投放!$BP$6:$BP$85,(卡牌属性!$DU25-2)*20+卡牌属性!$DV25)</f>
        <v>35</v>
      </c>
      <c r="FH25" s="14">
        <f>INDEX(属性投放!$BP$6:$BP$85,(卡牌属性!$DU25-2)*20+卡牌属性!$DV25)</f>
        <v>35</v>
      </c>
      <c r="FI25" s="14">
        <f>INDEX(属性投放!$BP$6:$BP$85,(卡牌属性!$DU25-2)*20+卡牌属性!$DV25)</f>
        <v>35</v>
      </c>
      <c r="FJ25" s="14">
        <f>INDEX(属性投放!$BP$6:$BP$85,(卡牌属性!$DU25-2)*20+卡牌属性!$DV25)</f>
        <v>35</v>
      </c>
      <c r="FK25" s="14">
        <f>INDEX(属性投放!$BQ$6:$BQ$85,(卡牌属性!$DU25-2)*20+卡牌属性!$DV25)</f>
        <v>18</v>
      </c>
      <c r="FL25" s="14">
        <f>INDEX(属性投放!$BQ$6:$BQ$85,(卡牌属性!$DU25-2)*20+卡牌属性!$DV25)</f>
        <v>18</v>
      </c>
      <c r="FM25" s="14">
        <f>INDEX(属性投放!$BQ$6:$BQ$85,(卡牌属性!$DU25-2)*20+卡牌属性!$DV25)</f>
        <v>18</v>
      </c>
      <c r="FN25" s="14">
        <f>INDEX(属性投放!$BQ$6:$BQ$85,(卡牌属性!$DU25-2)*20+卡牌属性!$DV25)</f>
        <v>18</v>
      </c>
      <c r="FO25" s="14">
        <f>INDEX(属性投放!$BQ$6:$BQ$85,(卡牌属性!$DU25-2)*20+卡牌属性!$DV25)</f>
        <v>18</v>
      </c>
      <c r="FP25" s="14">
        <f>INDEX(属性投放!$BR$6:$BR$85,(卡牌属性!$DU25-2)*20+卡牌属性!$DV25)</f>
        <v>350</v>
      </c>
      <c r="FQ25" s="14">
        <f>INDEX(属性投放!$BR$6:$BR$85,(卡牌属性!$DU25-2)*20+卡牌属性!$DV25)</f>
        <v>350</v>
      </c>
      <c r="FR25" s="14">
        <f>INDEX(属性投放!$BR$6:$BR$85,(卡牌属性!$DU25-2)*20+卡牌属性!$DV25)</f>
        <v>350</v>
      </c>
      <c r="FS25" s="14">
        <f>INDEX(属性投放!$BR$6:$BR$85,(卡牌属性!$DU25-2)*20+卡牌属性!$DV25)</f>
        <v>350</v>
      </c>
      <c r="FT25" s="14">
        <f>INDEX(属性投放!$BR$6:$BR$85,(卡牌属性!$DU25-2)*20+卡牌属性!$DV25)</f>
        <v>350</v>
      </c>
      <c r="FX25" s="13">
        <v>21</v>
      </c>
      <c r="FY25" s="13">
        <f t="shared" si="24"/>
        <v>5</v>
      </c>
      <c r="FZ25" s="14">
        <f t="shared" si="70"/>
        <v>1102005</v>
      </c>
      <c r="GA25" s="14" t="s">
        <v>1478</v>
      </c>
      <c r="GB25" s="14">
        <f t="shared" si="25"/>
        <v>1</v>
      </c>
      <c r="GC25" s="14" t="str">
        <f t="shared" si="26"/>
        <v>李轩辕-1星</v>
      </c>
      <c r="GD25" s="14">
        <f>INDEX(Y$6:Y$36,$FY25)+INDEX(属性偏向!Z$4:Z$8,卡牌属性!$GB25)</f>
        <v>4</v>
      </c>
      <c r="GE25" s="14" t="str">
        <f>INDEX(属性评价,卡牌属性!GD25)</f>
        <v>C+</v>
      </c>
      <c r="GF25" s="14">
        <f>INDEX(Z$6:Z$36,$FY25)+INDEX(属性偏向!AA$4:AA$8,卡牌属性!$GB25)</f>
        <v>5</v>
      </c>
      <c r="GG25" s="14" t="str">
        <f>INDEX(属性评价,卡牌属性!GF25)</f>
        <v>B</v>
      </c>
      <c r="GH25" s="14">
        <f>INDEX(AA$6:AA$36,$FY25)+INDEX(属性偏向!AB$4:AB$8,卡牌属性!$GB25)</f>
        <v>6</v>
      </c>
      <c r="GI25" s="14" t="str">
        <f>INDEX(属性评价,卡牌属性!GH25)</f>
        <v>B+</v>
      </c>
      <c r="GL25" s="13">
        <v>21</v>
      </c>
      <c r="GM25" s="13">
        <f t="shared" si="27"/>
        <v>5</v>
      </c>
      <c r="GN25" s="14">
        <f t="shared" si="71"/>
        <v>1101005</v>
      </c>
      <c r="GO25" s="14" t="s">
        <v>1478</v>
      </c>
      <c r="GP25" s="14">
        <f t="shared" si="28"/>
        <v>1</v>
      </c>
      <c r="GQ25" s="14" t="str">
        <f t="shared" si="29"/>
        <v>刘羽禅-1星</v>
      </c>
      <c r="GR25" s="14">
        <f>INDEX(J$6:J$36,$GM25)+INDEX(属性偏向!Z$4:Z$8,卡牌属性!$GB25)</f>
        <v>6</v>
      </c>
      <c r="GS25" s="14" t="str">
        <f>INDEX(属性评价,卡牌属性!GR25)</f>
        <v>B+</v>
      </c>
      <c r="GT25" s="14">
        <f>INDEX(K$6:K$36,$GM25)+INDEX(属性偏向!Z$4:Z$8,卡牌属性!$GB25)</f>
        <v>8</v>
      </c>
      <c r="GU25" s="14" t="str">
        <f>INDEX(属性评价,卡牌属性!GT25)</f>
        <v>A+</v>
      </c>
      <c r="GV25" s="14">
        <f>INDEX(L$6:L$36,$GM25)+INDEX(属性偏向!Z$4:Z$8,卡牌属性!$GB25)</f>
        <v>7</v>
      </c>
      <c r="GW25" s="14" t="str">
        <f>INDEX(属性评价,卡牌属性!GV25)</f>
        <v>A</v>
      </c>
      <c r="HA25" s="13">
        <v>21</v>
      </c>
      <c r="HB25" s="13">
        <f>MATCH(HA25-1,属性投放!$T$6:$T$66,1)</f>
        <v>1</v>
      </c>
      <c r="HC25" s="13">
        <f>MATCH(HA25,属性投放!$AN$6:$AN$58,1)-1</f>
        <v>4</v>
      </c>
      <c r="HD25" s="13">
        <f>MATCH(HA25-1,属性投放!$AD$6:$AD$26,1)</f>
        <v>3</v>
      </c>
      <c r="HE25" s="13" t="str">
        <f>INDEX(属性投放!$AB$7:$AB$26,卡牌属性!HD25)</f>
        <v>黑绳+1</v>
      </c>
      <c r="HF25" s="14">
        <f t="shared" si="30"/>
        <v>235</v>
      </c>
      <c r="HG25" s="14">
        <f t="shared" si="31"/>
        <v>90</v>
      </c>
      <c r="HH25" s="14">
        <f t="shared" si="32"/>
        <v>1650</v>
      </c>
      <c r="HI25" s="14">
        <f t="shared" si="33"/>
        <v>6</v>
      </c>
      <c r="HJ25" s="14">
        <f t="shared" si="34"/>
        <v>3</v>
      </c>
      <c r="HK25" s="14">
        <f t="shared" si="35"/>
        <v>60</v>
      </c>
      <c r="HL25" s="14">
        <f>HF25+HI25*($HA25-INDEX(属性投放!$AD$6:$AD$26,卡牌属性!$HD25))</f>
        <v>271</v>
      </c>
      <c r="HM25" s="14">
        <f>HG25+HJ25*($HA25-INDEX(属性投放!$AD$6:$AD$26,卡牌属性!$HD25))</f>
        <v>108</v>
      </c>
      <c r="HN25" s="14">
        <f>HH25+HK25*($HA25-INDEX(属性投放!$AD$6:$AD$26,卡牌属性!$HD25))</f>
        <v>2010</v>
      </c>
      <c r="HO25" s="14">
        <f t="shared" si="36"/>
        <v>80</v>
      </c>
      <c r="HP25" s="14">
        <f t="shared" si="37"/>
        <v>41</v>
      </c>
      <c r="HQ25" s="14">
        <f t="shared" si="38"/>
        <v>800</v>
      </c>
      <c r="HR25" s="14">
        <f>IF(COUNTIF(属性投放!$AN$7:$AN$58,"="&amp;卡牌属性!HA25)&gt;0,卡牌属性!HC25,0)</f>
        <v>0</v>
      </c>
      <c r="HS25" s="14">
        <f t="shared" si="39"/>
        <v>0</v>
      </c>
      <c r="HT25" s="14">
        <f t="shared" si="40"/>
        <v>0</v>
      </c>
      <c r="HU25" s="14">
        <f t="shared" si="41"/>
        <v>0</v>
      </c>
      <c r="HV25" s="14">
        <f>IF(COUNTIF(属性投放!$AD$6:$AD$26,"="&amp;卡牌属性!HA25)&gt;0,卡牌属性!HD25,0)</f>
        <v>0</v>
      </c>
      <c r="HW25" s="14">
        <f t="shared" si="42"/>
        <v>0</v>
      </c>
      <c r="HX25" s="14">
        <f t="shared" si="43"/>
        <v>0</v>
      </c>
      <c r="HY25" s="14">
        <f t="shared" si="44"/>
        <v>0</v>
      </c>
      <c r="HZ25" s="14">
        <f t="shared" si="72"/>
        <v>6</v>
      </c>
      <c r="IA25" s="14">
        <f t="shared" si="73"/>
        <v>3</v>
      </c>
      <c r="IB25" s="14">
        <f t="shared" si="74"/>
        <v>60</v>
      </c>
      <c r="IC25" s="14">
        <f t="shared" si="75"/>
        <v>351</v>
      </c>
      <c r="ID25" s="14">
        <f t="shared" si="76"/>
        <v>149</v>
      </c>
      <c r="IE25" s="14">
        <f t="shared" si="77"/>
        <v>2810</v>
      </c>
      <c r="IF25" s="14">
        <f t="shared" si="78"/>
        <v>180</v>
      </c>
      <c r="IG25" s="14">
        <f t="shared" si="79"/>
        <v>0</v>
      </c>
      <c r="IH25" s="14">
        <f t="shared" si="80"/>
        <v>0</v>
      </c>
      <c r="II25" s="14">
        <f t="shared" si="81"/>
        <v>9300</v>
      </c>
      <c r="IJ25" s="17">
        <f t="shared" si="82"/>
        <v>1.935483870967742E-2</v>
      </c>
      <c r="IK25" s="17">
        <f t="shared" si="83"/>
        <v>0</v>
      </c>
      <c r="IL25" s="17">
        <f t="shared" si="84"/>
        <v>0</v>
      </c>
      <c r="IM25" s="23">
        <f>SUM(IF$5:IF25)</f>
        <v>3680</v>
      </c>
      <c r="IN25" s="14">
        <f>SUM(IG$5:IG25)</f>
        <v>2420</v>
      </c>
      <c r="IO25" s="14">
        <f>SUM(IH$5:IH25)</f>
        <v>760</v>
      </c>
      <c r="IP25" s="17">
        <f t="shared" si="85"/>
        <v>0.39569892473118279</v>
      </c>
      <c r="IQ25" s="17">
        <f t="shared" si="86"/>
        <v>0.26021505376344084</v>
      </c>
      <c r="IR25" s="17">
        <f t="shared" si="87"/>
        <v>8.1720430107526887E-2</v>
      </c>
    </row>
    <row r="26" spans="1:252" ht="16.5" x14ac:dyDescent="0.2">
      <c r="A26" s="13">
        <v>1101026</v>
      </c>
      <c r="B26" s="13" t="s">
        <v>1254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728</v>
      </c>
      <c r="H26" s="13" t="s">
        <v>720</v>
      </c>
      <c r="I26" s="13" t="s">
        <v>720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724</v>
      </c>
      <c r="W26" s="13" t="s">
        <v>720</v>
      </c>
      <c r="X26" s="13" t="s">
        <v>716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47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8"/>
        <v>110</v>
      </c>
      <c r="AO26" s="14">
        <f t="shared" si="88"/>
        <v>110</v>
      </c>
      <c r="AP26" s="14">
        <f t="shared" si="88"/>
        <v>110</v>
      </c>
      <c r="AQ26" s="14">
        <f t="shared" si="88"/>
        <v>110</v>
      </c>
      <c r="AR26" s="14">
        <f>INDEX(属性投放!$DF$6:$DF$85,(卡牌属性!AG26-2)*20+卡牌属性!AL26)</f>
        <v>30</v>
      </c>
      <c r="AS26" s="14">
        <f t="shared" si="89"/>
        <v>30</v>
      </c>
      <c r="AT26" s="14">
        <f t="shared" si="89"/>
        <v>30</v>
      </c>
      <c r="AU26" s="14">
        <f t="shared" si="89"/>
        <v>30</v>
      </c>
      <c r="AV26" s="14">
        <f t="shared" si="89"/>
        <v>30</v>
      </c>
      <c r="AW26" s="14">
        <f>INDEX(属性投放!$DG$6:$DG$85,(卡牌属性!AG26-2)*20+卡牌属性!AL26)</f>
        <v>500</v>
      </c>
      <c r="AX26" s="14">
        <f t="shared" si="90"/>
        <v>500</v>
      </c>
      <c r="AY26" s="14">
        <f t="shared" si="90"/>
        <v>500</v>
      </c>
      <c r="AZ26" s="14">
        <f t="shared" si="90"/>
        <v>500</v>
      </c>
      <c r="BA26" s="14">
        <f t="shared" si="90"/>
        <v>500</v>
      </c>
      <c r="BB26" s="14">
        <f>INDEX(属性投放!$DK$6:$DK$85,(卡牌属性!AG26-2)*20+卡牌属性!AL26)</f>
        <v>12</v>
      </c>
      <c r="BC26" s="14">
        <f t="shared" si="91"/>
        <v>12</v>
      </c>
      <c r="BD26" s="14">
        <f t="shared" si="91"/>
        <v>12</v>
      </c>
      <c r="BE26" s="14">
        <f t="shared" si="91"/>
        <v>12</v>
      </c>
      <c r="BF26" s="14">
        <f t="shared" si="91"/>
        <v>12</v>
      </c>
      <c r="BG26" s="14">
        <f>INDEX(属性投放!$DL$6:$DL$85,(卡牌属性!AG26-2)*20+卡牌属性!AL26)</f>
        <v>6</v>
      </c>
      <c r="BH26" s="14">
        <f t="shared" si="92"/>
        <v>6</v>
      </c>
      <c r="BI26" s="14">
        <f t="shared" si="92"/>
        <v>6</v>
      </c>
      <c r="BJ26" s="14">
        <f t="shared" si="92"/>
        <v>6</v>
      </c>
      <c r="BK26" s="14">
        <f t="shared" si="92"/>
        <v>6</v>
      </c>
      <c r="BL26" s="14">
        <f>INDEX(属性投放!$DM$6:$DM$85,(卡牌属性!AG26-2)*20+卡牌属性!AL26)</f>
        <v>60</v>
      </c>
      <c r="BM26" s="14">
        <f t="shared" si="93"/>
        <v>60</v>
      </c>
      <c r="BN26" s="14">
        <f t="shared" si="93"/>
        <v>60</v>
      </c>
      <c r="BO26" s="14">
        <f t="shared" si="93"/>
        <v>60</v>
      </c>
      <c r="BP26" s="14">
        <f t="shared" si="93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674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674</v>
      </c>
      <c r="CN26" s="14">
        <f>INDEX(属性投放!$BD$6:$BD$85,(BW26-2)*20+CB26)</f>
        <v>100</v>
      </c>
      <c r="CQ26" s="13">
        <v>22</v>
      </c>
      <c r="CR26" s="13">
        <f t="shared" si="48"/>
        <v>1</v>
      </c>
      <c r="CS26" s="13">
        <f t="shared" si="49"/>
        <v>22</v>
      </c>
      <c r="CT26" s="14">
        <f t="shared" si="50"/>
        <v>5</v>
      </c>
      <c r="CU26" s="14">
        <f t="shared" si="51"/>
        <v>1102001</v>
      </c>
      <c r="CV26" s="14" t="str">
        <f>INDEX($O$6:$O$36,CR26)&amp;"-"&amp;INDEX(属性投放!$AB$7:$AB$36,CX26)&amp;"-魂火-"&amp;CZ26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701</v>
      </c>
      <c r="CZ26" s="14">
        <f>INDEX(属性投放!$AM$7:$AM$58,CS26)</f>
        <v>1</v>
      </c>
      <c r="DA26" s="14">
        <f t="shared" si="18"/>
        <v>22</v>
      </c>
      <c r="DB26" s="14">
        <f>INDEX(属性投放!$AN$7:$AN$58,DA26)</f>
        <v>75</v>
      </c>
      <c r="DC26" s="14" t="s">
        <v>702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703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704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19"/>
        <v>1102002</v>
      </c>
      <c r="DQ26" s="14" t="str">
        <f t="shared" si="20"/>
        <v>许褚2突</v>
      </c>
      <c r="DR26" s="14">
        <f t="shared" si="52"/>
        <v>4</v>
      </c>
      <c r="DS26" s="14">
        <f t="shared" si="53"/>
        <v>5</v>
      </c>
      <c r="DT26" s="14">
        <f t="shared" si="54"/>
        <v>6</v>
      </c>
      <c r="DU26" s="14">
        <f t="shared" si="21"/>
        <v>3</v>
      </c>
      <c r="DV26" s="14">
        <f t="shared" si="22"/>
        <v>2</v>
      </c>
      <c r="DW26" s="14">
        <f t="shared" si="23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4">EB25+$DY25+EQ25*$DX25</f>
        <v>184</v>
      </c>
      <c r="EC26" s="14">
        <f t="shared" ref="EC26:EC44" si="95">EC25+$DY25+ER25*$DX25</f>
        <v>217</v>
      </c>
      <c r="ED26" s="14">
        <f t="shared" ref="ED26:ED44" si="96">ED25+$DY25+ES25*$DX25</f>
        <v>275</v>
      </c>
      <c r="EE26" s="14">
        <f t="shared" ref="EE26:EE44" si="97">EE25+$DY25+ET25*$DX25</f>
        <v>275</v>
      </c>
      <c r="EF26" s="14">
        <f t="shared" ref="EF26:EF44" si="98">EF25+$DY25+EU25*$DX25</f>
        <v>333</v>
      </c>
      <c r="EG26" s="14">
        <f t="shared" ref="EG26:EG44" si="99">EG25+$DZ25+EV25*$DX25</f>
        <v>64</v>
      </c>
      <c r="EH26" s="14">
        <f t="shared" ref="EH26:EH44" si="100">EH25+$DZ25+EW25*$DX25</f>
        <v>73</v>
      </c>
      <c r="EI26" s="14">
        <f t="shared" ref="EI26:EI44" si="101">EI25+$DZ25+EX25*$DX25</f>
        <v>73</v>
      </c>
      <c r="EJ26" s="14">
        <f t="shared" ref="EJ26:EJ44" si="102">EJ25+$DZ25+EY25*$DX25</f>
        <v>82</v>
      </c>
      <c r="EK26" s="14">
        <f t="shared" ref="EK26:EK44" si="103">EK25+$DZ25+EZ25*$DX25</f>
        <v>91</v>
      </c>
      <c r="EL26" s="14">
        <f t="shared" ref="EL26:EL44" si="104">EL25+$EA25+FA25*$DX25</f>
        <v>1450</v>
      </c>
      <c r="EM26" s="14">
        <f t="shared" ref="EM26:EM44" si="105">EM25+$EA25+FB25*$DX25</f>
        <v>1830</v>
      </c>
      <c r="EN26" s="14">
        <f t="shared" ref="EN26:EN44" si="106">EN25+$EA25+FC25*$DX25</f>
        <v>1830</v>
      </c>
      <c r="EO26" s="14">
        <f t="shared" ref="EO26:EO44" si="107">EO25+$EA25+FD25*$DX25</f>
        <v>2120</v>
      </c>
      <c r="EP26" s="14">
        <f t="shared" ref="EP26:EP44" si="108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F26" s="14">
        <f>INDEX(属性投放!$BP$6:$BP$85,(卡牌属性!$DU26-2)*20+卡牌属性!$DV26)</f>
        <v>45</v>
      </c>
      <c r="FG26" s="14">
        <f>INDEX(属性投放!$BP$6:$BP$85,(卡牌属性!$DU26-2)*20+卡牌属性!$DV26)</f>
        <v>45</v>
      </c>
      <c r="FH26" s="14">
        <f>INDEX(属性投放!$BP$6:$BP$85,(卡牌属性!$DU26-2)*20+卡牌属性!$DV26)</f>
        <v>45</v>
      </c>
      <c r="FI26" s="14">
        <f>INDEX(属性投放!$BP$6:$BP$85,(卡牌属性!$DU26-2)*20+卡牌属性!$DV26)</f>
        <v>45</v>
      </c>
      <c r="FJ26" s="14">
        <f>INDEX(属性投放!$BP$6:$BP$85,(卡牌属性!$DU26-2)*20+卡牌属性!$DV26)</f>
        <v>45</v>
      </c>
      <c r="FK26" s="14">
        <f>INDEX(属性投放!$BQ$6:$BQ$85,(卡牌属性!$DU26-2)*20+卡牌属性!$DV26)</f>
        <v>23</v>
      </c>
      <c r="FL26" s="14">
        <f>INDEX(属性投放!$BQ$6:$BQ$85,(卡牌属性!$DU26-2)*20+卡牌属性!$DV26)</f>
        <v>23</v>
      </c>
      <c r="FM26" s="14">
        <f>INDEX(属性投放!$BQ$6:$BQ$85,(卡牌属性!$DU26-2)*20+卡牌属性!$DV26)</f>
        <v>23</v>
      </c>
      <c r="FN26" s="14">
        <f>INDEX(属性投放!$BQ$6:$BQ$85,(卡牌属性!$DU26-2)*20+卡牌属性!$DV26)</f>
        <v>23</v>
      </c>
      <c r="FO26" s="14">
        <f>INDEX(属性投放!$BQ$6:$BQ$85,(卡牌属性!$DU26-2)*20+卡牌属性!$DV26)</f>
        <v>23</v>
      </c>
      <c r="FP26" s="14">
        <f>INDEX(属性投放!$BR$6:$BR$85,(卡牌属性!$DU26-2)*20+卡牌属性!$DV26)</f>
        <v>450</v>
      </c>
      <c r="FQ26" s="14">
        <f>INDEX(属性投放!$BR$6:$BR$85,(卡牌属性!$DU26-2)*20+卡牌属性!$DV26)</f>
        <v>450</v>
      </c>
      <c r="FR26" s="14">
        <f>INDEX(属性投放!$BR$6:$BR$85,(卡牌属性!$DU26-2)*20+卡牌属性!$DV26)</f>
        <v>450</v>
      </c>
      <c r="FS26" s="14">
        <f>INDEX(属性投放!$BR$6:$BR$85,(卡牌属性!$DU26-2)*20+卡牌属性!$DV26)</f>
        <v>450</v>
      </c>
      <c r="FT26" s="14">
        <f>INDEX(属性投放!$BR$6:$BR$85,(卡牌属性!$DU26-2)*20+卡牌属性!$DV26)</f>
        <v>450</v>
      </c>
      <c r="FX26" s="13">
        <v>22</v>
      </c>
      <c r="FY26" s="13">
        <f t="shared" si="24"/>
        <v>5</v>
      </c>
      <c r="FZ26" s="14">
        <f t="shared" si="70"/>
        <v>1102005</v>
      </c>
      <c r="GA26" s="14" t="s">
        <v>1478</v>
      </c>
      <c r="GB26" s="14">
        <f t="shared" si="25"/>
        <v>2</v>
      </c>
      <c r="GC26" s="14" t="str">
        <f t="shared" si="26"/>
        <v>李轩辕-2星</v>
      </c>
      <c r="GD26" s="14">
        <f>INDEX(Y$6:Y$36,$FY26)+INDEX(属性偏向!Z$4:Z$8,卡牌属性!$GB26)</f>
        <v>5</v>
      </c>
      <c r="GE26" s="14" t="str">
        <f>INDEX(属性评价,卡牌属性!GD26)</f>
        <v>B</v>
      </c>
      <c r="GF26" s="14">
        <f>INDEX(Z$6:Z$36,$FY26)+INDEX(属性偏向!AA$4:AA$8,卡牌属性!$GB26)</f>
        <v>6</v>
      </c>
      <c r="GG26" s="14" t="str">
        <f>INDEX(属性评价,卡牌属性!GF26)</f>
        <v>B+</v>
      </c>
      <c r="GH26" s="14">
        <f>INDEX(AA$6:AA$36,$FY26)+INDEX(属性偏向!AB$4:AB$8,卡牌属性!$GB26)</f>
        <v>7</v>
      </c>
      <c r="GI26" s="14" t="str">
        <f>INDEX(属性评价,卡牌属性!GH26)</f>
        <v>A</v>
      </c>
      <c r="GL26" s="13">
        <v>22</v>
      </c>
      <c r="GM26" s="13">
        <f t="shared" si="27"/>
        <v>5</v>
      </c>
      <c r="GN26" s="14">
        <f t="shared" si="71"/>
        <v>1101005</v>
      </c>
      <c r="GO26" s="14" t="s">
        <v>1478</v>
      </c>
      <c r="GP26" s="14">
        <f t="shared" si="28"/>
        <v>2</v>
      </c>
      <c r="GQ26" s="14" t="str">
        <f t="shared" si="29"/>
        <v>刘羽禅-2星</v>
      </c>
      <c r="GR26" s="14">
        <f>INDEX(J$6:J$36,$GM26)+INDEX(属性偏向!Z$4:Z$8,卡牌属性!$GB26)</f>
        <v>7</v>
      </c>
      <c r="GS26" s="14" t="str">
        <f>INDEX(属性评价,卡牌属性!GR26)</f>
        <v>A</v>
      </c>
      <c r="GT26" s="14">
        <f>INDEX(K$6:K$36,$GM26)+INDEX(属性偏向!Z$4:Z$8,卡牌属性!$GB26)</f>
        <v>9</v>
      </c>
      <c r="GU26" s="14" t="str">
        <f>INDEX(属性评价,卡牌属性!GT26)</f>
        <v>S</v>
      </c>
      <c r="GV26" s="14">
        <f>INDEX(L$6:L$36,$GM26)+INDEX(属性偏向!Z$4:Z$8,卡牌属性!$GB26)</f>
        <v>8</v>
      </c>
      <c r="GW26" s="14" t="str">
        <f>INDEX(属性评价,卡牌属性!GV26)</f>
        <v>A+</v>
      </c>
      <c r="HA26" s="13">
        <v>22</v>
      </c>
      <c r="HB26" s="13">
        <f>MATCH(HA26-1,属性投放!$T$6:$T$66,1)</f>
        <v>1</v>
      </c>
      <c r="HC26" s="13">
        <f>MATCH(HA26,属性投放!$AN$6:$AN$58,1)-1</f>
        <v>4</v>
      </c>
      <c r="HD26" s="13">
        <f>MATCH(HA26-1,属性投放!$AD$6:$AD$26,1)</f>
        <v>3</v>
      </c>
      <c r="HE26" s="13" t="str">
        <f>INDEX(属性投放!$AB$7:$AB$26,卡牌属性!HD26)</f>
        <v>黑绳+1</v>
      </c>
      <c r="HF26" s="14">
        <f t="shared" si="30"/>
        <v>235</v>
      </c>
      <c r="HG26" s="14">
        <f t="shared" si="31"/>
        <v>90</v>
      </c>
      <c r="HH26" s="14">
        <f t="shared" si="32"/>
        <v>1650</v>
      </c>
      <c r="HI26" s="14">
        <f t="shared" si="33"/>
        <v>6</v>
      </c>
      <c r="HJ26" s="14">
        <f t="shared" si="34"/>
        <v>3</v>
      </c>
      <c r="HK26" s="14">
        <f t="shared" si="35"/>
        <v>60</v>
      </c>
      <c r="HL26" s="14">
        <f>HF26+HI26*($HA26-INDEX(属性投放!$AD$6:$AD$26,卡牌属性!$HD26))</f>
        <v>277</v>
      </c>
      <c r="HM26" s="14">
        <f>HG26+HJ26*($HA26-INDEX(属性投放!$AD$6:$AD$26,卡牌属性!$HD26))</f>
        <v>111</v>
      </c>
      <c r="HN26" s="14">
        <f>HH26+HK26*($HA26-INDEX(属性投放!$AD$6:$AD$26,卡牌属性!$HD26))</f>
        <v>2070</v>
      </c>
      <c r="HO26" s="14">
        <f t="shared" si="36"/>
        <v>80</v>
      </c>
      <c r="HP26" s="14">
        <f t="shared" si="37"/>
        <v>41</v>
      </c>
      <c r="HQ26" s="14">
        <f t="shared" si="38"/>
        <v>800</v>
      </c>
      <c r="HR26" s="14">
        <f>IF(COUNTIF(属性投放!$AN$7:$AN$58,"="&amp;卡牌属性!HA26)&gt;0,卡牌属性!HC26,0)</f>
        <v>0</v>
      </c>
      <c r="HS26" s="14">
        <f t="shared" si="39"/>
        <v>0</v>
      </c>
      <c r="HT26" s="14">
        <f t="shared" si="40"/>
        <v>0</v>
      </c>
      <c r="HU26" s="14">
        <f t="shared" si="41"/>
        <v>0</v>
      </c>
      <c r="HV26" s="14">
        <f>IF(COUNTIF(属性投放!$AD$6:$AD$26,"="&amp;卡牌属性!HA26)&gt;0,卡牌属性!HD26,0)</f>
        <v>0</v>
      </c>
      <c r="HW26" s="14">
        <f t="shared" si="42"/>
        <v>0</v>
      </c>
      <c r="HX26" s="14">
        <f t="shared" si="43"/>
        <v>0</v>
      </c>
      <c r="HY26" s="14">
        <f t="shared" si="44"/>
        <v>0</v>
      </c>
      <c r="HZ26" s="14">
        <f t="shared" si="72"/>
        <v>6</v>
      </c>
      <c r="IA26" s="14">
        <f t="shared" si="73"/>
        <v>3</v>
      </c>
      <c r="IB26" s="14">
        <f t="shared" si="74"/>
        <v>60</v>
      </c>
      <c r="IC26" s="14">
        <f t="shared" si="75"/>
        <v>357</v>
      </c>
      <c r="ID26" s="14">
        <f t="shared" si="76"/>
        <v>152</v>
      </c>
      <c r="IE26" s="14">
        <f t="shared" si="77"/>
        <v>2870</v>
      </c>
      <c r="IF26" s="14">
        <f t="shared" si="78"/>
        <v>180</v>
      </c>
      <c r="IG26" s="14">
        <f t="shared" si="79"/>
        <v>0</v>
      </c>
      <c r="IH26" s="14">
        <f t="shared" si="80"/>
        <v>0</v>
      </c>
      <c r="II26" s="14">
        <f t="shared" si="81"/>
        <v>9480</v>
      </c>
      <c r="IJ26" s="17">
        <f t="shared" si="82"/>
        <v>1.8987341772151899E-2</v>
      </c>
      <c r="IK26" s="17">
        <f t="shared" si="83"/>
        <v>0</v>
      </c>
      <c r="IL26" s="17">
        <f t="shared" si="84"/>
        <v>0</v>
      </c>
      <c r="IM26" s="23">
        <f>SUM(IF$5:IF26)</f>
        <v>3860</v>
      </c>
      <c r="IN26" s="14">
        <f>SUM(IG$5:IG26)</f>
        <v>2420</v>
      </c>
      <c r="IO26" s="14">
        <f>SUM(IH$5:IH26)</f>
        <v>760</v>
      </c>
      <c r="IP26" s="17">
        <f t="shared" si="85"/>
        <v>0.40717299578059074</v>
      </c>
      <c r="IQ26" s="17">
        <f t="shared" si="86"/>
        <v>0.25527426160337552</v>
      </c>
      <c r="IR26" s="17">
        <f t="shared" si="87"/>
        <v>8.0168776371308023E-2</v>
      </c>
    </row>
    <row r="27" spans="1:252" ht="16.5" x14ac:dyDescent="0.2">
      <c r="A27" s="13">
        <v>1101030</v>
      </c>
      <c r="B27" s="13" t="s">
        <v>1255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718</v>
      </c>
      <c r="H27" s="13" t="s">
        <v>718</v>
      </c>
      <c r="I27" s="13" t="s">
        <v>724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714</v>
      </c>
      <c r="W27" s="13" t="s">
        <v>716</v>
      </c>
      <c r="X27" s="13" t="s">
        <v>718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47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8"/>
        <v>139</v>
      </c>
      <c r="AO27" s="14">
        <f t="shared" si="88"/>
        <v>139</v>
      </c>
      <c r="AP27" s="14">
        <f t="shared" si="88"/>
        <v>139</v>
      </c>
      <c r="AQ27" s="14">
        <f t="shared" si="88"/>
        <v>139</v>
      </c>
      <c r="AR27" s="14">
        <f>INDEX(属性投放!$DF$6:$DF$85,(卡牌属性!AG27-2)*20+卡牌属性!AL27)</f>
        <v>45</v>
      </c>
      <c r="AS27" s="14">
        <f t="shared" si="89"/>
        <v>45</v>
      </c>
      <c r="AT27" s="14">
        <f t="shared" si="89"/>
        <v>45</v>
      </c>
      <c r="AU27" s="14">
        <f t="shared" si="89"/>
        <v>45</v>
      </c>
      <c r="AV27" s="14">
        <f t="shared" si="89"/>
        <v>45</v>
      </c>
      <c r="AW27" s="14">
        <f>INDEX(属性投放!$DG$6:$DG$85,(卡牌属性!AG27-2)*20+卡牌属性!AL27)</f>
        <v>645</v>
      </c>
      <c r="AX27" s="14">
        <f t="shared" si="90"/>
        <v>645</v>
      </c>
      <c r="AY27" s="14">
        <f t="shared" si="90"/>
        <v>645</v>
      </c>
      <c r="AZ27" s="14">
        <f t="shared" si="90"/>
        <v>645</v>
      </c>
      <c r="BA27" s="14">
        <f t="shared" si="90"/>
        <v>645</v>
      </c>
      <c r="BB27" s="14">
        <f>INDEX(属性投放!$DK$6:$DK$85,(卡牌属性!AG27-2)*20+卡牌属性!AL27)</f>
        <v>12</v>
      </c>
      <c r="BC27" s="14">
        <f t="shared" si="91"/>
        <v>12</v>
      </c>
      <c r="BD27" s="14">
        <f t="shared" si="91"/>
        <v>12</v>
      </c>
      <c r="BE27" s="14">
        <f t="shared" si="91"/>
        <v>12</v>
      </c>
      <c r="BF27" s="14">
        <f t="shared" si="91"/>
        <v>12</v>
      </c>
      <c r="BG27" s="14">
        <f>INDEX(属性投放!$DL$6:$DL$85,(卡牌属性!AG27-2)*20+卡牌属性!AL27)</f>
        <v>6</v>
      </c>
      <c r="BH27" s="14">
        <f t="shared" si="92"/>
        <v>6</v>
      </c>
      <c r="BI27" s="14">
        <f t="shared" si="92"/>
        <v>6</v>
      </c>
      <c r="BJ27" s="14">
        <f t="shared" si="92"/>
        <v>6</v>
      </c>
      <c r="BK27" s="14">
        <f t="shared" si="92"/>
        <v>6</v>
      </c>
      <c r="BL27" s="14">
        <f>INDEX(属性投放!$DM$6:$DM$85,(卡牌属性!AG27-2)*20+卡牌属性!AL27)</f>
        <v>60</v>
      </c>
      <c r="BM27" s="14">
        <f t="shared" si="93"/>
        <v>60</v>
      </c>
      <c r="BN27" s="14">
        <f t="shared" si="93"/>
        <v>60</v>
      </c>
      <c r="BO27" s="14">
        <f t="shared" si="93"/>
        <v>60</v>
      </c>
      <c r="BP27" s="14">
        <f t="shared" si="93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674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674</v>
      </c>
      <c r="CN27" s="14">
        <f>INDEX(属性投放!$BD$6:$BD$85,(BW27-2)*20+CB27)</f>
        <v>100</v>
      </c>
      <c r="CQ27" s="13">
        <v>23</v>
      </c>
      <c r="CR27" s="13">
        <f t="shared" si="48"/>
        <v>1</v>
      </c>
      <c r="CS27" s="13">
        <f t="shared" si="49"/>
        <v>23</v>
      </c>
      <c r="CT27" s="14">
        <f t="shared" si="50"/>
        <v>5</v>
      </c>
      <c r="CU27" s="14">
        <f t="shared" si="51"/>
        <v>1102001</v>
      </c>
      <c r="CV27" s="14" t="str">
        <f>INDEX($O$6:$O$36,CR27)&amp;"-"&amp;INDEX(属性投放!$AB$7:$AB$36,CX27)&amp;"-魂火-"&amp;CZ27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701</v>
      </c>
      <c r="CZ27" s="14">
        <f>INDEX(属性投放!$AM$7:$AM$58,CS27)</f>
        <v>2</v>
      </c>
      <c r="DA27" s="14">
        <f t="shared" si="18"/>
        <v>23</v>
      </c>
      <c r="DB27" s="14">
        <f>INDEX(属性投放!$AN$7:$AN$58,DA27)</f>
        <v>77</v>
      </c>
      <c r="DC27" s="14" t="s">
        <v>702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703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704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19"/>
        <v>1102002</v>
      </c>
      <c r="DQ27" s="14" t="str">
        <f t="shared" si="20"/>
        <v>许褚3突</v>
      </c>
      <c r="DR27" s="14">
        <f t="shared" si="52"/>
        <v>4</v>
      </c>
      <c r="DS27" s="14">
        <f t="shared" si="53"/>
        <v>5</v>
      </c>
      <c r="DT27" s="14">
        <f t="shared" si="54"/>
        <v>6</v>
      </c>
      <c r="DU27" s="14">
        <f t="shared" si="21"/>
        <v>3</v>
      </c>
      <c r="DV27" s="14">
        <f t="shared" si="22"/>
        <v>3</v>
      </c>
      <c r="DW27" s="14">
        <f t="shared" si="23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4"/>
        <v>309</v>
      </c>
      <c r="EC27" s="14">
        <f t="shared" si="95"/>
        <v>362</v>
      </c>
      <c r="ED27" s="14">
        <f t="shared" si="96"/>
        <v>440</v>
      </c>
      <c r="EE27" s="14">
        <f t="shared" si="97"/>
        <v>440</v>
      </c>
      <c r="EF27" s="14">
        <f t="shared" si="98"/>
        <v>528</v>
      </c>
      <c r="EG27" s="14">
        <f t="shared" si="99"/>
        <v>137</v>
      </c>
      <c r="EH27" s="14">
        <f t="shared" si="100"/>
        <v>156</v>
      </c>
      <c r="EI27" s="14">
        <f t="shared" si="101"/>
        <v>156</v>
      </c>
      <c r="EJ27" s="14">
        <f t="shared" si="102"/>
        <v>185</v>
      </c>
      <c r="EK27" s="14">
        <f t="shared" si="103"/>
        <v>204</v>
      </c>
      <c r="EL27" s="14">
        <f t="shared" si="104"/>
        <v>3100</v>
      </c>
      <c r="EM27" s="14">
        <f t="shared" si="105"/>
        <v>3780</v>
      </c>
      <c r="EN27" s="14">
        <f t="shared" si="106"/>
        <v>3780</v>
      </c>
      <c r="EO27" s="14">
        <f t="shared" si="107"/>
        <v>4270</v>
      </c>
      <c r="EP27" s="14">
        <f t="shared" si="108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F27" s="14">
        <f>INDEX(属性投放!$BP$6:$BP$85,(卡牌属性!$DU27-2)*20+卡牌属性!$DV27)</f>
        <v>75</v>
      </c>
      <c r="FG27" s="14">
        <f>INDEX(属性投放!$BP$6:$BP$85,(卡牌属性!$DU27-2)*20+卡牌属性!$DV27)</f>
        <v>75</v>
      </c>
      <c r="FH27" s="14">
        <f>INDEX(属性投放!$BP$6:$BP$85,(卡牌属性!$DU27-2)*20+卡牌属性!$DV27)</f>
        <v>75</v>
      </c>
      <c r="FI27" s="14">
        <f>INDEX(属性投放!$BP$6:$BP$85,(卡牌属性!$DU27-2)*20+卡牌属性!$DV27)</f>
        <v>75</v>
      </c>
      <c r="FJ27" s="14">
        <f>INDEX(属性投放!$BP$6:$BP$85,(卡牌属性!$DU27-2)*20+卡牌属性!$DV27)</f>
        <v>75</v>
      </c>
      <c r="FK27" s="14">
        <f>INDEX(属性投放!$BQ$6:$BQ$85,(卡牌属性!$DU27-2)*20+卡牌属性!$DV27)</f>
        <v>38</v>
      </c>
      <c r="FL27" s="14">
        <f>INDEX(属性投放!$BQ$6:$BQ$85,(卡牌属性!$DU27-2)*20+卡牌属性!$DV27)</f>
        <v>38</v>
      </c>
      <c r="FM27" s="14">
        <f>INDEX(属性投放!$BQ$6:$BQ$85,(卡牌属性!$DU27-2)*20+卡牌属性!$DV27)</f>
        <v>38</v>
      </c>
      <c r="FN27" s="14">
        <f>INDEX(属性投放!$BQ$6:$BQ$85,(卡牌属性!$DU27-2)*20+卡牌属性!$DV27)</f>
        <v>38</v>
      </c>
      <c r="FO27" s="14">
        <f>INDEX(属性投放!$BQ$6:$BQ$85,(卡牌属性!$DU27-2)*20+卡牌属性!$DV27)</f>
        <v>38</v>
      </c>
      <c r="FP27" s="14">
        <f>INDEX(属性投放!$BR$6:$BR$85,(卡牌属性!$DU27-2)*20+卡牌属性!$DV27)</f>
        <v>750</v>
      </c>
      <c r="FQ27" s="14">
        <f>INDEX(属性投放!$BR$6:$BR$85,(卡牌属性!$DU27-2)*20+卡牌属性!$DV27)</f>
        <v>750</v>
      </c>
      <c r="FR27" s="14">
        <f>INDEX(属性投放!$BR$6:$BR$85,(卡牌属性!$DU27-2)*20+卡牌属性!$DV27)</f>
        <v>750</v>
      </c>
      <c r="FS27" s="14">
        <f>INDEX(属性投放!$BR$6:$BR$85,(卡牌属性!$DU27-2)*20+卡牌属性!$DV27)</f>
        <v>750</v>
      </c>
      <c r="FT27" s="14">
        <f>INDEX(属性投放!$BR$6:$BR$85,(卡牌属性!$DU27-2)*20+卡牌属性!$DV27)</f>
        <v>750</v>
      </c>
      <c r="FX27" s="13">
        <v>23</v>
      </c>
      <c r="FY27" s="13">
        <f t="shared" si="24"/>
        <v>5</v>
      </c>
      <c r="FZ27" s="14">
        <f t="shared" si="70"/>
        <v>1102005</v>
      </c>
      <c r="GA27" s="14" t="s">
        <v>1478</v>
      </c>
      <c r="GB27" s="14">
        <f t="shared" si="25"/>
        <v>3</v>
      </c>
      <c r="GC27" s="14" t="str">
        <f t="shared" si="26"/>
        <v>李轩辕-3星</v>
      </c>
      <c r="GD27" s="14">
        <f>INDEX(Y$6:Y$36,$FY27)+INDEX(属性偏向!Z$4:Z$8,卡牌属性!$GB27)</f>
        <v>6</v>
      </c>
      <c r="GE27" s="14" t="str">
        <f>INDEX(属性评价,卡牌属性!GD27)</f>
        <v>B+</v>
      </c>
      <c r="GF27" s="14">
        <f>INDEX(Z$6:Z$36,$FY27)+INDEX(属性偏向!AA$4:AA$8,卡牌属性!$GB27)</f>
        <v>6</v>
      </c>
      <c r="GG27" s="14" t="str">
        <f>INDEX(属性评价,卡牌属性!GF27)</f>
        <v>B+</v>
      </c>
      <c r="GH27" s="14">
        <f>INDEX(AA$6:AA$36,$FY27)+INDEX(属性偏向!AB$4:AB$8,卡牌属性!$GB27)</f>
        <v>7</v>
      </c>
      <c r="GI27" s="14" t="str">
        <f>INDEX(属性评价,卡牌属性!GH27)</f>
        <v>A</v>
      </c>
      <c r="GL27" s="13">
        <v>23</v>
      </c>
      <c r="GM27" s="13">
        <f t="shared" si="27"/>
        <v>5</v>
      </c>
      <c r="GN27" s="14">
        <f t="shared" si="71"/>
        <v>1101005</v>
      </c>
      <c r="GO27" s="14" t="s">
        <v>1478</v>
      </c>
      <c r="GP27" s="14">
        <f t="shared" si="28"/>
        <v>3</v>
      </c>
      <c r="GQ27" s="14" t="str">
        <f t="shared" si="29"/>
        <v>刘羽禅-3星</v>
      </c>
      <c r="GR27" s="14">
        <f>INDEX(J$6:J$36,$GM27)+INDEX(属性偏向!Z$4:Z$8,卡牌属性!$GB27)</f>
        <v>8</v>
      </c>
      <c r="GS27" s="14" t="str">
        <f>INDEX(属性评价,卡牌属性!GR27)</f>
        <v>A+</v>
      </c>
      <c r="GT27" s="14">
        <f>INDEX(K$6:K$36,$GM27)+INDEX(属性偏向!Z$4:Z$8,卡牌属性!$GB27)</f>
        <v>10</v>
      </c>
      <c r="GU27" s="14" t="str">
        <f>INDEX(属性评价,卡牌属性!GT27)</f>
        <v>S+</v>
      </c>
      <c r="GV27" s="14">
        <f>INDEX(L$6:L$36,$GM27)+INDEX(属性偏向!Z$4:Z$8,卡牌属性!$GB27)</f>
        <v>9</v>
      </c>
      <c r="GW27" s="14" t="str">
        <f>INDEX(属性评价,卡牌属性!GV27)</f>
        <v>S</v>
      </c>
      <c r="HA27" s="13">
        <v>23</v>
      </c>
      <c r="HB27" s="13">
        <f>MATCH(HA27-1,属性投放!$T$6:$T$66,1)</f>
        <v>1</v>
      </c>
      <c r="HC27" s="13">
        <f>MATCH(HA27,属性投放!$AN$6:$AN$58,1)-1</f>
        <v>4</v>
      </c>
      <c r="HD27" s="13">
        <f>MATCH(HA27-1,属性投放!$AD$6:$AD$26,1)</f>
        <v>3</v>
      </c>
      <c r="HE27" s="13" t="str">
        <f>INDEX(属性投放!$AB$7:$AB$26,卡牌属性!HD27)</f>
        <v>黑绳+1</v>
      </c>
      <c r="HF27" s="14">
        <f t="shared" si="30"/>
        <v>235</v>
      </c>
      <c r="HG27" s="14">
        <f t="shared" si="31"/>
        <v>90</v>
      </c>
      <c r="HH27" s="14">
        <f t="shared" si="32"/>
        <v>1650</v>
      </c>
      <c r="HI27" s="14">
        <f t="shared" si="33"/>
        <v>6</v>
      </c>
      <c r="HJ27" s="14">
        <f t="shared" si="34"/>
        <v>3</v>
      </c>
      <c r="HK27" s="14">
        <f t="shared" si="35"/>
        <v>60</v>
      </c>
      <c r="HL27" s="14">
        <f>HF27+HI27*($HA27-INDEX(属性投放!$AD$6:$AD$26,卡牌属性!$HD27))</f>
        <v>283</v>
      </c>
      <c r="HM27" s="14">
        <f>HG27+HJ27*($HA27-INDEX(属性投放!$AD$6:$AD$26,卡牌属性!$HD27))</f>
        <v>114</v>
      </c>
      <c r="HN27" s="14">
        <f>HH27+HK27*($HA27-INDEX(属性投放!$AD$6:$AD$26,卡牌属性!$HD27))</f>
        <v>2130</v>
      </c>
      <c r="HO27" s="14">
        <f t="shared" si="36"/>
        <v>80</v>
      </c>
      <c r="HP27" s="14">
        <f t="shared" si="37"/>
        <v>41</v>
      </c>
      <c r="HQ27" s="14">
        <f t="shared" si="38"/>
        <v>800</v>
      </c>
      <c r="HR27" s="14">
        <f>IF(COUNTIF(属性投放!$AN$7:$AN$58,"="&amp;卡牌属性!HA27)&gt;0,卡牌属性!HC27,0)</f>
        <v>0</v>
      </c>
      <c r="HS27" s="14">
        <f t="shared" si="39"/>
        <v>0</v>
      </c>
      <c r="HT27" s="14">
        <f t="shared" si="40"/>
        <v>0</v>
      </c>
      <c r="HU27" s="14">
        <f t="shared" si="41"/>
        <v>0</v>
      </c>
      <c r="HV27" s="14">
        <f>IF(COUNTIF(属性投放!$AD$6:$AD$26,"="&amp;卡牌属性!HA27)&gt;0,卡牌属性!HD27,0)</f>
        <v>0</v>
      </c>
      <c r="HW27" s="14">
        <f t="shared" si="42"/>
        <v>0</v>
      </c>
      <c r="HX27" s="14">
        <f t="shared" si="43"/>
        <v>0</v>
      </c>
      <c r="HY27" s="14">
        <f t="shared" si="44"/>
        <v>0</v>
      </c>
      <c r="HZ27" s="14">
        <f t="shared" si="72"/>
        <v>6</v>
      </c>
      <c r="IA27" s="14">
        <f t="shared" si="73"/>
        <v>3</v>
      </c>
      <c r="IB27" s="14">
        <f t="shared" si="74"/>
        <v>60</v>
      </c>
      <c r="IC27" s="14">
        <f t="shared" si="75"/>
        <v>363</v>
      </c>
      <c r="ID27" s="14">
        <f t="shared" si="76"/>
        <v>155</v>
      </c>
      <c r="IE27" s="14">
        <f t="shared" si="77"/>
        <v>2930</v>
      </c>
      <c r="IF27" s="14">
        <f t="shared" si="78"/>
        <v>180</v>
      </c>
      <c r="IG27" s="14">
        <f t="shared" si="79"/>
        <v>0</v>
      </c>
      <c r="IH27" s="14">
        <f t="shared" si="80"/>
        <v>0</v>
      </c>
      <c r="II27" s="14">
        <f t="shared" si="81"/>
        <v>9660</v>
      </c>
      <c r="IJ27" s="17">
        <f t="shared" si="82"/>
        <v>1.8633540372670808E-2</v>
      </c>
      <c r="IK27" s="17">
        <f t="shared" si="83"/>
        <v>0</v>
      </c>
      <c r="IL27" s="17">
        <f t="shared" si="84"/>
        <v>0</v>
      </c>
      <c r="IM27" s="23">
        <f>SUM(IF$5:IF27)</f>
        <v>4040</v>
      </c>
      <c r="IN27" s="14">
        <f>SUM(IG$5:IG27)</f>
        <v>2420</v>
      </c>
      <c r="IO27" s="14">
        <f>SUM(IH$5:IH27)</f>
        <v>760</v>
      </c>
      <c r="IP27" s="17">
        <f t="shared" si="85"/>
        <v>0.41821946169772256</v>
      </c>
      <c r="IQ27" s="17">
        <f t="shared" si="86"/>
        <v>0.25051759834368531</v>
      </c>
      <c r="IR27" s="17">
        <f t="shared" si="87"/>
        <v>7.8674948240165632E-2</v>
      </c>
    </row>
    <row r="28" spans="1:252" ht="16.5" x14ac:dyDescent="0.2">
      <c r="A28" s="16"/>
      <c r="B28" s="16"/>
      <c r="C28" s="16"/>
      <c r="D28" s="16"/>
      <c r="E28" s="16"/>
      <c r="N28" s="13">
        <v>1102023</v>
      </c>
      <c r="O28" s="13" t="s">
        <v>1259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718</v>
      </c>
      <c r="W28" s="13" t="s">
        <v>716</v>
      </c>
      <c r="X28" s="13" t="s">
        <v>716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47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8"/>
        <v>288</v>
      </c>
      <c r="AO28" s="14">
        <f t="shared" si="88"/>
        <v>288</v>
      </c>
      <c r="AP28" s="14">
        <f t="shared" si="88"/>
        <v>288</v>
      </c>
      <c r="AQ28" s="14">
        <f t="shared" si="88"/>
        <v>288</v>
      </c>
      <c r="AR28" s="14">
        <f>INDEX(属性投放!$DF$6:$DF$85,(卡牌属性!AG28-2)*20+卡牌属性!AL28)</f>
        <v>120</v>
      </c>
      <c r="AS28" s="14">
        <f t="shared" si="89"/>
        <v>120</v>
      </c>
      <c r="AT28" s="14">
        <f t="shared" si="89"/>
        <v>120</v>
      </c>
      <c r="AU28" s="14">
        <f t="shared" si="89"/>
        <v>120</v>
      </c>
      <c r="AV28" s="14">
        <f t="shared" si="89"/>
        <v>120</v>
      </c>
      <c r="AW28" s="14">
        <f>INDEX(属性投放!$DG$6:$DG$85,(卡牌属性!AG28-2)*20+卡牌属性!AL28)</f>
        <v>1390</v>
      </c>
      <c r="AX28" s="14">
        <f t="shared" si="90"/>
        <v>1390</v>
      </c>
      <c r="AY28" s="14">
        <f t="shared" si="90"/>
        <v>1390</v>
      </c>
      <c r="AZ28" s="14">
        <f t="shared" si="90"/>
        <v>1390</v>
      </c>
      <c r="BA28" s="14">
        <f t="shared" si="90"/>
        <v>1390</v>
      </c>
      <c r="BB28" s="14">
        <f>INDEX(属性投放!$DK$6:$DK$85,(卡牌属性!AG28-2)*20+卡牌属性!AL28)</f>
        <v>22</v>
      </c>
      <c r="BC28" s="14">
        <f t="shared" si="91"/>
        <v>22</v>
      </c>
      <c r="BD28" s="14">
        <f t="shared" si="91"/>
        <v>22</v>
      </c>
      <c r="BE28" s="14">
        <f t="shared" si="91"/>
        <v>22</v>
      </c>
      <c r="BF28" s="14">
        <f t="shared" si="91"/>
        <v>22</v>
      </c>
      <c r="BG28" s="14">
        <f>INDEX(属性投放!$DL$6:$DL$85,(卡牌属性!AG28-2)*20+卡牌属性!AL28)</f>
        <v>11</v>
      </c>
      <c r="BH28" s="14">
        <f t="shared" si="92"/>
        <v>11</v>
      </c>
      <c r="BI28" s="14">
        <f t="shared" si="92"/>
        <v>11</v>
      </c>
      <c r="BJ28" s="14">
        <f t="shared" si="92"/>
        <v>11</v>
      </c>
      <c r="BK28" s="14">
        <f t="shared" si="92"/>
        <v>11</v>
      </c>
      <c r="BL28" s="14">
        <f>INDEX(属性投放!$DM$6:$DM$85,(卡牌属性!AG28-2)*20+卡牌属性!AL28)</f>
        <v>110</v>
      </c>
      <c r="BM28" s="14">
        <f t="shared" si="93"/>
        <v>110</v>
      </c>
      <c r="BN28" s="14">
        <f t="shared" si="93"/>
        <v>110</v>
      </c>
      <c r="BO28" s="14">
        <f t="shared" si="93"/>
        <v>110</v>
      </c>
      <c r="BP28" s="14">
        <f t="shared" si="93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674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674</v>
      </c>
      <c r="CN28" s="14">
        <f>INDEX(属性投放!$BD$6:$BD$85,(BW28-2)*20+CB28)</f>
        <v>120</v>
      </c>
      <c r="CQ28" s="13">
        <v>24</v>
      </c>
      <c r="CR28" s="13">
        <f t="shared" si="48"/>
        <v>1</v>
      </c>
      <c r="CS28" s="13">
        <f t="shared" si="49"/>
        <v>24</v>
      </c>
      <c r="CT28" s="14">
        <f t="shared" si="50"/>
        <v>5</v>
      </c>
      <c r="CU28" s="14">
        <f t="shared" si="51"/>
        <v>1102001</v>
      </c>
      <c r="CV28" s="14" t="str">
        <f>INDEX($O$6:$O$36,CR28)&amp;"-"&amp;INDEX(属性投放!$AB$7:$AB$36,CX28)&amp;"-魂火-"&amp;CZ28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701</v>
      </c>
      <c r="CZ28" s="14">
        <f>INDEX(属性投放!$AM$7:$AM$58,CS28)</f>
        <v>3</v>
      </c>
      <c r="DA28" s="14">
        <f t="shared" si="18"/>
        <v>24</v>
      </c>
      <c r="DB28" s="14">
        <f>INDEX(属性投放!$AN$7:$AN$58,DA28)</f>
        <v>80</v>
      </c>
      <c r="DC28" s="14" t="s">
        <v>702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703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704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19"/>
        <v>1102002</v>
      </c>
      <c r="DQ28" s="14" t="str">
        <f t="shared" si="20"/>
        <v>许褚4突</v>
      </c>
      <c r="DR28" s="14">
        <f t="shared" si="52"/>
        <v>4</v>
      </c>
      <c r="DS28" s="14">
        <f t="shared" si="53"/>
        <v>5</v>
      </c>
      <c r="DT28" s="14">
        <f t="shared" si="54"/>
        <v>6</v>
      </c>
      <c r="DU28" s="14">
        <f t="shared" si="21"/>
        <v>3</v>
      </c>
      <c r="DV28" s="14">
        <f t="shared" si="22"/>
        <v>4</v>
      </c>
      <c r="DW28" s="14">
        <f t="shared" si="23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4"/>
        <v>464</v>
      </c>
      <c r="EC28" s="14">
        <f t="shared" si="95"/>
        <v>537</v>
      </c>
      <c r="ED28" s="14">
        <f t="shared" si="96"/>
        <v>635</v>
      </c>
      <c r="EE28" s="14">
        <f t="shared" si="97"/>
        <v>635</v>
      </c>
      <c r="EF28" s="14">
        <f t="shared" si="98"/>
        <v>753</v>
      </c>
      <c r="EG28" s="14">
        <f t="shared" si="99"/>
        <v>225</v>
      </c>
      <c r="EH28" s="14">
        <f t="shared" si="100"/>
        <v>254</v>
      </c>
      <c r="EI28" s="14">
        <f t="shared" si="101"/>
        <v>254</v>
      </c>
      <c r="EJ28" s="14">
        <f t="shared" si="102"/>
        <v>303</v>
      </c>
      <c r="EK28" s="14">
        <f t="shared" si="103"/>
        <v>332</v>
      </c>
      <c r="EL28" s="14">
        <f t="shared" si="104"/>
        <v>5050</v>
      </c>
      <c r="EM28" s="14">
        <f t="shared" si="105"/>
        <v>6030</v>
      </c>
      <c r="EN28" s="14">
        <f t="shared" si="106"/>
        <v>6030</v>
      </c>
      <c r="EO28" s="14">
        <f t="shared" si="107"/>
        <v>6720</v>
      </c>
      <c r="EP28" s="14">
        <f t="shared" si="108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F28" s="14">
        <f>INDEX(属性投放!$BP$6:$BP$85,(卡牌属性!$DU28-2)*20+卡牌属性!$DV28)</f>
        <v>90</v>
      </c>
      <c r="FG28" s="14">
        <f>INDEX(属性投放!$BP$6:$BP$85,(卡牌属性!$DU28-2)*20+卡牌属性!$DV28)</f>
        <v>90</v>
      </c>
      <c r="FH28" s="14">
        <f>INDEX(属性投放!$BP$6:$BP$85,(卡牌属性!$DU28-2)*20+卡牌属性!$DV28)</f>
        <v>90</v>
      </c>
      <c r="FI28" s="14">
        <f>INDEX(属性投放!$BP$6:$BP$85,(卡牌属性!$DU28-2)*20+卡牌属性!$DV28)</f>
        <v>90</v>
      </c>
      <c r="FJ28" s="14">
        <f>INDEX(属性投放!$BP$6:$BP$85,(卡牌属性!$DU28-2)*20+卡牌属性!$DV28)</f>
        <v>90</v>
      </c>
      <c r="FK28" s="14">
        <f>INDEX(属性投放!$BQ$6:$BQ$85,(卡牌属性!$DU28-2)*20+卡牌属性!$DV28)</f>
        <v>45</v>
      </c>
      <c r="FL28" s="14">
        <f>INDEX(属性投放!$BQ$6:$BQ$85,(卡牌属性!$DU28-2)*20+卡牌属性!$DV28)</f>
        <v>45</v>
      </c>
      <c r="FM28" s="14">
        <f>INDEX(属性投放!$BQ$6:$BQ$85,(卡牌属性!$DU28-2)*20+卡牌属性!$DV28)</f>
        <v>45</v>
      </c>
      <c r="FN28" s="14">
        <f>INDEX(属性投放!$BQ$6:$BQ$85,(卡牌属性!$DU28-2)*20+卡牌属性!$DV28)</f>
        <v>45</v>
      </c>
      <c r="FO28" s="14">
        <f>INDEX(属性投放!$BQ$6:$BQ$85,(卡牌属性!$DU28-2)*20+卡牌属性!$DV28)</f>
        <v>45</v>
      </c>
      <c r="FP28" s="14">
        <f>INDEX(属性投放!$BR$6:$BR$85,(卡牌属性!$DU28-2)*20+卡牌属性!$DV28)</f>
        <v>900</v>
      </c>
      <c r="FQ28" s="14">
        <f>INDEX(属性投放!$BR$6:$BR$85,(卡牌属性!$DU28-2)*20+卡牌属性!$DV28)</f>
        <v>900</v>
      </c>
      <c r="FR28" s="14">
        <f>INDEX(属性投放!$BR$6:$BR$85,(卡牌属性!$DU28-2)*20+卡牌属性!$DV28)</f>
        <v>900</v>
      </c>
      <c r="FS28" s="14">
        <f>INDEX(属性投放!$BR$6:$BR$85,(卡牌属性!$DU28-2)*20+卡牌属性!$DV28)</f>
        <v>900</v>
      </c>
      <c r="FT28" s="14">
        <f>INDEX(属性投放!$BR$6:$BR$85,(卡牌属性!$DU28-2)*20+卡牌属性!$DV28)</f>
        <v>900</v>
      </c>
      <c r="FX28" s="13">
        <v>24</v>
      </c>
      <c r="FY28" s="13">
        <f t="shared" si="24"/>
        <v>5</v>
      </c>
      <c r="FZ28" s="14">
        <f t="shared" si="70"/>
        <v>1102005</v>
      </c>
      <c r="GA28" s="14" t="s">
        <v>1478</v>
      </c>
      <c r="GB28" s="14">
        <f t="shared" si="25"/>
        <v>4</v>
      </c>
      <c r="GC28" s="14" t="str">
        <f t="shared" si="26"/>
        <v>李轩辕-4星</v>
      </c>
      <c r="GD28" s="14">
        <f>INDEX(Y$6:Y$36,$FY28)+INDEX(属性偏向!Z$4:Z$8,卡牌属性!$GB28)</f>
        <v>6</v>
      </c>
      <c r="GE28" s="14" t="str">
        <f>INDEX(属性评价,卡牌属性!GD28)</f>
        <v>B+</v>
      </c>
      <c r="GF28" s="14">
        <f>INDEX(Z$6:Z$36,$FY28)+INDEX(属性偏向!AA$4:AA$8,卡牌属性!$GB28)</f>
        <v>7</v>
      </c>
      <c r="GG28" s="14" t="str">
        <f>INDEX(属性评价,卡牌属性!GF28)</f>
        <v>A</v>
      </c>
      <c r="GH28" s="14">
        <f>INDEX(AA$6:AA$36,$FY28)+INDEX(属性偏向!AB$4:AB$8,卡牌属性!$GB28)</f>
        <v>8</v>
      </c>
      <c r="GI28" s="14" t="str">
        <f>INDEX(属性评价,卡牌属性!GH28)</f>
        <v>A+</v>
      </c>
      <c r="GL28" s="13">
        <v>24</v>
      </c>
      <c r="GM28" s="13">
        <f t="shared" si="27"/>
        <v>5</v>
      </c>
      <c r="GN28" s="14">
        <f t="shared" si="71"/>
        <v>1101005</v>
      </c>
      <c r="GO28" s="14" t="s">
        <v>1478</v>
      </c>
      <c r="GP28" s="14">
        <f t="shared" si="28"/>
        <v>4</v>
      </c>
      <c r="GQ28" s="14" t="str">
        <f t="shared" si="29"/>
        <v>刘羽禅-4星</v>
      </c>
      <c r="GR28" s="14">
        <f>INDEX(J$6:J$36,$GM28)+INDEX(属性偏向!Z$4:Z$8,卡牌属性!$GB28)</f>
        <v>8</v>
      </c>
      <c r="GS28" s="14" t="str">
        <f>INDEX(属性评价,卡牌属性!GR28)</f>
        <v>A+</v>
      </c>
      <c r="GT28" s="14">
        <f>INDEX(K$6:K$36,$GM28)+INDEX(属性偏向!Z$4:Z$8,卡牌属性!$GB28)</f>
        <v>10</v>
      </c>
      <c r="GU28" s="14" t="str">
        <f>INDEX(属性评价,卡牌属性!GT28)</f>
        <v>S+</v>
      </c>
      <c r="GV28" s="14">
        <f>INDEX(L$6:L$36,$GM28)+INDEX(属性偏向!Z$4:Z$8,卡牌属性!$GB28)</f>
        <v>9</v>
      </c>
      <c r="GW28" s="14" t="str">
        <f>INDEX(属性评价,卡牌属性!GV28)</f>
        <v>S</v>
      </c>
      <c r="HA28" s="13">
        <v>24</v>
      </c>
      <c r="HB28" s="13">
        <f>MATCH(HA28-1,属性投放!$T$6:$T$66,1)</f>
        <v>1</v>
      </c>
      <c r="HC28" s="13">
        <f>MATCH(HA28,属性投放!$AN$6:$AN$58,1)-1</f>
        <v>4</v>
      </c>
      <c r="HD28" s="13">
        <f>MATCH(HA28-1,属性投放!$AD$6:$AD$26,1)</f>
        <v>3</v>
      </c>
      <c r="HE28" s="13" t="str">
        <f>INDEX(属性投放!$AB$7:$AB$26,卡牌属性!HD28)</f>
        <v>黑绳+1</v>
      </c>
      <c r="HF28" s="14">
        <f t="shared" si="30"/>
        <v>235</v>
      </c>
      <c r="HG28" s="14">
        <f t="shared" si="31"/>
        <v>90</v>
      </c>
      <c r="HH28" s="14">
        <f t="shared" si="32"/>
        <v>1650</v>
      </c>
      <c r="HI28" s="14">
        <f t="shared" si="33"/>
        <v>6</v>
      </c>
      <c r="HJ28" s="14">
        <f t="shared" si="34"/>
        <v>3</v>
      </c>
      <c r="HK28" s="14">
        <f t="shared" si="35"/>
        <v>60</v>
      </c>
      <c r="HL28" s="14">
        <f>HF28+HI28*($HA28-INDEX(属性投放!$AD$6:$AD$26,卡牌属性!$HD28))</f>
        <v>289</v>
      </c>
      <c r="HM28" s="14">
        <f>HG28+HJ28*($HA28-INDEX(属性投放!$AD$6:$AD$26,卡牌属性!$HD28))</f>
        <v>117</v>
      </c>
      <c r="HN28" s="14">
        <f>HH28+HK28*($HA28-INDEX(属性投放!$AD$6:$AD$26,卡牌属性!$HD28))</f>
        <v>2190</v>
      </c>
      <c r="HO28" s="14">
        <f t="shared" si="36"/>
        <v>80</v>
      </c>
      <c r="HP28" s="14">
        <f t="shared" si="37"/>
        <v>41</v>
      </c>
      <c r="HQ28" s="14">
        <f t="shared" si="38"/>
        <v>800</v>
      </c>
      <c r="HR28" s="14">
        <f>IF(COUNTIF(属性投放!$AN$7:$AN$58,"="&amp;卡牌属性!HA28)&gt;0,卡牌属性!HC28,0)</f>
        <v>0</v>
      </c>
      <c r="HS28" s="14">
        <f t="shared" si="39"/>
        <v>0</v>
      </c>
      <c r="HT28" s="14">
        <f t="shared" si="40"/>
        <v>0</v>
      </c>
      <c r="HU28" s="14">
        <f t="shared" si="41"/>
        <v>0</v>
      </c>
      <c r="HV28" s="14">
        <f>IF(COUNTIF(属性投放!$AD$6:$AD$26,"="&amp;卡牌属性!HA28)&gt;0,卡牌属性!HD28,0)</f>
        <v>0</v>
      </c>
      <c r="HW28" s="14">
        <f t="shared" si="42"/>
        <v>0</v>
      </c>
      <c r="HX28" s="14">
        <f t="shared" si="43"/>
        <v>0</v>
      </c>
      <c r="HY28" s="14">
        <f t="shared" si="44"/>
        <v>0</v>
      </c>
      <c r="HZ28" s="14">
        <f t="shared" si="72"/>
        <v>6</v>
      </c>
      <c r="IA28" s="14">
        <f t="shared" si="73"/>
        <v>3</v>
      </c>
      <c r="IB28" s="14">
        <f t="shared" si="74"/>
        <v>60</v>
      </c>
      <c r="IC28" s="14">
        <f t="shared" si="75"/>
        <v>369</v>
      </c>
      <c r="ID28" s="14">
        <f t="shared" si="76"/>
        <v>158</v>
      </c>
      <c r="IE28" s="14">
        <f t="shared" si="77"/>
        <v>2990</v>
      </c>
      <c r="IF28" s="14">
        <f t="shared" si="78"/>
        <v>180</v>
      </c>
      <c r="IG28" s="14">
        <f t="shared" si="79"/>
        <v>0</v>
      </c>
      <c r="IH28" s="14">
        <f t="shared" si="80"/>
        <v>0</v>
      </c>
      <c r="II28" s="14">
        <f t="shared" si="81"/>
        <v>9840</v>
      </c>
      <c r="IJ28" s="17">
        <f t="shared" si="82"/>
        <v>1.8292682926829267E-2</v>
      </c>
      <c r="IK28" s="17">
        <f t="shared" si="83"/>
        <v>0</v>
      </c>
      <c r="IL28" s="17">
        <f t="shared" si="84"/>
        <v>0</v>
      </c>
      <c r="IM28" s="23">
        <f>SUM(IF$5:IF28)</f>
        <v>4220</v>
      </c>
      <c r="IN28" s="14">
        <f>SUM(IG$5:IG28)</f>
        <v>2420</v>
      </c>
      <c r="IO28" s="14">
        <f>SUM(IH$5:IH28)</f>
        <v>760</v>
      </c>
      <c r="IP28" s="17">
        <f t="shared" si="85"/>
        <v>0.42886178861788615</v>
      </c>
      <c r="IQ28" s="17">
        <f t="shared" si="86"/>
        <v>0.2459349593495935</v>
      </c>
      <c r="IR28" s="17">
        <f t="shared" si="87"/>
        <v>7.7235772357723581E-2</v>
      </c>
    </row>
    <row r="29" spans="1:252" ht="16.5" x14ac:dyDescent="0.2">
      <c r="A29" s="16"/>
      <c r="B29" s="16"/>
      <c r="C29" s="16"/>
      <c r="D29" s="16"/>
      <c r="E29" s="16"/>
      <c r="N29" s="13">
        <v>1102024</v>
      </c>
      <c r="O29" s="13" t="s">
        <v>1256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720</v>
      </c>
      <c r="W29" s="13" t="s">
        <v>720</v>
      </c>
      <c r="X29" s="13" t="s">
        <v>720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47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8"/>
        <v>351</v>
      </c>
      <c r="AO29" s="14">
        <f t="shared" si="88"/>
        <v>351</v>
      </c>
      <c r="AP29" s="14">
        <f t="shared" si="88"/>
        <v>351</v>
      </c>
      <c r="AQ29" s="14">
        <f t="shared" si="88"/>
        <v>351</v>
      </c>
      <c r="AR29" s="14">
        <f>INDEX(属性投放!$DF$6:$DF$85,(卡牌属性!AG29-2)*20+卡牌属性!AL29)</f>
        <v>151</v>
      </c>
      <c r="AS29" s="14">
        <f t="shared" si="89"/>
        <v>151</v>
      </c>
      <c r="AT29" s="14">
        <f t="shared" si="89"/>
        <v>151</v>
      </c>
      <c r="AU29" s="14">
        <f t="shared" si="89"/>
        <v>151</v>
      </c>
      <c r="AV29" s="14">
        <f t="shared" si="89"/>
        <v>151</v>
      </c>
      <c r="AW29" s="14">
        <f>INDEX(属性投放!$DG$6:$DG$85,(卡牌属性!AG29-2)*20+卡牌属性!AL29)</f>
        <v>1705</v>
      </c>
      <c r="AX29" s="14">
        <f t="shared" si="90"/>
        <v>1705</v>
      </c>
      <c r="AY29" s="14">
        <f t="shared" si="90"/>
        <v>1705</v>
      </c>
      <c r="AZ29" s="14">
        <f t="shared" si="90"/>
        <v>1705</v>
      </c>
      <c r="BA29" s="14">
        <f t="shared" si="90"/>
        <v>1705</v>
      </c>
      <c r="BB29" s="14">
        <f>INDEX(属性投放!$DK$6:$DK$85,(卡牌属性!AG29-2)*20+卡牌属性!AL29)</f>
        <v>22</v>
      </c>
      <c r="BC29" s="14">
        <f t="shared" si="91"/>
        <v>22</v>
      </c>
      <c r="BD29" s="14">
        <f t="shared" si="91"/>
        <v>22</v>
      </c>
      <c r="BE29" s="14">
        <f t="shared" si="91"/>
        <v>22</v>
      </c>
      <c r="BF29" s="14">
        <f t="shared" si="91"/>
        <v>22</v>
      </c>
      <c r="BG29" s="14">
        <f>INDEX(属性投放!$DL$6:$DL$85,(卡牌属性!AG29-2)*20+卡牌属性!AL29)</f>
        <v>11</v>
      </c>
      <c r="BH29" s="14">
        <f t="shared" si="92"/>
        <v>11</v>
      </c>
      <c r="BI29" s="14">
        <f t="shared" si="92"/>
        <v>11</v>
      </c>
      <c r="BJ29" s="14">
        <f t="shared" si="92"/>
        <v>11</v>
      </c>
      <c r="BK29" s="14">
        <f t="shared" si="92"/>
        <v>11</v>
      </c>
      <c r="BL29" s="14">
        <f>INDEX(属性投放!$DM$6:$DM$85,(卡牌属性!AG29-2)*20+卡牌属性!AL29)</f>
        <v>110</v>
      </c>
      <c r="BM29" s="14">
        <f t="shared" si="93"/>
        <v>110</v>
      </c>
      <c r="BN29" s="14">
        <f t="shared" si="93"/>
        <v>110</v>
      </c>
      <c r="BO29" s="14">
        <f t="shared" si="93"/>
        <v>110</v>
      </c>
      <c r="BP29" s="14">
        <f t="shared" si="93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674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674</v>
      </c>
      <c r="CN29" s="14">
        <f>INDEX(属性投放!$BD$6:$BD$85,(BW29-2)*20+CB29)</f>
        <v>120</v>
      </c>
      <c r="CQ29" s="13">
        <v>25</v>
      </c>
      <c r="CR29" s="13">
        <f t="shared" si="48"/>
        <v>1</v>
      </c>
      <c r="CS29" s="13">
        <f t="shared" si="49"/>
        <v>25</v>
      </c>
      <c r="CT29" s="14">
        <f t="shared" si="50"/>
        <v>5</v>
      </c>
      <c r="CU29" s="14">
        <f t="shared" si="51"/>
        <v>1102001</v>
      </c>
      <c r="CV29" s="14" t="str">
        <f>INDEX($O$6:$O$36,CR29)&amp;"-"&amp;INDEX(属性投放!$AB$7:$AB$36,CX29)&amp;"-魂火-"&amp;CZ29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701</v>
      </c>
      <c r="CZ29" s="14">
        <f>INDEX(属性投放!$AM$7:$AM$58,CS29)</f>
        <v>1</v>
      </c>
      <c r="DA29" s="14">
        <f t="shared" si="18"/>
        <v>25</v>
      </c>
      <c r="DB29" s="14">
        <f>INDEX(属性投放!$AN$7:$AN$58,DA29)</f>
        <v>82</v>
      </c>
      <c r="DC29" s="14" t="s">
        <v>702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703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704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19"/>
        <v>1102002</v>
      </c>
      <c r="DQ29" s="14" t="str">
        <f t="shared" si="20"/>
        <v>许褚5突</v>
      </c>
      <c r="DR29" s="14">
        <f t="shared" si="52"/>
        <v>4</v>
      </c>
      <c r="DS29" s="14">
        <f t="shared" si="53"/>
        <v>5</v>
      </c>
      <c r="DT29" s="14">
        <f t="shared" si="54"/>
        <v>6</v>
      </c>
      <c r="DU29" s="14">
        <f t="shared" si="21"/>
        <v>3</v>
      </c>
      <c r="DV29" s="14">
        <f t="shared" si="22"/>
        <v>5</v>
      </c>
      <c r="DW29" s="14">
        <f t="shared" si="23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4"/>
        <v>654</v>
      </c>
      <c r="EC29" s="14">
        <f t="shared" si="95"/>
        <v>747</v>
      </c>
      <c r="ED29" s="14">
        <f t="shared" si="96"/>
        <v>855</v>
      </c>
      <c r="EE29" s="14">
        <f t="shared" si="97"/>
        <v>855</v>
      </c>
      <c r="EF29" s="14">
        <f t="shared" si="98"/>
        <v>1043</v>
      </c>
      <c r="EG29" s="14">
        <f t="shared" si="99"/>
        <v>330</v>
      </c>
      <c r="EH29" s="14">
        <f t="shared" si="100"/>
        <v>369</v>
      </c>
      <c r="EI29" s="14">
        <f t="shared" si="101"/>
        <v>369</v>
      </c>
      <c r="EJ29" s="14">
        <f t="shared" si="102"/>
        <v>448</v>
      </c>
      <c r="EK29" s="14">
        <f t="shared" si="103"/>
        <v>487</v>
      </c>
      <c r="EL29" s="14">
        <f t="shared" si="104"/>
        <v>7250</v>
      </c>
      <c r="EM29" s="14">
        <f t="shared" si="105"/>
        <v>8930</v>
      </c>
      <c r="EN29" s="14">
        <f t="shared" si="106"/>
        <v>8930</v>
      </c>
      <c r="EO29" s="14">
        <f t="shared" si="107"/>
        <v>9820</v>
      </c>
      <c r="EP29" s="14">
        <f t="shared" si="108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F29" s="14">
        <f>INDEX(属性投放!$BP$6:$BP$85,(卡牌属性!$DU29-2)*20+卡牌属性!$DV29)</f>
        <v>115</v>
      </c>
      <c r="FG29" s="14">
        <f>INDEX(属性投放!$BP$6:$BP$85,(卡牌属性!$DU29-2)*20+卡牌属性!$DV29)</f>
        <v>115</v>
      </c>
      <c r="FH29" s="14">
        <f>INDEX(属性投放!$BP$6:$BP$85,(卡牌属性!$DU29-2)*20+卡牌属性!$DV29)</f>
        <v>115</v>
      </c>
      <c r="FI29" s="14">
        <f>INDEX(属性投放!$BP$6:$BP$85,(卡牌属性!$DU29-2)*20+卡牌属性!$DV29)</f>
        <v>115</v>
      </c>
      <c r="FJ29" s="14">
        <f>INDEX(属性投放!$BP$6:$BP$85,(卡牌属性!$DU29-2)*20+卡牌属性!$DV29)</f>
        <v>115</v>
      </c>
      <c r="FK29" s="14">
        <f>INDEX(属性投放!$BQ$6:$BQ$85,(卡牌属性!$DU29-2)*20+卡牌属性!$DV29)</f>
        <v>58</v>
      </c>
      <c r="FL29" s="14">
        <f>INDEX(属性投放!$BQ$6:$BQ$85,(卡牌属性!$DU29-2)*20+卡牌属性!$DV29)</f>
        <v>58</v>
      </c>
      <c r="FM29" s="14">
        <f>INDEX(属性投放!$BQ$6:$BQ$85,(卡牌属性!$DU29-2)*20+卡牌属性!$DV29)</f>
        <v>58</v>
      </c>
      <c r="FN29" s="14">
        <f>INDEX(属性投放!$BQ$6:$BQ$85,(卡牌属性!$DU29-2)*20+卡牌属性!$DV29)</f>
        <v>58</v>
      </c>
      <c r="FO29" s="14">
        <f>INDEX(属性投放!$BQ$6:$BQ$85,(卡牌属性!$DU29-2)*20+卡牌属性!$DV29)</f>
        <v>58</v>
      </c>
      <c r="FP29" s="14">
        <f>INDEX(属性投放!$BR$6:$BR$85,(卡牌属性!$DU29-2)*20+卡牌属性!$DV29)</f>
        <v>1150</v>
      </c>
      <c r="FQ29" s="14">
        <f>INDEX(属性投放!$BR$6:$BR$85,(卡牌属性!$DU29-2)*20+卡牌属性!$DV29)</f>
        <v>1150</v>
      </c>
      <c r="FR29" s="14">
        <f>INDEX(属性投放!$BR$6:$BR$85,(卡牌属性!$DU29-2)*20+卡牌属性!$DV29)</f>
        <v>1150</v>
      </c>
      <c r="FS29" s="14">
        <f>INDEX(属性投放!$BR$6:$BR$85,(卡牌属性!$DU29-2)*20+卡牌属性!$DV29)</f>
        <v>1150</v>
      </c>
      <c r="FT29" s="14">
        <f>INDEX(属性投放!$BR$6:$BR$85,(卡牌属性!$DU29-2)*20+卡牌属性!$DV29)</f>
        <v>1150</v>
      </c>
      <c r="FX29" s="13">
        <v>25</v>
      </c>
      <c r="FY29" s="13">
        <f t="shared" si="24"/>
        <v>5</v>
      </c>
      <c r="FZ29" s="14">
        <f t="shared" si="70"/>
        <v>1102005</v>
      </c>
      <c r="GA29" s="14" t="s">
        <v>1478</v>
      </c>
      <c r="GB29" s="14">
        <f t="shared" si="25"/>
        <v>5</v>
      </c>
      <c r="GC29" s="14" t="str">
        <f t="shared" si="26"/>
        <v>李轩辕-5星</v>
      </c>
      <c r="GD29" s="14">
        <f>INDEX(Y$6:Y$36,$FY29)+INDEX(属性偏向!Z$4:Z$8,卡牌属性!$GB29)</f>
        <v>7</v>
      </c>
      <c r="GE29" s="14" t="str">
        <f>INDEX(属性评价,卡牌属性!GD29)</f>
        <v>A</v>
      </c>
      <c r="GF29" s="14">
        <f>INDEX(Z$6:Z$36,$FY29)+INDEX(属性偏向!AA$4:AA$8,卡牌属性!$GB29)</f>
        <v>8</v>
      </c>
      <c r="GG29" s="14" t="str">
        <f>INDEX(属性评价,卡牌属性!GF29)</f>
        <v>A+</v>
      </c>
      <c r="GH29" s="14">
        <f>INDEX(AA$6:AA$36,$FY29)+INDEX(属性偏向!AB$4:AB$8,卡牌属性!$GB29)</f>
        <v>9</v>
      </c>
      <c r="GI29" s="14" t="str">
        <f>INDEX(属性评价,卡牌属性!GH29)</f>
        <v>S</v>
      </c>
      <c r="GL29" s="13">
        <v>25</v>
      </c>
      <c r="GM29" s="13">
        <f t="shared" si="27"/>
        <v>5</v>
      </c>
      <c r="GN29" s="14">
        <f t="shared" si="71"/>
        <v>1101005</v>
      </c>
      <c r="GO29" s="14" t="s">
        <v>1478</v>
      </c>
      <c r="GP29" s="14">
        <f t="shared" si="28"/>
        <v>5</v>
      </c>
      <c r="GQ29" s="14" t="str">
        <f t="shared" si="29"/>
        <v>刘羽禅-5星</v>
      </c>
      <c r="GR29" s="14">
        <f>INDEX(J$6:J$36,$GM29)+INDEX(属性偏向!Z$4:Z$8,卡牌属性!$GB29)</f>
        <v>9</v>
      </c>
      <c r="GS29" s="14" t="str">
        <f>INDEX(属性评价,卡牌属性!GR29)</f>
        <v>S</v>
      </c>
      <c r="GT29" s="14">
        <f>INDEX(K$6:K$36,$GM29)+INDEX(属性偏向!Z$4:Z$8,卡牌属性!$GB29)</f>
        <v>11</v>
      </c>
      <c r="GU29" s="14" t="str">
        <f>INDEX(属性评价,卡牌属性!GT29)</f>
        <v>SS</v>
      </c>
      <c r="GV29" s="14">
        <f>INDEX(L$6:L$36,$GM29)+INDEX(属性偏向!Z$4:Z$8,卡牌属性!$GB29)</f>
        <v>10</v>
      </c>
      <c r="GW29" s="14" t="str">
        <f>INDEX(属性评价,卡牌属性!GV29)</f>
        <v>S+</v>
      </c>
      <c r="HA29" s="13">
        <v>25</v>
      </c>
      <c r="HB29" s="13">
        <f>MATCH(HA29-1,属性投放!$T$6:$T$66,1)</f>
        <v>1</v>
      </c>
      <c r="HC29" s="13">
        <f>MATCH(HA29,属性投放!$AN$6:$AN$58,1)-1</f>
        <v>5</v>
      </c>
      <c r="HD29" s="13">
        <f>MATCH(HA29-1,属性投放!$AD$6:$AD$26,1)</f>
        <v>3</v>
      </c>
      <c r="HE29" s="13" t="str">
        <f>INDEX(属性投放!$AB$7:$AB$26,卡牌属性!HD29)</f>
        <v>黑绳+1</v>
      </c>
      <c r="HF29" s="14">
        <f t="shared" si="30"/>
        <v>235</v>
      </c>
      <c r="HG29" s="14">
        <f t="shared" si="31"/>
        <v>90</v>
      </c>
      <c r="HH29" s="14">
        <f t="shared" si="32"/>
        <v>1650</v>
      </c>
      <c r="HI29" s="14">
        <f t="shared" si="33"/>
        <v>6</v>
      </c>
      <c r="HJ29" s="14">
        <f t="shared" si="34"/>
        <v>3</v>
      </c>
      <c r="HK29" s="14">
        <f t="shared" si="35"/>
        <v>60</v>
      </c>
      <c r="HL29" s="14">
        <f>HF29+HI29*($HA29-INDEX(属性投放!$AD$6:$AD$26,卡牌属性!$HD29))</f>
        <v>295</v>
      </c>
      <c r="HM29" s="14">
        <f>HG29+HJ29*($HA29-INDEX(属性投放!$AD$6:$AD$26,卡牌属性!$HD29))</f>
        <v>120</v>
      </c>
      <c r="HN29" s="14">
        <f>HH29+HK29*($HA29-INDEX(属性投放!$AD$6:$AD$26,卡牌属性!$HD29))</f>
        <v>2250</v>
      </c>
      <c r="HO29" s="14">
        <f t="shared" si="36"/>
        <v>105</v>
      </c>
      <c r="HP29" s="14">
        <f t="shared" si="37"/>
        <v>54</v>
      </c>
      <c r="HQ29" s="14">
        <f t="shared" si="38"/>
        <v>1050</v>
      </c>
      <c r="HR29" s="14">
        <f>IF(COUNTIF(属性投放!$AN$7:$AN$58,"="&amp;卡牌属性!HA29)&gt;0,卡牌属性!HC29,0)</f>
        <v>5</v>
      </c>
      <c r="HS29" s="14">
        <f t="shared" si="39"/>
        <v>25</v>
      </c>
      <c r="HT29" s="14">
        <f t="shared" si="40"/>
        <v>13</v>
      </c>
      <c r="HU29" s="14">
        <f t="shared" si="41"/>
        <v>250</v>
      </c>
      <c r="HV29" s="14">
        <f>IF(COUNTIF(属性投放!$AD$6:$AD$26,"="&amp;卡牌属性!HA29)&gt;0,卡牌属性!HD29,0)</f>
        <v>3</v>
      </c>
      <c r="HW29" s="14">
        <f t="shared" si="42"/>
        <v>30</v>
      </c>
      <c r="HX29" s="14">
        <f t="shared" si="43"/>
        <v>15</v>
      </c>
      <c r="HY29" s="14">
        <f t="shared" si="44"/>
        <v>300</v>
      </c>
      <c r="HZ29" s="14">
        <f t="shared" si="72"/>
        <v>6</v>
      </c>
      <c r="IA29" s="14">
        <f t="shared" si="73"/>
        <v>3</v>
      </c>
      <c r="IB29" s="14">
        <f t="shared" si="74"/>
        <v>60</v>
      </c>
      <c r="IC29" s="14">
        <f t="shared" si="75"/>
        <v>400</v>
      </c>
      <c r="ID29" s="14">
        <f t="shared" si="76"/>
        <v>174</v>
      </c>
      <c r="IE29" s="14">
        <f t="shared" si="77"/>
        <v>3300</v>
      </c>
      <c r="IF29" s="14">
        <f t="shared" si="78"/>
        <v>180</v>
      </c>
      <c r="IG29" s="14">
        <f t="shared" si="79"/>
        <v>760</v>
      </c>
      <c r="IH29" s="14">
        <f t="shared" si="80"/>
        <v>900</v>
      </c>
      <c r="II29" s="14">
        <f t="shared" si="81"/>
        <v>10780</v>
      </c>
      <c r="IJ29" s="17">
        <f t="shared" si="82"/>
        <v>1.6697588126159554E-2</v>
      </c>
      <c r="IK29" s="17">
        <f t="shared" si="83"/>
        <v>7.050092764378478E-2</v>
      </c>
      <c r="IL29" s="17">
        <f t="shared" si="84"/>
        <v>8.3487940630797772E-2</v>
      </c>
      <c r="IM29" s="23">
        <f>SUM(IF$5:IF29)</f>
        <v>4400</v>
      </c>
      <c r="IN29" s="14">
        <f>SUM(IG$5:IG29)</f>
        <v>3180</v>
      </c>
      <c r="IO29" s="14">
        <f>SUM(IH$5:IH29)</f>
        <v>1660</v>
      </c>
      <c r="IP29" s="17">
        <f t="shared" si="85"/>
        <v>0.40816326530612246</v>
      </c>
      <c r="IQ29" s="17">
        <f t="shared" si="86"/>
        <v>0.29499072356215211</v>
      </c>
      <c r="IR29" s="17">
        <f t="shared" si="87"/>
        <v>0.15398886827458255</v>
      </c>
    </row>
    <row r="30" spans="1:252" ht="16.5" x14ac:dyDescent="0.2">
      <c r="A30" s="16"/>
      <c r="B30" s="16"/>
      <c r="C30" s="16"/>
      <c r="D30" s="16"/>
      <c r="E30" s="16"/>
      <c r="N30" s="13">
        <v>1102026</v>
      </c>
      <c r="O30" s="13" t="s">
        <v>1257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724</v>
      </c>
      <c r="W30" s="13" t="s">
        <v>718</v>
      </c>
      <c r="X30" s="13" t="s">
        <v>718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47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8"/>
        <v>414</v>
      </c>
      <c r="AO30" s="14">
        <f t="shared" si="88"/>
        <v>414</v>
      </c>
      <c r="AP30" s="14">
        <f t="shared" si="88"/>
        <v>414</v>
      </c>
      <c r="AQ30" s="14">
        <f t="shared" si="88"/>
        <v>414</v>
      </c>
      <c r="AR30" s="14">
        <f>INDEX(属性投放!$DF$6:$DF$85,(卡牌属性!AG30-2)*20+卡牌属性!AL30)</f>
        <v>182</v>
      </c>
      <c r="AS30" s="14">
        <f t="shared" si="89"/>
        <v>182</v>
      </c>
      <c r="AT30" s="14">
        <f t="shared" si="89"/>
        <v>182</v>
      </c>
      <c r="AU30" s="14">
        <f t="shared" si="89"/>
        <v>182</v>
      </c>
      <c r="AV30" s="14">
        <f t="shared" si="89"/>
        <v>182</v>
      </c>
      <c r="AW30" s="14">
        <f>INDEX(属性投放!$DG$6:$DG$85,(卡牌属性!AG30-2)*20+卡牌属性!AL30)</f>
        <v>2020</v>
      </c>
      <c r="AX30" s="14">
        <f t="shared" si="90"/>
        <v>2020</v>
      </c>
      <c r="AY30" s="14">
        <f t="shared" si="90"/>
        <v>2020</v>
      </c>
      <c r="AZ30" s="14">
        <f t="shared" si="90"/>
        <v>2020</v>
      </c>
      <c r="BA30" s="14">
        <f t="shared" si="90"/>
        <v>2020</v>
      </c>
      <c r="BB30" s="14">
        <f>INDEX(属性投放!$DK$6:$DK$85,(卡牌属性!AG30-2)*20+卡牌属性!AL30)</f>
        <v>22</v>
      </c>
      <c r="BC30" s="14">
        <f t="shared" si="91"/>
        <v>22</v>
      </c>
      <c r="BD30" s="14">
        <f t="shared" si="91"/>
        <v>22</v>
      </c>
      <c r="BE30" s="14">
        <f t="shared" si="91"/>
        <v>22</v>
      </c>
      <c r="BF30" s="14">
        <f t="shared" si="91"/>
        <v>22</v>
      </c>
      <c r="BG30" s="14">
        <f>INDEX(属性投放!$DL$6:$DL$85,(卡牌属性!AG30-2)*20+卡牌属性!AL30)</f>
        <v>11</v>
      </c>
      <c r="BH30" s="14">
        <f t="shared" si="92"/>
        <v>11</v>
      </c>
      <c r="BI30" s="14">
        <f t="shared" si="92"/>
        <v>11</v>
      </c>
      <c r="BJ30" s="14">
        <f t="shared" si="92"/>
        <v>11</v>
      </c>
      <c r="BK30" s="14">
        <f t="shared" si="92"/>
        <v>11</v>
      </c>
      <c r="BL30" s="14">
        <f>INDEX(属性投放!$DM$6:$DM$85,(卡牌属性!AG30-2)*20+卡牌属性!AL30)</f>
        <v>110</v>
      </c>
      <c r="BM30" s="14">
        <f t="shared" si="93"/>
        <v>110</v>
      </c>
      <c r="BN30" s="14">
        <f t="shared" si="93"/>
        <v>110</v>
      </c>
      <c r="BO30" s="14">
        <f t="shared" si="93"/>
        <v>110</v>
      </c>
      <c r="BP30" s="14">
        <f t="shared" si="93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674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674</v>
      </c>
      <c r="CN30" s="14">
        <f>INDEX(属性投放!$BD$6:$BD$85,(BW30-2)*20+CB30)</f>
        <v>120</v>
      </c>
      <c r="CQ30" s="13">
        <v>26</v>
      </c>
      <c r="CR30" s="13">
        <f t="shared" si="48"/>
        <v>1</v>
      </c>
      <c r="CS30" s="13">
        <f t="shared" si="49"/>
        <v>26</v>
      </c>
      <c r="CT30" s="14">
        <f t="shared" si="50"/>
        <v>5</v>
      </c>
      <c r="CU30" s="14">
        <f t="shared" si="51"/>
        <v>1102001</v>
      </c>
      <c r="CV30" s="14" t="str">
        <f>INDEX($O$6:$O$36,CR30)&amp;"-"&amp;INDEX(属性投放!$AB$7:$AB$36,CX30)&amp;"-魂火-"&amp;CZ30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701</v>
      </c>
      <c r="CZ30" s="14">
        <f>INDEX(属性投放!$AM$7:$AM$58,CS30)</f>
        <v>2</v>
      </c>
      <c r="DA30" s="14">
        <f t="shared" si="18"/>
        <v>26</v>
      </c>
      <c r="DB30" s="14">
        <f>INDEX(属性投放!$AN$7:$AN$58,DA30)</f>
        <v>85</v>
      </c>
      <c r="DC30" s="14" t="s">
        <v>702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703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704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19"/>
        <v>1102002</v>
      </c>
      <c r="DQ30" s="14" t="str">
        <f t="shared" si="20"/>
        <v>许褚6突</v>
      </c>
      <c r="DR30" s="14">
        <f t="shared" si="52"/>
        <v>4</v>
      </c>
      <c r="DS30" s="14">
        <f t="shared" si="53"/>
        <v>5</v>
      </c>
      <c r="DT30" s="14">
        <f t="shared" si="54"/>
        <v>6</v>
      </c>
      <c r="DU30" s="14">
        <f t="shared" si="21"/>
        <v>3</v>
      </c>
      <c r="DV30" s="14">
        <f t="shared" si="22"/>
        <v>6</v>
      </c>
      <c r="DW30" s="14">
        <f t="shared" si="23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4"/>
        <v>839</v>
      </c>
      <c r="EC30" s="14">
        <f t="shared" si="95"/>
        <v>946</v>
      </c>
      <c r="ED30" s="14">
        <f t="shared" si="96"/>
        <v>1061</v>
      </c>
      <c r="EE30" s="14">
        <f t="shared" si="97"/>
        <v>1061</v>
      </c>
      <c r="EF30" s="14">
        <f t="shared" si="98"/>
        <v>1298</v>
      </c>
      <c r="EG30" s="14">
        <f t="shared" si="99"/>
        <v>430</v>
      </c>
      <c r="EH30" s="14">
        <f t="shared" si="100"/>
        <v>476</v>
      </c>
      <c r="EI30" s="14">
        <f t="shared" si="101"/>
        <v>476</v>
      </c>
      <c r="EJ30" s="14">
        <f t="shared" si="102"/>
        <v>576</v>
      </c>
      <c r="EK30" s="14">
        <f t="shared" si="103"/>
        <v>622</v>
      </c>
      <c r="EL30" s="14">
        <f t="shared" si="104"/>
        <v>9310</v>
      </c>
      <c r="EM30" s="14">
        <f t="shared" si="105"/>
        <v>11480</v>
      </c>
      <c r="EN30" s="14">
        <f t="shared" si="106"/>
        <v>11480</v>
      </c>
      <c r="EO30" s="14">
        <f t="shared" si="107"/>
        <v>12510</v>
      </c>
      <c r="EP30" s="14">
        <f t="shared" si="108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F30" s="14">
        <f>INDEX(属性投放!$BP$6:$BP$85,(卡牌属性!$DU30-2)*20+卡牌属性!$DV30)</f>
        <v>135</v>
      </c>
      <c r="FG30" s="14">
        <f>INDEX(属性投放!$BP$6:$BP$85,(卡牌属性!$DU30-2)*20+卡牌属性!$DV30)</f>
        <v>135</v>
      </c>
      <c r="FH30" s="14">
        <f>INDEX(属性投放!$BP$6:$BP$85,(卡牌属性!$DU30-2)*20+卡牌属性!$DV30)</f>
        <v>135</v>
      </c>
      <c r="FI30" s="14">
        <f>INDEX(属性投放!$BP$6:$BP$85,(卡牌属性!$DU30-2)*20+卡牌属性!$DV30)</f>
        <v>135</v>
      </c>
      <c r="FJ30" s="14">
        <f>INDEX(属性投放!$BP$6:$BP$85,(卡牌属性!$DU30-2)*20+卡牌属性!$DV30)</f>
        <v>135</v>
      </c>
      <c r="FK30" s="14">
        <f>INDEX(属性投放!$BQ$6:$BQ$85,(卡牌属性!$DU30-2)*20+卡牌属性!$DV30)</f>
        <v>68</v>
      </c>
      <c r="FL30" s="14">
        <f>INDEX(属性投放!$BQ$6:$BQ$85,(卡牌属性!$DU30-2)*20+卡牌属性!$DV30)</f>
        <v>68</v>
      </c>
      <c r="FM30" s="14">
        <f>INDEX(属性投放!$BQ$6:$BQ$85,(卡牌属性!$DU30-2)*20+卡牌属性!$DV30)</f>
        <v>68</v>
      </c>
      <c r="FN30" s="14">
        <f>INDEX(属性投放!$BQ$6:$BQ$85,(卡牌属性!$DU30-2)*20+卡牌属性!$DV30)</f>
        <v>68</v>
      </c>
      <c r="FO30" s="14">
        <f>INDEX(属性投放!$BQ$6:$BQ$85,(卡牌属性!$DU30-2)*20+卡牌属性!$DV30)</f>
        <v>68</v>
      </c>
      <c r="FP30" s="14">
        <f>INDEX(属性投放!$BR$6:$BR$85,(卡牌属性!$DU30-2)*20+卡牌属性!$DV30)</f>
        <v>1350</v>
      </c>
      <c r="FQ30" s="14">
        <f>INDEX(属性投放!$BR$6:$BR$85,(卡牌属性!$DU30-2)*20+卡牌属性!$DV30)</f>
        <v>1350</v>
      </c>
      <c r="FR30" s="14">
        <f>INDEX(属性投放!$BR$6:$BR$85,(卡牌属性!$DU30-2)*20+卡牌属性!$DV30)</f>
        <v>1350</v>
      </c>
      <c r="FS30" s="14">
        <f>INDEX(属性投放!$BR$6:$BR$85,(卡牌属性!$DU30-2)*20+卡牌属性!$DV30)</f>
        <v>1350</v>
      </c>
      <c r="FT30" s="14">
        <f>INDEX(属性投放!$BR$6:$BR$85,(卡牌属性!$DU30-2)*20+卡牌属性!$DV30)</f>
        <v>1350</v>
      </c>
      <c r="FX30" s="13">
        <v>26</v>
      </c>
      <c r="FY30" s="13">
        <f t="shared" si="24"/>
        <v>6</v>
      </c>
      <c r="FZ30" s="14">
        <f t="shared" si="70"/>
        <v>1102006</v>
      </c>
      <c r="GA30" s="14" t="s">
        <v>1478</v>
      </c>
      <c r="GB30" s="14">
        <f t="shared" si="25"/>
        <v>1</v>
      </c>
      <c r="GC30" s="14" t="str">
        <f t="shared" si="26"/>
        <v>项羽-1星</v>
      </c>
      <c r="GD30" s="14">
        <f>INDEX(Y$6:Y$36,$FY30)+INDEX(属性偏向!Z$4:Z$8,卡牌属性!$GB30)</f>
        <v>8</v>
      </c>
      <c r="GE30" s="14" t="str">
        <f>INDEX(属性评价,卡牌属性!GD30)</f>
        <v>A+</v>
      </c>
      <c r="GF30" s="14">
        <f>INDEX(Z$6:Z$36,$FY30)+INDEX(属性偏向!AA$4:AA$8,卡牌属性!$GB30)</f>
        <v>9</v>
      </c>
      <c r="GG30" s="14" t="str">
        <f>INDEX(属性评价,卡牌属性!GF30)</f>
        <v>S</v>
      </c>
      <c r="GH30" s="14">
        <f>INDEX(AA$6:AA$36,$FY30)+INDEX(属性偏向!AB$4:AB$8,卡牌属性!$GB30)</f>
        <v>8</v>
      </c>
      <c r="GI30" s="14" t="str">
        <f>INDEX(属性评价,卡牌属性!GH30)</f>
        <v>A+</v>
      </c>
      <c r="GL30" s="13">
        <v>26</v>
      </c>
      <c r="GM30" s="13">
        <f t="shared" si="27"/>
        <v>6</v>
      </c>
      <c r="GN30" s="14">
        <f t="shared" si="71"/>
        <v>1101006</v>
      </c>
      <c r="GO30" s="14" t="s">
        <v>1478</v>
      </c>
      <c r="GP30" s="14">
        <f t="shared" si="28"/>
        <v>1</v>
      </c>
      <c r="GQ30" s="14" t="str">
        <f t="shared" si="29"/>
        <v>红莲·缇娜-1星</v>
      </c>
      <c r="GR30" s="14">
        <f>INDEX(J$6:J$36,$GM30)+INDEX(属性偏向!Z$4:Z$8,卡牌属性!$GB30)</f>
        <v>6</v>
      </c>
      <c r="GS30" s="14" t="str">
        <f>INDEX(属性评价,卡牌属性!GR30)</f>
        <v>B+</v>
      </c>
      <c r="GT30" s="14">
        <f>INDEX(K$6:K$36,$GM30)+INDEX(属性偏向!Z$4:Z$8,卡牌属性!$GB30)</f>
        <v>6</v>
      </c>
      <c r="GU30" s="14" t="str">
        <f>INDEX(属性评价,卡牌属性!GT30)</f>
        <v>B+</v>
      </c>
      <c r="GV30" s="14">
        <f>INDEX(L$6:L$36,$GM30)+INDEX(属性偏向!Z$4:Z$8,卡牌属性!$GB30)</f>
        <v>7</v>
      </c>
      <c r="GW30" s="14" t="str">
        <f>INDEX(属性评价,卡牌属性!GV30)</f>
        <v>A</v>
      </c>
      <c r="HA30" s="13">
        <v>26</v>
      </c>
      <c r="HB30" s="13">
        <f>MATCH(HA30-1,属性投放!$T$6:$T$66,1)</f>
        <v>1</v>
      </c>
      <c r="HC30" s="13">
        <f>MATCH(HA30,属性投放!$AN$6:$AN$58,1)-1</f>
        <v>5</v>
      </c>
      <c r="HD30" s="13">
        <f>MATCH(HA30-1,属性投放!$AD$6:$AD$26,1)</f>
        <v>4</v>
      </c>
      <c r="HE30" s="13" t="str">
        <f>INDEX(属性投放!$AB$7:$AB$26,卡牌属性!HD30)</f>
        <v>众合</v>
      </c>
      <c r="HF30" s="14">
        <f t="shared" si="30"/>
        <v>345</v>
      </c>
      <c r="HG30" s="14">
        <f t="shared" si="31"/>
        <v>145</v>
      </c>
      <c r="HH30" s="14">
        <f t="shared" si="32"/>
        <v>2750</v>
      </c>
      <c r="HI30" s="14">
        <f t="shared" si="33"/>
        <v>8</v>
      </c>
      <c r="HJ30" s="14">
        <f t="shared" si="34"/>
        <v>4</v>
      </c>
      <c r="HK30" s="14">
        <f t="shared" si="35"/>
        <v>80</v>
      </c>
      <c r="HL30" s="14">
        <f>HF30+HI30*($HA30-INDEX(属性投放!$AD$6:$AD$26,卡牌属性!$HD30))</f>
        <v>353</v>
      </c>
      <c r="HM30" s="14">
        <f>HG30+HJ30*($HA30-INDEX(属性投放!$AD$6:$AD$26,卡牌属性!$HD30))</f>
        <v>149</v>
      </c>
      <c r="HN30" s="14">
        <f>HH30+HK30*($HA30-INDEX(属性投放!$AD$6:$AD$26,卡牌属性!$HD30))</f>
        <v>2830</v>
      </c>
      <c r="HO30" s="14">
        <f t="shared" si="36"/>
        <v>105</v>
      </c>
      <c r="HP30" s="14">
        <f t="shared" si="37"/>
        <v>54</v>
      </c>
      <c r="HQ30" s="14">
        <f t="shared" si="38"/>
        <v>1050</v>
      </c>
      <c r="HR30" s="14">
        <f>IF(COUNTIF(属性投放!$AN$7:$AN$58,"="&amp;卡牌属性!HA30)&gt;0,卡牌属性!HC30,0)</f>
        <v>0</v>
      </c>
      <c r="HS30" s="14">
        <f t="shared" si="39"/>
        <v>0</v>
      </c>
      <c r="HT30" s="14">
        <f t="shared" si="40"/>
        <v>0</v>
      </c>
      <c r="HU30" s="14">
        <f t="shared" si="41"/>
        <v>0</v>
      </c>
      <c r="HV30" s="14">
        <f>IF(COUNTIF(属性投放!$AD$6:$AD$26,"="&amp;卡牌属性!HA30)&gt;0,卡牌属性!HD30,0)</f>
        <v>0</v>
      </c>
      <c r="HW30" s="14">
        <f t="shared" si="42"/>
        <v>0</v>
      </c>
      <c r="HX30" s="14">
        <f t="shared" si="43"/>
        <v>0</v>
      </c>
      <c r="HY30" s="14">
        <f t="shared" si="44"/>
        <v>0</v>
      </c>
      <c r="HZ30" s="14">
        <f t="shared" si="72"/>
        <v>8</v>
      </c>
      <c r="IA30" s="14">
        <f t="shared" si="73"/>
        <v>4</v>
      </c>
      <c r="IB30" s="14">
        <f t="shared" si="74"/>
        <v>80</v>
      </c>
      <c r="IC30" s="14">
        <f t="shared" si="75"/>
        <v>458</v>
      </c>
      <c r="ID30" s="14">
        <f t="shared" si="76"/>
        <v>203</v>
      </c>
      <c r="IE30" s="14">
        <f t="shared" si="77"/>
        <v>3880</v>
      </c>
      <c r="IF30" s="14">
        <f t="shared" si="78"/>
        <v>240</v>
      </c>
      <c r="IG30" s="14">
        <f t="shared" si="79"/>
        <v>0</v>
      </c>
      <c r="IH30" s="14">
        <f t="shared" si="80"/>
        <v>0</v>
      </c>
      <c r="II30" s="14">
        <f t="shared" si="81"/>
        <v>12520</v>
      </c>
      <c r="IJ30" s="17">
        <f t="shared" si="82"/>
        <v>1.9169329073482427E-2</v>
      </c>
      <c r="IK30" s="17">
        <f t="shared" si="83"/>
        <v>0</v>
      </c>
      <c r="IL30" s="17">
        <f t="shared" si="84"/>
        <v>0</v>
      </c>
      <c r="IM30" s="23">
        <f>SUM(IF$5:IF30)</f>
        <v>4640</v>
      </c>
      <c r="IN30" s="14">
        <f>SUM(IG$5:IG30)</f>
        <v>3180</v>
      </c>
      <c r="IO30" s="14">
        <f>SUM(IH$5:IH30)</f>
        <v>1660</v>
      </c>
      <c r="IP30" s="17">
        <f t="shared" si="85"/>
        <v>0.37060702875399359</v>
      </c>
      <c r="IQ30" s="17">
        <f t="shared" si="86"/>
        <v>0.2539936102236422</v>
      </c>
      <c r="IR30" s="17">
        <f t="shared" si="87"/>
        <v>0.13258785942492013</v>
      </c>
    </row>
    <row r="31" spans="1:252" ht="16.5" x14ac:dyDescent="0.2">
      <c r="N31" s="13">
        <v>1102028</v>
      </c>
      <c r="O31" s="13" t="s">
        <v>1260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726</v>
      </c>
      <c r="W31" s="13" t="s">
        <v>726</v>
      </c>
      <c r="X31" s="13" t="s">
        <v>724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47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8"/>
        <v>1027</v>
      </c>
      <c r="AO31" s="14">
        <f t="shared" si="88"/>
        <v>1027</v>
      </c>
      <c r="AP31" s="14">
        <f t="shared" si="88"/>
        <v>1027</v>
      </c>
      <c r="AQ31" s="14">
        <f t="shared" si="88"/>
        <v>1027</v>
      </c>
      <c r="AR31" s="14">
        <f>INDEX(属性投放!$DF$6:$DF$85,(卡牌属性!AG31-2)*20+卡牌属性!AL31)</f>
        <v>488</v>
      </c>
      <c r="AS31" s="14">
        <f t="shared" si="89"/>
        <v>488</v>
      </c>
      <c r="AT31" s="14">
        <f t="shared" si="89"/>
        <v>488</v>
      </c>
      <c r="AU31" s="14">
        <f t="shared" si="89"/>
        <v>488</v>
      </c>
      <c r="AV31" s="14">
        <f t="shared" si="89"/>
        <v>488</v>
      </c>
      <c r="AW31" s="14">
        <f>INDEX(属性投放!$DG$6:$DG$85,(卡牌属性!AG31-2)*20+卡牌属性!AL31)</f>
        <v>5085</v>
      </c>
      <c r="AX31" s="14">
        <f t="shared" si="90"/>
        <v>5085</v>
      </c>
      <c r="AY31" s="14">
        <f t="shared" si="90"/>
        <v>5085</v>
      </c>
      <c r="AZ31" s="14">
        <f t="shared" si="90"/>
        <v>5085</v>
      </c>
      <c r="BA31" s="14">
        <f t="shared" si="90"/>
        <v>5085</v>
      </c>
      <c r="BB31" s="14">
        <f>INDEX(属性投放!$DK$6:$DK$85,(卡牌属性!AG31-2)*20+卡牌属性!AL31)</f>
        <v>36</v>
      </c>
      <c r="BC31" s="14">
        <f t="shared" si="91"/>
        <v>36</v>
      </c>
      <c r="BD31" s="14">
        <f t="shared" si="91"/>
        <v>36</v>
      </c>
      <c r="BE31" s="14">
        <f t="shared" si="91"/>
        <v>36</v>
      </c>
      <c r="BF31" s="14">
        <f t="shared" si="91"/>
        <v>36</v>
      </c>
      <c r="BG31" s="14">
        <f>INDEX(属性投放!$DL$6:$DL$85,(卡牌属性!AG31-2)*20+卡牌属性!AL31)</f>
        <v>18</v>
      </c>
      <c r="BH31" s="14">
        <f t="shared" si="92"/>
        <v>18</v>
      </c>
      <c r="BI31" s="14">
        <f t="shared" si="92"/>
        <v>18</v>
      </c>
      <c r="BJ31" s="14">
        <f t="shared" si="92"/>
        <v>18</v>
      </c>
      <c r="BK31" s="14">
        <f t="shared" si="92"/>
        <v>18</v>
      </c>
      <c r="BL31" s="14">
        <f>INDEX(属性投放!$DM$6:$DM$85,(卡牌属性!AG31-2)*20+卡牌属性!AL31)</f>
        <v>180</v>
      </c>
      <c r="BM31" s="14">
        <f t="shared" si="93"/>
        <v>180</v>
      </c>
      <c r="BN31" s="14">
        <f t="shared" si="93"/>
        <v>180</v>
      </c>
      <c r="BO31" s="14">
        <f t="shared" si="93"/>
        <v>180</v>
      </c>
      <c r="BP31" s="14">
        <f t="shared" si="93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674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674</v>
      </c>
      <c r="CN31" s="14">
        <f>INDEX(属性投放!$BD$6:$BD$85,(BW31-2)*20+CB31)</f>
        <v>150</v>
      </c>
      <c r="CQ31" s="13">
        <v>27</v>
      </c>
      <c r="CR31" s="13">
        <f t="shared" si="48"/>
        <v>1</v>
      </c>
      <c r="CS31" s="13">
        <f t="shared" si="49"/>
        <v>27</v>
      </c>
      <c r="CT31" s="14">
        <f t="shared" si="50"/>
        <v>5</v>
      </c>
      <c r="CU31" s="14">
        <f t="shared" si="51"/>
        <v>1102001</v>
      </c>
      <c r="CV31" s="14" t="str">
        <f>INDEX($O$6:$O$36,CR31)&amp;"-"&amp;INDEX(属性投放!$AB$7:$AB$36,CX31)&amp;"-魂火-"&amp;CZ31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701</v>
      </c>
      <c r="CZ31" s="14">
        <f>INDEX(属性投放!$AM$7:$AM$58,CS31)</f>
        <v>3</v>
      </c>
      <c r="DA31" s="14">
        <f t="shared" si="18"/>
        <v>27</v>
      </c>
      <c r="DB31" s="14">
        <f>INDEX(属性投放!$AN$7:$AN$58,DA31)</f>
        <v>87</v>
      </c>
      <c r="DC31" s="14" t="s">
        <v>702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703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704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19"/>
        <v>1102002</v>
      </c>
      <c r="DQ31" s="14" t="str">
        <f t="shared" si="20"/>
        <v>许褚7突</v>
      </c>
      <c r="DR31" s="14">
        <f t="shared" si="52"/>
        <v>4</v>
      </c>
      <c r="DS31" s="14">
        <f t="shared" si="53"/>
        <v>5</v>
      </c>
      <c r="DT31" s="14">
        <f t="shared" si="54"/>
        <v>6</v>
      </c>
      <c r="DU31" s="14">
        <f t="shared" si="21"/>
        <v>3</v>
      </c>
      <c r="DV31" s="14">
        <f t="shared" si="22"/>
        <v>7</v>
      </c>
      <c r="DW31" s="14">
        <f t="shared" si="23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4"/>
        <v>1024</v>
      </c>
      <c r="EC31" s="14">
        <f t="shared" si="95"/>
        <v>1141</v>
      </c>
      <c r="ED31" s="14">
        <f t="shared" si="96"/>
        <v>1261</v>
      </c>
      <c r="EE31" s="14">
        <f t="shared" si="97"/>
        <v>1261</v>
      </c>
      <c r="EF31" s="14">
        <f t="shared" si="98"/>
        <v>1533</v>
      </c>
      <c r="EG31" s="14">
        <f t="shared" si="99"/>
        <v>528</v>
      </c>
      <c r="EH31" s="14">
        <f t="shared" si="100"/>
        <v>579</v>
      </c>
      <c r="EI31" s="14">
        <f t="shared" si="101"/>
        <v>579</v>
      </c>
      <c r="EJ31" s="14">
        <f t="shared" si="102"/>
        <v>694</v>
      </c>
      <c r="EK31" s="14">
        <f t="shared" si="103"/>
        <v>745</v>
      </c>
      <c r="EL31" s="14">
        <f t="shared" si="104"/>
        <v>11310</v>
      </c>
      <c r="EM31" s="14">
        <f t="shared" si="105"/>
        <v>13830</v>
      </c>
      <c r="EN31" s="14">
        <f t="shared" si="106"/>
        <v>13830</v>
      </c>
      <c r="EO31" s="14">
        <f t="shared" si="107"/>
        <v>14960</v>
      </c>
      <c r="EP31" s="14">
        <f t="shared" si="108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F31" s="14">
        <f>INDEX(属性投放!$BP$6:$BP$85,(卡牌属性!$DU31-2)*20+卡牌属性!$DV31)</f>
        <v>140</v>
      </c>
      <c r="FG31" s="14">
        <f>INDEX(属性投放!$BP$6:$BP$85,(卡牌属性!$DU31-2)*20+卡牌属性!$DV31)</f>
        <v>140</v>
      </c>
      <c r="FH31" s="14">
        <f>INDEX(属性投放!$BP$6:$BP$85,(卡牌属性!$DU31-2)*20+卡牌属性!$DV31)</f>
        <v>140</v>
      </c>
      <c r="FI31" s="14">
        <f>INDEX(属性投放!$BP$6:$BP$85,(卡牌属性!$DU31-2)*20+卡牌属性!$DV31)</f>
        <v>140</v>
      </c>
      <c r="FJ31" s="14">
        <f>INDEX(属性投放!$BP$6:$BP$85,(卡牌属性!$DU31-2)*20+卡牌属性!$DV31)</f>
        <v>140</v>
      </c>
      <c r="FK31" s="14">
        <f>INDEX(属性投放!$BQ$6:$BQ$85,(卡牌属性!$DU31-2)*20+卡牌属性!$DV31)</f>
        <v>70</v>
      </c>
      <c r="FL31" s="14">
        <f>INDEX(属性投放!$BQ$6:$BQ$85,(卡牌属性!$DU31-2)*20+卡牌属性!$DV31)</f>
        <v>70</v>
      </c>
      <c r="FM31" s="14">
        <f>INDEX(属性投放!$BQ$6:$BQ$85,(卡牌属性!$DU31-2)*20+卡牌属性!$DV31)</f>
        <v>70</v>
      </c>
      <c r="FN31" s="14">
        <f>INDEX(属性投放!$BQ$6:$BQ$85,(卡牌属性!$DU31-2)*20+卡牌属性!$DV31)</f>
        <v>70</v>
      </c>
      <c r="FO31" s="14">
        <f>INDEX(属性投放!$BQ$6:$BQ$85,(卡牌属性!$DU31-2)*20+卡牌属性!$DV31)</f>
        <v>70</v>
      </c>
      <c r="FP31" s="14">
        <f>INDEX(属性投放!$BR$6:$BR$85,(卡牌属性!$DU31-2)*20+卡牌属性!$DV31)</f>
        <v>1400</v>
      </c>
      <c r="FQ31" s="14">
        <f>INDEX(属性投放!$BR$6:$BR$85,(卡牌属性!$DU31-2)*20+卡牌属性!$DV31)</f>
        <v>1400</v>
      </c>
      <c r="FR31" s="14">
        <f>INDEX(属性投放!$BR$6:$BR$85,(卡牌属性!$DU31-2)*20+卡牌属性!$DV31)</f>
        <v>1400</v>
      </c>
      <c r="FS31" s="14">
        <f>INDEX(属性投放!$BR$6:$BR$85,(卡牌属性!$DU31-2)*20+卡牌属性!$DV31)</f>
        <v>1400</v>
      </c>
      <c r="FT31" s="14">
        <f>INDEX(属性投放!$BR$6:$BR$85,(卡牌属性!$DU31-2)*20+卡牌属性!$DV31)</f>
        <v>1400</v>
      </c>
      <c r="FX31" s="13">
        <v>27</v>
      </c>
      <c r="FY31" s="13">
        <f t="shared" si="24"/>
        <v>6</v>
      </c>
      <c r="FZ31" s="14">
        <f t="shared" si="70"/>
        <v>1102006</v>
      </c>
      <c r="GA31" s="14" t="s">
        <v>1478</v>
      </c>
      <c r="GB31" s="14">
        <f t="shared" si="25"/>
        <v>2</v>
      </c>
      <c r="GC31" s="14" t="str">
        <f t="shared" si="26"/>
        <v>项羽-2星</v>
      </c>
      <c r="GD31" s="14">
        <f>INDEX(Y$6:Y$36,$FY31)+INDEX(属性偏向!Z$4:Z$8,卡牌属性!$GB31)</f>
        <v>9</v>
      </c>
      <c r="GE31" s="14" t="str">
        <f>INDEX(属性评价,卡牌属性!GD31)</f>
        <v>S</v>
      </c>
      <c r="GF31" s="14">
        <f>INDEX(Z$6:Z$36,$FY31)+INDEX(属性偏向!AA$4:AA$8,卡牌属性!$GB31)</f>
        <v>10</v>
      </c>
      <c r="GG31" s="14" t="str">
        <f>INDEX(属性评价,卡牌属性!GF31)</f>
        <v>S+</v>
      </c>
      <c r="GH31" s="14">
        <f>INDEX(AA$6:AA$36,$FY31)+INDEX(属性偏向!AB$4:AB$8,卡牌属性!$GB31)</f>
        <v>9</v>
      </c>
      <c r="GI31" s="14" t="str">
        <f>INDEX(属性评价,卡牌属性!GH31)</f>
        <v>S</v>
      </c>
      <c r="GL31" s="13">
        <v>27</v>
      </c>
      <c r="GM31" s="13">
        <f t="shared" si="27"/>
        <v>6</v>
      </c>
      <c r="GN31" s="14">
        <f t="shared" si="71"/>
        <v>1101006</v>
      </c>
      <c r="GO31" s="14" t="s">
        <v>1478</v>
      </c>
      <c r="GP31" s="14">
        <f t="shared" si="28"/>
        <v>2</v>
      </c>
      <c r="GQ31" s="14" t="str">
        <f t="shared" si="29"/>
        <v>红莲·缇娜-2星</v>
      </c>
      <c r="GR31" s="14">
        <f>INDEX(J$6:J$36,$GM31)+INDEX(属性偏向!Z$4:Z$8,卡牌属性!$GB31)</f>
        <v>7</v>
      </c>
      <c r="GS31" s="14" t="str">
        <f>INDEX(属性评价,卡牌属性!GR31)</f>
        <v>A</v>
      </c>
      <c r="GT31" s="14">
        <f>INDEX(K$6:K$36,$GM31)+INDEX(属性偏向!Z$4:Z$8,卡牌属性!$GB31)</f>
        <v>7</v>
      </c>
      <c r="GU31" s="14" t="str">
        <f>INDEX(属性评价,卡牌属性!GT31)</f>
        <v>A</v>
      </c>
      <c r="GV31" s="14">
        <f>INDEX(L$6:L$36,$GM31)+INDEX(属性偏向!Z$4:Z$8,卡牌属性!$GB31)</f>
        <v>8</v>
      </c>
      <c r="GW31" s="14" t="str">
        <f>INDEX(属性评价,卡牌属性!GV31)</f>
        <v>A+</v>
      </c>
      <c r="HA31" s="13">
        <v>27</v>
      </c>
      <c r="HB31" s="13">
        <f>MATCH(HA31-1,属性投放!$T$6:$T$66,1)</f>
        <v>1</v>
      </c>
      <c r="HC31" s="13">
        <f>MATCH(HA31,属性投放!$AN$6:$AN$58,1)-1</f>
        <v>5</v>
      </c>
      <c r="HD31" s="13">
        <f>MATCH(HA31-1,属性投放!$AD$6:$AD$26,1)</f>
        <v>4</v>
      </c>
      <c r="HE31" s="13" t="str">
        <f>INDEX(属性投放!$AB$7:$AB$26,卡牌属性!HD31)</f>
        <v>众合</v>
      </c>
      <c r="HF31" s="14">
        <f t="shared" si="30"/>
        <v>345</v>
      </c>
      <c r="HG31" s="14">
        <f t="shared" si="31"/>
        <v>145</v>
      </c>
      <c r="HH31" s="14">
        <f t="shared" si="32"/>
        <v>2750</v>
      </c>
      <c r="HI31" s="14">
        <f t="shared" si="33"/>
        <v>8</v>
      </c>
      <c r="HJ31" s="14">
        <f t="shared" si="34"/>
        <v>4</v>
      </c>
      <c r="HK31" s="14">
        <f t="shared" si="35"/>
        <v>80</v>
      </c>
      <c r="HL31" s="14">
        <f>HF31+HI31*($HA31-INDEX(属性投放!$AD$6:$AD$26,卡牌属性!$HD31))</f>
        <v>361</v>
      </c>
      <c r="HM31" s="14">
        <f>HG31+HJ31*($HA31-INDEX(属性投放!$AD$6:$AD$26,卡牌属性!$HD31))</f>
        <v>153</v>
      </c>
      <c r="HN31" s="14">
        <f>HH31+HK31*($HA31-INDEX(属性投放!$AD$6:$AD$26,卡牌属性!$HD31))</f>
        <v>2910</v>
      </c>
      <c r="HO31" s="14">
        <f t="shared" si="36"/>
        <v>105</v>
      </c>
      <c r="HP31" s="14">
        <f t="shared" si="37"/>
        <v>54</v>
      </c>
      <c r="HQ31" s="14">
        <f t="shared" si="38"/>
        <v>1050</v>
      </c>
      <c r="HR31" s="14">
        <f>IF(COUNTIF(属性投放!$AN$7:$AN$58,"="&amp;卡牌属性!HA31)&gt;0,卡牌属性!HC31,0)</f>
        <v>0</v>
      </c>
      <c r="HS31" s="14">
        <f t="shared" si="39"/>
        <v>0</v>
      </c>
      <c r="HT31" s="14">
        <f t="shared" si="40"/>
        <v>0</v>
      </c>
      <c r="HU31" s="14">
        <f t="shared" si="41"/>
        <v>0</v>
      </c>
      <c r="HV31" s="14">
        <f>IF(COUNTIF(属性投放!$AD$6:$AD$26,"="&amp;卡牌属性!HA31)&gt;0,卡牌属性!HD31,0)</f>
        <v>0</v>
      </c>
      <c r="HW31" s="14">
        <f t="shared" si="42"/>
        <v>0</v>
      </c>
      <c r="HX31" s="14">
        <f t="shared" si="43"/>
        <v>0</v>
      </c>
      <c r="HY31" s="14">
        <f t="shared" si="44"/>
        <v>0</v>
      </c>
      <c r="HZ31" s="14">
        <f t="shared" si="72"/>
        <v>8</v>
      </c>
      <c r="IA31" s="14">
        <f t="shared" si="73"/>
        <v>4</v>
      </c>
      <c r="IB31" s="14">
        <f t="shared" si="74"/>
        <v>80</v>
      </c>
      <c r="IC31" s="14">
        <f t="shared" si="75"/>
        <v>466</v>
      </c>
      <c r="ID31" s="14">
        <f t="shared" si="76"/>
        <v>207</v>
      </c>
      <c r="IE31" s="14">
        <f t="shared" si="77"/>
        <v>3960</v>
      </c>
      <c r="IF31" s="14">
        <f t="shared" si="78"/>
        <v>240</v>
      </c>
      <c r="IG31" s="14">
        <f t="shared" si="79"/>
        <v>0</v>
      </c>
      <c r="IH31" s="14">
        <f t="shared" si="80"/>
        <v>0</v>
      </c>
      <c r="II31" s="14">
        <f t="shared" si="81"/>
        <v>12760</v>
      </c>
      <c r="IJ31" s="17">
        <f t="shared" si="82"/>
        <v>1.8808777429467086E-2</v>
      </c>
      <c r="IK31" s="17">
        <f t="shared" si="83"/>
        <v>0</v>
      </c>
      <c r="IL31" s="17">
        <f t="shared" si="84"/>
        <v>0</v>
      </c>
      <c r="IM31" s="23">
        <f>SUM(IF$5:IF31)</f>
        <v>4880</v>
      </c>
      <c r="IN31" s="14">
        <f>SUM(IG$5:IG31)</f>
        <v>3180</v>
      </c>
      <c r="IO31" s="14">
        <f>SUM(IH$5:IH31)</f>
        <v>1660</v>
      </c>
      <c r="IP31" s="17">
        <f t="shared" si="85"/>
        <v>0.38244514106583072</v>
      </c>
      <c r="IQ31" s="17">
        <f t="shared" si="86"/>
        <v>0.24921630094043887</v>
      </c>
      <c r="IR31" s="17">
        <f t="shared" si="87"/>
        <v>0.13009404388714735</v>
      </c>
    </row>
    <row r="32" spans="1:252" ht="16.5" x14ac:dyDescent="0.2">
      <c r="N32" s="13">
        <v>1102030</v>
      </c>
      <c r="O32" s="13" t="s">
        <v>1261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722</v>
      </c>
      <c r="W32" s="13" t="s">
        <v>722</v>
      </c>
      <c r="X32" s="13" t="s">
        <v>720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47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8"/>
        <v>1129</v>
      </c>
      <c r="AO32" s="14">
        <f t="shared" si="88"/>
        <v>1129</v>
      </c>
      <c r="AP32" s="14">
        <f t="shared" si="88"/>
        <v>1129</v>
      </c>
      <c r="AQ32" s="14">
        <f t="shared" si="88"/>
        <v>1129</v>
      </c>
      <c r="AR32" s="14">
        <f>INDEX(属性投放!$DF$6:$DF$85,(卡牌属性!AG32-2)*20+卡牌属性!AL32)</f>
        <v>539</v>
      </c>
      <c r="AS32" s="14">
        <f t="shared" si="89"/>
        <v>539</v>
      </c>
      <c r="AT32" s="14">
        <f t="shared" si="89"/>
        <v>539</v>
      </c>
      <c r="AU32" s="14">
        <f t="shared" si="89"/>
        <v>539</v>
      </c>
      <c r="AV32" s="14">
        <f t="shared" si="89"/>
        <v>539</v>
      </c>
      <c r="AW32" s="14">
        <f>INDEX(属性投放!$DG$6:$DG$85,(卡牌属性!AG32-2)*20+卡牌属性!AL32)</f>
        <v>5595</v>
      </c>
      <c r="AX32" s="14">
        <f t="shared" si="90"/>
        <v>5595</v>
      </c>
      <c r="AY32" s="14">
        <f t="shared" si="90"/>
        <v>5595</v>
      </c>
      <c r="AZ32" s="14">
        <f t="shared" si="90"/>
        <v>5595</v>
      </c>
      <c r="BA32" s="14">
        <f t="shared" si="90"/>
        <v>5595</v>
      </c>
      <c r="BB32" s="14">
        <f>INDEX(属性投放!$DK$6:$DK$85,(卡牌属性!AG32-2)*20+卡牌属性!AL32)</f>
        <v>36</v>
      </c>
      <c r="BC32" s="14">
        <f t="shared" si="91"/>
        <v>36</v>
      </c>
      <c r="BD32" s="14">
        <f t="shared" si="91"/>
        <v>36</v>
      </c>
      <c r="BE32" s="14">
        <f t="shared" si="91"/>
        <v>36</v>
      </c>
      <c r="BF32" s="14">
        <f t="shared" si="91"/>
        <v>36</v>
      </c>
      <c r="BG32" s="14">
        <f>INDEX(属性投放!$DL$6:$DL$85,(卡牌属性!AG32-2)*20+卡牌属性!AL32)</f>
        <v>18</v>
      </c>
      <c r="BH32" s="14">
        <f t="shared" si="92"/>
        <v>18</v>
      </c>
      <c r="BI32" s="14">
        <f t="shared" si="92"/>
        <v>18</v>
      </c>
      <c r="BJ32" s="14">
        <f t="shared" si="92"/>
        <v>18</v>
      </c>
      <c r="BK32" s="14">
        <f t="shared" si="92"/>
        <v>18</v>
      </c>
      <c r="BL32" s="14">
        <f>INDEX(属性投放!$DM$6:$DM$85,(卡牌属性!AG32-2)*20+卡牌属性!AL32)</f>
        <v>180</v>
      </c>
      <c r="BM32" s="14">
        <f t="shared" si="93"/>
        <v>180</v>
      </c>
      <c r="BN32" s="14">
        <f t="shared" si="93"/>
        <v>180</v>
      </c>
      <c r="BO32" s="14">
        <f t="shared" si="93"/>
        <v>180</v>
      </c>
      <c r="BP32" s="14">
        <f t="shared" si="93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674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674</v>
      </c>
      <c r="CN32" s="14">
        <f>INDEX(属性投放!$BD$6:$BD$85,(BW32-2)*20+CB32)</f>
        <v>150</v>
      </c>
      <c r="CQ32" s="13">
        <v>28</v>
      </c>
      <c r="CR32" s="13">
        <f t="shared" si="48"/>
        <v>1</v>
      </c>
      <c r="CS32" s="13">
        <f t="shared" si="49"/>
        <v>28</v>
      </c>
      <c r="CT32" s="14">
        <f t="shared" si="50"/>
        <v>5</v>
      </c>
      <c r="CU32" s="14">
        <f t="shared" si="51"/>
        <v>1102001</v>
      </c>
      <c r="CV32" s="14" t="str">
        <f>INDEX($O$6:$O$36,CR32)&amp;"-"&amp;INDEX(属性投放!$AB$7:$AB$36,CX32)&amp;"-魂火-"&amp;CZ32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701</v>
      </c>
      <c r="CZ32" s="14">
        <f>INDEX(属性投放!$AM$7:$AM$58,CS32)</f>
        <v>1</v>
      </c>
      <c r="DA32" s="14">
        <f t="shared" si="18"/>
        <v>28</v>
      </c>
      <c r="DB32" s="14">
        <f>INDEX(属性投放!$AN$7:$AN$58,DA32)</f>
        <v>90</v>
      </c>
      <c r="DC32" s="14" t="s">
        <v>702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703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704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19"/>
        <v>1102002</v>
      </c>
      <c r="DQ32" s="14" t="str">
        <f t="shared" si="20"/>
        <v>许褚8突</v>
      </c>
      <c r="DR32" s="14">
        <f t="shared" si="52"/>
        <v>4</v>
      </c>
      <c r="DS32" s="14">
        <f t="shared" si="53"/>
        <v>5</v>
      </c>
      <c r="DT32" s="14">
        <f t="shared" si="54"/>
        <v>6</v>
      </c>
      <c r="DU32" s="14">
        <f t="shared" si="21"/>
        <v>3</v>
      </c>
      <c r="DV32" s="14">
        <f t="shared" si="22"/>
        <v>8</v>
      </c>
      <c r="DW32" s="14">
        <f t="shared" si="23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4"/>
        <v>1224</v>
      </c>
      <c r="EC32" s="14">
        <f t="shared" si="95"/>
        <v>1356</v>
      </c>
      <c r="ED32" s="14">
        <f t="shared" si="96"/>
        <v>1481</v>
      </c>
      <c r="EE32" s="14">
        <f t="shared" si="97"/>
        <v>1481</v>
      </c>
      <c r="EF32" s="14">
        <f t="shared" si="98"/>
        <v>1798</v>
      </c>
      <c r="EG32" s="14">
        <f t="shared" si="99"/>
        <v>638</v>
      </c>
      <c r="EH32" s="14">
        <f t="shared" si="100"/>
        <v>689</v>
      </c>
      <c r="EI32" s="14">
        <f t="shared" si="101"/>
        <v>689</v>
      </c>
      <c r="EJ32" s="14">
        <f t="shared" si="102"/>
        <v>829</v>
      </c>
      <c r="EK32" s="14">
        <f t="shared" si="103"/>
        <v>885</v>
      </c>
      <c r="EL32" s="14">
        <f t="shared" si="104"/>
        <v>13510</v>
      </c>
      <c r="EM32" s="14">
        <f t="shared" si="105"/>
        <v>16480</v>
      </c>
      <c r="EN32" s="14">
        <f t="shared" si="106"/>
        <v>16480</v>
      </c>
      <c r="EO32" s="14">
        <f t="shared" si="107"/>
        <v>17760</v>
      </c>
      <c r="EP32" s="14">
        <f t="shared" si="108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F32" s="14">
        <f>INDEX(属性投放!$BP$6:$BP$85,(卡牌属性!$DU32-2)*20+卡牌属性!$DV32)</f>
        <v>150</v>
      </c>
      <c r="FG32" s="14">
        <f>INDEX(属性投放!$BP$6:$BP$85,(卡牌属性!$DU32-2)*20+卡牌属性!$DV32)</f>
        <v>150</v>
      </c>
      <c r="FH32" s="14">
        <f>INDEX(属性投放!$BP$6:$BP$85,(卡牌属性!$DU32-2)*20+卡牌属性!$DV32)</f>
        <v>150</v>
      </c>
      <c r="FI32" s="14">
        <f>INDEX(属性投放!$BP$6:$BP$85,(卡牌属性!$DU32-2)*20+卡牌属性!$DV32)</f>
        <v>150</v>
      </c>
      <c r="FJ32" s="14">
        <f>INDEX(属性投放!$BP$6:$BP$85,(卡牌属性!$DU32-2)*20+卡牌属性!$DV32)</f>
        <v>150</v>
      </c>
      <c r="FK32" s="14">
        <f>INDEX(属性投放!$BQ$6:$BQ$85,(卡牌属性!$DU32-2)*20+卡牌属性!$DV32)</f>
        <v>75</v>
      </c>
      <c r="FL32" s="14">
        <f>INDEX(属性投放!$BQ$6:$BQ$85,(卡牌属性!$DU32-2)*20+卡牌属性!$DV32)</f>
        <v>75</v>
      </c>
      <c r="FM32" s="14">
        <f>INDEX(属性投放!$BQ$6:$BQ$85,(卡牌属性!$DU32-2)*20+卡牌属性!$DV32)</f>
        <v>75</v>
      </c>
      <c r="FN32" s="14">
        <f>INDEX(属性投放!$BQ$6:$BQ$85,(卡牌属性!$DU32-2)*20+卡牌属性!$DV32)</f>
        <v>75</v>
      </c>
      <c r="FO32" s="14">
        <f>INDEX(属性投放!$BQ$6:$BQ$85,(卡牌属性!$DU32-2)*20+卡牌属性!$DV32)</f>
        <v>75</v>
      </c>
      <c r="FP32" s="14">
        <f>INDEX(属性投放!$BR$6:$BR$85,(卡牌属性!$DU32-2)*20+卡牌属性!$DV32)</f>
        <v>1500</v>
      </c>
      <c r="FQ32" s="14">
        <f>INDEX(属性投放!$BR$6:$BR$85,(卡牌属性!$DU32-2)*20+卡牌属性!$DV32)</f>
        <v>1500</v>
      </c>
      <c r="FR32" s="14">
        <f>INDEX(属性投放!$BR$6:$BR$85,(卡牌属性!$DU32-2)*20+卡牌属性!$DV32)</f>
        <v>1500</v>
      </c>
      <c r="FS32" s="14">
        <f>INDEX(属性投放!$BR$6:$BR$85,(卡牌属性!$DU32-2)*20+卡牌属性!$DV32)</f>
        <v>1500</v>
      </c>
      <c r="FT32" s="14">
        <f>INDEX(属性投放!$BR$6:$BR$85,(卡牌属性!$DU32-2)*20+卡牌属性!$DV32)</f>
        <v>1500</v>
      </c>
      <c r="FX32" s="13">
        <v>28</v>
      </c>
      <c r="FY32" s="13">
        <f t="shared" si="24"/>
        <v>6</v>
      </c>
      <c r="FZ32" s="14">
        <f t="shared" si="70"/>
        <v>1102006</v>
      </c>
      <c r="GA32" s="14" t="s">
        <v>1478</v>
      </c>
      <c r="GB32" s="14">
        <f t="shared" si="25"/>
        <v>3</v>
      </c>
      <c r="GC32" s="14" t="str">
        <f t="shared" si="26"/>
        <v>项羽-3星</v>
      </c>
      <c r="GD32" s="14">
        <f>INDEX(Y$6:Y$36,$FY32)+INDEX(属性偏向!Z$4:Z$8,卡牌属性!$GB32)</f>
        <v>10</v>
      </c>
      <c r="GE32" s="14" t="str">
        <f>INDEX(属性评价,卡牌属性!GD32)</f>
        <v>S+</v>
      </c>
      <c r="GF32" s="14">
        <f>INDEX(Z$6:Z$36,$FY32)+INDEX(属性偏向!AA$4:AA$8,卡牌属性!$GB32)</f>
        <v>10</v>
      </c>
      <c r="GG32" s="14" t="str">
        <f>INDEX(属性评价,卡牌属性!GF32)</f>
        <v>S+</v>
      </c>
      <c r="GH32" s="14">
        <f>INDEX(AA$6:AA$36,$FY32)+INDEX(属性偏向!AB$4:AB$8,卡牌属性!$GB32)</f>
        <v>9</v>
      </c>
      <c r="GI32" s="14" t="str">
        <f>INDEX(属性评价,卡牌属性!GH32)</f>
        <v>S</v>
      </c>
      <c r="GL32" s="13">
        <v>28</v>
      </c>
      <c r="GM32" s="13">
        <f t="shared" si="27"/>
        <v>6</v>
      </c>
      <c r="GN32" s="14">
        <f t="shared" si="71"/>
        <v>1101006</v>
      </c>
      <c r="GO32" s="14" t="s">
        <v>1478</v>
      </c>
      <c r="GP32" s="14">
        <f t="shared" si="28"/>
        <v>3</v>
      </c>
      <c r="GQ32" s="14" t="str">
        <f t="shared" si="29"/>
        <v>红莲·缇娜-3星</v>
      </c>
      <c r="GR32" s="14">
        <f>INDEX(J$6:J$36,$GM32)+INDEX(属性偏向!Z$4:Z$8,卡牌属性!$GB32)</f>
        <v>8</v>
      </c>
      <c r="GS32" s="14" t="str">
        <f>INDEX(属性评价,卡牌属性!GR32)</f>
        <v>A+</v>
      </c>
      <c r="GT32" s="14">
        <f>INDEX(K$6:K$36,$GM32)+INDEX(属性偏向!Z$4:Z$8,卡牌属性!$GB32)</f>
        <v>8</v>
      </c>
      <c r="GU32" s="14" t="str">
        <f>INDEX(属性评价,卡牌属性!GT32)</f>
        <v>A+</v>
      </c>
      <c r="GV32" s="14">
        <f>INDEX(L$6:L$36,$GM32)+INDEX(属性偏向!Z$4:Z$8,卡牌属性!$GB32)</f>
        <v>9</v>
      </c>
      <c r="GW32" s="14" t="str">
        <f>INDEX(属性评价,卡牌属性!GV32)</f>
        <v>S</v>
      </c>
      <c r="HA32" s="13">
        <v>28</v>
      </c>
      <c r="HB32" s="13">
        <f>MATCH(HA32-1,属性投放!$T$6:$T$66,1)</f>
        <v>1</v>
      </c>
      <c r="HC32" s="13">
        <f>MATCH(HA32,属性投放!$AN$6:$AN$58,1)-1</f>
        <v>5</v>
      </c>
      <c r="HD32" s="13">
        <f>MATCH(HA32-1,属性投放!$AD$6:$AD$26,1)</f>
        <v>4</v>
      </c>
      <c r="HE32" s="13" t="str">
        <f>INDEX(属性投放!$AB$7:$AB$26,卡牌属性!HD32)</f>
        <v>众合</v>
      </c>
      <c r="HF32" s="14">
        <f t="shared" si="30"/>
        <v>345</v>
      </c>
      <c r="HG32" s="14">
        <f t="shared" si="31"/>
        <v>145</v>
      </c>
      <c r="HH32" s="14">
        <f t="shared" si="32"/>
        <v>2750</v>
      </c>
      <c r="HI32" s="14">
        <f t="shared" si="33"/>
        <v>8</v>
      </c>
      <c r="HJ32" s="14">
        <f t="shared" si="34"/>
        <v>4</v>
      </c>
      <c r="HK32" s="14">
        <f t="shared" si="35"/>
        <v>80</v>
      </c>
      <c r="HL32" s="14">
        <f>HF32+HI32*($HA32-INDEX(属性投放!$AD$6:$AD$26,卡牌属性!$HD32))</f>
        <v>369</v>
      </c>
      <c r="HM32" s="14">
        <f>HG32+HJ32*($HA32-INDEX(属性投放!$AD$6:$AD$26,卡牌属性!$HD32))</f>
        <v>157</v>
      </c>
      <c r="HN32" s="14">
        <f>HH32+HK32*($HA32-INDEX(属性投放!$AD$6:$AD$26,卡牌属性!$HD32))</f>
        <v>2990</v>
      </c>
      <c r="HO32" s="14">
        <f t="shared" si="36"/>
        <v>105</v>
      </c>
      <c r="HP32" s="14">
        <f t="shared" si="37"/>
        <v>54</v>
      </c>
      <c r="HQ32" s="14">
        <f t="shared" si="38"/>
        <v>1050</v>
      </c>
      <c r="HR32" s="14">
        <f>IF(COUNTIF(属性投放!$AN$7:$AN$58,"="&amp;卡牌属性!HA32)&gt;0,卡牌属性!HC32,0)</f>
        <v>0</v>
      </c>
      <c r="HS32" s="14">
        <f t="shared" si="39"/>
        <v>0</v>
      </c>
      <c r="HT32" s="14">
        <f t="shared" si="40"/>
        <v>0</v>
      </c>
      <c r="HU32" s="14">
        <f t="shared" si="41"/>
        <v>0</v>
      </c>
      <c r="HV32" s="14">
        <f>IF(COUNTIF(属性投放!$AD$6:$AD$26,"="&amp;卡牌属性!HA32)&gt;0,卡牌属性!HD32,0)</f>
        <v>0</v>
      </c>
      <c r="HW32" s="14">
        <f t="shared" si="42"/>
        <v>0</v>
      </c>
      <c r="HX32" s="14">
        <f t="shared" si="43"/>
        <v>0</v>
      </c>
      <c r="HY32" s="14">
        <f t="shared" si="44"/>
        <v>0</v>
      </c>
      <c r="HZ32" s="14">
        <f t="shared" si="72"/>
        <v>8</v>
      </c>
      <c r="IA32" s="14">
        <f t="shared" si="73"/>
        <v>4</v>
      </c>
      <c r="IB32" s="14">
        <f t="shared" si="74"/>
        <v>80</v>
      </c>
      <c r="IC32" s="14">
        <f t="shared" si="75"/>
        <v>474</v>
      </c>
      <c r="ID32" s="14">
        <f t="shared" si="76"/>
        <v>211</v>
      </c>
      <c r="IE32" s="14">
        <f t="shared" si="77"/>
        <v>4040</v>
      </c>
      <c r="IF32" s="14">
        <f t="shared" si="78"/>
        <v>240</v>
      </c>
      <c r="IG32" s="14">
        <f t="shared" si="79"/>
        <v>0</v>
      </c>
      <c r="IH32" s="14">
        <f t="shared" si="80"/>
        <v>0</v>
      </c>
      <c r="II32" s="14">
        <f t="shared" si="81"/>
        <v>13000</v>
      </c>
      <c r="IJ32" s="17">
        <f t="shared" si="82"/>
        <v>1.8461538461538463E-2</v>
      </c>
      <c r="IK32" s="17">
        <f t="shared" si="83"/>
        <v>0</v>
      </c>
      <c r="IL32" s="17">
        <f t="shared" si="84"/>
        <v>0</v>
      </c>
      <c r="IM32" s="23">
        <f>SUM(IF$5:IF32)</f>
        <v>5120</v>
      </c>
      <c r="IN32" s="14">
        <f>SUM(IG$5:IG32)</f>
        <v>3180</v>
      </c>
      <c r="IO32" s="14">
        <f>SUM(IH$5:IH32)</f>
        <v>1660</v>
      </c>
      <c r="IP32" s="17">
        <f t="shared" si="85"/>
        <v>0.39384615384615385</v>
      </c>
      <c r="IQ32" s="17">
        <f t="shared" si="86"/>
        <v>0.24461538461538462</v>
      </c>
      <c r="IR32" s="17">
        <f t="shared" si="87"/>
        <v>0.12769230769230769</v>
      </c>
    </row>
    <row r="33" spans="14:252" ht="16.5" x14ac:dyDescent="0.2">
      <c r="N33" s="13">
        <v>1102031</v>
      </c>
      <c r="O33" s="13" t="s">
        <v>1258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724</v>
      </c>
      <c r="W33" s="13" t="s">
        <v>724</v>
      </c>
      <c r="X33" s="13" t="s">
        <v>724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47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8"/>
        <v>1231</v>
      </c>
      <c r="AO33" s="14">
        <f t="shared" si="88"/>
        <v>1231</v>
      </c>
      <c r="AP33" s="14">
        <f t="shared" si="88"/>
        <v>1231</v>
      </c>
      <c r="AQ33" s="14">
        <f t="shared" si="88"/>
        <v>1231</v>
      </c>
      <c r="AR33" s="14">
        <f>INDEX(属性投放!$DF$6:$DF$85,(卡牌属性!AG33-2)*20+卡牌属性!AL33)</f>
        <v>590</v>
      </c>
      <c r="AS33" s="14">
        <f t="shared" si="89"/>
        <v>590</v>
      </c>
      <c r="AT33" s="14">
        <f t="shared" si="89"/>
        <v>590</v>
      </c>
      <c r="AU33" s="14">
        <f t="shared" si="89"/>
        <v>590</v>
      </c>
      <c r="AV33" s="14">
        <f t="shared" si="89"/>
        <v>590</v>
      </c>
      <c r="AW33" s="14">
        <f>INDEX(属性投放!$DG$6:$DG$85,(卡牌属性!AG33-2)*20+卡牌属性!AL33)</f>
        <v>6105</v>
      </c>
      <c r="AX33" s="14">
        <f t="shared" si="90"/>
        <v>6105</v>
      </c>
      <c r="AY33" s="14">
        <f t="shared" si="90"/>
        <v>6105</v>
      </c>
      <c r="AZ33" s="14">
        <f t="shared" si="90"/>
        <v>6105</v>
      </c>
      <c r="BA33" s="14">
        <f t="shared" si="90"/>
        <v>6105</v>
      </c>
      <c r="BB33" s="14">
        <f>INDEX(属性投放!$DK$6:$DK$85,(卡牌属性!AG33-2)*20+卡牌属性!AL33)</f>
        <v>36</v>
      </c>
      <c r="BC33" s="14">
        <f t="shared" si="91"/>
        <v>36</v>
      </c>
      <c r="BD33" s="14">
        <f t="shared" si="91"/>
        <v>36</v>
      </c>
      <c r="BE33" s="14">
        <f t="shared" si="91"/>
        <v>36</v>
      </c>
      <c r="BF33" s="14">
        <f t="shared" si="91"/>
        <v>36</v>
      </c>
      <c r="BG33" s="14">
        <f>INDEX(属性投放!$DL$6:$DL$85,(卡牌属性!AG33-2)*20+卡牌属性!AL33)</f>
        <v>18</v>
      </c>
      <c r="BH33" s="14">
        <f t="shared" si="92"/>
        <v>18</v>
      </c>
      <c r="BI33" s="14">
        <f t="shared" si="92"/>
        <v>18</v>
      </c>
      <c r="BJ33" s="14">
        <f t="shared" si="92"/>
        <v>18</v>
      </c>
      <c r="BK33" s="14">
        <f t="shared" si="92"/>
        <v>18</v>
      </c>
      <c r="BL33" s="14">
        <f>INDEX(属性投放!$DM$6:$DM$85,(卡牌属性!AG33-2)*20+卡牌属性!AL33)</f>
        <v>180</v>
      </c>
      <c r="BM33" s="14">
        <f t="shared" si="93"/>
        <v>180</v>
      </c>
      <c r="BN33" s="14">
        <f t="shared" si="93"/>
        <v>180</v>
      </c>
      <c r="BO33" s="14">
        <f t="shared" si="93"/>
        <v>180</v>
      </c>
      <c r="BP33" s="14">
        <f t="shared" si="93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674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674</v>
      </c>
      <c r="CN33" s="14">
        <f>INDEX(属性投放!$BD$6:$BD$85,(BW33-2)*20+CB33)</f>
        <v>150</v>
      </c>
      <c r="CQ33" s="13">
        <v>29</v>
      </c>
      <c r="CR33" s="13">
        <f t="shared" si="48"/>
        <v>1</v>
      </c>
      <c r="CS33" s="13">
        <f t="shared" si="49"/>
        <v>29</v>
      </c>
      <c r="CT33" s="14">
        <f t="shared" si="50"/>
        <v>5</v>
      </c>
      <c r="CU33" s="14">
        <f t="shared" si="51"/>
        <v>1102001</v>
      </c>
      <c r="CV33" s="14" t="str">
        <f>INDEX($O$6:$O$36,CR33)&amp;"-"&amp;INDEX(属性投放!$AB$7:$AB$36,CX33)&amp;"-魂火-"&amp;CZ33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701</v>
      </c>
      <c r="CZ33" s="14">
        <f>INDEX(属性投放!$AM$7:$AM$58,CS33)</f>
        <v>2</v>
      </c>
      <c r="DA33" s="14">
        <f t="shared" si="18"/>
        <v>29</v>
      </c>
      <c r="DB33" s="14">
        <f>INDEX(属性投放!$AN$7:$AN$58,DA33)</f>
        <v>92</v>
      </c>
      <c r="DC33" s="14" t="s">
        <v>702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703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704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19"/>
        <v>1102002</v>
      </c>
      <c r="DQ33" s="14" t="str">
        <f t="shared" si="20"/>
        <v>许褚9突</v>
      </c>
      <c r="DR33" s="14">
        <f t="shared" si="52"/>
        <v>4</v>
      </c>
      <c r="DS33" s="14">
        <f t="shared" si="53"/>
        <v>5</v>
      </c>
      <c r="DT33" s="14">
        <f t="shared" si="54"/>
        <v>6</v>
      </c>
      <c r="DU33" s="14">
        <f t="shared" si="21"/>
        <v>3</v>
      </c>
      <c r="DV33" s="14">
        <f t="shared" si="22"/>
        <v>9</v>
      </c>
      <c r="DW33" s="14">
        <f t="shared" si="23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4"/>
        <v>1434</v>
      </c>
      <c r="EC33" s="14">
        <f t="shared" si="95"/>
        <v>1581</v>
      </c>
      <c r="ED33" s="14">
        <f t="shared" si="96"/>
        <v>1711</v>
      </c>
      <c r="EE33" s="14">
        <f t="shared" si="97"/>
        <v>1711</v>
      </c>
      <c r="EF33" s="14">
        <f t="shared" si="98"/>
        <v>2073</v>
      </c>
      <c r="EG33" s="14">
        <f t="shared" si="99"/>
        <v>753</v>
      </c>
      <c r="EH33" s="14">
        <f t="shared" si="100"/>
        <v>804</v>
      </c>
      <c r="EI33" s="14">
        <f t="shared" si="101"/>
        <v>804</v>
      </c>
      <c r="EJ33" s="14">
        <f t="shared" si="102"/>
        <v>969</v>
      </c>
      <c r="EK33" s="14">
        <f t="shared" si="103"/>
        <v>1030</v>
      </c>
      <c r="EL33" s="14">
        <f t="shared" si="104"/>
        <v>15810</v>
      </c>
      <c r="EM33" s="14">
        <f t="shared" si="105"/>
        <v>19230</v>
      </c>
      <c r="EN33" s="14">
        <f t="shared" si="106"/>
        <v>19230</v>
      </c>
      <c r="EO33" s="14">
        <f t="shared" si="107"/>
        <v>20660</v>
      </c>
      <c r="EP33" s="14">
        <f t="shared" si="108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F33" s="14">
        <f>INDEX(属性投放!$BP$6:$BP$85,(卡牌属性!$DU33-2)*20+卡牌属性!$DV33)</f>
        <v>200</v>
      </c>
      <c r="FG33" s="14">
        <f>INDEX(属性投放!$BP$6:$BP$85,(卡牌属性!$DU33-2)*20+卡牌属性!$DV33)</f>
        <v>200</v>
      </c>
      <c r="FH33" s="14">
        <f>INDEX(属性投放!$BP$6:$BP$85,(卡牌属性!$DU33-2)*20+卡牌属性!$DV33)</f>
        <v>200</v>
      </c>
      <c r="FI33" s="14">
        <f>INDEX(属性投放!$BP$6:$BP$85,(卡牌属性!$DU33-2)*20+卡牌属性!$DV33)</f>
        <v>200</v>
      </c>
      <c r="FJ33" s="14">
        <f>INDEX(属性投放!$BP$6:$BP$85,(卡牌属性!$DU33-2)*20+卡牌属性!$DV33)</f>
        <v>200</v>
      </c>
      <c r="FK33" s="14">
        <f>INDEX(属性投放!$BQ$6:$BQ$85,(卡牌属性!$DU33-2)*20+卡牌属性!$DV33)</f>
        <v>100</v>
      </c>
      <c r="FL33" s="14">
        <f>INDEX(属性投放!$BQ$6:$BQ$85,(卡牌属性!$DU33-2)*20+卡牌属性!$DV33)</f>
        <v>100</v>
      </c>
      <c r="FM33" s="14">
        <f>INDEX(属性投放!$BQ$6:$BQ$85,(卡牌属性!$DU33-2)*20+卡牌属性!$DV33)</f>
        <v>100</v>
      </c>
      <c r="FN33" s="14">
        <f>INDEX(属性投放!$BQ$6:$BQ$85,(卡牌属性!$DU33-2)*20+卡牌属性!$DV33)</f>
        <v>100</v>
      </c>
      <c r="FO33" s="14">
        <f>INDEX(属性投放!$BQ$6:$BQ$85,(卡牌属性!$DU33-2)*20+卡牌属性!$DV33)</f>
        <v>100</v>
      </c>
      <c r="FP33" s="14">
        <f>INDEX(属性投放!$BR$6:$BR$85,(卡牌属性!$DU33-2)*20+卡牌属性!$DV33)</f>
        <v>2000</v>
      </c>
      <c r="FQ33" s="14">
        <f>INDEX(属性投放!$BR$6:$BR$85,(卡牌属性!$DU33-2)*20+卡牌属性!$DV33)</f>
        <v>2000</v>
      </c>
      <c r="FR33" s="14">
        <f>INDEX(属性投放!$BR$6:$BR$85,(卡牌属性!$DU33-2)*20+卡牌属性!$DV33)</f>
        <v>2000</v>
      </c>
      <c r="FS33" s="14">
        <f>INDEX(属性投放!$BR$6:$BR$85,(卡牌属性!$DU33-2)*20+卡牌属性!$DV33)</f>
        <v>2000</v>
      </c>
      <c r="FT33" s="14">
        <f>INDEX(属性投放!$BR$6:$BR$85,(卡牌属性!$DU33-2)*20+卡牌属性!$DV33)</f>
        <v>2000</v>
      </c>
      <c r="FX33" s="13">
        <v>29</v>
      </c>
      <c r="FY33" s="13">
        <f t="shared" si="24"/>
        <v>6</v>
      </c>
      <c r="FZ33" s="14">
        <f t="shared" si="70"/>
        <v>1102006</v>
      </c>
      <c r="GA33" s="14" t="s">
        <v>1478</v>
      </c>
      <c r="GB33" s="14">
        <f t="shared" si="25"/>
        <v>4</v>
      </c>
      <c r="GC33" s="14" t="str">
        <f t="shared" si="26"/>
        <v>项羽-4星</v>
      </c>
      <c r="GD33" s="14">
        <f>INDEX(Y$6:Y$36,$FY33)+INDEX(属性偏向!Z$4:Z$8,卡牌属性!$GB33)</f>
        <v>10</v>
      </c>
      <c r="GE33" s="14" t="str">
        <f>INDEX(属性评价,卡牌属性!GD33)</f>
        <v>S+</v>
      </c>
      <c r="GF33" s="14">
        <f>INDEX(Z$6:Z$36,$FY33)+INDEX(属性偏向!AA$4:AA$8,卡牌属性!$GB33)</f>
        <v>11</v>
      </c>
      <c r="GG33" s="14" t="str">
        <f>INDEX(属性评价,卡牌属性!GF33)</f>
        <v>SS</v>
      </c>
      <c r="GH33" s="14">
        <f>INDEX(AA$6:AA$36,$FY33)+INDEX(属性偏向!AB$4:AB$8,卡牌属性!$GB33)</f>
        <v>10</v>
      </c>
      <c r="GI33" s="14" t="str">
        <f>INDEX(属性评价,卡牌属性!GH33)</f>
        <v>S+</v>
      </c>
      <c r="GL33" s="13">
        <v>29</v>
      </c>
      <c r="GM33" s="13">
        <f t="shared" si="27"/>
        <v>6</v>
      </c>
      <c r="GN33" s="14">
        <f t="shared" si="71"/>
        <v>1101006</v>
      </c>
      <c r="GO33" s="14" t="s">
        <v>1478</v>
      </c>
      <c r="GP33" s="14">
        <f t="shared" si="28"/>
        <v>4</v>
      </c>
      <c r="GQ33" s="14" t="str">
        <f t="shared" si="29"/>
        <v>红莲·缇娜-4星</v>
      </c>
      <c r="GR33" s="14">
        <f>INDEX(J$6:J$36,$GM33)+INDEX(属性偏向!Z$4:Z$8,卡牌属性!$GB33)</f>
        <v>8</v>
      </c>
      <c r="GS33" s="14" t="str">
        <f>INDEX(属性评价,卡牌属性!GR33)</f>
        <v>A+</v>
      </c>
      <c r="GT33" s="14">
        <f>INDEX(K$6:K$36,$GM33)+INDEX(属性偏向!Z$4:Z$8,卡牌属性!$GB33)</f>
        <v>8</v>
      </c>
      <c r="GU33" s="14" t="str">
        <f>INDEX(属性评价,卡牌属性!GT33)</f>
        <v>A+</v>
      </c>
      <c r="GV33" s="14">
        <f>INDEX(L$6:L$36,$GM33)+INDEX(属性偏向!Z$4:Z$8,卡牌属性!$GB33)</f>
        <v>9</v>
      </c>
      <c r="GW33" s="14" t="str">
        <f>INDEX(属性评价,卡牌属性!GV33)</f>
        <v>S</v>
      </c>
      <c r="HA33" s="13">
        <v>29</v>
      </c>
      <c r="HB33" s="13">
        <f>MATCH(HA33-1,属性投放!$T$6:$T$66,1)</f>
        <v>1</v>
      </c>
      <c r="HC33" s="13">
        <f>MATCH(HA33,属性投放!$AN$6:$AN$58,1)-1</f>
        <v>5</v>
      </c>
      <c r="HD33" s="13">
        <f>MATCH(HA33-1,属性投放!$AD$6:$AD$26,1)</f>
        <v>4</v>
      </c>
      <c r="HE33" s="13" t="str">
        <f>INDEX(属性投放!$AB$7:$AB$26,卡牌属性!HD33)</f>
        <v>众合</v>
      </c>
      <c r="HF33" s="14">
        <f t="shared" si="30"/>
        <v>345</v>
      </c>
      <c r="HG33" s="14">
        <f t="shared" si="31"/>
        <v>145</v>
      </c>
      <c r="HH33" s="14">
        <f t="shared" si="32"/>
        <v>2750</v>
      </c>
      <c r="HI33" s="14">
        <f t="shared" si="33"/>
        <v>8</v>
      </c>
      <c r="HJ33" s="14">
        <f t="shared" si="34"/>
        <v>4</v>
      </c>
      <c r="HK33" s="14">
        <f t="shared" si="35"/>
        <v>80</v>
      </c>
      <c r="HL33" s="14">
        <f>HF33+HI33*($HA33-INDEX(属性投放!$AD$6:$AD$26,卡牌属性!$HD33))</f>
        <v>377</v>
      </c>
      <c r="HM33" s="14">
        <f>HG33+HJ33*($HA33-INDEX(属性投放!$AD$6:$AD$26,卡牌属性!$HD33))</f>
        <v>161</v>
      </c>
      <c r="HN33" s="14">
        <f>HH33+HK33*($HA33-INDEX(属性投放!$AD$6:$AD$26,卡牌属性!$HD33))</f>
        <v>3070</v>
      </c>
      <c r="HO33" s="14">
        <f t="shared" si="36"/>
        <v>105</v>
      </c>
      <c r="HP33" s="14">
        <f t="shared" si="37"/>
        <v>54</v>
      </c>
      <c r="HQ33" s="14">
        <f t="shared" si="38"/>
        <v>1050</v>
      </c>
      <c r="HR33" s="14">
        <f>IF(COUNTIF(属性投放!$AN$7:$AN$58,"="&amp;卡牌属性!HA33)&gt;0,卡牌属性!HC33,0)</f>
        <v>0</v>
      </c>
      <c r="HS33" s="14">
        <f t="shared" si="39"/>
        <v>0</v>
      </c>
      <c r="HT33" s="14">
        <f t="shared" si="40"/>
        <v>0</v>
      </c>
      <c r="HU33" s="14">
        <f t="shared" si="41"/>
        <v>0</v>
      </c>
      <c r="HV33" s="14">
        <f>IF(COUNTIF(属性投放!$AD$6:$AD$26,"="&amp;卡牌属性!HA33)&gt;0,卡牌属性!HD33,0)</f>
        <v>0</v>
      </c>
      <c r="HW33" s="14">
        <f t="shared" si="42"/>
        <v>0</v>
      </c>
      <c r="HX33" s="14">
        <f t="shared" si="43"/>
        <v>0</v>
      </c>
      <c r="HY33" s="14">
        <f t="shared" si="44"/>
        <v>0</v>
      </c>
      <c r="HZ33" s="14">
        <f t="shared" si="72"/>
        <v>8</v>
      </c>
      <c r="IA33" s="14">
        <f t="shared" si="73"/>
        <v>4</v>
      </c>
      <c r="IB33" s="14">
        <f t="shared" si="74"/>
        <v>80</v>
      </c>
      <c r="IC33" s="14">
        <f t="shared" si="75"/>
        <v>482</v>
      </c>
      <c r="ID33" s="14">
        <f t="shared" si="76"/>
        <v>215</v>
      </c>
      <c r="IE33" s="14">
        <f t="shared" si="77"/>
        <v>4120</v>
      </c>
      <c r="IF33" s="14">
        <f t="shared" si="78"/>
        <v>240</v>
      </c>
      <c r="IG33" s="14">
        <f t="shared" si="79"/>
        <v>0</v>
      </c>
      <c r="IH33" s="14">
        <f t="shared" si="80"/>
        <v>0</v>
      </c>
      <c r="II33" s="14">
        <f t="shared" si="81"/>
        <v>13240</v>
      </c>
      <c r="IJ33" s="17">
        <f t="shared" si="82"/>
        <v>1.812688821752266E-2</v>
      </c>
      <c r="IK33" s="17">
        <f t="shared" si="83"/>
        <v>0</v>
      </c>
      <c r="IL33" s="17">
        <f t="shared" si="84"/>
        <v>0</v>
      </c>
      <c r="IM33" s="23">
        <f>SUM(IF$5:IF33)</f>
        <v>5360</v>
      </c>
      <c r="IN33" s="14">
        <f>SUM(IG$5:IG33)</f>
        <v>3180</v>
      </c>
      <c r="IO33" s="14">
        <f>SUM(IH$5:IH33)</f>
        <v>1660</v>
      </c>
      <c r="IP33" s="17">
        <f t="shared" si="85"/>
        <v>0.40483383685800606</v>
      </c>
      <c r="IQ33" s="17">
        <f t="shared" si="86"/>
        <v>0.24018126888217523</v>
      </c>
      <c r="IR33" s="17">
        <f t="shared" si="87"/>
        <v>0.12537764350453173</v>
      </c>
    </row>
    <row r="34" spans="14:252" ht="16.5" x14ac:dyDescent="0.2">
      <c r="AE34" s="13">
        <v>30</v>
      </c>
      <c r="AF34" s="13">
        <f t="shared" si="47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8"/>
        <v>1873</v>
      </c>
      <c r="AO34" s="14">
        <f t="shared" si="88"/>
        <v>1873</v>
      </c>
      <c r="AP34" s="14">
        <f t="shared" si="88"/>
        <v>1873</v>
      </c>
      <c r="AQ34" s="14">
        <f t="shared" si="88"/>
        <v>1873</v>
      </c>
      <c r="AR34" s="14">
        <f>INDEX(属性投放!$DF$6:$DF$85,(卡牌属性!AG34-2)*20+卡牌属性!AL34)</f>
        <v>911</v>
      </c>
      <c r="AS34" s="14">
        <f t="shared" si="89"/>
        <v>911</v>
      </c>
      <c r="AT34" s="14">
        <f t="shared" si="89"/>
        <v>911</v>
      </c>
      <c r="AU34" s="14">
        <f t="shared" si="89"/>
        <v>911</v>
      </c>
      <c r="AV34" s="14">
        <f t="shared" si="89"/>
        <v>911</v>
      </c>
      <c r="AW34" s="14">
        <f>INDEX(属性投放!$DG$6:$DG$85,(卡牌属性!AG34-2)*20+卡牌属性!AL34)</f>
        <v>9315</v>
      </c>
      <c r="AX34" s="14">
        <f t="shared" si="90"/>
        <v>9315</v>
      </c>
      <c r="AY34" s="14">
        <f t="shared" si="90"/>
        <v>9315</v>
      </c>
      <c r="AZ34" s="14">
        <f t="shared" si="90"/>
        <v>9315</v>
      </c>
      <c r="BA34" s="14">
        <f t="shared" si="90"/>
        <v>9315</v>
      </c>
      <c r="BB34" s="14">
        <f>INDEX(属性投放!$DK$6:$DK$85,(卡牌属性!AG34-2)*20+卡牌属性!AL34)</f>
        <v>76</v>
      </c>
      <c r="BC34" s="14">
        <f t="shared" si="91"/>
        <v>76</v>
      </c>
      <c r="BD34" s="14">
        <f t="shared" si="91"/>
        <v>76</v>
      </c>
      <c r="BE34" s="14">
        <f t="shared" si="91"/>
        <v>76</v>
      </c>
      <c r="BF34" s="14">
        <f t="shared" si="91"/>
        <v>76</v>
      </c>
      <c r="BG34" s="14">
        <f>INDEX(属性投放!$DL$6:$DL$85,(卡牌属性!AG34-2)*20+卡牌属性!AL34)</f>
        <v>38</v>
      </c>
      <c r="BH34" s="14">
        <f t="shared" si="92"/>
        <v>38</v>
      </c>
      <c r="BI34" s="14">
        <f t="shared" si="92"/>
        <v>38</v>
      </c>
      <c r="BJ34" s="14">
        <f t="shared" si="92"/>
        <v>38</v>
      </c>
      <c r="BK34" s="14">
        <f t="shared" si="92"/>
        <v>38</v>
      </c>
      <c r="BL34" s="14">
        <f>INDEX(属性投放!$DM$6:$DM$85,(卡牌属性!AG34-2)*20+卡牌属性!AL34)</f>
        <v>380</v>
      </c>
      <c r="BM34" s="14">
        <f t="shared" si="93"/>
        <v>380</v>
      </c>
      <c r="BN34" s="14">
        <f t="shared" si="93"/>
        <v>380</v>
      </c>
      <c r="BO34" s="14">
        <f t="shared" si="93"/>
        <v>380</v>
      </c>
      <c r="BP34" s="14">
        <f t="shared" si="93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674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674</v>
      </c>
      <c r="CN34" s="14">
        <f>INDEX(属性投放!$BD$6:$BD$85,(BW34-2)*20+CB34)</f>
        <v>200</v>
      </c>
      <c r="CQ34" s="13">
        <v>30</v>
      </c>
      <c r="CR34" s="13">
        <f t="shared" si="48"/>
        <v>1</v>
      </c>
      <c r="CS34" s="13">
        <f t="shared" si="49"/>
        <v>30</v>
      </c>
      <c r="CT34" s="14">
        <f t="shared" si="50"/>
        <v>5</v>
      </c>
      <c r="CU34" s="14">
        <f t="shared" si="51"/>
        <v>1102001</v>
      </c>
      <c r="CV34" s="14" t="str">
        <f>INDEX($O$6:$O$36,CR34)&amp;"-"&amp;INDEX(属性投放!$AB$7:$AB$36,CX34)&amp;"-魂火-"&amp;CZ34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701</v>
      </c>
      <c r="CZ34" s="14">
        <f>INDEX(属性投放!$AM$7:$AM$58,CS34)</f>
        <v>3</v>
      </c>
      <c r="DA34" s="14">
        <f t="shared" si="18"/>
        <v>30</v>
      </c>
      <c r="DB34" s="14">
        <f>INDEX(属性投放!$AN$7:$AN$58,DA34)</f>
        <v>95</v>
      </c>
      <c r="DC34" s="14" t="s">
        <v>702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703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704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19"/>
        <v>1102002</v>
      </c>
      <c r="DQ34" s="14" t="str">
        <f t="shared" si="20"/>
        <v>许褚10突</v>
      </c>
      <c r="DR34" s="14">
        <f t="shared" si="52"/>
        <v>4</v>
      </c>
      <c r="DS34" s="14">
        <f t="shared" si="53"/>
        <v>5</v>
      </c>
      <c r="DT34" s="14">
        <f t="shared" si="54"/>
        <v>6</v>
      </c>
      <c r="DU34" s="14">
        <f t="shared" si="21"/>
        <v>3</v>
      </c>
      <c r="DV34" s="14">
        <f t="shared" si="22"/>
        <v>10</v>
      </c>
      <c r="DW34" s="14">
        <f t="shared" si="23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4"/>
        <v>1730</v>
      </c>
      <c r="EC34" s="14">
        <f t="shared" si="95"/>
        <v>1901</v>
      </c>
      <c r="ED34" s="14">
        <f t="shared" si="96"/>
        <v>2039</v>
      </c>
      <c r="EE34" s="14">
        <f t="shared" si="97"/>
        <v>2039</v>
      </c>
      <c r="EF34" s="14">
        <f t="shared" si="98"/>
        <v>2473</v>
      </c>
      <c r="EG34" s="14">
        <f t="shared" si="99"/>
        <v>917</v>
      </c>
      <c r="EH34" s="14">
        <f t="shared" si="100"/>
        <v>968</v>
      </c>
      <c r="EI34" s="14">
        <f t="shared" si="101"/>
        <v>968</v>
      </c>
      <c r="EJ34" s="14">
        <f t="shared" si="102"/>
        <v>1173</v>
      </c>
      <c r="EK34" s="14">
        <f t="shared" si="103"/>
        <v>1242</v>
      </c>
      <c r="EL34" s="14">
        <f t="shared" si="104"/>
        <v>19090</v>
      </c>
      <c r="EM34" s="14">
        <f t="shared" si="105"/>
        <v>23230</v>
      </c>
      <c r="EN34" s="14">
        <f t="shared" si="106"/>
        <v>23230</v>
      </c>
      <c r="EO34" s="14">
        <f t="shared" si="107"/>
        <v>24900</v>
      </c>
      <c r="EP34" s="14">
        <f t="shared" si="108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F34" s="14">
        <f>INDEX(属性投放!$BP$6:$BP$85,(卡牌属性!$DU34-2)*20+卡牌属性!$DV34)</f>
        <v>225</v>
      </c>
      <c r="FG34" s="14">
        <f>INDEX(属性投放!$BP$6:$BP$85,(卡牌属性!$DU34-2)*20+卡牌属性!$DV34)</f>
        <v>225</v>
      </c>
      <c r="FH34" s="14">
        <f>INDEX(属性投放!$BP$6:$BP$85,(卡牌属性!$DU34-2)*20+卡牌属性!$DV34)</f>
        <v>225</v>
      </c>
      <c r="FI34" s="14">
        <f>INDEX(属性投放!$BP$6:$BP$85,(卡牌属性!$DU34-2)*20+卡牌属性!$DV34)</f>
        <v>225</v>
      </c>
      <c r="FJ34" s="14">
        <f>INDEX(属性投放!$BP$6:$BP$85,(卡牌属性!$DU34-2)*20+卡牌属性!$DV34)</f>
        <v>225</v>
      </c>
      <c r="FK34" s="14">
        <f>INDEX(属性投放!$BQ$6:$BQ$85,(卡牌属性!$DU34-2)*20+卡牌属性!$DV34)</f>
        <v>113</v>
      </c>
      <c r="FL34" s="14">
        <f>INDEX(属性投放!$BQ$6:$BQ$85,(卡牌属性!$DU34-2)*20+卡牌属性!$DV34)</f>
        <v>113</v>
      </c>
      <c r="FM34" s="14">
        <f>INDEX(属性投放!$BQ$6:$BQ$85,(卡牌属性!$DU34-2)*20+卡牌属性!$DV34)</f>
        <v>113</v>
      </c>
      <c r="FN34" s="14">
        <f>INDEX(属性投放!$BQ$6:$BQ$85,(卡牌属性!$DU34-2)*20+卡牌属性!$DV34)</f>
        <v>113</v>
      </c>
      <c r="FO34" s="14">
        <f>INDEX(属性投放!$BQ$6:$BQ$85,(卡牌属性!$DU34-2)*20+卡牌属性!$DV34)</f>
        <v>113</v>
      </c>
      <c r="FP34" s="14">
        <f>INDEX(属性投放!$BR$6:$BR$85,(卡牌属性!$DU34-2)*20+卡牌属性!$DV34)</f>
        <v>2250</v>
      </c>
      <c r="FQ34" s="14">
        <f>INDEX(属性投放!$BR$6:$BR$85,(卡牌属性!$DU34-2)*20+卡牌属性!$DV34)</f>
        <v>2250</v>
      </c>
      <c r="FR34" s="14">
        <f>INDEX(属性投放!$BR$6:$BR$85,(卡牌属性!$DU34-2)*20+卡牌属性!$DV34)</f>
        <v>2250</v>
      </c>
      <c r="FS34" s="14">
        <f>INDEX(属性投放!$BR$6:$BR$85,(卡牌属性!$DU34-2)*20+卡牌属性!$DV34)</f>
        <v>2250</v>
      </c>
      <c r="FT34" s="14">
        <f>INDEX(属性投放!$BR$6:$BR$85,(卡牌属性!$DU34-2)*20+卡牌属性!$DV34)</f>
        <v>2250</v>
      </c>
      <c r="FX34" s="13">
        <v>30</v>
      </c>
      <c r="FY34" s="13">
        <f t="shared" si="24"/>
        <v>6</v>
      </c>
      <c r="FZ34" s="14">
        <f t="shared" si="70"/>
        <v>1102006</v>
      </c>
      <c r="GA34" s="14" t="s">
        <v>1478</v>
      </c>
      <c r="GB34" s="14">
        <f t="shared" si="25"/>
        <v>5</v>
      </c>
      <c r="GC34" s="14" t="str">
        <f t="shared" si="26"/>
        <v>项羽-5星</v>
      </c>
      <c r="GD34" s="14">
        <f>INDEX(Y$6:Y$36,$FY34)+INDEX(属性偏向!Z$4:Z$8,卡牌属性!$GB34)</f>
        <v>11</v>
      </c>
      <c r="GE34" s="14" t="str">
        <f>INDEX(属性评价,卡牌属性!GD34)</f>
        <v>SS</v>
      </c>
      <c r="GF34" s="14">
        <f>INDEX(Z$6:Z$36,$FY34)+INDEX(属性偏向!AA$4:AA$8,卡牌属性!$GB34)</f>
        <v>12</v>
      </c>
      <c r="GG34" s="14" t="str">
        <f>INDEX(属性评价,卡牌属性!GF34)</f>
        <v>SS+</v>
      </c>
      <c r="GH34" s="14">
        <f>INDEX(AA$6:AA$36,$FY34)+INDEX(属性偏向!AB$4:AB$8,卡牌属性!$GB34)</f>
        <v>11</v>
      </c>
      <c r="GI34" s="14" t="str">
        <f>INDEX(属性评价,卡牌属性!GH34)</f>
        <v>SS</v>
      </c>
      <c r="GL34" s="13">
        <v>30</v>
      </c>
      <c r="GM34" s="13">
        <f t="shared" si="27"/>
        <v>6</v>
      </c>
      <c r="GN34" s="14">
        <f t="shared" si="71"/>
        <v>1101006</v>
      </c>
      <c r="GO34" s="14" t="s">
        <v>1478</v>
      </c>
      <c r="GP34" s="14">
        <f t="shared" si="28"/>
        <v>5</v>
      </c>
      <c r="GQ34" s="14" t="str">
        <f t="shared" si="29"/>
        <v>红莲·缇娜-5星</v>
      </c>
      <c r="GR34" s="14">
        <f>INDEX(J$6:J$36,$GM34)+INDEX(属性偏向!Z$4:Z$8,卡牌属性!$GB34)</f>
        <v>9</v>
      </c>
      <c r="GS34" s="14" t="str">
        <f>INDEX(属性评价,卡牌属性!GR34)</f>
        <v>S</v>
      </c>
      <c r="GT34" s="14">
        <f>INDEX(K$6:K$36,$GM34)+INDEX(属性偏向!Z$4:Z$8,卡牌属性!$GB34)</f>
        <v>9</v>
      </c>
      <c r="GU34" s="14" t="str">
        <f>INDEX(属性评价,卡牌属性!GT34)</f>
        <v>S</v>
      </c>
      <c r="GV34" s="14">
        <f>INDEX(L$6:L$36,$GM34)+INDEX(属性偏向!Z$4:Z$8,卡牌属性!$GB34)</f>
        <v>10</v>
      </c>
      <c r="GW34" s="14" t="str">
        <f>INDEX(属性评价,卡牌属性!GV34)</f>
        <v>S+</v>
      </c>
      <c r="HA34" s="13">
        <v>30</v>
      </c>
      <c r="HB34" s="13">
        <f>MATCH(HA34-1,属性投放!$T$6:$T$66,1)</f>
        <v>1</v>
      </c>
      <c r="HC34" s="13">
        <f>MATCH(HA34,属性投放!$AN$6:$AN$58,1)-1</f>
        <v>6</v>
      </c>
      <c r="HD34" s="13">
        <f>MATCH(HA34-1,属性投放!$AD$6:$AD$26,1)</f>
        <v>4</v>
      </c>
      <c r="HE34" s="13" t="str">
        <f>INDEX(属性投放!$AB$7:$AB$26,卡牌属性!HD34)</f>
        <v>众合</v>
      </c>
      <c r="HF34" s="14">
        <f t="shared" si="30"/>
        <v>345</v>
      </c>
      <c r="HG34" s="14">
        <f t="shared" si="31"/>
        <v>145</v>
      </c>
      <c r="HH34" s="14">
        <f t="shared" si="32"/>
        <v>2750</v>
      </c>
      <c r="HI34" s="14">
        <f t="shared" si="33"/>
        <v>8</v>
      </c>
      <c r="HJ34" s="14">
        <f t="shared" si="34"/>
        <v>4</v>
      </c>
      <c r="HK34" s="14">
        <f t="shared" si="35"/>
        <v>80</v>
      </c>
      <c r="HL34" s="14">
        <f>HF34+HI34*($HA34-INDEX(属性投放!$AD$6:$AD$26,卡牌属性!$HD34))</f>
        <v>385</v>
      </c>
      <c r="HM34" s="14">
        <f>HG34+HJ34*($HA34-INDEX(属性投放!$AD$6:$AD$26,卡牌属性!$HD34))</f>
        <v>165</v>
      </c>
      <c r="HN34" s="14">
        <f>HH34+HK34*($HA34-INDEX(属性投放!$AD$6:$AD$26,卡牌属性!$HD34))</f>
        <v>3150</v>
      </c>
      <c r="HO34" s="14">
        <f t="shared" si="36"/>
        <v>135</v>
      </c>
      <c r="HP34" s="14">
        <f t="shared" si="37"/>
        <v>69</v>
      </c>
      <c r="HQ34" s="14">
        <f t="shared" si="38"/>
        <v>1350</v>
      </c>
      <c r="HR34" s="14">
        <f>IF(COUNTIF(属性投放!$AN$7:$AN$58,"="&amp;卡牌属性!HA34)&gt;0,卡牌属性!HC34,0)</f>
        <v>6</v>
      </c>
      <c r="HS34" s="14">
        <f t="shared" si="39"/>
        <v>30</v>
      </c>
      <c r="HT34" s="14">
        <f t="shared" si="40"/>
        <v>15</v>
      </c>
      <c r="HU34" s="14">
        <f t="shared" si="41"/>
        <v>300</v>
      </c>
      <c r="HV34" s="14">
        <f>IF(COUNTIF(属性投放!$AD$6:$AD$26,"="&amp;卡牌属性!HA34)&gt;0,卡牌属性!HD34,0)</f>
        <v>0</v>
      </c>
      <c r="HW34" s="14">
        <f t="shared" si="42"/>
        <v>0</v>
      </c>
      <c r="HX34" s="14">
        <f t="shared" si="43"/>
        <v>0</v>
      </c>
      <c r="HY34" s="14">
        <f t="shared" si="44"/>
        <v>0</v>
      </c>
      <c r="HZ34" s="14">
        <f t="shared" si="72"/>
        <v>8</v>
      </c>
      <c r="IA34" s="14">
        <f t="shared" si="73"/>
        <v>4</v>
      </c>
      <c r="IB34" s="14">
        <f t="shared" si="74"/>
        <v>80</v>
      </c>
      <c r="IC34" s="14">
        <f t="shared" si="75"/>
        <v>520</v>
      </c>
      <c r="ID34" s="14">
        <f t="shared" si="76"/>
        <v>234</v>
      </c>
      <c r="IE34" s="14">
        <f t="shared" si="77"/>
        <v>4500</v>
      </c>
      <c r="IF34" s="14">
        <f t="shared" si="78"/>
        <v>240</v>
      </c>
      <c r="IG34" s="14">
        <f t="shared" si="79"/>
        <v>900</v>
      </c>
      <c r="IH34" s="14">
        <f t="shared" si="80"/>
        <v>0</v>
      </c>
      <c r="II34" s="14">
        <f t="shared" si="81"/>
        <v>14380</v>
      </c>
      <c r="IJ34" s="17">
        <f t="shared" si="82"/>
        <v>1.6689847009735744E-2</v>
      </c>
      <c r="IK34" s="17">
        <f t="shared" si="83"/>
        <v>6.258692628650904E-2</v>
      </c>
      <c r="IL34" s="17">
        <f t="shared" si="84"/>
        <v>0</v>
      </c>
      <c r="IM34" s="23">
        <f>SUM(IF$5:IF34)</f>
        <v>5600</v>
      </c>
      <c r="IN34" s="14">
        <f>SUM(IG$5:IG34)</f>
        <v>4080</v>
      </c>
      <c r="IO34" s="14">
        <f>SUM(IH$5:IH34)</f>
        <v>1660</v>
      </c>
      <c r="IP34" s="17">
        <f t="shared" si="85"/>
        <v>0.38942976356050069</v>
      </c>
      <c r="IQ34" s="17">
        <f t="shared" si="86"/>
        <v>0.28372739916550765</v>
      </c>
      <c r="IR34" s="17">
        <f t="shared" si="87"/>
        <v>0.11543810848400557</v>
      </c>
    </row>
    <row r="35" spans="14:252" ht="16.5" x14ac:dyDescent="0.2">
      <c r="AE35" s="13">
        <v>31</v>
      </c>
      <c r="AF35" s="13">
        <f t="shared" si="47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8"/>
        <v>2090</v>
      </c>
      <c r="AO35" s="14">
        <f t="shared" si="88"/>
        <v>2090</v>
      </c>
      <c r="AP35" s="14">
        <f t="shared" si="88"/>
        <v>2090</v>
      </c>
      <c r="AQ35" s="14">
        <f t="shared" si="88"/>
        <v>2090</v>
      </c>
      <c r="AR35" s="14">
        <f>INDEX(属性投放!$DF$6:$DF$85,(卡牌属性!AG35-2)*20+卡牌属性!AL35)</f>
        <v>1020</v>
      </c>
      <c r="AS35" s="14">
        <f t="shared" si="89"/>
        <v>1020</v>
      </c>
      <c r="AT35" s="14">
        <f t="shared" si="89"/>
        <v>1020</v>
      </c>
      <c r="AU35" s="14">
        <f t="shared" si="89"/>
        <v>1020</v>
      </c>
      <c r="AV35" s="14">
        <f t="shared" si="89"/>
        <v>1020</v>
      </c>
      <c r="AW35" s="14">
        <f>INDEX(属性投放!$DG$6:$DG$85,(卡牌属性!AG35-2)*20+卡牌属性!AL35)</f>
        <v>10400</v>
      </c>
      <c r="AX35" s="14">
        <f t="shared" si="90"/>
        <v>10400</v>
      </c>
      <c r="AY35" s="14">
        <f t="shared" si="90"/>
        <v>10400</v>
      </c>
      <c r="AZ35" s="14">
        <f t="shared" si="90"/>
        <v>10400</v>
      </c>
      <c r="BA35" s="14">
        <f t="shared" si="90"/>
        <v>10400</v>
      </c>
      <c r="BB35" s="14">
        <f>INDEX(属性投放!$DK$6:$DK$85,(卡牌属性!AG35-2)*20+卡牌属性!AL35)</f>
        <v>76</v>
      </c>
      <c r="BC35" s="14">
        <f t="shared" si="91"/>
        <v>76</v>
      </c>
      <c r="BD35" s="14">
        <f t="shared" si="91"/>
        <v>76</v>
      </c>
      <c r="BE35" s="14">
        <f t="shared" si="91"/>
        <v>76</v>
      </c>
      <c r="BF35" s="14">
        <f t="shared" si="91"/>
        <v>76</v>
      </c>
      <c r="BG35" s="14">
        <f>INDEX(属性投放!$DL$6:$DL$85,(卡牌属性!AG35-2)*20+卡牌属性!AL35)</f>
        <v>38</v>
      </c>
      <c r="BH35" s="14">
        <f t="shared" si="92"/>
        <v>38</v>
      </c>
      <c r="BI35" s="14">
        <f t="shared" si="92"/>
        <v>38</v>
      </c>
      <c r="BJ35" s="14">
        <f t="shared" si="92"/>
        <v>38</v>
      </c>
      <c r="BK35" s="14">
        <f t="shared" si="92"/>
        <v>38</v>
      </c>
      <c r="BL35" s="14">
        <f>INDEX(属性投放!$DM$6:$DM$85,(卡牌属性!AG35-2)*20+卡牌属性!AL35)</f>
        <v>380</v>
      </c>
      <c r="BM35" s="14">
        <f t="shared" si="93"/>
        <v>380</v>
      </c>
      <c r="BN35" s="14">
        <f t="shared" si="93"/>
        <v>380</v>
      </c>
      <c r="BO35" s="14">
        <f t="shared" si="93"/>
        <v>380</v>
      </c>
      <c r="BP35" s="14">
        <f t="shared" si="93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674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674</v>
      </c>
      <c r="CN35" s="14">
        <f>INDEX(属性投放!$BD$6:$BD$85,(BW35-2)*20+CB35)</f>
        <v>200</v>
      </c>
      <c r="CQ35" s="13">
        <v>31</v>
      </c>
      <c r="CR35" s="13">
        <f t="shared" si="48"/>
        <v>1</v>
      </c>
      <c r="CS35" s="13">
        <f t="shared" si="49"/>
        <v>31</v>
      </c>
      <c r="CT35" s="14">
        <f t="shared" si="50"/>
        <v>5</v>
      </c>
      <c r="CU35" s="14">
        <f t="shared" si="51"/>
        <v>1102001</v>
      </c>
      <c r="CV35" s="14" t="str">
        <f>INDEX($O$6:$O$36,CR35)&amp;"-"&amp;INDEX(属性投放!$AB$7:$AB$36,CX35)&amp;"-魂火-"&amp;CZ35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701</v>
      </c>
      <c r="CZ35" s="14">
        <f>INDEX(属性投放!$AM$7:$AM$58,CS35)</f>
        <v>1</v>
      </c>
      <c r="DA35" s="14">
        <f t="shared" si="18"/>
        <v>31</v>
      </c>
      <c r="DB35" s="14">
        <f>INDEX(属性投放!$AN$7:$AN$58,DA35)</f>
        <v>97</v>
      </c>
      <c r="DC35" s="14" t="s">
        <v>702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703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704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19"/>
        <v>1102002</v>
      </c>
      <c r="DQ35" s="14" t="str">
        <f t="shared" si="20"/>
        <v>许褚11突</v>
      </c>
      <c r="DR35" s="14">
        <f t="shared" si="52"/>
        <v>4</v>
      </c>
      <c r="DS35" s="14">
        <f t="shared" si="53"/>
        <v>5</v>
      </c>
      <c r="DT35" s="14">
        <f t="shared" si="54"/>
        <v>6</v>
      </c>
      <c r="DU35" s="14">
        <f t="shared" si="21"/>
        <v>3</v>
      </c>
      <c r="DV35" s="14">
        <f t="shared" si="22"/>
        <v>11</v>
      </c>
      <c r="DW35" s="14">
        <f t="shared" si="23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4"/>
        <v>2060</v>
      </c>
      <c r="EC35" s="14">
        <f t="shared" si="95"/>
        <v>2266</v>
      </c>
      <c r="ED35" s="14">
        <f t="shared" si="96"/>
        <v>2411</v>
      </c>
      <c r="EE35" s="14">
        <f t="shared" si="97"/>
        <v>2411</v>
      </c>
      <c r="EF35" s="14">
        <f t="shared" si="98"/>
        <v>2908</v>
      </c>
      <c r="EG35" s="14">
        <f t="shared" si="99"/>
        <v>1100</v>
      </c>
      <c r="EH35" s="14">
        <f t="shared" si="100"/>
        <v>1158</v>
      </c>
      <c r="EI35" s="14">
        <f t="shared" si="101"/>
        <v>1158</v>
      </c>
      <c r="EJ35" s="14">
        <f t="shared" si="102"/>
        <v>1391</v>
      </c>
      <c r="EK35" s="14">
        <f t="shared" si="103"/>
        <v>1481</v>
      </c>
      <c r="EL35" s="14">
        <f t="shared" si="104"/>
        <v>22810</v>
      </c>
      <c r="EM35" s="14">
        <f t="shared" si="105"/>
        <v>27580</v>
      </c>
      <c r="EN35" s="14">
        <f t="shared" si="106"/>
        <v>27580</v>
      </c>
      <c r="EO35" s="14">
        <f t="shared" si="107"/>
        <v>29600</v>
      </c>
      <c r="EP35" s="14">
        <f t="shared" si="108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F35" s="14">
        <f>INDEX(属性投放!$BP$6:$BP$85,(卡牌属性!$DU35-2)*20+卡牌属性!$DV35)</f>
        <v>280</v>
      </c>
      <c r="FG35" s="14">
        <f>INDEX(属性投放!$BP$6:$BP$85,(卡牌属性!$DU35-2)*20+卡牌属性!$DV35)</f>
        <v>280</v>
      </c>
      <c r="FH35" s="14">
        <f>INDEX(属性投放!$BP$6:$BP$85,(卡牌属性!$DU35-2)*20+卡牌属性!$DV35)</f>
        <v>280</v>
      </c>
      <c r="FI35" s="14">
        <f>INDEX(属性投放!$BP$6:$BP$85,(卡牌属性!$DU35-2)*20+卡牌属性!$DV35)</f>
        <v>280</v>
      </c>
      <c r="FJ35" s="14">
        <f>INDEX(属性投放!$BP$6:$BP$85,(卡牌属性!$DU35-2)*20+卡牌属性!$DV35)</f>
        <v>280</v>
      </c>
      <c r="FK35" s="14">
        <f>INDEX(属性投放!$BQ$6:$BQ$85,(卡牌属性!$DU35-2)*20+卡牌属性!$DV35)</f>
        <v>140</v>
      </c>
      <c r="FL35" s="14">
        <f>INDEX(属性投放!$BQ$6:$BQ$85,(卡牌属性!$DU35-2)*20+卡牌属性!$DV35)</f>
        <v>140</v>
      </c>
      <c r="FM35" s="14">
        <f>INDEX(属性投放!$BQ$6:$BQ$85,(卡牌属性!$DU35-2)*20+卡牌属性!$DV35)</f>
        <v>140</v>
      </c>
      <c r="FN35" s="14">
        <f>INDEX(属性投放!$BQ$6:$BQ$85,(卡牌属性!$DU35-2)*20+卡牌属性!$DV35)</f>
        <v>140</v>
      </c>
      <c r="FO35" s="14">
        <f>INDEX(属性投放!$BQ$6:$BQ$85,(卡牌属性!$DU35-2)*20+卡牌属性!$DV35)</f>
        <v>140</v>
      </c>
      <c r="FP35" s="14">
        <f>INDEX(属性投放!$BR$6:$BR$85,(卡牌属性!$DU35-2)*20+卡牌属性!$DV35)</f>
        <v>2800</v>
      </c>
      <c r="FQ35" s="14">
        <f>INDEX(属性投放!$BR$6:$BR$85,(卡牌属性!$DU35-2)*20+卡牌属性!$DV35)</f>
        <v>2800</v>
      </c>
      <c r="FR35" s="14">
        <f>INDEX(属性投放!$BR$6:$BR$85,(卡牌属性!$DU35-2)*20+卡牌属性!$DV35)</f>
        <v>2800</v>
      </c>
      <c r="FS35" s="14">
        <f>INDEX(属性投放!$BR$6:$BR$85,(卡牌属性!$DU35-2)*20+卡牌属性!$DV35)</f>
        <v>2800</v>
      </c>
      <c r="FT35" s="14">
        <f>INDEX(属性投放!$BR$6:$BR$85,(卡牌属性!$DU35-2)*20+卡牌属性!$DV35)</f>
        <v>2800</v>
      </c>
      <c r="FX35" s="13">
        <v>31</v>
      </c>
      <c r="FY35" s="13">
        <f t="shared" si="24"/>
        <v>7</v>
      </c>
      <c r="FZ35" s="14">
        <f t="shared" si="70"/>
        <v>1102007</v>
      </c>
      <c r="GA35" s="14" t="s">
        <v>1478</v>
      </c>
      <c r="GB35" s="14">
        <f t="shared" si="25"/>
        <v>1</v>
      </c>
      <c r="GC35" s="14" t="str">
        <f t="shared" si="26"/>
        <v>天使缇娜-1星</v>
      </c>
      <c r="GD35" s="14">
        <f>INDEX(Y$6:Y$36,$FY35)+INDEX(属性偏向!Z$4:Z$8,卡牌属性!$GB35)</f>
        <v>7</v>
      </c>
      <c r="GE35" s="14" t="str">
        <f>INDEX(属性评价,卡牌属性!GD35)</f>
        <v>A</v>
      </c>
      <c r="GF35" s="14">
        <f>INDEX(Z$6:Z$36,$FY35)+INDEX(属性偏向!AA$4:AA$8,卡牌属性!$GB35)</f>
        <v>6</v>
      </c>
      <c r="GG35" s="14" t="str">
        <f>INDEX(属性评价,卡牌属性!GF35)</f>
        <v>B+</v>
      </c>
      <c r="GH35" s="14">
        <f>INDEX(AA$6:AA$36,$FY35)+INDEX(属性偏向!AB$4:AB$8,卡牌属性!$GB35)</f>
        <v>6</v>
      </c>
      <c r="GI35" s="14" t="str">
        <f>INDEX(属性评价,卡牌属性!GH35)</f>
        <v>B+</v>
      </c>
      <c r="GL35" s="13">
        <v>31</v>
      </c>
      <c r="GM35" s="13">
        <f t="shared" si="27"/>
        <v>7</v>
      </c>
      <c r="GN35" s="14">
        <f t="shared" si="71"/>
        <v>1101007</v>
      </c>
      <c r="GO35" s="14" t="s">
        <v>1478</v>
      </c>
      <c r="GP35" s="14">
        <f t="shared" si="28"/>
        <v>1</v>
      </c>
      <c r="GQ35" s="14" t="str">
        <f t="shared" si="29"/>
        <v>战斗曹焱兵-1星</v>
      </c>
      <c r="GR35" s="14">
        <f>INDEX(J$6:J$36,$GM35)+INDEX(属性偏向!Z$4:Z$8,卡牌属性!$GB35)</f>
        <v>7</v>
      </c>
      <c r="GS35" s="14" t="str">
        <f>INDEX(属性评价,卡牌属性!GR35)</f>
        <v>A</v>
      </c>
      <c r="GT35" s="14">
        <f>INDEX(K$6:K$36,$GM35)+INDEX(属性偏向!Z$4:Z$8,卡牌属性!$GB35)</f>
        <v>7</v>
      </c>
      <c r="GU35" s="14" t="str">
        <f>INDEX(属性评价,卡牌属性!GT35)</f>
        <v>A</v>
      </c>
      <c r="GV35" s="14">
        <f>INDEX(L$6:L$36,$GM35)+INDEX(属性偏向!Z$4:Z$8,卡牌属性!$GB35)</f>
        <v>7</v>
      </c>
      <c r="GW35" s="14" t="str">
        <f>INDEX(属性评价,卡牌属性!GV35)</f>
        <v>A</v>
      </c>
      <c r="HA35" s="13">
        <v>31</v>
      </c>
      <c r="HB35" s="13">
        <f>MATCH(HA35-1,属性投放!$T$6:$T$66,1)</f>
        <v>1</v>
      </c>
      <c r="HC35" s="13">
        <f>MATCH(HA35,属性投放!$AN$6:$AN$58,1)-1</f>
        <v>6</v>
      </c>
      <c r="HD35" s="13">
        <f>MATCH(HA35-1,属性投放!$AD$6:$AD$26,1)</f>
        <v>4</v>
      </c>
      <c r="HE35" s="13" t="str">
        <f>INDEX(属性投放!$AB$7:$AB$26,卡牌属性!HD35)</f>
        <v>众合</v>
      </c>
      <c r="HF35" s="14">
        <f t="shared" si="30"/>
        <v>345</v>
      </c>
      <c r="HG35" s="14">
        <f t="shared" si="31"/>
        <v>145</v>
      </c>
      <c r="HH35" s="14">
        <f t="shared" si="32"/>
        <v>2750</v>
      </c>
      <c r="HI35" s="14">
        <f t="shared" si="33"/>
        <v>8</v>
      </c>
      <c r="HJ35" s="14">
        <f t="shared" si="34"/>
        <v>4</v>
      </c>
      <c r="HK35" s="14">
        <f t="shared" si="35"/>
        <v>80</v>
      </c>
      <c r="HL35" s="14">
        <f>HF35+HI35*($HA35-INDEX(属性投放!$AD$6:$AD$26,卡牌属性!$HD35))</f>
        <v>393</v>
      </c>
      <c r="HM35" s="14">
        <f>HG35+HJ35*($HA35-INDEX(属性投放!$AD$6:$AD$26,卡牌属性!$HD35))</f>
        <v>169</v>
      </c>
      <c r="HN35" s="14">
        <f>HH35+HK35*($HA35-INDEX(属性投放!$AD$6:$AD$26,卡牌属性!$HD35))</f>
        <v>3230</v>
      </c>
      <c r="HO35" s="14">
        <f t="shared" si="36"/>
        <v>135</v>
      </c>
      <c r="HP35" s="14">
        <f t="shared" si="37"/>
        <v>69</v>
      </c>
      <c r="HQ35" s="14">
        <f t="shared" si="38"/>
        <v>1350</v>
      </c>
      <c r="HR35" s="14">
        <f>IF(COUNTIF(属性投放!$AN$7:$AN$58,"="&amp;卡牌属性!HA35)&gt;0,卡牌属性!HC35,0)</f>
        <v>0</v>
      </c>
      <c r="HS35" s="14">
        <f t="shared" si="39"/>
        <v>0</v>
      </c>
      <c r="HT35" s="14">
        <f t="shared" si="40"/>
        <v>0</v>
      </c>
      <c r="HU35" s="14">
        <f t="shared" si="41"/>
        <v>0</v>
      </c>
      <c r="HV35" s="14">
        <f>IF(COUNTIF(属性投放!$AD$6:$AD$26,"="&amp;卡牌属性!HA35)&gt;0,卡牌属性!HD35,0)</f>
        <v>0</v>
      </c>
      <c r="HW35" s="14">
        <f t="shared" si="42"/>
        <v>0</v>
      </c>
      <c r="HX35" s="14">
        <f t="shared" si="43"/>
        <v>0</v>
      </c>
      <c r="HY35" s="14">
        <f t="shared" si="44"/>
        <v>0</v>
      </c>
      <c r="HZ35" s="14">
        <f t="shared" si="72"/>
        <v>8</v>
      </c>
      <c r="IA35" s="14">
        <f t="shared" si="73"/>
        <v>4</v>
      </c>
      <c r="IB35" s="14">
        <f t="shared" si="74"/>
        <v>80</v>
      </c>
      <c r="IC35" s="14">
        <f t="shared" si="75"/>
        <v>528</v>
      </c>
      <c r="ID35" s="14">
        <f t="shared" si="76"/>
        <v>238</v>
      </c>
      <c r="IE35" s="14">
        <f t="shared" si="77"/>
        <v>4580</v>
      </c>
      <c r="IF35" s="14">
        <f t="shared" si="78"/>
        <v>240</v>
      </c>
      <c r="IG35" s="14">
        <f t="shared" si="79"/>
        <v>0</v>
      </c>
      <c r="IH35" s="14">
        <f t="shared" si="80"/>
        <v>0</v>
      </c>
      <c r="II35" s="14">
        <f t="shared" si="81"/>
        <v>14620</v>
      </c>
      <c r="IJ35" s="17">
        <f t="shared" si="82"/>
        <v>1.6415868673050615E-2</v>
      </c>
      <c r="IK35" s="17">
        <f t="shared" si="83"/>
        <v>0</v>
      </c>
      <c r="IL35" s="17">
        <f t="shared" si="84"/>
        <v>0</v>
      </c>
      <c r="IM35" s="23">
        <f>SUM(IF$5:IF35)</f>
        <v>5840</v>
      </c>
      <c r="IN35" s="14">
        <f>SUM(IG$5:IG35)</f>
        <v>4080</v>
      </c>
      <c r="IO35" s="14">
        <f>SUM(IH$5:IH35)</f>
        <v>1660</v>
      </c>
      <c r="IP35" s="17">
        <f t="shared" si="85"/>
        <v>0.39945280437756497</v>
      </c>
      <c r="IQ35" s="17">
        <f t="shared" si="86"/>
        <v>0.27906976744186046</v>
      </c>
      <c r="IR35" s="17">
        <f t="shared" si="87"/>
        <v>0.11354309165526676</v>
      </c>
    </row>
    <row r="36" spans="14:252" ht="16.5" x14ac:dyDescent="0.2">
      <c r="AE36" s="13">
        <v>32</v>
      </c>
      <c r="AF36" s="13">
        <f t="shared" si="47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8"/>
        <v>2307</v>
      </c>
      <c r="AO36" s="14">
        <f t="shared" si="88"/>
        <v>2307</v>
      </c>
      <c r="AP36" s="14">
        <f t="shared" si="88"/>
        <v>2307</v>
      </c>
      <c r="AQ36" s="14">
        <f t="shared" si="88"/>
        <v>2307</v>
      </c>
      <c r="AR36" s="14">
        <f>INDEX(属性投放!$DF$6:$DF$85,(卡牌属性!AG36-2)*20+卡牌属性!AL36)</f>
        <v>1129</v>
      </c>
      <c r="AS36" s="14">
        <f t="shared" si="89"/>
        <v>1129</v>
      </c>
      <c r="AT36" s="14">
        <f t="shared" si="89"/>
        <v>1129</v>
      </c>
      <c r="AU36" s="14">
        <f t="shared" si="89"/>
        <v>1129</v>
      </c>
      <c r="AV36" s="14">
        <f t="shared" si="89"/>
        <v>1129</v>
      </c>
      <c r="AW36" s="14">
        <f>INDEX(属性投放!$DG$6:$DG$85,(卡牌属性!AG36-2)*20+卡牌属性!AL36)</f>
        <v>11485</v>
      </c>
      <c r="AX36" s="14">
        <f t="shared" si="90"/>
        <v>11485</v>
      </c>
      <c r="AY36" s="14">
        <f t="shared" si="90"/>
        <v>11485</v>
      </c>
      <c r="AZ36" s="14">
        <f t="shared" si="90"/>
        <v>11485</v>
      </c>
      <c r="BA36" s="14">
        <f t="shared" si="90"/>
        <v>11485</v>
      </c>
      <c r="BB36" s="14">
        <f>INDEX(属性投放!$DK$6:$DK$85,(卡牌属性!AG36-2)*20+卡牌属性!AL36)</f>
        <v>76</v>
      </c>
      <c r="BC36" s="14">
        <f t="shared" si="91"/>
        <v>76</v>
      </c>
      <c r="BD36" s="14">
        <f t="shared" si="91"/>
        <v>76</v>
      </c>
      <c r="BE36" s="14">
        <f t="shared" si="91"/>
        <v>76</v>
      </c>
      <c r="BF36" s="14">
        <f t="shared" si="91"/>
        <v>76</v>
      </c>
      <c r="BG36" s="14">
        <f>INDEX(属性投放!$DL$6:$DL$85,(卡牌属性!AG36-2)*20+卡牌属性!AL36)</f>
        <v>38</v>
      </c>
      <c r="BH36" s="14">
        <f t="shared" si="92"/>
        <v>38</v>
      </c>
      <c r="BI36" s="14">
        <f t="shared" si="92"/>
        <v>38</v>
      </c>
      <c r="BJ36" s="14">
        <f t="shared" si="92"/>
        <v>38</v>
      </c>
      <c r="BK36" s="14">
        <f t="shared" si="92"/>
        <v>38</v>
      </c>
      <c r="BL36" s="14">
        <f>INDEX(属性投放!$DM$6:$DM$85,(卡牌属性!AG36-2)*20+卡牌属性!AL36)</f>
        <v>380</v>
      </c>
      <c r="BM36" s="14">
        <f t="shared" si="93"/>
        <v>380</v>
      </c>
      <c r="BN36" s="14">
        <f t="shared" si="93"/>
        <v>380</v>
      </c>
      <c r="BO36" s="14">
        <f t="shared" si="93"/>
        <v>380</v>
      </c>
      <c r="BP36" s="14">
        <f t="shared" si="93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674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674</v>
      </c>
      <c r="CN36" s="14">
        <f>INDEX(属性投放!$BD$6:$BD$85,(BW36-2)*20+CB36)</f>
        <v>200</v>
      </c>
      <c r="CQ36" s="13">
        <v>32</v>
      </c>
      <c r="CR36" s="13">
        <f t="shared" si="48"/>
        <v>1</v>
      </c>
      <c r="CS36" s="13">
        <f t="shared" si="49"/>
        <v>32</v>
      </c>
      <c r="CT36" s="14">
        <f t="shared" si="50"/>
        <v>5</v>
      </c>
      <c r="CU36" s="14">
        <f t="shared" si="51"/>
        <v>1102001</v>
      </c>
      <c r="CV36" s="14" t="str">
        <f>INDEX($O$6:$O$36,CR36)&amp;"-"&amp;INDEX(属性投放!$AB$7:$AB$36,CX36)&amp;"-魂火-"&amp;CZ36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701</v>
      </c>
      <c r="CZ36" s="14">
        <f>INDEX(属性投放!$AM$7:$AM$58,CS36)</f>
        <v>2</v>
      </c>
      <c r="DA36" s="14">
        <f t="shared" si="18"/>
        <v>32</v>
      </c>
      <c r="DB36" s="14">
        <f>INDEX(属性投放!$AN$7:$AN$58,DA36)</f>
        <v>100</v>
      </c>
      <c r="DC36" s="14" t="s">
        <v>702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703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704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19"/>
        <v>1102002</v>
      </c>
      <c r="DQ36" s="14" t="str">
        <f t="shared" si="20"/>
        <v>许褚12突</v>
      </c>
      <c r="DR36" s="14">
        <f t="shared" si="52"/>
        <v>4</v>
      </c>
      <c r="DS36" s="14">
        <f t="shared" si="53"/>
        <v>5</v>
      </c>
      <c r="DT36" s="14">
        <f t="shared" si="54"/>
        <v>6</v>
      </c>
      <c r="DU36" s="14">
        <f t="shared" si="21"/>
        <v>3</v>
      </c>
      <c r="DV36" s="14">
        <f t="shared" si="22"/>
        <v>12</v>
      </c>
      <c r="DW36" s="14">
        <f t="shared" si="23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4"/>
        <v>2460</v>
      </c>
      <c r="EC36" s="14">
        <f t="shared" si="95"/>
        <v>2706</v>
      </c>
      <c r="ED36" s="14">
        <f t="shared" si="96"/>
        <v>2859</v>
      </c>
      <c r="EE36" s="14">
        <f t="shared" si="97"/>
        <v>2859</v>
      </c>
      <c r="EF36" s="14">
        <f t="shared" si="98"/>
        <v>3428</v>
      </c>
      <c r="EG36" s="14">
        <f t="shared" si="99"/>
        <v>1320</v>
      </c>
      <c r="EH36" s="14">
        <f t="shared" si="100"/>
        <v>1386</v>
      </c>
      <c r="EI36" s="14">
        <f t="shared" si="101"/>
        <v>1386</v>
      </c>
      <c r="EJ36" s="14">
        <f t="shared" si="102"/>
        <v>1651</v>
      </c>
      <c r="EK36" s="14">
        <f t="shared" si="103"/>
        <v>1765</v>
      </c>
      <c r="EL36" s="14">
        <f t="shared" si="104"/>
        <v>27290</v>
      </c>
      <c r="EM36" s="14">
        <f t="shared" si="105"/>
        <v>32780</v>
      </c>
      <c r="EN36" s="14">
        <f t="shared" si="106"/>
        <v>32780</v>
      </c>
      <c r="EO36" s="14">
        <f t="shared" si="107"/>
        <v>35200</v>
      </c>
      <c r="EP36" s="14">
        <f t="shared" si="108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F36" s="14">
        <f>INDEX(属性投放!$BP$6:$BP$85,(卡牌属性!$DU36-2)*20+卡牌属性!$DV36)</f>
        <v>500</v>
      </c>
      <c r="FG36" s="14">
        <f>INDEX(属性投放!$BP$6:$BP$85,(卡牌属性!$DU36-2)*20+卡牌属性!$DV36)</f>
        <v>500</v>
      </c>
      <c r="FH36" s="14">
        <f>INDEX(属性投放!$BP$6:$BP$85,(卡牌属性!$DU36-2)*20+卡牌属性!$DV36)</f>
        <v>500</v>
      </c>
      <c r="FI36" s="14">
        <f>INDEX(属性投放!$BP$6:$BP$85,(卡牌属性!$DU36-2)*20+卡牌属性!$DV36)</f>
        <v>500</v>
      </c>
      <c r="FJ36" s="14">
        <f>INDEX(属性投放!$BP$6:$BP$85,(卡牌属性!$DU36-2)*20+卡牌属性!$DV36)</f>
        <v>500</v>
      </c>
      <c r="FK36" s="14">
        <f>INDEX(属性投放!$BQ$6:$BQ$85,(卡牌属性!$DU36-2)*20+卡牌属性!$DV36)</f>
        <v>250</v>
      </c>
      <c r="FL36" s="14">
        <f>INDEX(属性投放!$BQ$6:$BQ$85,(卡牌属性!$DU36-2)*20+卡牌属性!$DV36)</f>
        <v>250</v>
      </c>
      <c r="FM36" s="14">
        <f>INDEX(属性投放!$BQ$6:$BQ$85,(卡牌属性!$DU36-2)*20+卡牌属性!$DV36)</f>
        <v>250</v>
      </c>
      <c r="FN36" s="14">
        <f>INDEX(属性投放!$BQ$6:$BQ$85,(卡牌属性!$DU36-2)*20+卡牌属性!$DV36)</f>
        <v>250</v>
      </c>
      <c r="FO36" s="14">
        <f>INDEX(属性投放!$BQ$6:$BQ$85,(卡牌属性!$DU36-2)*20+卡牌属性!$DV36)</f>
        <v>250</v>
      </c>
      <c r="FP36" s="14">
        <f>INDEX(属性投放!$BR$6:$BR$85,(卡牌属性!$DU36-2)*20+卡牌属性!$DV36)</f>
        <v>5000</v>
      </c>
      <c r="FQ36" s="14">
        <f>INDEX(属性投放!$BR$6:$BR$85,(卡牌属性!$DU36-2)*20+卡牌属性!$DV36)</f>
        <v>5000</v>
      </c>
      <c r="FR36" s="14">
        <f>INDEX(属性投放!$BR$6:$BR$85,(卡牌属性!$DU36-2)*20+卡牌属性!$DV36)</f>
        <v>5000</v>
      </c>
      <c r="FS36" s="14">
        <f>INDEX(属性投放!$BR$6:$BR$85,(卡牌属性!$DU36-2)*20+卡牌属性!$DV36)</f>
        <v>5000</v>
      </c>
      <c r="FT36" s="14">
        <f>INDEX(属性投放!$BR$6:$BR$85,(卡牌属性!$DU36-2)*20+卡牌属性!$DV36)</f>
        <v>5000</v>
      </c>
      <c r="FX36" s="13">
        <v>32</v>
      </c>
      <c r="FY36" s="13">
        <f t="shared" si="24"/>
        <v>7</v>
      </c>
      <c r="FZ36" s="14">
        <f t="shared" si="70"/>
        <v>1102007</v>
      </c>
      <c r="GA36" s="14" t="s">
        <v>1478</v>
      </c>
      <c r="GB36" s="14">
        <f t="shared" si="25"/>
        <v>2</v>
      </c>
      <c r="GC36" s="14" t="str">
        <f t="shared" si="26"/>
        <v>天使缇娜-2星</v>
      </c>
      <c r="GD36" s="14">
        <f>INDEX(Y$6:Y$36,$FY36)+INDEX(属性偏向!Z$4:Z$8,卡牌属性!$GB36)</f>
        <v>8</v>
      </c>
      <c r="GE36" s="14" t="str">
        <f>INDEX(属性评价,卡牌属性!GD36)</f>
        <v>A+</v>
      </c>
      <c r="GF36" s="14">
        <f>INDEX(Z$6:Z$36,$FY36)+INDEX(属性偏向!AA$4:AA$8,卡牌属性!$GB36)</f>
        <v>7</v>
      </c>
      <c r="GG36" s="14" t="str">
        <f>INDEX(属性评价,卡牌属性!GF36)</f>
        <v>A</v>
      </c>
      <c r="GH36" s="14">
        <f>INDEX(AA$6:AA$36,$FY36)+INDEX(属性偏向!AB$4:AB$8,卡牌属性!$GB36)</f>
        <v>7</v>
      </c>
      <c r="GI36" s="14" t="str">
        <f>INDEX(属性评价,卡牌属性!GH36)</f>
        <v>A</v>
      </c>
      <c r="GL36" s="13">
        <v>32</v>
      </c>
      <c r="GM36" s="13">
        <f t="shared" si="27"/>
        <v>7</v>
      </c>
      <c r="GN36" s="14">
        <f t="shared" si="71"/>
        <v>1101007</v>
      </c>
      <c r="GO36" s="14" t="s">
        <v>1478</v>
      </c>
      <c r="GP36" s="14">
        <f t="shared" si="28"/>
        <v>2</v>
      </c>
      <c r="GQ36" s="14" t="str">
        <f t="shared" si="29"/>
        <v>战斗曹焱兵-2星</v>
      </c>
      <c r="GR36" s="14">
        <f>INDEX(J$6:J$36,$GM36)+INDEX(属性偏向!Z$4:Z$8,卡牌属性!$GB36)</f>
        <v>8</v>
      </c>
      <c r="GS36" s="14" t="str">
        <f>INDEX(属性评价,卡牌属性!GR36)</f>
        <v>A+</v>
      </c>
      <c r="GT36" s="14">
        <f>INDEX(K$6:K$36,$GM36)+INDEX(属性偏向!Z$4:Z$8,卡牌属性!$GB36)</f>
        <v>8</v>
      </c>
      <c r="GU36" s="14" t="str">
        <f>INDEX(属性评价,卡牌属性!GT36)</f>
        <v>A+</v>
      </c>
      <c r="GV36" s="14">
        <f>INDEX(L$6:L$36,$GM36)+INDEX(属性偏向!Z$4:Z$8,卡牌属性!$GB36)</f>
        <v>8</v>
      </c>
      <c r="GW36" s="14" t="str">
        <f>INDEX(属性评价,卡牌属性!GV36)</f>
        <v>A+</v>
      </c>
      <c r="HA36" s="13">
        <v>32</v>
      </c>
      <c r="HB36" s="13">
        <f>MATCH(HA36-1,属性投放!$T$6:$T$66,1)</f>
        <v>1</v>
      </c>
      <c r="HC36" s="13">
        <f>MATCH(HA36,属性投放!$AN$6:$AN$58,1)-1</f>
        <v>6</v>
      </c>
      <c r="HD36" s="13">
        <f>MATCH(HA36-1,属性投放!$AD$6:$AD$26,1)</f>
        <v>4</v>
      </c>
      <c r="HE36" s="13" t="str">
        <f>INDEX(属性投放!$AB$7:$AB$26,卡牌属性!HD36)</f>
        <v>众合</v>
      </c>
      <c r="HF36" s="14">
        <f t="shared" si="30"/>
        <v>345</v>
      </c>
      <c r="HG36" s="14">
        <f t="shared" si="31"/>
        <v>145</v>
      </c>
      <c r="HH36" s="14">
        <f t="shared" si="32"/>
        <v>2750</v>
      </c>
      <c r="HI36" s="14">
        <f t="shared" si="33"/>
        <v>8</v>
      </c>
      <c r="HJ36" s="14">
        <f t="shared" si="34"/>
        <v>4</v>
      </c>
      <c r="HK36" s="14">
        <f t="shared" si="35"/>
        <v>80</v>
      </c>
      <c r="HL36" s="14">
        <f>HF36+HI36*($HA36-INDEX(属性投放!$AD$6:$AD$26,卡牌属性!$HD36))</f>
        <v>401</v>
      </c>
      <c r="HM36" s="14">
        <f>HG36+HJ36*($HA36-INDEX(属性投放!$AD$6:$AD$26,卡牌属性!$HD36))</f>
        <v>173</v>
      </c>
      <c r="HN36" s="14">
        <f>HH36+HK36*($HA36-INDEX(属性投放!$AD$6:$AD$26,卡牌属性!$HD36))</f>
        <v>3310</v>
      </c>
      <c r="HO36" s="14">
        <f t="shared" si="36"/>
        <v>135</v>
      </c>
      <c r="HP36" s="14">
        <f t="shared" si="37"/>
        <v>69</v>
      </c>
      <c r="HQ36" s="14">
        <f t="shared" si="38"/>
        <v>1350</v>
      </c>
      <c r="HR36" s="14">
        <f>IF(COUNTIF(属性投放!$AN$7:$AN$58,"="&amp;卡牌属性!HA36)&gt;0,卡牌属性!HC36,0)</f>
        <v>0</v>
      </c>
      <c r="HS36" s="14">
        <f t="shared" si="39"/>
        <v>0</v>
      </c>
      <c r="HT36" s="14">
        <f t="shared" si="40"/>
        <v>0</v>
      </c>
      <c r="HU36" s="14">
        <f t="shared" si="41"/>
        <v>0</v>
      </c>
      <c r="HV36" s="14">
        <f>IF(COUNTIF(属性投放!$AD$6:$AD$26,"="&amp;卡牌属性!HA36)&gt;0,卡牌属性!HD36,0)</f>
        <v>0</v>
      </c>
      <c r="HW36" s="14">
        <f t="shared" si="42"/>
        <v>0</v>
      </c>
      <c r="HX36" s="14">
        <f t="shared" si="43"/>
        <v>0</v>
      </c>
      <c r="HY36" s="14">
        <f t="shared" si="44"/>
        <v>0</v>
      </c>
      <c r="HZ36" s="14">
        <f t="shared" si="72"/>
        <v>8</v>
      </c>
      <c r="IA36" s="14">
        <f t="shared" si="73"/>
        <v>4</v>
      </c>
      <c r="IB36" s="14">
        <f t="shared" si="74"/>
        <v>80</v>
      </c>
      <c r="IC36" s="14">
        <f t="shared" si="75"/>
        <v>536</v>
      </c>
      <c r="ID36" s="14">
        <f t="shared" si="76"/>
        <v>242</v>
      </c>
      <c r="IE36" s="14">
        <f t="shared" si="77"/>
        <v>4660</v>
      </c>
      <c r="IF36" s="14">
        <f t="shared" si="78"/>
        <v>240</v>
      </c>
      <c r="IG36" s="14">
        <f t="shared" si="79"/>
        <v>0</v>
      </c>
      <c r="IH36" s="14">
        <f t="shared" si="80"/>
        <v>0</v>
      </c>
      <c r="II36" s="14">
        <f t="shared" si="81"/>
        <v>14860</v>
      </c>
      <c r="IJ36" s="17">
        <f t="shared" si="82"/>
        <v>1.6150740242261104E-2</v>
      </c>
      <c r="IK36" s="17">
        <f t="shared" si="83"/>
        <v>0</v>
      </c>
      <c r="IL36" s="17">
        <f t="shared" si="84"/>
        <v>0</v>
      </c>
      <c r="IM36" s="23">
        <f>SUM(IF$5:IF36)</f>
        <v>6080</v>
      </c>
      <c r="IN36" s="14">
        <f>SUM(IG$5:IG36)</f>
        <v>4080</v>
      </c>
      <c r="IO36" s="14">
        <f>SUM(IH$5:IH36)</f>
        <v>1660</v>
      </c>
      <c r="IP36" s="17">
        <f t="shared" si="85"/>
        <v>0.40915208613728127</v>
      </c>
      <c r="IQ36" s="17">
        <f t="shared" si="86"/>
        <v>0.27456258411843876</v>
      </c>
      <c r="IR36" s="17">
        <f t="shared" si="87"/>
        <v>0.1117092866756393</v>
      </c>
    </row>
    <row r="37" spans="14:252" ht="16.5" x14ac:dyDescent="0.2">
      <c r="AE37" s="13">
        <v>33</v>
      </c>
      <c r="AF37" s="13">
        <f t="shared" si="47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8"/>
        <v>4424</v>
      </c>
      <c r="AO37" s="14">
        <f t="shared" si="88"/>
        <v>4424</v>
      </c>
      <c r="AP37" s="14">
        <f t="shared" si="88"/>
        <v>4424</v>
      </c>
      <c r="AQ37" s="14">
        <f t="shared" si="88"/>
        <v>4424</v>
      </c>
      <c r="AR37" s="14">
        <f>INDEX(属性投放!$DF$6:$DF$85,(卡牌属性!AG37-2)*20+卡牌属性!AL37)</f>
        <v>2188</v>
      </c>
      <c r="AS37" s="14">
        <f t="shared" si="89"/>
        <v>2188</v>
      </c>
      <c r="AT37" s="14">
        <f t="shared" si="89"/>
        <v>2188</v>
      </c>
      <c r="AU37" s="14">
        <f t="shared" si="89"/>
        <v>2188</v>
      </c>
      <c r="AV37" s="14">
        <f t="shared" si="89"/>
        <v>2188</v>
      </c>
      <c r="AW37" s="14">
        <f>INDEX(属性投放!$DG$6:$DG$85,(卡牌属性!AG37-2)*20+卡牌属性!AL37)</f>
        <v>22070</v>
      </c>
      <c r="AX37" s="14">
        <f t="shared" si="90"/>
        <v>22070</v>
      </c>
      <c r="AY37" s="14">
        <f t="shared" si="90"/>
        <v>22070</v>
      </c>
      <c r="AZ37" s="14">
        <f t="shared" si="90"/>
        <v>22070</v>
      </c>
      <c r="BA37" s="14">
        <f t="shared" si="90"/>
        <v>22070</v>
      </c>
      <c r="BB37" s="14">
        <f>INDEX(属性投放!$DK$6:$DK$85,(卡牌属性!AG37-2)*20+卡牌属性!AL37)</f>
        <v>151</v>
      </c>
      <c r="BC37" s="14">
        <f t="shared" si="91"/>
        <v>151</v>
      </c>
      <c r="BD37" s="14">
        <f t="shared" si="91"/>
        <v>151</v>
      </c>
      <c r="BE37" s="14">
        <f t="shared" si="91"/>
        <v>151</v>
      </c>
      <c r="BF37" s="14">
        <f t="shared" si="91"/>
        <v>151</v>
      </c>
      <c r="BG37" s="14">
        <f>INDEX(属性投放!$DL$6:$DL$85,(卡牌属性!AG37-2)*20+卡牌属性!AL37)</f>
        <v>76</v>
      </c>
      <c r="BH37" s="14">
        <f t="shared" si="92"/>
        <v>76</v>
      </c>
      <c r="BI37" s="14">
        <f t="shared" si="92"/>
        <v>76</v>
      </c>
      <c r="BJ37" s="14">
        <f t="shared" si="92"/>
        <v>76</v>
      </c>
      <c r="BK37" s="14">
        <f t="shared" si="92"/>
        <v>76</v>
      </c>
      <c r="BL37" s="14">
        <f>INDEX(属性投放!$DM$6:$DM$85,(卡牌属性!AG37-2)*20+卡牌属性!AL37)</f>
        <v>755</v>
      </c>
      <c r="BM37" s="14">
        <f t="shared" si="93"/>
        <v>755</v>
      </c>
      <c r="BN37" s="14">
        <f t="shared" si="93"/>
        <v>755</v>
      </c>
      <c r="BO37" s="14">
        <f t="shared" si="93"/>
        <v>755</v>
      </c>
      <c r="BP37" s="14">
        <f t="shared" si="93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674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674</v>
      </c>
      <c r="CN37" s="14">
        <f>INDEX(属性投放!$BD$6:$BD$85,(BW37-2)*20+CB37)</f>
        <v>250</v>
      </c>
      <c r="CQ37" s="13">
        <v>33</v>
      </c>
      <c r="CR37" s="13">
        <f t="shared" si="48"/>
        <v>1</v>
      </c>
      <c r="CS37" s="13">
        <f t="shared" si="49"/>
        <v>33</v>
      </c>
      <c r="CT37" s="14">
        <f t="shared" si="50"/>
        <v>5</v>
      </c>
      <c r="CU37" s="14">
        <f t="shared" si="51"/>
        <v>1102001</v>
      </c>
      <c r="CV37" s="14" t="str">
        <f>INDEX($O$6:$O$36,CR37)&amp;"-"&amp;INDEX(属性投放!$AB$7:$AB$36,CX37)&amp;"-魂火-"&amp;CZ37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701</v>
      </c>
      <c r="CZ37" s="14">
        <f>INDEX(属性投放!$AM$7:$AM$58,CS37)</f>
        <v>3</v>
      </c>
      <c r="DA37" s="14">
        <f t="shared" si="18"/>
        <v>33</v>
      </c>
      <c r="DB37" s="14">
        <f>INDEX(属性投放!$AN$7:$AN$58,DA37)</f>
        <v>102</v>
      </c>
      <c r="DC37" s="14" t="s">
        <v>702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703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704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19"/>
        <v>1102002</v>
      </c>
      <c r="DQ37" s="14" t="str">
        <f t="shared" si="20"/>
        <v>许褚13突</v>
      </c>
      <c r="DR37" s="14">
        <f t="shared" si="52"/>
        <v>4</v>
      </c>
      <c r="DS37" s="14">
        <f t="shared" si="53"/>
        <v>5</v>
      </c>
      <c r="DT37" s="14">
        <f t="shared" si="54"/>
        <v>6</v>
      </c>
      <c r="DU37" s="14">
        <f t="shared" si="21"/>
        <v>3</v>
      </c>
      <c r="DV37" s="14">
        <f t="shared" si="22"/>
        <v>13</v>
      </c>
      <c r="DW37" s="14">
        <f t="shared" si="23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4"/>
        <v>3065</v>
      </c>
      <c r="EC37" s="14">
        <f t="shared" si="95"/>
        <v>3346</v>
      </c>
      <c r="ED37" s="14">
        <f t="shared" si="96"/>
        <v>3506</v>
      </c>
      <c r="EE37" s="14">
        <f t="shared" si="97"/>
        <v>3506</v>
      </c>
      <c r="EF37" s="14">
        <f t="shared" si="98"/>
        <v>4138</v>
      </c>
      <c r="EG37" s="14">
        <f t="shared" si="99"/>
        <v>1640</v>
      </c>
      <c r="EH37" s="14">
        <f t="shared" si="100"/>
        <v>1713</v>
      </c>
      <c r="EI37" s="14">
        <f t="shared" si="101"/>
        <v>1713</v>
      </c>
      <c r="EJ37" s="14">
        <f t="shared" si="102"/>
        <v>2006</v>
      </c>
      <c r="EK37" s="14">
        <f t="shared" si="103"/>
        <v>2141</v>
      </c>
      <c r="EL37" s="14">
        <f t="shared" si="104"/>
        <v>33760</v>
      </c>
      <c r="EM37" s="14">
        <f t="shared" si="105"/>
        <v>39880</v>
      </c>
      <c r="EN37" s="14">
        <f t="shared" si="106"/>
        <v>39880</v>
      </c>
      <c r="EO37" s="14">
        <f t="shared" si="107"/>
        <v>42650</v>
      </c>
      <c r="EP37" s="14">
        <f t="shared" si="108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F37" s="14">
        <f>INDEX(属性投放!$BP$6:$BP$85,(卡牌属性!$DU37-2)*20+卡牌属性!$DV37)</f>
        <v>500</v>
      </c>
      <c r="FG37" s="14">
        <f>INDEX(属性投放!$BP$6:$BP$85,(卡牌属性!$DU37-2)*20+卡牌属性!$DV37)</f>
        <v>500</v>
      </c>
      <c r="FH37" s="14">
        <f>INDEX(属性投放!$BP$6:$BP$85,(卡牌属性!$DU37-2)*20+卡牌属性!$DV37)</f>
        <v>500</v>
      </c>
      <c r="FI37" s="14">
        <f>INDEX(属性投放!$BP$6:$BP$85,(卡牌属性!$DU37-2)*20+卡牌属性!$DV37)</f>
        <v>500</v>
      </c>
      <c r="FJ37" s="14">
        <f>INDEX(属性投放!$BP$6:$BP$85,(卡牌属性!$DU37-2)*20+卡牌属性!$DV37)</f>
        <v>500</v>
      </c>
      <c r="FK37" s="14">
        <f>INDEX(属性投放!$BQ$6:$BQ$85,(卡牌属性!$DU37-2)*20+卡牌属性!$DV37)</f>
        <v>250</v>
      </c>
      <c r="FL37" s="14">
        <f>INDEX(属性投放!$BQ$6:$BQ$85,(卡牌属性!$DU37-2)*20+卡牌属性!$DV37)</f>
        <v>250</v>
      </c>
      <c r="FM37" s="14">
        <f>INDEX(属性投放!$BQ$6:$BQ$85,(卡牌属性!$DU37-2)*20+卡牌属性!$DV37)</f>
        <v>250</v>
      </c>
      <c r="FN37" s="14">
        <f>INDEX(属性投放!$BQ$6:$BQ$85,(卡牌属性!$DU37-2)*20+卡牌属性!$DV37)</f>
        <v>250</v>
      </c>
      <c r="FO37" s="14">
        <f>INDEX(属性投放!$BQ$6:$BQ$85,(卡牌属性!$DU37-2)*20+卡牌属性!$DV37)</f>
        <v>250</v>
      </c>
      <c r="FP37" s="14">
        <f>INDEX(属性投放!$BR$6:$BR$85,(卡牌属性!$DU37-2)*20+卡牌属性!$DV37)</f>
        <v>5000</v>
      </c>
      <c r="FQ37" s="14">
        <f>INDEX(属性投放!$BR$6:$BR$85,(卡牌属性!$DU37-2)*20+卡牌属性!$DV37)</f>
        <v>5000</v>
      </c>
      <c r="FR37" s="14">
        <f>INDEX(属性投放!$BR$6:$BR$85,(卡牌属性!$DU37-2)*20+卡牌属性!$DV37)</f>
        <v>5000</v>
      </c>
      <c r="FS37" s="14">
        <f>INDEX(属性投放!$BR$6:$BR$85,(卡牌属性!$DU37-2)*20+卡牌属性!$DV37)</f>
        <v>5000</v>
      </c>
      <c r="FT37" s="14">
        <f>INDEX(属性投放!$BR$6:$BR$85,(卡牌属性!$DU37-2)*20+卡牌属性!$DV37)</f>
        <v>5000</v>
      </c>
      <c r="FX37" s="13">
        <v>33</v>
      </c>
      <c r="FY37" s="13">
        <f t="shared" ref="FY37:FY68" si="109">INT((FX37-1)/5)+1</f>
        <v>7</v>
      </c>
      <c r="FZ37" s="14">
        <f t="shared" si="70"/>
        <v>1102007</v>
      </c>
      <c r="GA37" s="14" t="s">
        <v>1478</v>
      </c>
      <c r="GB37" s="14">
        <f t="shared" ref="GB37:GB68" si="110">FX37-(FY37-1)*5</f>
        <v>3</v>
      </c>
      <c r="GC37" s="14" t="str">
        <f t="shared" ref="GC37:GC68" si="111">INDEX($O$6:$O$36,FY37)&amp;"-"&amp;GB37&amp;"星"</f>
        <v>天使缇娜-3星</v>
      </c>
      <c r="GD37" s="14">
        <f>INDEX(Y$6:Y$36,$FY37)+INDEX(属性偏向!Z$4:Z$8,卡牌属性!$GB37)</f>
        <v>9</v>
      </c>
      <c r="GE37" s="14" t="str">
        <f>INDEX(属性评价,卡牌属性!GD37)</f>
        <v>S</v>
      </c>
      <c r="GF37" s="14">
        <f>INDEX(Z$6:Z$36,$FY37)+INDEX(属性偏向!AA$4:AA$8,卡牌属性!$GB37)</f>
        <v>7</v>
      </c>
      <c r="GG37" s="14" t="str">
        <f>INDEX(属性评价,卡牌属性!GF37)</f>
        <v>A</v>
      </c>
      <c r="GH37" s="14">
        <f>INDEX(AA$6:AA$36,$FY37)+INDEX(属性偏向!AB$4:AB$8,卡牌属性!$GB37)</f>
        <v>7</v>
      </c>
      <c r="GI37" s="14" t="str">
        <f>INDEX(属性评价,卡牌属性!GH37)</f>
        <v>A</v>
      </c>
      <c r="GL37" s="13">
        <v>33</v>
      </c>
      <c r="GM37" s="13">
        <f t="shared" ref="GM37:GM68" si="112">INT((GL37-1)/5)+1</f>
        <v>7</v>
      </c>
      <c r="GN37" s="14">
        <f t="shared" si="71"/>
        <v>1101007</v>
      </c>
      <c r="GO37" s="14" t="s">
        <v>1478</v>
      </c>
      <c r="GP37" s="14">
        <f t="shared" ref="GP37:GP68" si="113">GL37-(GM37-1)*5</f>
        <v>3</v>
      </c>
      <c r="GQ37" s="14" t="str">
        <f t="shared" ref="GQ37:GQ68" si="114">INDEX($B$6:$B$36,GM37)&amp;"-"&amp;GP37&amp;"星"</f>
        <v>战斗曹焱兵-3星</v>
      </c>
      <c r="GR37" s="14">
        <f>INDEX(J$6:J$36,$GM37)+INDEX(属性偏向!Z$4:Z$8,卡牌属性!$GB37)</f>
        <v>9</v>
      </c>
      <c r="GS37" s="14" t="str">
        <f>INDEX(属性评价,卡牌属性!GR37)</f>
        <v>S</v>
      </c>
      <c r="GT37" s="14">
        <f>INDEX(K$6:K$36,$GM37)+INDEX(属性偏向!Z$4:Z$8,卡牌属性!$GB37)</f>
        <v>9</v>
      </c>
      <c r="GU37" s="14" t="str">
        <f>INDEX(属性评价,卡牌属性!GT37)</f>
        <v>S</v>
      </c>
      <c r="GV37" s="14">
        <f>INDEX(L$6:L$36,$GM37)+INDEX(属性偏向!Z$4:Z$8,卡牌属性!$GB37)</f>
        <v>9</v>
      </c>
      <c r="GW37" s="14" t="str">
        <f>INDEX(属性评价,卡牌属性!GV37)</f>
        <v>S</v>
      </c>
      <c r="HA37" s="13">
        <v>33</v>
      </c>
      <c r="HB37" s="13">
        <f>MATCH(HA37-1,属性投放!$T$6:$T$66,1)</f>
        <v>2</v>
      </c>
      <c r="HC37" s="13">
        <f>MATCH(HA37,属性投放!$AN$6:$AN$58,1)-1</f>
        <v>6</v>
      </c>
      <c r="HD37" s="13">
        <f>MATCH(HA37-1,属性投放!$AD$6:$AD$26,1)</f>
        <v>4</v>
      </c>
      <c r="HE37" s="13" t="str">
        <f>INDEX(属性投放!$AB$7:$AB$26,卡牌属性!HD37)</f>
        <v>众合</v>
      </c>
      <c r="HF37" s="14">
        <f t="shared" ref="HF37:HF68" si="115">INDEX($EB$5:$EF$444,($HD$2-1)*20+$HD37,$HF$2)</f>
        <v>345</v>
      </c>
      <c r="HG37" s="14">
        <f t="shared" ref="HG37:HG68" si="116">INDEX($EG$5:$EK$444,($HD$2-1)*20+$HD37,$HF$2)</f>
        <v>145</v>
      </c>
      <c r="HH37" s="14">
        <f t="shared" ref="HH37:HH68" si="117">INDEX($EL$5:$EP$444,($HD$2-1)*20+$HD37,$HF$2)</f>
        <v>2750</v>
      </c>
      <c r="HI37" s="14">
        <f t="shared" ref="HI37:HI68" si="118">INDEX($EQ$5:$EU$444,($HD$2-1)*20+$HD37,$HF$2)</f>
        <v>8</v>
      </c>
      <c r="HJ37" s="14">
        <f t="shared" ref="HJ37:HJ68" si="119">INDEX($EV$5:$EZ$444,($HD$2-1)*20+$HD37,$HF$2)</f>
        <v>4</v>
      </c>
      <c r="HK37" s="14">
        <f t="shared" ref="HK37:HK68" si="120">INDEX($FA$5:$FE$444,($HD$2-1)*20+$HD37,$HF$2)</f>
        <v>80</v>
      </c>
      <c r="HL37" s="14">
        <f>HF37+HI37*($HA37-INDEX(属性投放!$AD$6:$AD$26,卡牌属性!$HD37))</f>
        <v>409</v>
      </c>
      <c r="HM37" s="14">
        <f>HG37+HJ37*($HA37-INDEX(属性投放!$AD$6:$AD$26,卡牌属性!$HD37))</f>
        <v>177</v>
      </c>
      <c r="HN37" s="14">
        <f>HH37+HK37*($HA37-INDEX(属性投放!$AD$6:$AD$26,卡牌属性!$HD37))</f>
        <v>3390</v>
      </c>
      <c r="HO37" s="14">
        <f t="shared" ref="HO37:HO68" si="121">IF($HC37&gt;0,INDEX(DE$5:DE$1148,($HD$2-1)*52+$HC37),0)</f>
        <v>135</v>
      </c>
      <c r="HP37" s="14">
        <f t="shared" ref="HP37:HP68" si="122">IF($HC37&gt;0,INDEX(DH$5:DH$1148,($HD$2-1)*52+$HC37),0)</f>
        <v>69</v>
      </c>
      <c r="HQ37" s="14">
        <f t="shared" ref="HQ37:HQ68" si="123">IF($HC37&gt;0,INDEX(DK$5:DK$1148,($HD$2-1)*52+$HC37),0)</f>
        <v>1350</v>
      </c>
      <c r="HR37" s="14">
        <f>IF(COUNTIF(属性投放!$AN$7:$AN$58,"="&amp;卡牌属性!HA37)&gt;0,卡牌属性!HC37,0)</f>
        <v>0</v>
      </c>
      <c r="HS37" s="14">
        <f t="shared" ref="HS37:HS68" si="124">IF($HR37&gt;0,INDEX($DD$5:$DD$1148,($HD$2-1)*52+HR37),0)</f>
        <v>0</v>
      </c>
      <c r="HT37" s="14">
        <f t="shared" ref="HT37:HT68" si="125">IF($HR37&gt;0,INDEX($DG$5:$DG$1148,($HD$2-1)*52+HR37),0)</f>
        <v>0</v>
      </c>
      <c r="HU37" s="14">
        <f t="shared" ref="HU37:HU68" si="126">IF($HR37&gt;0,INDEX($DJ$5:$DJ$1148,($HD$2-1)*52+HR37),0)</f>
        <v>0</v>
      </c>
      <c r="HV37" s="14">
        <f>IF(COUNTIF(属性投放!$AD$6:$AD$26,"="&amp;卡牌属性!HA37)&gt;0,卡牌属性!HD37,0)</f>
        <v>0</v>
      </c>
      <c r="HW37" s="14">
        <f t="shared" ref="HW37:HW68" si="127">IF(HV37&gt;1,INDEX(DY$5:DY$444,($HD$2-1)*20+$HV37-1),0)</f>
        <v>0</v>
      </c>
      <c r="HX37" s="14">
        <f t="shared" ref="HX37:HX68" si="128">IF(HW37&gt;1,INDEX(DZ$5:DZ$444,($HD$2-1)*20+$HV37-1),0)</f>
        <v>0</v>
      </c>
      <c r="HY37" s="14">
        <f t="shared" ref="HY37:HY68" si="129">IF(HX37&gt;1,INDEX(EA$5:EA$444,($HD$2-1)*20+$HV37-1),0)</f>
        <v>0</v>
      </c>
      <c r="HZ37" s="14">
        <f t="shared" si="72"/>
        <v>8</v>
      </c>
      <c r="IA37" s="14">
        <f t="shared" si="73"/>
        <v>4</v>
      </c>
      <c r="IB37" s="14">
        <f t="shared" si="74"/>
        <v>80</v>
      </c>
      <c r="IC37" s="14">
        <f t="shared" si="75"/>
        <v>544</v>
      </c>
      <c r="ID37" s="14">
        <f t="shared" si="76"/>
        <v>246</v>
      </c>
      <c r="IE37" s="14">
        <f t="shared" si="77"/>
        <v>4740</v>
      </c>
      <c r="IF37" s="14">
        <f t="shared" si="78"/>
        <v>240</v>
      </c>
      <c r="IG37" s="14">
        <f t="shared" si="79"/>
        <v>0</v>
      </c>
      <c r="IH37" s="14">
        <f t="shared" si="80"/>
        <v>0</v>
      </c>
      <c r="II37" s="14">
        <f t="shared" si="81"/>
        <v>15100</v>
      </c>
      <c r="IJ37" s="17">
        <f t="shared" si="82"/>
        <v>1.5894039735099338E-2</v>
      </c>
      <c r="IK37" s="17">
        <f t="shared" si="83"/>
        <v>0</v>
      </c>
      <c r="IL37" s="17">
        <f t="shared" si="84"/>
        <v>0</v>
      </c>
      <c r="IM37" s="23">
        <f>SUM(IF$5:IF37)</f>
        <v>6320</v>
      </c>
      <c r="IN37" s="14">
        <f>SUM(IG$5:IG37)</f>
        <v>4080</v>
      </c>
      <c r="IO37" s="14">
        <f>SUM(IH$5:IH37)</f>
        <v>1660</v>
      </c>
      <c r="IP37" s="17">
        <f t="shared" si="85"/>
        <v>0.41854304635761591</v>
      </c>
      <c r="IQ37" s="17">
        <f t="shared" si="86"/>
        <v>0.27019867549668874</v>
      </c>
      <c r="IR37" s="17">
        <f t="shared" si="87"/>
        <v>0.10993377483443709</v>
      </c>
    </row>
    <row r="38" spans="14:252" ht="16.5" x14ac:dyDescent="0.2">
      <c r="AE38" s="13">
        <v>34</v>
      </c>
      <c r="AF38" s="13">
        <f t="shared" si="47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8"/>
        <v>4856</v>
      </c>
      <c r="AO38" s="14">
        <f t="shared" si="88"/>
        <v>4856</v>
      </c>
      <c r="AP38" s="14">
        <f t="shared" si="88"/>
        <v>4856</v>
      </c>
      <c r="AQ38" s="14">
        <f t="shared" si="88"/>
        <v>4856</v>
      </c>
      <c r="AR38" s="14">
        <f>INDEX(属性投放!$DF$6:$DF$85,(卡牌属性!AG38-2)*20+卡牌属性!AL38)</f>
        <v>2405</v>
      </c>
      <c r="AS38" s="14">
        <f t="shared" si="89"/>
        <v>2405</v>
      </c>
      <c r="AT38" s="14">
        <f t="shared" si="89"/>
        <v>2405</v>
      </c>
      <c r="AU38" s="14">
        <f t="shared" si="89"/>
        <v>2405</v>
      </c>
      <c r="AV38" s="14">
        <f t="shared" si="89"/>
        <v>2405</v>
      </c>
      <c r="AW38" s="14">
        <f>INDEX(属性投放!$DG$6:$DG$85,(卡牌属性!AG38-2)*20+卡牌属性!AL38)</f>
        <v>24230</v>
      </c>
      <c r="AX38" s="14">
        <f t="shared" si="90"/>
        <v>24230</v>
      </c>
      <c r="AY38" s="14">
        <f t="shared" si="90"/>
        <v>24230</v>
      </c>
      <c r="AZ38" s="14">
        <f t="shared" si="90"/>
        <v>24230</v>
      </c>
      <c r="BA38" s="14">
        <f t="shared" si="90"/>
        <v>24230</v>
      </c>
      <c r="BB38" s="14">
        <f>INDEX(属性投放!$DK$6:$DK$85,(卡牌属性!AG38-2)*20+卡牌属性!AL38)</f>
        <v>151</v>
      </c>
      <c r="BC38" s="14">
        <f t="shared" si="91"/>
        <v>151</v>
      </c>
      <c r="BD38" s="14">
        <f t="shared" si="91"/>
        <v>151</v>
      </c>
      <c r="BE38" s="14">
        <f t="shared" si="91"/>
        <v>151</v>
      </c>
      <c r="BF38" s="14">
        <f t="shared" si="91"/>
        <v>151</v>
      </c>
      <c r="BG38" s="14">
        <f>INDEX(属性投放!$DL$6:$DL$85,(卡牌属性!AG38-2)*20+卡牌属性!AL38)</f>
        <v>76</v>
      </c>
      <c r="BH38" s="14">
        <f t="shared" si="92"/>
        <v>76</v>
      </c>
      <c r="BI38" s="14">
        <f t="shared" si="92"/>
        <v>76</v>
      </c>
      <c r="BJ38" s="14">
        <f t="shared" si="92"/>
        <v>76</v>
      </c>
      <c r="BK38" s="14">
        <f t="shared" si="92"/>
        <v>76</v>
      </c>
      <c r="BL38" s="14">
        <f>INDEX(属性投放!$DM$6:$DM$85,(卡牌属性!AG38-2)*20+卡牌属性!AL38)</f>
        <v>755</v>
      </c>
      <c r="BM38" s="14">
        <f t="shared" si="93"/>
        <v>755</v>
      </c>
      <c r="BN38" s="14">
        <f t="shared" si="93"/>
        <v>755</v>
      </c>
      <c r="BO38" s="14">
        <f t="shared" si="93"/>
        <v>755</v>
      </c>
      <c r="BP38" s="14">
        <f t="shared" si="93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674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674</v>
      </c>
      <c r="CN38" s="14">
        <f>INDEX(属性投放!$BD$6:$BD$85,(BW38-2)*20+CB38)</f>
        <v>250</v>
      </c>
      <c r="CQ38" s="13">
        <v>34</v>
      </c>
      <c r="CR38" s="13">
        <f t="shared" si="48"/>
        <v>1</v>
      </c>
      <c r="CS38" s="13">
        <f t="shared" si="49"/>
        <v>34</v>
      </c>
      <c r="CT38" s="14">
        <f t="shared" si="50"/>
        <v>5</v>
      </c>
      <c r="CU38" s="14">
        <f t="shared" si="51"/>
        <v>1102001</v>
      </c>
      <c r="CV38" s="14" t="str">
        <f>INDEX($O$6:$O$36,CR38)&amp;"-"&amp;INDEX(属性投放!$AB$7:$AB$36,CX38)&amp;"-魂火-"&amp;CZ38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701</v>
      </c>
      <c r="CZ38" s="14">
        <f>INDEX(属性投放!$AM$7:$AM$58,CS38)</f>
        <v>1</v>
      </c>
      <c r="DA38" s="14">
        <f t="shared" si="18"/>
        <v>34</v>
      </c>
      <c r="DB38" s="14">
        <f>INDEX(属性投放!$AN$7:$AN$58,DA38)</f>
        <v>105</v>
      </c>
      <c r="DC38" s="14" t="s">
        <v>702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703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704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19"/>
        <v>1102002</v>
      </c>
      <c r="DQ38" s="14" t="str">
        <f t="shared" si="20"/>
        <v>许褚14突</v>
      </c>
      <c r="DR38" s="14">
        <f t="shared" si="52"/>
        <v>4</v>
      </c>
      <c r="DS38" s="14">
        <f t="shared" si="53"/>
        <v>5</v>
      </c>
      <c r="DT38" s="14">
        <f t="shared" si="54"/>
        <v>6</v>
      </c>
      <c r="DU38" s="14">
        <f t="shared" si="21"/>
        <v>3</v>
      </c>
      <c r="DV38" s="14">
        <f t="shared" si="22"/>
        <v>14</v>
      </c>
      <c r="DW38" s="14">
        <f t="shared" si="23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4"/>
        <v>3725</v>
      </c>
      <c r="EC38" s="14">
        <f t="shared" si="95"/>
        <v>4046</v>
      </c>
      <c r="ED38" s="14">
        <f t="shared" si="96"/>
        <v>4214</v>
      </c>
      <c r="EE38" s="14">
        <f t="shared" si="97"/>
        <v>4214</v>
      </c>
      <c r="EF38" s="14">
        <f t="shared" si="98"/>
        <v>4958</v>
      </c>
      <c r="EG38" s="14">
        <f t="shared" si="99"/>
        <v>1994</v>
      </c>
      <c r="EH38" s="14">
        <f t="shared" si="100"/>
        <v>2067</v>
      </c>
      <c r="EI38" s="14">
        <f t="shared" si="101"/>
        <v>2067</v>
      </c>
      <c r="EJ38" s="14">
        <f t="shared" si="102"/>
        <v>2416</v>
      </c>
      <c r="EK38" s="14">
        <f t="shared" si="103"/>
        <v>2575</v>
      </c>
      <c r="EL38" s="14">
        <f t="shared" si="104"/>
        <v>40840</v>
      </c>
      <c r="EM38" s="14">
        <f t="shared" si="105"/>
        <v>48080</v>
      </c>
      <c r="EN38" s="14">
        <f t="shared" si="106"/>
        <v>48080</v>
      </c>
      <c r="EO38" s="14">
        <f t="shared" si="107"/>
        <v>51250</v>
      </c>
      <c r="EP38" s="14">
        <f t="shared" si="108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F38" s="14">
        <f>INDEX(属性投放!$BP$6:$BP$85,(卡牌属性!$DU38-2)*20+卡牌属性!$DV38)</f>
        <v>550</v>
      </c>
      <c r="FG38" s="14">
        <f>INDEX(属性投放!$BP$6:$BP$85,(卡牌属性!$DU38-2)*20+卡牌属性!$DV38)</f>
        <v>550</v>
      </c>
      <c r="FH38" s="14">
        <f>INDEX(属性投放!$BP$6:$BP$85,(卡牌属性!$DU38-2)*20+卡牌属性!$DV38)</f>
        <v>550</v>
      </c>
      <c r="FI38" s="14">
        <f>INDEX(属性投放!$BP$6:$BP$85,(卡牌属性!$DU38-2)*20+卡牌属性!$DV38)</f>
        <v>550</v>
      </c>
      <c r="FJ38" s="14">
        <f>INDEX(属性投放!$BP$6:$BP$85,(卡牌属性!$DU38-2)*20+卡牌属性!$DV38)</f>
        <v>550</v>
      </c>
      <c r="FK38" s="14">
        <f>INDEX(属性投放!$BQ$6:$BQ$85,(卡牌属性!$DU38-2)*20+卡牌属性!$DV38)</f>
        <v>275</v>
      </c>
      <c r="FL38" s="14">
        <f>INDEX(属性投放!$BQ$6:$BQ$85,(卡牌属性!$DU38-2)*20+卡牌属性!$DV38)</f>
        <v>275</v>
      </c>
      <c r="FM38" s="14">
        <f>INDEX(属性投放!$BQ$6:$BQ$85,(卡牌属性!$DU38-2)*20+卡牌属性!$DV38)</f>
        <v>275</v>
      </c>
      <c r="FN38" s="14">
        <f>INDEX(属性投放!$BQ$6:$BQ$85,(卡牌属性!$DU38-2)*20+卡牌属性!$DV38)</f>
        <v>275</v>
      </c>
      <c r="FO38" s="14">
        <f>INDEX(属性投放!$BQ$6:$BQ$85,(卡牌属性!$DU38-2)*20+卡牌属性!$DV38)</f>
        <v>275</v>
      </c>
      <c r="FP38" s="14">
        <f>INDEX(属性投放!$BR$6:$BR$85,(卡牌属性!$DU38-2)*20+卡牌属性!$DV38)</f>
        <v>5500</v>
      </c>
      <c r="FQ38" s="14">
        <f>INDEX(属性投放!$BR$6:$BR$85,(卡牌属性!$DU38-2)*20+卡牌属性!$DV38)</f>
        <v>5500</v>
      </c>
      <c r="FR38" s="14">
        <f>INDEX(属性投放!$BR$6:$BR$85,(卡牌属性!$DU38-2)*20+卡牌属性!$DV38)</f>
        <v>5500</v>
      </c>
      <c r="FS38" s="14">
        <f>INDEX(属性投放!$BR$6:$BR$85,(卡牌属性!$DU38-2)*20+卡牌属性!$DV38)</f>
        <v>5500</v>
      </c>
      <c r="FT38" s="14">
        <f>INDEX(属性投放!$BR$6:$BR$85,(卡牌属性!$DU38-2)*20+卡牌属性!$DV38)</f>
        <v>5500</v>
      </c>
      <c r="FX38" s="13">
        <v>34</v>
      </c>
      <c r="FY38" s="13">
        <f t="shared" si="109"/>
        <v>7</v>
      </c>
      <c r="FZ38" s="14">
        <f t="shared" si="70"/>
        <v>1102007</v>
      </c>
      <c r="GA38" s="14" t="s">
        <v>1478</v>
      </c>
      <c r="GB38" s="14">
        <f t="shared" si="110"/>
        <v>4</v>
      </c>
      <c r="GC38" s="14" t="str">
        <f t="shared" si="111"/>
        <v>天使缇娜-4星</v>
      </c>
      <c r="GD38" s="14">
        <f>INDEX(Y$6:Y$36,$FY38)+INDEX(属性偏向!Z$4:Z$8,卡牌属性!$GB38)</f>
        <v>9</v>
      </c>
      <c r="GE38" s="14" t="str">
        <f>INDEX(属性评价,卡牌属性!GD38)</f>
        <v>S</v>
      </c>
      <c r="GF38" s="14">
        <f>INDEX(Z$6:Z$36,$FY38)+INDEX(属性偏向!AA$4:AA$8,卡牌属性!$GB38)</f>
        <v>8</v>
      </c>
      <c r="GG38" s="14" t="str">
        <f>INDEX(属性评价,卡牌属性!GF38)</f>
        <v>A+</v>
      </c>
      <c r="GH38" s="14">
        <f>INDEX(AA$6:AA$36,$FY38)+INDEX(属性偏向!AB$4:AB$8,卡牌属性!$GB38)</f>
        <v>8</v>
      </c>
      <c r="GI38" s="14" t="str">
        <f>INDEX(属性评价,卡牌属性!GH38)</f>
        <v>A+</v>
      </c>
      <c r="GL38" s="13">
        <v>34</v>
      </c>
      <c r="GM38" s="13">
        <f t="shared" si="112"/>
        <v>7</v>
      </c>
      <c r="GN38" s="14">
        <f t="shared" si="71"/>
        <v>1101007</v>
      </c>
      <c r="GO38" s="14" t="s">
        <v>1478</v>
      </c>
      <c r="GP38" s="14">
        <f t="shared" si="113"/>
        <v>4</v>
      </c>
      <c r="GQ38" s="14" t="str">
        <f t="shared" si="114"/>
        <v>战斗曹焱兵-4星</v>
      </c>
      <c r="GR38" s="14">
        <f>INDEX(J$6:J$36,$GM38)+INDEX(属性偏向!Z$4:Z$8,卡牌属性!$GB38)</f>
        <v>9</v>
      </c>
      <c r="GS38" s="14" t="str">
        <f>INDEX(属性评价,卡牌属性!GR38)</f>
        <v>S</v>
      </c>
      <c r="GT38" s="14">
        <f>INDEX(K$6:K$36,$GM38)+INDEX(属性偏向!Z$4:Z$8,卡牌属性!$GB38)</f>
        <v>9</v>
      </c>
      <c r="GU38" s="14" t="str">
        <f>INDEX(属性评价,卡牌属性!GT38)</f>
        <v>S</v>
      </c>
      <c r="GV38" s="14">
        <f>INDEX(L$6:L$36,$GM38)+INDEX(属性偏向!Z$4:Z$8,卡牌属性!$GB38)</f>
        <v>9</v>
      </c>
      <c r="GW38" s="14" t="str">
        <f>INDEX(属性评价,卡牌属性!GV38)</f>
        <v>S</v>
      </c>
      <c r="HA38" s="13">
        <v>34</v>
      </c>
      <c r="HB38" s="13">
        <f>MATCH(HA38-1,属性投放!$T$6:$T$66,1)</f>
        <v>2</v>
      </c>
      <c r="HC38" s="13">
        <f>MATCH(HA38,属性投放!$AN$6:$AN$58,1)-1</f>
        <v>6</v>
      </c>
      <c r="HD38" s="13">
        <f>MATCH(HA38-1,属性投放!$AD$6:$AD$26,1)</f>
        <v>4</v>
      </c>
      <c r="HE38" s="13" t="str">
        <f>INDEX(属性投放!$AB$7:$AB$26,卡牌属性!HD38)</f>
        <v>众合</v>
      </c>
      <c r="HF38" s="14">
        <f t="shared" si="115"/>
        <v>345</v>
      </c>
      <c r="HG38" s="14">
        <f t="shared" si="116"/>
        <v>145</v>
      </c>
      <c r="HH38" s="14">
        <f t="shared" si="117"/>
        <v>2750</v>
      </c>
      <c r="HI38" s="14">
        <f t="shared" si="118"/>
        <v>8</v>
      </c>
      <c r="HJ38" s="14">
        <f t="shared" si="119"/>
        <v>4</v>
      </c>
      <c r="HK38" s="14">
        <f t="shared" si="120"/>
        <v>80</v>
      </c>
      <c r="HL38" s="14">
        <f>HF38+HI38*($HA38-INDEX(属性投放!$AD$6:$AD$26,卡牌属性!$HD38))</f>
        <v>417</v>
      </c>
      <c r="HM38" s="14">
        <f>HG38+HJ38*($HA38-INDEX(属性投放!$AD$6:$AD$26,卡牌属性!$HD38))</f>
        <v>181</v>
      </c>
      <c r="HN38" s="14">
        <f>HH38+HK38*($HA38-INDEX(属性投放!$AD$6:$AD$26,卡牌属性!$HD38))</f>
        <v>3470</v>
      </c>
      <c r="HO38" s="14">
        <f t="shared" si="121"/>
        <v>135</v>
      </c>
      <c r="HP38" s="14">
        <f t="shared" si="122"/>
        <v>69</v>
      </c>
      <c r="HQ38" s="14">
        <f t="shared" si="123"/>
        <v>1350</v>
      </c>
      <c r="HR38" s="14">
        <f>IF(COUNTIF(属性投放!$AN$7:$AN$58,"="&amp;卡牌属性!HA38)&gt;0,卡牌属性!HC38,0)</f>
        <v>0</v>
      </c>
      <c r="HS38" s="14">
        <f t="shared" si="124"/>
        <v>0</v>
      </c>
      <c r="HT38" s="14">
        <f t="shared" si="125"/>
        <v>0</v>
      </c>
      <c r="HU38" s="14">
        <f t="shared" si="126"/>
        <v>0</v>
      </c>
      <c r="HV38" s="14">
        <f>IF(COUNTIF(属性投放!$AD$6:$AD$26,"="&amp;卡牌属性!HA38)&gt;0,卡牌属性!HD38,0)</f>
        <v>0</v>
      </c>
      <c r="HW38" s="14">
        <f t="shared" si="127"/>
        <v>0</v>
      </c>
      <c r="HX38" s="14">
        <f t="shared" si="128"/>
        <v>0</v>
      </c>
      <c r="HY38" s="14">
        <f t="shared" si="129"/>
        <v>0</v>
      </c>
      <c r="HZ38" s="14">
        <f t="shared" si="72"/>
        <v>8</v>
      </c>
      <c r="IA38" s="14">
        <f t="shared" si="73"/>
        <v>4</v>
      </c>
      <c r="IB38" s="14">
        <f t="shared" si="74"/>
        <v>80</v>
      </c>
      <c r="IC38" s="14">
        <f t="shared" si="75"/>
        <v>552</v>
      </c>
      <c r="ID38" s="14">
        <f t="shared" si="76"/>
        <v>250</v>
      </c>
      <c r="IE38" s="14">
        <f t="shared" si="77"/>
        <v>4820</v>
      </c>
      <c r="IF38" s="14">
        <f t="shared" si="78"/>
        <v>240</v>
      </c>
      <c r="IG38" s="14">
        <f t="shared" si="79"/>
        <v>0</v>
      </c>
      <c r="IH38" s="14">
        <f t="shared" si="80"/>
        <v>0</v>
      </c>
      <c r="II38" s="14">
        <f t="shared" si="81"/>
        <v>15340</v>
      </c>
      <c r="IJ38" s="17">
        <f t="shared" si="82"/>
        <v>1.5645371577574969E-2</v>
      </c>
      <c r="IK38" s="17">
        <f t="shared" si="83"/>
        <v>0</v>
      </c>
      <c r="IL38" s="17">
        <f t="shared" si="84"/>
        <v>0</v>
      </c>
      <c r="IM38" s="23">
        <f>SUM(IF$5:IF38)</f>
        <v>6560</v>
      </c>
      <c r="IN38" s="14">
        <f>SUM(IG$5:IG38)</f>
        <v>4080</v>
      </c>
      <c r="IO38" s="14">
        <f>SUM(IH$5:IH38)</f>
        <v>1660</v>
      </c>
      <c r="IP38" s="17">
        <f t="shared" si="85"/>
        <v>0.42764015645371578</v>
      </c>
      <c r="IQ38" s="17">
        <f t="shared" si="86"/>
        <v>0.26597131681877445</v>
      </c>
      <c r="IR38" s="17">
        <f t="shared" si="87"/>
        <v>0.10821382007822686</v>
      </c>
    </row>
    <row r="39" spans="14:252" ht="16.5" x14ac:dyDescent="0.2">
      <c r="AE39" s="13">
        <v>35</v>
      </c>
      <c r="AF39" s="13">
        <f t="shared" si="47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8"/>
        <v>5288</v>
      </c>
      <c r="AO39" s="14">
        <f t="shared" si="88"/>
        <v>5288</v>
      </c>
      <c r="AP39" s="14">
        <f t="shared" si="88"/>
        <v>5288</v>
      </c>
      <c r="AQ39" s="14">
        <f t="shared" si="88"/>
        <v>5288</v>
      </c>
      <c r="AR39" s="14">
        <f>INDEX(属性投放!$DF$6:$DF$85,(卡牌属性!AG39-2)*20+卡牌属性!AL39)</f>
        <v>2622</v>
      </c>
      <c r="AS39" s="14">
        <f t="shared" si="89"/>
        <v>2622</v>
      </c>
      <c r="AT39" s="14">
        <f t="shared" si="89"/>
        <v>2622</v>
      </c>
      <c r="AU39" s="14">
        <f t="shared" si="89"/>
        <v>2622</v>
      </c>
      <c r="AV39" s="14">
        <f t="shared" si="89"/>
        <v>2622</v>
      </c>
      <c r="AW39" s="14">
        <f>INDEX(属性投放!$DG$6:$DG$85,(卡牌属性!AG39-2)*20+卡牌属性!AL39)</f>
        <v>26390</v>
      </c>
      <c r="AX39" s="14">
        <f t="shared" si="90"/>
        <v>26390</v>
      </c>
      <c r="AY39" s="14">
        <f t="shared" si="90"/>
        <v>26390</v>
      </c>
      <c r="AZ39" s="14">
        <f t="shared" si="90"/>
        <v>26390</v>
      </c>
      <c r="BA39" s="14">
        <f t="shared" si="90"/>
        <v>26390</v>
      </c>
      <c r="BB39" s="14">
        <f>INDEX(属性投放!$DK$6:$DK$85,(卡牌属性!AG39-2)*20+卡牌属性!AL39)</f>
        <v>151</v>
      </c>
      <c r="BC39" s="14">
        <f t="shared" si="91"/>
        <v>151</v>
      </c>
      <c r="BD39" s="14">
        <f t="shared" si="91"/>
        <v>151</v>
      </c>
      <c r="BE39" s="14">
        <f t="shared" si="91"/>
        <v>151</v>
      </c>
      <c r="BF39" s="14">
        <f t="shared" si="91"/>
        <v>151</v>
      </c>
      <c r="BG39" s="14">
        <f>INDEX(属性投放!$DL$6:$DL$85,(卡牌属性!AG39-2)*20+卡牌属性!AL39)</f>
        <v>76</v>
      </c>
      <c r="BH39" s="14">
        <f t="shared" si="92"/>
        <v>76</v>
      </c>
      <c r="BI39" s="14">
        <f t="shared" si="92"/>
        <v>76</v>
      </c>
      <c r="BJ39" s="14">
        <f t="shared" si="92"/>
        <v>76</v>
      </c>
      <c r="BK39" s="14">
        <f t="shared" si="92"/>
        <v>76</v>
      </c>
      <c r="BL39" s="14">
        <f>INDEX(属性投放!$DM$6:$DM$85,(卡牌属性!AG39-2)*20+卡牌属性!AL39)</f>
        <v>755</v>
      </c>
      <c r="BM39" s="14">
        <f t="shared" si="93"/>
        <v>755</v>
      </c>
      <c r="BN39" s="14">
        <f t="shared" si="93"/>
        <v>755</v>
      </c>
      <c r="BO39" s="14">
        <f t="shared" si="93"/>
        <v>755</v>
      </c>
      <c r="BP39" s="14">
        <f t="shared" si="93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674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674</v>
      </c>
      <c r="CN39" s="14">
        <f>INDEX(属性投放!$BD$6:$BD$85,(BW39-2)*20+CB39)</f>
        <v>250</v>
      </c>
      <c r="CQ39" s="13">
        <v>35</v>
      </c>
      <c r="CR39" s="13">
        <f t="shared" si="48"/>
        <v>1</v>
      </c>
      <c r="CS39" s="13">
        <f t="shared" si="49"/>
        <v>35</v>
      </c>
      <c r="CT39" s="14">
        <f t="shared" si="50"/>
        <v>5</v>
      </c>
      <c r="CU39" s="14">
        <f t="shared" si="51"/>
        <v>1102001</v>
      </c>
      <c r="CV39" s="14" t="str">
        <f>INDEX($O$6:$O$36,CR39)&amp;"-"&amp;INDEX(属性投放!$AB$7:$AB$36,CX39)&amp;"-魂火-"&amp;CZ39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701</v>
      </c>
      <c r="CZ39" s="14">
        <f>INDEX(属性投放!$AM$7:$AM$58,CS39)</f>
        <v>2</v>
      </c>
      <c r="DA39" s="14">
        <f t="shared" si="18"/>
        <v>35</v>
      </c>
      <c r="DB39" s="14">
        <f>INDEX(属性投放!$AN$7:$AN$58,DA39)</f>
        <v>107</v>
      </c>
      <c r="DC39" s="14" t="s">
        <v>702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703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704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19"/>
        <v>1102002</v>
      </c>
      <c r="DQ39" s="14" t="str">
        <f t="shared" si="20"/>
        <v>许褚15突</v>
      </c>
      <c r="DR39" s="14">
        <f t="shared" si="52"/>
        <v>4</v>
      </c>
      <c r="DS39" s="14">
        <f t="shared" si="53"/>
        <v>5</v>
      </c>
      <c r="DT39" s="14">
        <f t="shared" si="54"/>
        <v>6</v>
      </c>
      <c r="DU39" s="14">
        <f t="shared" si="21"/>
        <v>3</v>
      </c>
      <c r="DV39" s="14">
        <f t="shared" si="22"/>
        <v>15</v>
      </c>
      <c r="DW39" s="14">
        <f t="shared" si="23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4"/>
        <v>4415</v>
      </c>
      <c r="EC39" s="14">
        <f t="shared" si="95"/>
        <v>4771</v>
      </c>
      <c r="ED39" s="14">
        <f t="shared" si="96"/>
        <v>4946</v>
      </c>
      <c r="EE39" s="14">
        <f t="shared" si="97"/>
        <v>4946</v>
      </c>
      <c r="EF39" s="14">
        <f t="shared" si="98"/>
        <v>5788</v>
      </c>
      <c r="EG39" s="14">
        <f t="shared" si="99"/>
        <v>2360</v>
      </c>
      <c r="EH39" s="14">
        <f t="shared" si="100"/>
        <v>2433</v>
      </c>
      <c r="EI39" s="14">
        <f t="shared" si="101"/>
        <v>2433</v>
      </c>
      <c r="EJ39" s="14">
        <f t="shared" si="102"/>
        <v>2831</v>
      </c>
      <c r="EK39" s="14">
        <f t="shared" si="103"/>
        <v>3011</v>
      </c>
      <c r="EL39" s="14">
        <f t="shared" si="104"/>
        <v>48160</v>
      </c>
      <c r="EM39" s="14">
        <f t="shared" si="105"/>
        <v>56380</v>
      </c>
      <c r="EN39" s="14">
        <f t="shared" si="106"/>
        <v>56380</v>
      </c>
      <c r="EO39" s="14">
        <f t="shared" si="107"/>
        <v>59900</v>
      </c>
      <c r="EP39" s="14">
        <f t="shared" si="108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F39" s="14">
        <f>INDEX(属性投放!$BP$6:$BP$85,(卡牌属性!$DU39-2)*20+卡牌属性!$DV39)</f>
        <v>1000</v>
      </c>
      <c r="FG39" s="14">
        <f>INDEX(属性投放!$BP$6:$BP$85,(卡牌属性!$DU39-2)*20+卡牌属性!$DV39)</f>
        <v>1000</v>
      </c>
      <c r="FH39" s="14">
        <f>INDEX(属性投放!$BP$6:$BP$85,(卡牌属性!$DU39-2)*20+卡牌属性!$DV39)</f>
        <v>1000</v>
      </c>
      <c r="FI39" s="14">
        <f>INDEX(属性投放!$BP$6:$BP$85,(卡牌属性!$DU39-2)*20+卡牌属性!$DV39)</f>
        <v>1000</v>
      </c>
      <c r="FJ39" s="14">
        <f>INDEX(属性投放!$BP$6:$BP$85,(卡牌属性!$DU39-2)*20+卡牌属性!$DV39)</f>
        <v>1000</v>
      </c>
      <c r="FK39" s="14">
        <f>INDEX(属性投放!$BQ$6:$BQ$85,(卡牌属性!$DU39-2)*20+卡牌属性!$DV39)</f>
        <v>500</v>
      </c>
      <c r="FL39" s="14">
        <f>INDEX(属性投放!$BQ$6:$BQ$85,(卡牌属性!$DU39-2)*20+卡牌属性!$DV39)</f>
        <v>500</v>
      </c>
      <c r="FM39" s="14">
        <f>INDEX(属性投放!$BQ$6:$BQ$85,(卡牌属性!$DU39-2)*20+卡牌属性!$DV39)</f>
        <v>500</v>
      </c>
      <c r="FN39" s="14">
        <f>INDEX(属性投放!$BQ$6:$BQ$85,(卡牌属性!$DU39-2)*20+卡牌属性!$DV39)</f>
        <v>500</v>
      </c>
      <c r="FO39" s="14">
        <f>INDEX(属性投放!$BQ$6:$BQ$85,(卡牌属性!$DU39-2)*20+卡牌属性!$DV39)</f>
        <v>500</v>
      </c>
      <c r="FP39" s="14">
        <f>INDEX(属性投放!$BR$6:$BR$85,(卡牌属性!$DU39-2)*20+卡牌属性!$DV39)</f>
        <v>10000</v>
      </c>
      <c r="FQ39" s="14">
        <f>INDEX(属性投放!$BR$6:$BR$85,(卡牌属性!$DU39-2)*20+卡牌属性!$DV39)</f>
        <v>10000</v>
      </c>
      <c r="FR39" s="14">
        <f>INDEX(属性投放!$BR$6:$BR$85,(卡牌属性!$DU39-2)*20+卡牌属性!$DV39)</f>
        <v>10000</v>
      </c>
      <c r="FS39" s="14">
        <f>INDEX(属性投放!$BR$6:$BR$85,(卡牌属性!$DU39-2)*20+卡牌属性!$DV39)</f>
        <v>10000</v>
      </c>
      <c r="FT39" s="14">
        <f>INDEX(属性投放!$BR$6:$BR$85,(卡牌属性!$DU39-2)*20+卡牌属性!$DV39)</f>
        <v>10000</v>
      </c>
      <c r="FX39" s="13">
        <v>35</v>
      </c>
      <c r="FY39" s="13">
        <f t="shared" si="109"/>
        <v>7</v>
      </c>
      <c r="FZ39" s="14">
        <f t="shared" si="70"/>
        <v>1102007</v>
      </c>
      <c r="GA39" s="14" t="s">
        <v>1478</v>
      </c>
      <c r="GB39" s="14">
        <f t="shared" si="110"/>
        <v>5</v>
      </c>
      <c r="GC39" s="14" t="str">
        <f t="shared" si="111"/>
        <v>天使缇娜-5星</v>
      </c>
      <c r="GD39" s="14">
        <f>INDEX(Y$6:Y$36,$FY39)+INDEX(属性偏向!Z$4:Z$8,卡牌属性!$GB39)</f>
        <v>10</v>
      </c>
      <c r="GE39" s="14" t="str">
        <f>INDEX(属性评价,卡牌属性!GD39)</f>
        <v>S+</v>
      </c>
      <c r="GF39" s="14">
        <f>INDEX(Z$6:Z$36,$FY39)+INDEX(属性偏向!AA$4:AA$8,卡牌属性!$GB39)</f>
        <v>9</v>
      </c>
      <c r="GG39" s="14" t="str">
        <f>INDEX(属性评价,卡牌属性!GF39)</f>
        <v>S</v>
      </c>
      <c r="GH39" s="14">
        <f>INDEX(AA$6:AA$36,$FY39)+INDEX(属性偏向!AB$4:AB$8,卡牌属性!$GB39)</f>
        <v>9</v>
      </c>
      <c r="GI39" s="14" t="str">
        <f>INDEX(属性评价,卡牌属性!GH39)</f>
        <v>S</v>
      </c>
      <c r="GL39" s="13">
        <v>35</v>
      </c>
      <c r="GM39" s="13">
        <f t="shared" si="112"/>
        <v>7</v>
      </c>
      <c r="GN39" s="14">
        <f t="shared" si="71"/>
        <v>1101007</v>
      </c>
      <c r="GO39" s="14" t="s">
        <v>1478</v>
      </c>
      <c r="GP39" s="14">
        <f t="shared" si="113"/>
        <v>5</v>
      </c>
      <c r="GQ39" s="14" t="str">
        <f t="shared" si="114"/>
        <v>战斗曹焱兵-5星</v>
      </c>
      <c r="GR39" s="14">
        <f>INDEX(J$6:J$36,$GM39)+INDEX(属性偏向!Z$4:Z$8,卡牌属性!$GB39)</f>
        <v>10</v>
      </c>
      <c r="GS39" s="14" t="str">
        <f>INDEX(属性评价,卡牌属性!GR39)</f>
        <v>S+</v>
      </c>
      <c r="GT39" s="14">
        <f>INDEX(K$6:K$36,$GM39)+INDEX(属性偏向!Z$4:Z$8,卡牌属性!$GB39)</f>
        <v>10</v>
      </c>
      <c r="GU39" s="14" t="str">
        <f>INDEX(属性评价,卡牌属性!GT39)</f>
        <v>S+</v>
      </c>
      <c r="GV39" s="14">
        <f>INDEX(L$6:L$36,$GM39)+INDEX(属性偏向!Z$4:Z$8,卡牌属性!$GB39)</f>
        <v>10</v>
      </c>
      <c r="GW39" s="14" t="str">
        <f>INDEX(属性评价,卡牌属性!GV39)</f>
        <v>S+</v>
      </c>
      <c r="HA39" s="13">
        <v>35</v>
      </c>
      <c r="HB39" s="13">
        <f>MATCH(HA39-1,属性投放!$T$6:$T$66,1)</f>
        <v>2</v>
      </c>
      <c r="HC39" s="13">
        <f>MATCH(HA39,属性投放!$AN$6:$AN$58,1)-1</f>
        <v>7</v>
      </c>
      <c r="HD39" s="13">
        <f>MATCH(HA39-1,属性投放!$AD$6:$AD$26,1)</f>
        <v>4</v>
      </c>
      <c r="HE39" s="13" t="str">
        <f>INDEX(属性投放!$AB$7:$AB$26,卡牌属性!HD39)</f>
        <v>众合</v>
      </c>
      <c r="HF39" s="14">
        <f t="shared" si="115"/>
        <v>345</v>
      </c>
      <c r="HG39" s="14">
        <f t="shared" si="116"/>
        <v>145</v>
      </c>
      <c r="HH39" s="14">
        <f t="shared" si="117"/>
        <v>2750</v>
      </c>
      <c r="HI39" s="14">
        <f t="shared" si="118"/>
        <v>8</v>
      </c>
      <c r="HJ39" s="14">
        <f t="shared" si="119"/>
        <v>4</v>
      </c>
      <c r="HK39" s="14">
        <f t="shared" si="120"/>
        <v>80</v>
      </c>
      <c r="HL39" s="14">
        <f>HF39+HI39*($HA39-INDEX(属性投放!$AD$6:$AD$26,卡牌属性!$HD39))</f>
        <v>425</v>
      </c>
      <c r="HM39" s="14">
        <f>HG39+HJ39*($HA39-INDEX(属性投放!$AD$6:$AD$26,卡牌属性!$HD39))</f>
        <v>185</v>
      </c>
      <c r="HN39" s="14">
        <f>HH39+HK39*($HA39-INDEX(属性投放!$AD$6:$AD$26,卡牌属性!$HD39))</f>
        <v>3550</v>
      </c>
      <c r="HO39" s="14">
        <f t="shared" si="121"/>
        <v>165</v>
      </c>
      <c r="HP39" s="14">
        <f t="shared" si="122"/>
        <v>84</v>
      </c>
      <c r="HQ39" s="14">
        <f t="shared" si="123"/>
        <v>1650</v>
      </c>
      <c r="HR39" s="14">
        <f>IF(COUNTIF(属性投放!$AN$7:$AN$58,"="&amp;卡牌属性!HA39)&gt;0,卡牌属性!HC39,0)</f>
        <v>7</v>
      </c>
      <c r="HS39" s="14">
        <f t="shared" si="124"/>
        <v>30</v>
      </c>
      <c r="HT39" s="14">
        <f t="shared" si="125"/>
        <v>15</v>
      </c>
      <c r="HU39" s="14">
        <f t="shared" si="126"/>
        <v>300</v>
      </c>
      <c r="HV39" s="14">
        <f>IF(COUNTIF(属性投放!$AD$6:$AD$26,"="&amp;卡牌属性!HA39)&gt;0,卡牌属性!HD39,0)</f>
        <v>4</v>
      </c>
      <c r="HW39" s="14">
        <f t="shared" si="127"/>
        <v>50</v>
      </c>
      <c r="HX39" s="14">
        <f t="shared" si="128"/>
        <v>25</v>
      </c>
      <c r="HY39" s="14">
        <f t="shared" si="129"/>
        <v>500</v>
      </c>
      <c r="HZ39" s="14">
        <f t="shared" si="72"/>
        <v>8</v>
      </c>
      <c r="IA39" s="14">
        <f t="shared" si="73"/>
        <v>4</v>
      </c>
      <c r="IB39" s="14">
        <f t="shared" si="74"/>
        <v>80</v>
      </c>
      <c r="IC39" s="14">
        <f t="shared" si="75"/>
        <v>590</v>
      </c>
      <c r="ID39" s="14">
        <f t="shared" si="76"/>
        <v>269</v>
      </c>
      <c r="IE39" s="14">
        <f t="shared" si="77"/>
        <v>5200</v>
      </c>
      <c r="IF39" s="14">
        <f t="shared" si="78"/>
        <v>240</v>
      </c>
      <c r="IG39" s="14">
        <f t="shared" si="79"/>
        <v>900</v>
      </c>
      <c r="IH39" s="14">
        <f t="shared" si="80"/>
        <v>1500</v>
      </c>
      <c r="II39" s="14">
        <f t="shared" si="81"/>
        <v>16480</v>
      </c>
      <c r="IJ39" s="17">
        <f t="shared" si="82"/>
        <v>1.4563106796116505E-2</v>
      </c>
      <c r="IK39" s="17">
        <f t="shared" si="83"/>
        <v>5.461165048543689E-2</v>
      </c>
      <c r="IL39" s="17">
        <f t="shared" si="84"/>
        <v>9.1019417475728157E-2</v>
      </c>
      <c r="IM39" s="23">
        <f>SUM(IF$5:IF39)</f>
        <v>6800</v>
      </c>
      <c r="IN39" s="14">
        <f>SUM(IG$5:IG39)</f>
        <v>4980</v>
      </c>
      <c r="IO39" s="14">
        <f>SUM(IH$5:IH39)</f>
        <v>3160</v>
      </c>
      <c r="IP39" s="17">
        <f t="shared" si="85"/>
        <v>0.41262135922330095</v>
      </c>
      <c r="IQ39" s="17">
        <f t="shared" si="86"/>
        <v>0.30218446601941745</v>
      </c>
      <c r="IR39" s="17">
        <f t="shared" si="87"/>
        <v>0.19174757281553398</v>
      </c>
    </row>
    <row r="40" spans="14:252" ht="16.5" x14ac:dyDescent="0.2">
      <c r="AE40" s="13">
        <v>36</v>
      </c>
      <c r="AF40" s="13">
        <f t="shared" si="47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8"/>
        <v>9495</v>
      </c>
      <c r="AO40" s="14">
        <f t="shared" si="88"/>
        <v>9495</v>
      </c>
      <c r="AP40" s="14">
        <f t="shared" si="88"/>
        <v>9495</v>
      </c>
      <c r="AQ40" s="14">
        <f t="shared" si="88"/>
        <v>9495</v>
      </c>
      <c r="AR40" s="14">
        <f>INDEX(属性投放!$DF$6:$DF$85,(卡牌属性!AG40-2)*20+卡牌属性!AL40)</f>
        <v>4739</v>
      </c>
      <c r="AS40" s="14">
        <f t="shared" si="89"/>
        <v>4739</v>
      </c>
      <c r="AT40" s="14">
        <f t="shared" si="89"/>
        <v>4739</v>
      </c>
      <c r="AU40" s="14">
        <f t="shared" si="89"/>
        <v>4739</v>
      </c>
      <c r="AV40" s="14">
        <f t="shared" si="89"/>
        <v>4739</v>
      </c>
      <c r="AW40" s="14">
        <f>INDEX(属性投放!$DG$6:$DG$85,(卡牌属性!AG40-2)*20+卡牌属性!AL40)</f>
        <v>47425</v>
      </c>
      <c r="AX40" s="14">
        <f t="shared" si="90"/>
        <v>47425</v>
      </c>
      <c r="AY40" s="14">
        <f t="shared" si="90"/>
        <v>47425</v>
      </c>
      <c r="AZ40" s="14">
        <f t="shared" si="90"/>
        <v>47425</v>
      </c>
      <c r="BA40" s="14">
        <f t="shared" si="90"/>
        <v>47425</v>
      </c>
      <c r="BB40" s="14">
        <f>INDEX(属性投放!$DK$6:$DK$85,(卡牌属性!AG40-2)*20+卡牌属性!AL40)</f>
        <v>235</v>
      </c>
      <c r="BC40" s="14">
        <f t="shared" si="91"/>
        <v>235</v>
      </c>
      <c r="BD40" s="14">
        <f t="shared" si="91"/>
        <v>235</v>
      </c>
      <c r="BE40" s="14">
        <f t="shared" si="91"/>
        <v>235</v>
      </c>
      <c r="BF40" s="14">
        <f t="shared" si="91"/>
        <v>235</v>
      </c>
      <c r="BG40" s="14">
        <f>INDEX(属性投放!$DL$6:$DL$85,(卡牌属性!AG40-2)*20+卡牌属性!AL40)</f>
        <v>117</v>
      </c>
      <c r="BH40" s="14">
        <f t="shared" si="92"/>
        <v>117</v>
      </c>
      <c r="BI40" s="14">
        <f t="shared" si="92"/>
        <v>117</v>
      </c>
      <c r="BJ40" s="14">
        <f t="shared" si="92"/>
        <v>117</v>
      </c>
      <c r="BK40" s="14">
        <f t="shared" si="92"/>
        <v>117</v>
      </c>
      <c r="BL40" s="14">
        <f>INDEX(属性投放!$DM$6:$DM$85,(卡牌属性!AG40-2)*20+卡牌属性!AL40)</f>
        <v>1175</v>
      </c>
      <c r="BM40" s="14">
        <f t="shared" si="93"/>
        <v>1175</v>
      </c>
      <c r="BN40" s="14">
        <f t="shared" si="93"/>
        <v>1175</v>
      </c>
      <c r="BO40" s="14">
        <f t="shared" si="93"/>
        <v>1175</v>
      </c>
      <c r="BP40" s="14">
        <f t="shared" si="93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674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674</v>
      </c>
      <c r="CN40" s="14">
        <f>INDEX(属性投放!$BD$6:$BD$85,(BW40-2)*20+CB40)</f>
        <v>300</v>
      </c>
      <c r="CQ40" s="13">
        <v>36</v>
      </c>
      <c r="CR40" s="13">
        <f t="shared" si="48"/>
        <v>1</v>
      </c>
      <c r="CS40" s="13">
        <f t="shared" si="49"/>
        <v>36</v>
      </c>
      <c r="CT40" s="14">
        <f t="shared" si="50"/>
        <v>5</v>
      </c>
      <c r="CU40" s="14">
        <f t="shared" si="51"/>
        <v>1102001</v>
      </c>
      <c r="CV40" s="14" t="str">
        <f>INDEX($O$6:$O$36,CR40)&amp;"-"&amp;INDEX(属性投放!$AB$7:$AB$36,CX40)&amp;"-魂火-"&amp;CZ40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701</v>
      </c>
      <c r="CZ40" s="14">
        <f>INDEX(属性投放!$AM$7:$AM$58,CS40)</f>
        <v>3</v>
      </c>
      <c r="DA40" s="14">
        <f t="shared" si="18"/>
        <v>36</v>
      </c>
      <c r="DB40" s="14">
        <f>INDEX(属性投放!$AN$7:$AN$58,DA40)</f>
        <v>110</v>
      </c>
      <c r="DC40" s="14" t="s">
        <v>702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703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704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19"/>
        <v>1102002</v>
      </c>
      <c r="DQ40" s="14" t="str">
        <f t="shared" si="20"/>
        <v>许褚16突</v>
      </c>
      <c r="DR40" s="14">
        <f t="shared" si="52"/>
        <v>4</v>
      </c>
      <c r="DS40" s="14">
        <f t="shared" si="53"/>
        <v>5</v>
      </c>
      <c r="DT40" s="14">
        <f t="shared" si="54"/>
        <v>6</v>
      </c>
      <c r="DU40" s="14">
        <f t="shared" si="21"/>
        <v>3</v>
      </c>
      <c r="DV40" s="14">
        <f t="shared" si="22"/>
        <v>16</v>
      </c>
      <c r="DW40" s="14">
        <f t="shared" si="23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4"/>
        <v>5575</v>
      </c>
      <c r="EC40" s="14">
        <f t="shared" si="95"/>
        <v>5971</v>
      </c>
      <c r="ED40" s="14">
        <f t="shared" si="96"/>
        <v>6154</v>
      </c>
      <c r="EE40" s="14">
        <f t="shared" si="97"/>
        <v>6154</v>
      </c>
      <c r="EF40" s="14">
        <f t="shared" si="98"/>
        <v>7108</v>
      </c>
      <c r="EG40" s="14">
        <f t="shared" si="99"/>
        <v>2964</v>
      </c>
      <c r="EH40" s="14">
        <f t="shared" si="100"/>
        <v>3037</v>
      </c>
      <c r="EI40" s="14">
        <f t="shared" si="101"/>
        <v>3037</v>
      </c>
      <c r="EJ40" s="14">
        <f t="shared" si="102"/>
        <v>3491</v>
      </c>
      <c r="EK40" s="14">
        <f t="shared" si="103"/>
        <v>3695</v>
      </c>
      <c r="EL40" s="14">
        <f t="shared" si="104"/>
        <v>60240</v>
      </c>
      <c r="EM40" s="14">
        <f t="shared" si="105"/>
        <v>69580</v>
      </c>
      <c r="EN40" s="14">
        <f t="shared" si="106"/>
        <v>69580</v>
      </c>
      <c r="EO40" s="14">
        <f t="shared" si="107"/>
        <v>73500</v>
      </c>
      <c r="EP40" s="14">
        <f t="shared" si="108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F40" s="14">
        <f>INDEX(属性投放!$BP$6:$BP$85,(卡牌属性!$DU40-2)*20+卡牌属性!$DV40)</f>
        <v>1000</v>
      </c>
      <c r="FG40" s="14">
        <f>INDEX(属性投放!$BP$6:$BP$85,(卡牌属性!$DU40-2)*20+卡牌属性!$DV40)</f>
        <v>1000</v>
      </c>
      <c r="FH40" s="14">
        <f>INDEX(属性投放!$BP$6:$BP$85,(卡牌属性!$DU40-2)*20+卡牌属性!$DV40)</f>
        <v>1000</v>
      </c>
      <c r="FI40" s="14">
        <f>INDEX(属性投放!$BP$6:$BP$85,(卡牌属性!$DU40-2)*20+卡牌属性!$DV40)</f>
        <v>1000</v>
      </c>
      <c r="FJ40" s="14">
        <f>INDEX(属性投放!$BP$6:$BP$85,(卡牌属性!$DU40-2)*20+卡牌属性!$DV40)</f>
        <v>1000</v>
      </c>
      <c r="FK40" s="14">
        <f>INDEX(属性投放!$BQ$6:$BQ$85,(卡牌属性!$DU40-2)*20+卡牌属性!$DV40)</f>
        <v>500</v>
      </c>
      <c r="FL40" s="14">
        <f>INDEX(属性投放!$BQ$6:$BQ$85,(卡牌属性!$DU40-2)*20+卡牌属性!$DV40)</f>
        <v>500</v>
      </c>
      <c r="FM40" s="14">
        <f>INDEX(属性投放!$BQ$6:$BQ$85,(卡牌属性!$DU40-2)*20+卡牌属性!$DV40)</f>
        <v>500</v>
      </c>
      <c r="FN40" s="14">
        <f>INDEX(属性投放!$BQ$6:$BQ$85,(卡牌属性!$DU40-2)*20+卡牌属性!$DV40)</f>
        <v>500</v>
      </c>
      <c r="FO40" s="14">
        <f>INDEX(属性投放!$BQ$6:$BQ$85,(卡牌属性!$DU40-2)*20+卡牌属性!$DV40)</f>
        <v>500</v>
      </c>
      <c r="FP40" s="14">
        <f>INDEX(属性投放!$BR$6:$BR$85,(卡牌属性!$DU40-2)*20+卡牌属性!$DV40)</f>
        <v>10000</v>
      </c>
      <c r="FQ40" s="14">
        <f>INDEX(属性投放!$BR$6:$BR$85,(卡牌属性!$DU40-2)*20+卡牌属性!$DV40)</f>
        <v>10000</v>
      </c>
      <c r="FR40" s="14">
        <f>INDEX(属性投放!$BR$6:$BR$85,(卡牌属性!$DU40-2)*20+卡牌属性!$DV40)</f>
        <v>10000</v>
      </c>
      <c r="FS40" s="14">
        <f>INDEX(属性投放!$BR$6:$BR$85,(卡牌属性!$DU40-2)*20+卡牌属性!$DV40)</f>
        <v>10000</v>
      </c>
      <c r="FT40" s="14">
        <f>INDEX(属性投放!$BR$6:$BR$85,(卡牌属性!$DU40-2)*20+卡牌属性!$DV40)</f>
        <v>10000</v>
      </c>
      <c r="FX40" s="13">
        <v>36</v>
      </c>
      <c r="FY40" s="13">
        <f t="shared" si="109"/>
        <v>8</v>
      </c>
      <c r="FZ40" s="14">
        <f t="shared" si="70"/>
        <v>1102008</v>
      </c>
      <c r="GA40" s="14" t="s">
        <v>1478</v>
      </c>
      <c r="GB40" s="14">
        <f t="shared" si="110"/>
        <v>1</v>
      </c>
      <c r="GC40" s="14" t="str">
        <f t="shared" si="111"/>
        <v>夏侯渊-1星</v>
      </c>
      <c r="GD40" s="14">
        <f>INDEX(Y$6:Y$36,$FY40)+INDEX(属性偏向!Z$4:Z$8,卡牌属性!$GB40)</f>
        <v>7</v>
      </c>
      <c r="GE40" s="14" t="str">
        <f>INDEX(属性评价,卡牌属性!GD40)</f>
        <v>A</v>
      </c>
      <c r="GF40" s="14">
        <f>INDEX(Z$6:Z$36,$FY40)+INDEX(属性偏向!AA$4:AA$8,卡牌属性!$GB40)</f>
        <v>5</v>
      </c>
      <c r="GG40" s="14" t="str">
        <f>INDEX(属性评价,卡牌属性!GF40)</f>
        <v>B</v>
      </c>
      <c r="GH40" s="14">
        <f>INDEX(AA$6:AA$36,$FY40)+INDEX(属性偏向!AB$4:AB$8,卡牌属性!$GB40)</f>
        <v>9</v>
      </c>
      <c r="GI40" s="14" t="str">
        <f>INDEX(属性评价,卡牌属性!GH40)</f>
        <v>S</v>
      </c>
      <c r="GL40" s="13">
        <v>36</v>
      </c>
      <c r="GM40" s="13">
        <f t="shared" si="112"/>
        <v>8</v>
      </c>
      <c r="GN40" s="14">
        <f t="shared" si="71"/>
        <v>1101008</v>
      </c>
      <c r="GO40" s="14" t="s">
        <v>1478</v>
      </c>
      <c r="GP40" s="14">
        <f t="shared" si="113"/>
        <v>1</v>
      </c>
      <c r="GQ40" s="14" t="str">
        <f t="shared" si="114"/>
        <v>黑尔·坎普-1星</v>
      </c>
      <c r="GR40" s="14">
        <f>INDEX(J$6:J$36,$GM40)+INDEX(属性偏向!Z$4:Z$8,卡牌属性!$GB40)</f>
        <v>4</v>
      </c>
      <c r="GS40" s="14" t="str">
        <f>INDEX(属性评价,卡牌属性!GR40)</f>
        <v>C+</v>
      </c>
      <c r="GT40" s="14">
        <f>INDEX(K$6:K$36,$GM40)+INDEX(属性偏向!Z$4:Z$8,卡牌属性!$GB40)</f>
        <v>3</v>
      </c>
      <c r="GU40" s="14" t="str">
        <f>INDEX(属性评价,卡牌属性!GT40)</f>
        <v>C</v>
      </c>
      <c r="GV40" s="14">
        <f>INDEX(L$6:L$36,$GM40)+INDEX(属性偏向!Z$4:Z$8,卡牌属性!$GB40)</f>
        <v>2</v>
      </c>
      <c r="GW40" s="14" t="str">
        <f>INDEX(属性评价,卡牌属性!GV40)</f>
        <v>D+</v>
      </c>
      <c r="HA40" s="13">
        <v>36</v>
      </c>
      <c r="HB40" s="13">
        <f>MATCH(HA40-1,属性投放!$T$6:$T$66,1)</f>
        <v>2</v>
      </c>
      <c r="HC40" s="13">
        <f>MATCH(HA40,属性投放!$AN$6:$AN$58,1)-1</f>
        <v>7</v>
      </c>
      <c r="HD40" s="13">
        <f>MATCH(HA40-1,属性投放!$AD$6:$AD$26,1)</f>
        <v>5</v>
      </c>
      <c r="HE40" s="13" t="str">
        <f>INDEX(属性投放!$AB$7:$AB$26,卡牌属性!HD40)</f>
        <v>众合+1</v>
      </c>
      <c r="HF40" s="14">
        <f t="shared" si="115"/>
        <v>485</v>
      </c>
      <c r="HG40" s="14">
        <f t="shared" si="116"/>
        <v>215</v>
      </c>
      <c r="HH40" s="14">
        <f t="shared" si="117"/>
        <v>4150</v>
      </c>
      <c r="HI40" s="14">
        <f t="shared" si="118"/>
        <v>8</v>
      </c>
      <c r="HJ40" s="14">
        <f t="shared" si="119"/>
        <v>4</v>
      </c>
      <c r="HK40" s="14">
        <f t="shared" si="120"/>
        <v>80</v>
      </c>
      <c r="HL40" s="14">
        <f>HF40+HI40*($HA40-INDEX(属性投放!$AD$6:$AD$26,卡牌属性!$HD40))</f>
        <v>493</v>
      </c>
      <c r="HM40" s="14">
        <f>HG40+HJ40*($HA40-INDEX(属性投放!$AD$6:$AD$26,卡牌属性!$HD40))</f>
        <v>219</v>
      </c>
      <c r="HN40" s="14">
        <f>HH40+HK40*($HA40-INDEX(属性投放!$AD$6:$AD$26,卡牌属性!$HD40))</f>
        <v>4230</v>
      </c>
      <c r="HO40" s="14">
        <f t="shared" si="121"/>
        <v>165</v>
      </c>
      <c r="HP40" s="14">
        <f t="shared" si="122"/>
        <v>84</v>
      </c>
      <c r="HQ40" s="14">
        <f t="shared" si="123"/>
        <v>1650</v>
      </c>
      <c r="HR40" s="14">
        <f>IF(COUNTIF(属性投放!$AN$7:$AN$58,"="&amp;卡牌属性!HA40)&gt;0,卡牌属性!HC40,0)</f>
        <v>0</v>
      </c>
      <c r="HS40" s="14">
        <f t="shared" si="124"/>
        <v>0</v>
      </c>
      <c r="HT40" s="14">
        <f t="shared" si="125"/>
        <v>0</v>
      </c>
      <c r="HU40" s="14">
        <f t="shared" si="126"/>
        <v>0</v>
      </c>
      <c r="HV40" s="14">
        <f>IF(COUNTIF(属性投放!$AD$6:$AD$26,"="&amp;卡牌属性!HA40)&gt;0,卡牌属性!HD40,0)</f>
        <v>0</v>
      </c>
      <c r="HW40" s="14">
        <f t="shared" si="127"/>
        <v>0</v>
      </c>
      <c r="HX40" s="14">
        <f t="shared" si="128"/>
        <v>0</v>
      </c>
      <c r="HY40" s="14">
        <f t="shared" si="129"/>
        <v>0</v>
      </c>
      <c r="HZ40" s="14">
        <f t="shared" si="72"/>
        <v>8</v>
      </c>
      <c r="IA40" s="14">
        <f t="shared" si="73"/>
        <v>4</v>
      </c>
      <c r="IB40" s="14">
        <f t="shared" si="74"/>
        <v>80</v>
      </c>
      <c r="IC40" s="14">
        <f t="shared" si="75"/>
        <v>658</v>
      </c>
      <c r="ID40" s="14">
        <f t="shared" si="76"/>
        <v>303</v>
      </c>
      <c r="IE40" s="14">
        <f t="shared" si="77"/>
        <v>5880</v>
      </c>
      <c r="IF40" s="14">
        <f t="shared" si="78"/>
        <v>240</v>
      </c>
      <c r="IG40" s="14">
        <f t="shared" si="79"/>
        <v>0</v>
      </c>
      <c r="IH40" s="14">
        <f t="shared" si="80"/>
        <v>0</v>
      </c>
      <c r="II40" s="14">
        <f t="shared" si="81"/>
        <v>18520</v>
      </c>
      <c r="IJ40" s="17">
        <f t="shared" si="82"/>
        <v>1.2958963282937365E-2</v>
      </c>
      <c r="IK40" s="17">
        <f t="shared" si="83"/>
        <v>0</v>
      </c>
      <c r="IL40" s="17">
        <f t="shared" si="84"/>
        <v>0</v>
      </c>
      <c r="IM40" s="23">
        <f>SUM(IF$5:IF40)</f>
        <v>7040</v>
      </c>
      <c r="IN40" s="14">
        <f>SUM(IG$5:IG40)</f>
        <v>4980</v>
      </c>
      <c r="IO40" s="14">
        <f>SUM(IH$5:IH40)</f>
        <v>3160</v>
      </c>
      <c r="IP40" s="17">
        <f t="shared" si="85"/>
        <v>0.38012958963282939</v>
      </c>
      <c r="IQ40" s="17">
        <f t="shared" si="86"/>
        <v>0.2688984881209503</v>
      </c>
      <c r="IR40" s="17">
        <f t="shared" si="87"/>
        <v>0.17062634989200864</v>
      </c>
    </row>
    <row r="41" spans="14:252" ht="16.5" x14ac:dyDescent="0.2">
      <c r="AE41" s="13">
        <v>37</v>
      </c>
      <c r="AF41" s="13">
        <f t="shared" si="47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8"/>
        <v>10333</v>
      </c>
      <c r="AO41" s="14">
        <f t="shared" si="88"/>
        <v>10333</v>
      </c>
      <c r="AP41" s="14">
        <f t="shared" si="88"/>
        <v>10333</v>
      </c>
      <c r="AQ41" s="14">
        <f t="shared" si="88"/>
        <v>10333</v>
      </c>
      <c r="AR41" s="14">
        <f>INDEX(属性投放!$DF$6:$DF$85,(卡牌属性!AG41-2)*20+卡牌属性!AL41)</f>
        <v>5158</v>
      </c>
      <c r="AS41" s="14">
        <f t="shared" si="89"/>
        <v>5158</v>
      </c>
      <c r="AT41" s="14">
        <f t="shared" si="89"/>
        <v>5158</v>
      </c>
      <c r="AU41" s="14">
        <f t="shared" si="89"/>
        <v>5158</v>
      </c>
      <c r="AV41" s="14">
        <f t="shared" si="89"/>
        <v>5158</v>
      </c>
      <c r="AW41" s="14">
        <f>INDEX(属性投放!$DG$6:$DG$85,(卡牌属性!AG41-2)*20+卡牌属性!AL41)</f>
        <v>51615</v>
      </c>
      <c r="AX41" s="14">
        <f t="shared" si="90"/>
        <v>51615</v>
      </c>
      <c r="AY41" s="14">
        <f t="shared" si="90"/>
        <v>51615</v>
      </c>
      <c r="AZ41" s="14">
        <f t="shared" si="90"/>
        <v>51615</v>
      </c>
      <c r="BA41" s="14">
        <f t="shared" si="90"/>
        <v>51615</v>
      </c>
      <c r="BB41" s="14">
        <f>INDEX(属性投放!$DK$6:$DK$85,(卡牌属性!AG41-2)*20+卡牌属性!AL41)</f>
        <v>235</v>
      </c>
      <c r="BC41" s="14">
        <f t="shared" si="91"/>
        <v>235</v>
      </c>
      <c r="BD41" s="14">
        <f t="shared" si="91"/>
        <v>235</v>
      </c>
      <c r="BE41" s="14">
        <f t="shared" si="91"/>
        <v>235</v>
      </c>
      <c r="BF41" s="14">
        <f t="shared" si="91"/>
        <v>235</v>
      </c>
      <c r="BG41" s="14">
        <f>INDEX(属性投放!$DL$6:$DL$85,(卡牌属性!AG41-2)*20+卡牌属性!AL41)</f>
        <v>117</v>
      </c>
      <c r="BH41" s="14">
        <f t="shared" si="92"/>
        <v>117</v>
      </c>
      <c r="BI41" s="14">
        <f t="shared" si="92"/>
        <v>117</v>
      </c>
      <c r="BJ41" s="14">
        <f t="shared" si="92"/>
        <v>117</v>
      </c>
      <c r="BK41" s="14">
        <f t="shared" si="92"/>
        <v>117</v>
      </c>
      <c r="BL41" s="14">
        <f>INDEX(属性投放!$DM$6:$DM$85,(卡牌属性!AG41-2)*20+卡牌属性!AL41)</f>
        <v>1175</v>
      </c>
      <c r="BM41" s="14">
        <f t="shared" si="93"/>
        <v>1175</v>
      </c>
      <c r="BN41" s="14">
        <f t="shared" si="93"/>
        <v>1175</v>
      </c>
      <c r="BO41" s="14">
        <f t="shared" si="93"/>
        <v>1175</v>
      </c>
      <c r="BP41" s="14">
        <f t="shared" si="93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674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674</v>
      </c>
      <c r="CN41" s="14">
        <f>INDEX(属性投放!$BD$6:$BD$85,(BW41-2)*20+CB41)</f>
        <v>300</v>
      </c>
      <c r="CQ41" s="13">
        <v>37</v>
      </c>
      <c r="CR41" s="13">
        <f t="shared" si="48"/>
        <v>1</v>
      </c>
      <c r="CS41" s="13">
        <f t="shared" si="49"/>
        <v>37</v>
      </c>
      <c r="CT41" s="14">
        <f t="shared" si="50"/>
        <v>5</v>
      </c>
      <c r="CU41" s="14">
        <f t="shared" si="51"/>
        <v>1102001</v>
      </c>
      <c r="CV41" s="14" t="str">
        <f>INDEX($O$6:$O$36,CR41)&amp;"-"&amp;INDEX(属性投放!$AB$7:$AB$36,CX41)&amp;"-魂火-"&amp;CZ41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701</v>
      </c>
      <c r="CZ41" s="14">
        <f>INDEX(属性投放!$AM$7:$AM$58,CS41)</f>
        <v>1</v>
      </c>
      <c r="DA41" s="14">
        <f t="shared" si="18"/>
        <v>37</v>
      </c>
      <c r="DB41" s="14">
        <f>INDEX(属性投放!$AN$7:$AN$58,DA41)</f>
        <v>112</v>
      </c>
      <c r="DC41" s="14" t="s">
        <v>702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703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704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19"/>
        <v>1102002</v>
      </c>
      <c r="DQ41" s="14" t="str">
        <f t="shared" si="20"/>
        <v>许褚17突</v>
      </c>
      <c r="DR41" s="14">
        <f t="shared" si="52"/>
        <v>4</v>
      </c>
      <c r="DS41" s="14">
        <f t="shared" si="53"/>
        <v>5</v>
      </c>
      <c r="DT41" s="14">
        <f t="shared" si="54"/>
        <v>6</v>
      </c>
      <c r="DU41" s="14">
        <f t="shared" si="21"/>
        <v>3</v>
      </c>
      <c r="DV41" s="14">
        <f t="shared" si="22"/>
        <v>17</v>
      </c>
      <c r="DW41" s="14">
        <f t="shared" si="23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4"/>
        <v>6750</v>
      </c>
      <c r="EC41" s="14">
        <f t="shared" si="95"/>
        <v>7181</v>
      </c>
      <c r="ED41" s="14">
        <f t="shared" si="96"/>
        <v>7399</v>
      </c>
      <c r="EE41" s="14">
        <f t="shared" si="97"/>
        <v>7399</v>
      </c>
      <c r="EF41" s="14">
        <f t="shared" si="98"/>
        <v>8458</v>
      </c>
      <c r="EG41" s="14">
        <f t="shared" si="99"/>
        <v>3569</v>
      </c>
      <c r="EH41" s="14">
        <f t="shared" si="100"/>
        <v>3663</v>
      </c>
      <c r="EI41" s="14">
        <f t="shared" si="101"/>
        <v>3663</v>
      </c>
      <c r="EJ41" s="14">
        <f t="shared" si="102"/>
        <v>4166</v>
      </c>
      <c r="EK41" s="14">
        <f t="shared" si="103"/>
        <v>4405</v>
      </c>
      <c r="EL41" s="14">
        <f t="shared" si="104"/>
        <v>72690</v>
      </c>
      <c r="EM41" s="14">
        <f t="shared" si="105"/>
        <v>83080</v>
      </c>
      <c r="EN41" s="14">
        <f t="shared" si="106"/>
        <v>83080</v>
      </c>
      <c r="EO41" s="14">
        <f t="shared" si="107"/>
        <v>87700</v>
      </c>
      <c r="EP41" s="14">
        <f t="shared" si="108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F41" s="14">
        <f>INDEX(属性投放!$BP$6:$BP$85,(卡牌属性!$DU41-2)*20+卡牌属性!$DV41)</f>
        <v>1000</v>
      </c>
      <c r="FG41" s="14">
        <f>INDEX(属性投放!$BP$6:$BP$85,(卡牌属性!$DU41-2)*20+卡牌属性!$DV41)</f>
        <v>1000</v>
      </c>
      <c r="FH41" s="14">
        <f>INDEX(属性投放!$BP$6:$BP$85,(卡牌属性!$DU41-2)*20+卡牌属性!$DV41)</f>
        <v>1000</v>
      </c>
      <c r="FI41" s="14">
        <f>INDEX(属性投放!$BP$6:$BP$85,(卡牌属性!$DU41-2)*20+卡牌属性!$DV41)</f>
        <v>1000</v>
      </c>
      <c r="FJ41" s="14">
        <f>INDEX(属性投放!$BP$6:$BP$85,(卡牌属性!$DU41-2)*20+卡牌属性!$DV41)</f>
        <v>1000</v>
      </c>
      <c r="FK41" s="14">
        <f>INDEX(属性投放!$BQ$6:$BQ$85,(卡牌属性!$DU41-2)*20+卡牌属性!$DV41)</f>
        <v>500</v>
      </c>
      <c r="FL41" s="14">
        <f>INDEX(属性投放!$BQ$6:$BQ$85,(卡牌属性!$DU41-2)*20+卡牌属性!$DV41)</f>
        <v>500</v>
      </c>
      <c r="FM41" s="14">
        <f>INDEX(属性投放!$BQ$6:$BQ$85,(卡牌属性!$DU41-2)*20+卡牌属性!$DV41)</f>
        <v>500</v>
      </c>
      <c r="FN41" s="14">
        <f>INDEX(属性投放!$BQ$6:$BQ$85,(卡牌属性!$DU41-2)*20+卡牌属性!$DV41)</f>
        <v>500</v>
      </c>
      <c r="FO41" s="14">
        <f>INDEX(属性投放!$BQ$6:$BQ$85,(卡牌属性!$DU41-2)*20+卡牌属性!$DV41)</f>
        <v>500</v>
      </c>
      <c r="FP41" s="14">
        <f>INDEX(属性投放!$BR$6:$BR$85,(卡牌属性!$DU41-2)*20+卡牌属性!$DV41)</f>
        <v>10000</v>
      </c>
      <c r="FQ41" s="14">
        <f>INDEX(属性投放!$BR$6:$BR$85,(卡牌属性!$DU41-2)*20+卡牌属性!$DV41)</f>
        <v>10000</v>
      </c>
      <c r="FR41" s="14">
        <f>INDEX(属性投放!$BR$6:$BR$85,(卡牌属性!$DU41-2)*20+卡牌属性!$DV41)</f>
        <v>10000</v>
      </c>
      <c r="FS41" s="14">
        <f>INDEX(属性投放!$BR$6:$BR$85,(卡牌属性!$DU41-2)*20+卡牌属性!$DV41)</f>
        <v>10000</v>
      </c>
      <c r="FT41" s="14">
        <f>INDEX(属性投放!$BR$6:$BR$85,(卡牌属性!$DU41-2)*20+卡牌属性!$DV41)</f>
        <v>10000</v>
      </c>
      <c r="FX41" s="13">
        <v>37</v>
      </c>
      <c r="FY41" s="13">
        <f t="shared" si="109"/>
        <v>8</v>
      </c>
      <c r="FZ41" s="14">
        <f t="shared" si="70"/>
        <v>1102008</v>
      </c>
      <c r="GA41" s="14" t="s">
        <v>1478</v>
      </c>
      <c r="GB41" s="14">
        <f t="shared" si="110"/>
        <v>2</v>
      </c>
      <c r="GC41" s="14" t="str">
        <f t="shared" si="111"/>
        <v>夏侯渊-2星</v>
      </c>
      <c r="GD41" s="14">
        <f>INDEX(Y$6:Y$36,$FY41)+INDEX(属性偏向!Z$4:Z$8,卡牌属性!$GB41)</f>
        <v>8</v>
      </c>
      <c r="GE41" s="14" t="str">
        <f>INDEX(属性评价,卡牌属性!GD41)</f>
        <v>A+</v>
      </c>
      <c r="GF41" s="14">
        <f>INDEX(Z$6:Z$36,$FY41)+INDEX(属性偏向!AA$4:AA$8,卡牌属性!$GB41)</f>
        <v>6</v>
      </c>
      <c r="GG41" s="14" t="str">
        <f>INDEX(属性评价,卡牌属性!GF41)</f>
        <v>B+</v>
      </c>
      <c r="GH41" s="14">
        <f>INDEX(AA$6:AA$36,$FY41)+INDEX(属性偏向!AB$4:AB$8,卡牌属性!$GB41)</f>
        <v>10</v>
      </c>
      <c r="GI41" s="14" t="str">
        <f>INDEX(属性评价,卡牌属性!GH41)</f>
        <v>S+</v>
      </c>
      <c r="GL41" s="13">
        <v>37</v>
      </c>
      <c r="GM41" s="13">
        <f t="shared" si="112"/>
        <v>8</v>
      </c>
      <c r="GN41" s="14">
        <f t="shared" si="71"/>
        <v>1101008</v>
      </c>
      <c r="GO41" s="14" t="s">
        <v>1478</v>
      </c>
      <c r="GP41" s="14">
        <f t="shared" si="113"/>
        <v>2</v>
      </c>
      <c r="GQ41" s="14" t="str">
        <f t="shared" si="114"/>
        <v>黑尔·坎普-2星</v>
      </c>
      <c r="GR41" s="14">
        <f>INDEX(J$6:J$36,$GM41)+INDEX(属性偏向!Z$4:Z$8,卡牌属性!$GB41)</f>
        <v>5</v>
      </c>
      <c r="GS41" s="14" t="str">
        <f>INDEX(属性评价,卡牌属性!GR41)</f>
        <v>B</v>
      </c>
      <c r="GT41" s="14">
        <f>INDEX(K$6:K$36,$GM41)+INDEX(属性偏向!Z$4:Z$8,卡牌属性!$GB41)</f>
        <v>4</v>
      </c>
      <c r="GU41" s="14" t="str">
        <f>INDEX(属性评价,卡牌属性!GT41)</f>
        <v>C+</v>
      </c>
      <c r="GV41" s="14">
        <f>INDEX(L$6:L$36,$GM41)+INDEX(属性偏向!Z$4:Z$8,卡牌属性!$GB41)</f>
        <v>3</v>
      </c>
      <c r="GW41" s="14" t="str">
        <f>INDEX(属性评价,卡牌属性!GV41)</f>
        <v>C</v>
      </c>
      <c r="HA41" s="13">
        <v>37</v>
      </c>
      <c r="HB41" s="13">
        <f>MATCH(HA41-1,属性投放!$T$6:$T$66,1)</f>
        <v>2</v>
      </c>
      <c r="HC41" s="13">
        <f>MATCH(HA41,属性投放!$AN$6:$AN$58,1)-1</f>
        <v>7</v>
      </c>
      <c r="HD41" s="13">
        <f>MATCH(HA41-1,属性投放!$AD$6:$AD$26,1)</f>
        <v>5</v>
      </c>
      <c r="HE41" s="13" t="str">
        <f>INDEX(属性投放!$AB$7:$AB$26,卡牌属性!HD41)</f>
        <v>众合+1</v>
      </c>
      <c r="HF41" s="14">
        <f t="shared" si="115"/>
        <v>485</v>
      </c>
      <c r="HG41" s="14">
        <f t="shared" si="116"/>
        <v>215</v>
      </c>
      <c r="HH41" s="14">
        <f t="shared" si="117"/>
        <v>4150</v>
      </c>
      <c r="HI41" s="14">
        <f t="shared" si="118"/>
        <v>8</v>
      </c>
      <c r="HJ41" s="14">
        <f t="shared" si="119"/>
        <v>4</v>
      </c>
      <c r="HK41" s="14">
        <f t="shared" si="120"/>
        <v>80</v>
      </c>
      <c r="HL41" s="14">
        <f>HF41+HI41*($HA41-INDEX(属性投放!$AD$6:$AD$26,卡牌属性!$HD41))</f>
        <v>501</v>
      </c>
      <c r="HM41" s="14">
        <f>HG41+HJ41*($HA41-INDEX(属性投放!$AD$6:$AD$26,卡牌属性!$HD41))</f>
        <v>223</v>
      </c>
      <c r="HN41" s="14">
        <f>HH41+HK41*($HA41-INDEX(属性投放!$AD$6:$AD$26,卡牌属性!$HD41))</f>
        <v>4310</v>
      </c>
      <c r="HO41" s="14">
        <f t="shared" si="121"/>
        <v>165</v>
      </c>
      <c r="HP41" s="14">
        <f t="shared" si="122"/>
        <v>84</v>
      </c>
      <c r="HQ41" s="14">
        <f t="shared" si="123"/>
        <v>1650</v>
      </c>
      <c r="HR41" s="14">
        <f>IF(COUNTIF(属性投放!$AN$7:$AN$58,"="&amp;卡牌属性!HA41)&gt;0,卡牌属性!HC41,0)</f>
        <v>0</v>
      </c>
      <c r="HS41" s="14">
        <f t="shared" si="124"/>
        <v>0</v>
      </c>
      <c r="HT41" s="14">
        <f t="shared" si="125"/>
        <v>0</v>
      </c>
      <c r="HU41" s="14">
        <f t="shared" si="126"/>
        <v>0</v>
      </c>
      <c r="HV41" s="14">
        <f>IF(COUNTIF(属性投放!$AD$6:$AD$26,"="&amp;卡牌属性!HA41)&gt;0,卡牌属性!HD41,0)</f>
        <v>0</v>
      </c>
      <c r="HW41" s="14">
        <f t="shared" si="127"/>
        <v>0</v>
      </c>
      <c r="HX41" s="14">
        <f t="shared" si="128"/>
        <v>0</v>
      </c>
      <c r="HY41" s="14">
        <f t="shared" si="129"/>
        <v>0</v>
      </c>
      <c r="HZ41" s="14">
        <f t="shared" si="72"/>
        <v>8</v>
      </c>
      <c r="IA41" s="14">
        <f t="shared" si="73"/>
        <v>4</v>
      </c>
      <c r="IB41" s="14">
        <f t="shared" si="74"/>
        <v>80</v>
      </c>
      <c r="IC41" s="14">
        <f t="shared" si="75"/>
        <v>666</v>
      </c>
      <c r="ID41" s="14">
        <f t="shared" si="76"/>
        <v>307</v>
      </c>
      <c r="IE41" s="14">
        <f t="shared" si="77"/>
        <v>5960</v>
      </c>
      <c r="IF41" s="14">
        <f t="shared" si="78"/>
        <v>240</v>
      </c>
      <c r="IG41" s="14">
        <f t="shared" si="79"/>
        <v>0</v>
      </c>
      <c r="IH41" s="14">
        <f t="shared" si="80"/>
        <v>0</v>
      </c>
      <c r="II41" s="14">
        <f t="shared" si="81"/>
        <v>18760</v>
      </c>
      <c r="IJ41" s="17">
        <f t="shared" si="82"/>
        <v>1.279317697228145E-2</v>
      </c>
      <c r="IK41" s="17">
        <f t="shared" si="83"/>
        <v>0</v>
      </c>
      <c r="IL41" s="17">
        <f t="shared" si="84"/>
        <v>0</v>
      </c>
      <c r="IM41" s="23">
        <f>SUM(IF$5:IF41)</f>
        <v>7280</v>
      </c>
      <c r="IN41" s="14">
        <f>SUM(IG$5:IG41)</f>
        <v>4980</v>
      </c>
      <c r="IO41" s="14">
        <f>SUM(IH$5:IH41)</f>
        <v>3160</v>
      </c>
      <c r="IP41" s="17">
        <f t="shared" si="85"/>
        <v>0.38805970149253732</v>
      </c>
      <c r="IQ41" s="17">
        <f t="shared" si="86"/>
        <v>0.26545842217484006</v>
      </c>
      <c r="IR41" s="17">
        <f t="shared" si="87"/>
        <v>0.16844349680170576</v>
      </c>
    </row>
    <row r="42" spans="14:252" ht="16.5" x14ac:dyDescent="0.2">
      <c r="AE42" s="13">
        <v>38</v>
      </c>
      <c r="AF42" s="13">
        <f t="shared" si="47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8"/>
        <v>11171</v>
      </c>
      <c r="AO42" s="14">
        <f t="shared" si="88"/>
        <v>11171</v>
      </c>
      <c r="AP42" s="14">
        <f t="shared" si="88"/>
        <v>11171</v>
      </c>
      <c r="AQ42" s="14">
        <f t="shared" si="88"/>
        <v>11171</v>
      </c>
      <c r="AR42" s="14">
        <f>INDEX(属性投放!$DF$6:$DF$85,(卡牌属性!AG42-2)*20+卡牌属性!AL42)</f>
        <v>5577</v>
      </c>
      <c r="AS42" s="14">
        <f t="shared" si="89"/>
        <v>5577</v>
      </c>
      <c r="AT42" s="14">
        <f t="shared" si="89"/>
        <v>5577</v>
      </c>
      <c r="AU42" s="14">
        <f t="shared" si="89"/>
        <v>5577</v>
      </c>
      <c r="AV42" s="14">
        <f t="shared" si="89"/>
        <v>5577</v>
      </c>
      <c r="AW42" s="14">
        <f>INDEX(属性投放!$DG$6:$DG$85,(卡牌属性!AG42-2)*20+卡牌属性!AL42)</f>
        <v>55805</v>
      </c>
      <c r="AX42" s="14">
        <f t="shared" si="90"/>
        <v>55805</v>
      </c>
      <c r="AY42" s="14">
        <f t="shared" si="90"/>
        <v>55805</v>
      </c>
      <c r="AZ42" s="14">
        <f t="shared" si="90"/>
        <v>55805</v>
      </c>
      <c r="BA42" s="14">
        <f t="shared" si="90"/>
        <v>55805</v>
      </c>
      <c r="BB42" s="14">
        <f>INDEX(属性投放!$DK$6:$DK$85,(卡牌属性!AG42-2)*20+卡牌属性!AL42)</f>
        <v>235</v>
      </c>
      <c r="BC42" s="14">
        <f t="shared" si="91"/>
        <v>235</v>
      </c>
      <c r="BD42" s="14">
        <f t="shared" si="91"/>
        <v>235</v>
      </c>
      <c r="BE42" s="14">
        <f t="shared" si="91"/>
        <v>235</v>
      </c>
      <c r="BF42" s="14">
        <f t="shared" si="91"/>
        <v>235</v>
      </c>
      <c r="BG42" s="14">
        <f>INDEX(属性投放!$DL$6:$DL$85,(卡牌属性!AG42-2)*20+卡牌属性!AL42)</f>
        <v>117</v>
      </c>
      <c r="BH42" s="14">
        <f t="shared" si="92"/>
        <v>117</v>
      </c>
      <c r="BI42" s="14">
        <f t="shared" si="92"/>
        <v>117</v>
      </c>
      <c r="BJ42" s="14">
        <f t="shared" si="92"/>
        <v>117</v>
      </c>
      <c r="BK42" s="14">
        <f t="shared" si="92"/>
        <v>117</v>
      </c>
      <c r="BL42" s="14">
        <f>INDEX(属性投放!$DM$6:$DM$85,(卡牌属性!AG42-2)*20+卡牌属性!AL42)</f>
        <v>1175</v>
      </c>
      <c r="BM42" s="14">
        <f t="shared" si="93"/>
        <v>1175</v>
      </c>
      <c r="BN42" s="14">
        <f t="shared" si="93"/>
        <v>1175</v>
      </c>
      <c r="BO42" s="14">
        <f t="shared" si="93"/>
        <v>1175</v>
      </c>
      <c r="BP42" s="14">
        <f t="shared" si="93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674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674</v>
      </c>
      <c r="CN42" s="14">
        <f>INDEX(属性投放!$BD$6:$BD$85,(BW42-2)*20+CB42)</f>
        <v>300</v>
      </c>
      <c r="CQ42" s="13">
        <v>38</v>
      </c>
      <c r="CR42" s="13">
        <f t="shared" si="48"/>
        <v>1</v>
      </c>
      <c r="CS42" s="13">
        <f t="shared" si="49"/>
        <v>38</v>
      </c>
      <c r="CT42" s="14">
        <f t="shared" si="50"/>
        <v>5</v>
      </c>
      <c r="CU42" s="14">
        <f t="shared" si="51"/>
        <v>1102001</v>
      </c>
      <c r="CV42" s="14" t="str">
        <f>INDEX($O$6:$O$36,CR42)&amp;"-"&amp;INDEX(属性投放!$AB$7:$AB$36,CX42)&amp;"-魂火-"&amp;CZ42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701</v>
      </c>
      <c r="CZ42" s="14">
        <f>INDEX(属性投放!$AM$7:$AM$58,CS42)</f>
        <v>2</v>
      </c>
      <c r="DA42" s="14">
        <f t="shared" si="18"/>
        <v>38</v>
      </c>
      <c r="DB42" s="14">
        <f>INDEX(属性投放!$AN$7:$AN$58,DA42)</f>
        <v>115</v>
      </c>
      <c r="DC42" s="14" t="s">
        <v>702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703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704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19"/>
        <v>1102002</v>
      </c>
      <c r="DQ42" s="14" t="str">
        <f t="shared" si="20"/>
        <v>许褚18突</v>
      </c>
      <c r="DR42" s="14">
        <f t="shared" si="52"/>
        <v>4</v>
      </c>
      <c r="DS42" s="14">
        <f t="shared" si="53"/>
        <v>5</v>
      </c>
      <c r="DT42" s="14">
        <f t="shared" si="54"/>
        <v>6</v>
      </c>
      <c r="DU42" s="14">
        <f t="shared" si="21"/>
        <v>3</v>
      </c>
      <c r="DV42" s="14">
        <f t="shared" si="22"/>
        <v>18</v>
      </c>
      <c r="DW42" s="14">
        <f t="shared" si="23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4"/>
        <v>7950</v>
      </c>
      <c r="EC42" s="14">
        <f t="shared" si="95"/>
        <v>8421</v>
      </c>
      <c r="ED42" s="14">
        <f t="shared" si="96"/>
        <v>8679</v>
      </c>
      <c r="EE42" s="14">
        <f t="shared" si="97"/>
        <v>8679</v>
      </c>
      <c r="EF42" s="14">
        <f t="shared" si="98"/>
        <v>9858</v>
      </c>
      <c r="EG42" s="14">
        <f t="shared" si="99"/>
        <v>4189</v>
      </c>
      <c r="EH42" s="14">
        <f t="shared" si="100"/>
        <v>4307</v>
      </c>
      <c r="EI42" s="14">
        <f t="shared" si="101"/>
        <v>4307</v>
      </c>
      <c r="EJ42" s="14">
        <f t="shared" si="102"/>
        <v>4866</v>
      </c>
      <c r="EK42" s="14">
        <f t="shared" si="103"/>
        <v>5145</v>
      </c>
      <c r="EL42" s="14">
        <f t="shared" si="104"/>
        <v>85490</v>
      </c>
      <c r="EM42" s="14">
        <f t="shared" si="105"/>
        <v>97080</v>
      </c>
      <c r="EN42" s="14">
        <f t="shared" si="106"/>
        <v>97080</v>
      </c>
      <c r="EO42" s="14">
        <f t="shared" si="107"/>
        <v>102500</v>
      </c>
      <c r="EP42" s="14">
        <f t="shared" si="108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F42" s="14">
        <f>INDEX(属性投放!$BP$6:$BP$85,(卡牌属性!$DU42-2)*20+卡牌属性!$DV42)</f>
        <v>1800</v>
      </c>
      <c r="FG42" s="14">
        <f>INDEX(属性投放!$BP$6:$BP$85,(卡牌属性!$DU42-2)*20+卡牌属性!$DV42)</f>
        <v>1800</v>
      </c>
      <c r="FH42" s="14">
        <f>INDEX(属性投放!$BP$6:$BP$85,(卡牌属性!$DU42-2)*20+卡牌属性!$DV42)</f>
        <v>1800</v>
      </c>
      <c r="FI42" s="14">
        <f>INDEX(属性投放!$BP$6:$BP$85,(卡牌属性!$DU42-2)*20+卡牌属性!$DV42)</f>
        <v>1800</v>
      </c>
      <c r="FJ42" s="14">
        <f>INDEX(属性投放!$BP$6:$BP$85,(卡牌属性!$DU42-2)*20+卡牌属性!$DV42)</f>
        <v>1800</v>
      </c>
      <c r="FK42" s="14">
        <f>INDEX(属性投放!$BQ$6:$BQ$85,(卡牌属性!$DU42-2)*20+卡牌属性!$DV42)</f>
        <v>900</v>
      </c>
      <c r="FL42" s="14">
        <f>INDEX(属性投放!$BQ$6:$BQ$85,(卡牌属性!$DU42-2)*20+卡牌属性!$DV42)</f>
        <v>900</v>
      </c>
      <c r="FM42" s="14">
        <f>INDEX(属性投放!$BQ$6:$BQ$85,(卡牌属性!$DU42-2)*20+卡牌属性!$DV42)</f>
        <v>900</v>
      </c>
      <c r="FN42" s="14">
        <f>INDEX(属性投放!$BQ$6:$BQ$85,(卡牌属性!$DU42-2)*20+卡牌属性!$DV42)</f>
        <v>900</v>
      </c>
      <c r="FO42" s="14">
        <f>INDEX(属性投放!$BQ$6:$BQ$85,(卡牌属性!$DU42-2)*20+卡牌属性!$DV42)</f>
        <v>900</v>
      </c>
      <c r="FP42" s="14">
        <f>INDEX(属性投放!$BR$6:$BR$85,(卡牌属性!$DU42-2)*20+卡牌属性!$DV42)</f>
        <v>18000</v>
      </c>
      <c r="FQ42" s="14">
        <f>INDEX(属性投放!$BR$6:$BR$85,(卡牌属性!$DU42-2)*20+卡牌属性!$DV42)</f>
        <v>18000</v>
      </c>
      <c r="FR42" s="14">
        <f>INDEX(属性投放!$BR$6:$BR$85,(卡牌属性!$DU42-2)*20+卡牌属性!$DV42)</f>
        <v>18000</v>
      </c>
      <c r="FS42" s="14">
        <f>INDEX(属性投放!$BR$6:$BR$85,(卡牌属性!$DU42-2)*20+卡牌属性!$DV42)</f>
        <v>18000</v>
      </c>
      <c r="FT42" s="14">
        <f>INDEX(属性投放!$BR$6:$BR$85,(卡牌属性!$DU42-2)*20+卡牌属性!$DV42)</f>
        <v>18000</v>
      </c>
      <c r="FX42" s="13">
        <v>38</v>
      </c>
      <c r="FY42" s="13">
        <f t="shared" si="109"/>
        <v>8</v>
      </c>
      <c r="FZ42" s="14">
        <f t="shared" si="70"/>
        <v>1102008</v>
      </c>
      <c r="GA42" s="14" t="s">
        <v>1478</v>
      </c>
      <c r="GB42" s="14">
        <f t="shared" si="110"/>
        <v>3</v>
      </c>
      <c r="GC42" s="14" t="str">
        <f t="shared" si="111"/>
        <v>夏侯渊-3星</v>
      </c>
      <c r="GD42" s="14">
        <f>INDEX(Y$6:Y$36,$FY42)+INDEX(属性偏向!Z$4:Z$8,卡牌属性!$GB42)</f>
        <v>9</v>
      </c>
      <c r="GE42" s="14" t="str">
        <f>INDEX(属性评价,卡牌属性!GD42)</f>
        <v>S</v>
      </c>
      <c r="GF42" s="14">
        <f>INDEX(Z$6:Z$36,$FY42)+INDEX(属性偏向!AA$4:AA$8,卡牌属性!$GB42)</f>
        <v>6</v>
      </c>
      <c r="GG42" s="14" t="str">
        <f>INDEX(属性评价,卡牌属性!GF42)</f>
        <v>B+</v>
      </c>
      <c r="GH42" s="14">
        <f>INDEX(AA$6:AA$36,$FY42)+INDEX(属性偏向!AB$4:AB$8,卡牌属性!$GB42)</f>
        <v>10</v>
      </c>
      <c r="GI42" s="14" t="str">
        <f>INDEX(属性评价,卡牌属性!GH42)</f>
        <v>S+</v>
      </c>
      <c r="GL42" s="13">
        <v>38</v>
      </c>
      <c r="GM42" s="13">
        <f t="shared" si="112"/>
        <v>8</v>
      </c>
      <c r="GN42" s="14">
        <f t="shared" si="71"/>
        <v>1101008</v>
      </c>
      <c r="GO42" s="14" t="s">
        <v>1478</v>
      </c>
      <c r="GP42" s="14">
        <f t="shared" si="113"/>
        <v>3</v>
      </c>
      <c r="GQ42" s="14" t="str">
        <f t="shared" si="114"/>
        <v>黑尔·坎普-3星</v>
      </c>
      <c r="GR42" s="14">
        <f>INDEX(J$6:J$36,$GM42)+INDEX(属性偏向!Z$4:Z$8,卡牌属性!$GB42)</f>
        <v>6</v>
      </c>
      <c r="GS42" s="14" t="str">
        <f>INDEX(属性评价,卡牌属性!GR42)</f>
        <v>B+</v>
      </c>
      <c r="GT42" s="14">
        <f>INDEX(K$6:K$36,$GM42)+INDEX(属性偏向!Z$4:Z$8,卡牌属性!$GB42)</f>
        <v>5</v>
      </c>
      <c r="GU42" s="14" t="str">
        <f>INDEX(属性评价,卡牌属性!GT42)</f>
        <v>B</v>
      </c>
      <c r="GV42" s="14">
        <f>INDEX(L$6:L$36,$GM42)+INDEX(属性偏向!Z$4:Z$8,卡牌属性!$GB42)</f>
        <v>4</v>
      </c>
      <c r="GW42" s="14" t="str">
        <f>INDEX(属性评价,卡牌属性!GV42)</f>
        <v>C+</v>
      </c>
      <c r="HA42" s="13">
        <v>38</v>
      </c>
      <c r="HB42" s="13">
        <f>MATCH(HA42-1,属性投放!$T$6:$T$66,1)</f>
        <v>2</v>
      </c>
      <c r="HC42" s="13">
        <f>MATCH(HA42,属性投放!$AN$6:$AN$58,1)-1</f>
        <v>7</v>
      </c>
      <c r="HD42" s="13">
        <f>MATCH(HA42-1,属性投放!$AD$6:$AD$26,1)</f>
        <v>5</v>
      </c>
      <c r="HE42" s="13" t="str">
        <f>INDEX(属性投放!$AB$7:$AB$26,卡牌属性!HD42)</f>
        <v>众合+1</v>
      </c>
      <c r="HF42" s="14">
        <f t="shared" si="115"/>
        <v>485</v>
      </c>
      <c r="HG42" s="14">
        <f t="shared" si="116"/>
        <v>215</v>
      </c>
      <c r="HH42" s="14">
        <f t="shared" si="117"/>
        <v>4150</v>
      </c>
      <c r="HI42" s="14">
        <f t="shared" si="118"/>
        <v>8</v>
      </c>
      <c r="HJ42" s="14">
        <f t="shared" si="119"/>
        <v>4</v>
      </c>
      <c r="HK42" s="14">
        <f t="shared" si="120"/>
        <v>80</v>
      </c>
      <c r="HL42" s="14">
        <f>HF42+HI42*($HA42-INDEX(属性投放!$AD$6:$AD$26,卡牌属性!$HD42))</f>
        <v>509</v>
      </c>
      <c r="HM42" s="14">
        <f>HG42+HJ42*($HA42-INDEX(属性投放!$AD$6:$AD$26,卡牌属性!$HD42))</f>
        <v>227</v>
      </c>
      <c r="HN42" s="14">
        <f>HH42+HK42*($HA42-INDEX(属性投放!$AD$6:$AD$26,卡牌属性!$HD42))</f>
        <v>4390</v>
      </c>
      <c r="HO42" s="14">
        <f t="shared" si="121"/>
        <v>165</v>
      </c>
      <c r="HP42" s="14">
        <f t="shared" si="122"/>
        <v>84</v>
      </c>
      <c r="HQ42" s="14">
        <f t="shared" si="123"/>
        <v>1650</v>
      </c>
      <c r="HR42" s="14">
        <f>IF(COUNTIF(属性投放!$AN$7:$AN$58,"="&amp;卡牌属性!HA42)&gt;0,卡牌属性!HC42,0)</f>
        <v>0</v>
      </c>
      <c r="HS42" s="14">
        <f t="shared" si="124"/>
        <v>0</v>
      </c>
      <c r="HT42" s="14">
        <f t="shared" si="125"/>
        <v>0</v>
      </c>
      <c r="HU42" s="14">
        <f t="shared" si="126"/>
        <v>0</v>
      </c>
      <c r="HV42" s="14">
        <f>IF(COUNTIF(属性投放!$AD$6:$AD$26,"="&amp;卡牌属性!HA42)&gt;0,卡牌属性!HD42,0)</f>
        <v>0</v>
      </c>
      <c r="HW42" s="14">
        <f t="shared" si="127"/>
        <v>0</v>
      </c>
      <c r="HX42" s="14">
        <f t="shared" si="128"/>
        <v>0</v>
      </c>
      <c r="HY42" s="14">
        <f t="shared" si="129"/>
        <v>0</v>
      </c>
      <c r="HZ42" s="14">
        <f t="shared" si="72"/>
        <v>8</v>
      </c>
      <c r="IA42" s="14">
        <f t="shared" si="73"/>
        <v>4</v>
      </c>
      <c r="IB42" s="14">
        <f t="shared" si="74"/>
        <v>80</v>
      </c>
      <c r="IC42" s="14">
        <f t="shared" si="75"/>
        <v>674</v>
      </c>
      <c r="ID42" s="14">
        <f t="shared" si="76"/>
        <v>311</v>
      </c>
      <c r="IE42" s="14">
        <f t="shared" si="77"/>
        <v>6040</v>
      </c>
      <c r="IF42" s="14">
        <f t="shared" si="78"/>
        <v>240</v>
      </c>
      <c r="IG42" s="14">
        <f t="shared" si="79"/>
        <v>0</v>
      </c>
      <c r="IH42" s="14">
        <f t="shared" si="80"/>
        <v>0</v>
      </c>
      <c r="II42" s="14">
        <f t="shared" si="81"/>
        <v>19000</v>
      </c>
      <c r="IJ42" s="17">
        <f t="shared" si="82"/>
        <v>1.2631578947368421E-2</v>
      </c>
      <c r="IK42" s="17">
        <f t="shared" si="83"/>
        <v>0</v>
      </c>
      <c r="IL42" s="17">
        <f t="shared" si="84"/>
        <v>0</v>
      </c>
      <c r="IM42" s="23">
        <f>SUM(IF$5:IF42)</f>
        <v>7520</v>
      </c>
      <c r="IN42" s="14">
        <f>SUM(IG$5:IG42)</f>
        <v>4980</v>
      </c>
      <c r="IO42" s="14">
        <f>SUM(IH$5:IH42)</f>
        <v>3160</v>
      </c>
      <c r="IP42" s="17">
        <f t="shared" si="85"/>
        <v>0.39578947368421052</v>
      </c>
      <c r="IQ42" s="17">
        <f t="shared" si="86"/>
        <v>0.26210526315789473</v>
      </c>
      <c r="IR42" s="17">
        <f t="shared" si="87"/>
        <v>0.16631578947368422</v>
      </c>
    </row>
    <row r="43" spans="14:252" ht="16.5" x14ac:dyDescent="0.2">
      <c r="AE43" s="13">
        <v>39</v>
      </c>
      <c r="AF43" s="13">
        <f t="shared" si="47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8"/>
        <v>17884</v>
      </c>
      <c r="AO43" s="14">
        <f t="shared" si="88"/>
        <v>17884</v>
      </c>
      <c r="AP43" s="14">
        <f t="shared" si="88"/>
        <v>17884</v>
      </c>
      <c r="AQ43" s="14">
        <f t="shared" si="88"/>
        <v>17884</v>
      </c>
      <c r="AR43" s="14">
        <f>INDEX(属性投放!$DF$6:$DF$85,(卡牌属性!AG43-2)*20+卡牌属性!AL43)</f>
        <v>8921</v>
      </c>
      <c r="AS43" s="14">
        <f t="shared" si="89"/>
        <v>8921</v>
      </c>
      <c r="AT43" s="14">
        <f t="shared" si="89"/>
        <v>8921</v>
      </c>
      <c r="AU43" s="14">
        <f t="shared" si="89"/>
        <v>8921</v>
      </c>
      <c r="AV43" s="14">
        <f t="shared" si="89"/>
        <v>8921</v>
      </c>
      <c r="AW43" s="14">
        <f>INDEX(属性投放!$DG$6:$DG$85,(卡牌属性!AG43-2)*20+卡牌属性!AL43)</f>
        <v>89370</v>
      </c>
      <c r="AX43" s="14">
        <f t="shared" si="90"/>
        <v>89370</v>
      </c>
      <c r="AY43" s="14">
        <f t="shared" si="90"/>
        <v>89370</v>
      </c>
      <c r="AZ43" s="14">
        <f t="shared" si="90"/>
        <v>89370</v>
      </c>
      <c r="BA43" s="14">
        <f t="shared" si="90"/>
        <v>89370</v>
      </c>
      <c r="BB43" s="14">
        <f>INDEX(属性投放!$DK$6:$DK$85,(卡牌属性!AG43-2)*20+卡牌属性!AL43)</f>
        <v>462</v>
      </c>
      <c r="BC43" s="14">
        <f t="shared" si="91"/>
        <v>462</v>
      </c>
      <c r="BD43" s="14">
        <f t="shared" si="91"/>
        <v>462</v>
      </c>
      <c r="BE43" s="14">
        <f t="shared" si="91"/>
        <v>462</v>
      </c>
      <c r="BF43" s="14">
        <f t="shared" si="91"/>
        <v>462</v>
      </c>
      <c r="BG43" s="14">
        <f>INDEX(属性投放!$DL$6:$DL$85,(卡牌属性!AG43-2)*20+卡牌属性!AL43)</f>
        <v>231</v>
      </c>
      <c r="BH43" s="14">
        <f t="shared" si="92"/>
        <v>231</v>
      </c>
      <c r="BI43" s="14">
        <f t="shared" si="92"/>
        <v>231</v>
      </c>
      <c r="BJ43" s="14">
        <f t="shared" si="92"/>
        <v>231</v>
      </c>
      <c r="BK43" s="14">
        <f t="shared" si="92"/>
        <v>231</v>
      </c>
      <c r="BL43" s="14">
        <f>INDEX(属性投放!$DM$6:$DM$85,(卡牌属性!AG43-2)*20+卡牌属性!AL43)</f>
        <v>2310</v>
      </c>
      <c r="BM43" s="14">
        <f t="shared" si="93"/>
        <v>2310</v>
      </c>
      <c r="BN43" s="14">
        <f t="shared" si="93"/>
        <v>2310</v>
      </c>
      <c r="BO43" s="14">
        <f t="shared" si="93"/>
        <v>2310</v>
      </c>
      <c r="BP43" s="14">
        <f t="shared" si="93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674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674</v>
      </c>
      <c r="CN43" s="14">
        <f>INDEX(属性投放!$BD$6:$BD$85,(BW43-2)*20+CB43)</f>
        <v>400</v>
      </c>
      <c r="CQ43" s="13">
        <v>39</v>
      </c>
      <c r="CR43" s="13">
        <f t="shared" si="48"/>
        <v>1</v>
      </c>
      <c r="CS43" s="13">
        <f t="shared" si="49"/>
        <v>39</v>
      </c>
      <c r="CT43" s="14">
        <f t="shared" si="50"/>
        <v>5</v>
      </c>
      <c r="CU43" s="14">
        <f t="shared" si="51"/>
        <v>1102001</v>
      </c>
      <c r="CV43" s="14" t="str">
        <f>INDEX($O$6:$O$36,CR43)&amp;"-"&amp;INDEX(属性投放!$AB$7:$AB$36,CX43)&amp;"-魂火-"&amp;CZ43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701</v>
      </c>
      <c r="CZ43" s="14">
        <f>INDEX(属性投放!$AM$7:$AM$58,CS43)</f>
        <v>3</v>
      </c>
      <c r="DA43" s="14">
        <f t="shared" si="18"/>
        <v>39</v>
      </c>
      <c r="DB43" s="14">
        <f>INDEX(属性投放!$AN$7:$AN$58,DA43)</f>
        <v>117</v>
      </c>
      <c r="DC43" s="14" t="s">
        <v>702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703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704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19"/>
        <v>1102002</v>
      </c>
      <c r="DQ43" s="14" t="str">
        <f t="shared" si="20"/>
        <v>许褚19突</v>
      </c>
      <c r="DR43" s="14">
        <f t="shared" si="52"/>
        <v>4</v>
      </c>
      <c r="DS43" s="14">
        <f t="shared" si="53"/>
        <v>5</v>
      </c>
      <c r="DT43" s="14">
        <f t="shared" si="54"/>
        <v>6</v>
      </c>
      <c r="DU43" s="14">
        <f t="shared" si="21"/>
        <v>3</v>
      </c>
      <c r="DV43" s="14">
        <f t="shared" si="22"/>
        <v>19</v>
      </c>
      <c r="DW43" s="14">
        <f t="shared" si="23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4"/>
        <v>9925</v>
      </c>
      <c r="EC43" s="14">
        <f t="shared" si="95"/>
        <v>10431</v>
      </c>
      <c r="ED43" s="14">
        <f t="shared" si="96"/>
        <v>10724</v>
      </c>
      <c r="EE43" s="14">
        <f t="shared" si="97"/>
        <v>10724</v>
      </c>
      <c r="EF43" s="14">
        <f t="shared" si="98"/>
        <v>12008</v>
      </c>
      <c r="EG43" s="14">
        <f t="shared" si="99"/>
        <v>5194</v>
      </c>
      <c r="EH43" s="14">
        <f t="shared" si="100"/>
        <v>5333</v>
      </c>
      <c r="EI43" s="14">
        <f t="shared" si="101"/>
        <v>5333</v>
      </c>
      <c r="EJ43" s="14">
        <f t="shared" si="102"/>
        <v>5941</v>
      </c>
      <c r="EK43" s="14">
        <f t="shared" si="103"/>
        <v>6255</v>
      </c>
      <c r="EL43" s="14">
        <f t="shared" si="104"/>
        <v>105940</v>
      </c>
      <c r="EM43" s="14">
        <f t="shared" si="105"/>
        <v>118580</v>
      </c>
      <c r="EN43" s="14">
        <f t="shared" si="106"/>
        <v>118580</v>
      </c>
      <c r="EO43" s="14">
        <f t="shared" si="107"/>
        <v>124700</v>
      </c>
      <c r="EP43" s="14">
        <f t="shared" si="108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F43" s="14">
        <f>INDEX(属性投放!$BP$6:$BP$85,(卡牌属性!$DU43-2)*20+卡牌属性!$DV43)</f>
        <v>1800</v>
      </c>
      <c r="FG43" s="14">
        <f>INDEX(属性投放!$BP$6:$BP$85,(卡牌属性!$DU43-2)*20+卡牌属性!$DV43)</f>
        <v>1800</v>
      </c>
      <c r="FH43" s="14">
        <f>INDEX(属性投放!$BP$6:$BP$85,(卡牌属性!$DU43-2)*20+卡牌属性!$DV43)</f>
        <v>1800</v>
      </c>
      <c r="FI43" s="14">
        <f>INDEX(属性投放!$BP$6:$BP$85,(卡牌属性!$DU43-2)*20+卡牌属性!$DV43)</f>
        <v>1800</v>
      </c>
      <c r="FJ43" s="14">
        <f>INDEX(属性投放!$BP$6:$BP$85,(卡牌属性!$DU43-2)*20+卡牌属性!$DV43)</f>
        <v>1800</v>
      </c>
      <c r="FK43" s="14">
        <f>INDEX(属性投放!$BQ$6:$BQ$85,(卡牌属性!$DU43-2)*20+卡牌属性!$DV43)</f>
        <v>900</v>
      </c>
      <c r="FL43" s="14">
        <f>INDEX(属性投放!$BQ$6:$BQ$85,(卡牌属性!$DU43-2)*20+卡牌属性!$DV43)</f>
        <v>900</v>
      </c>
      <c r="FM43" s="14">
        <f>INDEX(属性投放!$BQ$6:$BQ$85,(卡牌属性!$DU43-2)*20+卡牌属性!$DV43)</f>
        <v>900</v>
      </c>
      <c r="FN43" s="14">
        <f>INDEX(属性投放!$BQ$6:$BQ$85,(卡牌属性!$DU43-2)*20+卡牌属性!$DV43)</f>
        <v>900</v>
      </c>
      <c r="FO43" s="14">
        <f>INDEX(属性投放!$BQ$6:$BQ$85,(卡牌属性!$DU43-2)*20+卡牌属性!$DV43)</f>
        <v>900</v>
      </c>
      <c r="FP43" s="14">
        <f>INDEX(属性投放!$BR$6:$BR$85,(卡牌属性!$DU43-2)*20+卡牌属性!$DV43)</f>
        <v>18000</v>
      </c>
      <c r="FQ43" s="14">
        <f>INDEX(属性投放!$BR$6:$BR$85,(卡牌属性!$DU43-2)*20+卡牌属性!$DV43)</f>
        <v>18000</v>
      </c>
      <c r="FR43" s="14">
        <f>INDEX(属性投放!$BR$6:$BR$85,(卡牌属性!$DU43-2)*20+卡牌属性!$DV43)</f>
        <v>18000</v>
      </c>
      <c r="FS43" s="14">
        <f>INDEX(属性投放!$BR$6:$BR$85,(卡牌属性!$DU43-2)*20+卡牌属性!$DV43)</f>
        <v>18000</v>
      </c>
      <c r="FT43" s="14">
        <f>INDEX(属性投放!$BR$6:$BR$85,(卡牌属性!$DU43-2)*20+卡牌属性!$DV43)</f>
        <v>18000</v>
      </c>
      <c r="FX43" s="13">
        <v>39</v>
      </c>
      <c r="FY43" s="13">
        <f t="shared" si="109"/>
        <v>8</v>
      </c>
      <c r="FZ43" s="14">
        <f t="shared" si="70"/>
        <v>1102008</v>
      </c>
      <c r="GA43" s="14" t="s">
        <v>1478</v>
      </c>
      <c r="GB43" s="14">
        <f t="shared" si="110"/>
        <v>4</v>
      </c>
      <c r="GC43" s="14" t="str">
        <f t="shared" si="111"/>
        <v>夏侯渊-4星</v>
      </c>
      <c r="GD43" s="14">
        <f>INDEX(Y$6:Y$36,$FY43)+INDEX(属性偏向!Z$4:Z$8,卡牌属性!$GB43)</f>
        <v>9</v>
      </c>
      <c r="GE43" s="14" t="str">
        <f>INDEX(属性评价,卡牌属性!GD43)</f>
        <v>S</v>
      </c>
      <c r="GF43" s="14">
        <f>INDEX(Z$6:Z$36,$FY43)+INDEX(属性偏向!AA$4:AA$8,卡牌属性!$GB43)</f>
        <v>7</v>
      </c>
      <c r="GG43" s="14" t="str">
        <f>INDEX(属性评价,卡牌属性!GF43)</f>
        <v>A</v>
      </c>
      <c r="GH43" s="14">
        <f>INDEX(AA$6:AA$36,$FY43)+INDEX(属性偏向!AB$4:AB$8,卡牌属性!$GB43)</f>
        <v>11</v>
      </c>
      <c r="GI43" s="14" t="str">
        <f>INDEX(属性评价,卡牌属性!GH43)</f>
        <v>SS</v>
      </c>
      <c r="GL43" s="13">
        <v>39</v>
      </c>
      <c r="GM43" s="13">
        <f t="shared" si="112"/>
        <v>8</v>
      </c>
      <c r="GN43" s="14">
        <f t="shared" si="71"/>
        <v>1101008</v>
      </c>
      <c r="GO43" s="14" t="s">
        <v>1478</v>
      </c>
      <c r="GP43" s="14">
        <f t="shared" si="113"/>
        <v>4</v>
      </c>
      <c r="GQ43" s="14" t="str">
        <f t="shared" si="114"/>
        <v>黑尔·坎普-4星</v>
      </c>
      <c r="GR43" s="14">
        <f>INDEX(J$6:J$36,$GM43)+INDEX(属性偏向!Z$4:Z$8,卡牌属性!$GB43)</f>
        <v>6</v>
      </c>
      <c r="GS43" s="14" t="str">
        <f>INDEX(属性评价,卡牌属性!GR43)</f>
        <v>B+</v>
      </c>
      <c r="GT43" s="14">
        <f>INDEX(K$6:K$36,$GM43)+INDEX(属性偏向!Z$4:Z$8,卡牌属性!$GB43)</f>
        <v>5</v>
      </c>
      <c r="GU43" s="14" t="str">
        <f>INDEX(属性评价,卡牌属性!GT43)</f>
        <v>B</v>
      </c>
      <c r="GV43" s="14">
        <f>INDEX(L$6:L$36,$GM43)+INDEX(属性偏向!Z$4:Z$8,卡牌属性!$GB43)</f>
        <v>4</v>
      </c>
      <c r="GW43" s="14" t="str">
        <f>INDEX(属性评价,卡牌属性!GV43)</f>
        <v>C+</v>
      </c>
      <c r="HA43" s="13">
        <v>39</v>
      </c>
      <c r="HB43" s="13">
        <f>MATCH(HA43-1,属性投放!$T$6:$T$66,1)</f>
        <v>2</v>
      </c>
      <c r="HC43" s="13">
        <f>MATCH(HA43,属性投放!$AN$6:$AN$58,1)-1</f>
        <v>7</v>
      </c>
      <c r="HD43" s="13">
        <f>MATCH(HA43-1,属性投放!$AD$6:$AD$26,1)</f>
        <v>5</v>
      </c>
      <c r="HE43" s="13" t="str">
        <f>INDEX(属性投放!$AB$7:$AB$26,卡牌属性!HD43)</f>
        <v>众合+1</v>
      </c>
      <c r="HF43" s="14">
        <f t="shared" si="115"/>
        <v>485</v>
      </c>
      <c r="HG43" s="14">
        <f t="shared" si="116"/>
        <v>215</v>
      </c>
      <c r="HH43" s="14">
        <f t="shared" si="117"/>
        <v>4150</v>
      </c>
      <c r="HI43" s="14">
        <f t="shared" si="118"/>
        <v>8</v>
      </c>
      <c r="HJ43" s="14">
        <f t="shared" si="119"/>
        <v>4</v>
      </c>
      <c r="HK43" s="14">
        <f t="shared" si="120"/>
        <v>80</v>
      </c>
      <c r="HL43" s="14">
        <f>HF43+HI43*($HA43-INDEX(属性投放!$AD$6:$AD$26,卡牌属性!$HD43))</f>
        <v>517</v>
      </c>
      <c r="HM43" s="14">
        <f>HG43+HJ43*($HA43-INDEX(属性投放!$AD$6:$AD$26,卡牌属性!$HD43))</f>
        <v>231</v>
      </c>
      <c r="HN43" s="14">
        <f>HH43+HK43*($HA43-INDEX(属性投放!$AD$6:$AD$26,卡牌属性!$HD43))</f>
        <v>4470</v>
      </c>
      <c r="HO43" s="14">
        <f t="shared" si="121"/>
        <v>165</v>
      </c>
      <c r="HP43" s="14">
        <f t="shared" si="122"/>
        <v>84</v>
      </c>
      <c r="HQ43" s="14">
        <f t="shared" si="123"/>
        <v>1650</v>
      </c>
      <c r="HR43" s="14">
        <f>IF(COUNTIF(属性投放!$AN$7:$AN$58,"="&amp;卡牌属性!HA43)&gt;0,卡牌属性!HC43,0)</f>
        <v>0</v>
      </c>
      <c r="HS43" s="14">
        <f t="shared" si="124"/>
        <v>0</v>
      </c>
      <c r="HT43" s="14">
        <f t="shared" si="125"/>
        <v>0</v>
      </c>
      <c r="HU43" s="14">
        <f t="shared" si="126"/>
        <v>0</v>
      </c>
      <c r="HV43" s="14">
        <f>IF(COUNTIF(属性投放!$AD$6:$AD$26,"="&amp;卡牌属性!HA43)&gt;0,卡牌属性!HD43,0)</f>
        <v>0</v>
      </c>
      <c r="HW43" s="14">
        <f t="shared" si="127"/>
        <v>0</v>
      </c>
      <c r="HX43" s="14">
        <f t="shared" si="128"/>
        <v>0</v>
      </c>
      <c r="HY43" s="14">
        <f t="shared" si="129"/>
        <v>0</v>
      </c>
      <c r="HZ43" s="14">
        <f t="shared" si="72"/>
        <v>8</v>
      </c>
      <c r="IA43" s="14">
        <f t="shared" si="73"/>
        <v>4</v>
      </c>
      <c r="IB43" s="14">
        <f t="shared" si="74"/>
        <v>80</v>
      </c>
      <c r="IC43" s="14">
        <f t="shared" si="75"/>
        <v>682</v>
      </c>
      <c r="ID43" s="14">
        <f t="shared" si="76"/>
        <v>315</v>
      </c>
      <c r="IE43" s="14">
        <f t="shared" si="77"/>
        <v>6120</v>
      </c>
      <c r="IF43" s="14">
        <f t="shared" si="78"/>
        <v>240</v>
      </c>
      <c r="IG43" s="14">
        <f t="shared" si="79"/>
        <v>0</v>
      </c>
      <c r="IH43" s="14">
        <f t="shared" si="80"/>
        <v>0</v>
      </c>
      <c r="II43" s="14">
        <f t="shared" si="81"/>
        <v>19240</v>
      </c>
      <c r="IJ43" s="17">
        <f t="shared" si="82"/>
        <v>1.2474012474012475E-2</v>
      </c>
      <c r="IK43" s="17">
        <f t="shared" si="83"/>
        <v>0</v>
      </c>
      <c r="IL43" s="17">
        <f t="shared" si="84"/>
        <v>0</v>
      </c>
      <c r="IM43" s="23">
        <f>SUM(IF$5:IF43)</f>
        <v>7760</v>
      </c>
      <c r="IN43" s="14">
        <f>SUM(IG$5:IG43)</f>
        <v>4980</v>
      </c>
      <c r="IO43" s="14">
        <f>SUM(IH$5:IH43)</f>
        <v>3160</v>
      </c>
      <c r="IP43" s="17">
        <f t="shared" si="85"/>
        <v>0.40332640332640335</v>
      </c>
      <c r="IQ43" s="17">
        <f t="shared" si="86"/>
        <v>0.25883575883575882</v>
      </c>
      <c r="IR43" s="17">
        <f t="shared" si="87"/>
        <v>0.16424116424116425</v>
      </c>
    </row>
    <row r="44" spans="14:252" ht="16.5" x14ac:dyDescent="0.2">
      <c r="AE44" s="13">
        <v>40</v>
      </c>
      <c r="AF44" s="13">
        <f t="shared" si="47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8"/>
        <v>18874</v>
      </c>
      <c r="AO44" s="14">
        <f t="shared" si="88"/>
        <v>18874</v>
      </c>
      <c r="AP44" s="14">
        <f t="shared" si="88"/>
        <v>18874</v>
      </c>
      <c r="AQ44" s="14">
        <f t="shared" si="88"/>
        <v>18874</v>
      </c>
      <c r="AR44" s="14">
        <f>INDEX(属性投放!$DF$6:$DF$85,(卡牌属性!AG44-2)*20+卡牌属性!AL44)</f>
        <v>9417</v>
      </c>
      <c r="AS44" s="14">
        <f t="shared" si="89"/>
        <v>9417</v>
      </c>
      <c r="AT44" s="14">
        <f t="shared" si="89"/>
        <v>9417</v>
      </c>
      <c r="AU44" s="14">
        <f t="shared" si="89"/>
        <v>9417</v>
      </c>
      <c r="AV44" s="14">
        <f t="shared" si="89"/>
        <v>9417</v>
      </c>
      <c r="AW44" s="14">
        <f>INDEX(属性投放!$DG$6:$DG$85,(卡牌属性!AG44-2)*20+卡牌属性!AL44)</f>
        <v>94320</v>
      </c>
      <c r="AX44" s="14">
        <f t="shared" si="90"/>
        <v>94320</v>
      </c>
      <c r="AY44" s="14">
        <f t="shared" si="90"/>
        <v>94320</v>
      </c>
      <c r="AZ44" s="14">
        <f t="shared" si="90"/>
        <v>94320</v>
      </c>
      <c r="BA44" s="14">
        <f t="shared" si="90"/>
        <v>94320</v>
      </c>
      <c r="BB44" s="14">
        <f>INDEX(属性投放!$DK$6:$DK$85,(卡牌属性!AG44-2)*20+卡牌属性!AL44)</f>
        <v>462</v>
      </c>
      <c r="BC44" s="14">
        <f t="shared" si="91"/>
        <v>462</v>
      </c>
      <c r="BD44" s="14">
        <f t="shared" si="91"/>
        <v>462</v>
      </c>
      <c r="BE44" s="14">
        <f t="shared" si="91"/>
        <v>462</v>
      </c>
      <c r="BF44" s="14">
        <f t="shared" si="91"/>
        <v>462</v>
      </c>
      <c r="BG44" s="14">
        <f>INDEX(属性投放!$DL$6:$DL$85,(卡牌属性!AG44-2)*20+卡牌属性!AL44)</f>
        <v>231</v>
      </c>
      <c r="BH44" s="14">
        <f t="shared" si="92"/>
        <v>231</v>
      </c>
      <c r="BI44" s="14">
        <f t="shared" si="92"/>
        <v>231</v>
      </c>
      <c r="BJ44" s="14">
        <f t="shared" si="92"/>
        <v>231</v>
      </c>
      <c r="BK44" s="14">
        <f t="shared" si="92"/>
        <v>231</v>
      </c>
      <c r="BL44" s="14">
        <f>INDEX(属性投放!$DM$6:$DM$85,(卡牌属性!AG44-2)*20+卡牌属性!AL44)</f>
        <v>2310</v>
      </c>
      <c r="BM44" s="14">
        <f t="shared" si="93"/>
        <v>2310</v>
      </c>
      <c r="BN44" s="14">
        <f t="shared" si="93"/>
        <v>2310</v>
      </c>
      <c r="BO44" s="14">
        <f t="shared" si="93"/>
        <v>2310</v>
      </c>
      <c r="BP44" s="14">
        <f t="shared" si="93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674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674</v>
      </c>
      <c r="CN44" s="14">
        <f>INDEX(属性投放!$BD$6:$BD$85,(BW44-2)*20+CB44)</f>
        <v>400</v>
      </c>
      <c r="CQ44" s="13">
        <v>40</v>
      </c>
      <c r="CR44" s="13">
        <f t="shared" si="48"/>
        <v>1</v>
      </c>
      <c r="CS44" s="13">
        <f t="shared" si="49"/>
        <v>40</v>
      </c>
      <c r="CT44" s="14">
        <f t="shared" si="50"/>
        <v>5</v>
      </c>
      <c r="CU44" s="14">
        <f t="shared" si="51"/>
        <v>1102001</v>
      </c>
      <c r="CV44" s="14" t="str">
        <f>INDEX($O$6:$O$36,CR44)&amp;"-"&amp;INDEX(属性投放!$AB$7:$AB$36,CX44)&amp;"-魂火-"&amp;CZ44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701</v>
      </c>
      <c r="CZ44" s="14">
        <f>INDEX(属性投放!$AM$7:$AM$58,CS44)</f>
        <v>1</v>
      </c>
      <c r="DA44" s="14">
        <f t="shared" si="18"/>
        <v>40</v>
      </c>
      <c r="DB44" s="14">
        <f>INDEX(属性投放!$AN$7:$AN$58,DA44)</f>
        <v>120</v>
      </c>
      <c r="DC44" s="14" t="s">
        <v>702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703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704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19"/>
        <v>1102002</v>
      </c>
      <c r="DQ44" s="14" t="str">
        <f t="shared" si="20"/>
        <v>许褚20突</v>
      </c>
      <c r="DR44" s="14">
        <f t="shared" si="52"/>
        <v>4</v>
      </c>
      <c r="DS44" s="14">
        <f t="shared" si="53"/>
        <v>5</v>
      </c>
      <c r="DT44" s="14">
        <f t="shared" si="54"/>
        <v>6</v>
      </c>
      <c r="DU44" s="14">
        <f t="shared" si="21"/>
        <v>3</v>
      </c>
      <c r="DV44" s="14">
        <f t="shared" si="22"/>
        <v>20</v>
      </c>
      <c r="DW44" s="14">
        <f t="shared" si="23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4"/>
        <v>11965</v>
      </c>
      <c r="EC44" s="14">
        <f t="shared" si="95"/>
        <v>12551</v>
      </c>
      <c r="ED44" s="14">
        <f t="shared" si="96"/>
        <v>12884</v>
      </c>
      <c r="EE44" s="14">
        <f t="shared" si="97"/>
        <v>12884</v>
      </c>
      <c r="EF44" s="14">
        <f t="shared" si="98"/>
        <v>14408</v>
      </c>
      <c r="EG44" s="14">
        <f t="shared" si="99"/>
        <v>6254</v>
      </c>
      <c r="EH44" s="14">
        <f t="shared" si="100"/>
        <v>6417</v>
      </c>
      <c r="EI44" s="14">
        <f t="shared" si="101"/>
        <v>6417</v>
      </c>
      <c r="EJ44" s="14">
        <f t="shared" si="102"/>
        <v>7145</v>
      </c>
      <c r="EK44" s="14">
        <f t="shared" si="103"/>
        <v>7475</v>
      </c>
      <c r="EL44" s="14">
        <f t="shared" si="104"/>
        <v>127540</v>
      </c>
      <c r="EM44" s="14">
        <f t="shared" si="105"/>
        <v>142580</v>
      </c>
      <c r="EN44" s="14">
        <f t="shared" si="106"/>
        <v>142580</v>
      </c>
      <c r="EO44" s="14">
        <f t="shared" si="107"/>
        <v>149100</v>
      </c>
      <c r="EP44" s="14">
        <f t="shared" si="108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F44" s="14">
        <f>INDEX(属性投放!$BP$6:$BP$85,(卡牌属性!$DU44-2)*20+卡牌属性!$DV44)</f>
        <v>2000</v>
      </c>
      <c r="FG44" s="14">
        <f>INDEX(属性投放!$BP$6:$BP$85,(卡牌属性!$DU44-2)*20+卡牌属性!$DV44)</f>
        <v>2000</v>
      </c>
      <c r="FH44" s="14">
        <f>INDEX(属性投放!$BP$6:$BP$85,(卡牌属性!$DU44-2)*20+卡牌属性!$DV44)</f>
        <v>2000</v>
      </c>
      <c r="FI44" s="14">
        <f>INDEX(属性投放!$BP$6:$BP$85,(卡牌属性!$DU44-2)*20+卡牌属性!$DV44)</f>
        <v>2000</v>
      </c>
      <c r="FJ44" s="14">
        <f>INDEX(属性投放!$BP$6:$BP$85,(卡牌属性!$DU44-2)*20+卡牌属性!$DV44)</f>
        <v>2000</v>
      </c>
      <c r="FK44" s="14">
        <f>INDEX(属性投放!$BQ$6:$BQ$85,(卡牌属性!$DU44-2)*20+卡牌属性!$DV44)</f>
        <v>1000</v>
      </c>
      <c r="FL44" s="14">
        <f>INDEX(属性投放!$BQ$6:$BQ$85,(卡牌属性!$DU44-2)*20+卡牌属性!$DV44)</f>
        <v>1000</v>
      </c>
      <c r="FM44" s="14">
        <f>INDEX(属性投放!$BQ$6:$BQ$85,(卡牌属性!$DU44-2)*20+卡牌属性!$DV44)</f>
        <v>1000</v>
      </c>
      <c r="FN44" s="14">
        <f>INDEX(属性投放!$BQ$6:$BQ$85,(卡牌属性!$DU44-2)*20+卡牌属性!$DV44)</f>
        <v>1000</v>
      </c>
      <c r="FO44" s="14">
        <f>INDEX(属性投放!$BQ$6:$BQ$85,(卡牌属性!$DU44-2)*20+卡牌属性!$DV44)</f>
        <v>1000</v>
      </c>
      <c r="FP44" s="14">
        <f>INDEX(属性投放!$BR$6:$BR$85,(卡牌属性!$DU44-2)*20+卡牌属性!$DV44)</f>
        <v>20000</v>
      </c>
      <c r="FQ44" s="14">
        <f>INDEX(属性投放!$BR$6:$BR$85,(卡牌属性!$DU44-2)*20+卡牌属性!$DV44)</f>
        <v>20000</v>
      </c>
      <c r="FR44" s="14">
        <f>INDEX(属性投放!$BR$6:$BR$85,(卡牌属性!$DU44-2)*20+卡牌属性!$DV44)</f>
        <v>20000</v>
      </c>
      <c r="FS44" s="14">
        <f>INDEX(属性投放!$BR$6:$BR$85,(卡牌属性!$DU44-2)*20+卡牌属性!$DV44)</f>
        <v>20000</v>
      </c>
      <c r="FT44" s="14">
        <f>INDEX(属性投放!$BR$6:$BR$85,(卡牌属性!$DU44-2)*20+卡牌属性!$DV44)</f>
        <v>20000</v>
      </c>
      <c r="FX44" s="13">
        <v>40</v>
      </c>
      <c r="FY44" s="13">
        <f t="shared" si="109"/>
        <v>8</v>
      </c>
      <c r="FZ44" s="14">
        <f t="shared" si="70"/>
        <v>1102008</v>
      </c>
      <c r="GA44" s="14" t="s">
        <v>1478</v>
      </c>
      <c r="GB44" s="14">
        <f t="shared" si="110"/>
        <v>5</v>
      </c>
      <c r="GC44" s="14" t="str">
        <f t="shared" si="111"/>
        <v>夏侯渊-5星</v>
      </c>
      <c r="GD44" s="14">
        <f>INDEX(Y$6:Y$36,$FY44)+INDEX(属性偏向!Z$4:Z$8,卡牌属性!$GB44)</f>
        <v>10</v>
      </c>
      <c r="GE44" s="14" t="str">
        <f>INDEX(属性评价,卡牌属性!GD44)</f>
        <v>S+</v>
      </c>
      <c r="GF44" s="14">
        <f>INDEX(Z$6:Z$36,$FY44)+INDEX(属性偏向!AA$4:AA$8,卡牌属性!$GB44)</f>
        <v>8</v>
      </c>
      <c r="GG44" s="14" t="str">
        <f>INDEX(属性评价,卡牌属性!GF44)</f>
        <v>A+</v>
      </c>
      <c r="GH44" s="14">
        <f>INDEX(AA$6:AA$36,$FY44)+INDEX(属性偏向!AB$4:AB$8,卡牌属性!$GB44)</f>
        <v>12</v>
      </c>
      <c r="GI44" s="14" t="str">
        <f>INDEX(属性评价,卡牌属性!GH44)</f>
        <v>SS+</v>
      </c>
      <c r="GL44" s="13">
        <v>40</v>
      </c>
      <c r="GM44" s="13">
        <f t="shared" si="112"/>
        <v>8</v>
      </c>
      <c r="GN44" s="14">
        <f t="shared" si="71"/>
        <v>1101008</v>
      </c>
      <c r="GO44" s="14" t="s">
        <v>1478</v>
      </c>
      <c r="GP44" s="14">
        <f t="shared" si="113"/>
        <v>5</v>
      </c>
      <c r="GQ44" s="14" t="str">
        <f t="shared" si="114"/>
        <v>黑尔·坎普-5星</v>
      </c>
      <c r="GR44" s="14">
        <f>INDEX(J$6:J$36,$GM44)+INDEX(属性偏向!Z$4:Z$8,卡牌属性!$GB44)</f>
        <v>7</v>
      </c>
      <c r="GS44" s="14" t="str">
        <f>INDEX(属性评价,卡牌属性!GR44)</f>
        <v>A</v>
      </c>
      <c r="GT44" s="14">
        <f>INDEX(K$6:K$36,$GM44)+INDEX(属性偏向!Z$4:Z$8,卡牌属性!$GB44)</f>
        <v>6</v>
      </c>
      <c r="GU44" s="14" t="str">
        <f>INDEX(属性评价,卡牌属性!GT44)</f>
        <v>B+</v>
      </c>
      <c r="GV44" s="14">
        <f>INDEX(L$6:L$36,$GM44)+INDEX(属性偏向!Z$4:Z$8,卡牌属性!$GB44)</f>
        <v>5</v>
      </c>
      <c r="GW44" s="14" t="str">
        <f>INDEX(属性评价,卡牌属性!GV44)</f>
        <v>B</v>
      </c>
      <c r="HA44" s="13">
        <v>40</v>
      </c>
      <c r="HB44" s="13">
        <f>MATCH(HA44-1,属性投放!$T$6:$T$66,1)</f>
        <v>2</v>
      </c>
      <c r="HC44" s="13">
        <f>MATCH(HA44,属性投放!$AN$6:$AN$58,1)-1</f>
        <v>8</v>
      </c>
      <c r="HD44" s="13">
        <f>MATCH(HA44-1,属性投放!$AD$6:$AD$26,1)</f>
        <v>5</v>
      </c>
      <c r="HE44" s="13" t="str">
        <f>INDEX(属性投放!$AB$7:$AB$26,卡牌属性!HD44)</f>
        <v>众合+1</v>
      </c>
      <c r="HF44" s="14">
        <f t="shared" si="115"/>
        <v>485</v>
      </c>
      <c r="HG44" s="14">
        <f t="shared" si="116"/>
        <v>215</v>
      </c>
      <c r="HH44" s="14">
        <f t="shared" si="117"/>
        <v>4150</v>
      </c>
      <c r="HI44" s="14">
        <f t="shared" si="118"/>
        <v>8</v>
      </c>
      <c r="HJ44" s="14">
        <f t="shared" si="119"/>
        <v>4</v>
      </c>
      <c r="HK44" s="14">
        <f t="shared" si="120"/>
        <v>80</v>
      </c>
      <c r="HL44" s="14">
        <f>HF44+HI44*($HA44-INDEX(属性投放!$AD$6:$AD$26,卡牌属性!$HD44))</f>
        <v>525</v>
      </c>
      <c r="HM44" s="14">
        <f>HG44+HJ44*($HA44-INDEX(属性投放!$AD$6:$AD$26,卡牌属性!$HD44))</f>
        <v>235</v>
      </c>
      <c r="HN44" s="14">
        <f>HH44+HK44*($HA44-INDEX(属性投放!$AD$6:$AD$26,卡牌属性!$HD44))</f>
        <v>4550</v>
      </c>
      <c r="HO44" s="14">
        <f t="shared" si="121"/>
        <v>200</v>
      </c>
      <c r="HP44" s="14">
        <f t="shared" si="122"/>
        <v>102</v>
      </c>
      <c r="HQ44" s="14">
        <f t="shared" si="123"/>
        <v>2000</v>
      </c>
      <c r="HR44" s="14">
        <f>IF(COUNTIF(属性投放!$AN$7:$AN$58,"="&amp;卡牌属性!HA44)&gt;0,卡牌属性!HC44,0)</f>
        <v>8</v>
      </c>
      <c r="HS44" s="14">
        <f t="shared" si="124"/>
        <v>35</v>
      </c>
      <c r="HT44" s="14">
        <f t="shared" si="125"/>
        <v>18</v>
      </c>
      <c r="HU44" s="14">
        <f t="shared" si="126"/>
        <v>350</v>
      </c>
      <c r="HV44" s="14">
        <f>IF(COUNTIF(属性投放!$AD$6:$AD$26,"="&amp;卡牌属性!HA44)&gt;0,卡牌属性!HD44,0)</f>
        <v>0</v>
      </c>
      <c r="HW44" s="14">
        <f t="shared" si="127"/>
        <v>0</v>
      </c>
      <c r="HX44" s="14">
        <f t="shared" si="128"/>
        <v>0</v>
      </c>
      <c r="HY44" s="14">
        <f t="shared" si="129"/>
        <v>0</v>
      </c>
      <c r="HZ44" s="14">
        <f t="shared" si="72"/>
        <v>8</v>
      </c>
      <c r="IA44" s="14">
        <f t="shared" si="73"/>
        <v>4</v>
      </c>
      <c r="IB44" s="14">
        <f t="shared" si="74"/>
        <v>80</v>
      </c>
      <c r="IC44" s="14">
        <f t="shared" si="75"/>
        <v>725</v>
      </c>
      <c r="ID44" s="14">
        <f t="shared" si="76"/>
        <v>337</v>
      </c>
      <c r="IE44" s="14">
        <f t="shared" si="77"/>
        <v>6550</v>
      </c>
      <c r="IF44" s="14">
        <f t="shared" si="78"/>
        <v>240</v>
      </c>
      <c r="IG44" s="14">
        <f t="shared" si="79"/>
        <v>1060</v>
      </c>
      <c r="IH44" s="14">
        <f t="shared" si="80"/>
        <v>0</v>
      </c>
      <c r="II44" s="14">
        <f t="shared" si="81"/>
        <v>20540</v>
      </c>
      <c r="IJ44" s="17">
        <f t="shared" si="82"/>
        <v>1.1684518013631937E-2</v>
      </c>
      <c r="IK44" s="17">
        <f t="shared" si="83"/>
        <v>5.1606621226874393E-2</v>
      </c>
      <c r="IL44" s="17">
        <f t="shared" si="84"/>
        <v>0</v>
      </c>
      <c r="IM44" s="23">
        <f>SUM(IF$5:IF44)</f>
        <v>8000</v>
      </c>
      <c r="IN44" s="14">
        <f>SUM(IG$5:IG44)</f>
        <v>6040</v>
      </c>
      <c r="IO44" s="14">
        <f>SUM(IH$5:IH44)</f>
        <v>3160</v>
      </c>
      <c r="IP44" s="17">
        <f t="shared" si="85"/>
        <v>0.38948393378773127</v>
      </c>
      <c r="IQ44" s="17">
        <f t="shared" si="86"/>
        <v>0.29406037000973712</v>
      </c>
      <c r="IR44" s="17">
        <f t="shared" si="87"/>
        <v>0.15384615384615385</v>
      </c>
    </row>
    <row r="45" spans="14:252" ht="16.5" x14ac:dyDescent="0.2">
      <c r="AE45" s="13">
        <v>41</v>
      </c>
      <c r="AF45" s="13">
        <f t="shared" si="47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0">$AM45</f>
        <v>80</v>
      </c>
      <c r="AO45" s="14">
        <f t="shared" si="130"/>
        <v>80</v>
      </c>
      <c r="AP45" s="14">
        <f t="shared" si="130"/>
        <v>80</v>
      </c>
      <c r="AQ45" s="14">
        <f t="shared" si="130"/>
        <v>80</v>
      </c>
      <c r="AR45" s="14">
        <f>INDEX(属性投放!$DF$6:$DF$85,(卡牌属性!AG45-2)*20+卡牌属性!AL45)</f>
        <v>0</v>
      </c>
      <c r="AS45" s="14">
        <f t="shared" ref="AS45:AV64" si="131">$AR45</f>
        <v>0</v>
      </c>
      <c r="AT45" s="14">
        <f t="shared" si="131"/>
        <v>0</v>
      </c>
      <c r="AU45" s="14">
        <f t="shared" si="131"/>
        <v>0</v>
      </c>
      <c r="AV45" s="14">
        <f t="shared" si="131"/>
        <v>0</v>
      </c>
      <c r="AW45" s="14">
        <f>INDEX(属性投放!$DG$6:$DG$85,(卡牌属性!AG45-2)*20+卡牌属性!AL45)</f>
        <v>300</v>
      </c>
      <c r="AX45" s="14">
        <f t="shared" ref="AX45:BA64" si="132">$AW45</f>
        <v>300</v>
      </c>
      <c r="AY45" s="14">
        <f t="shared" si="132"/>
        <v>300</v>
      </c>
      <c r="AZ45" s="14">
        <f t="shared" si="132"/>
        <v>300</v>
      </c>
      <c r="BA45" s="14">
        <f t="shared" si="132"/>
        <v>300</v>
      </c>
      <c r="BB45" s="14">
        <f>INDEX(属性投放!$DK$6:$DK$85,(卡牌属性!AG45-2)*20+卡牌属性!AL45)</f>
        <v>9</v>
      </c>
      <c r="BC45" s="14">
        <f t="shared" ref="BC45:BF64" si="133">$BB45</f>
        <v>9</v>
      </c>
      <c r="BD45" s="14">
        <f t="shared" si="133"/>
        <v>9</v>
      </c>
      <c r="BE45" s="14">
        <f t="shared" si="133"/>
        <v>9</v>
      </c>
      <c r="BF45" s="14">
        <f t="shared" si="133"/>
        <v>9</v>
      </c>
      <c r="BG45" s="14">
        <f>INDEX(属性投放!$DL$6:$DL$85,(卡牌属性!AG45-2)*20+卡牌属性!AL45)</f>
        <v>4</v>
      </c>
      <c r="BH45" s="14">
        <f t="shared" ref="BH45:BK64" si="134">$BG45</f>
        <v>4</v>
      </c>
      <c r="BI45" s="14">
        <f t="shared" si="134"/>
        <v>4</v>
      </c>
      <c r="BJ45" s="14">
        <f t="shared" si="134"/>
        <v>4</v>
      </c>
      <c r="BK45" s="14">
        <f t="shared" si="134"/>
        <v>4</v>
      </c>
      <c r="BL45" s="14">
        <f>INDEX(属性投放!$DM$6:$DM$85,(卡牌属性!AG45-2)*20+卡牌属性!AL45)</f>
        <v>45</v>
      </c>
      <c r="BM45" s="14">
        <f t="shared" ref="BM45:BP64" si="135">$BL45</f>
        <v>45</v>
      </c>
      <c r="BN45" s="14">
        <f t="shared" si="135"/>
        <v>45</v>
      </c>
      <c r="BO45" s="14">
        <f t="shared" si="135"/>
        <v>45</v>
      </c>
      <c r="BP45" s="14">
        <f t="shared" si="135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674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674</v>
      </c>
      <c r="CN45" s="14">
        <f>INDEX(属性投放!$BD$6:$BD$85,(BW45-2)*20+CB45)</f>
        <v>120</v>
      </c>
      <c r="CQ45" s="13">
        <v>41</v>
      </c>
      <c r="CR45" s="13">
        <f t="shared" si="48"/>
        <v>1</v>
      </c>
      <c r="CS45" s="13">
        <f t="shared" si="49"/>
        <v>41</v>
      </c>
      <c r="CT45" s="14">
        <f t="shared" si="50"/>
        <v>5</v>
      </c>
      <c r="CU45" s="14">
        <f t="shared" si="51"/>
        <v>1102001</v>
      </c>
      <c r="CV45" s="14" t="str">
        <f>INDEX($O$6:$O$36,CR45)&amp;"-"&amp;INDEX(属性投放!$AB$7:$AB$36,CX45)&amp;"-魂火-"&amp;CZ45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701</v>
      </c>
      <c r="CZ45" s="14">
        <f>INDEX(属性投放!$AM$7:$AM$58,CS45)</f>
        <v>2</v>
      </c>
      <c r="DA45" s="14">
        <f t="shared" si="18"/>
        <v>41</v>
      </c>
      <c r="DB45" s="14">
        <f>INDEX(属性投放!$AN$7:$AN$58,DA45)</f>
        <v>122</v>
      </c>
      <c r="DC45" s="14" t="s">
        <v>702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703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704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19"/>
        <v>1102003</v>
      </c>
      <c r="DQ45" s="14" t="str">
        <f t="shared" si="20"/>
        <v>典韦1突</v>
      </c>
      <c r="DR45" s="14">
        <f t="shared" si="52"/>
        <v>7</v>
      </c>
      <c r="DS45" s="14">
        <f t="shared" si="53"/>
        <v>6</v>
      </c>
      <c r="DT45" s="14">
        <f t="shared" si="54"/>
        <v>6</v>
      </c>
      <c r="DU45" s="14">
        <f t="shared" si="21"/>
        <v>4</v>
      </c>
      <c r="DV45" s="14">
        <f t="shared" si="22"/>
        <v>1</v>
      </c>
      <c r="DW45" s="14">
        <f t="shared" si="23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F45" s="14">
        <f>INDEX(属性投放!$BP$6:$BP$85,(卡牌属性!$DU45-2)*20+卡牌属性!$DV45)</f>
        <v>50</v>
      </c>
      <c r="FG45" s="14">
        <f>INDEX(属性投放!$BP$6:$BP$85,(卡牌属性!$DU45-2)*20+卡牌属性!$DV45)</f>
        <v>50</v>
      </c>
      <c r="FH45" s="14">
        <f>INDEX(属性投放!$BP$6:$BP$85,(卡牌属性!$DU45-2)*20+卡牌属性!$DV45)</f>
        <v>50</v>
      </c>
      <c r="FI45" s="14">
        <f>INDEX(属性投放!$BP$6:$BP$85,(卡牌属性!$DU45-2)*20+卡牌属性!$DV45)</f>
        <v>50</v>
      </c>
      <c r="FJ45" s="14">
        <f>INDEX(属性投放!$BP$6:$BP$85,(卡牌属性!$DU45-2)*20+卡牌属性!$DV45)</f>
        <v>50</v>
      </c>
      <c r="FK45" s="14">
        <f>INDEX(属性投放!$BQ$6:$BQ$85,(卡牌属性!$DU45-2)*20+卡牌属性!$DV45)</f>
        <v>25</v>
      </c>
      <c r="FL45" s="14">
        <f>INDEX(属性投放!$BQ$6:$BQ$85,(卡牌属性!$DU45-2)*20+卡牌属性!$DV45)</f>
        <v>25</v>
      </c>
      <c r="FM45" s="14">
        <f>INDEX(属性投放!$BQ$6:$BQ$85,(卡牌属性!$DU45-2)*20+卡牌属性!$DV45)</f>
        <v>25</v>
      </c>
      <c r="FN45" s="14">
        <f>INDEX(属性投放!$BQ$6:$BQ$85,(卡牌属性!$DU45-2)*20+卡牌属性!$DV45)</f>
        <v>25</v>
      </c>
      <c r="FO45" s="14">
        <f>INDEX(属性投放!$BQ$6:$BQ$85,(卡牌属性!$DU45-2)*20+卡牌属性!$DV45)</f>
        <v>25</v>
      </c>
      <c r="FP45" s="14">
        <f>INDEX(属性投放!$BR$6:$BR$85,(卡牌属性!$DU45-2)*20+卡牌属性!$DV45)</f>
        <v>500</v>
      </c>
      <c r="FQ45" s="14">
        <f>INDEX(属性投放!$BR$6:$BR$85,(卡牌属性!$DU45-2)*20+卡牌属性!$DV45)</f>
        <v>500</v>
      </c>
      <c r="FR45" s="14">
        <f>INDEX(属性投放!$BR$6:$BR$85,(卡牌属性!$DU45-2)*20+卡牌属性!$DV45)</f>
        <v>500</v>
      </c>
      <c r="FS45" s="14">
        <f>INDEX(属性投放!$BR$6:$BR$85,(卡牌属性!$DU45-2)*20+卡牌属性!$DV45)</f>
        <v>500</v>
      </c>
      <c r="FT45" s="14">
        <f>INDEX(属性投放!$BR$6:$BR$85,(卡牌属性!$DU45-2)*20+卡牌属性!$DV45)</f>
        <v>500</v>
      </c>
      <c r="FX45" s="13">
        <v>41</v>
      </c>
      <c r="FY45" s="13">
        <f t="shared" si="109"/>
        <v>9</v>
      </c>
      <c r="FZ45" s="14">
        <f t="shared" si="70"/>
        <v>1102009</v>
      </c>
      <c r="GA45" s="14" t="s">
        <v>1478</v>
      </c>
      <c r="GB45" s="14">
        <f t="shared" si="110"/>
        <v>1</v>
      </c>
      <c r="GC45" s="14" t="str">
        <f t="shared" si="111"/>
        <v>徐晃-1星</v>
      </c>
      <c r="GD45" s="14">
        <f>INDEX(Y$6:Y$36,$FY45)+INDEX(属性偏向!Z$4:Z$8,卡牌属性!$GB45)</f>
        <v>4</v>
      </c>
      <c r="GE45" s="14" t="str">
        <f>INDEX(属性评价,卡牌属性!GD45)</f>
        <v>C+</v>
      </c>
      <c r="GF45" s="14">
        <f>INDEX(Z$6:Z$36,$FY45)+INDEX(属性偏向!AA$4:AA$8,卡牌属性!$GB45)</f>
        <v>5</v>
      </c>
      <c r="GG45" s="14" t="str">
        <f>INDEX(属性评价,卡牌属性!GF45)</f>
        <v>B</v>
      </c>
      <c r="GH45" s="14">
        <f>INDEX(AA$6:AA$36,$FY45)+INDEX(属性偏向!AB$4:AB$8,卡牌属性!$GB45)</f>
        <v>7</v>
      </c>
      <c r="GI45" s="14" t="str">
        <f>INDEX(属性评价,卡牌属性!GH45)</f>
        <v>A</v>
      </c>
      <c r="GL45" s="13">
        <v>41</v>
      </c>
      <c r="GM45" s="13">
        <f t="shared" si="112"/>
        <v>9</v>
      </c>
      <c r="GN45" s="14">
        <f t="shared" si="71"/>
        <v>1101009</v>
      </c>
      <c r="GO45" s="14" t="s">
        <v>1478</v>
      </c>
      <c r="GP45" s="14">
        <f t="shared" si="113"/>
        <v>1</v>
      </c>
      <c r="GQ45" s="14" t="str">
        <f t="shared" si="114"/>
        <v>北落师门-1星</v>
      </c>
      <c r="GR45" s="14">
        <f>INDEX(J$6:J$36,$GM45)+INDEX(属性偏向!Z$4:Z$8,卡牌属性!$GB45)</f>
        <v>5</v>
      </c>
      <c r="GS45" s="14" t="str">
        <f>INDEX(属性评价,卡牌属性!GR45)</f>
        <v>B</v>
      </c>
      <c r="GT45" s="14">
        <f>INDEX(K$6:K$36,$GM45)+INDEX(属性偏向!Z$4:Z$8,卡牌属性!$GB45)</f>
        <v>5</v>
      </c>
      <c r="GU45" s="14" t="str">
        <f>INDEX(属性评价,卡牌属性!GT45)</f>
        <v>B</v>
      </c>
      <c r="GV45" s="14">
        <f>INDEX(L$6:L$36,$GM45)+INDEX(属性偏向!Z$4:Z$8,卡牌属性!$GB45)</f>
        <v>5</v>
      </c>
      <c r="GW45" s="14" t="str">
        <f>INDEX(属性评价,卡牌属性!GV45)</f>
        <v>B</v>
      </c>
      <c r="HA45" s="13">
        <v>41</v>
      </c>
      <c r="HB45" s="13">
        <f>MATCH(HA45-1,属性投放!$T$6:$T$66,1)</f>
        <v>2</v>
      </c>
      <c r="HC45" s="13">
        <f>MATCH(HA45,属性投放!$AN$6:$AN$58,1)-1</f>
        <v>8</v>
      </c>
      <c r="HD45" s="13">
        <f>MATCH(HA45-1,属性投放!$AD$6:$AD$26,1)</f>
        <v>5</v>
      </c>
      <c r="HE45" s="13" t="str">
        <f>INDEX(属性投放!$AB$7:$AB$26,卡牌属性!HD45)</f>
        <v>众合+1</v>
      </c>
      <c r="HF45" s="14">
        <f t="shared" si="115"/>
        <v>485</v>
      </c>
      <c r="HG45" s="14">
        <f t="shared" si="116"/>
        <v>215</v>
      </c>
      <c r="HH45" s="14">
        <f t="shared" si="117"/>
        <v>4150</v>
      </c>
      <c r="HI45" s="14">
        <f t="shared" si="118"/>
        <v>8</v>
      </c>
      <c r="HJ45" s="14">
        <f t="shared" si="119"/>
        <v>4</v>
      </c>
      <c r="HK45" s="14">
        <f t="shared" si="120"/>
        <v>80</v>
      </c>
      <c r="HL45" s="14">
        <f>HF45+HI45*($HA45-INDEX(属性投放!$AD$6:$AD$26,卡牌属性!$HD45))</f>
        <v>533</v>
      </c>
      <c r="HM45" s="14">
        <f>HG45+HJ45*($HA45-INDEX(属性投放!$AD$6:$AD$26,卡牌属性!$HD45))</f>
        <v>239</v>
      </c>
      <c r="HN45" s="14">
        <f>HH45+HK45*($HA45-INDEX(属性投放!$AD$6:$AD$26,卡牌属性!$HD45))</f>
        <v>4630</v>
      </c>
      <c r="HO45" s="14">
        <f t="shared" si="121"/>
        <v>200</v>
      </c>
      <c r="HP45" s="14">
        <f t="shared" si="122"/>
        <v>102</v>
      </c>
      <c r="HQ45" s="14">
        <f t="shared" si="123"/>
        <v>2000</v>
      </c>
      <c r="HR45" s="14">
        <f>IF(COUNTIF(属性投放!$AN$7:$AN$58,"="&amp;卡牌属性!HA45)&gt;0,卡牌属性!HC45,0)</f>
        <v>0</v>
      </c>
      <c r="HS45" s="14">
        <f t="shared" si="124"/>
        <v>0</v>
      </c>
      <c r="HT45" s="14">
        <f t="shared" si="125"/>
        <v>0</v>
      </c>
      <c r="HU45" s="14">
        <f t="shared" si="126"/>
        <v>0</v>
      </c>
      <c r="HV45" s="14">
        <f>IF(COUNTIF(属性投放!$AD$6:$AD$26,"="&amp;卡牌属性!HA45)&gt;0,卡牌属性!HD45,0)</f>
        <v>0</v>
      </c>
      <c r="HW45" s="14">
        <f t="shared" si="127"/>
        <v>0</v>
      </c>
      <c r="HX45" s="14">
        <f t="shared" si="128"/>
        <v>0</v>
      </c>
      <c r="HY45" s="14">
        <f t="shared" si="129"/>
        <v>0</v>
      </c>
      <c r="HZ45" s="14">
        <f t="shared" si="72"/>
        <v>8</v>
      </c>
      <c r="IA45" s="14">
        <f t="shared" si="73"/>
        <v>4</v>
      </c>
      <c r="IB45" s="14">
        <f t="shared" si="74"/>
        <v>80</v>
      </c>
      <c r="IC45" s="14">
        <f t="shared" si="75"/>
        <v>733</v>
      </c>
      <c r="ID45" s="14">
        <f t="shared" si="76"/>
        <v>341</v>
      </c>
      <c r="IE45" s="14">
        <f t="shared" si="77"/>
        <v>6630</v>
      </c>
      <c r="IF45" s="14">
        <f t="shared" si="78"/>
        <v>240</v>
      </c>
      <c r="IG45" s="14">
        <f t="shared" si="79"/>
        <v>0</v>
      </c>
      <c r="IH45" s="14">
        <f t="shared" si="80"/>
        <v>0</v>
      </c>
      <c r="II45" s="14">
        <f t="shared" si="81"/>
        <v>20780</v>
      </c>
      <c r="IJ45" s="17">
        <f t="shared" si="82"/>
        <v>1.1549566891241578E-2</v>
      </c>
      <c r="IK45" s="17">
        <f t="shared" si="83"/>
        <v>0</v>
      </c>
      <c r="IL45" s="17">
        <f t="shared" si="84"/>
        <v>0</v>
      </c>
      <c r="IM45" s="23">
        <f>SUM(IF$5:IF45)</f>
        <v>8240</v>
      </c>
      <c r="IN45" s="14">
        <f>SUM(IG$5:IG45)</f>
        <v>6040</v>
      </c>
      <c r="IO45" s="14">
        <f>SUM(IH$5:IH45)</f>
        <v>3160</v>
      </c>
      <c r="IP45" s="17">
        <f t="shared" si="85"/>
        <v>0.39653512993262752</v>
      </c>
      <c r="IQ45" s="17">
        <f t="shared" si="86"/>
        <v>0.29066410009624638</v>
      </c>
      <c r="IR45" s="17">
        <f t="shared" si="87"/>
        <v>0.15206929740134745</v>
      </c>
    </row>
    <row r="46" spans="14:252" ht="16.5" x14ac:dyDescent="0.2">
      <c r="AE46" s="13">
        <v>42</v>
      </c>
      <c r="AF46" s="13">
        <f t="shared" si="47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0"/>
        <v>170</v>
      </c>
      <c r="AO46" s="14">
        <f t="shared" si="130"/>
        <v>170</v>
      </c>
      <c r="AP46" s="14">
        <f t="shared" si="130"/>
        <v>170</v>
      </c>
      <c r="AQ46" s="14">
        <f t="shared" si="130"/>
        <v>170</v>
      </c>
      <c r="AR46" s="14">
        <f>INDEX(属性投放!$DF$6:$DF$85,(卡牌属性!AG46-2)*20+卡牌属性!AL46)</f>
        <v>40</v>
      </c>
      <c r="AS46" s="14">
        <f t="shared" si="131"/>
        <v>40</v>
      </c>
      <c r="AT46" s="14">
        <f t="shared" si="131"/>
        <v>40</v>
      </c>
      <c r="AU46" s="14">
        <f t="shared" si="131"/>
        <v>40</v>
      </c>
      <c r="AV46" s="14">
        <f t="shared" si="131"/>
        <v>40</v>
      </c>
      <c r="AW46" s="14">
        <f>INDEX(属性投放!$DG$6:$DG$85,(卡牌属性!AG46-2)*20+卡牌属性!AL46)</f>
        <v>750</v>
      </c>
      <c r="AX46" s="14">
        <f t="shared" si="132"/>
        <v>750</v>
      </c>
      <c r="AY46" s="14">
        <f t="shared" si="132"/>
        <v>750</v>
      </c>
      <c r="AZ46" s="14">
        <f t="shared" si="132"/>
        <v>750</v>
      </c>
      <c r="BA46" s="14">
        <f t="shared" si="132"/>
        <v>750</v>
      </c>
      <c r="BB46" s="14">
        <f>INDEX(属性投放!$DK$6:$DK$85,(卡牌属性!AG46-2)*20+卡牌属性!AL46)</f>
        <v>18</v>
      </c>
      <c r="BC46" s="14">
        <f t="shared" si="133"/>
        <v>18</v>
      </c>
      <c r="BD46" s="14">
        <f t="shared" si="133"/>
        <v>18</v>
      </c>
      <c r="BE46" s="14">
        <f t="shared" si="133"/>
        <v>18</v>
      </c>
      <c r="BF46" s="14">
        <f t="shared" si="133"/>
        <v>18</v>
      </c>
      <c r="BG46" s="14">
        <f>INDEX(属性投放!$DL$6:$DL$85,(卡牌属性!AG46-2)*20+卡牌属性!AL46)</f>
        <v>9</v>
      </c>
      <c r="BH46" s="14">
        <f t="shared" si="134"/>
        <v>9</v>
      </c>
      <c r="BI46" s="14">
        <f t="shared" si="134"/>
        <v>9</v>
      </c>
      <c r="BJ46" s="14">
        <f t="shared" si="134"/>
        <v>9</v>
      </c>
      <c r="BK46" s="14">
        <f t="shared" si="134"/>
        <v>9</v>
      </c>
      <c r="BL46" s="14">
        <f>INDEX(属性投放!$DM$6:$DM$85,(卡牌属性!AG46-2)*20+卡牌属性!AL46)</f>
        <v>90</v>
      </c>
      <c r="BM46" s="14">
        <f t="shared" si="135"/>
        <v>90</v>
      </c>
      <c r="BN46" s="14">
        <f t="shared" si="135"/>
        <v>90</v>
      </c>
      <c r="BO46" s="14">
        <f t="shared" si="135"/>
        <v>90</v>
      </c>
      <c r="BP46" s="14">
        <f t="shared" si="135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674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674</v>
      </c>
      <c r="CN46" s="14">
        <f>INDEX(属性投放!$BD$6:$BD$85,(BW46-2)*20+CB46)</f>
        <v>150</v>
      </c>
      <c r="CQ46" s="13">
        <v>42</v>
      </c>
      <c r="CR46" s="13">
        <f t="shared" si="48"/>
        <v>1</v>
      </c>
      <c r="CS46" s="13">
        <f t="shared" si="49"/>
        <v>42</v>
      </c>
      <c r="CT46" s="14">
        <f t="shared" si="50"/>
        <v>5</v>
      </c>
      <c r="CU46" s="14">
        <f t="shared" si="51"/>
        <v>1102001</v>
      </c>
      <c r="CV46" s="14" t="str">
        <f>INDEX($O$6:$O$36,CR46)&amp;"-"&amp;INDEX(属性投放!$AB$7:$AB$36,CX46)&amp;"-魂火-"&amp;CZ46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701</v>
      </c>
      <c r="CZ46" s="14">
        <f>INDEX(属性投放!$AM$7:$AM$58,CS46)</f>
        <v>3</v>
      </c>
      <c r="DA46" s="14">
        <f t="shared" si="18"/>
        <v>42</v>
      </c>
      <c r="DB46" s="14">
        <f>INDEX(属性投放!$AN$7:$AN$58,DA46)</f>
        <v>125</v>
      </c>
      <c r="DC46" s="14" t="s">
        <v>702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703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704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19"/>
        <v>1102003</v>
      </c>
      <c r="DQ46" s="14" t="str">
        <f t="shared" si="20"/>
        <v>典韦2突</v>
      </c>
      <c r="DR46" s="14">
        <f t="shared" si="52"/>
        <v>7</v>
      </c>
      <c r="DS46" s="14">
        <f t="shared" si="53"/>
        <v>6</v>
      </c>
      <c r="DT46" s="14">
        <f t="shared" si="54"/>
        <v>6</v>
      </c>
      <c r="DU46" s="14">
        <f t="shared" si="21"/>
        <v>4</v>
      </c>
      <c r="DV46" s="14">
        <f t="shared" si="22"/>
        <v>2</v>
      </c>
      <c r="DW46" s="14">
        <f t="shared" si="23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6">EB45+$DY45+EQ45*$DX45</f>
        <v>348</v>
      </c>
      <c r="EC46" s="14">
        <f t="shared" ref="EC46:EC64" si="137">EC45+$DY45+ER45*$DX45</f>
        <v>402</v>
      </c>
      <c r="ED46" s="14">
        <f t="shared" ref="ED46:ED64" si="138">ED45+$DY45+ES45*$DX45</f>
        <v>460</v>
      </c>
      <c r="EE46" s="14">
        <f t="shared" ref="EE46:EE64" si="139">EE45+$DY45+ET45*$DX45</f>
        <v>460</v>
      </c>
      <c r="EF46" s="14">
        <f t="shared" ref="EF46:EF64" si="140">EF45+$DY45+EU45*$DX45</f>
        <v>550</v>
      </c>
      <c r="EG46" s="14">
        <f t="shared" ref="EG46:EG64" si="141">EG45+$DZ45+EV45*$DX45</f>
        <v>80</v>
      </c>
      <c r="EH46" s="14">
        <f t="shared" ref="EH46:EH64" si="142">EH45+$DZ45+EW45*$DX45</f>
        <v>89</v>
      </c>
      <c r="EI46" s="14">
        <f t="shared" ref="EI46:EI64" si="143">EI45+$DZ45+EX45*$DX45</f>
        <v>89</v>
      </c>
      <c r="EJ46" s="14">
        <f t="shared" ref="EJ46:EJ64" si="144">EJ45+$DZ45+EY45*$DX45</f>
        <v>98</v>
      </c>
      <c r="EK46" s="14">
        <f t="shared" ref="EK46:EK64" si="145">EK45+$DZ45+EZ45*$DX45</f>
        <v>107</v>
      </c>
      <c r="EL46" s="14">
        <f t="shared" ref="EL46:EL64" si="146">EL45+$EA45+FA45*$DX45</f>
        <v>1600</v>
      </c>
      <c r="EM46" s="14">
        <f t="shared" ref="EM46:EM64" si="147">EM45+$EA45+FB45*$DX45</f>
        <v>1980</v>
      </c>
      <c r="EN46" s="14">
        <f t="shared" ref="EN46:EN64" si="148">EN45+$EA45+FC45*$DX45</f>
        <v>1980</v>
      </c>
      <c r="EO46" s="14">
        <f t="shared" ref="EO46:EO64" si="149">EO45+$EA45+FD45*$DX45</f>
        <v>2270</v>
      </c>
      <c r="EP46" s="14">
        <f t="shared" ref="EP46:EP64" si="150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F46" s="14">
        <f>INDEX(属性投放!$BP$6:$BP$85,(卡牌属性!$DU46-2)*20+卡牌属性!$DV46)</f>
        <v>65</v>
      </c>
      <c r="FG46" s="14">
        <f>INDEX(属性投放!$BP$6:$BP$85,(卡牌属性!$DU46-2)*20+卡牌属性!$DV46)</f>
        <v>65</v>
      </c>
      <c r="FH46" s="14">
        <f>INDEX(属性投放!$BP$6:$BP$85,(卡牌属性!$DU46-2)*20+卡牌属性!$DV46)</f>
        <v>65</v>
      </c>
      <c r="FI46" s="14">
        <f>INDEX(属性投放!$BP$6:$BP$85,(卡牌属性!$DU46-2)*20+卡牌属性!$DV46)</f>
        <v>65</v>
      </c>
      <c r="FJ46" s="14">
        <f>INDEX(属性投放!$BP$6:$BP$85,(卡牌属性!$DU46-2)*20+卡牌属性!$DV46)</f>
        <v>65</v>
      </c>
      <c r="FK46" s="14">
        <f>INDEX(属性投放!$BQ$6:$BQ$85,(卡牌属性!$DU46-2)*20+卡牌属性!$DV46)</f>
        <v>33</v>
      </c>
      <c r="FL46" s="14">
        <f>INDEX(属性投放!$BQ$6:$BQ$85,(卡牌属性!$DU46-2)*20+卡牌属性!$DV46)</f>
        <v>33</v>
      </c>
      <c r="FM46" s="14">
        <f>INDEX(属性投放!$BQ$6:$BQ$85,(卡牌属性!$DU46-2)*20+卡牌属性!$DV46)</f>
        <v>33</v>
      </c>
      <c r="FN46" s="14">
        <f>INDEX(属性投放!$BQ$6:$BQ$85,(卡牌属性!$DU46-2)*20+卡牌属性!$DV46)</f>
        <v>33</v>
      </c>
      <c r="FO46" s="14">
        <f>INDEX(属性投放!$BQ$6:$BQ$85,(卡牌属性!$DU46-2)*20+卡牌属性!$DV46)</f>
        <v>33</v>
      </c>
      <c r="FP46" s="14">
        <f>INDEX(属性投放!$BR$6:$BR$85,(卡牌属性!$DU46-2)*20+卡牌属性!$DV46)</f>
        <v>650</v>
      </c>
      <c r="FQ46" s="14">
        <f>INDEX(属性投放!$BR$6:$BR$85,(卡牌属性!$DU46-2)*20+卡牌属性!$DV46)</f>
        <v>650</v>
      </c>
      <c r="FR46" s="14">
        <f>INDEX(属性投放!$BR$6:$BR$85,(卡牌属性!$DU46-2)*20+卡牌属性!$DV46)</f>
        <v>650</v>
      </c>
      <c r="FS46" s="14">
        <f>INDEX(属性投放!$BR$6:$BR$85,(卡牌属性!$DU46-2)*20+卡牌属性!$DV46)</f>
        <v>650</v>
      </c>
      <c r="FT46" s="14">
        <f>INDEX(属性投放!$BR$6:$BR$85,(卡牌属性!$DU46-2)*20+卡牌属性!$DV46)</f>
        <v>650</v>
      </c>
      <c r="FX46" s="13">
        <v>42</v>
      </c>
      <c r="FY46" s="13">
        <f t="shared" si="109"/>
        <v>9</v>
      </c>
      <c r="FZ46" s="14">
        <f t="shared" si="70"/>
        <v>1102009</v>
      </c>
      <c r="GA46" s="14" t="s">
        <v>1478</v>
      </c>
      <c r="GB46" s="14">
        <f t="shared" si="110"/>
        <v>2</v>
      </c>
      <c r="GC46" s="14" t="str">
        <f t="shared" si="111"/>
        <v>徐晃-2星</v>
      </c>
      <c r="GD46" s="14">
        <f>INDEX(Y$6:Y$36,$FY46)+INDEX(属性偏向!Z$4:Z$8,卡牌属性!$GB46)</f>
        <v>5</v>
      </c>
      <c r="GE46" s="14" t="str">
        <f>INDEX(属性评价,卡牌属性!GD46)</f>
        <v>B</v>
      </c>
      <c r="GF46" s="14">
        <f>INDEX(Z$6:Z$36,$FY46)+INDEX(属性偏向!AA$4:AA$8,卡牌属性!$GB46)</f>
        <v>6</v>
      </c>
      <c r="GG46" s="14" t="str">
        <f>INDEX(属性评价,卡牌属性!GF46)</f>
        <v>B+</v>
      </c>
      <c r="GH46" s="14">
        <f>INDEX(AA$6:AA$36,$FY46)+INDEX(属性偏向!AB$4:AB$8,卡牌属性!$GB46)</f>
        <v>8</v>
      </c>
      <c r="GI46" s="14" t="str">
        <f>INDEX(属性评价,卡牌属性!GH46)</f>
        <v>A+</v>
      </c>
      <c r="GL46" s="13">
        <v>42</v>
      </c>
      <c r="GM46" s="13">
        <f t="shared" si="112"/>
        <v>9</v>
      </c>
      <c r="GN46" s="14">
        <f t="shared" si="71"/>
        <v>1101009</v>
      </c>
      <c r="GO46" s="14" t="s">
        <v>1478</v>
      </c>
      <c r="GP46" s="14">
        <f t="shared" si="113"/>
        <v>2</v>
      </c>
      <c r="GQ46" s="14" t="str">
        <f t="shared" si="114"/>
        <v>北落师门-2星</v>
      </c>
      <c r="GR46" s="14">
        <f>INDEX(J$6:J$36,$GM46)+INDEX(属性偏向!Z$4:Z$8,卡牌属性!$GB46)</f>
        <v>6</v>
      </c>
      <c r="GS46" s="14" t="str">
        <f>INDEX(属性评价,卡牌属性!GR46)</f>
        <v>B+</v>
      </c>
      <c r="GT46" s="14">
        <f>INDEX(K$6:K$36,$GM46)+INDEX(属性偏向!Z$4:Z$8,卡牌属性!$GB46)</f>
        <v>6</v>
      </c>
      <c r="GU46" s="14" t="str">
        <f>INDEX(属性评价,卡牌属性!GT46)</f>
        <v>B+</v>
      </c>
      <c r="GV46" s="14">
        <f>INDEX(L$6:L$36,$GM46)+INDEX(属性偏向!Z$4:Z$8,卡牌属性!$GB46)</f>
        <v>6</v>
      </c>
      <c r="GW46" s="14" t="str">
        <f>INDEX(属性评价,卡牌属性!GV46)</f>
        <v>B+</v>
      </c>
      <c r="HA46" s="13">
        <v>42</v>
      </c>
      <c r="HB46" s="13">
        <f>MATCH(HA46-1,属性投放!$T$6:$T$66,1)</f>
        <v>2</v>
      </c>
      <c r="HC46" s="13">
        <f>MATCH(HA46,属性投放!$AN$6:$AN$58,1)-1</f>
        <v>9</v>
      </c>
      <c r="HD46" s="13">
        <f>MATCH(HA46-1,属性投放!$AD$6:$AD$26,1)</f>
        <v>5</v>
      </c>
      <c r="HE46" s="13" t="str">
        <f>INDEX(属性投放!$AB$7:$AB$26,卡牌属性!HD46)</f>
        <v>众合+1</v>
      </c>
      <c r="HF46" s="14">
        <f t="shared" si="115"/>
        <v>485</v>
      </c>
      <c r="HG46" s="14">
        <f t="shared" si="116"/>
        <v>215</v>
      </c>
      <c r="HH46" s="14">
        <f t="shared" si="117"/>
        <v>4150</v>
      </c>
      <c r="HI46" s="14">
        <f t="shared" si="118"/>
        <v>8</v>
      </c>
      <c r="HJ46" s="14">
        <f t="shared" si="119"/>
        <v>4</v>
      </c>
      <c r="HK46" s="14">
        <f t="shared" si="120"/>
        <v>80</v>
      </c>
      <c r="HL46" s="14">
        <f>HF46+HI46*($HA46-INDEX(属性投放!$AD$6:$AD$26,卡牌属性!$HD46))</f>
        <v>541</v>
      </c>
      <c r="HM46" s="14">
        <f>HG46+HJ46*($HA46-INDEX(属性投放!$AD$6:$AD$26,卡牌属性!$HD46))</f>
        <v>243</v>
      </c>
      <c r="HN46" s="14">
        <f>HH46+HK46*($HA46-INDEX(属性投放!$AD$6:$AD$26,卡牌属性!$HD46))</f>
        <v>4710</v>
      </c>
      <c r="HO46" s="14">
        <f t="shared" si="121"/>
        <v>235</v>
      </c>
      <c r="HP46" s="14">
        <f t="shared" si="122"/>
        <v>120</v>
      </c>
      <c r="HQ46" s="14">
        <f t="shared" si="123"/>
        <v>2350</v>
      </c>
      <c r="HR46" s="14">
        <f>IF(COUNTIF(属性投放!$AN$7:$AN$58,"="&amp;卡牌属性!HA46)&gt;0,卡牌属性!HC46,0)</f>
        <v>9</v>
      </c>
      <c r="HS46" s="14">
        <f t="shared" si="124"/>
        <v>35</v>
      </c>
      <c r="HT46" s="14">
        <f t="shared" si="125"/>
        <v>18</v>
      </c>
      <c r="HU46" s="14">
        <f t="shared" si="126"/>
        <v>350</v>
      </c>
      <c r="HV46" s="14">
        <f>IF(COUNTIF(属性投放!$AD$6:$AD$26,"="&amp;卡牌属性!HA46)&gt;0,卡牌属性!HD46,0)</f>
        <v>5</v>
      </c>
      <c r="HW46" s="14">
        <f t="shared" si="127"/>
        <v>60</v>
      </c>
      <c r="HX46" s="14">
        <f t="shared" si="128"/>
        <v>30</v>
      </c>
      <c r="HY46" s="14">
        <f t="shared" si="129"/>
        <v>600</v>
      </c>
      <c r="HZ46" s="14">
        <f t="shared" si="72"/>
        <v>8</v>
      </c>
      <c r="IA46" s="14">
        <f t="shared" si="73"/>
        <v>4</v>
      </c>
      <c r="IB46" s="14">
        <f t="shared" si="74"/>
        <v>80</v>
      </c>
      <c r="IC46" s="14">
        <f t="shared" si="75"/>
        <v>776</v>
      </c>
      <c r="ID46" s="14">
        <f t="shared" si="76"/>
        <v>363</v>
      </c>
      <c r="IE46" s="14">
        <f t="shared" si="77"/>
        <v>7060</v>
      </c>
      <c r="IF46" s="14">
        <f t="shared" si="78"/>
        <v>240</v>
      </c>
      <c r="IG46" s="14">
        <f t="shared" si="79"/>
        <v>1060</v>
      </c>
      <c r="IH46" s="14">
        <f t="shared" si="80"/>
        <v>1800</v>
      </c>
      <c r="II46" s="14">
        <f t="shared" si="81"/>
        <v>22080</v>
      </c>
      <c r="IJ46" s="17">
        <f t="shared" si="82"/>
        <v>1.0869565217391304E-2</v>
      </c>
      <c r="IK46" s="17">
        <f t="shared" si="83"/>
        <v>4.8007246376811592E-2</v>
      </c>
      <c r="IL46" s="17">
        <f t="shared" si="84"/>
        <v>8.1521739130434784E-2</v>
      </c>
      <c r="IM46" s="23">
        <f>SUM(IF$5:IF46)</f>
        <v>8480</v>
      </c>
      <c r="IN46" s="14">
        <f>SUM(IG$5:IG46)</f>
        <v>7100</v>
      </c>
      <c r="IO46" s="14">
        <f>SUM(IH$5:IH46)</f>
        <v>4960</v>
      </c>
      <c r="IP46" s="17">
        <f t="shared" si="85"/>
        <v>0.38405797101449274</v>
      </c>
      <c r="IQ46" s="17">
        <f t="shared" si="86"/>
        <v>0.32155797101449274</v>
      </c>
      <c r="IR46" s="17">
        <f t="shared" si="87"/>
        <v>0.22463768115942029</v>
      </c>
    </row>
    <row r="47" spans="14:252" ht="16.5" x14ac:dyDescent="0.2">
      <c r="AE47" s="13">
        <v>43</v>
      </c>
      <c r="AF47" s="13">
        <f t="shared" si="47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0"/>
        <v>215</v>
      </c>
      <c r="AO47" s="14">
        <f t="shared" si="130"/>
        <v>215</v>
      </c>
      <c r="AP47" s="14">
        <f t="shared" si="130"/>
        <v>215</v>
      </c>
      <c r="AQ47" s="14">
        <f t="shared" si="130"/>
        <v>215</v>
      </c>
      <c r="AR47" s="14">
        <f>INDEX(属性投放!$DF$6:$DF$85,(卡牌属性!AG47-2)*20+卡牌属性!AL47)</f>
        <v>63</v>
      </c>
      <c r="AS47" s="14">
        <f t="shared" si="131"/>
        <v>63</v>
      </c>
      <c r="AT47" s="14">
        <f t="shared" si="131"/>
        <v>63</v>
      </c>
      <c r="AU47" s="14">
        <f t="shared" si="131"/>
        <v>63</v>
      </c>
      <c r="AV47" s="14">
        <f t="shared" si="131"/>
        <v>63</v>
      </c>
      <c r="AW47" s="14">
        <f>INDEX(属性投放!$DG$6:$DG$85,(卡牌属性!AG47-2)*20+卡牌属性!AL47)</f>
        <v>975</v>
      </c>
      <c r="AX47" s="14">
        <f t="shared" si="132"/>
        <v>975</v>
      </c>
      <c r="AY47" s="14">
        <f t="shared" si="132"/>
        <v>975</v>
      </c>
      <c r="AZ47" s="14">
        <f t="shared" si="132"/>
        <v>975</v>
      </c>
      <c r="BA47" s="14">
        <f t="shared" si="132"/>
        <v>975</v>
      </c>
      <c r="BB47" s="14">
        <f>INDEX(属性投放!$DK$6:$DK$85,(卡牌属性!AG47-2)*20+卡牌属性!AL47)</f>
        <v>18</v>
      </c>
      <c r="BC47" s="14">
        <f t="shared" si="133"/>
        <v>18</v>
      </c>
      <c r="BD47" s="14">
        <f t="shared" si="133"/>
        <v>18</v>
      </c>
      <c r="BE47" s="14">
        <f t="shared" si="133"/>
        <v>18</v>
      </c>
      <c r="BF47" s="14">
        <f t="shared" si="133"/>
        <v>18</v>
      </c>
      <c r="BG47" s="14">
        <f>INDEX(属性投放!$DL$6:$DL$85,(卡牌属性!AG47-2)*20+卡牌属性!AL47)</f>
        <v>9</v>
      </c>
      <c r="BH47" s="14">
        <f t="shared" si="134"/>
        <v>9</v>
      </c>
      <c r="BI47" s="14">
        <f t="shared" si="134"/>
        <v>9</v>
      </c>
      <c r="BJ47" s="14">
        <f t="shared" si="134"/>
        <v>9</v>
      </c>
      <c r="BK47" s="14">
        <f t="shared" si="134"/>
        <v>9</v>
      </c>
      <c r="BL47" s="14">
        <f>INDEX(属性投放!$DM$6:$DM$85,(卡牌属性!AG47-2)*20+卡牌属性!AL47)</f>
        <v>90</v>
      </c>
      <c r="BM47" s="14">
        <f t="shared" si="135"/>
        <v>90</v>
      </c>
      <c r="BN47" s="14">
        <f t="shared" si="135"/>
        <v>90</v>
      </c>
      <c r="BO47" s="14">
        <f t="shared" si="135"/>
        <v>90</v>
      </c>
      <c r="BP47" s="14">
        <f t="shared" si="135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674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674</v>
      </c>
      <c r="CN47" s="14">
        <f>INDEX(属性投放!$BD$6:$BD$85,(BW47-2)*20+CB47)</f>
        <v>150</v>
      </c>
      <c r="CQ47" s="13">
        <v>43</v>
      </c>
      <c r="CR47" s="13">
        <f t="shared" si="48"/>
        <v>1</v>
      </c>
      <c r="CS47" s="13">
        <f t="shared" si="49"/>
        <v>43</v>
      </c>
      <c r="CT47" s="14">
        <f t="shared" si="50"/>
        <v>5</v>
      </c>
      <c r="CU47" s="14">
        <f t="shared" si="51"/>
        <v>1102001</v>
      </c>
      <c r="CV47" s="14" t="str">
        <f>INDEX($O$6:$O$36,CR47)&amp;"-"&amp;INDEX(属性投放!$AB$7:$AB$36,CX47)&amp;"-魂火-"&amp;CZ47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701</v>
      </c>
      <c r="CZ47" s="14">
        <f>INDEX(属性投放!$AM$7:$AM$58,CS47)</f>
        <v>1</v>
      </c>
      <c r="DA47" s="14">
        <f t="shared" si="18"/>
        <v>43</v>
      </c>
      <c r="DB47" s="14">
        <f>INDEX(属性投放!$AN$7:$AN$58,DA47)</f>
        <v>127</v>
      </c>
      <c r="DC47" s="14" t="s">
        <v>702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703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704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19"/>
        <v>1102003</v>
      </c>
      <c r="DQ47" s="14" t="str">
        <f t="shared" si="20"/>
        <v>典韦3突</v>
      </c>
      <c r="DR47" s="14">
        <f t="shared" si="52"/>
        <v>7</v>
      </c>
      <c r="DS47" s="14">
        <f t="shared" si="53"/>
        <v>6</v>
      </c>
      <c r="DT47" s="14">
        <f t="shared" si="54"/>
        <v>6</v>
      </c>
      <c r="DU47" s="14">
        <f t="shared" si="21"/>
        <v>4</v>
      </c>
      <c r="DV47" s="14">
        <f t="shared" si="22"/>
        <v>3</v>
      </c>
      <c r="DW47" s="14">
        <f t="shared" si="23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6"/>
        <v>563</v>
      </c>
      <c r="EC47" s="14">
        <f t="shared" si="137"/>
        <v>637</v>
      </c>
      <c r="ED47" s="14">
        <f t="shared" si="138"/>
        <v>725</v>
      </c>
      <c r="EE47" s="14">
        <f t="shared" si="139"/>
        <v>725</v>
      </c>
      <c r="EF47" s="14">
        <f t="shared" si="140"/>
        <v>865</v>
      </c>
      <c r="EG47" s="14">
        <f t="shared" si="141"/>
        <v>173</v>
      </c>
      <c r="EH47" s="14">
        <f t="shared" si="142"/>
        <v>202</v>
      </c>
      <c r="EI47" s="14">
        <f t="shared" si="143"/>
        <v>202</v>
      </c>
      <c r="EJ47" s="14">
        <f t="shared" si="144"/>
        <v>221</v>
      </c>
      <c r="EK47" s="14">
        <f t="shared" si="145"/>
        <v>240</v>
      </c>
      <c r="EL47" s="14">
        <f t="shared" si="146"/>
        <v>3450</v>
      </c>
      <c r="EM47" s="14">
        <f t="shared" si="147"/>
        <v>4130</v>
      </c>
      <c r="EN47" s="14">
        <f t="shared" si="148"/>
        <v>4130</v>
      </c>
      <c r="EO47" s="14">
        <f t="shared" si="149"/>
        <v>4620</v>
      </c>
      <c r="EP47" s="14">
        <f t="shared" si="150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F47" s="14">
        <f>INDEX(属性投放!$BP$6:$BP$85,(卡牌属性!$DU47-2)*20+卡牌属性!$DV47)</f>
        <v>100</v>
      </c>
      <c r="FG47" s="14">
        <f>INDEX(属性投放!$BP$6:$BP$85,(卡牌属性!$DU47-2)*20+卡牌属性!$DV47)</f>
        <v>100</v>
      </c>
      <c r="FH47" s="14">
        <f>INDEX(属性投放!$BP$6:$BP$85,(卡牌属性!$DU47-2)*20+卡牌属性!$DV47)</f>
        <v>100</v>
      </c>
      <c r="FI47" s="14">
        <f>INDEX(属性投放!$BP$6:$BP$85,(卡牌属性!$DU47-2)*20+卡牌属性!$DV47)</f>
        <v>100</v>
      </c>
      <c r="FJ47" s="14">
        <f>INDEX(属性投放!$BP$6:$BP$85,(卡牌属性!$DU47-2)*20+卡牌属性!$DV47)</f>
        <v>100</v>
      </c>
      <c r="FK47" s="14">
        <f>INDEX(属性投放!$BQ$6:$BQ$85,(卡牌属性!$DU47-2)*20+卡牌属性!$DV47)</f>
        <v>50</v>
      </c>
      <c r="FL47" s="14">
        <f>INDEX(属性投放!$BQ$6:$BQ$85,(卡牌属性!$DU47-2)*20+卡牌属性!$DV47)</f>
        <v>50</v>
      </c>
      <c r="FM47" s="14">
        <f>INDEX(属性投放!$BQ$6:$BQ$85,(卡牌属性!$DU47-2)*20+卡牌属性!$DV47)</f>
        <v>50</v>
      </c>
      <c r="FN47" s="14">
        <f>INDEX(属性投放!$BQ$6:$BQ$85,(卡牌属性!$DU47-2)*20+卡牌属性!$DV47)</f>
        <v>50</v>
      </c>
      <c r="FO47" s="14">
        <f>INDEX(属性投放!$BQ$6:$BQ$85,(卡牌属性!$DU47-2)*20+卡牌属性!$DV47)</f>
        <v>50</v>
      </c>
      <c r="FP47" s="14">
        <f>INDEX(属性投放!$BR$6:$BR$85,(卡牌属性!$DU47-2)*20+卡牌属性!$DV47)</f>
        <v>1000</v>
      </c>
      <c r="FQ47" s="14">
        <f>INDEX(属性投放!$BR$6:$BR$85,(卡牌属性!$DU47-2)*20+卡牌属性!$DV47)</f>
        <v>1000</v>
      </c>
      <c r="FR47" s="14">
        <f>INDEX(属性投放!$BR$6:$BR$85,(卡牌属性!$DU47-2)*20+卡牌属性!$DV47)</f>
        <v>1000</v>
      </c>
      <c r="FS47" s="14">
        <f>INDEX(属性投放!$BR$6:$BR$85,(卡牌属性!$DU47-2)*20+卡牌属性!$DV47)</f>
        <v>1000</v>
      </c>
      <c r="FT47" s="14">
        <f>INDEX(属性投放!$BR$6:$BR$85,(卡牌属性!$DU47-2)*20+卡牌属性!$DV47)</f>
        <v>1000</v>
      </c>
      <c r="FX47" s="13">
        <v>43</v>
      </c>
      <c r="FY47" s="13">
        <f t="shared" si="109"/>
        <v>9</v>
      </c>
      <c r="FZ47" s="14">
        <f t="shared" si="70"/>
        <v>1102009</v>
      </c>
      <c r="GA47" s="14" t="s">
        <v>1478</v>
      </c>
      <c r="GB47" s="14">
        <f t="shared" si="110"/>
        <v>3</v>
      </c>
      <c r="GC47" s="14" t="str">
        <f t="shared" si="111"/>
        <v>徐晃-3星</v>
      </c>
      <c r="GD47" s="14">
        <f>INDEX(Y$6:Y$36,$FY47)+INDEX(属性偏向!Z$4:Z$8,卡牌属性!$GB47)</f>
        <v>6</v>
      </c>
      <c r="GE47" s="14" t="str">
        <f>INDEX(属性评价,卡牌属性!GD47)</f>
        <v>B+</v>
      </c>
      <c r="GF47" s="14">
        <f>INDEX(Z$6:Z$36,$FY47)+INDEX(属性偏向!AA$4:AA$8,卡牌属性!$GB47)</f>
        <v>6</v>
      </c>
      <c r="GG47" s="14" t="str">
        <f>INDEX(属性评价,卡牌属性!GF47)</f>
        <v>B+</v>
      </c>
      <c r="GH47" s="14">
        <f>INDEX(AA$6:AA$36,$FY47)+INDEX(属性偏向!AB$4:AB$8,卡牌属性!$GB47)</f>
        <v>8</v>
      </c>
      <c r="GI47" s="14" t="str">
        <f>INDEX(属性评价,卡牌属性!GH47)</f>
        <v>A+</v>
      </c>
      <c r="GL47" s="13">
        <v>43</v>
      </c>
      <c r="GM47" s="13">
        <f t="shared" si="112"/>
        <v>9</v>
      </c>
      <c r="GN47" s="14">
        <f t="shared" si="71"/>
        <v>1101009</v>
      </c>
      <c r="GO47" s="14" t="s">
        <v>1478</v>
      </c>
      <c r="GP47" s="14">
        <f t="shared" si="113"/>
        <v>3</v>
      </c>
      <c r="GQ47" s="14" t="str">
        <f t="shared" si="114"/>
        <v>北落师门-3星</v>
      </c>
      <c r="GR47" s="14">
        <f>INDEX(J$6:J$36,$GM47)+INDEX(属性偏向!Z$4:Z$8,卡牌属性!$GB47)</f>
        <v>7</v>
      </c>
      <c r="GS47" s="14" t="str">
        <f>INDEX(属性评价,卡牌属性!GR47)</f>
        <v>A</v>
      </c>
      <c r="GT47" s="14">
        <f>INDEX(K$6:K$36,$GM47)+INDEX(属性偏向!Z$4:Z$8,卡牌属性!$GB47)</f>
        <v>7</v>
      </c>
      <c r="GU47" s="14" t="str">
        <f>INDEX(属性评价,卡牌属性!GT47)</f>
        <v>A</v>
      </c>
      <c r="GV47" s="14">
        <f>INDEX(L$6:L$36,$GM47)+INDEX(属性偏向!Z$4:Z$8,卡牌属性!$GB47)</f>
        <v>7</v>
      </c>
      <c r="GW47" s="14" t="str">
        <f>INDEX(属性评价,卡牌属性!GV47)</f>
        <v>A</v>
      </c>
      <c r="HA47" s="13">
        <v>43</v>
      </c>
      <c r="HB47" s="13">
        <f>MATCH(HA47-1,属性投放!$T$6:$T$66,1)</f>
        <v>3</v>
      </c>
      <c r="HC47" s="13">
        <f>MATCH(HA47,属性投放!$AN$6:$AN$58,1)-1</f>
        <v>9</v>
      </c>
      <c r="HD47" s="13">
        <f>MATCH(HA47-1,属性投放!$AD$6:$AD$26,1)</f>
        <v>6</v>
      </c>
      <c r="HE47" s="13" t="str">
        <f>INDEX(属性投放!$AB$7:$AB$26,卡牌属性!HD47)</f>
        <v>众合+2</v>
      </c>
      <c r="HF47" s="14">
        <f t="shared" si="115"/>
        <v>621</v>
      </c>
      <c r="HG47" s="14">
        <f t="shared" si="116"/>
        <v>283</v>
      </c>
      <c r="HH47" s="14">
        <f t="shared" si="117"/>
        <v>5510</v>
      </c>
      <c r="HI47" s="14">
        <f t="shared" si="118"/>
        <v>8</v>
      </c>
      <c r="HJ47" s="14">
        <f t="shared" si="119"/>
        <v>4</v>
      </c>
      <c r="HK47" s="14">
        <f t="shared" si="120"/>
        <v>80</v>
      </c>
      <c r="HL47" s="14">
        <f>HF47+HI47*($HA47-INDEX(属性投放!$AD$6:$AD$26,卡牌属性!$HD47))</f>
        <v>629</v>
      </c>
      <c r="HM47" s="14">
        <f>HG47+HJ47*($HA47-INDEX(属性投放!$AD$6:$AD$26,卡牌属性!$HD47))</f>
        <v>287</v>
      </c>
      <c r="HN47" s="14">
        <f>HH47+HK47*($HA47-INDEX(属性投放!$AD$6:$AD$26,卡牌属性!$HD47))</f>
        <v>5590</v>
      </c>
      <c r="HO47" s="14">
        <f t="shared" si="121"/>
        <v>235</v>
      </c>
      <c r="HP47" s="14">
        <f t="shared" si="122"/>
        <v>120</v>
      </c>
      <c r="HQ47" s="14">
        <f t="shared" si="123"/>
        <v>2350</v>
      </c>
      <c r="HR47" s="14">
        <f>IF(COUNTIF(属性投放!$AN$7:$AN$58,"="&amp;卡牌属性!HA47)&gt;0,卡牌属性!HC47,0)</f>
        <v>0</v>
      </c>
      <c r="HS47" s="14">
        <f t="shared" si="124"/>
        <v>0</v>
      </c>
      <c r="HT47" s="14">
        <f t="shared" si="125"/>
        <v>0</v>
      </c>
      <c r="HU47" s="14">
        <f t="shared" si="126"/>
        <v>0</v>
      </c>
      <c r="HV47" s="14">
        <f>IF(COUNTIF(属性投放!$AD$6:$AD$26,"="&amp;卡牌属性!HA47)&gt;0,卡牌属性!HD47,0)</f>
        <v>0</v>
      </c>
      <c r="HW47" s="14">
        <f t="shared" si="127"/>
        <v>0</v>
      </c>
      <c r="HX47" s="14">
        <f t="shared" si="128"/>
        <v>0</v>
      </c>
      <c r="HY47" s="14">
        <f t="shared" si="129"/>
        <v>0</v>
      </c>
      <c r="HZ47" s="14">
        <f t="shared" si="72"/>
        <v>8</v>
      </c>
      <c r="IA47" s="14">
        <f t="shared" si="73"/>
        <v>4</v>
      </c>
      <c r="IB47" s="14">
        <f t="shared" si="74"/>
        <v>80</v>
      </c>
      <c r="IC47" s="14">
        <f t="shared" si="75"/>
        <v>864</v>
      </c>
      <c r="ID47" s="14">
        <f t="shared" si="76"/>
        <v>407</v>
      </c>
      <c r="IE47" s="14">
        <f t="shared" si="77"/>
        <v>7940</v>
      </c>
      <c r="IF47" s="14">
        <f t="shared" si="78"/>
        <v>240</v>
      </c>
      <c r="IG47" s="14">
        <f t="shared" si="79"/>
        <v>0</v>
      </c>
      <c r="IH47" s="14">
        <f t="shared" si="80"/>
        <v>0</v>
      </c>
      <c r="II47" s="14">
        <f t="shared" si="81"/>
        <v>24720</v>
      </c>
      <c r="IJ47" s="17">
        <f t="shared" si="82"/>
        <v>9.7087378640776691E-3</v>
      </c>
      <c r="IK47" s="17">
        <f t="shared" si="83"/>
        <v>0</v>
      </c>
      <c r="IL47" s="17">
        <f t="shared" si="84"/>
        <v>0</v>
      </c>
      <c r="IM47" s="23">
        <f>SUM(IF$5:IF47)</f>
        <v>8720</v>
      </c>
      <c r="IN47" s="14">
        <f>SUM(IG$5:IG47)</f>
        <v>7100</v>
      </c>
      <c r="IO47" s="14">
        <f>SUM(IH$5:IH47)</f>
        <v>4960</v>
      </c>
      <c r="IP47" s="17">
        <f t="shared" si="85"/>
        <v>0.35275080906148865</v>
      </c>
      <c r="IQ47" s="17">
        <f t="shared" si="86"/>
        <v>0.2872168284789644</v>
      </c>
      <c r="IR47" s="17">
        <f t="shared" si="87"/>
        <v>0.20064724919093851</v>
      </c>
    </row>
    <row r="48" spans="14:252" ht="16.5" x14ac:dyDescent="0.2">
      <c r="AE48" s="13">
        <v>44</v>
      </c>
      <c r="AF48" s="13">
        <f t="shared" si="47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0"/>
        <v>440</v>
      </c>
      <c r="AO48" s="14">
        <f t="shared" si="130"/>
        <v>440</v>
      </c>
      <c r="AP48" s="14">
        <f t="shared" si="130"/>
        <v>440</v>
      </c>
      <c r="AQ48" s="14">
        <f t="shared" si="130"/>
        <v>440</v>
      </c>
      <c r="AR48" s="14">
        <f>INDEX(属性投放!$DF$6:$DF$85,(卡牌属性!AG48-2)*20+卡牌属性!AL48)</f>
        <v>176</v>
      </c>
      <c r="AS48" s="14">
        <f t="shared" si="131"/>
        <v>176</v>
      </c>
      <c r="AT48" s="14">
        <f t="shared" si="131"/>
        <v>176</v>
      </c>
      <c r="AU48" s="14">
        <f t="shared" si="131"/>
        <v>176</v>
      </c>
      <c r="AV48" s="14">
        <f t="shared" si="131"/>
        <v>176</v>
      </c>
      <c r="AW48" s="14">
        <f>INDEX(属性投放!$DG$6:$DG$85,(卡牌属性!AG48-2)*20+卡牌属性!AL48)</f>
        <v>2100</v>
      </c>
      <c r="AX48" s="14">
        <f t="shared" si="132"/>
        <v>2100</v>
      </c>
      <c r="AY48" s="14">
        <f t="shared" si="132"/>
        <v>2100</v>
      </c>
      <c r="AZ48" s="14">
        <f t="shared" si="132"/>
        <v>2100</v>
      </c>
      <c r="BA48" s="14">
        <f t="shared" si="132"/>
        <v>2100</v>
      </c>
      <c r="BB48" s="14">
        <f>INDEX(属性投放!$DK$6:$DK$85,(卡牌属性!AG48-2)*20+卡牌属性!AL48)</f>
        <v>32</v>
      </c>
      <c r="BC48" s="14">
        <f t="shared" si="133"/>
        <v>32</v>
      </c>
      <c r="BD48" s="14">
        <f t="shared" si="133"/>
        <v>32</v>
      </c>
      <c r="BE48" s="14">
        <f t="shared" si="133"/>
        <v>32</v>
      </c>
      <c r="BF48" s="14">
        <f t="shared" si="133"/>
        <v>32</v>
      </c>
      <c r="BG48" s="14">
        <f>INDEX(属性投放!$DL$6:$DL$85,(卡牌属性!AG48-2)*20+卡牌属性!AL48)</f>
        <v>16</v>
      </c>
      <c r="BH48" s="14">
        <f t="shared" si="134"/>
        <v>16</v>
      </c>
      <c r="BI48" s="14">
        <f t="shared" si="134"/>
        <v>16</v>
      </c>
      <c r="BJ48" s="14">
        <f t="shared" si="134"/>
        <v>16</v>
      </c>
      <c r="BK48" s="14">
        <f t="shared" si="134"/>
        <v>16</v>
      </c>
      <c r="BL48" s="14">
        <f>INDEX(属性投放!$DM$6:$DM$85,(卡牌属性!AG48-2)*20+卡牌属性!AL48)</f>
        <v>160</v>
      </c>
      <c r="BM48" s="14">
        <f t="shared" si="135"/>
        <v>160</v>
      </c>
      <c r="BN48" s="14">
        <f t="shared" si="135"/>
        <v>160</v>
      </c>
      <c r="BO48" s="14">
        <f t="shared" si="135"/>
        <v>160</v>
      </c>
      <c r="BP48" s="14">
        <f t="shared" si="135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674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674</v>
      </c>
      <c r="CN48" s="14">
        <f>INDEX(属性投放!$BD$6:$BD$85,(BW48-2)*20+CB48)</f>
        <v>200</v>
      </c>
      <c r="CQ48" s="13">
        <v>44</v>
      </c>
      <c r="CR48" s="13">
        <f t="shared" si="48"/>
        <v>1</v>
      </c>
      <c r="CS48" s="13">
        <f t="shared" si="49"/>
        <v>44</v>
      </c>
      <c r="CT48" s="14">
        <f t="shared" si="50"/>
        <v>5</v>
      </c>
      <c r="CU48" s="14">
        <f t="shared" si="51"/>
        <v>1102001</v>
      </c>
      <c r="CV48" s="14" t="str">
        <f>INDEX($O$6:$O$36,CR48)&amp;"-"&amp;INDEX(属性投放!$AB$7:$AB$36,CX48)&amp;"-魂火-"&amp;CZ48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701</v>
      </c>
      <c r="CZ48" s="14">
        <f>INDEX(属性投放!$AM$7:$AM$58,CS48)</f>
        <v>2</v>
      </c>
      <c r="DA48" s="14">
        <f t="shared" si="18"/>
        <v>44</v>
      </c>
      <c r="DB48" s="14">
        <f>INDEX(属性投放!$AN$7:$AN$58,DA48)</f>
        <v>130</v>
      </c>
      <c r="DC48" s="14" t="s">
        <v>702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703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704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19"/>
        <v>1102003</v>
      </c>
      <c r="DQ48" s="14" t="str">
        <f t="shared" si="20"/>
        <v>典韦4突</v>
      </c>
      <c r="DR48" s="14">
        <f t="shared" si="52"/>
        <v>7</v>
      </c>
      <c r="DS48" s="14">
        <f t="shared" si="53"/>
        <v>6</v>
      </c>
      <c r="DT48" s="14">
        <f t="shared" si="54"/>
        <v>6</v>
      </c>
      <c r="DU48" s="14">
        <f t="shared" si="21"/>
        <v>4</v>
      </c>
      <c r="DV48" s="14">
        <f t="shared" si="22"/>
        <v>4</v>
      </c>
      <c r="DW48" s="14">
        <f t="shared" si="23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6"/>
        <v>813</v>
      </c>
      <c r="EC48" s="14">
        <f t="shared" si="137"/>
        <v>907</v>
      </c>
      <c r="ED48" s="14">
        <f t="shared" si="138"/>
        <v>1025</v>
      </c>
      <c r="EE48" s="14">
        <f t="shared" si="139"/>
        <v>1025</v>
      </c>
      <c r="EF48" s="14">
        <f t="shared" si="140"/>
        <v>1215</v>
      </c>
      <c r="EG48" s="14">
        <f t="shared" si="141"/>
        <v>283</v>
      </c>
      <c r="EH48" s="14">
        <f t="shared" si="142"/>
        <v>332</v>
      </c>
      <c r="EI48" s="14">
        <f t="shared" si="143"/>
        <v>332</v>
      </c>
      <c r="EJ48" s="14">
        <f t="shared" si="144"/>
        <v>361</v>
      </c>
      <c r="EK48" s="14">
        <f t="shared" si="145"/>
        <v>390</v>
      </c>
      <c r="EL48" s="14">
        <f t="shared" si="146"/>
        <v>5650</v>
      </c>
      <c r="EM48" s="14">
        <f t="shared" si="147"/>
        <v>6630</v>
      </c>
      <c r="EN48" s="14">
        <f t="shared" si="148"/>
        <v>6630</v>
      </c>
      <c r="EO48" s="14">
        <f t="shared" si="149"/>
        <v>7320</v>
      </c>
      <c r="EP48" s="14">
        <f t="shared" si="150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F48" s="14">
        <f>INDEX(属性投放!$BP$6:$BP$85,(卡牌属性!$DU48-2)*20+卡牌属性!$DV48)</f>
        <v>125</v>
      </c>
      <c r="FG48" s="14">
        <f>INDEX(属性投放!$BP$6:$BP$85,(卡牌属性!$DU48-2)*20+卡牌属性!$DV48)</f>
        <v>125</v>
      </c>
      <c r="FH48" s="14">
        <f>INDEX(属性投放!$BP$6:$BP$85,(卡牌属性!$DU48-2)*20+卡牌属性!$DV48)</f>
        <v>125</v>
      </c>
      <c r="FI48" s="14">
        <f>INDEX(属性投放!$BP$6:$BP$85,(卡牌属性!$DU48-2)*20+卡牌属性!$DV48)</f>
        <v>125</v>
      </c>
      <c r="FJ48" s="14">
        <f>INDEX(属性投放!$BP$6:$BP$85,(卡牌属性!$DU48-2)*20+卡牌属性!$DV48)</f>
        <v>125</v>
      </c>
      <c r="FK48" s="14">
        <f>INDEX(属性投放!$BQ$6:$BQ$85,(卡牌属性!$DU48-2)*20+卡牌属性!$DV48)</f>
        <v>63</v>
      </c>
      <c r="FL48" s="14">
        <f>INDEX(属性投放!$BQ$6:$BQ$85,(卡牌属性!$DU48-2)*20+卡牌属性!$DV48)</f>
        <v>63</v>
      </c>
      <c r="FM48" s="14">
        <f>INDEX(属性投放!$BQ$6:$BQ$85,(卡牌属性!$DU48-2)*20+卡牌属性!$DV48)</f>
        <v>63</v>
      </c>
      <c r="FN48" s="14">
        <f>INDEX(属性投放!$BQ$6:$BQ$85,(卡牌属性!$DU48-2)*20+卡牌属性!$DV48)</f>
        <v>63</v>
      </c>
      <c r="FO48" s="14">
        <f>INDEX(属性投放!$BQ$6:$BQ$85,(卡牌属性!$DU48-2)*20+卡牌属性!$DV48)</f>
        <v>63</v>
      </c>
      <c r="FP48" s="14">
        <f>INDEX(属性投放!$BR$6:$BR$85,(卡牌属性!$DU48-2)*20+卡牌属性!$DV48)</f>
        <v>1250</v>
      </c>
      <c r="FQ48" s="14">
        <f>INDEX(属性投放!$BR$6:$BR$85,(卡牌属性!$DU48-2)*20+卡牌属性!$DV48)</f>
        <v>1250</v>
      </c>
      <c r="FR48" s="14">
        <f>INDEX(属性投放!$BR$6:$BR$85,(卡牌属性!$DU48-2)*20+卡牌属性!$DV48)</f>
        <v>1250</v>
      </c>
      <c r="FS48" s="14">
        <f>INDEX(属性投放!$BR$6:$BR$85,(卡牌属性!$DU48-2)*20+卡牌属性!$DV48)</f>
        <v>1250</v>
      </c>
      <c r="FT48" s="14">
        <f>INDEX(属性投放!$BR$6:$BR$85,(卡牌属性!$DU48-2)*20+卡牌属性!$DV48)</f>
        <v>1250</v>
      </c>
      <c r="FX48" s="13">
        <v>44</v>
      </c>
      <c r="FY48" s="13">
        <f t="shared" si="109"/>
        <v>9</v>
      </c>
      <c r="FZ48" s="14">
        <f t="shared" si="70"/>
        <v>1102009</v>
      </c>
      <c r="GA48" s="14" t="s">
        <v>1478</v>
      </c>
      <c r="GB48" s="14">
        <f t="shared" si="110"/>
        <v>4</v>
      </c>
      <c r="GC48" s="14" t="str">
        <f t="shared" si="111"/>
        <v>徐晃-4星</v>
      </c>
      <c r="GD48" s="14">
        <f>INDEX(Y$6:Y$36,$FY48)+INDEX(属性偏向!Z$4:Z$8,卡牌属性!$GB48)</f>
        <v>6</v>
      </c>
      <c r="GE48" s="14" t="str">
        <f>INDEX(属性评价,卡牌属性!GD48)</f>
        <v>B+</v>
      </c>
      <c r="GF48" s="14">
        <f>INDEX(Z$6:Z$36,$FY48)+INDEX(属性偏向!AA$4:AA$8,卡牌属性!$GB48)</f>
        <v>7</v>
      </c>
      <c r="GG48" s="14" t="str">
        <f>INDEX(属性评价,卡牌属性!GF48)</f>
        <v>A</v>
      </c>
      <c r="GH48" s="14">
        <f>INDEX(AA$6:AA$36,$FY48)+INDEX(属性偏向!AB$4:AB$8,卡牌属性!$GB48)</f>
        <v>9</v>
      </c>
      <c r="GI48" s="14" t="str">
        <f>INDEX(属性评价,卡牌属性!GH48)</f>
        <v>S</v>
      </c>
      <c r="GL48" s="13">
        <v>44</v>
      </c>
      <c r="GM48" s="13">
        <f t="shared" si="112"/>
        <v>9</v>
      </c>
      <c r="GN48" s="14">
        <f t="shared" si="71"/>
        <v>1101009</v>
      </c>
      <c r="GO48" s="14" t="s">
        <v>1478</v>
      </c>
      <c r="GP48" s="14">
        <f t="shared" si="113"/>
        <v>4</v>
      </c>
      <c r="GQ48" s="14" t="str">
        <f t="shared" si="114"/>
        <v>北落师门-4星</v>
      </c>
      <c r="GR48" s="14">
        <f>INDEX(J$6:J$36,$GM48)+INDEX(属性偏向!Z$4:Z$8,卡牌属性!$GB48)</f>
        <v>7</v>
      </c>
      <c r="GS48" s="14" t="str">
        <f>INDEX(属性评价,卡牌属性!GR48)</f>
        <v>A</v>
      </c>
      <c r="GT48" s="14">
        <f>INDEX(K$6:K$36,$GM48)+INDEX(属性偏向!Z$4:Z$8,卡牌属性!$GB48)</f>
        <v>7</v>
      </c>
      <c r="GU48" s="14" t="str">
        <f>INDEX(属性评价,卡牌属性!GT48)</f>
        <v>A</v>
      </c>
      <c r="GV48" s="14">
        <f>INDEX(L$6:L$36,$GM48)+INDEX(属性偏向!Z$4:Z$8,卡牌属性!$GB48)</f>
        <v>7</v>
      </c>
      <c r="GW48" s="14" t="str">
        <f>INDEX(属性评价,卡牌属性!GV48)</f>
        <v>A</v>
      </c>
      <c r="HA48" s="13">
        <v>44</v>
      </c>
      <c r="HB48" s="13">
        <f>MATCH(HA48-1,属性投放!$T$6:$T$66,1)</f>
        <v>3</v>
      </c>
      <c r="HC48" s="13">
        <f>MATCH(HA48,属性投放!$AN$6:$AN$58,1)-1</f>
        <v>9</v>
      </c>
      <c r="HD48" s="13">
        <f>MATCH(HA48-1,属性投放!$AD$6:$AD$26,1)</f>
        <v>6</v>
      </c>
      <c r="HE48" s="13" t="str">
        <f>INDEX(属性投放!$AB$7:$AB$26,卡牌属性!HD48)</f>
        <v>众合+2</v>
      </c>
      <c r="HF48" s="14">
        <f t="shared" si="115"/>
        <v>621</v>
      </c>
      <c r="HG48" s="14">
        <f t="shared" si="116"/>
        <v>283</v>
      </c>
      <c r="HH48" s="14">
        <f t="shared" si="117"/>
        <v>5510</v>
      </c>
      <c r="HI48" s="14">
        <f t="shared" si="118"/>
        <v>8</v>
      </c>
      <c r="HJ48" s="14">
        <f t="shared" si="119"/>
        <v>4</v>
      </c>
      <c r="HK48" s="14">
        <f t="shared" si="120"/>
        <v>80</v>
      </c>
      <c r="HL48" s="14">
        <f>HF48+HI48*($HA48-INDEX(属性投放!$AD$6:$AD$26,卡牌属性!$HD48))</f>
        <v>637</v>
      </c>
      <c r="HM48" s="14">
        <f>HG48+HJ48*($HA48-INDEX(属性投放!$AD$6:$AD$26,卡牌属性!$HD48))</f>
        <v>291</v>
      </c>
      <c r="HN48" s="14">
        <f>HH48+HK48*($HA48-INDEX(属性投放!$AD$6:$AD$26,卡牌属性!$HD48))</f>
        <v>5670</v>
      </c>
      <c r="HO48" s="14">
        <f t="shared" si="121"/>
        <v>235</v>
      </c>
      <c r="HP48" s="14">
        <f t="shared" si="122"/>
        <v>120</v>
      </c>
      <c r="HQ48" s="14">
        <f t="shared" si="123"/>
        <v>2350</v>
      </c>
      <c r="HR48" s="14">
        <f>IF(COUNTIF(属性投放!$AN$7:$AN$58,"="&amp;卡牌属性!HA48)&gt;0,卡牌属性!HC48,0)</f>
        <v>0</v>
      </c>
      <c r="HS48" s="14">
        <f t="shared" si="124"/>
        <v>0</v>
      </c>
      <c r="HT48" s="14">
        <f t="shared" si="125"/>
        <v>0</v>
      </c>
      <c r="HU48" s="14">
        <f t="shared" si="126"/>
        <v>0</v>
      </c>
      <c r="HV48" s="14">
        <f>IF(COUNTIF(属性投放!$AD$6:$AD$26,"="&amp;卡牌属性!HA48)&gt;0,卡牌属性!HD48,0)</f>
        <v>0</v>
      </c>
      <c r="HW48" s="14">
        <f t="shared" si="127"/>
        <v>0</v>
      </c>
      <c r="HX48" s="14">
        <f t="shared" si="128"/>
        <v>0</v>
      </c>
      <c r="HY48" s="14">
        <f t="shared" si="129"/>
        <v>0</v>
      </c>
      <c r="HZ48" s="14">
        <f t="shared" si="72"/>
        <v>8</v>
      </c>
      <c r="IA48" s="14">
        <f t="shared" si="73"/>
        <v>4</v>
      </c>
      <c r="IB48" s="14">
        <f t="shared" si="74"/>
        <v>80</v>
      </c>
      <c r="IC48" s="14">
        <f t="shared" si="75"/>
        <v>872</v>
      </c>
      <c r="ID48" s="14">
        <f t="shared" si="76"/>
        <v>411</v>
      </c>
      <c r="IE48" s="14">
        <f t="shared" si="77"/>
        <v>8020</v>
      </c>
      <c r="IF48" s="14">
        <f t="shared" si="78"/>
        <v>240</v>
      </c>
      <c r="IG48" s="14">
        <f t="shared" si="79"/>
        <v>0</v>
      </c>
      <c r="IH48" s="14">
        <f t="shared" si="80"/>
        <v>0</v>
      </c>
      <c r="II48" s="14">
        <f t="shared" si="81"/>
        <v>24960</v>
      </c>
      <c r="IJ48" s="17">
        <f t="shared" si="82"/>
        <v>9.6153846153846159E-3</v>
      </c>
      <c r="IK48" s="17">
        <f t="shared" si="83"/>
        <v>0</v>
      </c>
      <c r="IL48" s="17">
        <f t="shared" si="84"/>
        <v>0</v>
      </c>
      <c r="IM48" s="23">
        <f>SUM(IF$5:IF48)</f>
        <v>8960</v>
      </c>
      <c r="IN48" s="14">
        <f>SUM(IG$5:IG48)</f>
        <v>7100</v>
      </c>
      <c r="IO48" s="14">
        <f>SUM(IH$5:IH48)</f>
        <v>4960</v>
      </c>
      <c r="IP48" s="17">
        <f t="shared" si="85"/>
        <v>0.35897435897435898</v>
      </c>
      <c r="IQ48" s="17">
        <f t="shared" si="86"/>
        <v>0.28445512820512819</v>
      </c>
      <c r="IR48" s="17">
        <f t="shared" si="87"/>
        <v>0.19871794871794871</v>
      </c>
    </row>
    <row r="49" spans="31:252" ht="16.5" x14ac:dyDescent="0.2">
      <c r="AE49" s="13">
        <v>45</v>
      </c>
      <c r="AF49" s="13">
        <f t="shared" si="47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0"/>
        <v>531</v>
      </c>
      <c r="AO49" s="14">
        <f t="shared" si="130"/>
        <v>531</v>
      </c>
      <c r="AP49" s="14">
        <f t="shared" si="130"/>
        <v>531</v>
      </c>
      <c r="AQ49" s="14">
        <f t="shared" si="130"/>
        <v>531</v>
      </c>
      <c r="AR49" s="14">
        <f>INDEX(属性投放!$DF$6:$DF$85,(卡牌属性!AG49-2)*20+卡牌属性!AL49)</f>
        <v>222</v>
      </c>
      <c r="AS49" s="14">
        <f t="shared" si="131"/>
        <v>222</v>
      </c>
      <c r="AT49" s="14">
        <f t="shared" si="131"/>
        <v>222</v>
      </c>
      <c r="AU49" s="14">
        <f t="shared" si="131"/>
        <v>222</v>
      </c>
      <c r="AV49" s="14">
        <f t="shared" si="131"/>
        <v>222</v>
      </c>
      <c r="AW49" s="14">
        <f>INDEX(属性投放!$DG$6:$DG$85,(卡牌属性!AG49-2)*20+卡牌属性!AL49)</f>
        <v>2555</v>
      </c>
      <c r="AX49" s="14">
        <f t="shared" si="132"/>
        <v>2555</v>
      </c>
      <c r="AY49" s="14">
        <f t="shared" si="132"/>
        <v>2555</v>
      </c>
      <c r="AZ49" s="14">
        <f t="shared" si="132"/>
        <v>2555</v>
      </c>
      <c r="BA49" s="14">
        <f t="shared" si="132"/>
        <v>2555</v>
      </c>
      <c r="BB49" s="14">
        <f>INDEX(属性投放!$DK$6:$DK$85,(卡牌属性!AG49-2)*20+卡牌属性!AL49)</f>
        <v>32</v>
      </c>
      <c r="BC49" s="14">
        <f t="shared" si="133"/>
        <v>32</v>
      </c>
      <c r="BD49" s="14">
        <f t="shared" si="133"/>
        <v>32</v>
      </c>
      <c r="BE49" s="14">
        <f t="shared" si="133"/>
        <v>32</v>
      </c>
      <c r="BF49" s="14">
        <f t="shared" si="133"/>
        <v>32</v>
      </c>
      <c r="BG49" s="14">
        <f>INDEX(属性投放!$DL$6:$DL$85,(卡牌属性!AG49-2)*20+卡牌属性!AL49)</f>
        <v>16</v>
      </c>
      <c r="BH49" s="14">
        <f t="shared" si="134"/>
        <v>16</v>
      </c>
      <c r="BI49" s="14">
        <f t="shared" si="134"/>
        <v>16</v>
      </c>
      <c r="BJ49" s="14">
        <f t="shared" si="134"/>
        <v>16</v>
      </c>
      <c r="BK49" s="14">
        <f t="shared" si="134"/>
        <v>16</v>
      </c>
      <c r="BL49" s="14">
        <f>INDEX(属性投放!$DM$6:$DM$85,(卡牌属性!AG49-2)*20+卡牌属性!AL49)</f>
        <v>160</v>
      </c>
      <c r="BM49" s="14">
        <f t="shared" si="135"/>
        <v>160</v>
      </c>
      <c r="BN49" s="14">
        <f t="shared" si="135"/>
        <v>160</v>
      </c>
      <c r="BO49" s="14">
        <f t="shared" si="135"/>
        <v>160</v>
      </c>
      <c r="BP49" s="14">
        <f t="shared" si="135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674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674</v>
      </c>
      <c r="CN49" s="14">
        <f>INDEX(属性投放!$BD$6:$BD$85,(BW49-2)*20+CB49)</f>
        <v>200</v>
      </c>
      <c r="CQ49" s="13">
        <v>45</v>
      </c>
      <c r="CR49" s="13">
        <f t="shared" si="48"/>
        <v>1</v>
      </c>
      <c r="CS49" s="13">
        <f t="shared" si="49"/>
        <v>45</v>
      </c>
      <c r="CT49" s="14">
        <f t="shared" si="50"/>
        <v>5</v>
      </c>
      <c r="CU49" s="14">
        <f t="shared" si="51"/>
        <v>1102001</v>
      </c>
      <c r="CV49" s="14" t="str">
        <f>INDEX($O$6:$O$36,CR49)&amp;"-"&amp;INDEX(属性投放!$AB$7:$AB$36,CX49)&amp;"-魂火-"&amp;CZ49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701</v>
      </c>
      <c r="CZ49" s="14">
        <f>INDEX(属性投放!$AM$7:$AM$58,CS49)</f>
        <v>3</v>
      </c>
      <c r="DA49" s="14">
        <f t="shared" si="18"/>
        <v>45</v>
      </c>
      <c r="DB49" s="14">
        <f>INDEX(属性投放!$AN$7:$AN$58,DA49)</f>
        <v>132</v>
      </c>
      <c r="DC49" s="14" t="s">
        <v>702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703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704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19"/>
        <v>1102003</v>
      </c>
      <c r="DQ49" s="14" t="str">
        <f t="shared" si="20"/>
        <v>典韦5突</v>
      </c>
      <c r="DR49" s="14">
        <f t="shared" si="52"/>
        <v>7</v>
      </c>
      <c r="DS49" s="14">
        <f t="shared" si="53"/>
        <v>6</v>
      </c>
      <c r="DT49" s="14">
        <f t="shared" si="54"/>
        <v>6</v>
      </c>
      <c r="DU49" s="14">
        <f t="shared" si="21"/>
        <v>4</v>
      </c>
      <c r="DV49" s="14">
        <f t="shared" si="22"/>
        <v>5</v>
      </c>
      <c r="DW49" s="14">
        <f t="shared" si="23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6"/>
        <v>1138</v>
      </c>
      <c r="EC49" s="14">
        <f t="shared" si="137"/>
        <v>1252</v>
      </c>
      <c r="ED49" s="14">
        <f t="shared" si="138"/>
        <v>1400</v>
      </c>
      <c r="EE49" s="14">
        <f t="shared" si="139"/>
        <v>1400</v>
      </c>
      <c r="EF49" s="14">
        <f t="shared" si="140"/>
        <v>1640</v>
      </c>
      <c r="EG49" s="14">
        <f t="shared" si="141"/>
        <v>416</v>
      </c>
      <c r="EH49" s="14">
        <f t="shared" si="142"/>
        <v>495</v>
      </c>
      <c r="EI49" s="14">
        <f t="shared" si="143"/>
        <v>495</v>
      </c>
      <c r="EJ49" s="14">
        <f t="shared" si="144"/>
        <v>534</v>
      </c>
      <c r="EK49" s="14">
        <f t="shared" si="145"/>
        <v>583</v>
      </c>
      <c r="EL49" s="14">
        <f t="shared" si="146"/>
        <v>8200</v>
      </c>
      <c r="EM49" s="14">
        <f t="shared" si="147"/>
        <v>9880</v>
      </c>
      <c r="EN49" s="14">
        <f t="shared" si="148"/>
        <v>9880</v>
      </c>
      <c r="EO49" s="14">
        <f t="shared" si="149"/>
        <v>10770</v>
      </c>
      <c r="EP49" s="14">
        <f t="shared" si="150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F49" s="14">
        <f>INDEX(属性投放!$BP$6:$BP$85,(卡牌属性!$DU49-2)*20+卡牌属性!$DV49)</f>
        <v>160</v>
      </c>
      <c r="FG49" s="14">
        <f>INDEX(属性投放!$BP$6:$BP$85,(卡牌属性!$DU49-2)*20+卡牌属性!$DV49)</f>
        <v>160</v>
      </c>
      <c r="FH49" s="14">
        <f>INDEX(属性投放!$BP$6:$BP$85,(卡牌属性!$DU49-2)*20+卡牌属性!$DV49)</f>
        <v>160</v>
      </c>
      <c r="FI49" s="14">
        <f>INDEX(属性投放!$BP$6:$BP$85,(卡牌属性!$DU49-2)*20+卡牌属性!$DV49)</f>
        <v>160</v>
      </c>
      <c r="FJ49" s="14">
        <f>INDEX(属性投放!$BP$6:$BP$85,(卡牌属性!$DU49-2)*20+卡牌属性!$DV49)</f>
        <v>160</v>
      </c>
      <c r="FK49" s="14">
        <f>INDEX(属性投放!$BQ$6:$BQ$85,(卡牌属性!$DU49-2)*20+卡牌属性!$DV49)</f>
        <v>80</v>
      </c>
      <c r="FL49" s="14">
        <f>INDEX(属性投放!$BQ$6:$BQ$85,(卡牌属性!$DU49-2)*20+卡牌属性!$DV49)</f>
        <v>80</v>
      </c>
      <c r="FM49" s="14">
        <f>INDEX(属性投放!$BQ$6:$BQ$85,(卡牌属性!$DU49-2)*20+卡牌属性!$DV49)</f>
        <v>80</v>
      </c>
      <c r="FN49" s="14">
        <f>INDEX(属性投放!$BQ$6:$BQ$85,(卡牌属性!$DU49-2)*20+卡牌属性!$DV49)</f>
        <v>80</v>
      </c>
      <c r="FO49" s="14">
        <f>INDEX(属性投放!$BQ$6:$BQ$85,(卡牌属性!$DU49-2)*20+卡牌属性!$DV49)</f>
        <v>80</v>
      </c>
      <c r="FP49" s="14">
        <f>INDEX(属性投放!$BR$6:$BR$85,(卡牌属性!$DU49-2)*20+卡牌属性!$DV49)</f>
        <v>1600</v>
      </c>
      <c r="FQ49" s="14">
        <f>INDEX(属性投放!$BR$6:$BR$85,(卡牌属性!$DU49-2)*20+卡牌属性!$DV49)</f>
        <v>1600</v>
      </c>
      <c r="FR49" s="14">
        <f>INDEX(属性投放!$BR$6:$BR$85,(卡牌属性!$DU49-2)*20+卡牌属性!$DV49)</f>
        <v>1600</v>
      </c>
      <c r="FS49" s="14">
        <f>INDEX(属性投放!$BR$6:$BR$85,(卡牌属性!$DU49-2)*20+卡牌属性!$DV49)</f>
        <v>1600</v>
      </c>
      <c r="FT49" s="14">
        <f>INDEX(属性投放!$BR$6:$BR$85,(卡牌属性!$DU49-2)*20+卡牌属性!$DV49)</f>
        <v>1600</v>
      </c>
      <c r="FX49" s="13">
        <v>45</v>
      </c>
      <c r="FY49" s="13">
        <f t="shared" si="109"/>
        <v>9</v>
      </c>
      <c r="FZ49" s="14">
        <f t="shared" si="70"/>
        <v>1102009</v>
      </c>
      <c r="GA49" s="14" t="s">
        <v>1478</v>
      </c>
      <c r="GB49" s="14">
        <f t="shared" si="110"/>
        <v>5</v>
      </c>
      <c r="GC49" s="14" t="str">
        <f t="shared" si="111"/>
        <v>徐晃-5星</v>
      </c>
      <c r="GD49" s="14">
        <f>INDEX(Y$6:Y$36,$FY49)+INDEX(属性偏向!Z$4:Z$8,卡牌属性!$GB49)</f>
        <v>7</v>
      </c>
      <c r="GE49" s="14" t="str">
        <f>INDEX(属性评价,卡牌属性!GD49)</f>
        <v>A</v>
      </c>
      <c r="GF49" s="14">
        <f>INDEX(Z$6:Z$36,$FY49)+INDEX(属性偏向!AA$4:AA$8,卡牌属性!$GB49)</f>
        <v>8</v>
      </c>
      <c r="GG49" s="14" t="str">
        <f>INDEX(属性评价,卡牌属性!GF49)</f>
        <v>A+</v>
      </c>
      <c r="GH49" s="14">
        <f>INDEX(AA$6:AA$36,$FY49)+INDEX(属性偏向!AB$4:AB$8,卡牌属性!$GB49)</f>
        <v>10</v>
      </c>
      <c r="GI49" s="14" t="str">
        <f>INDEX(属性评价,卡牌属性!GH49)</f>
        <v>S+</v>
      </c>
      <c r="GL49" s="13">
        <v>45</v>
      </c>
      <c r="GM49" s="13">
        <f t="shared" si="112"/>
        <v>9</v>
      </c>
      <c r="GN49" s="14">
        <f t="shared" si="71"/>
        <v>1101009</v>
      </c>
      <c r="GO49" s="14" t="s">
        <v>1478</v>
      </c>
      <c r="GP49" s="14">
        <f t="shared" si="113"/>
        <v>5</v>
      </c>
      <c r="GQ49" s="14" t="str">
        <f t="shared" si="114"/>
        <v>北落师门-5星</v>
      </c>
      <c r="GR49" s="14">
        <f>INDEX(J$6:J$36,$GM49)+INDEX(属性偏向!Z$4:Z$8,卡牌属性!$GB49)</f>
        <v>8</v>
      </c>
      <c r="GS49" s="14" t="str">
        <f>INDEX(属性评价,卡牌属性!GR49)</f>
        <v>A+</v>
      </c>
      <c r="GT49" s="14">
        <f>INDEX(K$6:K$36,$GM49)+INDEX(属性偏向!Z$4:Z$8,卡牌属性!$GB49)</f>
        <v>8</v>
      </c>
      <c r="GU49" s="14" t="str">
        <f>INDEX(属性评价,卡牌属性!GT49)</f>
        <v>A+</v>
      </c>
      <c r="GV49" s="14">
        <f>INDEX(L$6:L$36,$GM49)+INDEX(属性偏向!Z$4:Z$8,卡牌属性!$GB49)</f>
        <v>8</v>
      </c>
      <c r="GW49" s="14" t="str">
        <f>INDEX(属性评价,卡牌属性!GV49)</f>
        <v>A+</v>
      </c>
      <c r="HA49" s="13">
        <v>45</v>
      </c>
      <c r="HB49" s="13">
        <f>MATCH(HA49-1,属性投放!$T$6:$T$66,1)</f>
        <v>3</v>
      </c>
      <c r="HC49" s="13">
        <f>MATCH(HA49,属性投放!$AN$6:$AN$58,1)-1</f>
        <v>10</v>
      </c>
      <c r="HD49" s="13">
        <f>MATCH(HA49-1,属性投放!$AD$6:$AD$26,1)</f>
        <v>6</v>
      </c>
      <c r="HE49" s="13" t="str">
        <f>INDEX(属性投放!$AB$7:$AB$26,卡牌属性!HD49)</f>
        <v>众合+2</v>
      </c>
      <c r="HF49" s="14">
        <f t="shared" si="115"/>
        <v>621</v>
      </c>
      <c r="HG49" s="14">
        <f t="shared" si="116"/>
        <v>283</v>
      </c>
      <c r="HH49" s="14">
        <f t="shared" si="117"/>
        <v>5510</v>
      </c>
      <c r="HI49" s="14">
        <f t="shared" si="118"/>
        <v>8</v>
      </c>
      <c r="HJ49" s="14">
        <f t="shared" si="119"/>
        <v>4</v>
      </c>
      <c r="HK49" s="14">
        <f t="shared" si="120"/>
        <v>80</v>
      </c>
      <c r="HL49" s="14">
        <f>HF49+HI49*($HA49-INDEX(属性投放!$AD$6:$AD$26,卡牌属性!$HD49))</f>
        <v>645</v>
      </c>
      <c r="HM49" s="14">
        <f>HG49+HJ49*($HA49-INDEX(属性投放!$AD$6:$AD$26,卡牌属性!$HD49))</f>
        <v>295</v>
      </c>
      <c r="HN49" s="14">
        <f>HH49+HK49*($HA49-INDEX(属性投放!$AD$6:$AD$26,卡牌属性!$HD49))</f>
        <v>5750</v>
      </c>
      <c r="HO49" s="14">
        <f t="shared" si="121"/>
        <v>275</v>
      </c>
      <c r="HP49" s="14">
        <f t="shared" si="122"/>
        <v>140</v>
      </c>
      <c r="HQ49" s="14">
        <f t="shared" si="123"/>
        <v>2750</v>
      </c>
      <c r="HR49" s="14">
        <f>IF(COUNTIF(属性投放!$AN$7:$AN$58,"="&amp;卡牌属性!HA49)&gt;0,卡牌属性!HC49,0)</f>
        <v>10</v>
      </c>
      <c r="HS49" s="14">
        <f t="shared" si="124"/>
        <v>40</v>
      </c>
      <c r="HT49" s="14">
        <f t="shared" si="125"/>
        <v>20</v>
      </c>
      <c r="HU49" s="14">
        <f t="shared" si="126"/>
        <v>400</v>
      </c>
      <c r="HV49" s="14">
        <f>IF(COUNTIF(属性投放!$AD$6:$AD$26,"="&amp;卡牌属性!HA49)&gt;0,卡牌属性!HD49,0)</f>
        <v>0</v>
      </c>
      <c r="HW49" s="14">
        <f t="shared" si="127"/>
        <v>0</v>
      </c>
      <c r="HX49" s="14">
        <f t="shared" si="128"/>
        <v>0</v>
      </c>
      <c r="HY49" s="14">
        <f t="shared" si="129"/>
        <v>0</v>
      </c>
      <c r="HZ49" s="14">
        <f t="shared" si="72"/>
        <v>8</v>
      </c>
      <c r="IA49" s="14">
        <f t="shared" si="73"/>
        <v>4</v>
      </c>
      <c r="IB49" s="14">
        <f t="shared" si="74"/>
        <v>80</v>
      </c>
      <c r="IC49" s="14">
        <f t="shared" si="75"/>
        <v>920</v>
      </c>
      <c r="ID49" s="14">
        <f t="shared" si="76"/>
        <v>435</v>
      </c>
      <c r="IE49" s="14">
        <f t="shared" si="77"/>
        <v>8500</v>
      </c>
      <c r="IF49" s="14">
        <f t="shared" si="78"/>
        <v>240</v>
      </c>
      <c r="IG49" s="14">
        <f t="shared" si="79"/>
        <v>1200</v>
      </c>
      <c r="IH49" s="14">
        <f t="shared" si="80"/>
        <v>0</v>
      </c>
      <c r="II49" s="14">
        <f t="shared" si="81"/>
        <v>26400</v>
      </c>
      <c r="IJ49" s="17">
        <f t="shared" si="82"/>
        <v>9.0909090909090905E-3</v>
      </c>
      <c r="IK49" s="17">
        <f t="shared" si="83"/>
        <v>4.5454545454545456E-2</v>
      </c>
      <c r="IL49" s="17">
        <f t="shared" si="84"/>
        <v>0</v>
      </c>
      <c r="IM49" s="23">
        <f>SUM(IF$5:IF49)</f>
        <v>9200</v>
      </c>
      <c r="IN49" s="14">
        <f>SUM(IG$5:IG49)</f>
        <v>8300</v>
      </c>
      <c r="IO49" s="14">
        <f>SUM(IH$5:IH49)</f>
        <v>4960</v>
      </c>
      <c r="IP49" s="17">
        <f t="shared" si="85"/>
        <v>0.34848484848484851</v>
      </c>
      <c r="IQ49" s="17">
        <f t="shared" si="86"/>
        <v>0.31439393939393939</v>
      </c>
      <c r="IR49" s="17">
        <f t="shared" si="87"/>
        <v>0.18787878787878787</v>
      </c>
    </row>
    <row r="50" spans="31:252" ht="16.5" x14ac:dyDescent="0.2">
      <c r="AE50" s="13">
        <v>46</v>
      </c>
      <c r="AF50" s="13">
        <f t="shared" si="47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0"/>
        <v>622</v>
      </c>
      <c r="AO50" s="14">
        <f t="shared" si="130"/>
        <v>622</v>
      </c>
      <c r="AP50" s="14">
        <f t="shared" si="130"/>
        <v>622</v>
      </c>
      <c r="AQ50" s="14">
        <f t="shared" si="130"/>
        <v>622</v>
      </c>
      <c r="AR50" s="14">
        <f>INDEX(属性投放!$DF$6:$DF$85,(卡牌属性!AG50-2)*20+卡牌属性!AL50)</f>
        <v>268</v>
      </c>
      <c r="AS50" s="14">
        <f t="shared" si="131"/>
        <v>268</v>
      </c>
      <c r="AT50" s="14">
        <f t="shared" si="131"/>
        <v>268</v>
      </c>
      <c r="AU50" s="14">
        <f t="shared" si="131"/>
        <v>268</v>
      </c>
      <c r="AV50" s="14">
        <f t="shared" si="131"/>
        <v>268</v>
      </c>
      <c r="AW50" s="14">
        <f>INDEX(属性投放!$DG$6:$DG$85,(卡牌属性!AG50-2)*20+卡牌属性!AL50)</f>
        <v>3010</v>
      </c>
      <c r="AX50" s="14">
        <f t="shared" si="132"/>
        <v>3010</v>
      </c>
      <c r="AY50" s="14">
        <f t="shared" si="132"/>
        <v>3010</v>
      </c>
      <c r="AZ50" s="14">
        <f t="shared" si="132"/>
        <v>3010</v>
      </c>
      <c r="BA50" s="14">
        <f t="shared" si="132"/>
        <v>3010</v>
      </c>
      <c r="BB50" s="14">
        <f>INDEX(属性投放!$DK$6:$DK$85,(卡牌属性!AG50-2)*20+卡牌属性!AL50)</f>
        <v>32</v>
      </c>
      <c r="BC50" s="14">
        <f t="shared" si="133"/>
        <v>32</v>
      </c>
      <c r="BD50" s="14">
        <f t="shared" si="133"/>
        <v>32</v>
      </c>
      <c r="BE50" s="14">
        <f t="shared" si="133"/>
        <v>32</v>
      </c>
      <c r="BF50" s="14">
        <f t="shared" si="133"/>
        <v>32</v>
      </c>
      <c r="BG50" s="14">
        <f>INDEX(属性投放!$DL$6:$DL$85,(卡牌属性!AG50-2)*20+卡牌属性!AL50)</f>
        <v>16</v>
      </c>
      <c r="BH50" s="14">
        <f t="shared" si="134"/>
        <v>16</v>
      </c>
      <c r="BI50" s="14">
        <f t="shared" si="134"/>
        <v>16</v>
      </c>
      <c r="BJ50" s="14">
        <f t="shared" si="134"/>
        <v>16</v>
      </c>
      <c r="BK50" s="14">
        <f t="shared" si="134"/>
        <v>16</v>
      </c>
      <c r="BL50" s="14">
        <f>INDEX(属性投放!$DM$6:$DM$85,(卡牌属性!AG50-2)*20+卡牌属性!AL50)</f>
        <v>160</v>
      </c>
      <c r="BM50" s="14">
        <f t="shared" si="135"/>
        <v>160</v>
      </c>
      <c r="BN50" s="14">
        <f t="shared" si="135"/>
        <v>160</v>
      </c>
      <c r="BO50" s="14">
        <f t="shared" si="135"/>
        <v>160</v>
      </c>
      <c r="BP50" s="14">
        <f t="shared" si="135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674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674</v>
      </c>
      <c r="CN50" s="14">
        <f>INDEX(属性投放!$BD$6:$BD$85,(BW50-2)*20+CB50)</f>
        <v>200</v>
      </c>
      <c r="CQ50" s="13">
        <v>46</v>
      </c>
      <c r="CR50" s="13">
        <f t="shared" si="48"/>
        <v>1</v>
      </c>
      <c r="CS50" s="13">
        <f t="shared" si="49"/>
        <v>46</v>
      </c>
      <c r="CT50" s="14">
        <f t="shared" si="50"/>
        <v>5</v>
      </c>
      <c r="CU50" s="14">
        <f t="shared" si="51"/>
        <v>1102001</v>
      </c>
      <c r="CV50" s="14" t="str">
        <f>INDEX($O$6:$O$36,CR50)&amp;"-"&amp;INDEX(属性投放!$AB$7:$AB$36,CX50)&amp;"-魂火-"&amp;CZ50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701</v>
      </c>
      <c r="CZ50" s="14">
        <f>INDEX(属性投放!$AM$7:$AM$58,CS50)</f>
        <v>1</v>
      </c>
      <c r="DA50" s="14">
        <f t="shared" si="18"/>
        <v>46</v>
      </c>
      <c r="DB50" s="14">
        <f>INDEX(属性投放!$AN$7:$AN$58,DA50)</f>
        <v>135</v>
      </c>
      <c r="DC50" s="14" t="s">
        <v>702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703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704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19"/>
        <v>1102003</v>
      </c>
      <c r="DQ50" s="14" t="str">
        <f t="shared" si="20"/>
        <v>典韦6突</v>
      </c>
      <c r="DR50" s="14">
        <f t="shared" si="52"/>
        <v>7</v>
      </c>
      <c r="DS50" s="14">
        <f t="shared" si="53"/>
        <v>6</v>
      </c>
      <c r="DT50" s="14">
        <f t="shared" si="54"/>
        <v>6</v>
      </c>
      <c r="DU50" s="14">
        <f t="shared" si="21"/>
        <v>4</v>
      </c>
      <c r="DV50" s="14">
        <f t="shared" si="22"/>
        <v>6</v>
      </c>
      <c r="DW50" s="14">
        <f t="shared" si="23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6"/>
        <v>1438</v>
      </c>
      <c r="EC50" s="14">
        <f t="shared" si="137"/>
        <v>1566</v>
      </c>
      <c r="ED50" s="14">
        <f t="shared" si="138"/>
        <v>1735</v>
      </c>
      <c r="EE50" s="14">
        <f t="shared" si="139"/>
        <v>1735</v>
      </c>
      <c r="EF50" s="14">
        <f t="shared" si="140"/>
        <v>2010</v>
      </c>
      <c r="EG50" s="14">
        <f t="shared" si="141"/>
        <v>545</v>
      </c>
      <c r="EH50" s="14">
        <f t="shared" si="142"/>
        <v>645</v>
      </c>
      <c r="EI50" s="14">
        <f t="shared" si="143"/>
        <v>645</v>
      </c>
      <c r="EJ50" s="14">
        <f t="shared" si="144"/>
        <v>691</v>
      </c>
      <c r="EK50" s="14">
        <f t="shared" si="145"/>
        <v>754</v>
      </c>
      <c r="EL50" s="14">
        <f t="shared" si="146"/>
        <v>10710</v>
      </c>
      <c r="EM50" s="14">
        <f t="shared" si="147"/>
        <v>12880</v>
      </c>
      <c r="EN50" s="14">
        <f t="shared" si="148"/>
        <v>12880</v>
      </c>
      <c r="EO50" s="14">
        <f t="shared" si="149"/>
        <v>13910</v>
      </c>
      <c r="EP50" s="14">
        <f t="shared" si="150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F50" s="14">
        <f>INDEX(属性投放!$BP$6:$BP$85,(卡牌属性!$DU50-2)*20+卡牌属性!$DV50)</f>
        <v>190</v>
      </c>
      <c r="FG50" s="14">
        <f>INDEX(属性投放!$BP$6:$BP$85,(卡牌属性!$DU50-2)*20+卡牌属性!$DV50)</f>
        <v>190</v>
      </c>
      <c r="FH50" s="14">
        <f>INDEX(属性投放!$BP$6:$BP$85,(卡牌属性!$DU50-2)*20+卡牌属性!$DV50)</f>
        <v>190</v>
      </c>
      <c r="FI50" s="14">
        <f>INDEX(属性投放!$BP$6:$BP$85,(卡牌属性!$DU50-2)*20+卡牌属性!$DV50)</f>
        <v>190</v>
      </c>
      <c r="FJ50" s="14">
        <f>INDEX(属性投放!$BP$6:$BP$85,(卡牌属性!$DU50-2)*20+卡牌属性!$DV50)</f>
        <v>190</v>
      </c>
      <c r="FK50" s="14">
        <f>INDEX(属性投放!$BQ$6:$BQ$85,(卡牌属性!$DU50-2)*20+卡牌属性!$DV50)</f>
        <v>95</v>
      </c>
      <c r="FL50" s="14">
        <f>INDEX(属性投放!$BQ$6:$BQ$85,(卡牌属性!$DU50-2)*20+卡牌属性!$DV50)</f>
        <v>95</v>
      </c>
      <c r="FM50" s="14">
        <f>INDEX(属性投放!$BQ$6:$BQ$85,(卡牌属性!$DU50-2)*20+卡牌属性!$DV50)</f>
        <v>95</v>
      </c>
      <c r="FN50" s="14">
        <f>INDEX(属性投放!$BQ$6:$BQ$85,(卡牌属性!$DU50-2)*20+卡牌属性!$DV50)</f>
        <v>95</v>
      </c>
      <c r="FO50" s="14">
        <f>INDEX(属性投放!$BQ$6:$BQ$85,(卡牌属性!$DU50-2)*20+卡牌属性!$DV50)</f>
        <v>95</v>
      </c>
      <c r="FP50" s="14">
        <f>INDEX(属性投放!$BR$6:$BR$85,(卡牌属性!$DU50-2)*20+卡牌属性!$DV50)</f>
        <v>1900</v>
      </c>
      <c r="FQ50" s="14">
        <f>INDEX(属性投放!$BR$6:$BR$85,(卡牌属性!$DU50-2)*20+卡牌属性!$DV50)</f>
        <v>1900</v>
      </c>
      <c r="FR50" s="14">
        <f>INDEX(属性投放!$BR$6:$BR$85,(卡牌属性!$DU50-2)*20+卡牌属性!$DV50)</f>
        <v>1900</v>
      </c>
      <c r="FS50" s="14">
        <f>INDEX(属性投放!$BR$6:$BR$85,(卡牌属性!$DU50-2)*20+卡牌属性!$DV50)</f>
        <v>1900</v>
      </c>
      <c r="FT50" s="14">
        <f>INDEX(属性投放!$BR$6:$BR$85,(卡牌属性!$DU50-2)*20+卡牌属性!$DV50)</f>
        <v>1900</v>
      </c>
      <c r="FX50" s="13">
        <v>46</v>
      </c>
      <c r="FY50" s="13">
        <f t="shared" si="109"/>
        <v>10</v>
      </c>
      <c r="FZ50" s="14">
        <f t="shared" si="70"/>
        <v>1102010</v>
      </c>
      <c r="GA50" s="14" t="s">
        <v>1478</v>
      </c>
      <c r="GB50" s="14">
        <f t="shared" si="110"/>
        <v>1</v>
      </c>
      <c r="GC50" s="14" t="str">
        <f t="shared" si="111"/>
        <v>张郃-1星</v>
      </c>
      <c r="GD50" s="14">
        <f>INDEX(Y$6:Y$36,$FY50)+INDEX(属性偏向!Z$4:Z$8,卡牌属性!$GB50)</f>
        <v>8</v>
      </c>
      <c r="GE50" s="14" t="str">
        <f>INDEX(属性评价,卡牌属性!GD50)</f>
        <v>A+</v>
      </c>
      <c r="GF50" s="14">
        <f>INDEX(Z$6:Z$36,$FY50)+INDEX(属性偏向!AA$4:AA$8,卡牌属性!$GB50)</f>
        <v>6</v>
      </c>
      <c r="GG50" s="14" t="str">
        <f>INDEX(属性评价,卡牌属性!GF50)</f>
        <v>B+</v>
      </c>
      <c r="GH50" s="14">
        <f>INDEX(AA$6:AA$36,$FY50)+INDEX(属性偏向!AB$4:AB$8,卡牌属性!$GB50)</f>
        <v>5</v>
      </c>
      <c r="GI50" s="14" t="str">
        <f>INDEX(属性评价,卡牌属性!GH50)</f>
        <v>B</v>
      </c>
      <c r="GL50" s="13">
        <v>46</v>
      </c>
      <c r="GM50" s="13">
        <f t="shared" si="112"/>
        <v>10</v>
      </c>
      <c r="GN50" s="14">
        <f t="shared" si="71"/>
        <v>1101010</v>
      </c>
      <c r="GO50" s="14" t="s">
        <v>1478</v>
      </c>
      <c r="GP50" s="14">
        <f t="shared" si="113"/>
        <v>1</v>
      </c>
      <c r="GQ50" s="14" t="str">
        <f t="shared" si="114"/>
        <v>盖文-1星</v>
      </c>
      <c r="GR50" s="14">
        <f>INDEX(J$6:J$36,$GM50)+INDEX(属性偏向!Z$4:Z$8,卡牌属性!$GB50)</f>
        <v>6</v>
      </c>
      <c r="GS50" s="14" t="str">
        <f>INDEX(属性评价,卡牌属性!GR50)</f>
        <v>B+</v>
      </c>
      <c r="GT50" s="14">
        <f>INDEX(K$6:K$36,$GM50)+INDEX(属性偏向!Z$4:Z$8,卡牌属性!$GB50)</f>
        <v>7</v>
      </c>
      <c r="GU50" s="14" t="str">
        <f>INDEX(属性评价,卡牌属性!GT50)</f>
        <v>A</v>
      </c>
      <c r="GV50" s="14">
        <f>INDEX(L$6:L$36,$GM50)+INDEX(属性偏向!Z$4:Z$8,卡牌属性!$GB50)</f>
        <v>8</v>
      </c>
      <c r="GW50" s="14" t="str">
        <f>INDEX(属性评价,卡牌属性!GV50)</f>
        <v>A+</v>
      </c>
      <c r="HA50" s="13">
        <v>46</v>
      </c>
      <c r="HB50" s="13">
        <f>MATCH(HA50-1,属性投放!$T$6:$T$66,1)</f>
        <v>3</v>
      </c>
      <c r="HC50" s="13">
        <f>MATCH(HA50,属性投放!$AN$6:$AN$58,1)-1</f>
        <v>10</v>
      </c>
      <c r="HD50" s="13">
        <f>MATCH(HA50-1,属性投放!$AD$6:$AD$26,1)</f>
        <v>6</v>
      </c>
      <c r="HE50" s="13" t="str">
        <f>INDEX(属性投放!$AB$7:$AB$26,卡牌属性!HD50)</f>
        <v>众合+2</v>
      </c>
      <c r="HF50" s="14">
        <f t="shared" si="115"/>
        <v>621</v>
      </c>
      <c r="HG50" s="14">
        <f t="shared" si="116"/>
        <v>283</v>
      </c>
      <c r="HH50" s="14">
        <f t="shared" si="117"/>
        <v>5510</v>
      </c>
      <c r="HI50" s="14">
        <f t="shared" si="118"/>
        <v>8</v>
      </c>
      <c r="HJ50" s="14">
        <f t="shared" si="119"/>
        <v>4</v>
      </c>
      <c r="HK50" s="14">
        <f t="shared" si="120"/>
        <v>80</v>
      </c>
      <c r="HL50" s="14">
        <f>HF50+HI50*($HA50-INDEX(属性投放!$AD$6:$AD$26,卡牌属性!$HD50))</f>
        <v>653</v>
      </c>
      <c r="HM50" s="14">
        <f>HG50+HJ50*($HA50-INDEX(属性投放!$AD$6:$AD$26,卡牌属性!$HD50))</f>
        <v>299</v>
      </c>
      <c r="HN50" s="14">
        <f>HH50+HK50*($HA50-INDEX(属性投放!$AD$6:$AD$26,卡牌属性!$HD50))</f>
        <v>5830</v>
      </c>
      <c r="HO50" s="14">
        <f t="shared" si="121"/>
        <v>275</v>
      </c>
      <c r="HP50" s="14">
        <f t="shared" si="122"/>
        <v>140</v>
      </c>
      <c r="HQ50" s="14">
        <f t="shared" si="123"/>
        <v>2750</v>
      </c>
      <c r="HR50" s="14">
        <f>IF(COUNTIF(属性投放!$AN$7:$AN$58,"="&amp;卡牌属性!HA50)&gt;0,卡牌属性!HC50,0)</f>
        <v>0</v>
      </c>
      <c r="HS50" s="14">
        <f t="shared" si="124"/>
        <v>0</v>
      </c>
      <c r="HT50" s="14">
        <f t="shared" si="125"/>
        <v>0</v>
      </c>
      <c r="HU50" s="14">
        <f t="shared" si="126"/>
        <v>0</v>
      </c>
      <c r="HV50" s="14">
        <f>IF(COUNTIF(属性投放!$AD$6:$AD$26,"="&amp;卡牌属性!HA50)&gt;0,卡牌属性!HD50,0)</f>
        <v>0</v>
      </c>
      <c r="HW50" s="14">
        <f t="shared" si="127"/>
        <v>0</v>
      </c>
      <c r="HX50" s="14">
        <f t="shared" si="128"/>
        <v>0</v>
      </c>
      <c r="HY50" s="14">
        <f t="shared" si="129"/>
        <v>0</v>
      </c>
      <c r="HZ50" s="14">
        <f t="shared" si="72"/>
        <v>8</v>
      </c>
      <c r="IA50" s="14">
        <f t="shared" si="73"/>
        <v>4</v>
      </c>
      <c r="IB50" s="14">
        <f t="shared" si="74"/>
        <v>80</v>
      </c>
      <c r="IC50" s="14">
        <f t="shared" si="75"/>
        <v>928</v>
      </c>
      <c r="ID50" s="14">
        <f t="shared" si="76"/>
        <v>439</v>
      </c>
      <c r="IE50" s="14">
        <f t="shared" si="77"/>
        <v>8580</v>
      </c>
      <c r="IF50" s="14">
        <f t="shared" si="78"/>
        <v>240</v>
      </c>
      <c r="IG50" s="14">
        <f t="shared" si="79"/>
        <v>0</v>
      </c>
      <c r="IH50" s="14">
        <f t="shared" si="80"/>
        <v>0</v>
      </c>
      <c r="II50" s="14">
        <f t="shared" si="81"/>
        <v>26640</v>
      </c>
      <c r="IJ50" s="17">
        <f t="shared" si="82"/>
        <v>9.0090090090090089E-3</v>
      </c>
      <c r="IK50" s="17">
        <f t="shared" si="83"/>
        <v>0</v>
      </c>
      <c r="IL50" s="17">
        <f t="shared" si="84"/>
        <v>0</v>
      </c>
      <c r="IM50" s="23">
        <f>SUM(IF$5:IF50)</f>
        <v>9440</v>
      </c>
      <c r="IN50" s="14">
        <f>SUM(IG$5:IG50)</f>
        <v>8300</v>
      </c>
      <c r="IO50" s="14">
        <f>SUM(IH$5:IH50)</f>
        <v>4960</v>
      </c>
      <c r="IP50" s="17">
        <f t="shared" si="85"/>
        <v>0.35435435435435436</v>
      </c>
      <c r="IQ50" s="17">
        <f t="shared" si="86"/>
        <v>0.31156156156156156</v>
      </c>
      <c r="IR50" s="17">
        <f t="shared" si="87"/>
        <v>0.18618618618618618</v>
      </c>
    </row>
    <row r="51" spans="31:252" ht="16.5" x14ac:dyDescent="0.2">
      <c r="AE51" s="13">
        <v>47</v>
      </c>
      <c r="AF51" s="13">
        <f t="shared" si="47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0"/>
        <v>1513</v>
      </c>
      <c r="AO51" s="14">
        <f t="shared" si="130"/>
        <v>1513</v>
      </c>
      <c r="AP51" s="14">
        <f t="shared" si="130"/>
        <v>1513</v>
      </c>
      <c r="AQ51" s="14">
        <f t="shared" si="130"/>
        <v>1513</v>
      </c>
      <c r="AR51" s="14">
        <f>INDEX(属性投放!$DF$6:$DF$85,(卡牌属性!AG51-2)*20+卡牌属性!AL51)</f>
        <v>714</v>
      </c>
      <c r="AS51" s="14">
        <f t="shared" si="131"/>
        <v>714</v>
      </c>
      <c r="AT51" s="14">
        <f t="shared" si="131"/>
        <v>714</v>
      </c>
      <c r="AU51" s="14">
        <f t="shared" si="131"/>
        <v>714</v>
      </c>
      <c r="AV51" s="14">
        <f t="shared" si="131"/>
        <v>714</v>
      </c>
      <c r="AW51" s="14">
        <f>INDEX(属性投放!$DG$6:$DG$85,(卡牌属性!AG51-2)*20+卡牌属性!AL51)</f>
        <v>7465</v>
      </c>
      <c r="AX51" s="14">
        <f t="shared" si="132"/>
        <v>7465</v>
      </c>
      <c r="AY51" s="14">
        <f t="shared" si="132"/>
        <v>7465</v>
      </c>
      <c r="AZ51" s="14">
        <f t="shared" si="132"/>
        <v>7465</v>
      </c>
      <c r="BA51" s="14">
        <f t="shared" si="132"/>
        <v>7465</v>
      </c>
      <c r="BB51" s="14">
        <f>INDEX(属性投放!$DK$6:$DK$85,(卡牌属性!AG51-2)*20+卡牌属性!AL51)</f>
        <v>52</v>
      </c>
      <c r="BC51" s="14">
        <f t="shared" si="133"/>
        <v>52</v>
      </c>
      <c r="BD51" s="14">
        <f t="shared" si="133"/>
        <v>52</v>
      </c>
      <c r="BE51" s="14">
        <f t="shared" si="133"/>
        <v>52</v>
      </c>
      <c r="BF51" s="14">
        <f t="shared" si="133"/>
        <v>52</v>
      </c>
      <c r="BG51" s="14">
        <f>INDEX(属性投放!$DL$6:$DL$85,(卡牌属性!AG51-2)*20+卡牌属性!AL51)</f>
        <v>26</v>
      </c>
      <c r="BH51" s="14">
        <f t="shared" si="134"/>
        <v>26</v>
      </c>
      <c r="BI51" s="14">
        <f t="shared" si="134"/>
        <v>26</v>
      </c>
      <c r="BJ51" s="14">
        <f t="shared" si="134"/>
        <v>26</v>
      </c>
      <c r="BK51" s="14">
        <f t="shared" si="134"/>
        <v>26</v>
      </c>
      <c r="BL51" s="14">
        <f>INDEX(属性投放!$DM$6:$DM$85,(卡牌属性!AG51-2)*20+卡牌属性!AL51)</f>
        <v>260</v>
      </c>
      <c r="BM51" s="14">
        <f t="shared" si="135"/>
        <v>260</v>
      </c>
      <c r="BN51" s="14">
        <f t="shared" si="135"/>
        <v>260</v>
      </c>
      <c r="BO51" s="14">
        <f t="shared" si="135"/>
        <v>260</v>
      </c>
      <c r="BP51" s="14">
        <f t="shared" si="135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674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674</v>
      </c>
      <c r="CN51" s="14">
        <f>INDEX(属性投放!$BD$6:$BD$85,(BW51-2)*20+CB51)</f>
        <v>250</v>
      </c>
      <c r="CQ51" s="13">
        <v>47</v>
      </c>
      <c r="CR51" s="13">
        <f t="shared" si="48"/>
        <v>1</v>
      </c>
      <c r="CS51" s="13">
        <f t="shared" si="49"/>
        <v>47</v>
      </c>
      <c r="CT51" s="14">
        <f t="shared" si="50"/>
        <v>5</v>
      </c>
      <c r="CU51" s="14">
        <f t="shared" si="51"/>
        <v>1102001</v>
      </c>
      <c r="CV51" s="14" t="str">
        <f>INDEX($O$6:$O$36,CR51)&amp;"-"&amp;INDEX(属性投放!$AB$7:$AB$36,CX51)&amp;"-魂火-"&amp;CZ51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701</v>
      </c>
      <c r="CZ51" s="14">
        <f>INDEX(属性投放!$AM$7:$AM$58,CS51)</f>
        <v>2</v>
      </c>
      <c r="DA51" s="14">
        <f t="shared" si="18"/>
        <v>47</v>
      </c>
      <c r="DB51" s="14">
        <f>INDEX(属性投放!$AN$7:$AN$58,DA51)</f>
        <v>137</v>
      </c>
      <c r="DC51" s="14" t="s">
        <v>702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703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704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19"/>
        <v>1102003</v>
      </c>
      <c r="DQ51" s="14" t="str">
        <f t="shared" si="20"/>
        <v>典韦7突</v>
      </c>
      <c r="DR51" s="14">
        <f t="shared" si="52"/>
        <v>7</v>
      </c>
      <c r="DS51" s="14">
        <f t="shared" si="53"/>
        <v>6</v>
      </c>
      <c r="DT51" s="14">
        <f t="shared" si="54"/>
        <v>6</v>
      </c>
      <c r="DU51" s="14">
        <f t="shared" si="21"/>
        <v>4</v>
      </c>
      <c r="DV51" s="14">
        <f t="shared" si="22"/>
        <v>7</v>
      </c>
      <c r="DW51" s="14">
        <f t="shared" si="23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6"/>
        <v>1728</v>
      </c>
      <c r="EC51" s="14">
        <f t="shared" si="137"/>
        <v>1866</v>
      </c>
      <c r="ED51" s="14">
        <f t="shared" si="138"/>
        <v>2050</v>
      </c>
      <c r="EE51" s="14">
        <f t="shared" si="139"/>
        <v>2050</v>
      </c>
      <c r="EF51" s="14">
        <f t="shared" si="140"/>
        <v>2350</v>
      </c>
      <c r="EG51" s="14">
        <f t="shared" si="141"/>
        <v>675</v>
      </c>
      <c r="EH51" s="14">
        <f t="shared" si="142"/>
        <v>790</v>
      </c>
      <c r="EI51" s="14">
        <f t="shared" si="143"/>
        <v>790</v>
      </c>
      <c r="EJ51" s="14">
        <f t="shared" si="144"/>
        <v>841</v>
      </c>
      <c r="EK51" s="14">
        <f t="shared" si="145"/>
        <v>914</v>
      </c>
      <c r="EL51" s="14">
        <f t="shared" si="146"/>
        <v>13260</v>
      </c>
      <c r="EM51" s="14">
        <f t="shared" si="147"/>
        <v>15780</v>
      </c>
      <c r="EN51" s="14">
        <f t="shared" si="148"/>
        <v>15780</v>
      </c>
      <c r="EO51" s="14">
        <f t="shared" si="149"/>
        <v>16910</v>
      </c>
      <c r="EP51" s="14">
        <f t="shared" si="150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F51" s="14">
        <f>INDEX(属性投放!$BP$6:$BP$85,(卡牌属性!$DU51-2)*20+卡牌属性!$DV51)</f>
        <v>200</v>
      </c>
      <c r="FG51" s="14">
        <f>INDEX(属性投放!$BP$6:$BP$85,(卡牌属性!$DU51-2)*20+卡牌属性!$DV51)</f>
        <v>200</v>
      </c>
      <c r="FH51" s="14">
        <f>INDEX(属性投放!$BP$6:$BP$85,(卡牌属性!$DU51-2)*20+卡牌属性!$DV51)</f>
        <v>200</v>
      </c>
      <c r="FI51" s="14">
        <f>INDEX(属性投放!$BP$6:$BP$85,(卡牌属性!$DU51-2)*20+卡牌属性!$DV51)</f>
        <v>200</v>
      </c>
      <c r="FJ51" s="14">
        <f>INDEX(属性投放!$BP$6:$BP$85,(卡牌属性!$DU51-2)*20+卡牌属性!$DV51)</f>
        <v>200</v>
      </c>
      <c r="FK51" s="14">
        <f>INDEX(属性投放!$BQ$6:$BQ$85,(卡牌属性!$DU51-2)*20+卡牌属性!$DV51)</f>
        <v>100</v>
      </c>
      <c r="FL51" s="14">
        <f>INDEX(属性投放!$BQ$6:$BQ$85,(卡牌属性!$DU51-2)*20+卡牌属性!$DV51)</f>
        <v>100</v>
      </c>
      <c r="FM51" s="14">
        <f>INDEX(属性投放!$BQ$6:$BQ$85,(卡牌属性!$DU51-2)*20+卡牌属性!$DV51)</f>
        <v>100</v>
      </c>
      <c r="FN51" s="14">
        <f>INDEX(属性投放!$BQ$6:$BQ$85,(卡牌属性!$DU51-2)*20+卡牌属性!$DV51)</f>
        <v>100</v>
      </c>
      <c r="FO51" s="14">
        <f>INDEX(属性投放!$BQ$6:$BQ$85,(卡牌属性!$DU51-2)*20+卡牌属性!$DV51)</f>
        <v>100</v>
      </c>
      <c r="FP51" s="14">
        <f>INDEX(属性投放!$BR$6:$BR$85,(卡牌属性!$DU51-2)*20+卡牌属性!$DV51)</f>
        <v>2000</v>
      </c>
      <c r="FQ51" s="14">
        <f>INDEX(属性投放!$BR$6:$BR$85,(卡牌属性!$DU51-2)*20+卡牌属性!$DV51)</f>
        <v>2000</v>
      </c>
      <c r="FR51" s="14">
        <f>INDEX(属性投放!$BR$6:$BR$85,(卡牌属性!$DU51-2)*20+卡牌属性!$DV51)</f>
        <v>2000</v>
      </c>
      <c r="FS51" s="14">
        <f>INDEX(属性投放!$BR$6:$BR$85,(卡牌属性!$DU51-2)*20+卡牌属性!$DV51)</f>
        <v>2000</v>
      </c>
      <c r="FT51" s="14">
        <f>INDEX(属性投放!$BR$6:$BR$85,(卡牌属性!$DU51-2)*20+卡牌属性!$DV51)</f>
        <v>2000</v>
      </c>
      <c r="FX51" s="13">
        <v>47</v>
      </c>
      <c r="FY51" s="13">
        <f t="shared" si="109"/>
        <v>10</v>
      </c>
      <c r="FZ51" s="14">
        <f t="shared" si="70"/>
        <v>1102010</v>
      </c>
      <c r="GA51" s="14" t="s">
        <v>1478</v>
      </c>
      <c r="GB51" s="14">
        <f t="shared" si="110"/>
        <v>2</v>
      </c>
      <c r="GC51" s="14" t="str">
        <f t="shared" si="111"/>
        <v>张郃-2星</v>
      </c>
      <c r="GD51" s="14">
        <f>INDEX(Y$6:Y$36,$FY51)+INDEX(属性偏向!Z$4:Z$8,卡牌属性!$GB51)</f>
        <v>9</v>
      </c>
      <c r="GE51" s="14" t="str">
        <f>INDEX(属性评价,卡牌属性!GD51)</f>
        <v>S</v>
      </c>
      <c r="GF51" s="14">
        <f>INDEX(Z$6:Z$36,$FY51)+INDEX(属性偏向!AA$4:AA$8,卡牌属性!$GB51)</f>
        <v>7</v>
      </c>
      <c r="GG51" s="14" t="str">
        <f>INDEX(属性评价,卡牌属性!GF51)</f>
        <v>A</v>
      </c>
      <c r="GH51" s="14">
        <f>INDEX(AA$6:AA$36,$FY51)+INDEX(属性偏向!AB$4:AB$8,卡牌属性!$GB51)</f>
        <v>6</v>
      </c>
      <c r="GI51" s="14" t="str">
        <f>INDEX(属性评价,卡牌属性!GH51)</f>
        <v>B+</v>
      </c>
      <c r="GL51" s="13">
        <v>47</v>
      </c>
      <c r="GM51" s="13">
        <f t="shared" si="112"/>
        <v>10</v>
      </c>
      <c r="GN51" s="14">
        <f t="shared" si="71"/>
        <v>1101010</v>
      </c>
      <c r="GO51" s="14" t="s">
        <v>1478</v>
      </c>
      <c r="GP51" s="14">
        <f t="shared" si="113"/>
        <v>2</v>
      </c>
      <c r="GQ51" s="14" t="str">
        <f t="shared" si="114"/>
        <v>盖文-2星</v>
      </c>
      <c r="GR51" s="14">
        <f>INDEX(J$6:J$36,$GM51)+INDEX(属性偏向!Z$4:Z$8,卡牌属性!$GB51)</f>
        <v>7</v>
      </c>
      <c r="GS51" s="14" t="str">
        <f>INDEX(属性评价,卡牌属性!GR51)</f>
        <v>A</v>
      </c>
      <c r="GT51" s="14">
        <f>INDEX(K$6:K$36,$GM51)+INDEX(属性偏向!Z$4:Z$8,卡牌属性!$GB51)</f>
        <v>8</v>
      </c>
      <c r="GU51" s="14" t="str">
        <f>INDEX(属性评价,卡牌属性!GT51)</f>
        <v>A+</v>
      </c>
      <c r="GV51" s="14">
        <f>INDEX(L$6:L$36,$GM51)+INDEX(属性偏向!Z$4:Z$8,卡牌属性!$GB51)</f>
        <v>9</v>
      </c>
      <c r="GW51" s="14" t="str">
        <f>INDEX(属性评价,卡牌属性!GV51)</f>
        <v>S</v>
      </c>
      <c r="HA51" s="13">
        <v>47</v>
      </c>
      <c r="HB51" s="13">
        <f>MATCH(HA51-1,属性投放!$T$6:$T$66,1)</f>
        <v>3</v>
      </c>
      <c r="HC51" s="13">
        <f>MATCH(HA51,属性投放!$AN$6:$AN$58,1)-1</f>
        <v>11</v>
      </c>
      <c r="HD51" s="13">
        <f>MATCH(HA51-1,属性投放!$AD$6:$AD$26,1)</f>
        <v>6</v>
      </c>
      <c r="HE51" s="13" t="str">
        <f>INDEX(属性投放!$AB$7:$AB$26,卡牌属性!HD51)</f>
        <v>众合+2</v>
      </c>
      <c r="HF51" s="14">
        <f t="shared" si="115"/>
        <v>621</v>
      </c>
      <c r="HG51" s="14">
        <f t="shared" si="116"/>
        <v>283</v>
      </c>
      <c r="HH51" s="14">
        <f t="shared" si="117"/>
        <v>5510</v>
      </c>
      <c r="HI51" s="14">
        <f t="shared" si="118"/>
        <v>8</v>
      </c>
      <c r="HJ51" s="14">
        <f t="shared" si="119"/>
        <v>4</v>
      </c>
      <c r="HK51" s="14">
        <f t="shared" si="120"/>
        <v>80</v>
      </c>
      <c r="HL51" s="14">
        <f>HF51+HI51*($HA51-INDEX(属性投放!$AD$6:$AD$26,卡牌属性!$HD51))</f>
        <v>661</v>
      </c>
      <c r="HM51" s="14">
        <f>HG51+HJ51*($HA51-INDEX(属性投放!$AD$6:$AD$26,卡牌属性!$HD51))</f>
        <v>303</v>
      </c>
      <c r="HN51" s="14">
        <f>HH51+HK51*($HA51-INDEX(属性投放!$AD$6:$AD$26,卡牌属性!$HD51))</f>
        <v>5910</v>
      </c>
      <c r="HO51" s="14">
        <f t="shared" si="121"/>
        <v>315</v>
      </c>
      <c r="HP51" s="14">
        <f t="shared" si="122"/>
        <v>160</v>
      </c>
      <c r="HQ51" s="14">
        <f t="shared" si="123"/>
        <v>3150</v>
      </c>
      <c r="HR51" s="14">
        <f>IF(COUNTIF(属性投放!$AN$7:$AN$58,"="&amp;卡牌属性!HA51)&gt;0,卡牌属性!HC51,0)</f>
        <v>11</v>
      </c>
      <c r="HS51" s="14">
        <f t="shared" si="124"/>
        <v>40</v>
      </c>
      <c r="HT51" s="14">
        <f t="shared" si="125"/>
        <v>20</v>
      </c>
      <c r="HU51" s="14">
        <f t="shared" si="126"/>
        <v>400</v>
      </c>
      <c r="HV51" s="14">
        <f>IF(COUNTIF(属性投放!$AD$6:$AD$26,"="&amp;卡牌属性!HA51)&gt;0,卡牌属性!HD51,0)</f>
        <v>6</v>
      </c>
      <c r="HW51" s="14">
        <f t="shared" si="127"/>
        <v>80</v>
      </c>
      <c r="HX51" s="14">
        <f t="shared" si="128"/>
        <v>40</v>
      </c>
      <c r="HY51" s="14">
        <f t="shared" si="129"/>
        <v>800</v>
      </c>
      <c r="HZ51" s="14">
        <f t="shared" si="72"/>
        <v>8</v>
      </c>
      <c r="IA51" s="14">
        <f t="shared" si="73"/>
        <v>4</v>
      </c>
      <c r="IB51" s="14">
        <f t="shared" si="74"/>
        <v>80</v>
      </c>
      <c r="IC51" s="14">
        <f t="shared" si="75"/>
        <v>976</v>
      </c>
      <c r="ID51" s="14">
        <f t="shared" si="76"/>
        <v>463</v>
      </c>
      <c r="IE51" s="14">
        <f t="shared" si="77"/>
        <v>9060</v>
      </c>
      <c r="IF51" s="14">
        <f t="shared" si="78"/>
        <v>240</v>
      </c>
      <c r="IG51" s="14">
        <f t="shared" si="79"/>
        <v>1200</v>
      </c>
      <c r="IH51" s="14">
        <f t="shared" si="80"/>
        <v>2400</v>
      </c>
      <c r="II51" s="14">
        <f t="shared" si="81"/>
        <v>28080</v>
      </c>
      <c r="IJ51" s="17">
        <f t="shared" si="82"/>
        <v>8.5470085470085479E-3</v>
      </c>
      <c r="IK51" s="17">
        <f t="shared" si="83"/>
        <v>4.2735042735042736E-2</v>
      </c>
      <c r="IL51" s="17">
        <f t="shared" si="84"/>
        <v>8.5470085470085472E-2</v>
      </c>
      <c r="IM51" s="23">
        <f>SUM(IF$5:IF51)</f>
        <v>9680</v>
      </c>
      <c r="IN51" s="14">
        <f>SUM(IG$5:IG51)</f>
        <v>9500</v>
      </c>
      <c r="IO51" s="14">
        <f>SUM(IH$5:IH51)</f>
        <v>7360</v>
      </c>
      <c r="IP51" s="17">
        <f t="shared" si="85"/>
        <v>0.34472934472934474</v>
      </c>
      <c r="IQ51" s="17">
        <f t="shared" si="86"/>
        <v>0.3383190883190883</v>
      </c>
      <c r="IR51" s="17">
        <f t="shared" si="87"/>
        <v>0.2621082621082621</v>
      </c>
    </row>
    <row r="52" spans="31:252" ht="16.5" x14ac:dyDescent="0.2">
      <c r="AE52" s="13">
        <v>48</v>
      </c>
      <c r="AF52" s="13">
        <f t="shared" si="47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0"/>
        <v>1661</v>
      </c>
      <c r="AO52" s="14">
        <f t="shared" si="130"/>
        <v>1661</v>
      </c>
      <c r="AP52" s="14">
        <f t="shared" si="130"/>
        <v>1661</v>
      </c>
      <c r="AQ52" s="14">
        <f t="shared" si="130"/>
        <v>1661</v>
      </c>
      <c r="AR52" s="14">
        <f>INDEX(属性投放!$DF$6:$DF$85,(卡牌属性!AG52-2)*20+卡牌属性!AL52)</f>
        <v>789</v>
      </c>
      <c r="AS52" s="14">
        <f t="shared" si="131"/>
        <v>789</v>
      </c>
      <c r="AT52" s="14">
        <f t="shared" si="131"/>
        <v>789</v>
      </c>
      <c r="AU52" s="14">
        <f t="shared" si="131"/>
        <v>789</v>
      </c>
      <c r="AV52" s="14">
        <f t="shared" si="131"/>
        <v>789</v>
      </c>
      <c r="AW52" s="14">
        <f>INDEX(属性投放!$DG$6:$DG$85,(卡牌属性!AG52-2)*20+卡牌属性!AL52)</f>
        <v>8205</v>
      </c>
      <c r="AX52" s="14">
        <f t="shared" si="132"/>
        <v>8205</v>
      </c>
      <c r="AY52" s="14">
        <f t="shared" si="132"/>
        <v>8205</v>
      </c>
      <c r="AZ52" s="14">
        <f t="shared" si="132"/>
        <v>8205</v>
      </c>
      <c r="BA52" s="14">
        <f t="shared" si="132"/>
        <v>8205</v>
      </c>
      <c r="BB52" s="14">
        <f>INDEX(属性投放!$DK$6:$DK$85,(卡牌属性!AG52-2)*20+卡牌属性!AL52)</f>
        <v>52</v>
      </c>
      <c r="BC52" s="14">
        <f t="shared" si="133"/>
        <v>52</v>
      </c>
      <c r="BD52" s="14">
        <f t="shared" si="133"/>
        <v>52</v>
      </c>
      <c r="BE52" s="14">
        <f t="shared" si="133"/>
        <v>52</v>
      </c>
      <c r="BF52" s="14">
        <f t="shared" si="133"/>
        <v>52</v>
      </c>
      <c r="BG52" s="14">
        <f>INDEX(属性投放!$DL$6:$DL$85,(卡牌属性!AG52-2)*20+卡牌属性!AL52)</f>
        <v>26</v>
      </c>
      <c r="BH52" s="14">
        <f t="shared" si="134"/>
        <v>26</v>
      </c>
      <c r="BI52" s="14">
        <f t="shared" si="134"/>
        <v>26</v>
      </c>
      <c r="BJ52" s="14">
        <f t="shared" si="134"/>
        <v>26</v>
      </c>
      <c r="BK52" s="14">
        <f t="shared" si="134"/>
        <v>26</v>
      </c>
      <c r="BL52" s="14">
        <f>INDEX(属性投放!$DM$6:$DM$85,(卡牌属性!AG52-2)*20+卡牌属性!AL52)</f>
        <v>260</v>
      </c>
      <c r="BM52" s="14">
        <f t="shared" si="135"/>
        <v>260</v>
      </c>
      <c r="BN52" s="14">
        <f t="shared" si="135"/>
        <v>260</v>
      </c>
      <c r="BO52" s="14">
        <f t="shared" si="135"/>
        <v>260</v>
      </c>
      <c r="BP52" s="14">
        <f t="shared" si="135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674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674</v>
      </c>
      <c r="CN52" s="14">
        <f>INDEX(属性投放!$BD$6:$BD$85,(BW52-2)*20+CB52)</f>
        <v>250</v>
      </c>
      <c r="CQ52" s="13">
        <v>48</v>
      </c>
      <c r="CR52" s="13">
        <f t="shared" si="48"/>
        <v>1</v>
      </c>
      <c r="CS52" s="13">
        <f t="shared" si="49"/>
        <v>48</v>
      </c>
      <c r="CT52" s="14">
        <f t="shared" si="50"/>
        <v>5</v>
      </c>
      <c r="CU52" s="14">
        <f t="shared" si="51"/>
        <v>1102001</v>
      </c>
      <c r="CV52" s="14" t="str">
        <f>INDEX($O$6:$O$36,CR52)&amp;"-"&amp;INDEX(属性投放!$AB$7:$AB$36,CX52)&amp;"-魂火-"&amp;CZ52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701</v>
      </c>
      <c r="CZ52" s="14">
        <f>INDEX(属性投放!$AM$7:$AM$58,CS52)</f>
        <v>3</v>
      </c>
      <c r="DA52" s="14">
        <f t="shared" si="18"/>
        <v>48</v>
      </c>
      <c r="DB52" s="14">
        <f>INDEX(属性投放!$AN$7:$AN$58,DA52)</f>
        <v>140</v>
      </c>
      <c r="DC52" s="14" t="s">
        <v>702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703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704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19"/>
        <v>1102003</v>
      </c>
      <c r="DQ52" s="14" t="str">
        <f t="shared" si="20"/>
        <v>典韦8突</v>
      </c>
      <c r="DR52" s="14">
        <f t="shared" si="52"/>
        <v>7</v>
      </c>
      <c r="DS52" s="14">
        <f t="shared" si="53"/>
        <v>6</v>
      </c>
      <c r="DT52" s="14">
        <f t="shared" si="54"/>
        <v>6</v>
      </c>
      <c r="DU52" s="14">
        <f t="shared" si="21"/>
        <v>4</v>
      </c>
      <c r="DV52" s="14">
        <f t="shared" si="22"/>
        <v>8</v>
      </c>
      <c r="DW52" s="14">
        <f t="shared" si="23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6"/>
        <v>2053</v>
      </c>
      <c r="EC52" s="14">
        <f t="shared" si="137"/>
        <v>2206</v>
      </c>
      <c r="ED52" s="14">
        <f t="shared" si="138"/>
        <v>2400</v>
      </c>
      <c r="EE52" s="14">
        <f t="shared" si="139"/>
        <v>2400</v>
      </c>
      <c r="EF52" s="14">
        <f t="shared" si="140"/>
        <v>2750</v>
      </c>
      <c r="EG52" s="14">
        <f t="shared" si="141"/>
        <v>815</v>
      </c>
      <c r="EH52" s="14">
        <f t="shared" si="142"/>
        <v>955</v>
      </c>
      <c r="EI52" s="14">
        <f t="shared" si="143"/>
        <v>955</v>
      </c>
      <c r="EJ52" s="14">
        <f t="shared" si="144"/>
        <v>1011</v>
      </c>
      <c r="EK52" s="14">
        <f t="shared" si="145"/>
        <v>1089</v>
      </c>
      <c r="EL52" s="14">
        <f t="shared" si="146"/>
        <v>16060</v>
      </c>
      <c r="EM52" s="14">
        <f t="shared" si="147"/>
        <v>19030</v>
      </c>
      <c r="EN52" s="14">
        <f t="shared" si="148"/>
        <v>19030</v>
      </c>
      <c r="EO52" s="14">
        <f t="shared" si="149"/>
        <v>20310</v>
      </c>
      <c r="EP52" s="14">
        <f t="shared" si="150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F52" s="14">
        <f>INDEX(属性投放!$BP$6:$BP$85,(卡牌属性!$DU52-2)*20+卡牌属性!$DV52)</f>
        <v>200</v>
      </c>
      <c r="FG52" s="14">
        <f>INDEX(属性投放!$BP$6:$BP$85,(卡牌属性!$DU52-2)*20+卡牌属性!$DV52)</f>
        <v>200</v>
      </c>
      <c r="FH52" s="14">
        <f>INDEX(属性投放!$BP$6:$BP$85,(卡牌属性!$DU52-2)*20+卡牌属性!$DV52)</f>
        <v>200</v>
      </c>
      <c r="FI52" s="14">
        <f>INDEX(属性投放!$BP$6:$BP$85,(卡牌属性!$DU52-2)*20+卡牌属性!$DV52)</f>
        <v>200</v>
      </c>
      <c r="FJ52" s="14">
        <f>INDEX(属性投放!$BP$6:$BP$85,(卡牌属性!$DU52-2)*20+卡牌属性!$DV52)</f>
        <v>200</v>
      </c>
      <c r="FK52" s="14">
        <f>INDEX(属性投放!$BQ$6:$BQ$85,(卡牌属性!$DU52-2)*20+卡牌属性!$DV52)</f>
        <v>100</v>
      </c>
      <c r="FL52" s="14">
        <f>INDEX(属性投放!$BQ$6:$BQ$85,(卡牌属性!$DU52-2)*20+卡牌属性!$DV52)</f>
        <v>100</v>
      </c>
      <c r="FM52" s="14">
        <f>INDEX(属性投放!$BQ$6:$BQ$85,(卡牌属性!$DU52-2)*20+卡牌属性!$DV52)</f>
        <v>100</v>
      </c>
      <c r="FN52" s="14">
        <f>INDEX(属性投放!$BQ$6:$BQ$85,(卡牌属性!$DU52-2)*20+卡牌属性!$DV52)</f>
        <v>100</v>
      </c>
      <c r="FO52" s="14">
        <f>INDEX(属性投放!$BQ$6:$BQ$85,(卡牌属性!$DU52-2)*20+卡牌属性!$DV52)</f>
        <v>100</v>
      </c>
      <c r="FP52" s="14">
        <f>INDEX(属性投放!$BR$6:$BR$85,(卡牌属性!$DU52-2)*20+卡牌属性!$DV52)</f>
        <v>2000</v>
      </c>
      <c r="FQ52" s="14">
        <f>INDEX(属性投放!$BR$6:$BR$85,(卡牌属性!$DU52-2)*20+卡牌属性!$DV52)</f>
        <v>2000</v>
      </c>
      <c r="FR52" s="14">
        <f>INDEX(属性投放!$BR$6:$BR$85,(卡牌属性!$DU52-2)*20+卡牌属性!$DV52)</f>
        <v>2000</v>
      </c>
      <c r="FS52" s="14">
        <f>INDEX(属性投放!$BR$6:$BR$85,(卡牌属性!$DU52-2)*20+卡牌属性!$DV52)</f>
        <v>2000</v>
      </c>
      <c r="FT52" s="14">
        <f>INDEX(属性投放!$BR$6:$BR$85,(卡牌属性!$DU52-2)*20+卡牌属性!$DV52)</f>
        <v>2000</v>
      </c>
      <c r="FX52" s="13">
        <v>48</v>
      </c>
      <c r="FY52" s="13">
        <f t="shared" si="109"/>
        <v>10</v>
      </c>
      <c r="FZ52" s="14">
        <f t="shared" si="70"/>
        <v>1102010</v>
      </c>
      <c r="GA52" s="14" t="s">
        <v>1478</v>
      </c>
      <c r="GB52" s="14">
        <f t="shared" si="110"/>
        <v>3</v>
      </c>
      <c r="GC52" s="14" t="str">
        <f t="shared" si="111"/>
        <v>张郃-3星</v>
      </c>
      <c r="GD52" s="14">
        <f>INDEX(Y$6:Y$36,$FY52)+INDEX(属性偏向!Z$4:Z$8,卡牌属性!$GB52)</f>
        <v>10</v>
      </c>
      <c r="GE52" s="14" t="str">
        <f>INDEX(属性评价,卡牌属性!GD52)</f>
        <v>S+</v>
      </c>
      <c r="GF52" s="14">
        <f>INDEX(Z$6:Z$36,$FY52)+INDEX(属性偏向!AA$4:AA$8,卡牌属性!$GB52)</f>
        <v>7</v>
      </c>
      <c r="GG52" s="14" t="str">
        <f>INDEX(属性评价,卡牌属性!GF52)</f>
        <v>A</v>
      </c>
      <c r="GH52" s="14">
        <f>INDEX(AA$6:AA$36,$FY52)+INDEX(属性偏向!AB$4:AB$8,卡牌属性!$GB52)</f>
        <v>6</v>
      </c>
      <c r="GI52" s="14" t="str">
        <f>INDEX(属性评价,卡牌属性!GH52)</f>
        <v>B+</v>
      </c>
      <c r="GL52" s="13">
        <v>48</v>
      </c>
      <c r="GM52" s="13">
        <f t="shared" si="112"/>
        <v>10</v>
      </c>
      <c r="GN52" s="14">
        <f t="shared" si="71"/>
        <v>1101010</v>
      </c>
      <c r="GO52" s="14" t="s">
        <v>1478</v>
      </c>
      <c r="GP52" s="14">
        <f t="shared" si="113"/>
        <v>3</v>
      </c>
      <c r="GQ52" s="14" t="str">
        <f t="shared" si="114"/>
        <v>盖文-3星</v>
      </c>
      <c r="GR52" s="14">
        <f>INDEX(J$6:J$36,$GM52)+INDEX(属性偏向!Z$4:Z$8,卡牌属性!$GB52)</f>
        <v>8</v>
      </c>
      <c r="GS52" s="14" t="str">
        <f>INDEX(属性评价,卡牌属性!GR52)</f>
        <v>A+</v>
      </c>
      <c r="GT52" s="14">
        <f>INDEX(K$6:K$36,$GM52)+INDEX(属性偏向!Z$4:Z$8,卡牌属性!$GB52)</f>
        <v>9</v>
      </c>
      <c r="GU52" s="14" t="str">
        <f>INDEX(属性评价,卡牌属性!GT52)</f>
        <v>S</v>
      </c>
      <c r="GV52" s="14">
        <f>INDEX(L$6:L$36,$GM52)+INDEX(属性偏向!Z$4:Z$8,卡牌属性!$GB52)</f>
        <v>10</v>
      </c>
      <c r="GW52" s="14" t="str">
        <f>INDEX(属性评价,卡牌属性!GV52)</f>
        <v>S+</v>
      </c>
      <c r="HA52" s="13">
        <v>48</v>
      </c>
      <c r="HB52" s="13">
        <f>MATCH(HA52-1,属性投放!$T$6:$T$66,1)</f>
        <v>3</v>
      </c>
      <c r="HC52" s="13">
        <f>MATCH(HA52,属性投放!$AN$6:$AN$58,1)-1</f>
        <v>11</v>
      </c>
      <c r="HD52" s="13">
        <f>MATCH(HA52-1,属性投放!$AD$6:$AD$26,1)</f>
        <v>7</v>
      </c>
      <c r="HE52" s="13" t="str">
        <f>INDEX(属性投放!$AB$7:$AB$26,卡牌属性!HD52)</f>
        <v>叫唤</v>
      </c>
      <c r="HF52" s="14">
        <f t="shared" si="115"/>
        <v>761</v>
      </c>
      <c r="HG52" s="14">
        <f t="shared" si="116"/>
        <v>353</v>
      </c>
      <c r="HH52" s="14">
        <f t="shared" si="117"/>
        <v>6910</v>
      </c>
      <c r="HI52" s="14">
        <f t="shared" si="118"/>
        <v>10</v>
      </c>
      <c r="HJ52" s="14">
        <f t="shared" si="119"/>
        <v>5</v>
      </c>
      <c r="HK52" s="14">
        <f t="shared" si="120"/>
        <v>100</v>
      </c>
      <c r="HL52" s="14">
        <f>HF52+HI52*($HA52-INDEX(属性投放!$AD$6:$AD$26,卡牌属性!$HD52))</f>
        <v>771</v>
      </c>
      <c r="HM52" s="14">
        <f>HG52+HJ52*($HA52-INDEX(属性投放!$AD$6:$AD$26,卡牌属性!$HD52))</f>
        <v>358</v>
      </c>
      <c r="HN52" s="14">
        <f>HH52+HK52*($HA52-INDEX(属性投放!$AD$6:$AD$26,卡牌属性!$HD52))</f>
        <v>7010</v>
      </c>
      <c r="HO52" s="14">
        <f t="shared" si="121"/>
        <v>315</v>
      </c>
      <c r="HP52" s="14">
        <f t="shared" si="122"/>
        <v>160</v>
      </c>
      <c r="HQ52" s="14">
        <f t="shared" si="123"/>
        <v>3150</v>
      </c>
      <c r="HR52" s="14">
        <f>IF(COUNTIF(属性投放!$AN$7:$AN$58,"="&amp;卡牌属性!HA52)&gt;0,卡牌属性!HC52,0)</f>
        <v>0</v>
      </c>
      <c r="HS52" s="14">
        <f t="shared" si="124"/>
        <v>0</v>
      </c>
      <c r="HT52" s="14">
        <f t="shared" si="125"/>
        <v>0</v>
      </c>
      <c r="HU52" s="14">
        <f t="shared" si="126"/>
        <v>0</v>
      </c>
      <c r="HV52" s="14">
        <f>IF(COUNTIF(属性投放!$AD$6:$AD$26,"="&amp;卡牌属性!HA52)&gt;0,卡牌属性!HD52,0)</f>
        <v>0</v>
      </c>
      <c r="HW52" s="14">
        <f t="shared" si="127"/>
        <v>0</v>
      </c>
      <c r="HX52" s="14">
        <f t="shared" si="128"/>
        <v>0</v>
      </c>
      <c r="HY52" s="14">
        <f t="shared" si="129"/>
        <v>0</v>
      </c>
      <c r="HZ52" s="14">
        <f t="shared" si="72"/>
        <v>10</v>
      </c>
      <c r="IA52" s="14">
        <f t="shared" si="73"/>
        <v>5</v>
      </c>
      <c r="IB52" s="14">
        <f t="shared" si="74"/>
        <v>100</v>
      </c>
      <c r="IC52" s="14">
        <f t="shared" si="75"/>
        <v>1086</v>
      </c>
      <c r="ID52" s="14">
        <f t="shared" si="76"/>
        <v>518</v>
      </c>
      <c r="IE52" s="14">
        <f t="shared" si="77"/>
        <v>10160</v>
      </c>
      <c r="IF52" s="14">
        <f t="shared" si="78"/>
        <v>300</v>
      </c>
      <c r="IG52" s="14">
        <f t="shared" si="79"/>
        <v>0</v>
      </c>
      <c r="IH52" s="14">
        <f t="shared" si="80"/>
        <v>0</v>
      </c>
      <c r="II52" s="14">
        <f t="shared" si="81"/>
        <v>31380</v>
      </c>
      <c r="IJ52" s="17">
        <f t="shared" si="82"/>
        <v>9.5602294455066923E-3</v>
      </c>
      <c r="IK52" s="17">
        <f t="shared" si="83"/>
        <v>0</v>
      </c>
      <c r="IL52" s="17">
        <f t="shared" si="84"/>
        <v>0</v>
      </c>
      <c r="IM52" s="23">
        <f>SUM(IF$5:IF52)</f>
        <v>9980</v>
      </c>
      <c r="IN52" s="14">
        <f>SUM(IG$5:IG52)</f>
        <v>9500</v>
      </c>
      <c r="IO52" s="14">
        <f>SUM(IH$5:IH52)</f>
        <v>7360</v>
      </c>
      <c r="IP52" s="17">
        <f t="shared" si="85"/>
        <v>0.31803696622052263</v>
      </c>
      <c r="IQ52" s="17">
        <f t="shared" si="86"/>
        <v>0.30274059910771189</v>
      </c>
      <c r="IR52" s="17">
        <f t="shared" si="87"/>
        <v>0.23454429572976418</v>
      </c>
    </row>
    <row r="53" spans="31:252" ht="16.5" x14ac:dyDescent="0.2">
      <c r="AE53" s="13">
        <v>49</v>
      </c>
      <c r="AF53" s="13">
        <f t="shared" si="47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0"/>
        <v>1809</v>
      </c>
      <c r="AO53" s="14">
        <f t="shared" si="130"/>
        <v>1809</v>
      </c>
      <c r="AP53" s="14">
        <f t="shared" si="130"/>
        <v>1809</v>
      </c>
      <c r="AQ53" s="14">
        <f t="shared" si="130"/>
        <v>1809</v>
      </c>
      <c r="AR53" s="14">
        <f>INDEX(属性投放!$DF$6:$DF$85,(卡牌属性!AG53-2)*20+卡牌属性!AL53)</f>
        <v>864</v>
      </c>
      <c r="AS53" s="14">
        <f t="shared" si="131"/>
        <v>864</v>
      </c>
      <c r="AT53" s="14">
        <f t="shared" si="131"/>
        <v>864</v>
      </c>
      <c r="AU53" s="14">
        <f t="shared" si="131"/>
        <v>864</v>
      </c>
      <c r="AV53" s="14">
        <f t="shared" si="131"/>
        <v>864</v>
      </c>
      <c r="AW53" s="14">
        <f>INDEX(属性投放!$DG$6:$DG$85,(卡牌属性!AG53-2)*20+卡牌属性!AL53)</f>
        <v>8945</v>
      </c>
      <c r="AX53" s="14">
        <f t="shared" si="132"/>
        <v>8945</v>
      </c>
      <c r="AY53" s="14">
        <f t="shared" si="132"/>
        <v>8945</v>
      </c>
      <c r="AZ53" s="14">
        <f t="shared" si="132"/>
        <v>8945</v>
      </c>
      <c r="BA53" s="14">
        <f t="shared" si="132"/>
        <v>8945</v>
      </c>
      <c r="BB53" s="14">
        <f>INDEX(属性投放!$DK$6:$DK$85,(卡牌属性!AG53-2)*20+卡牌属性!AL53)</f>
        <v>52</v>
      </c>
      <c r="BC53" s="14">
        <f t="shared" si="133"/>
        <v>52</v>
      </c>
      <c r="BD53" s="14">
        <f t="shared" si="133"/>
        <v>52</v>
      </c>
      <c r="BE53" s="14">
        <f t="shared" si="133"/>
        <v>52</v>
      </c>
      <c r="BF53" s="14">
        <f t="shared" si="133"/>
        <v>52</v>
      </c>
      <c r="BG53" s="14">
        <f>INDEX(属性投放!$DL$6:$DL$85,(卡牌属性!AG53-2)*20+卡牌属性!AL53)</f>
        <v>26</v>
      </c>
      <c r="BH53" s="14">
        <f t="shared" si="134"/>
        <v>26</v>
      </c>
      <c r="BI53" s="14">
        <f t="shared" si="134"/>
        <v>26</v>
      </c>
      <c r="BJ53" s="14">
        <f t="shared" si="134"/>
        <v>26</v>
      </c>
      <c r="BK53" s="14">
        <f t="shared" si="134"/>
        <v>26</v>
      </c>
      <c r="BL53" s="14">
        <f>INDEX(属性投放!$DM$6:$DM$85,(卡牌属性!AG53-2)*20+卡牌属性!AL53)</f>
        <v>260</v>
      </c>
      <c r="BM53" s="14">
        <f t="shared" si="135"/>
        <v>260</v>
      </c>
      <c r="BN53" s="14">
        <f t="shared" si="135"/>
        <v>260</v>
      </c>
      <c r="BO53" s="14">
        <f t="shared" si="135"/>
        <v>260</v>
      </c>
      <c r="BP53" s="14">
        <f t="shared" si="135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674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674</v>
      </c>
      <c r="CN53" s="14">
        <f>INDEX(属性投放!$BD$6:$BD$85,(BW53-2)*20+CB53)</f>
        <v>250</v>
      </c>
      <c r="CQ53" s="13">
        <v>49</v>
      </c>
      <c r="CR53" s="13">
        <f t="shared" si="48"/>
        <v>1</v>
      </c>
      <c r="CS53" s="13">
        <f t="shared" si="49"/>
        <v>49</v>
      </c>
      <c r="CT53" s="14">
        <f t="shared" si="50"/>
        <v>5</v>
      </c>
      <c r="CU53" s="14">
        <f t="shared" si="51"/>
        <v>1102001</v>
      </c>
      <c r="CV53" s="14" t="str">
        <f>INDEX($O$6:$O$36,CR53)&amp;"-"&amp;INDEX(属性投放!$AB$7:$AB$36,CX53)&amp;"-魂火-"&amp;CZ53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701</v>
      </c>
      <c r="CZ53" s="14">
        <f>INDEX(属性投放!$AM$7:$AM$58,CS53)</f>
        <v>1</v>
      </c>
      <c r="DA53" s="14">
        <f t="shared" si="18"/>
        <v>49</v>
      </c>
      <c r="DB53" s="14">
        <f>INDEX(属性投放!$AN$7:$AN$58,DA53)</f>
        <v>142</v>
      </c>
      <c r="DC53" s="14" t="s">
        <v>702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703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704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19"/>
        <v>1102003</v>
      </c>
      <c r="DQ53" s="14" t="str">
        <f t="shared" si="20"/>
        <v>典韦9突</v>
      </c>
      <c r="DR53" s="14">
        <f t="shared" si="52"/>
        <v>7</v>
      </c>
      <c r="DS53" s="14">
        <f t="shared" si="53"/>
        <v>6</v>
      </c>
      <c r="DT53" s="14">
        <f t="shared" si="54"/>
        <v>6</v>
      </c>
      <c r="DU53" s="14">
        <f t="shared" si="21"/>
        <v>4</v>
      </c>
      <c r="DV53" s="14">
        <f t="shared" si="22"/>
        <v>9</v>
      </c>
      <c r="DW53" s="14">
        <f t="shared" si="23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6"/>
        <v>2378</v>
      </c>
      <c r="EC53" s="14">
        <f t="shared" si="137"/>
        <v>2546</v>
      </c>
      <c r="ED53" s="14">
        <f t="shared" si="138"/>
        <v>2750</v>
      </c>
      <c r="EE53" s="14">
        <f t="shared" si="139"/>
        <v>2750</v>
      </c>
      <c r="EF53" s="14">
        <f t="shared" si="140"/>
        <v>3150</v>
      </c>
      <c r="EG53" s="14">
        <f t="shared" si="141"/>
        <v>955</v>
      </c>
      <c r="EH53" s="14">
        <f t="shared" si="142"/>
        <v>1120</v>
      </c>
      <c r="EI53" s="14">
        <f t="shared" si="143"/>
        <v>1120</v>
      </c>
      <c r="EJ53" s="14">
        <f t="shared" si="144"/>
        <v>1181</v>
      </c>
      <c r="EK53" s="14">
        <f t="shared" si="145"/>
        <v>1264</v>
      </c>
      <c r="EL53" s="14">
        <f t="shared" si="146"/>
        <v>18860</v>
      </c>
      <c r="EM53" s="14">
        <f t="shared" si="147"/>
        <v>22280</v>
      </c>
      <c r="EN53" s="14">
        <f t="shared" si="148"/>
        <v>22280</v>
      </c>
      <c r="EO53" s="14">
        <f t="shared" si="149"/>
        <v>23710</v>
      </c>
      <c r="EP53" s="14">
        <f t="shared" si="150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F53" s="14">
        <f>INDEX(属性投放!$BP$6:$BP$85,(卡牌属性!$DU53-2)*20+卡牌属性!$DV53)</f>
        <v>300</v>
      </c>
      <c r="FG53" s="14">
        <f>INDEX(属性投放!$BP$6:$BP$85,(卡牌属性!$DU53-2)*20+卡牌属性!$DV53)</f>
        <v>300</v>
      </c>
      <c r="FH53" s="14">
        <f>INDEX(属性投放!$BP$6:$BP$85,(卡牌属性!$DU53-2)*20+卡牌属性!$DV53)</f>
        <v>300</v>
      </c>
      <c r="FI53" s="14">
        <f>INDEX(属性投放!$BP$6:$BP$85,(卡牌属性!$DU53-2)*20+卡牌属性!$DV53)</f>
        <v>300</v>
      </c>
      <c r="FJ53" s="14">
        <f>INDEX(属性投放!$BP$6:$BP$85,(卡牌属性!$DU53-2)*20+卡牌属性!$DV53)</f>
        <v>300</v>
      </c>
      <c r="FK53" s="14">
        <f>INDEX(属性投放!$BQ$6:$BQ$85,(卡牌属性!$DU53-2)*20+卡牌属性!$DV53)</f>
        <v>150</v>
      </c>
      <c r="FL53" s="14">
        <f>INDEX(属性投放!$BQ$6:$BQ$85,(卡牌属性!$DU53-2)*20+卡牌属性!$DV53)</f>
        <v>150</v>
      </c>
      <c r="FM53" s="14">
        <f>INDEX(属性投放!$BQ$6:$BQ$85,(卡牌属性!$DU53-2)*20+卡牌属性!$DV53)</f>
        <v>150</v>
      </c>
      <c r="FN53" s="14">
        <f>INDEX(属性投放!$BQ$6:$BQ$85,(卡牌属性!$DU53-2)*20+卡牌属性!$DV53)</f>
        <v>150</v>
      </c>
      <c r="FO53" s="14">
        <f>INDEX(属性投放!$BQ$6:$BQ$85,(卡牌属性!$DU53-2)*20+卡牌属性!$DV53)</f>
        <v>150</v>
      </c>
      <c r="FP53" s="14">
        <f>INDEX(属性投放!$BR$6:$BR$85,(卡牌属性!$DU53-2)*20+卡牌属性!$DV53)</f>
        <v>3000</v>
      </c>
      <c r="FQ53" s="14">
        <f>INDEX(属性投放!$BR$6:$BR$85,(卡牌属性!$DU53-2)*20+卡牌属性!$DV53)</f>
        <v>3000</v>
      </c>
      <c r="FR53" s="14">
        <f>INDEX(属性投放!$BR$6:$BR$85,(卡牌属性!$DU53-2)*20+卡牌属性!$DV53)</f>
        <v>3000</v>
      </c>
      <c r="FS53" s="14">
        <f>INDEX(属性投放!$BR$6:$BR$85,(卡牌属性!$DU53-2)*20+卡牌属性!$DV53)</f>
        <v>3000</v>
      </c>
      <c r="FT53" s="14">
        <f>INDEX(属性投放!$BR$6:$BR$85,(卡牌属性!$DU53-2)*20+卡牌属性!$DV53)</f>
        <v>3000</v>
      </c>
      <c r="FX53" s="13">
        <v>49</v>
      </c>
      <c r="FY53" s="13">
        <f t="shared" si="109"/>
        <v>10</v>
      </c>
      <c r="FZ53" s="14">
        <f t="shared" si="70"/>
        <v>1102010</v>
      </c>
      <c r="GA53" s="14" t="s">
        <v>1478</v>
      </c>
      <c r="GB53" s="14">
        <f t="shared" si="110"/>
        <v>4</v>
      </c>
      <c r="GC53" s="14" t="str">
        <f t="shared" si="111"/>
        <v>张郃-4星</v>
      </c>
      <c r="GD53" s="14">
        <f>INDEX(Y$6:Y$36,$FY53)+INDEX(属性偏向!Z$4:Z$8,卡牌属性!$GB53)</f>
        <v>10</v>
      </c>
      <c r="GE53" s="14" t="str">
        <f>INDEX(属性评价,卡牌属性!GD53)</f>
        <v>S+</v>
      </c>
      <c r="GF53" s="14">
        <f>INDEX(Z$6:Z$36,$FY53)+INDEX(属性偏向!AA$4:AA$8,卡牌属性!$GB53)</f>
        <v>8</v>
      </c>
      <c r="GG53" s="14" t="str">
        <f>INDEX(属性评价,卡牌属性!GF53)</f>
        <v>A+</v>
      </c>
      <c r="GH53" s="14">
        <f>INDEX(AA$6:AA$36,$FY53)+INDEX(属性偏向!AB$4:AB$8,卡牌属性!$GB53)</f>
        <v>7</v>
      </c>
      <c r="GI53" s="14" t="str">
        <f>INDEX(属性评价,卡牌属性!GH53)</f>
        <v>A</v>
      </c>
      <c r="GL53" s="13">
        <v>49</v>
      </c>
      <c r="GM53" s="13">
        <f t="shared" si="112"/>
        <v>10</v>
      </c>
      <c r="GN53" s="14">
        <f t="shared" si="71"/>
        <v>1101010</v>
      </c>
      <c r="GO53" s="14" t="s">
        <v>1478</v>
      </c>
      <c r="GP53" s="14">
        <f t="shared" si="113"/>
        <v>4</v>
      </c>
      <c r="GQ53" s="14" t="str">
        <f t="shared" si="114"/>
        <v>盖文-4星</v>
      </c>
      <c r="GR53" s="14">
        <f>INDEX(J$6:J$36,$GM53)+INDEX(属性偏向!Z$4:Z$8,卡牌属性!$GB53)</f>
        <v>8</v>
      </c>
      <c r="GS53" s="14" t="str">
        <f>INDEX(属性评价,卡牌属性!GR53)</f>
        <v>A+</v>
      </c>
      <c r="GT53" s="14">
        <f>INDEX(K$6:K$36,$GM53)+INDEX(属性偏向!Z$4:Z$8,卡牌属性!$GB53)</f>
        <v>9</v>
      </c>
      <c r="GU53" s="14" t="str">
        <f>INDEX(属性评价,卡牌属性!GT53)</f>
        <v>S</v>
      </c>
      <c r="GV53" s="14">
        <f>INDEX(L$6:L$36,$GM53)+INDEX(属性偏向!Z$4:Z$8,卡牌属性!$GB53)</f>
        <v>10</v>
      </c>
      <c r="GW53" s="14" t="str">
        <f>INDEX(属性评价,卡牌属性!GV53)</f>
        <v>S+</v>
      </c>
      <c r="HA53" s="13">
        <v>49</v>
      </c>
      <c r="HB53" s="13">
        <f>MATCH(HA53-1,属性投放!$T$6:$T$66,1)</f>
        <v>3</v>
      </c>
      <c r="HC53" s="13">
        <f>MATCH(HA53,属性投放!$AN$6:$AN$58,1)-1</f>
        <v>11</v>
      </c>
      <c r="HD53" s="13">
        <f>MATCH(HA53-1,属性投放!$AD$6:$AD$26,1)</f>
        <v>7</v>
      </c>
      <c r="HE53" s="13" t="str">
        <f>INDEX(属性投放!$AB$7:$AB$26,卡牌属性!HD53)</f>
        <v>叫唤</v>
      </c>
      <c r="HF53" s="14">
        <f t="shared" si="115"/>
        <v>761</v>
      </c>
      <c r="HG53" s="14">
        <f t="shared" si="116"/>
        <v>353</v>
      </c>
      <c r="HH53" s="14">
        <f t="shared" si="117"/>
        <v>6910</v>
      </c>
      <c r="HI53" s="14">
        <f t="shared" si="118"/>
        <v>10</v>
      </c>
      <c r="HJ53" s="14">
        <f t="shared" si="119"/>
        <v>5</v>
      </c>
      <c r="HK53" s="14">
        <f t="shared" si="120"/>
        <v>100</v>
      </c>
      <c r="HL53" s="14">
        <f>HF53+HI53*($HA53-INDEX(属性投放!$AD$6:$AD$26,卡牌属性!$HD53))</f>
        <v>781</v>
      </c>
      <c r="HM53" s="14">
        <f>HG53+HJ53*($HA53-INDEX(属性投放!$AD$6:$AD$26,卡牌属性!$HD53))</f>
        <v>363</v>
      </c>
      <c r="HN53" s="14">
        <f>HH53+HK53*($HA53-INDEX(属性投放!$AD$6:$AD$26,卡牌属性!$HD53))</f>
        <v>7110</v>
      </c>
      <c r="HO53" s="14">
        <f t="shared" si="121"/>
        <v>315</v>
      </c>
      <c r="HP53" s="14">
        <f t="shared" si="122"/>
        <v>160</v>
      </c>
      <c r="HQ53" s="14">
        <f t="shared" si="123"/>
        <v>3150</v>
      </c>
      <c r="HR53" s="14">
        <f>IF(COUNTIF(属性投放!$AN$7:$AN$58,"="&amp;卡牌属性!HA53)&gt;0,卡牌属性!HC53,0)</f>
        <v>0</v>
      </c>
      <c r="HS53" s="14">
        <f t="shared" si="124"/>
        <v>0</v>
      </c>
      <c r="HT53" s="14">
        <f t="shared" si="125"/>
        <v>0</v>
      </c>
      <c r="HU53" s="14">
        <f t="shared" si="126"/>
        <v>0</v>
      </c>
      <c r="HV53" s="14">
        <f>IF(COUNTIF(属性投放!$AD$6:$AD$26,"="&amp;卡牌属性!HA53)&gt;0,卡牌属性!HD53,0)</f>
        <v>0</v>
      </c>
      <c r="HW53" s="14">
        <f t="shared" si="127"/>
        <v>0</v>
      </c>
      <c r="HX53" s="14">
        <f t="shared" si="128"/>
        <v>0</v>
      </c>
      <c r="HY53" s="14">
        <f t="shared" si="129"/>
        <v>0</v>
      </c>
      <c r="HZ53" s="14">
        <f t="shared" si="72"/>
        <v>10</v>
      </c>
      <c r="IA53" s="14">
        <f t="shared" si="73"/>
        <v>5</v>
      </c>
      <c r="IB53" s="14">
        <f t="shared" si="74"/>
        <v>100</v>
      </c>
      <c r="IC53" s="14">
        <f t="shared" si="75"/>
        <v>1096</v>
      </c>
      <c r="ID53" s="14">
        <f t="shared" si="76"/>
        <v>523</v>
      </c>
      <c r="IE53" s="14">
        <f t="shared" si="77"/>
        <v>10260</v>
      </c>
      <c r="IF53" s="14">
        <f t="shared" si="78"/>
        <v>300</v>
      </c>
      <c r="IG53" s="14">
        <f t="shared" si="79"/>
        <v>0</v>
      </c>
      <c r="IH53" s="14">
        <f t="shared" si="80"/>
        <v>0</v>
      </c>
      <c r="II53" s="14">
        <f t="shared" si="81"/>
        <v>31680</v>
      </c>
      <c r="IJ53" s="17">
        <f t="shared" si="82"/>
        <v>9.46969696969697E-3</v>
      </c>
      <c r="IK53" s="17">
        <f t="shared" si="83"/>
        <v>0</v>
      </c>
      <c r="IL53" s="17">
        <f t="shared" si="84"/>
        <v>0</v>
      </c>
      <c r="IM53" s="23">
        <f>SUM(IF$5:IF53)</f>
        <v>10280</v>
      </c>
      <c r="IN53" s="14">
        <f>SUM(IG$5:IG53)</f>
        <v>9500</v>
      </c>
      <c r="IO53" s="14">
        <f>SUM(IH$5:IH53)</f>
        <v>7360</v>
      </c>
      <c r="IP53" s="17">
        <f t="shared" si="85"/>
        <v>0.3244949494949495</v>
      </c>
      <c r="IQ53" s="17">
        <f t="shared" si="86"/>
        <v>0.29987373737373735</v>
      </c>
      <c r="IR53" s="17">
        <f t="shared" si="87"/>
        <v>0.23232323232323232</v>
      </c>
    </row>
    <row r="54" spans="31:252" ht="16.5" x14ac:dyDescent="0.2">
      <c r="AE54" s="13">
        <v>50</v>
      </c>
      <c r="AF54" s="13">
        <f t="shared" si="47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0"/>
        <v>2737</v>
      </c>
      <c r="AO54" s="14">
        <f t="shared" si="130"/>
        <v>2737</v>
      </c>
      <c r="AP54" s="14">
        <f t="shared" si="130"/>
        <v>2737</v>
      </c>
      <c r="AQ54" s="14">
        <f t="shared" si="130"/>
        <v>2737</v>
      </c>
      <c r="AR54" s="14">
        <f>INDEX(属性投放!$DF$6:$DF$85,(卡牌属性!AG54-2)*20+卡牌属性!AL54)</f>
        <v>1329</v>
      </c>
      <c r="AS54" s="14">
        <f t="shared" si="131"/>
        <v>1329</v>
      </c>
      <c r="AT54" s="14">
        <f t="shared" si="131"/>
        <v>1329</v>
      </c>
      <c r="AU54" s="14">
        <f t="shared" si="131"/>
        <v>1329</v>
      </c>
      <c r="AV54" s="14">
        <f t="shared" si="131"/>
        <v>1329</v>
      </c>
      <c r="AW54" s="14">
        <f>INDEX(属性投放!$DG$6:$DG$85,(卡牌属性!AG54-2)*20+卡牌属性!AL54)</f>
        <v>13585</v>
      </c>
      <c r="AX54" s="14">
        <f t="shared" si="132"/>
        <v>13585</v>
      </c>
      <c r="AY54" s="14">
        <f t="shared" si="132"/>
        <v>13585</v>
      </c>
      <c r="AZ54" s="14">
        <f t="shared" si="132"/>
        <v>13585</v>
      </c>
      <c r="BA54" s="14">
        <f t="shared" si="132"/>
        <v>13585</v>
      </c>
      <c r="BB54" s="14">
        <f>INDEX(属性投放!$DK$6:$DK$85,(卡牌属性!AG54-2)*20+卡牌属性!AL54)</f>
        <v>111</v>
      </c>
      <c r="BC54" s="14">
        <f t="shared" si="133"/>
        <v>111</v>
      </c>
      <c r="BD54" s="14">
        <f t="shared" si="133"/>
        <v>111</v>
      </c>
      <c r="BE54" s="14">
        <f t="shared" si="133"/>
        <v>111</v>
      </c>
      <c r="BF54" s="14">
        <f t="shared" si="133"/>
        <v>111</v>
      </c>
      <c r="BG54" s="14">
        <f>INDEX(属性投放!$DL$6:$DL$85,(卡牌属性!AG54-2)*20+卡牌属性!AL54)</f>
        <v>56</v>
      </c>
      <c r="BH54" s="14">
        <f t="shared" si="134"/>
        <v>56</v>
      </c>
      <c r="BI54" s="14">
        <f t="shared" si="134"/>
        <v>56</v>
      </c>
      <c r="BJ54" s="14">
        <f t="shared" si="134"/>
        <v>56</v>
      </c>
      <c r="BK54" s="14">
        <f t="shared" si="134"/>
        <v>56</v>
      </c>
      <c r="BL54" s="14">
        <f>INDEX(属性投放!$DM$6:$DM$85,(卡牌属性!AG54-2)*20+卡牌属性!AL54)</f>
        <v>555</v>
      </c>
      <c r="BM54" s="14">
        <f t="shared" si="135"/>
        <v>555</v>
      </c>
      <c r="BN54" s="14">
        <f t="shared" si="135"/>
        <v>555</v>
      </c>
      <c r="BO54" s="14">
        <f t="shared" si="135"/>
        <v>555</v>
      </c>
      <c r="BP54" s="14">
        <f t="shared" si="135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674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674</v>
      </c>
      <c r="CN54" s="14">
        <f>INDEX(属性投放!$BD$6:$BD$85,(BW54-2)*20+CB54)</f>
        <v>300</v>
      </c>
      <c r="CQ54" s="13">
        <v>50</v>
      </c>
      <c r="CR54" s="13">
        <f t="shared" si="48"/>
        <v>1</v>
      </c>
      <c r="CS54" s="13">
        <f t="shared" si="49"/>
        <v>50</v>
      </c>
      <c r="CT54" s="14">
        <f t="shared" si="50"/>
        <v>5</v>
      </c>
      <c r="CU54" s="14">
        <f t="shared" si="51"/>
        <v>1102001</v>
      </c>
      <c r="CV54" s="14" t="str">
        <f>INDEX($O$6:$O$36,CR54)&amp;"-"&amp;INDEX(属性投放!$AB$7:$AB$36,CX54)&amp;"-魂火-"&amp;CZ54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701</v>
      </c>
      <c r="CZ54" s="14">
        <f>INDEX(属性投放!$AM$7:$AM$58,CS54)</f>
        <v>2</v>
      </c>
      <c r="DA54" s="14">
        <f t="shared" si="18"/>
        <v>50</v>
      </c>
      <c r="DB54" s="14">
        <f>INDEX(属性投放!$AN$7:$AN$58,DA54)</f>
        <v>145</v>
      </c>
      <c r="DC54" s="14" t="s">
        <v>702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703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704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19"/>
        <v>1102003</v>
      </c>
      <c r="DQ54" s="14" t="str">
        <f t="shared" si="20"/>
        <v>典韦10突</v>
      </c>
      <c r="DR54" s="14">
        <f t="shared" si="52"/>
        <v>7</v>
      </c>
      <c r="DS54" s="14">
        <f t="shared" si="53"/>
        <v>6</v>
      </c>
      <c r="DT54" s="14">
        <f t="shared" si="54"/>
        <v>6</v>
      </c>
      <c r="DU54" s="14">
        <f t="shared" si="21"/>
        <v>4</v>
      </c>
      <c r="DV54" s="14">
        <f t="shared" si="22"/>
        <v>10</v>
      </c>
      <c r="DW54" s="14">
        <f t="shared" si="23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6"/>
        <v>2878</v>
      </c>
      <c r="EC54" s="14">
        <f t="shared" si="137"/>
        <v>3070</v>
      </c>
      <c r="ED54" s="14">
        <f t="shared" si="138"/>
        <v>3290</v>
      </c>
      <c r="EE54" s="14">
        <f t="shared" si="139"/>
        <v>3290</v>
      </c>
      <c r="EF54" s="14">
        <f t="shared" si="140"/>
        <v>3770</v>
      </c>
      <c r="EG54" s="14">
        <f t="shared" si="141"/>
        <v>1169</v>
      </c>
      <c r="EH54" s="14">
        <f t="shared" si="142"/>
        <v>1374</v>
      </c>
      <c r="EI54" s="14">
        <f t="shared" si="143"/>
        <v>1374</v>
      </c>
      <c r="EJ54" s="14">
        <f t="shared" si="144"/>
        <v>1443</v>
      </c>
      <c r="EK54" s="14">
        <f t="shared" si="145"/>
        <v>1534</v>
      </c>
      <c r="EL54" s="14">
        <f t="shared" si="146"/>
        <v>23140</v>
      </c>
      <c r="EM54" s="14">
        <f t="shared" si="147"/>
        <v>27280</v>
      </c>
      <c r="EN54" s="14">
        <f t="shared" si="148"/>
        <v>27280</v>
      </c>
      <c r="EO54" s="14">
        <f t="shared" si="149"/>
        <v>28950</v>
      </c>
      <c r="EP54" s="14">
        <f t="shared" si="150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F54" s="14">
        <f>INDEX(属性投放!$BP$6:$BP$85,(卡牌属性!$DU54-2)*20+卡牌属性!$DV54)</f>
        <v>300</v>
      </c>
      <c r="FG54" s="14">
        <f>INDEX(属性投放!$BP$6:$BP$85,(卡牌属性!$DU54-2)*20+卡牌属性!$DV54)</f>
        <v>300</v>
      </c>
      <c r="FH54" s="14">
        <f>INDEX(属性投放!$BP$6:$BP$85,(卡牌属性!$DU54-2)*20+卡牌属性!$DV54)</f>
        <v>300</v>
      </c>
      <c r="FI54" s="14">
        <f>INDEX(属性投放!$BP$6:$BP$85,(卡牌属性!$DU54-2)*20+卡牌属性!$DV54)</f>
        <v>300</v>
      </c>
      <c r="FJ54" s="14">
        <f>INDEX(属性投放!$BP$6:$BP$85,(卡牌属性!$DU54-2)*20+卡牌属性!$DV54)</f>
        <v>300</v>
      </c>
      <c r="FK54" s="14">
        <f>INDEX(属性投放!$BQ$6:$BQ$85,(卡牌属性!$DU54-2)*20+卡牌属性!$DV54)</f>
        <v>150</v>
      </c>
      <c r="FL54" s="14">
        <f>INDEX(属性投放!$BQ$6:$BQ$85,(卡牌属性!$DU54-2)*20+卡牌属性!$DV54)</f>
        <v>150</v>
      </c>
      <c r="FM54" s="14">
        <f>INDEX(属性投放!$BQ$6:$BQ$85,(卡牌属性!$DU54-2)*20+卡牌属性!$DV54)</f>
        <v>150</v>
      </c>
      <c r="FN54" s="14">
        <f>INDEX(属性投放!$BQ$6:$BQ$85,(卡牌属性!$DU54-2)*20+卡牌属性!$DV54)</f>
        <v>150</v>
      </c>
      <c r="FO54" s="14">
        <f>INDEX(属性投放!$BQ$6:$BQ$85,(卡牌属性!$DU54-2)*20+卡牌属性!$DV54)</f>
        <v>150</v>
      </c>
      <c r="FP54" s="14">
        <f>INDEX(属性投放!$BR$6:$BR$85,(卡牌属性!$DU54-2)*20+卡牌属性!$DV54)</f>
        <v>3000</v>
      </c>
      <c r="FQ54" s="14">
        <f>INDEX(属性投放!$BR$6:$BR$85,(卡牌属性!$DU54-2)*20+卡牌属性!$DV54)</f>
        <v>3000</v>
      </c>
      <c r="FR54" s="14">
        <f>INDEX(属性投放!$BR$6:$BR$85,(卡牌属性!$DU54-2)*20+卡牌属性!$DV54)</f>
        <v>3000</v>
      </c>
      <c r="FS54" s="14">
        <f>INDEX(属性投放!$BR$6:$BR$85,(卡牌属性!$DU54-2)*20+卡牌属性!$DV54)</f>
        <v>3000</v>
      </c>
      <c r="FT54" s="14">
        <f>INDEX(属性投放!$BR$6:$BR$85,(卡牌属性!$DU54-2)*20+卡牌属性!$DV54)</f>
        <v>3000</v>
      </c>
      <c r="FX54" s="13">
        <v>50</v>
      </c>
      <c r="FY54" s="13">
        <f t="shared" si="109"/>
        <v>10</v>
      </c>
      <c r="FZ54" s="14">
        <f t="shared" si="70"/>
        <v>1102010</v>
      </c>
      <c r="GA54" s="14" t="s">
        <v>1478</v>
      </c>
      <c r="GB54" s="14">
        <f t="shared" si="110"/>
        <v>5</v>
      </c>
      <c r="GC54" s="14" t="str">
        <f t="shared" si="111"/>
        <v>张郃-5星</v>
      </c>
      <c r="GD54" s="14">
        <f>INDEX(Y$6:Y$36,$FY54)+INDEX(属性偏向!Z$4:Z$8,卡牌属性!$GB54)</f>
        <v>11</v>
      </c>
      <c r="GE54" s="14" t="str">
        <f>INDEX(属性评价,卡牌属性!GD54)</f>
        <v>SS</v>
      </c>
      <c r="GF54" s="14">
        <f>INDEX(Z$6:Z$36,$FY54)+INDEX(属性偏向!AA$4:AA$8,卡牌属性!$GB54)</f>
        <v>9</v>
      </c>
      <c r="GG54" s="14" t="str">
        <f>INDEX(属性评价,卡牌属性!GF54)</f>
        <v>S</v>
      </c>
      <c r="GH54" s="14">
        <f>INDEX(AA$6:AA$36,$FY54)+INDEX(属性偏向!AB$4:AB$8,卡牌属性!$GB54)</f>
        <v>8</v>
      </c>
      <c r="GI54" s="14" t="str">
        <f>INDEX(属性评价,卡牌属性!GH54)</f>
        <v>A+</v>
      </c>
      <c r="GL54" s="13">
        <v>50</v>
      </c>
      <c r="GM54" s="13">
        <f t="shared" si="112"/>
        <v>10</v>
      </c>
      <c r="GN54" s="14">
        <f t="shared" si="71"/>
        <v>1101010</v>
      </c>
      <c r="GO54" s="14" t="s">
        <v>1478</v>
      </c>
      <c r="GP54" s="14">
        <f t="shared" si="113"/>
        <v>5</v>
      </c>
      <c r="GQ54" s="14" t="str">
        <f t="shared" si="114"/>
        <v>盖文-5星</v>
      </c>
      <c r="GR54" s="14">
        <f>INDEX(J$6:J$36,$GM54)+INDEX(属性偏向!Z$4:Z$8,卡牌属性!$GB54)</f>
        <v>9</v>
      </c>
      <c r="GS54" s="14" t="str">
        <f>INDEX(属性评价,卡牌属性!GR54)</f>
        <v>S</v>
      </c>
      <c r="GT54" s="14">
        <f>INDEX(K$6:K$36,$GM54)+INDEX(属性偏向!Z$4:Z$8,卡牌属性!$GB54)</f>
        <v>10</v>
      </c>
      <c r="GU54" s="14" t="str">
        <f>INDEX(属性评价,卡牌属性!GT54)</f>
        <v>S+</v>
      </c>
      <c r="GV54" s="14">
        <f>INDEX(L$6:L$36,$GM54)+INDEX(属性偏向!Z$4:Z$8,卡牌属性!$GB54)</f>
        <v>11</v>
      </c>
      <c r="GW54" s="14" t="str">
        <f>INDEX(属性评价,卡牌属性!GV54)</f>
        <v>SS</v>
      </c>
      <c r="HA54" s="13">
        <v>50</v>
      </c>
      <c r="HB54" s="13">
        <f>MATCH(HA54-1,属性投放!$T$6:$T$66,1)</f>
        <v>4</v>
      </c>
      <c r="HC54" s="13">
        <f>MATCH(HA54,属性投放!$AN$6:$AN$58,1)-1</f>
        <v>12</v>
      </c>
      <c r="HD54" s="13">
        <f>MATCH(HA54-1,属性投放!$AD$6:$AD$26,1)</f>
        <v>7</v>
      </c>
      <c r="HE54" s="13" t="str">
        <f>INDEX(属性投放!$AB$7:$AB$26,卡牌属性!HD54)</f>
        <v>叫唤</v>
      </c>
      <c r="HF54" s="14">
        <f t="shared" si="115"/>
        <v>761</v>
      </c>
      <c r="HG54" s="14">
        <f t="shared" si="116"/>
        <v>353</v>
      </c>
      <c r="HH54" s="14">
        <f t="shared" si="117"/>
        <v>6910</v>
      </c>
      <c r="HI54" s="14">
        <f t="shared" si="118"/>
        <v>10</v>
      </c>
      <c r="HJ54" s="14">
        <f t="shared" si="119"/>
        <v>5</v>
      </c>
      <c r="HK54" s="14">
        <f t="shared" si="120"/>
        <v>100</v>
      </c>
      <c r="HL54" s="14">
        <f>HF54+HI54*($HA54-INDEX(属性投放!$AD$6:$AD$26,卡牌属性!$HD54))</f>
        <v>791</v>
      </c>
      <c r="HM54" s="14">
        <f>HG54+HJ54*($HA54-INDEX(属性投放!$AD$6:$AD$26,卡牌属性!$HD54))</f>
        <v>368</v>
      </c>
      <c r="HN54" s="14">
        <f>HH54+HK54*($HA54-INDEX(属性投放!$AD$6:$AD$26,卡牌属性!$HD54))</f>
        <v>7210</v>
      </c>
      <c r="HO54" s="14">
        <f t="shared" si="121"/>
        <v>370</v>
      </c>
      <c r="HP54" s="14">
        <f t="shared" si="122"/>
        <v>188</v>
      </c>
      <c r="HQ54" s="14">
        <f t="shared" si="123"/>
        <v>3700</v>
      </c>
      <c r="HR54" s="14">
        <f>IF(COUNTIF(属性投放!$AN$7:$AN$58,"="&amp;卡牌属性!HA54)&gt;0,卡牌属性!HC54,0)</f>
        <v>12</v>
      </c>
      <c r="HS54" s="14">
        <f t="shared" si="124"/>
        <v>55</v>
      </c>
      <c r="HT54" s="14">
        <f t="shared" si="125"/>
        <v>28</v>
      </c>
      <c r="HU54" s="14">
        <f t="shared" si="126"/>
        <v>550</v>
      </c>
      <c r="HV54" s="14">
        <f>IF(COUNTIF(属性投放!$AD$6:$AD$26,"="&amp;卡牌属性!HA54)&gt;0,卡牌属性!HD54,0)</f>
        <v>0</v>
      </c>
      <c r="HW54" s="14">
        <f t="shared" si="127"/>
        <v>0</v>
      </c>
      <c r="HX54" s="14">
        <f t="shared" si="128"/>
        <v>0</v>
      </c>
      <c r="HY54" s="14">
        <f t="shared" si="129"/>
        <v>0</v>
      </c>
      <c r="HZ54" s="14">
        <f t="shared" si="72"/>
        <v>10</v>
      </c>
      <c r="IA54" s="14">
        <f t="shared" si="73"/>
        <v>5</v>
      </c>
      <c r="IB54" s="14">
        <f t="shared" si="74"/>
        <v>100</v>
      </c>
      <c r="IC54" s="14">
        <f t="shared" si="75"/>
        <v>1161</v>
      </c>
      <c r="ID54" s="14">
        <f t="shared" si="76"/>
        <v>556</v>
      </c>
      <c r="IE54" s="14">
        <f t="shared" si="77"/>
        <v>10910</v>
      </c>
      <c r="IF54" s="14">
        <f t="shared" si="78"/>
        <v>300</v>
      </c>
      <c r="IG54" s="14">
        <f t="shared" si="79"/>
        <v>1660</v>
      </c>
      <c r="IH54" s="14">
        <f t="shared" si="80"/>
        <v>0</v>
      </c>
      <c r="II54" s="14">
        <f t="shared" si="81"/>
        <v>33640</v>
      </c>
      <c r="IJ54" s="17">
        <f t="shared" si="82"/>
        <v>8.9179548156956001E-3</v>
      </c>
      <c r="IK54" s="17">
        <f t="shared" si="83"/>
        <v>4.9346016646848991E-2</v>
      </c>
      <c r="IL54" s="17">
        <f t="shared" si="84"/>
        <v>0</v>
      </c>
      <c r="IM54" s="23">
        <f>SUM(IF$5:IF54)</f>
        <v>10580</v>
      </c>
      <c r="IN54" s="14">
        <f>SUM(IG$5:IG54)</f>
        <v>11160</v>
      </c>
      <c r="IO54" s="14">
        <f>SUM(IH$5:IH54)</f>
        <v>7360</v>
      </c>
      <c r="IP54" s="17">
        <f t="shared" si="85"/>
        <v>0.3145065398335315</v>
      </c>
      <c r="IQ54" s="17">
        <f t="shared" si="86"/>
        <v>0.33174791914387636</v>
      </c>
      <c r="IR54" s="17">
        <f t="shared" si="87"/>
        <v>0.21878715814506539</v>
      </c>
    </row>
    <row r="55" spans="31:252" ht="16.5" x14ac:dyDescent="0.2">
      <c r="AE55" s="13">
        <v>51</v>
      </c>
      <c r="AF55" s="13">
        <f t="shared" si="47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0"/>
        <v>3056</v>
      </c>
      <c r="AO55" s="14">
        <f t="shared" si="130"/>
        <v>3056</v>
      </c>
      <c r="AP55" s="14">
        <f t="shared" si="130"/>
        <v>3056</v>
      </c>
      <c r="AQ55" s="14">
        <f t="shared" si="130"/>
        <v>3056</v>
      </c>
      <c r="AR55" s="14">
        <f>INDEX(属性投放!$DF$6:$DF$85,(卡牌属性!AG55-2)*20+卡牌属性!AL55)</f>
        <v>1488</v>
      </c>
      <c r="AS55" s="14">
        <f t="shared" si="131"/>
        <v>1488</v>
      </c>
      <c r="AT55" s="14">
        <f t="shared" si="131"/>
        <v>1488</v>
      </c>
      <c r="AU55" s="14">
        <f t="shared" si="131"/>
        <v>1488</v>
      </c>
      <c r="AV55" s="14">
        <f t="shared" si="131"/>
        <v>1488</v>
      </c>
      <c r="AW55" s="14">
        <f>INDEX(属性投放!$DG$6:$DG$85,(卡牌属性!AG55-2)*20+卡牌属性!AL55)</f>
        <v>15180</v>
      </c>
      <c r="AX55" s="14">
        <f t="shared" si="132"/>
        <v>15180</v>
      </c>
      <c r="AY55" s="14">
        <f t="shared" si="132"/>
        <v>15180</v>
      </c>
      <c r="AZ55" s="14">
        <f t="shared" si="132"/>
        <v>15180</v>
      </c>
      <c r="BA55" s="14">
        <f t="shared" si="132"/>
        <v>15180</v>
      </c>
      <c r="BB55" s="14">
        <f>INDEX(属性投放!$DK$6:$DK$85,(卡牌属性!AG55-2)*20+卡牌属性!AL55)</f>
        <v>111</v>
      </c>
      <c r="BC55" s="14">
        <f t="shared" si="133"/>
        <v>111</v>
      </c>
      <c r="BD55" s="14">
        <f t="shared" si="133"/>
        <v>111</v>
      </c>
      <c r="BE55" s="14">
        <f t="shared" si="133"/>
        <v>111</v>
      </c>
      <c r="BF55" s="14">
        <f t="shared" si="133"/>
        <v>111</v>
      </c>
      <c r="BG55" s="14">
        <f>INDEX(属性投放!$DL$6:$DL$85,(卡牌属性!AG55-2)*20+卡牌属性!AL55)</f>
        <v>56</v>
      </c>
      <c r="BH55" s="14">
        <f t="shared" si="134"/>
        <v>56</v>
      </c>
      <c r="BI55" s="14">
        <f t="shared" si="134"/>
        <v>56</v>
      </c>
      <c r="BJ55" s="14">
        <f t="shared" si="134"/>
        <v>56</v>
      </c>
      <c r="BK55" s="14">
        <f t="shared" si="134"/>
        <v>56</v>
      </c>
      <c r="BL55" s="14">
        <f>INDEX(属性投放!$DM$6:$DM$85,(卡牌属性!AG55-2)*20+卡牌属性!AL55)</f>
        <v>555</v>
      </c>
      <c r="BM55" s="14">
        <f t="shared" si="135"/>
        <v>555</v>
      </c>
      <c r="BN55" s="14">
        <f t="shared" si="135"/>
        <v>555</v>
      </c>
      <c r="BO55" s="14">
        <f t="shared" si="135"/>
        <v>555</v>
      </c>
      <c r="BP55" s="14">
        <f t="shared" si="135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674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674</v>
      </c>
      <c r="CN55" s="14">
        <f>INDEX(属性投放!$BD$6:$BD$85,(BW55-2)*20+CB55)</f>
        <v>300</v>
      </c>
      <c r="CQ55" s="13">
        <v>51</v>
      </c>
      <c r="CR55" s="13">
        <f t="shared" si="48"/>
        <v>1</v>
      </c>
      <c r="CS55" s="13">
        <f t="shared" si="49"/>
        <v>51</v>
      </c>
      <c r="CT55" s="14">
        <f t="shared" si="50"/>
        <v>5</v>
      </c>
      <c r="CU55" s="14">
        <f t="shared" si="51"/>
        <v>1102001</v>
      </c>
      <c r="CV55" s="14" t="str">
        <f>INDEX($O$6:$O$36,CR55)&amp;"-"&amp;INDEX(属性投放!$AB$7:$AB$36,CX55)&amp;"-魂火-"&amp;CZ55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701</v>
      </c>
      <c r="CZ55" s="14">
        <f>INDEX(属性投放!$AM$7:$AM$58,CS55)</f>
        <v>3</v>
      </c>
      <c r="DA55" s="14">
        <f t="shared" si="18"/>
        <v>51</v>
      </c>
      <c r="DB55" s="14">
        <f>INDEX(属性投放!$AN$7:$AN$58,DA55)</f>
        <v>147</v>
      </c>
      <c r="DC55" s="14" t="s">
        <v>702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703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704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19"/>
        <v>1102003</v>
      </c>
      <c r="DQ55" s="14" t="str">
        <f t="shared" si="20"/>
        <v>典韦11突</v>
      </c>
      <c r="DR55" s="14">
        <f t="shared" si="52"/>
        <v>7</v>
      </c>
      <c r="DS55" s="14">
        <f t="shared" si="53"/>
        <v>6</v>
      </c>
      <c r="DT55" s="14">
        <f t="shared" si="54"/>
        <v>6</v>
      </c>
      <c r="DU55" s="14">
        <f t="shared" si="21"/>
        <v>4</v>
      </c>
      <c r="DV55" s="14">
        <f t="shared" si="22"/>
        <v>11</v>
      </c>
      <c r="DW55" s="14">
        <f t="shared" si="23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6"/>
        <v>3388</v>
      </c>
      <c r="EC55" s="14">
        <f t="shared" si="137"/>
        <v>3615</v>
      </c>
      <c r="ED55" s="14">
        <f t="shared" si="138"/>
        <v>3870</v>
      </c>
      <c r="EE55" s="14">
        <f t="shared" si="139"/>
        <v>3870</v>
      </c>
      <c r="EF55" s="14">
        <f t="shared" si="140"/>
        <v>4420</v>
      </c>
      <c r="EG55" s="14">
        <f t="shared" si="141"/>
        <v>1396</v>
      </c>
      <c r="EH55" s="14">
        <f t="shared" si="142"/>
        <v>1629</v>
      </c>
      <c r="EI55" s="14">
        <f t="shared" si="143"/>
        <v>1629</v>
      </c>
      <c r="EJ55" s="14">
        <f t="shared" si="144"/>
        <v>1719</v>
      </c>
      <c r="EK55" s="14">
        <f t="shared" si="145"/>
        <v>1824</v>
      </c>
      <c r="EL55" s="14">
        <f t="shared" si="146"/>
        <v>27610</v>
      </c>
      <c r="EM55" s="14">
        <f t="shared" si="147"/>
        <v>32380</v>
      </c>
      <c r="EN55" s="14">
        <f t="shared" si="148"/>
        <v>32380</v>
      </c>
      <c r="EO55" s="14">
        <f t="shared" si="149"/>
        <v>34400</v>
      </c>
      <c r="EP55" s="14">
        <f t="shared" si="150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F55" s="14">
        <f>INDEX(属性投放!$BP$6:$BP$85,(卡牌属性!$DU55-2)*20+卡牌属性!$DV55)</f>
        <v>380</v>
      </c>
      <c r="FG55" s="14">
        <f>INDEX(属性投放!$BP$6:$BP$85,(卡牌属性!$DU55-2)*20+卡牌属性!$DV55)</f>
        <v>380</v>
      </c>
      <c r="FH55" s="14">
        <f>INDEX(属性投放!$BP$6:$BP$85,(卡牌属性!$DU55-2)*20+卡牌属性!$DV55)</f>
        <v>380</v>
      </c>
      <c r="FI55" s="14">
        <f>INDEX(属性投放!$BP$6:$BP$85,(卡牌属性!$DU55-2)*20+卡牌属性!$DV55)</f>
        <v>380</v>
      </c>
      <c r="FJ55" s="14">
        <f>INDEX(属性投放!$BP$6:$BP$85,(卡牌属性!$DU55-2)*20+卡牌属性!$DV55)</f>
        <v>380</v>
      </c>
      <c r="FK55" s="14">
        <f>INDEX(属性投放!$BQ$6:$BQ$85,(卡牌属性!$DU55-2)*20+卡牌属性!$DV55)</f>
        <v>190</v>
      </c>
      <c r="FL55" s="14">
        <f>INDEX(属性投放!$BQ$6:$BQ$85,(卡牌属性!$DU55-2)*20+卡牌属性!$DV55)</f>
        <v>190</v>
      </c>
      <c r="FM55" s="14">
        <f>INDEX(属性投放!$BQ$6:$BQ$85,(卡牌属性!$DU55-2)*20+卡牌属性!$DV55)</f>
        <v>190</v>
      </c>
      <c r="FN55" s="14">
        <f>INDEX(属性投放!$BQ$6:$BQ$85,(卡牌属性!$DU55-2)*20+卡牌属性!$DV55)</f>
        <v>190</v>
      </c>
      <c r="FO55" s="14">
        <f>INDEX(属性投放!$BQ$6:$BQ$85,(卡牌属性!$DU55-2)*20+卡牌属性!$DV55)</f>
        <v>190</v>
      </c>
      <c r="FP55" s="14">
        <f>INDEX(属性投放!$BR$6:$BR$85,(卡牌属性!$DU55-2)*20+卡牌属性!$DV55)</f>
        <v>3800</v>
      </c>
      <c r="FQ55" s="14">
        <f>INDEX(属性投放!$BR$6:$BR$85,(卡牌属性!$DU55-2)*20+卡牌属性!$DV55)</f>
        <v>3800</v>
      </c>
      <c r="FR55" s="14">
        <f>INDEX(属性投放!$BR$6:$BR$85,(卡牌属性!$DU55-2)*20+卡牌属性!$DV55)</f>
        <v>3800</v>
      </c>
      <c r="FS55" s="14">
        <f>INDEX(属性投放!$BR$6:$BR$85,(卡牌属性!$DU55-2)*20+卡牌属性!$DV55)</f>
        <v>3800</v>
      </c>
      <c r="FT55" s="14">
        <f>INDEX(属性投放!$BR$6:$BR$85,(卡牌属性!$DU55-2)*20+卡牌属性!$DV55)</f>
        <v>3800</v>
      </c>
      <c r="FX55" s="13">
        <v>51</v>
      </c>
      <c r="FY55" s="13">
        <f t="shared" si="109"/>
        <v>11</v>
      </c>
      <c r="FZ55" s="14">
        <f t="shared" si="70"/>
        <v>1102011</v>
      </c>
      <c r="GA55" s="14" t="s">
        <v>1478</v>
      </c>
      <c r="GB55" s="14">
        <f t="shared" si="110"/>
        <v>1</v>
      </c>
      <c r="GC55" s="14" t="str">
        <f t="shared" si="111"/>
        <v>张飞-1星</v>
      </c>
      <c r="GD55" s="14">
        <f>INDEX(Y$6:Y$36,$FY55)+INDEX(属性偏向!Z$4:Z$8,卡牌属性!$GB55)</f>
        <v>5</v>
      </c>
      <c r="GE55" s="14" t="str">
        <f>INDEX(属性评价,卡牌属性!GD55)</f>
        <v>B</v>
      </c>
      <c r="GF55" s="14">
        <f>INDEX(Z$6:Z$36,$FY55)+INDEX(属性偏向!AA$4:AA$8,卡牌属性!$GB55)</f>
        <v>6</v>
      </c>
      <c r="GG55" s="14" t="str">
        <f>INDEX(属性评价,卡牌属性!GF55)</f>
        <v>B+</v>
      </c>
      <c r="GH55" s="14">
        <f>INDEX(AA$6:AA$36,$FY55)+INDEX(属性偏向!AB$4:AB$8,卡牌属性!$GB55)</f>
        <v>8</v>
      </c>
      <c r="GI55" s="14" t="str">
        <f>INDEX(属性评价,卡牌属性!GH55)</f>
        <v>A+</v>
      </c>
      <c r="GL55" s="13">
        <v>51</v>
      </c>
      <c r="GM55" s="13">
        <f t="shared" si="112"/>
        <v>11</v>
      </c>
      <c r="GN55" s="14">
        <f t="shared" si="71"/>
        <v>1101011</v>
      </c>
      <c r="GO55" s="14" t="s">
        <v>1478</v>
      </c>
      <c r="GP55" s="14">
        <f t="shared" si="113"/>
        <v>1</v>
      </c>
      <c r="GQ55" s="14" t="str">
        <f t="shared" si="114"/>
        <v>阎风吒-1星</v>
      </c>
      <c r="GR55" s="14">
        <f>INDEX(J$6:J$36,$GM55)+INDEX(属性偏向!Z$4:Z$8,卡牌属性!$GB55)</f>
        <v>5</v>
      </c>
      <c r="GS55" s="14" t="str">
        <f>INDEX(属性评价,卡牌属性!GR55)</f>
        <v>B</v>
      </c>
      <c r="GT55" s="14">
        <f>INDEX(K$6:K$36,$GM55)+INDEX(属性偏向!Z$4:Z$8,卡牌属性!$GB55)</f>
        <v>5</v>
      </c>
      <c r="GU55" s="14" t="str">
        <f>INDEX(属性评价,卡牌属性!GT55)</f>
        <v>B</v>
      </c>
      <c r="GV55" s="14">
        <f>INDEX(L$6:L$36,$GM55)+INDEX(属性偏向!Z$4:Z$8,卡牌属性!$GB55)</f>
        <v>5</v>
      </c>
      <c r="GW55" s="14" t="str">
        <f>INDEX(属性评价,卡牌属性!GV55)</f>
        <v>B</v>
      </c>
      <c r="HA55" s="13">
        <v>51</v>
      </c>
      <c r="HB55" s="13">
        <f>MATCH(HA55-1,属性投放!$T$6:$T$66,1)</f>
        <v>4</v>
      </c>
      <c r="HC55" s="13">
        <f>MATCH(HA55,属性投放!$AN$6:$AN$58,1)-1</f>
        <v>12</v>
      </c>
      <c r="HD55" s="13">
        <f>MATCH(HA55-1,属性投放!$AD$6:$AD$26,1)</f>
        <v>7</v>
      </c>
      <c r="HE55" s="13" t="str">
        <f>INDEX(属性投放!$AB$7:$AB$26,卡牌属性!HD55)</f>
        <v>叫唤</v>
      </c>
      <c r="HF55" s="14">
        <f t="shared" si="115"/>
        <v>761</v>
      </c>
      <c r="HG55" s="14">
        <f t="shared" si="116"/>
        <v>353</v>
      </c>
      <c r="HH55" s="14">
        <f t="shared" si="117"/>
        <v>6910</v>
      </c>
      <c r="HI55" s="14">
        <f t="shared" si="118"/>
        <v>10</v>
      </c>
      <c r="HJ55" s="14">
        <f t="shared" si="119"/>
        <v>5</v>
      </c>
      <c r="HK55" s="14">
        <f t="shared" si="120"/>
        <v>100</v>
      </c>
      <c r="HL55" s="14">
        <f>HF55+HI55*($HA55-INDEX(属性投放!$AD$6:$AD$26,卡牌属性!$HD55))</f>
        <v>801</v>
      </c>
      <c r="HM55" s="14">
        <f>HG55+HJ55*($HA55-INDEX(属性投放!$AD$6:$AD$26,卡牌属性!$HD55))</f>
        <v>373</v>
      </c>
      <c r="HN55" s="14">
        <f>HH55+HK55*($HA55-INDEX(属性投放!$AD$6:$AD$26,卡牌属性!$HD55))</f>
        <v>7310</v>
      </c>
      <c r="HO55" s="14">
        <f t="shared" si="121"/>
        <v>370</v>
      </c>
      <c r="HP55" s="14">
        <f t="shared" si="122"/>
        <v>188</v>
      </c>
      <c r="HQ55" s="14">
        <f t="shared" si="123"/>
        <v>3700</v>
      </c>
      <c r="HR55" s="14">
        <f>IF(COUNTIF(属性投放!$AN$7:$AN$58,"="&amp;卡牌属性!HA55)&gt;0,卡牌属性!HC55,0)</f>
        <v>0</v>
      </c>
      <c r="HS55" s="14">
        <f t="shared" si="124"/>
        <v>0</v>
      </c>
      <c r="HT55" s="14">
        <f t="shared" si="125"/>
        <v>0</v>
      </c>
      <c r="HU55" s="14">
        <f t="shared" si="126"/>
        <v>0</v>
      </c>
      <c r="HV55" s="14">
        <f>IF(COUNTIF(属性投放!$AD$6:$AD$26,"="&amp;卡牌属性!HA55)&gt;0,卡牌属性!HD55,0)</f>
        <v>0</v>
      </c>
      <c r="HW55" s="14">
        <f t="shared" si="127"/>
        <v>0</v>
      </c>
      <c r="HX55" s="14">
        <f t="shared" si="128"/>
        <v>0</v>
      </c>
      <c r="HY55" s="14">
        <f t="shared" si="129"/>
        <v>0</v>
      </c>
      <c r="HZ55" s="14">
        <f t="shared" si="72"/>
        <v>10</v>
      </c>
      <c r="IA55" s="14">
        <f t="shared" si="73"/>
        <v>5</v>
      </c>
      <c r="IB55" s="14">
        <f t="shared" si="74"/>
        <v>100</v>
      </c>
      <c r="IC55" s="14">
        <f t="shared" si="75"/>
        <v>1171</v>
      </c>
      <c r="ID55" s="14">
        <f t="shared" si="76"/>
        <v>561</v>
      </c>
      <c r="IE55" s="14">
        <f t="shared" si="77"/>
        <v>11010</v>
      </c>
      <c r="IF55" s="14">
        <f t="shared" si="78"/>
        <v>300</v>
      </c>
      <c r="IG55" s="14">
        <f t="shared" si="79"/>
        <v>0</v>
      </c>
      <c r="IH55" s="14">
        <f t="shared" si="80"/>
        <v>0</v>
      </c>
      <c r="II55" s="14">
        <f t="shared" si="81"/>
        <v>33940</v>
      </c>
      <c r="IJ55" s="17">
        <f t="shared" si="82"/>
        <v>8.8391278727165592E-3</v>
      </c>
      <c r="IK55" s="17">
        <f t="shared" si="83"/>
        <v>0</v>
      </c>
      <c r="IL55" s="17">
        <f t="shared" si="84"/>
        <v>0</v>
      </c>
      <c r="IM55" s="23">
        <f>SUM(IF$5:IF55)</f>
        <v>10880</v>
      </c>
      <c r="IN55" s="14">
        <f>SUM(IG$5:IG55)</f>
        <v>11160</v>
      </c>
      <c r="IO55" s="14">
        <f>SUM(IH$5:IH55)</f>
        <v>7360</v>
      </c>
      <c r="IP55" s="17">
        <f t="shared" si="85"/>
        <v>0.32056570418385388</v>
      </c>
      <c r="IQ55" s="17">
        <f t="shared" si="86"/>
        <v>0.32881555686505598</v>
      </c>
      <c r="IR55" s="17">
        <f t="shared" si="87"/>
        <v>0.2168532704773129</v>
      </c>
    </row>
    <row r="56" spans="31:252" ht="16.5" x14ac:dyDescent="0.2">
      <c r="AE56" s="13">
        <v>52</v>
      </c>
      <c r="AF56" s="13">
        <f t="shared" si="47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0"/>
        <v>3375</v>
      </c>
      <c r="AO56" s="14">
        <f t="shared" si="130"/>
        <v>3375</v>
      </c>
      <c r="AP56" s="14">
        <f t="shared" si="130"/>
        <v>3375</v>
      </c>
      <c r="AQ56" s="14">
        <f t="shared" si="130"/>
        <v>3375</v>
      </c>
      <c r="AR56" s="14">
        <f>INDEX(属性投放!$DF$6:$DF$85,(卡牌属性!AG56-2)*20+卡牌属性!AL56)</f>
        <v>1647</v>
      </c>
      <c r="AS56" s="14">
        <f t="shared" si="131"/>
        <v>1647</v>
      </c>
      <c r="AT56" s="14">
        <f t="shared" si="131"/>
        <v>1647</v>
      </c>
      <c r="AU56" s="14">
        <f t="shared" si="131"/>
        <v>1647</v>
      </c>
      <c r="AV56" s="14">
        <f t="shared" si="131"/>
        <v>1647</v>
      </c>
      <c r="AW56" s="14">
        <f>INDEX(属性投放!$DG$6:$DG$85,(卡牌属性!AG56-2)*20+卡牌属性!AL56)</f>
        <v>16775</v>
      </c>
      <c r="AX56" s="14">
        <f t="shared" si="132"/>
        <v>16775</v>
      </c>
      <c r="AY56" s="14">
        <f t="shared" si="132"/>
        <v>16775</v>
      </c>
      <c r="AZ56" s="14">
        <f t="shared" si="132"/>
        <v>16775</v>
      </c>
      <c r="BA56" s="14">
        <f t="shared" si="132"/>
        <v>16775</v>
      </c>
      <c r="BB56" s="14">
        <f>INDEX(属性投放!$DK$6:$DK$85,(卡牌属性!AG56-2)*20+卡牌属性!AL56)</f>
        <v>111</v>
      </c>
      <c r="BC56" s="14">
        <f t="shared" si="133"/>
        <v>111</v>
      </c>
      <c r="BD56" s="14">
        <f t="shared" si="133"/>
        <v>111</v>
      </c>
      <c r="BE56" s="14">
        <f t="shared" si="133"/>
        <v>111</v>
      </c>
      <c r="BF56" s="14">
        <f t="shared" si="133"/>
        <v>111</v>
      </c>
      <c r="BG56" s="14">
        <f>INDEX(属性投放!$DL$6:$DL$85,(卡牌属性!AG56-2)*20+卡牌属性!AL56)</f>
        <v>56</v>
      </c>
      <c r="BH56" s="14">
        <f t="shared" si="134"/>
        <v>56</v>
      </c>
      <c r="BI56" s="14">
        <f t="shared" si="134"/>
        <v>56</v>
      </c>
      <c r="BJ56" s="14">
        <f t="shared" si="134"/>
        <v>56</v>
      </c>
      <c r="BK56" s="14">
        <f t="shared" si="134"/>
        <v>56</v>
      </c>
      <c r="BL56" s="14">
        <f>INDEX(属性投放!$DM$6:$DM$85,(卡牌属性!AG56-2)*20+卡牌属性!AL56)</f>
        <v>555</v>
      </c>
      <c r="BM56" s="14">
        <f t="shared" si="135"/>
        <v>555</v>
      </c>
      <c r="BN56" s="14">
        <f t="shared" si="135"/>
        <v>555</v>
      </c>
      <c r="BO56" s="14">
        <f t="shared" si="135"/>
        <v>555</v>
      </c>
      <c r="BP56" s="14">
        <f t="shared" si="135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674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674</v>
      </c>
      <c r="CN56" s="14">
        <f>INDEX(属性投放!$BD$6:$BD$85,(BW56-2)*20+CB56)</f>
        <v>300</v>
      </c>
      <c r="CQ56" s="13">
        <v>52</v>
      </c>
      <c r="CR56" s="13">
        <f t="shared" si="48"/>
        <v>1</v>
      </c>
      <c r="CS56" s="13">
        <f t="shared" si="49"/>
        <v>52</v>
      </c>
      <c r="CT56" s="14">
        <f t="shared" si="50"/>
        <v>5</v>
      </c>
      <c r="CU56" s="14">
        <f t="shared" si="51"/>
        <v>1102001</v>
      </c>
      <c r="CV56" s="14" t="str">
        <f>INDEX($O$6:$O$36,CR56)&amp;"-"&amp;INDEX(属性投放!$AB$7:$AB$36,CX56)&amp;"-魂火-"&amp;CZ56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701</v>
      </c>
      <c r="CZ56" s="14">
        <f>INDEX(属性投放!$AM$7:$AM$58,CS56)</f>
        <v>4</v>
      </c>
      <c r="DA56" s="14">
        <f t="shared" si="18"/>
        <v>52</v>
      </c>
      <c r="DB56" s="14">
        <f>INDEX(属性投放!$AN$7:$AN$58,DA56)</f>
        <v>150</v>
      </c>
      <c r="DC56" s="14" t="s">
        <v>702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703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704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19"/>
        <v>1102003</v>
      </c>
      <c r="DQ56" s="14" t="str">
        <f t="shared" si="20"/>
        <v>典韦12突</v>
      </c>
      <c r="DR56" s="14">
        <f t="shared" si="52"/>
        <v>7</v>
      </c>
      <c r="DS56" s="14">
        <f t="shared" si="53"/>
        <v>6</v>
      </c>
      <c r="DT56" s="14">
        <f t="shared" si="54"/>
        <v>6</v>
      </c>
      <c r="DU56" s="14">
        <f t="shared" si="21"/>
        <v>4</v>
      </c>
      <c r="DV56" s="14">
        <f t="shared" si="22"/>
        <v>12</v>
      </c>
      <c r="DW56" s="14">
        <f t="shared" si="23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6"/>
        <v>4008</v>
      </c>
      <c r="EC56" s="14">
        <f t="shared" si="137"/>
        <v>4275</v>
      </c>
      <c r="ED56" s="14">
        <f t="shared" si="138"/>
        <v>4570</v>
      </c>
      <c r="EE56" s="14">
        <f t="shared" si="139"/>
        <v>4570</v>
      </c>
      <c r="EF56" s="14">
        <f t="shared" si="140"/>
        <v>5200</v>
      </c>
      <c r="EG56" s="14">
        <f t="shared" si="141"/>
        <v>1674</v>
      </c>
      <c r="EH56" s="14">
        <f t="shared" si="142"/>
        <v>1939</v>
      </c>
      <c r="EI56" s="14">
        <f t="shared" si="143"/>
        <v>1939</v>
      </c>
      <c r="EJ56" s="14">
        <f t="shared" si="144"/>
        <v>2053</v>
      </c>
      <c r="EK56" s="14">
        <f t="shared" si="145"/>
        <v>2174</v>
      </c>
      <c r="EL56" s="14">
        <f t="shared" si="146"/>
        <v>33090</v>
      </c>
      <c r="EM56" s="14">
        <f t="shared" si="147"/>
        <v>38580</v>
      </c>
      <c r="EN56" s="14">
        <f t="shared" si="148"/>
        <v>38580</v>
      </c>
      <c r="EO56" s="14">
        <f t="shared" si="149"/>
        <v>41000</v>
      </c>
      <c r="EP56" s="14">
        <f t="shared" si="150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F56" s="14">
        <f>INDEX(属性投放!$BP$6:$BP$85,(卡牌属性!$DU56-2)*20+卡牌属性!$DV56)</f>
        <v>600</v>
      </c>
      <c r="FG56" s="14">
        <f>INDEX(属性投放!$BP$6:$BP$85,(卡牌属性!$DU56-2)*20+卡牌属性!$DV56)</f>
        <v>600</v>
      </c>
      <c r="FH56" s="14">
        <f>INDEX(属性投放!$BP$6:$BP$85,(卡牌属性!$DU56-2)*20+卡牌属性!$DV56)</f>
        <v>600</v>
      </c>
      <c r="FI56" s="14">
        <f>INDEX(属性投放!$BP$6:$BP$85,(卡牌属性!$DU56-2)*20+卡牌属性!$DV56)</f>
        <v>600</v>
      </c>
      <c r="FJ56" s="14">
        <f>INDEX(属性投放!$BP$6:$BP$85,(卡牌属性!$DU56-2)*20+卡牌属性!$DV56)</f>
        <v>600</v>
      </c>
      <c r="FK56" s="14">
        <f>INDEX(属性投放!$BQ$6:$BQ$85,(卡牌属性!$DU56-2)*20+卡牌属性!$DV56)</f>
        <v>300</v>
      </c>
      <c r="FL56" s="14">
        <f>INDEX(属性投放!$BQ$6:$BQ$85,(卡牌属性!$DU56-2)*20+卡牌属性!$DV56)</f>
        <v>300</v>
      </c>
      <c r="FM56" s="14">
        <f>INDEX(属性投放!$BQ$6:$BQ$85,(卡牌属性!$DU56-2)*20+卡牌属性!$DV56)</f>
        <v>300</v>
      </c>
      <c r="FN56" s="14">
        <f>INDEX(属性投放!$BQ$6:$BQ$85,(卡牌属性!$DU56-2)*20+卡牌属性!$DV56)</f>
        <v>300</v>
      </c>
      <c r="FO56" s="14">
        <f>INDEX(属性投放!$BQ$6:$BQ$85,(卡牌属性!$DU56-2)*20+卡牌属性!$DV56)</f>
        <v>300</v>
      </c>
      <c r="FP56" s="14">
        <f>INDEX(属性投放!$BR$6:$BR$85,(卡牌属性!$DU56-2)*20+卡牌属性!$DV56)</f>
        <v>6000</v>
      </c>
      <c r="FQ56" s="14">
        <f>INDEX(属性投放!$BR$6:$BR$85,(卡牌属性!$DU56-2)*20+卡牌属性!$DV56)</f>
        <v>6000</v>
      </c>
      <c r="FR56" s="14">
        <f>INDEX(属性投放!$BR$6:$BR$85,(卡牌属性!$DU56-2)*20+卡牌属性!$DV56)</f>
        <v>6000</v>
      </c>
      <c r="FS56" s="14">
        <f>INDEX(属性投放!$BR$6:$BR$85,(卡牌属性!$DU56-2)*20+卡牌属性!$DV56)</f>
        <v>6000</v>
      </c>
      <c r="FT56" s="14">
        <f>INDEX(属性投放!$BR$6:$BR$85,(卡牌属性!$DU56-2)*20+卡牌属性!$DV56)</f>
        <v>6000</v>
      </c>
      <c r="FX56" s="13">
        <v>52</v>
      </c>
      <c r="FY56" s="13">
        <f t="shared" si="109"/>
        <v>11</v>
      </c>
      <c r="FZ56" s="14">
        <f t="shared" si="70"/>
        <v>1102011</v>
      </c>
      <c r="GA56" s="14" t="s">
        <v>1478</v>
      </c>
      <c r="GB56" s="14">
        <f t="shared" si="110"/>
        <v>2</v>
      </c>
      <c r="GC56" s="14" t="str">
        <f t="shared" si="111"/>
        <v>张飞-2星</v>
      </c>
      <c r="GD56" s="14">
        <f>INDEX(Y$6:Y$36,$FY56)+INDEX(属性偏向!Z$4:Z$8,卡牌属性!$GB56)</f>
        <v>6</v>
      </c>
      <c r="GE56" s="14" t="str">
        <f>INDEX(属性评价,卡牌属性!GD56)</f>
        <v>B+</v>
      </c>
      <c r="GF56" s="14">
        <f>INDEX(Z$6:Z$36,$FY56)+INDEX(属性偏向!AA$4:AA$8,卡牌属性!$GB56)</f>
        <v>7</v>
      </c>
      <c r="GG56" s="14" t="str">
        <f>INDEX(属性评价,卡牌属性!GF56)</f>
        <v>A</v>
      </c>
      <c r="GH56" s="14">
        <f>INDEX(AA$6:AA$36,$FY56)+INDEX(属性偏向!AB$4:AB$8,卡牌属性!$GB56)</f>
        <v>9</v>
      </c>
      <c r="GI56" s="14" t="str">
        <f>INDEX(属性评价,卡牌属性!GH56)</f>
        <v>S</v>
      </c>
      <c r="GL56" s="13">
        <v>52</v>
      </c>
      <c r="GM56" s="13">
        <f t="shared" si="112"/>
        <v>11</v>
      </c>
      <c r="GN56" s="14">
        <f t="shared" si="71"/>
        <v>1101011</v>
      </c>
      <c r="GO56" s="14" t="s">
        <v>1478</v>
      </c>
      <c r="GP56" s="14">
        <f t="shared" si="113"/>
        <v>2</v>
      </c>
      <c r="GQ56" s="14" t="str">
        <f t="shared" si="114"/>
        <v>阎风吒-2星</v>
      </c>
      <c r="GR56" s="14">
        <f>INDEX(J$6:J$36,$GM56)+INDEX(属性偏向!Z$4:Z$8,卡牌属性!$GB56)</f>
        <v>6</v>
      </c>
      <c r="GS56" s="14" t="str">
        <f>INDEX(属性评价,卡牌属性!GR56)</f>
        <v>B+</v>
      </c>
      <c r="GT56" s="14">
        <f>INDEX(K$6:K$36,$GM56)+INDEX(属性偏向!Z$4:Z$8,卡牌属性!$GB56)</f>
        <v>6</v>
      </c>
      <c r="GU56" s="14" t="str">
        <f>INDEX(属性评价,卡牌属性!GT56)</f>
        <v>B+</v>
      </c>
      <c r="GV56" s="14">
        <f>INDEX(L$6:L$36,$GM56)+INDEX(属性偏向!Z$4:Z$8,卡牌属性!$GB56)</f>
        <v>6</v>
      </c>
      <c r="GW56" s="14" t="str">
        <f>INDEX(属性评价,卡牌属性!GV56)</f>
        <v>B+</v>
      </c>
      <c r="HA56" s="13">
        <v>52</v>
      </c>
      <c r="HB56" s="13">
        <f>MATCH(HA56-1,属性投放!$T$6:$T$66,1)</f>
        <v>4</v>
      </c>
      <c r="HC56" s="13">
        <f>MATCH(HA56,属性投放!$AN$6:$AN$58,1)-1</f>
        <v>13</v>
      </c>
      <c r="HD56" s="13">
        <f>MATCH(HA56-1,属性投放!$AD$6:$AD$26,1)</f>
        <v>7</v>
      </c>
      <c r="HE56" s="13" t="str">
        <f>INDEX(属性投放!$AB$7:$AB$26,卡牌属性!HD56)</f>
        <v>叫唤</v>
      </c>
      <c r="HF56" s="14">
        <f t="shared" si="115"/>
        <v>761</v>
      </c>
      <c r="HG56" s="14">
        <f t="shared" si="116"/>
        <v>353</v>
      </c>
      <c r="HH56" s="14">
        <f t="shared" si="117"/>
        <v>6910</v>
      </c>
      <c r="HI56" s="14">
        <f t="shared" si="118"/>
        <v>10</v>
      </c>
      <c r="HJ56" s="14">
        <f t="shared" si="119"/>
        <v>5</v>
      </c>
      <c r="HK56" s="14">
        <f t="shared" si="120"/>
        <v>100</v>
      </c>
      <c r="HL56" s="14">
        <f>HF56+HI56*($HA56-INDEX(属性投放!$AD$6:$AD$26,卡牌属性!$HD56))</f>
        <v>811</v>
      </c>
      <c r="HM56" s="14">
        <f>HG56+HJ56*($HA56-INDEX(属性投放!$AD$6:$AD$26,卡牌属性!$HD56))</f>
        <v>378</v>
      </c>
      <c r="HN56" s="14">
        <f>HH56+HK56*($HA56-INDEX(属性投放!$AD$6:$AD$26,卡牌属性!$HD56))</f>
        <v>7410</v>
      </c>
      <c r="HO56" s="14">
        <f t="shared" si="121"/>
        <v>425</v>
      </c>
      <c r="HP56" s="14">
        <f t="shared" si="122"/>
        <v>216</v>
      </c>
      <c r="HQ56" s="14">
        <f t="shared" si="123"/>
        <v>4250</v>
      </c>
      <c r="HR56" s="14">
        <f>IF(COUNTIF(属性投放!$AN$7:$AN$58,"="&amp;卡牌属性!HA56)&gt;0,卡牌属性!HC56,0)</f>
        <v>13</v>
      </c>
      <c r="HS56" s="14">
        <f t="shared" si="124"/>
        <v>55</v>
      </c>
      <c r="HT56" s="14">
        <f t="shared" si="125"/>
        <v>28</v>
      </c>
      <c r="HU56" s="14">
        <f t="shared" si="126"/>
        <v>550</v>
      </c>
      <c r="HV56" s="14">
        <f>IF(COUNTIF(属性投放!$AD$6:$AD$26,"="&amp;卡牌属性!HA56)&gt;0,卡牌属性!HD56,0)</f>
        <v>7</v>
      </c>
      <c r="HW56" s="14">
        <f t="shared" si="127"/>
        <v>100</v>
      </c>
      <c r="HX56" s="14">
        <f t="shared" si="128"/>
        <v>50</v>
      </c>
      <c r="HY56" s="14">
        <f t="shared" si="129"/>
        <v>1000</v>
      </c>
      <c r="HZ56" s="14">
        <f t="shared" si="72"/>
        <v>10</v>
      </c>
      <c r="IA56" s="14">
        <f t="shared" si="73"/>
        <v>5</v>
      </c>
      <c r="IB56" s="14">
        <f t="shared" si="74"/>
        <v>100</v>
      </c>
      <c r="IC56" s="14">
        <f t="shared" si="75"/>
        <v>1236</v>
      </c>
      <c r="ID56" s="14">
        <f t="shared" si="76"/>
        <v>594</v>
      </c>
      <c r="IE56" s="14">
        <f t="shared" si="77"/>
        <v>11660</v>
      </c>
      <c r="IF56" s="14">
        <f t="shared" si="78"/>
        <v>300</v>
      </c>
      <c r="IG56" s="14">
        <f t="shared" si="79"/>
        <v>1660</v>
      </c>
      <c r="IH56" s="14">
        <f t="shared" si="80"/>
        <v>3000</v>
      </c>
      <c r="II56" s="14">
        <f t="shared" si="81"/>
        <v>35900</v>
      </c>
      <c r="IJ56" s="17">
        <f t="shared" si="82"/>
        <v>8.356545961002786E-3</v>
      </c>
      <c r="IK56" s="17">
        <f t="shared" si="83"/>
        <v>4.6239554317548746E-2</v>
      </c>
      <c r="IL56" s="17">
        <f t="shared" si="84"/>
        <v>8.3565459610027856E-2</v>
      </c>
      <c r="IM56" s="23">
        <f>SUM(IF$5:IF56)</f>
        <v>11180</v>
      </c>
      <c r="IN56" s="14">
        <f>SUM(IG$5:IG56)</f>
        <v>12820</v>
      </c>
      <c r="IO56" s="14">
        <f>SUM(IH$5:IH56)</f>
        <v>10360</v>
      </c>
      <c r="IP56" s="17">
        <f t="shared" si="85"/>
        <v>0.31142061281337047</v>
      </c>
      <c r="IQ56" s="17">
        <f t="shared" si="86"/>
        <v>0.35710306406685238</v>
      </c>
      <c r="IR56" s="17">
        <f t="shared" si="87"/>
        <v>0.28857938718662951</v>
      </c>
    </row>
    <row r="57" spans="31:252" ht="16.5" x14ac:dyDescent="0.2">
      <c r="AE57" s="13">
        <v>53</v>
      </c>
      <c r="AF57" s="13">
        <f t="shared" si="47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0"/>
        <v>6469</v>
      </c>
      <c r="AO57" s="14">
        <f t="shared" si="130"/>
        <v>6469</v>
      </c>
      <c r="AP57" s="14">
        <f t="shared" si="130"/>
        <v>6469</v>
      </c>
      <c r="AQ57" s="14">
        <f t="shared" si="130"/>
        <v>6469</v>
      </c>
      <c r="AR57" s="14">
        <f>INDEX(属性投放!$DF$6:$DF$85,(卡牌属性!AG57-2)*20+卡牌属性!AL57)</f>
        <v>3206</v>
      </c>
      <c r="AS57" s="14">
        <f t="shared" si="131"/>
        <v>3206</v>
      </c>
      <c r="AT57" s="14">
        <f t="shared" si="131"/>
        <v>3206</v>
      </c>
      <c r="AU57" s="14">
        <f t="shared" si="131"/>
        <v>3206</v>
      </c>
      <c r="AV57" s="14">
        <f t="shared" si="131"/>
        <v>3206</v>
      </c>
      <c r="AW57" s="14">
        <f>INDEX(属性投放!$DG$6:$DG$85,(卡牌属性!AG57-2)*20+卡牌属性!AL57)</f>
        <v>32245</v>
      </c>
      <c r="AX57" s="14">
        <f t="shared" si="132"/>
        <v>32245</v>
      </c>
      <c r="AY57" s="14">
        <f t="shared" si="132"/>
        <v>32245</v>
      </c>
      <c r="AZ57" s="14">
        <f t="shared" si="132"/>
        <v>32245</v>
      </c>
      <c r="BA57" s="14">
        <f t="shared" si="132"/>
        <v>32245</v>
      </c>
      <c r="BB57" s="14">
        <f>INDEX(属性投放!$DK$6:$DK$85,(卡牌属性!AG57-2)*20+卡牌属性!AL57)</f>
        <v>211</v>
      </c>
      <c r="BC57" s="14">
        <f t="shared" si="133"/>
        <v>211</v>
      </c>
      <c r="BD57" s="14">
        <f t="shared" si="133"/>
        <v>211</v>
      </c>
      <c r="BE57" s="14">
        <f t="shared" si="133"/>
        <v>211</v>
      </c>
      <c r="BF57" s="14">
        <f t="shared" si="133"/>
        <v>211</v>
      </c>
      <c r="BG57" s="14">
        <f>INDEX(属性投放!$DL$6:$DL$85,(卡牌属性!AG57-2)*20+卡牌属性!AL57)</f>
        <v>106</v>
      </c>
      <c r="BH57" s="14">
        <f t="shared" si="134"/>
        <v>106</v>
      </c>
      <c r="BI57" s="14">
        <f t="shared" si="134"/>
        <v>106</v>
      </c>
      <c r="BJ57" s="14">
        <f t="shared" si="134"/>
        <v>106</v>
      </c>
      <c r="BK57" s="14">
        <f t="shared" si="134"/>
        <v>106</v>
      </c>
      <c r="BL57" s="14">
        <f>INDEX(属性投放!$DM$6:$DM$85,(卡牌属性!AG57-2)*20+卡牌属性!AL57)</f>
        <v>1055</v>
      </c>
      <c r="BM57" s="14">
        <f t="shared" si="135"/>
        <v>1055</v>
      </c>
      <c r="BN57" s="14">
        <f t="shared" si="135"/>
        <v>1055</v>
      </c>
      <c r="BO57" s="14">
        <f t="shared" si="135"/>
        <v>1055</v>
      </c>
      <c r="BP57" s="14">
        <f t="shared" si="135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674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674</v>
      </c>
      <c r="CN57" s="14">
        <f>INDEX(属性投放!$BD$6:$BD$85,(BW57-2)*20+CB57)</f>
        <v>400</v>
      </c>
      <c r="CQ57" s="13">
        <v>53</v>
      </c>
      <c r="CR57" s="13">
        <f t="shared" si="48"/>
        <v>2</v>
      </c>
      <c r="CS57" s="13">
        <f t="shared" si="49"/>
        <v>1</v>
      </c>
      <c r="CT57" s="14">
        <f t="shared" si="50"/>
        <v>3</v>
      </c>
      <c r="CU57" s="14">
        <f t="shared" si="51"/>
        <v>1102002</v>
      </c>
      <c r="CV57" s="14" t="str">
        <f>INDEX($O$6:$O$36,CR57)&amp;"-"&amp;INDEX(属性投放!$AB$7:$AB$36,CX57)&amp;"-魂火-"&amp;CZ57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701</v>
      </c>
      <c r="CZ57" s="14">
        <f>INDEX(属性投放!$AM$7:$AM$58,CS57)</f>
        <v>1</v>
      </c>
      <c r="DA57" s="14">
        <f t="shared" si="18"/>
        <v>1</v>
      </c>
      <c r="DB57" s="14">
        <f>INDEX(属性投放!$AN$7:$AN$58,DA57)</f>
        <v>5</v>
      </c>
      <c r="DC57" s="14" t="s">
        <v>702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703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704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19"/>
        <v>1102003</v>
      </c>
      <c r="DQ57" s="14" t="str">
        <f t="shared" si="20"/>
        <v>典韦13突</v>
      </c>
      <c r="DR57" s="14">
        <f t="shared" si="52"/>
        <v>7</v>
      </c>
      <c r="DS57" s="14">
        <f t="shared" si="53"/>
        <v>6</v>
      </c>
      <c r="DT57" s="14">
        <f t="shared" si="54"/>
        <v>6</v>
      </c>
      <c r="DU57" s="14">
        <f t="shared" si="21"/>
        <v>4</v>
      </c>
      <c r="DV57" s="14">
        <f t="shared" si="22"/>
        <v>13</v>
      </c>
      <c r="DW57" s="14">
        <f t="shared" si="23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6"/>
        <v>4818</v>
      </c>
      <c r="EC57" s="14">
        <f t="shared" si="137"/>
        <v>5120</v>
      </c>
      <c r="ED57" s="14">
        <f t="shared" si="138"/>
        <v>5450</v>
      </c>
      <c r="EE57" s="14">
        <f t="shared" si="139"/>
        <v>5450</v>
      </c>
      <c r="EF57" s="14">
        <f t="shared" si="140"/>
        <v>6150</v>
      </c>
      <c r="EG57" s="14">
        <f t="shared" si="141"/>
        <v>2051</v>
      </c>
      <c r="EH57" s="14">
        <f t="shared" si="142"/>
        <v>2344</v>
      </c>
      <c r="EI57" s="14">
        <f t="shared" si="143"/>
        <v>2344</v>
      </c>
      <c r="EJ57" s="14">
        <f t="shared" si="144"/>
        <v>2479</v>
      </c>
      <c r="EK57" s="14">
        <f t="shared" si="145"/>
        <v>2614</v>
      </c>
      <c r="EL57" s="14">
        <f t="shared" si="146"/>
        <v>40560</v>
      </c>
      <c r="EM57" s="14">
        <f t="shared" si="147"/>
        <v>46680</v>
      </c>
      <c r="EN57" s="14">
        <f t="shared" si="148"/>
        <v>46680</v>
      </c>
      <c r="EO57" s="14">
        <f t="shared" si="149"/>
        <v>49450</v>
      </c>
      <c r="EP57" s="14">
        <f t="shared" si="150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F57" s="14">
        <f>INDEX(属性投放!$BP$6:$BP$85,(卡牌属性!$DU57-2)*20+卡牌属性!$DV57)</f>
        <v>650</v>
      </c>
      <c r="FG57" s="14">
        <f>INDEX(属性投放!$BP$6:$BP$85,(卡牌属性!$DU57-2)*20+卡牌属性!$DV57)</f>
        <v>650</v>
      </c>
      <c r="FH57" s="14">
        <f>INDEX(属性投放!$BP$6:$BP$85,(卡牌属性!$DU57-2)*20+卡牌属性!$DV57)</f>
        <v>650</v>
      </c>
      <c r="FI57" s="14">
        <f>INDEX(属性投放!$BP$6:$BP$85,(卡牌属性!$DU57-2)*20+卡牌属性!$DV57)</f>
        <v>650</v>
      </c>
      <c r="FJ57" s="14">
        <f>INDEX(属性投放!$BP$6:$BP$85,(卡牌属性!$DU57-2)*20+卡牌属性!$DV57)</f>
        <v>650</v>
      </c>
      <c r="FK57" s="14">
        <f>INDEX(属性投放!$BQ$6:$BQ$85,(卡牌属性!$DU57-2)*20+卡牌属性!$DV57)</f>
        <v>325</v>
      </c>
      <c r="FL57" s="14">
        <f>INDEX(属性投放!$BQ$6:$BQ$85,(卡牌属性!$DU57-2)*20+卡牌属性!$DV57)</f>
        <v>325</v>
      </c>
      <c r="FM57" s="14">
        <f>INDEX(属性投放!$BQ$6:$BQ$85,(卡牌属性!$DU57-2)*20+卡牌属性!$DV57)</f>
        <v>325</v>
      </c>
      <c r="FN57" s="14">
        <f>INDEX(属性投放!$BQ$6:$BQ$85,(卡牌属性!$DU57-2)*20+卡牌属性!$DV57)</f>
        <v>325</v>
      </c>
      <c r="FO57" s="14">
        <f>INDEX(属性投放!$BQ$6:$BQ$85,(卡牌属性!$DU57-2)*20+卡牌属性!$DV57)</f>
        <v>325</v>
      </c>
      <c r="FP57" s="14">
        <f>INDEX(属性投放!$BR$6:$BR$85,(卡牌属性!$DU57-2)*20+卡牌属性!$DV57)</f>
        <v>6500</v>
      </c>
      <c r="FQ57" s="14">
        <f>INDEX(属性投放!$BR$6:$BR$85,(卡牌属性!$DU57-2)*20+卡牌属性!$DV57)</f>
        <v>6500</v>
      </c>
      <c r="FR57" s="14">
        <f>INDEX(属性投放!$BR$6:$BR$85,(卡牌属性!$DU57-2)*20+卡牌属性!$DV57)</f>
        <v>6500</v>
      </c>
      <c r="FS57" s="14">
        <f>INDEX(属性投放!$BR$6:$BR$85,(卡牌属性!$DU57-2)*20+卡牌属性!$DV57)</f>
        <v>6500</v>
      </c>
      <c r="FT57" s="14">
        <f>INDEX(属性投放!$BR$6:$BR$85,(卡牌属性!$DU57-2)*20+卡牌属性!$DV57)</f>
        <v>6500</v>
      </c>
      <c r="FX57" s="13">
        <v>53</v>
      </c>
      <c r="FY57" s="13">
        <f t="shared" si="109"/>
        <v>11</v>
      </c>
      <c r="FZ57" s="14">
        <f t="shared" si="70"/>
        <v>1102011</v>
      </c>
      <c r="GA57" s="14" t="s">
        <v>1478</v>
      </c>
      <c r="GB57" s="14">
        <f t="shared" si="110"/>
        <v>3</v>
      </c>
      <c r="GC57" s="14" t="str">
        <f t="shared" si="111"/>
        <v>张飞-3星</v>
      </c>
      <c r="GD57" s="14">
        <f>INDEX(Y$6:Y$36,$FY57)+INDEX(属性偏向!Z$4:Z$8,卡牌属性!$GB57)</f>
        <v>7</v>
      </c>
      <c r="GE57" s="14" t="str">
        <f>INDEX(属性评价,卡牌属性!GD57)</f>
        <v>A</v>
      </c>
      <c r="GF57" s="14">
        <f>INDEX(Z$6:Z$36,$FY57)+INDEX(属性偏向!AA$4:AA$8,卡牌属性!$GB57)</f>
        <v>7</v>
      </c>
      <c r="GG57" s="14" t="str">
        <f>INDEX(属性评价,卡牌属性!GF57)</f>
        <v>A</v>
      </c>
      <c r="GH57" s="14">
        <f>INDEX(AA$6:AA$36,$FY57)+INDEX(属性偏向!AB$4:AB$8,卡牌属性!$GB57)</f>
        <v>9</v>
      </c>
      <c r="GI57" s="14" t="str">
        <f>INDEX(属性评价,卡牌属性!GH57)</f>
        <v>S</v>
      </c>
      <c r="GL57" s="13">
        <v>53</v>
      </c>
      <c r="GM57" s="13">
        <f t="shared" si="112"/>
        <v>11</v>
      </c>
      <c r="GN57" s="14">
        <f t="shared" si="71"/>
        <v>1101011</v>
      </c>
      <c r="GO57" s="14" t="s">
        <v>1478</v>
      </c>
      <c r="GP57" s="14">
        <f t="shared" si="113"/>
        <v>3</v>
      </c>
      <c r="GQ57" s="14" t="str">
        <f t="shared" si="114"/>
        <v>阎风吒-3星</v>
      </c>
      <c r="GR57" s="14">
        <f>INDEX(J$6:J$36,$GM57)+INDEX(属性偏向!Z$4:Z$8,卡牌属性!$GB57)</f>
        <v>7</v>
      </c>
      <c r="GS57" s="14" t="str">
        <f>INDEX(属性评价,卡牌属性!GR57)</f>
        <v>A</v>
      </c>
      <c r="GT57" s="14">
        <f>INDEX(K$6:K$36,$GM57)+INDEX(属性偏向!Z$4:Z$8,卡牌属性!$GB57)</f>
        <v>7</v>
      </c>
      <c r="GU57" s="14" t="str">
        <f>INDEX(属性评价,卡牌属性!GT57)</f>
        <v>A</v>
      </c>
      <c r="GV57" s="14">
        <f>INDEX(L$6:L$36,$GM57)+INDEX(属性偏向!Z$4:Z$8,卡牌属性!$GB57)</f>
        <v>7</v>
      </c>
      <c r="GW57" s="14" t="str">
        <f>INDEX(属性评价,卡牌属性!GV57)</f>
        <v>A</v>
      </c>
      <c r="HA57" s="13">
        <v>53</v>
      </c>
      <c r="HB57" s="13">
        <f>MATCH(HA57-1,属性投放!$T$6:$T$66,1)</f>
        <v>4</v>
      </c>
      <c r="HC57" s="13">
        <f>MATCH(HA57,属性投放!$AN$6:$AN$58,1)-1</f>
        <v>13</v>
      </c>
      <c r="HD57" s="13">
        <f>MATCH(HA57-1,属性投放!$AD$6:$AD$26,1)</f>
        <v>8</v>
      </c>
      <c r="HE57" s="13" t="str">
        <f>INDEX(属性投放!$AB$7:$AB$26,卡牌属性!HD57)</f>
        <v>叫唤+1</v>
      </c>
      <c r="HF57" s="14">
        <f t="shared" si="115"/>
        <v>911</v>
      </c>
      <c r="HG57" s="14">
        <f t="shared" si="116"/>
        <v>428</v>
      </c>
      <c r="HH57" s="14">
        <f t="shared" si="117"/>
        <v>8410</v>
      </c>
      <c r="HI57" s="14">
        <f t="shared" si="118"/>
        <v>10</v>
      </c>
      <c r="HJ57" s="14">
        <f t="shared" si="119"/>
        <v>5</v>
      </c>
      <c r="HK57" s="14">
        <f t="shared" si="120"/>
        <v>100</v>
      </c>
      <c r="HL57" s="14">
        <f>HF57+HI57*($HA57-INDEX(属性投放!$AD$6:$AD$26,卡牌属性!$HD57))</f>
        <v>921</v>
      </c>
      <c r="HM57" s="14">
        <f>HG57+HJ57*($HA57-INDEX(属性投放!$AD$6:$AD$26,卡牌属性!$HD57))</f>
        <v>433</v>
      </c>
      <c r="HN57" s="14">
        <f>HH57+HK57*($HA57-INDEX(属性投放!$AD$6:$AD$26,卡牌属性!$HD57))</f>
        <v>8510</v>
      </c>
      <c r="HO57" s="14">
        <f t="shared" si="121"/>
        <v>425</v>
      </c>
      <c r="HP57" s="14">
        <f t="shared" si="122"/>
        <v>216</v>
      </c>
      <c r="HQ57" s="14">
        <f t="shared" si="123"/>
        <v>4250</v>
      </c>
      <c r="HR57" s="14">
        <f>IF(COUNTIF(属性投放!$AN$7:$AN$58,"="&amp;卡牌属性!HA57)&gt;0,卡牌属性!HC57,0)</f>
        <v>0</v>
      </c>
      <c r="HS57" s="14">
        <f t="shared" si="124"/>
        <v>0</v>
      </c>
      <c r="HT57" s="14">
        <f t="shared" si="125"/>
        <v>0</v>
      </c>
      <c r="HU57" s="14">
        <f t="shared" si="126"/>
        <v>0</v>
      </c>
      <c r="HV57" s="14">
        <f>IF(COUNTIF(属性投放!$AD$6:$AD$26,"="&amp;卡牌属性!HA57)&gt;0,卡牌属性!HD57,0)</f>
        <v>0</v>
      </c>
      <c r="HW57" s="14">
        <f t="shared" si="127"/>
        <v>0</v>
      </c>
      <c r="HX57" s="14">
        <f t="shared" si="128"/>
        <v>0</v>
      </c>
      <c r="HY57" s="14">
        <f t="shared" si="129"/>
        <v>0</v>
      </c>
      <c r="HZ57" s="14">
        <f t="shared" si="72"/>
        <v>10</v>
      </c>
      <c r="IA57" s="14">
        <f t="shared" si="73"/>
        <v>5</v>
      </c>
      <c r="IB57" s="14">
        <f t="shared" si="74"/>
        <v>100</v>
      </c>
      <c r="IC57" s="14">
        <f t="shared" si="75"/>
        <v>1346</v>
      </c>
      <c r="ID57" s="14">
        <f t="shared" si="76"/>
        <v>649</v>
      </c>
      <c r="IE57" s="14">
        <f t="shared" si="77"/>
        <v>12760</v>
      </c>
      <c r="IF57" s="14">
        <f t="shared" si="78"/>
        <v>300</v>
      </c>
      <c r="IG57" s="14">
        <f t="shared" si="79"/>
        <v>0</v>
      </c>
      <c r="IH57" s="14">
        <f t="shared" si="80"/>
        <v>0</v>
      </c>
      <c r="II57" s="14">
        <f t="shared" si="81"/>
        <v>39200</v>
      </c>
      <c r="IJ57" s="17">
        <f t="shared" si="82"/>
        <v>7.6530612244897957E-3</v>
      </c>
      <c r="IK57" s="17">
        <f t="shared" si="83"/>
        <v>0</v>
      </c>
      <c r="IL57" s="17">
        <f t="shared" si="84"/>
        <v>0</v>
      </c>
      <c r="IM57" s="23">
        <f>SUM(IF$5:IF57)</f>
        <v>11480</v>
      </c>
      <c r="IN57" s="14">
        <f>SUM(IG$5:IG57)</f>
        <v>12820</v>
      </c>
      <c r="IO57" s="14">
        <f>SUM(IH$5:IH57)</f>
        <v>10360</v>
      </c>
      <c r="IP57" s="17">
        <f t="shared" si="85"/>
        <v>0.29285714285714287</v>
      </c>
      <c r="IQ57" s="17">
        <f t="shared" si="86"/>
        <v>0.32704081632653059</v>
      </c>
      <c r="IR57" s="17">
        <f t="shared" si="87"/>
        <v>0.26428571428571429</v>
      </c>
    </row>
    <row r="58" spans="31:252" ht="16.5" x14ac:dyDescent="0.2">
      <c r="AE58" s="13">
        <v>54</v>
      </c>
      <c r="AF58" s="13">
        <f t="shared" si="47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0"/>
        <v>7071</v>
      </c>
      <c r="AO58" s="14">
        <f t="shared" si="130"/>
        <v>7071</v>
      </c>
      <c r="AP58" s="14">
        <f t="shared" si="130"/>
        <v>7071</v>
      </c>
      <c r="AQ58" s="14">
        <f t="shared" si="130"/>
        <v>7071</v>
      </c>
      <c r="AR58" s="14">
        <f>INDEX(属性投放!$DF$6:$DF$85,(卡牌属性!AG58-2)*20+卡牌属性!AL58)</f>
        <v>3508</v>
      </c>
      <c r="AS58" s="14">
        <f t="shared" si="131"/>
        <v>3508</v>
      </c>
      <c r="AT58" s="14">
        <f t="shared" si="131"/>
        <v>3508</v>
      </c>
      <c r="AU58" s="14">
        <f t="shared" si="131"/>
        <v>3508</v>
      </c>
      <c r="AV58" s="14">
        <f t="shared" si="131"/>
        <v>3508</v>
      </c>
      <c r="AW58" s="14">
        <f>INDEX(属性投放!$DG$6:$DG$85,(卡牌属性!AG58-2)*20+卡牌属性!AL58)</f>
        <v>35255</v>
      </c>
      <c r="AX58" s="14">
        <f t="shared" si="132"/>
        <v>35255</v>
      </c>
      <c r="AY58" s="14">
        <f t="shared" si="132"/>
        <v>35255</v>
      </c>
      <c r="AZ58" s="14">
        <f t="shared" si="132"/>
        <v>35255</v>
      </c>
      <c r="BA58" s="14">
        <f t="shared" si="132"/>
        <v>35255</v>
      </c>
      <c r="BB58" s="14">
        <f>INDEX(属性投放!$DK$6:$DK$85,(卡牌属性!AG58-2)*20+卡牌属性!AL58)</f>
        <v>211</v>
      </c>
      <c r="BC58" s="14">
        <f t="shared" si="133"/>
        <v>211</v>
      </c>
      <c r="BD58" s="14">
        <f t="shared" si="133"/>
        <v>211</v>
      </c>
      <c r="BE58" s="14">
        <f t="shared" si="133"/>
        <v>211</v>
      </c>
      <c r="BF58" s="14">
        <f t="shared" si="133"/>
        <v>211</v>
      </c>
      <c r="BG58" s="14">
        <f>INDEX(属性投放!$DL$6:$DL$85,(卡牌属性!AG58-2)*20+卡牌属性!AL58)</f>
        <v>106</v>
      </c>
      <c r="BH58" s="14">
        <f t="shared" si="134"/>
        <v>106</v>
      </c>
      <c r="BI58" s="14">
        <f t="shared" si="134"/>
        <v>106</v>
      </c>
      <c r="BJ58" s="14">
        <f t="shared" si="134"/>
        <v>106</v>
      </c>
      <c r="BK58" s="14">
        <f t="shared" si="134"/>
        <v>106</v>
      </c>
      <c r="BL58" s="14">
        <f>INDEX(属性投放!$DM$6:$DM$85,(卡牌属性!AG58-2)*20+卡牌属性!AL58)</f>
        <v>1055</v>
      </c>
      <c r="BM58" s="14">
        <f t="shared" si="135"/>
        <v>1055</v>
      </c>
      <c r="BN58" s="14">
        <f t="shared" si="135"/>
        <v>1055</v>
      </c>
      <c r="BO58" s="14">
        <f t="shared" si="135"/>
        <v>1055</v>
      </c>
      <c r="BP58" s="14">
        <f t="shared" si="135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674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674</v>
      </c>
      <c r="CN58" s="14">
        <f>INDEX(属性投放!$BD$6:$BD$85,(BW58-2)*20+CB58)</f>
        <v>400</v>
      </c>
      <c r="CQ58" s="13">
        <v>54</v>
      </c>
      <c r="CR58" s="13">
        <f t="shared" si="48"/>
        <v>2</v>
      </c>
      <c r="CS58" s="13">
        <f t="shared" si="49"/>
        <v>2</v>
      </c>
      <c r="CT58" s="14">
        <f t="shared" si="50"/>
        <v>3</v>
      </c>
      <c r="CU58" s="14">
        <f t="shared" si="51"/>
        <v>1102002</v>
      </c>
      <c r="CV58" s="14" t="str">
        <f>INDEX($O$6:$O$36,CR58)&amp;"-"&amp;INDEX(属性投放!$AB$7:$AB$36,CX58)&amp;"-魂火-"&amp;CZ58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701</v>
      </c>
      <c r="CZ58" s="14">
        <f>INDEX(属性投放!$AM$7:$AM$58,CS58)</f>
        <v>1</v>
      </c>
      <c r="DA58" s="14">
        <f t="shared" si="18"/>
        <v>2</v>
      </c>
      <c r="DB58" s="14">
        <f>INDEX(属性投放!$AN$7:$AN$58,DA58)</f>
        <v>10</v>
      </c>
      <c r="DC58" s="14" t="s">
        <v>702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703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704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19"/>
        <v>1102003</v>
      </c>
      <c r="DQ58" s="14" t="str">
        <f t="shared" si="20"/>
        <v>典韦14突</v>
      </c>
      <c r="DR58" s="14">
        <f t="shared" si="52"/>
        <v>7</v>
      </c>
      <c r="DS58" s="14">
        <f t="shared" si="53"/>
        <v>6</v>
      </c>
      <c r="DT58" s="14">
        <f t="shared" si="54"/>
        <v>6</v>
      </c>
      <c r="DU58" s="14">
        <f t="shared" si="21"/>
        <v>4</v>
      </c>
      <c r="DV58" s="14">
        <f t="shared" si="22"/>
        <v>14</v>
      </c>
      <c r="DW58" s="14">
        <f t="shared" si="23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6"/>
        <v>5788</v>
      </c>
      <c r="EC58" s="14">
        <f t="shared" si="137"/>
        <v>6130</v>
      </c>
      <c r="ED58" s="14">
        <f t="shared" si="138"/>
        <v>6500</v>
      </c>
      <c r="EE58" s="14">
        <f t="shared" si="139"/>
        <v>6500</v>
      </c>
      <c r="EF58" s="14">
        <f t="shared" si="140"/>
        <v>7400</v>
      </c>
      <c r="EG58" s="14">
        <f t="shared" si="141"/>
        <v>2480</v>
      </c>
      <c r="EH58" s="14">
        <f t="shared" si="142"/>
        <v>2829</v>
      </c>
      <c r="EI58" s="14">
        <f t="shared" si="143"/>
        <v>2829</v>
      </c>
      <c r="EJ58" s="14">
        <f t="shared" si="144"/>
        <v>2988</v>
      </c>
      <c r="EK58" s="14">
        <f t="shared" si="145"/>
        <v>3139</v>
      </c>
      <c r="EL58" s="14">
        <f t="shared" si="146"/>
        <v>49140</v>
      </c>
      <c r="EM58" s="14">
        <f t="shared" si="147"/>
        <v>56380</v>
      </c>
      <c r="EN58" s="14">
        <f t="shared" si="148"/>
        <v>56380</v>
      </c>
      <c r="EO58" s="14">
        <f t="shared" si="149"/>
        <v>59550</v>
      </c>
      <c r="EP58" s="14">
        <f t="shared" si="150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F58" s="14">
        <f>INDEX(属性投放!$BP$6:$BP$85,(卡牌属性!$DU58-2)*20+卡牌属性!$DV58)</f>
        <v>720</v>
      </c>
      <c r="FG58" s="14">
        <f>INDEX(属性投放!$BP$6:$BP$85,(卡牌属性!$DU58-2)*20+卡牌属性!$DV58)</f>
        <v>720</v>
      </c>
      <c r="FH58" s="14">
        <f>INDEX(属性投放!$BP$6:$BP$85,(卡牌属性!$DU58-2)*20+卡牌属性!$DV58)</f>
        <v>720</v>
      </c>
      <c r="FI58" s="14">
        <f>INDEX(属性投放!$BP$6:$BP$85,(卡牌属性!$DU58-2)*20+卡牌属性!$DV58)</f>
        <v>720</v>
      </c>
      <c r="FJ58" s="14">
        <f>INDEX(属性投放!$BP$6:$BP$85,(卡牌属性!$DU58-2)*20+卡牌属性!$DV58)</f>
        <v>720</v>
      </c>
      <c r="FK58" s="14">
        <f>INDEX(属性投放!$BQ$6:$BQ$85,(卡牌属性!$DU58-2)*20+卡牌属性!$DV58)</f>
        <v>360</v>
      </c>
      <c r="FL58" s="14">
        <f>INDEX(属性投放!$BQ$6:$BQ$85,(卡牌属性!$DU58-2)*20+卡牌属性!$DV58)</f>
        <v>360</v>
      </c>
      <c r="FM58" s="14">
        <f>INDEX(属性投放!$BQ$6:$BQ$85,(卡牌属性!$DU58-2)*20+卡牌属性!$DV58)</f>
        <v>360</v>
      </c>
      <c r="FN58" s="14">
        <f>INDEX(属性投放!$BQ$6:$BQ$85,(卡牌属性!$DU58-2)*20+卡牌属性!$DV58)</f>
        <v>360</v>
      </c>
      <c r="FO58" s="14">
        <f>INDEX(属性投放!$BQ$6:$BQ$85,(卡牌属性!$DU58-2)*20+卡牌属性!$DV58)</f>
        <v>360</v>
      </c>
      <c r="FP58" s="14">
        <f>INDEX(属性投放!$BR$6:$BR$85,(卡牌属性!$DU58-2)*20+卡牌属性!$DV58)</f>
        <v>7200</v>
      </c>
      <c r="FQ58" s="14">
        <f>INDEX(属性投放!$BR$6:$BR$85,(卡牌属性!$DU58-2)*20+卡牌属性!$DV58)</f>
        <v>7200</v>
      </c>
      <c r="FR58" s="14">
        <f>INDEX(属性投放!$BR$6:$BR$85,(卡牌属性!$DU58-2)*20+卡牌属性!$DV58)</f>
        <v>7200</v>
      </c>
      <c r="FS58" s="14">
        <f>INDEX(属性投放!$BR$6:$BR$85,(卡牌属性!$DU58-2)*20+卡牌属性!$DV58)</f>
        <v>7200</v>
      </c>
      <c r="FT58" s="14">
        <f>INDEX(属性投放!$BR$6:$BR$85,(卡牌属性!$DU58-2)*20+卡牌属性!$DV58)</f>
        <v>7200</v>
      </c>
      <c r="FX58" s="13">
        <v>54</v>
      </c>
      <c r="FY58" s="13">
        <f t="shared" si="109"/>
        <v>11</v>
      </c>
      <c r="FZ58" s="14">
        <f t="shared" si="70"/>
        <v>1102011</v>
      </c>
      <c r="GA58" s="14" t="s">
        <v>1478</v>
      </c>
      <c r="GB58" s="14">
        <f t="shared" si="110"/>
        <v>4</v>
      </c>
      <c r="GC58" s="14" t="str">
        <f t="shared" si="111"/>
        <v>张飞-4星</v>
      </c>
      <c r="GD58" s="14">
        <f>INDEX(Y$6:Y$36,$FY58)+INDEX(属性偏向!Z$4:Z$8,卡牌属性!$GB58)</f>
        <v>7</v>
      </c>
      <c r="GE58" s="14" t="str">
        <f>INDEX(属性评价,卡牌属性!GD58)</f>
        <v>A</v>
      </c>
      <c r="GF58" s="14">
        <f>INDEX(Z$6:Z$36,$FY58)+INDEX(属性偏向!AA$4:AA$8,卡牌属性!$GB58)</f>
        <v>8</v>
      </c>
      <c r="GG58" s="14" t="str">
        <f>INDEX(属性评价,卡牌属性!GF58)</f>
        <v>A+</v>
      </c>
      <c r="GH58" s="14">
        <f>INDEX(AA$6:AA$36,$FY58)+INDEX(属性偏向!AB$4:AB$8,卡牌属性!$GB58)</f>
        <v>10</v>
      </c>
      <c r="GI58" s="14" t="str">
        <f>INDEX(属性评价,卡牌属性!GH58)</f>
        <v>S+</v>
      </c>
      <c r="GL58" s="13">
        <v>54</v>
      </c>
      <c r="GM58" s="13">
        <f t="shared" si="112"/>
        <v>11</v>
      </c>
      <c r="GN58" s="14">
        <f t="shared" si="71"/>
        <v>1101011</v>
      </c>
      <c r="GO58" s="14" t="s">
        <v>1478</v>
      </c>
      <c r="GP58" s="14">
        <f t="shared" si="113"/>
        <v>4</v>
      </c>
      <c r="GQ58" s="14" t="str">
        <f t="shared" si="114"/>
        <v>阎风吒-4星</v>
      </c>
      <c r="GR58" s="14">
        <f>INDEX(J$6:J$36,$GM58)+INDEX(属性偏向!Z$4:Z$8,卡牌属性!$GB58)</f>
        <v>7</v>
      </c>
      <c r="GS58" s="14" t="str">
        <f>INDEX(属性评价,卡牌属性!GR58)</f>
        <v>A</v>
      </c>
      <c r="GT58" s="14">
        <f>INDEX(K$6:K$36,$GM58)+INDEX(属性偏向!Z$4:Z$8,卡牌属性!$GB58)</f>
        <v>7</v>
      </c>
      <c r="GU58" s="14" t="str">
        <f>INDEX(属性评价,卡牌属性!GT58)</f>
        <v>A</v>
      </c>
      <c r="GV58" s="14">
        <f>INDEX(L$6:L$36,$GM58)+INDEX(属性偏向!Z$4:Z$8,卡牌属性!$GB58)</f>
        <v>7</v>
      </c>
      <c r="GW58" s="14" t="str">
        <f>INDEX(属性评价,卡牌属性!GV58)</f>
        <v>A</v>
      </c>
      <c r="HA58" s="13">
        <v>54</v>
      </c>
      <c r="HB58" s="13">
        <f>MATCH(HA58-1,属性投放!$T$6:$T$66,1)</f>
        <v>4</v>
      </c>
      <c r="HC58" s="13">
        <f>MATCH(HA58,属性投放!$AN$6:$AN$58,1)-1</f>
        <v>13</v>
      </c>
      <c r="HD58" s="13">
        <f>MATCH(HA58-1,属性投放!$AD$6:$AD$26,1)</f>
        <v>8</v>
      </c>
      <c r="HE58" s="13" t="str">
        <f>INDEX(属性投放!$AB$7:$AB$26,卡牌属性!HD58)</f>
        <v>叫唤+1</v>
      </c>
      <c r="HF58" s="14">
        <f t="shared" si="115"/>
        <v>911</v>
      </c>
      <c r="HG58" s="14">
        <f t="shared" si="116"/>
        <v>428</v>
      </c>
      <c r="HH58" s="14">
        <f t="shared" si="117"/>
        <v>8410</v>
      </c>
      <c r="HI58" s="14">
        <f t="shared" si="118"/>
        <v>10</v>
      </c>
      <c r="HJ58" s="14">
        <f t="shared" si="119"/>
        <v>5</v>
      </c>
      <c r="HK58" s="14">
        <f t="shared" si="120"/>
        <v>100</v>
      </c>
      <c r="HL58" s="14">
        <f>HF58+HI58*($HA58-INDEX(属性投放!$AD$6:$AD$26,卡牌属性!$HD58))</f>
        <v>931</v>
      </c>
      <c r="HM58" s="14">
        <f>HG58+HJ58*($HA58-INDEX(属性投放!$AD$6:$AD$26,卡牌属性!$HD58))</f>
        <v>438</v>
      </c>
      <c r="HN58" s="14">
        <f>HH58+HK58*($HA58-INDEX(属性投放!$AD$6:$AD$26,卡牌属性!$HD58))</f>
        <v>8610</v>
      </c>
      <c r="HO58" s="14">
        <f t="shared" si="121"/>
        <v>425</v>
      </c>
      <c r="HP58" s="14">
        <f t="shared" si="122"/>
        <v>216</v>
      </c>
      <c r="HQ58" s="14">
        <f t="shared" si="123"/>
        <v>4250</v>
      </c>
      <c r="HR58" s="14">
        <f>IF(COUNTIF(属性投放!$AN$7:$AN$58,"="&amp;卡牌属性!HA58)&gt;0,卡牌属性!HC58,0)</f>
        <v>0</v>
      </c>
      <c r="HS58" s="14">
        <f t="shared" si="124"/>
        <v>0</v>
      </c>
      <c r="HT58" s="14">
        <f t="shared" si="125"/>
        <v>0</v>
      </c>
      <c r="HU58" s="14">
        <f t="shared" si="126"/>
        <v>0</v>
      </c>
      <c r="HV58" s="14">
        <f>IF(COUNTIF(属性投放!$AD$6:$AD$26,"="&amp;卡牌属性!HA58)&gt;0,卡牌属性!HD58,0)</f>
        <v>0</v>
      </c>
      <c r="HW58" s="14">
        <f t="shared" si="127"/>
        <v>0</v>
      </c>
      <c r="HX58" s="14">
        <f t="shared" si="128"/>
        <v>0</v>
      </c>
      <c r="HY58" s="14">
        <f t="shared" si="129"/>
        <v>0</v>
      </c>
      <c r="HZ58" s="14">
        <f t="shared" si="72"/>
        <v>10</v>
      </c>
      <c r="IA58" s="14">
        <f t="shared" si="73"/>
        <v>5</v>
      </c>
      <c r="IB58" s="14">
        <f t="shared" si="74"/>
        <v>100</v>
      </c>
      <c r="IC58" s="14">
        <f t="shared" si="75"/>
        <v>1356</v>
      </c>
      <c r="ID58" s="14">
        <f t="shared" si="76"/>
        <v>654</v>
      </c>
      <c r="IE58" s="14">
        <f t="shared" si="77"/>
        <v>12860</v>
      </c>
      <c r="IF58" s="14">
        <f t="shared" si="78"/>
        <v>300</v>
      </c>
      <c r="IG58" s="14">
        <f t="shared" si="79"/>
        <v>0</v>
      </c>
      <c r="IH58" s="14">
        <f t="shared" si="80"/>
        <v>0</v>
      </c>
      <c r="II58" s="14">
        <f t="shared" si="81"/>
        <v>39500</v>
      </c>
      <c r="IJ58" s="17">
        <f t="shared" si="82"/>
        <v>7.5949367088607592E-3</v>
      </c>
      <c r="IK58" s="17">
        <f t="shared" si="83"/>
        <v>0</v>
      </c>
      <c r="IL58" s="17">
        <f t="shared" si="84"/>
        <v>0</v>
      </c>
      <c r="IM58" s="23">
        <f>SUM(IF$5:IF58)</f>
        <v>11780</v>
      </c>
      <c r="IN58" s="14">
        <f>SUM(IG$5:IG58)</f>
        <v>12820</v>
      </c>
      <c r="IO58" s="14">
        <f>SUM(IH$5:IH58)</f>
        <v>10360</v>
      </c>
      <c r="IP58" s="17">
        <f t="shared" si="85"/>
        <v>0.29822784810126585</v>
      </c>
      <c r="IQ58" s="17">
        <f t="shared" si="86"/>
        <v>0.32455696202531648</v>
      </c>
      <c r="IR58" s="17">
        <f t="shared" si="87"/>
        <v>0.26227848101265822</v>
      </c>
    </row>
    <row r="59" spans="31:252" ht="16.5" x14ac:dyDescent="0.2">
      <c r="AE59" s="13">
        <v>55</v>
      </c>
      <c r="AF59" s="13">
        <f t="shared" si="47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0"/>
        <v>7673</v>
      </c>
      <c r="AO59" s="14">
        <f t="shared" si="130"/>
        <v>7673</v>
      </c>
      <c r="AP59" s="14">
        <f t="shared" si="130"/>
        <v>7673</v>
      </c>
      <c r="AQ59" s="14">
        <f t="shared" si="130"/>
        <v>7673</v>
      </c>
      <c r="AR59" s="14">
        <f>INDEX(属性投放!$DF$6:$DF$85,(卡牌属性!AG59-2)*20+卡牌属性!AL59)</f>
        <v>3810</v>
      </c>
      <c r="AS59" s="14">
        <f t="shared" si="131"/>
        <v>3810</v>
      </c>
      <c r="AT59" s="14">
        <f t="shared" si="131"/>
        <v>3810</v>
      </c>
      <c r="AU59" s="14">
        <f t="shared" si="131"/>
        <v>3810</v>
      </c>
      <c r="AV59" s="14">
        <f t="shared" si="131"/>
        <v>3810</v>
      </c>
      <c r="AW59" s="14">
        <f>INDEX(属性投放!$DG$6:$DG$85,(卡牌属性!AG59-2)*20+卡牌属性!AL59)</f>
        <v>38265</v>
      </c>
      <c r="AX59" s="14">
        <f t="shared" si="132"/>
        <v>38265</v>
      </c>
      <c r="AY59" s="14">
        <f t="shared" si="132"/>
        <v>38265</v>
      </c>
      <c r="AZ59" s="14">
        <f t="shared" si="132"/>
        <v>38265</v>
      </c>
      <c r="BA59" s="14">
        <f t="shared" si="132"/>
        <v>38265</v>
      </c>
      <c r="BB59" s="14">
        <f>INDEX(属性投放!$DK$6:$DK$85,(卡牌属性!AG59-2)*20+卡牌属性!AL59)</f>
        <v>211</v>
      </c>
      <c r="BC59" s="14">
        <f t="shared" si="133"/>
        <v>211</v>
      </c>
      <c r="BD59" s="14">
        <f t="shared" si="133"/>
        <v>211</v>
      </c>
      <c r="BE59" s="14">
        <f t="shared" si="133"/>
        <v>211</v>
      </c>
      <c r="BF59" s="14">
        <f t="shared" si="133"/>
        <v>211</v>
      </c>
      <c r="BG59" s="14">
        <f>INDEX(属性投放!$DL$6:$DL$85,(卡牌属性!AG59-2)*20+卡牌属性!AL59)</f>
        <v>106</v>
      </c>
      <c r="BH59" s="14">
        <f t="shared" si="134"/>
        <v>106</v>
      </c>
      <c r="BI59" s="14">
        <f t="shared" si="134"/>
        <v>106</v>
      </c>
      <c r="BJ59" s="14">
        <f t="shared" si="134"/>
        <v>106</v>
      </c>
      <c r="BK59" s="14">
        <f t="shared" si="134"/>
        <v>106</v>
      </c>
      <c r="BL59" s="14">
        <f>INDEX(属性投放!$DM$6:$DM$85,(卡牌属性!AG59-2)*20+卡牌属性!AL59)</f>
        <v>1055</v>
      </c>
      <c r="BM59" s="14">
        <f t="shared" si="135"/>
        <v>1055</v>
      </c>
      <c r="BN59" s="14">
        <f t="shared" si="135"/>
        <v>1055</v>
      </c>
      <c r="BO59" s="14">
        <f t="shared" si="135"/>
        <v>1055</v>
      </c>
      <c r="BP59" s="14">
        <f t="shared" si="135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674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674</v>
      </c>
      <c r="CN59" s="14">
        <f>INDEX(属性投放!$BD$6:$BD$85,(BW59-2)*20+CB59)</f>
        <v>400</v>
      </c>
      <c r="CQ59" s="13">
        <v>55</v>
      </c>
      <c r="CR59" s="13">
        <f t="shared" si="48"/>
        <v>2</v>
      </c>
      <c r="CS59" s="13">
        <f t="shared" si="49"/>
        <v>3</v>
      </c>
      <c r="CT59" s="14">
        <f t="shared" si="50"/>
        <v>3</v>
      </c>
      <c r="CU59" s="14">
        <f t="shared" si="51"/>
        <v>1102002</v>
      </c>
      <c r="CV59" s="14" t="str">
        <f>INDEX($O$6:$O$36,CR59)&amp;"-"&amp;INDEX(属性投放!$AB$7:$AB$36,CX59)&amp;"-魂火-"&amp;CZ59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701</v>
      </c>
      <c r="CZ59" s="14">
        <f>INDEX(属性投放!$AM$7:$AM$58,CS59)</f>
        <v>2</v>
      </c>
      <c r="DA59" s="14">
        <f t="shared" si="18"/>
        <v>3</v>
      </c>
      <c r="DB59" s="14">
        <f>INDEX(属性投放!$AN$7:$AN$58,DA59)</f>
        <v>15</v>
      </c>
      <c r="DC59" s="14" t="s">
        <v>702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703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704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19"/>
        <v>1102003</v>
      </c>
      <c r="DQ59" s="14" t="str">
        <f t="shared" si="20"/>
        <v>典韦15突</v>
      </c>
      <c r="DR59" s="14">
        <f t="shared" si="52"/>
        <v>7</v>
      </c>
      <c r="DS59" s="14">
        <f t="shared" si="53"/>
        <v>6</v>
      </c>
      <c r="DT59" s="14">
        <f t="shared" si="54"/>
        <v>6</v>
      </c>
      <c r="DU59" s="14">
        <f t="shared" si="21"/>
        <v>4</v>
      </c>
      <c r="DV59" s="14">
        <f t="shared" si="22"/>
        <v>15</v>
      </c>
      <c r="DW59" s="14">
        <f t="shared" si="23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6"/>
        <v>6788</v>
      </c>
      <c r="EC59" s="14">
        <f t="shared" si="137"/>
        <v>7165</v>
      </c>
      <c r="ED59" s="14">
        <f t="shared" si="138"/>
        <v>7570</v>
      </c>
      <c r="EE59" s="14">
        <f t="shared" si="139"/>
        <v>7570</v>
      </c>
      <c r="EF59" s="14">
        <f t="shared" si="140"/>
        <v>8645</v>
      </c>
      <c r="EG59" s="14">
        <f t="shared" si="141"/>
        <v>2931</v>
      </c>
      <c r="EH59" s="14">
        <f t="shared" si="142"/>
        <v>3329</v>
      </c>
      <c r="EI59" s="14">
        <f t="shared" si="143"/>
        <v>3329</v>
      </c>
      <c r="EJ59" s="14">
        <f t="shared" si="144"/>
        <v>3509</v>
      </c>
      <c r="EK59" s="14">
        <f t="shared" si="145"/>
        <v>3674</v>
      </c>
      <c r="EL59" s="14">
        <f t="shared" si="146"/>
        <v>58160</v>
      </c>
      <c r="EM59" s="14">
        <f t="shared" si="147"/>
        <v>66380</v>
      </c>
      <c r="EN59" s="14">
        <f t="shared" si="148"/>
        <v>66380</v>
      </c>
      <c r="EO59" s="14">
        <f t="shared" si="149"/>
        <v>69900</v>
      </c>
      <c r="EP59" s="14">
        <f t="shared" si="150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F59" s="14">
        <f>INDEX(属性投放!$BP$6:$BP$85,(卡牌属性!$DU59-2)*20+卡牌属性!$DV59)</f>
        <v>1250</v>
      </c>
      <c r="FG59" s="14">
        <f>INDEX(属性投放!$BP$6:$BP$85,(卡牌属性!$DU59-2)*20+卡牌属性!$DV59)</f>
        <v>1250</v>
      </c>
      <c r="FH59" s="14">
        <f>INDEX(属性投放!$BP$6:$BP$85,(卡牌属性!$DU59-2)*20+卡牌属性!$DV59)</f>
        <v>1250</v>
      </c>
      <c r="FI59" s="14">
        <f>INDEX(属性投放!$BP$6:$BP$85,(卡牌属性!$DU59-2)*20+卡牌属性!$DV59)</f>
        <v>1250</v>
      </c>
      <c r="FJ59" s="14">
        <f>INDEX(属性投放!$BP$6:$BP$85,(卡牌属性!$DU59-2)*20+卡牌属性!$DV59)</f>
        <v>1250</v>
      </c>
      <c r="FK59" s="14">
        <f>INDEX(属性投放!$BQ$6:$BQ$85,(卡牌属性!$DU59-2)*20+卡牌属性!$DV59)</f>
        <v>625</v>
      </c>
      <c r="FL59" s="14">
        <f>INDEX(属性投放!$BQ$6:$BQ$85,(卡牌属性!$DU59-2)*20+卡牌属性!$DV59)</f>
        <v>625</v>
      </c>
      <c r="FM59" s="14">
        <f>INDEX(属性投放!$BQ$6:$BQ$85,(卡牌属性!$DU59-2)*20+卡牌属性!$DV59)</f>
        <v>625</v>
      </c>
      <c r="FN59" s="14">
        <f>INDEX(属性投放!$BQ$6:$BQ$85,(卡牌属性!$DU59-2)*20+卡牌属性!$DV59)</f>
        <v>625</v>
      </c>
      <c r="FO59" s="14">
        <f>INDEX(属性投放!$BQ$6:$BQ$85,(卡牌属性!$DU59-2)*20+卡牌属性!$DV59)</f>
        <v>625</v>
      </c>
      <c r="FP59" s="14">
        <f>INDEX(属性投放!$BR$6:$BR$85,(卡牌属性!$DU59-2)*20+卡牌属性!$DV59)</f>
        <v>12500</v>
      </c>
      <c r="FQ59" s="14">
        <f>INDEX(属性投放!$BR$6:$BR$85,(卡牌属性!$DU59-2)*20+卡牌属性!$DV59)</f>
        <v>12500</v>
      </c>
      <c r="FR59" s="14">
        <f>INDEX(属性投放!$BR$6:$BR$85,(卡牌属性!$DU59-2)*20+卡牌属性!$DV59)</f>
        <v>12500</v>
      </c>
      <c r="FS59" s="14">
        <f>INDEX(属性投放!$BR$6:$BR$85,(卡牌属性!$DU59-2)*20+卡牌属性!$DV59)</f>
        <v>12500</v>
      </c>
      <c r="FT59" s="14">
        <f>INDEX(属性投放!$BR$6:$BR$85,(卡牌属性!$DU59-2)*20+卡牌属性!$DV59)</f>
        <v>12500</v>
      </c>
      <c r="FX59" s="13">
        <v>55</v>
      </c>
      <c r="FY59" s="13">
        <f t="shared" si="109"/>
        <v>11</v>
      </c>
      <c r="FZ59" s="14">
        <f t="shared" si="70"/>
        <v>1102011</v>
      </c>
      <c r="GA59" s="14" t="s">
        <v>1478</v>
      </c>
      <c r="GB59" s="14">
        <f t="shared" si="110"/>
        <v>5</v>
      </c>
      <c r="GC59" s="14" t="str">
        <f t="shared" si="111"/>
        <v>张飞-5星</v>
      </c>
      <c r="GD59" s="14">
        <f>INDEX(Y$6:Y$36,$FY59)+INDEX(属性偏向!Z$4:Z$8,卡牌属性!$GB59)</f>
        <v>8</v>
      </c>
      <c r="GE59" s="14" t="str">
        <f>INDEX(属性评价,卡牌属性!GD59)</f>
        <v>A+</v>
      </c>
      <c r="GF59" s="14">
        <f>INDEX(Z$6:Z$36,$FY59)+INDEX(属性偏向!AA$4:AA$8,卡牌属性!$GB59)</f>
        <v>9</v>
      </c>
      <c r="GG59" s="14" t="str">
        <f>INDEX(属性评价,卡牌属性!GF59)</f>
        <v>S</v>
      </c>
      <c r="GH59" s="14">
        <f>INDEX(AA$6:AA$36,$FY59)+INDEX(属性偏向!AB$4:AB$8,卡牌属性!$GB59)</f>
        <v>11</v>
      </c>
      <c r="GI59" s="14" t="str">
        <f>INDEX(属性评价,卡牌属性!GH59)</f>
        <v>SS</v>
      </c>
      <c r="GL59" s="13">
        <v>55</v>
      </c>
      <c r="GM59" s="13">
        <f t="shared" si="112"/>
        <v>11</v>
      </c>
      <c r="GN59" s="14">
        <f t="shared" si="71"/>
        <v>1101011</v>
      </c>
      <c r="GO59" s="14" t="s">
        <v>1478</v>
      </c>
      <c r="GP59" s="14">
        <f t="shared" si="113"/>
        <v>5</v>
      </c>
      <c r="GQ59" s="14" t="str">
        <f t="shared" si="114"/>
        <v>阎风吒-5星</v>
      </c>
      <c r="GR59" s="14">
        <f>INDEX(J$6:J$36,$GM59)+INDEX(属性偏向!Z$4:Z$8,卡牌属性!$GB59)</f>
        <v>8</v>
      </c>
      <c r="GS59" s="14" t="str">
        <f>INDEX(属性评价,卡牌属性!GR59)</f>
        <v>A+</v>
      </c>
      <c r="GT59" s="14">
        <f>INDEX(K$6:K$36,$GM59)+INDEX(属性偏向!Z$4:Z$8,卡牌属性!$GB59)</f>
        <v>8</v>
      </c>
      <c r="GU59" s="14" t="str">
        <f>INDEX(属性评价,卡牌属性!GT59)</f>
        <v>A+</v>
      </c>
      <c r="GV59" s="14">
        <f>INDEX(L$6:L$36,$GM59)+INDEX(属性偏向!Z$4:Z$8,卡牌属性!$GB59)</f>
        <v>8</v>
      </c>
      <c r="GW59" s="14" t="str">
        <f>INDEX(属性评价,卡牌属性!GV59)</f>
        <v>A+</v>
      </c>
      <c r="HA59" s="13">
        <v>55</v>
      </c>
      <c r="HB59" s="13">
        <f>MATCH(HA59-1,属性投放!$T$6:$T$66,1)</f>
        <v>4</v>
      </c>
      <c r="HC59" s="13">
        <f>MATCH(HA59,属性投放!$AN$6:$AN$58,1)-1</f>
        <v>14</v>
      </c>
      <c r="HD59" s="13">
        <f>MATCH(HA59-1,属性投放!$AD$6:$AD$26,1)</f>
        <v>8</v>
      </c>
      <c r="HE59" s="13" t="str">
        <f>INDEX(属性投放!$AB$7:$AB$26,卡牌属性!HD59)</f>
        <v>叫唤+1</v>
      </c>
      <c r="HF59" s="14">
        <f t="shared" si="115"/>
        <v>911</v>
      </c>
      <c r="HG59" s="14">
        <f t="shared" si="116"/>
        <v>428</v>
      </c>
      <c r="HH59" s="14">
        <f t="shared" si="117"/>
        <v>8410</v>
      </c>
      <c r="HI59" s="14">
        <f t="shared" si="118"/>
        <v>10</v>
      </c>
      <c r="HJ59" s="14">
        <f t="shared" si="119"/>
        <v>5</v>
      </c>
      <c r="HK59" s="14">
        <f t="shared" si="120"/>
        <v>100</v>
      </c>
      <c r="HL59" s="14">
        <f>HF59+HI59*($HA59-INDEX(属性投放!$AD$6:$AD$26,卡牌属性!$HD59))</f>
        <v>941</v>
      </c>
      <c r="HM59" s="14">
        <f>HG59+HJ59*($HA59-INDEX(属性投放!$AD$6:$AD$26,卡牌属性!$HD59))</f>
        <v>443</v>
      </c>
      <c r="HN59" s="14">
        <f>HH59+HK59*($HA59-INDEX(属性投放!$AD$6:$AD$26,卡牌属性!$HD59))</f>
        <v>8710</v>
      </c>
      <c r="HO59" s="14">
        <f t="shared" si="121"/>
        <v>495</v>
      </c>
      <c r="HP59" s="14">
        <f t="shared" si="122"/>
        <v>251</v>
      </c>
      <c r="HQ59" s="14">
        <f t="shared" si="123"/>
        <v>4950</v>
      </c>
      <c r="HR59" s="14">
        <f>IF(COUNTIF(属性投放!$AN$7:$AN$58,"="&amp;卡牌属性!HA59)&gt;0,卡牌属性!HC59,0)</f>
        <v>14</v>
      </c>
      <c r="HS59" s="14">
        <f t="shared" si="124"/>
        <v>70</v>
      </c>
      <c r="HT59" s="14">
        <f t="shared" si="125"/>
        <v>35</v>
      </c>
      <c r="HU59" s="14">
        <f t="shared" si="126"/>
        <v>700</v>
      </c>
      <c r="HV59" s="14">
        <f>IF(COUNTIF(属性投放!$AD$6:$AD$26,"="&amp;卡牌属性!HA59)&gt;0,卡牌属性!HD59,0)</f>
        <v>0</v>
      </c>
      <c r="HW59" s="14">
        <f t="shared" si="127"/>
        <v>0</v>
      </c>
      <c r="HX59" s="14">
        <f t="shared" si="128"/>
        <v>0</v>
      </c>
      <c r="HY59" s="14">
        <f t="shared" si="129"/>
        <v>0</v>
      </c>
      <c r="HZ59" s="14">
        <f t="shared" si="72"/>
        <v>10</v>
      </c>
      <c r="IA59" s="14">
        <f t="shared" si="73"/>
        <v>5</v>
      </c>
      <c r="IB59" s="14">
        <f t="shared" si="74"/>
        <v>100</v>
      </c>
      <c r="IC59" s="14">
        <f t="shared" si="75"/>
        <v>1436</v>
      </c>
      <c r="ID59" s="14">
        <f t="shared" si="76"/>
        <v>694</v>
      </c>
      <c r="IE59" s="14">
        <f t="shared" si="77"/>
        <v>13660</v>
      </c>
      <c r="IF59" s="14">
        <f t="shared" si="78"/>
        <v>300</v>
      </c>
      <c r="IG59" s="14">
        <f t="shared" si="79"/>
        <v>2100</v>
      </c>
      <c r="IH59" s="14">
        <f t="shared" si="80"/>
        <v>0</v>
      </c>
      <c r="II59" s="14">
        <f t="shared" si="81"/>
        <v>41900</v>
      </c>
      <c r="IJ59" s="17">
        <f t="shared" si="82"/>
        <v>7.1599045346062056E-3</v>
      </c>
      <c r="IK59" s="17">
        <f t="shared" si="83"/>
        <v>5.0119331742243436E-2</v>
      </c>
      <c r="IL59" s="17">
        <f t="shared" si="84"/>
        <v>0</v>
      </c>
      <c r="IM59" s="23">
        <f>SUM(IF$5:IF59)</f>
        <v>12080</v>
      </c>
      <c r="IN59" s="14">
        <f>SUM(IG$5:IG59)</f>
        <v>14920</v>
      </c>
      <c r="IO59" s="14">
        <f>SUM(IH$5:IH59)</f>
        <v>10360</v>
      </c>
      <c r="IP59" s="17">
        <f t="shared" si="85"/>
        <v>0.28830548926014321</v>
      </c>
      <c r="IQ59" s="17">
        <f t="shared" si="86"/>
        <v>0.35608591885441526</v>
      </c>
      <c r="IR59" s="17">
        <f t="shared" si="87"/>
        <v>0.24725536992840094</v>
      </c>
    </row>
    <row r="60" spans="31:252" ht="16.5" x14ac:dyDescent="0.2">
      <c r="AE60" s="13">
        <v>56</v>
      </c>
      <c r="AF60" s="13">
        <f t="shared" si="47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0"/>
        <v>13550</v>
      </c>
      <c r="AO60" s="14">
        <f t="shared" si="130"/>
        <v>13550</v>
      </c>
      <c r="AP60" s="14">
        <f t="shared" si="130"/>
        <v>13550</v>
      </c>
      <c r="AQ60" s="14">
        <f t="shared" si="130"/>
        <v>13550</v>
      </c>
      <c r="AR60" s="14">
        <f>INDEX(属性投放!$DF$6:$DF$85,(卡牌属性!AG60-2)*20+卡牌属性!AL60)</f>
        <v>6762</v>
      </c>
      <c r="AS60" s="14">
        <f t="shared" si="131"/>
        <v>6762</v>
      </c>
      <c r="AT60" s="14">
        <f t="shared" si="131"/>
        <v>6762</v>
      </c>
      <c r="AU60" s="14">
        <f t="shared" si="131"/>
        <v>6762</v>
      </c>
      <c r="AV60" s="14">
        <f t="shared" si="131"/>
        <v>6762</v>
      </c>
      <c r="AW60" s="14">
        <f>INDEX(属性投放!$DG$6:$DG$85,(卡牌属性!AG60-2)*20+卡牌属性!AL60)</f>
        <v>67650</v>
      </c>
      <c r="AX60" s="14">
        <f t="shared" si="132"/>
        <v>67650</v>
      </c>
      <c r="AY60" s="14">
        <f t="shared" si="132"/>
        <v>67650</v>
      </c>
      <c r="AZ60" s="14">
        <f t="shared" si="132"/>
        <v>67650</v>
      </c>
      <c r="BA60" s="14">
        <f t="shared" si="132"/>
        <v>67650</v>
      </c>
      <c r="BB60" s="14">
        <f>INDEX(属性投放!$DK$6:$DK$85,(卡牌属性!AG60-2)*20+卡牌属性!AL60)</f>
        <v>314</v>
      </c>
      <c r="BC60" s="14">
        <f t="shared" si="133"/>
        <v>314</v>
      </c>
      <c r="BD60" s="14">
        <f t="shared" si="133"/>
        <v>314</v>
      </c>
      <c r="BE60" s="14">
        <f t="shared" si="133"/>
        <v>314</v>
      </c>
      <c r="BF60" s="14">
        <f t="shared" si="133"/>
        <v>314</v>
      </c>
      <c r="BG60" s="14">
        <f>INDEX(属性投放!$DL$6:$DL$85,(卡牌属性!AG60-2)*20+卡牌属性!AL60)</f>
        <v>157</v>
      </c>
      <c r="BH60" s="14">
        <f t="shared" si="134"/>
        <v>157</v>
      </c>
      <c r="BI60" s="14">
        <f t="shared" si="134"/>
        <v>157</v>
      </c>
      <c r="BJ60" s="14">
        <f t="shared" si="134"/>
        <v>157</v>
      </c>
      <c r="BK60" s="14">
        <f t="shared" si="134"/>
        <v>157</v>
      </c>
      <c r="BL60" s="14">
        <f>INDEX(属性投放!$DM$6:$DM$85,(卡牌属性!AG60-2)*20+卡牌属性!AL60)</f>
        <v>1570</v>
      </c>
      <c r="BM60" s="14">
        <f t="shared" si="135"/>
        <v>1570</v>
      </c>
      <c r="BN60" s="14">
        <f t="shared" si="135"/>
        <v>1570</v>
      </c>
      <c r="BO60" s="14">
        <f t="shared" si="135"/>
        <v>1570</v>
      </c>
      <c r="BP60" s="14">
        <f t="shared" si="135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674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674</v>
      </c>
      <c r="CN60" s="14">
        <f>INDEX(属性投放!$BD$6:$BD$85,(BW60-2)*20+CB60)</f>
        <v>500</v>
      </c>
      <c r="CQ60" s="13">
        <v>56</v>
      </c>
      <c r="CR60" s="13">
        <f t="shared" si="48"/>
        <v>2</v>
      </c>
      <c r="CS60" s="13">
        <f t="shared" si="49"/>
        <v>4</v>
      </c>
      <c r="CT60" s="14">
        <f t="shared" si="50"/>
        <v>3</v>
      </c>
      <c r="CU60" s="14">
        <f t="shared" si="51"/>
        <v>1102002</v>
      </c>
      <c r="CV60" s="14" t="str">
        <f>INDEX($O$6:$O$36,CR60)&amp;"-"&amp;INDEX(属性投放!$AB$7:$AB$36,CX60)&amp;"-魂火-"&amp;CZ60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701</v>
      </c>
      <c r="CZ60" s="14">
        <f>INDEX(属性投放!$AM$7:$AM$58,CS60)</f>
        <v>1</v>
      </c>
      <c r="DA60" s="14">
        <f t="shared" si="18"/>
        <v>4</v>
      </c>
      <c r="DB60" s="14">
        <f>INDEX(属性投放!$AN$7:$AN$58,DA60)</f>
        <v>20</v>
      </c>
      <c r="DC60" s="14" t="s">
        <v>702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703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704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19"/>
        <v>1102003</v>
      </c>
      <c r="DQ60" s="14" t="str">
        <f t="shared" si="20"/>
        <v>典韦16突</v>
      </c>
      <c r="DR60" s="14">
        <f t="shared" si="52"/>
        <v>7</v>
      </c>
      <c r="DS60" s="14">
        <f t="shared" si="53"/>
        <v>6</v>
      </c>
      <c r="DT60" s="14">
        <f t="shared" si="54"/>
        <v>6</v>
      </c>
      <c r="DU60" s="14">
        <f t="shared" si="21"/>
        <v>4</v>
      </c>
      <c r="DV60" s="14">
        <f t="shared" si="22"/>
        <v>16</v>
      </c>
      <c r="DW60" s="14">
        <f t="shared" si="23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6"/>
        <v>8358</v>
      </c>
      <c r="EC60" s="14">
        <f t="shared" si="137"/>
        <v>8775</v>
      </c>
      <c r="ED60" s="14">
        <f t="shared" si="138"/>
        <v>9220</v>
      </c>
      <c r="EE60" s="14">
        <f t="shared" si="139"/>
        <v>9220</v>
      </c>
      <c r="EF60" s="14">
        <f t="shared" si="140"/>
        <v>10495</v>
      </c>
      <c r="EG60" s="14">
        <f t="shared" si="141"/>
        <v>3660</v>
      </c>
      <c r="EH60" s="14">
        <f t="shared" si="142"/>
        <v>4114</v>
      </c>
      <c r="EI60" s="14">
        <f t="shared" si="143"/>
        <v>4114</v>
      </c>
      <c r="EJ60" s="14">
        <f t="shared" si="144"/>
        <v>4318</v>
      </c>
      <c r="EK60" s="14">
        <f t="shared" si="145"/>
        <v>4499</v>
      </c>
      <c r="EL60" s="14">
        <f t="shared" si="146"/>
        <v>72740</v>
      </c>
      <c r="EM60" s="14">
        <f t="shared" si="147"/>
        <v>82080</v>
      </c>
      <c r="EN60" s="14">
        <f t="shared" si="148"/>
        <v>82080</v>
      </c>
      <c r="EO60" s="14">
        <f t="shared" si="149"/>
        <v>86000</v>
      </c>
      <c r="EP60" s="14">
        <f t="shared" si="150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F60" s="14">
        <f>INDEX(属性投放!$BP$6:$BP$85,(卡牌属性!$DU60-2)*20+卡牌属性!$DV60)</f>
        <v>1250</v>
      </c>
      <c r="FG60" s="14">
        <f>INDEX(属性投放!$BP$6:$BP$85,(卡牌属性!$DU60-2)*20+卡牌属性!$DV60)</f>
        <v>1250</v>
      </c>
      <c r="FH60" s="14">
        <f>INDEX(属性投放!$BP$6:$BP$85,(卡牌属性!$DU60-2)*20+卡牌属性!$DV60)</f>
        <v>1250</v>
      </c>
      <c r="FI60" s="14">
        <f>INDEX(属性投放!$BP$6:$BP$85,(卡牌属性!$DU60-2)*20+卡牌属性!$DV60)</f>
        <v>1250</v>
      </c>
      <c r="FJ60" s="14">
        <f>INDEX(属性投放!$BP$6:$BP$85,(卡牌属性!$DU60-2)*20+卡牌属性!$DV60)</f>
        <v>1250</v>
      </c>
      <c r="FK60" s="14">
        <f>INDEX(属性投放!$BQ$6:$BQ$85,(卡牌属性!$DU60-2)*20+卡牌属性!$DV60)</f>
        <v>625</v>
      </c>
      <c r="FL60" s="14">
        <f>INDEX(属性投放!$BQ$6:$BQ$85,(卡牌属性!$DU60-2)*20+卡牌属性!$DV60)</f>
        <v>625</v>
      </c>
      <c r="FM60" s="14">
        <f>INDEX(属性投放!$BQ$6:$BQ$85,(卡牌属性!$DU60-2)*20+卡牌属性!$DV60)</f>
        <v>625</v>
      </c>
      <c r="FN60" s="14">
        <f>INDEX(属性投放!$BQ$6:$BQ$85,(卡牌属性!$DU60-2)*20+卡牌属性!$DV60)</f>
        <v>625</v>
      </c>
      <c r="FO60" s="14">
        <f>INDEX(属性投放!$BQ$6:$BQ$85,(卡牌属性!$DU60-2)*20+卡牌属性!$DV60)</f>
        <v>625</v>
      </c>
      <c r="FP60" s="14">
        <f>INDEX(属性投放!$BR$6:$BR$85,(卡牌属性!$DU60-2)*20+卡牌属性!$DV60)</f>
        <v>12500</v>
      </c>
      <c r="FQ60" s="14">
        <f>INDEX(属性投放!$BR$6:$BR$85,(卡牌属性!$DU60-2)*20+卡牌属性!$DV60)</f>
        <v>12500</v>
      </c>
      <c r="FR60" s="14">
        <f>INDEX(属性投放!$BR$6:$BR$85,(卡牌属性!$DU60-2)*20+卡牌属性!$DV60)</f>
        <v>12500</v>
      </c>
      <c r="FS60" s="14">
        <f>INDEX(属性投放!$BR$6:$BR$85,(卡牌属性!$DU60-2)*20+卡牌属性!$DV60)</f>
        <v>12500</v>
      </c>
      <c r="FT60" s="14">
        <f>INDEX(属性投放!$BR$6:$BR$85,(卡牌属性!$DU60-2)*20+卡牌属性!$DV60)</f>
        <v>12500</v>
      </c>
      <c r="FX60" s="13">
        <v>56</v>
      </c>
      <c r="FY60" s="13">
        <f t="shared" si="109"/>
        <v>12</v>
      </c>
      <c r="FZ60" s="14">
        <f t="shared" si="70"/>
        <v>1102012</v>
      </c>
      <c r="GA60" s="14" t="s">
        <v>1478</v>
      </c>
      <c r="GB60" s="14">
        <f t="shared" si="110"/>
        <v>1</v>
      </c>
      <c r="GC60" s="14" t="str">
        <f t="shared" si="111"/>
        <v>夏侯惇-1星</v>
      </c>
      <c r="GD60" s="14">
        <f>INDEX(Y$6:Y$36,$FY60)+INDEX(属性偏向!Z$4:Z$8,卡牌属性!$GB60)</f>
        <v>7</v>
      </c>
      <c r="GE60" s="14" t="str">
        <f>INDEX(属性评价,卡牌属性!GD60)</f>
        <v>A</v>
      </c>
      <c r="GF60" s="14">
        <f>INDEX(Z$6:Z$36,$FY60)+INDEX(属性偏向!AA$4:AA$8,卡牌属性!$GB60)</f>
        <v>7</v>
      </c>
      <c r="GG60" s="14" t="str">
        <f>INDEX(属性评价,卡牌属性!GF60)</f>
        <v>A</v>
      </c>
      <c r="GH60" s="14">
        <f>INDEX(AA$6:AA$36,$FY60)+INDEX(属性偏向!AB$4:AB$8,卡牌属性!$GB60)</f>
        <v>9</v>
      </c>
      <c r="GI60" s="14" t="str">
        <f>INDEX(属性评价,卡牌属性!GH60)</f>
        <v>S</v>
      </c>
      <c r="GL60" s="13">
        <v>56</v>
      </c>
      <c r="GM60" s="13">
        <f t="shared" si="112"/>
        <v>12</v>
      </c>
      <c r="GN60" s="14">
        <f t="shared" si="71"/>
        <v>1101012</v>
      </c>
      <c r="GO60" s="14" t="s">
        <v>1478</v>
      </c>
      <c r="GP60" s="14">
        <f t="shared" si="113"/>
        <v>1</v>
      </c>
      <c r="GQ60" s="14" t="str">
        <f t="shared" si="114"/>
        <v>南御夫-1星</v>
      </c>
      <c r="GR60" s="14">
        <f>INDEX(J$6:J$36,$GM60)+INDEX(属性偏向!Z$4:Z$8,卡牌属性!$GB60)</f>
        <v>3</v>
      </c>
      <c r="GS60" s="14" t="str">
        <f>INDEX(属性评价,卡牌属性!GR60)</f>
        <v>C</v>
      </c>
      <c r="GT60" s="14">
        <f>INDEX(K$6:K$36,$GM60)+INDEX(属性偏向!Z$4:Z$8,卡牌属性!$GB60)</f>
        <v>4</v>
      </c>
      <c r="GU60" s="14" t="str">
        <f>INDEX(属性评价,卡牌属性!GT60)</f>
        <v>C+</v>
      </c>
      <c r="GV60" s="14">
        <f>INDEX(L$6:L$36,$GM60)+INDEX(属性偏向!Z$4:Z$8,卡牌属性!$GB60)</f>
        <v>3</v>
      </c>
      <c r="GW60" s="14" t="str">
        <f>INDEX(属性评价,卡牌属性!GV60)</f>
        <v>C</v>
      </c>
      <c r="HA60" s="13">
        <v>56</v>
      </c>
      <c r="HB60" s="13">
        <f>MATCH(HA60-1,属性投放!$T$6:$T$66,1)</f>
        <v>4</v>
      </c>
      <c r="HC60" s="13">
        <f>MATCH(HA60,属性投放!$AN$6:$AN$58,1)-1</f>
        <v>14</v>
      </c>
      <c r="HD60" s="13">
        <f>MATCH(HA60-1,属性投放!$AD$6:$AD$26,1)</f>
        <v>8</v>
      </c>
      <c r="HE60" s="13" t="str">
        <f>INDEX(属性投放!$AB$7:$AB$26,卡牌属性!HD60)</f>
        <v>叫唤+1</v>
      </c>
      <c r="HF60" s="14">
        <f t="shared" si="115"/>
        <v>911</v>
      </c>
      <c r="HG60" s="14">
        <f t="shared" si="116"/>
        <v>428</v>
      </c>
      <c r="HH60" s="14">
        <f t="shared" si="117"/>
        <v>8410</v>
      </c>
      <c r="HI60" s="14">
        <f t="shared" si="118"/>
        <v>10</v>
      </c>
      <c r="HJ60" s="14">
        <f t="shared" si="119"/>
        <v>5</v>
      </c>
      <c r="HK60" s="14">
        <f t="shared" si="120"/>
        <v>100</v>
      </c>
      <c r="HL60" s="14">
        <f>HF60+HI60*($HA60-INDEX(属性投放!$AD$6:$AD$26,卡牌属性!$HD60))</f>
        <v>951</v>
      </c>
      <c r="HM60" s="14">
        <f>HG60+HJ60*($HA60-INDEX(属性投放!$AD$6:$AD$26,卡牌属性!$HD60))</f>
        <v>448</v>
      </c>
      <c r="HN60" s="14">
        <f>HH60+HK60*($HA60-INDEX(属性投放!$AD$6:$AD$26,卡牌属性!$HD60))</f>
        <v>8810</v>
      </c>
      <c r="HO60" s="14">
        <f t="shared" si="121"/>
        <v>495</v>
      </c>
      <c r="HP60" s="14">
        <f t="shared" si="122"/>
        <v>251</v>
      </c>
      <c r="HQ60" s="14">
        <f t="shared" si="123"/>
        <v>4950</v>
      </c>
      <c r="HR60" s="14">
        <f>IF(COUNTIF(属性投放!$AN$7:$AN$58,"="&amp;卡牌属性!HA60)&gt;0,卡牌属性!HC60,0)</f>
        <v>0</v>
      </c>
      <c r="HS60" s="14">
        <f t="shared" si="124"/>
        <v>0</v>
      </c>
      <c r="HT60" s="14">
        <f t="shared" si="125"/>
        <v>0</v>
      </c>
      <c r="HU60" s="14">
        <f t="shared" si="126"/>
        <v>0</v>
      </c>
      <c r="HV60" s="14">
        <f>IF(COUNTIF(属性投放!$AD$6:$AD$26,"="&amp;卡牌属性!HA60)&gt;0,卡牌属性!HD60,0)</f>
        <v>0</v>
      </c>
      <c r="HW60" s="14">
        <f t="shared" si="127"/>
        <v>0</v>
      </c>
      <c r="HX60" s="14">
        <f t="shared" si="128"/>
        <v>0</v>
      </c>
      <c r="HY60" s="14">
        <f t="shared" si="129"/>
        <v>0</v>
      </c>
      <c r="HZ60" s="14">
        <f t="shared" si="72"/>
        <v>10</v>
      </c>
      <c r="IA60" s="14">
        <f t="shared" si="73"/>
        <v>5</v>
      </c>
      <c r="IB60" s="14">
        <f t="shared" si="74"/>
        <v>100</v>
      </c>
      <c r="IC60" s="14">
        <f t="shared" si="75"/>
        <v>1446</v>
      </c>
      <c r="ID60" s="14">
        <f t="shared" si="76"/>
        <v>699</v>
      </c>
      <c r="IE60" s="14">
        <f t="shared" si="77"/>
        <v>13760</v>
      </c>
      <c r="IF60" s="14">
        <f t="shared" si="78"/>
        <v>300</v>
      </c>
      <c r="IG60" s="14">
        <f t="shared" si="79"/>
        <v>0</v>
      </c>
      <c r="IH60" s="14">
        <f t="shared" si="80"/>
        <v>0</v>
      </c>
      <c r="II60" s="14">
        <f t="shared" si="81"/>
        <v>42200</v>
      </c>
      <c r="IJ60" s="17">
        <f t="shared" si="82"/>
        <v>7.1090047393364926E-3</v>
      </c>
      <c r="IK60" s="17">
        <f t="shared" si="83"/>
        <v>0</v>
      </c>
      <c r="IL60" s="17">
        <f t="shared" si="84"/>
        <v>0</v>
      </c>
      <c r="IM60" s="23">
        <f>SUM(IF$5:IF60)</f>
        <v>12380</v>
      </c>
      <c r="IN60" s="14">
        <f>SUM(IG$5:IG60)</f>
        <v>14920</v>
      </c>
      <c r="IO60" s="14">
        <f>SUM(IH$5:IH60)</f>
        <v>10360</v>
      </c>
      <c r="IP60" s="17">
        <f t="shared" si="85"/>
        <v>0.29336492890995258</v>
      </c>
      <c r="IQ60" s="17">
        <f t="shared" si="86"/>
        <v>0.35355450236966823</v>
      </c>
      <c r="IR60" s="17">
        <f t="shared" si="87"/>
        <v>0.24549763033175356</v>
      </c>
    </row>
    <row r="61" spans="31:252" ht="16.5" x14ac:dyDescent="0.2">
      <c r="AE61" s="13">
        <v>57</v>
      </c>
      <c r="AF61" s="13">
        <f t="shared" si="47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0"/>
        <v>14671</v>
      </c>
      <c r="AO61" s="14">
        <f t="shared" si="130"/>
        <v>14671</v>
      </c>
      <c r="AP61" s="14">
        <f t="shared" si="130"/>
        <v>14671</v>
      </c>
      <c r="AQ61" s="14">
        <f t="shared" si="130"/>
        <v>14671</v>
      </c>
      <c r="AR61" s="14">
        <f>INDEX(属性投放!$DF$6:$DF$85,(卡牌属性!AG61-2)*20+卡牌属性!AL61)</f>
        <v>7323</v>
      </c>
      <c r="AS61" s="14">
        <f t="shared" si="131"/>
        <v>7323</v>
      </c>
      <c r="AT61" s="14">
        <f t="shared" si="131"/>
        <v>7323</v>
      </c>
      <c r="AU61" s="14">
        <f t="shared" si="131"/>
        <v>7323</v>
      </c>
      <c r="AV61" s="14">
        <f t="shared" si="131"/>
        <v>7323</v>
      </c>
      <c r="AW61" s="14">
        <f>INDEX(属性投放!$DG$6:$DG$85,(卡牌属性!AG61-2)*20+卡牌属性!AL61)</f>
        <v>73255</v>
      </c>
      <c r="AX61" s="14">
        <f t="shared" si="132"/>
        <v>73255</v>
      </c>
      <c r="AY61" s="14">
        <f t="shared" si="132"/>
        <v>73255</v>
      </c>
      <c r="AZ61" s="14">
        <f t="shared" si="132"/>
        <v>73255</v>
      </c>
      <c r="BA61" s="14">
        <f t="shared" si="132"/>
        <v>73255</v>
      </c>
      <c r="BB61" s="14">
        <f>INDEX(属性投放!$DK$6:$DK$85,(卡牌属性!AG61-2)*20+卡牌属性!AL61)</f>
        <v>314</v>
      </c>
      <c r="BC61" s="14">
        <f t="shared" si="133"/>
        <v>314</v>
      </c>
      <c r="BD61" s="14">
        <f t="shared" si="133"/>
        <v>314</v>
      </c>
      <c r="BE61" s="14">
        <f t="shared" si="133"/>
        <v>314</v>
      </c>
      <c r="BF61" s="14">
        <f t="shared" si="133"/>
        <v>314</v>
      </c>
      <c r="BG61" s="14">
        <f>INDEX(属性投放!$DL$6:$DL$85,(卡牌属性!AG61-2)*20+卡牌属性!AL61)</f>
        <v>157</v>
      </c>
      <c r="BH61" s="14">
        <f t="shared" si="134"/>
        <v>157</v>
      </c>
      <c r="BI61" s="14">
        <f t="shared" si="134"/>
        <v>157</v>
      </c>
      <c r="BJ61" s="14">
        <f t="shared" si="134"/>
        <v>157</v>
      </c>
      <c r="BK61" s="14">
        <f t="shared" si="134"/>
        <v>157</v>
      </c>
      <c r="BL61" s="14">
        <f>INDEX(属性投放!$DM$6:$DM$85,(卡牌属性!AG61-2)*20+卡牌属性!AL61)</f>
        <v>1570</v>
      </c>
      <c r="BM61" s="14">
        <f t="shared" si="135"/>
        <v>1570</v>
      </c>
      <c r="BN61" s="14">
        <f t="shared" si="135"/>
        <v>1570</v>
      </c>
      <c r="BO61" s="14">
        <f t="shared" si="135"/>
        <v>1570</v>
      </c>
      <c r="BP61" s="14">
        <f t="shared" si="135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674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674</v>
      </c>
      <c r="CN61" s="14">
        <f>INDEX(属性投放!$BD$6:$BD$85,(BW61-2)*20+CB61)</f>
        <v>500</v>
      </c>
      <c r="CQ61" s="13">
        <v>57</v>
      </c>
      <c r="CR61" s="13">
        <f t="shared" si="48"/>
        <v>2</v>
      </c>
      <c r="CS61" s="13">
        <f t="shared" si="49"/>
        <v>5</v>
      </c>
      <c r="CT61" s="14">
        <f t="shared" si="50"/>
        <v>3</v>
      </c>
      <c r="CU61" s="14">
        <f t="shared" si="51"/>
        <v>1102002</v>
      </c>
      <c r="CV61" s="14" t="str">
        <f>INDEX($O$6:$O$36,CR61)&amp;"-"&amp;INDEX(属性投放!$AB$7:$AB$36,CX61)&amp;"-魂火-"&amp;CZ61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701</v>
      </c>
      <c r="CZ61" s="14">
        <f>INDEX(属性投放!$AM$7:$AM$58,CS61)</f>
        <v>2</v>
      </c>
      <c r="DA61" s="14">
        <f t="shared" si="18"/>
        <v>5</v>
      </c>
      <c r="DB61" s="14">
        <f>INDEX(属性投放!$AN$7:$AN$58,DA61)</f>
        <v>25</v>
      </c>
      <c r="DC61" s="14" t="s">
        <v>702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703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704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19"/>
        <v>1102003</v>
      </c>
      <c r="DQ61" s="14" t="str">
        <f t="shared" si="20"/>
        <v>典韦17突</v>
      </c>
      <c r="DR61" s="14">
        <f t="shared" si="52"/>
        <v>7</v>
      </c>
      <c r="DS61" s="14">
        <f t="shared" si="53"/>
        <v>6</v>
      </c>
      <c r="DT61" s="14">
        <f t="shared" si="54"/>
        <v>6</v>
      </c>
      <c r="DU61" s="14">
        <f t="shared" si="21"/>
        <v>4</v>
      </c>
      <c r="DV61" s="14">
        <f t="shared" si="22"/>
        <v>17</v>
      </c>
      <c r="DW61" s="14">
        <f t="shared" si="23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6"/>
        <v>9958</v>
      </c>
      <c r="EC61" s="14">
        <f t="shared" si="137"/>
        <v>10445</v>
      </c>
      <c r="ED61" s="14">
        <f t="shared" si="138"/>
        <v>10995</v>
      </c>
      <c r="EE61" s="14">
        <f t="shared" si="139"/>
        <v>10995</v>
      </c>
      <c r="EF61" s="14">
        <f t="shared" si="140"/>
        <v>12445</v>
      </c>
      <c r="EG61" s="14">
        <f t="shared" si="141"/>
        <v>4411</v>
      </c>
      <c r="EH61" s="14">
        <f t="shared" si="142"/>
        <v>4914</v>
      </c>
      <c r="EI61" s="14">
        <f t="shared" si="143"/>
        <v>4914</v>
      </c>
      <c r="EJ61" s="14">
        <f t="shared" si="144"/>
        <v>5153</v>
      </c>
      <c r="EK61" s="14">
        <f t="shared" si="145"/>
        <v>5390</v>
      </c>
      <c r="EL61" s="14">
        <f t="shared" si="146"/>
        <v>87690</v>
      </c>
      <c r="EM61" s="14">
        <f t="shared" si="147"/>
        <v>98080</v>
      </c>
      <c r="EN61" s="14">
        <f t="shared" si="148"/>
        <v>98080</v>
      </c>
      <c r="EO61" s="14">
        <f t="shared" si="149"/>
        <v>102700</v>
      </c>
      <c r="EP61" s="14">
        <f t="shared" si="150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F61" s="14">
        <f>INDEX(属性投放!$BP$6:$BP$85,(卡牌属性!$DU61-2)*20+卡牌属性!$DV61)</f>
        <v>1350</v>
      </c>
      <c r="FG61" s="14">
        <f>INDEX(属性投放!$BP$6:$BP$85,(卡牌属性!$DU61-2)*20+卡牌属性!$DV61)</f>
        <v>1350</v>
      </c>
      <c r="FH61" s="14">
        <f>INDEX(属性投放!$BP$6:$BP$85,(卡牌属性!$DU61-2)*20+卡牌属性!$DV61)</f>
        <v>1350</v>
      </c>
      <c r="FI61" s="14">
        <f>INDEX(属性投放!$BP$6:$BP$85,(卡牌属性!$DU61-2)*20+卡牌属性!$DV61)</f>
        <v>1350</v>
      </c>
      <c r="FJ61" s="14">
        <f>INDEX(属性投放!$BP$6:$BP$85,(卡牌属性!$DU61-2)*20+卡牌属性!$DV61)</f>
        <v>1350</v>
      </c>
      <c r="FK61" s="14">
        <f>INDEX(属性投放!$BQ$6:$BQ$85,(卡牌属性!$DU61-2)*20+卡牌属性!$DV61)</f>
        <v>675</v>
      </c>
      <c r="FL61" s="14">
        <f>INDEX(属性投放!$BQ$6:$BQ$85,(卡牌属性!$DU61-2)*20+卡牌属性!$DV61)</f>
        <v>675</v>
      </c>
      <c r="FM61" s="14">
        <f>INDEX(属性投放!$BQ$6:$BQ$85,(卡牌属性!$DU61-2)*20+卡牌属性!$DV61)</f>
        <v>675</v>
      </c>
      <c r="FN61" s="14">
        <f>INDEX(属性投放!$BQ$6:$BQ$85,(卡牌属性!$DU61-2)*20+卡牌属性!$DV61)</f>
        <v>675</v>
      </c>
      <c r="FO61" s="14">
        <f>INDEX(属性投放!$BQ$6:$BQ$85,(卡牌属性!$DU61-2)*20+卡牌属性!$DV61)</f>
        <v>675</v>
      </c>
      <c r="FP61" s="14">
        <f>INDEX(属性投放!$BR$6:$BR$85,(卡牌属性!$DU61-2)*20+卡牌属性!$DV61)</f>
        <v>13500</v>
      </c>
      <c r="FQ61" s="14">
        <f>INDEX(属性投放!$BR$6:$BR$85,(卡牌属性!$DU61-2)*20+卡牌属性!$DV61)</f>
        <v>13500</v>
      </c>
      <c r="FR61" s="14">
        <f>INDEX(属性投放!$BR$6:$BR$85,(卡牌属性!$DU61-2)*20+卡牌属性!$DV61)</f>
        <v>13500</v>
      </c>
      <c r="FS61" s="14">
        <f>INDEX(属性投放!$BR$6:$BR$85,(卡牌属性!$DU61-2)*20+卡牌属性!$DV61)</f>
        <v>13500</v>
      </c>
      <c r="FT61" s="14">
        <f>INDEX(属性投放!$BR$6:$BR$85,(卡牌属性!$DU61-2)*20+卡牌属性!$DV61)</f>
        <v>13500</v>
      </c>
      <c r="FX61" s="13">
        <v>57</v>
      </c>
      <c r="FY61" s="13">
        <f t="shared" si="109"/>
        <v>12</v>
      </c>
      <c r="FZ61" s="14">
        <f t="shared" si="70"/>
        <v>1102012</v>
      </c>
      <c r="GA61" s="14" t="s">
        <v>1478</v>
      </c>
      <c r="GB61" s="14">
        <f t="shared" si="110"/>
        <v>2</v>
      </c>
      <c r="GC61" s="14" t="str">
        <f t="shared" si="111"/>
        <v>夏侯惇-2星</v>
      </c>
      <c r="GD61" s="14">
        <f>INDEX(Y$6:Y$36,$FY61)+INDEX(属性偏向!Z$4:Z$8,卡牌属性!$GB61)</f>
        <v>8</v>
      </c>
      <c r="GE61" s="14" t="str">
        <f>INDEX(属性评价,卡牌属性!GD61)</f>
        <v>A+</v>
      </c>
      <c r="GF61" s="14">
        <f>INDEX(Z$6:Z$36,$FY61)+INDEX(属性偏向!AA$4:AA$8,卡牌属性!$GB61)</f>
        <v>8</v>
      </c>
      <c r="GG61" s="14" t="str">
        <f>INDEX(属性评价,卡牌属性!GF61)</f>
        <v>A+</v>
      </c>
      <c r="GH61" s="14">
        <f>INDEX(AA$6:AA$36,$FY61)+INDEX(属性偏向!AB$4:AB$8,卡牌属性!$GB61)</f>
        <v>10</v>
      </c>
      <c r="GI61" s="14" t="str">
        <f>INDEX(属性评价,卡牌属性!GH61)</f>
        <v>S+</v>
      </c>
      <c r="GL61" s="13">
        <v>57</v>
      </c>
      <c r="GM61" s="13">
        <f t="shared" si="112"/>
        <v>12</v>
      </c>
      <c r="GN61" s="14">
        <f t="shared" si="71"/>
        <v>1101012</v>
      </c>
      <c r="GO61" s="14" t="s">
        <v>1478</v>
      </c>
      <c r="GP61" s="14">
        <f t="shared" si="113"/>
        <v>2</v>
      </c>
      <c r="GQ61" s="14" t="str">
        <f t="shared" si="114"/>
        <v>南御夫-2星</v>
      </c>
      <c r="GR61" s="14">
        <f>INDEX(J$6:J$36,$GM61)+INDEX(属性偏向!Z$4:Z$8,卡牌属性!$GB61)</f>
        <v>4</v>
      </c>
      <c r="GS61" s="14" t="str">
        <f>INDEX(属性评价,卡牌属性!GR61)</f>
        <v>C+</v>
      </c>
      <c r="GT61" s="14">
        <f>INDEX(K$6:K$36,$GM61)+INDEX(属性偏向!Z$4:Z$8,卡牌属性!$GB61)</f>
        <v>5</v>
      </c>
      <c r="GU61" s="14" t="str">
        <f>INDEX(属性评价,卡牌属性!GT61)</f>
        <v>B</v>
      </c>
      <c r="GV61" s="14">
        <f>INDEX(L$6:L$36,$GM61)+INDEX(属性偏向!Z$4:Z$8,卡牌属性!$GB61)</f>
        <v>4</v>
      </c>
      <c r="GW61" s="14" t="str">
        <f>INDEX(属性评价,卡牌属性!GV61)</f>
        <v>C+</v>
      </c>
      <c r="HA61" s="13">
        <v>57</v>
      </c>
      <c r="HB61" s="13">
        <f>MATCH(HA61-1,属性投放!$T$6:$T$66,1)</f>
        <v>5</v>
      </c>
      <c r="HC61" s="13">
        <f>MATCH(HA61,属性投放!$AN$6:$AN$58,1)-1</f>
        <v>15</v>
      </c>
      <c r="HD61" s="13">
        <f>MATCH(HA61-1,属性投放!$AD$6:$AD$26,1)</f>
        <v>8</v>
      </c>
      <c r="HE61" s="13" t="str">
        <f>INDEX(属性投放!$AB$7:$AB$26,卡牌属性!HD61)</f>
        <v>叫唤+1</v>
      </c>
      <c r="HF61" s="14">
        <f t="shared" si="115"/>
        <v>911</v>
      </c>
      <c r="HG61" s="14">
        <f t="shared" si="116"/>
        <v>428</v>
      </c>
      <c r="HH61" s="14">
        <f t="shared" si="117"/>
        <v>8410</v>
      </c>
      <c r="HI61" s="14">
        <f t="shared" si="118"/>
        <v>10</v>
      </c>
      <c r="HJ61" s="14">
        <f t="shared" si="119"/>
        <v>5</v>
      </c>
      <c r="HK61" s="14">
        <f t="shared" si="120"/>
        <v>100</v>
      </c>
      <c r="HL61" s="14">
        <f>HF61+HI61*($HA61-INDEX(属性投放!$AD$6:$AD$26,卡牌属性!$HD61))</f>
        <v>961</v>
      </c>
      <c r="HM61" s="14">
        <f>HG61+HJ61*($HA61-INDEX(属性投放!$AD$6:$AD$26,卡牌属性!$HD61))</f>
        <v>453</v>
      </c>
      <c r="HN61" s="14">
        <f>HH61+HK61*($HA61-INDEX(属性投放!$AD$6:$AD$26,卡牌属性!$HD61))</f>
        <v>8910</v>
      </c>
      <c r="HO61" s="14">
        <f t="shared" si="121"/>
        <v>565</v>
      </c>
      <c r="HP61" s="14">
        <f t="shared" si="122"/>
        <v>286</v>
      </c>
      <c r="HQ61" s="14">
        <f t="shared" si="123"/>
        <v>5650</v>
      </c>
      <c r="HR61" s="14">
        <f>IF(COUNTIF(属性投放!$AN$7:$AN$58,"="&amp;卡牌属性!HA61)&gt;0,卡牌属性!HC61,0)</f>
        <v>15</v>
      </c>
      <c r="HS61" s="14">
        <f t="shared" si="124"/>
        <v>70</v>
      </c>
      <c r="HT61" s="14">
        <f t="shared" si="125"/>
        <v>35</v>
      </c>
      <c r="HU61" s="14">
        <f t="shared" si="126"/>
        <v>700</v>
      </c>
      <c r="HV61" s="14">
        <f>IF(COUNTIF(属性投放!$AD$6:$AD$26,"="&amp;卡牌属性!HA61)&gt;0,卡牌属性!HD61,0)</f>
        <v>8</v>
      </c>
      <c r="HW61" s="14">
        <f t="shared" si="127"/>
        <v>100</v>
      </c>
      <c r="HX61" s="14">
        <f t="shared" si="128"/>
        <v>50</v>
      </c>
      <c r="HY61" s="14">
        <f t="shared" si="129"/>
        <v>1000</v>
      </c>
      <c r="HZ61" s="14">
        <f t="shared" si="72"/>
        <v>10</v>
      </c>
      <c r="IA61" s="14">
        <f t="shared" si="73"/>
        <v>5</v>
      </c>
      <c r="IB61" s="14">
        <f t="shared" si="74"/>
        <v>100</v>
      </c>
      <c r="IC61" s="14">
        <f t="shared" si="75"/>
        <v>1526</v>
      </c>
      <c r="ID61" s="14">
        <f t="shared" si="76"/>
        <v>739</v>
      </c>
      <c r="IE61" s="14">
        <f t="shared" si="77"/>
        <v>14560</v>
      </c>
      <c r="IF61" s="14">
        <f t="shared" si="78"/>
        <v>300</v>
      </c>
      <c r="IG61" s="14">
        <f t="shared" si="79"/>
        <v>2100</v>
      </c>
      <c r="IH61" s="14">
        <f t="shared" si="80"/>
        <v>3000</v>
      </c>
      <c r="II61" s="14">
        <f t="shared" si="81"/>
        <v>44600</v>
      </c>
      <c r="IJ61" s="17">
        <f t="shared" si="82"/>
        <v>6.7264573991031393E-3</v>
      </c>
      <c r="IK61" s="17">
        <f t="shared" si="83"/>
        <v>4.708520179372197E-2</v>
      </c>
      <c r="IL61" s="17">
        <f t="shared" si="84"/>
        <v>6.726457399103139E-2</v>
      </c>
      <c r="IM61" s="23">
        <f>SUM(IF$5:IF61)</f>
        <v>12680</v>
      </c>
      <c r="IN61" s="14">
        <f>SUM(IG$5:IG61)</f>
        <v>17020</v>
      </c>
      <c r="IO61" s="14">
        <f>SUM(IH$5:IH61)</f>
        <v>13360</v>
      </c>
      <c r="IP61" s="17">
        <f t="shared" si="85"/>
        <v>0.28430493273542601</v>
      </c>
      <c r="IQ61" s="17">
        <f t="shared" si="86"/>
        <v>0.38161434977578473</v>
      </c>
      <c r="IR61" s="17">
        <f t="shared" si="87"/>
        <v>0.29955156950672646</v>
      </c>
    </row>
    <row r="62" spans="31:252" ht="16.5" x14ac:dyDescent="0.2">
      <c r="AE62" s="13">
        <v>58</v>
      </c>
      <c r="AF62" s="13">
        <f t="shared" si="47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0"/>
        <v>15792</v>
      </c>
      <c r="AO62" s="14">
        <f t="shared" si="130"/>
        <v>15792</v>
      </c>
      <c r="AP62" s="14">
        <f t="shared" si="130"/>
        <v>15792</v>
      </c>
      <c r="AQ62" s="14">
        <f t="shared" si="130"/>
        <v>15792</v>
      </c>
      <c r="AR62" s="14">
        <f>INDEX(属性投放!$DF$6:$DF$85,(卡牌属性!AG62-2)*20+卡牌属性!AL62)</f>
        <v>7884</v>
      </c>
      <c r="AS62" s="14">
        <f t="shared" si="131"/>
        <v>7884</v>
      </c>
      <c r="AT62" s="14">
        <f t="shared" si="131"/>
        <v>7884</v>
      </c>
      <c r="AU62" s="14">
        <f t="shared" si="131"/>
        <v>7884</v>
      </c>
      <c r="AV62" s="14">
        <f t="shared" si="131"/>
        <v>7884</v>
      </c>
      <c r="AW62" s="14">
        <f>INDEX(属性投放!$DG$6:$DG$85,(卡牌属性!AG62-2)*20+卡牌属性!AL62)</f>
        <v>78860</v>
      </c>
      <c r="AX62" s="14">
        <f t="shared" si="132"/>
        <v>78860</v>
      </c>
      <c r="AY62" s="14">
        <f t="shared" si="132"/>
        <v>78860</v>
      </c>
      <c r="AZ62" s="14">
        <f t="shared" si="132"/>
        <v>78860</v>
      </c>
      <c r="BA62" s="14">
        <f t="shared" si="132"/>
        <v>78860</v>
      </c>
      <c r="BB62" s="14">
        <f>INDEX(属性投放!$DK$6:$DK$85,(卡牌属性!AG62-2)*20+卡牌属性!AL62)</f>
        <v>314</v>
      </c>
      <c r="BC62" s="14">
        <f t="shared" si="133"/>
        <v>314</v>
      </c>
      <c r="BD62" s="14">
        <f t="shared" si="133"/>
        <v>314</v>
      </c>
      <c r="BE62" s="14">
        <f t="shared" si="133"/>
        <v>314</v>
      </c>
      <c r="BF62" s="14">
        <f t="shared" si="133"/>
        <v>314</v>
      </c>
      <c r="BG62" s="14">
        <f>INDEX(属性投放!$DL$6:$DL$85,(卡牌属性!AG62-2)*20+卡牌属性!AL62)</f>
        <v>157</v>
      </c>
      <c r="BH62" s="14">
        <f t="shared" si="134"/>
        <v>157</v>
      </c>
      <c r="BI62" s="14">
        <f t="shared" si="134"/>
        <v>157</v>
      </c>
      <c r="BJ62" s="14">
        <f t="shared" si="134"/>
        <v>157</v>
      </c>
      <c r="BK62" s="14">
        <f t="shared" si="134"/>
        <v>157</v>
      </c>
      <c r="BL62" s="14">
        <f>INDEX(属性投放!$DM$6:$DM$85,(卡牌属性!AG62-2)*20+卡牌属性!AL62)</f>
        <v>1570</v>
      </c>
      <c r="BM62" s="14">
        <f t="shared" si="135"/>
        <v>1570</v>
      </c>
      <c r="BN62" s="14">
        <f t="shared" si="135"/>
        <v>1570</v>
      </c>
      <c r="BO62" s="14">
        <f t="shared" si="135"/>
        <v>1570</v>
      </c>
      <c r="BP62" s="14">
        <f t="shared" si="135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674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674</v>
      </c>
      <c r="CN62" s="14">
        <f>INDEX(属性投放!$BD$6:$BD$85,(BW62-2)*20+CB62)</f>
        <v>500</v>
      </c>
      <c r="CQ62" s="13">
        <v>58</v>
      </c>
      <c r="CR62" s="13">
        <f t="shared" si="48"/>
        <v>2</v>
      </c>
      <c r="CS62" s="13">
        <f t="shared" si="49"/>
        <v>6</v>
      </c>
      <c r="CT62" s="14">
        <f t="shared" si="50"/>
        <v>3</v>
      </c>
      <c r="CU62" s="14">
        <f t="shared" si="51"/>
        <v>1102002</v>
      </c>
      <c r="CV62" s="14" t="str">
        <f>INDEX($O$6:$O$36,CR62)&amp;"-"&amp;INDEX(属性投放!$AB$7:$AB$36,CX62)&amp;"-魂火-"&amp;CZ62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701</v>
      </c>
      <c r="CZ62" s="14">
        <f>INDEX(属性投放!$AM$7:$AM$58,CS62)</f>
        <v>1</v>
      </c>
      <c r="DA62" s="14">
        <f t="shared" si="18"/>
        <v>6</v>
      </c>
      <c r="DB62" s="14">
        <f>INDEX(属性投放!$AN$7:$AN$58,DA62)</f>
        <v>30</v>
      </c>
      <c r="DC62" s="14" t="s">
        <v>702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703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704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19"/>
        <v>1102003</v>
      </c>
      <c r="DQ62" s="14" t="str">
        <f t="shared" si="20"/>
        <v>典韦18突</v>
      </c>
      <c r="DR62" s="14">
        <f t="shared" si="52"/>
        <v>7</v>
      </c>
      <c r="DS62" s="14">
        <f t="shared" si="53"/>
        <v>6</v>
      </c>
      <c r="DT62" s="14">
        <f t="shared" si="54"/>
        <v>6</v>
      </c>
      <c r="DU62" s="14">
        <f t="shared" si="21"/>
        <v>4</v>
      </c>
      <c r="DV62" s="14">
        <f t="shared" si="22"/>
        <v>18</v>
      </c>
      <c r="DW62" s="14">
        <f t="shared" si="23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6"/>
        <v>11708</v>
      </c>
      <c r="EC62" s="14">
        <f t="shared" si="137"/>
        <v>12275</v>
      </c>
      <c r="ED62" s="14">
        <f t="shared" si="138"/>
        <v>12945</v>
      </c>
      <c r="EE62" s="14">
        <f t="shared" si="139"/>
        <v>12945</v>
      </c>
      <c r="EF62" s="14">
        <f t="shared" si="140"/>
        <v>14595</v>
      </c>
      <c r="EG62" s="14">
        <f t="shared" si="141"/>
        <v>5230</v>
      </c>
      <c r="EH62" s="14">
        <f t="shared" si="142"/>
        <v>5789</v>
      </c>
      <c r="EI62" s="14">
        <f t="shared" si="143"/>
        <v>5789</v>
      </c>
      <c r="EJ62" s="14">
        <f t="shared" si="144"/>
        <v>6068</v>
      </c>
      <c r="EK62" s="14">
        <f t="shared" si="145"/>
        <v>6369</v>
      </c>
      <c r="EL62" s="14">
        <f t="shared" si="146"/>
        <v>103990</v>
      </c>
      <c r="EM62" s="14">
        <f t="shared" si="147"/>
        <v>115580</v>
      </c>
      <c r="EN62" s="14">
        <f t="shared" si="148"/>
        <v>115580</v>
      </c>
      <c r="EO62" s="14">
        <f t="shared" si="149"/>
        <v>121000</v>
      </c>
      <c r="EP62" s="14">
        <f t="shared" si="150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F62" s="14">
        <f>INDEX(属性投放!$BP$6:$BP$85,(卡牌属性!$DU62-2)*20+卡牌属性!$DV62)</f>
        <v>2350</v>
      </c>
      <c r="FG62" s="14">
        <f>INDEX(属性投放!$BP$6:$BP$85,(卡牌属性!$DU62-2)*20+卡牌属性!$DV62)</f>
        <v>2350</v>
      </c>
      <c r="FH62" s="14">
        <f>INDEX(属性投放!$BP$6:$BP$85,(卡牌属性!$DU62-2)*20+卡牌属性!$DV62)</f>
        <v>2350</v>
      </c>
      <c r="FI62" s="14">
        <f>INDEX(属性投放!$BP$6:$BP$85,(卡牌属性!$DU62-2)*20+卡牌属性!$DV62)</f>
        <v>2350</v>
      </c>
      <c r="FJ62" s="14">
        <f>INDEX(属性投放!$BP$6:$BP$85,(卡牌属性!$DU62-2)*20+卡牌属性!$DV62)</f>
        <v>2350</v>
      </c>
      <c r="FK62" s="14">
        <f>INDEX(属性投放!$BQ$6:$BQ$85,(卡牌属性!$DU62-2)*20+卡牌属性!$DV62)</f>
        <v>1175</v>
      </c>
      <c r="FL62" s="14">
        <f>INDEX(属性投放!$BQ$6:$BQ$85,(卡牌属性!$DU62-2)*20+卡牌属性!$DV62)</f>
        <v>1175</v>
      </c>
      <c r="FM62" s="14">
        <f>INDEX(属性投放!$BQ$6:$BQ$85,(卡牌属性!$DU62-2)*20+卡牌属性!$DV62)</f>
        <v>1175</v>
      </c>
      <c r="FN62" s="14">
        <f>INDEX(属性投放!$BQ$6:$BQ$85,(卡牌属性!$DU62-2)*20+卡牌属性!$DV62)</f>
        <v>1175</v>
      </c>
      <c r="FO62" s="14">
        <f>INDEX(属性投放!$BQ$6:$BQ$85,(卡牌属性!$DU62-2)*20+卡牌属性!$DV62)</f>
        <v>1175</v>
      </c>
      <c r="FP62" s="14">
        <f>INDEX(属性投放!$BR$6:$BR$85,(卡牌属性!$DU62-2)*20+卡牌属性!$DV62)</f>
        <v>23500</v>
      </c>
      <c r="FQ62" s="14">
        <f>INDEX(属性投放!$BR$6:$BR$85,(卡牌属性!$DU62-2)*20+卡牌属性!$DV62)</f>
        <v>23500</v>
      </c>
      <c r="FR62" s="14">
        <f>INDEX(属性投放!$BR$6:$BR$85,(卡牌属性!$DU62-2)*20+卡牌属性!$DV62)</f>
        <v>23500</v>
      </c>
      <c r="FS62" s="14">
        <f>INDEX(属性投放!$BR$6:$BR$85,(卡牌属性!$DU62-2)*20+卡牌属性!$DV62)</f>
        <v>23500</v>
      </c>
      <c r="FT62" s="14">
        <f>INDEX(属性投放!$BR$6:$BR$85,(卡牌属性!$DU62-2)*20+卡牌属性!$DV62)</f>
        <v>23500</v>
      </c>
      <c r="FX62" s="13">
        <v>58</v>
      </c>
      <c r="FY62" s="13">
        <f t="shared" si="109"/>
        <v>12</v>
      </c>
      <c r="FZ62" s="14">
        <f t="shared" si="70"/>
        <v>1102012</v>
      </c>
      <c r="GA62" s="14" t="s">
        <v>1478</v>
      </c>
      <c r="GB62" s="14">
        <f t="shared" si="110"/>
        <v>3</v>
      </c>
      <c r="GC62" s="14" t="str">
        <f t="shared" si="111"/>
        <v>夏侯惇-3星</v>
      </c>
      <c r="GD62" s="14">
        <f>INDEX(Y$6:Y$36,$FY62)+INDEX(属性偏向!Z$4:Z$8,卡牌属性!$GB62)</f>
        <v>9</v>
      </c>
      <c r="GE62" s="14" t="str">
        <f>INDEX(属性评价,卡牌属性!GD62)</f>
        <v>S</v>
      </c>
      <c r="GF62" s="14">
        <f>INDEX(Z$6:Z$36,$FY62)+INDEX(属性偏向!AA$4:AA$8,卡牌属性!$GB62)</f>
        <v>8</v>
      </c>
      <c r="GG62" s="14" t="str">
        <f>INDEX(属性评价,卡牌属性!GF62)</f>
        <v>A+</v>
      </c>
      <c r="GH62" s="14">
        <f>INDEX(AA$6:AA$36,$FY62)+INDEX(属性偏向!AB$4:AB$8,卡牌属性!$GB62)</f>
        <v>10</v>
      </c>
      <c r="GI62" s="14" t="str">
        <f>INDEX(属性评价,卡牌属性!GH62)</f>
        <v>S+</v>
      </c>
      <c r="GL62" s="13">
        <v>58</v>
      </c>
      <c r="GM62" s="13">
        <f t="shared" si="112"/>
        <v>12</v>
      </c>
      <c r="GN62" s="14">
        <f t="shared" si="71"/>
        <v>1101012</v>
      </c>
      <c r="GO62" s="14" t="s">
        <v>1478</v>
      </c>
      <c r="GP62" s="14">
        <f t="shared" si="113"/>
        <v>3</v>
      </c>
      <c r="GQ62" s="14" t="str">
        <f t="shared" si="114"/>
        <v>南御夫-3星</v>
      </c>
      <c r="GR62" s="14">
        <f>INDEX(J$6:J$36,$GM62)+INDEX(属性偏向!Z$4:Z$8,卡牌属性!$GB62)</f>
        <v>5</v>
      </c>
      <c r="GS62" s="14" t="str">
        <f>INDEX(属性评价,卡牌属性!GR62)</f>
        <v>B</v>
      </c>
      <c r="GT62" s="14">
        <f>INDEX(K$6:K$36,$GM62)+INDEX(属性偏向!Z$4:Z$8,卡牌属性!$GB62)</f>
        <v>6</v>
      </c>
      <c r="GU62" s="14" t="str">
        <f>INDEX(属性评价,卡牌属性!GT62)</f>
        <v>B+</v>
      </c>
      <c r="GV62" s="14">
        <f>INDEX(L$6:L$36,$GM62)+INDEX(属性偏向!Z$4:Z$8,卡牌属性!$GB62)</f>
        <v>5</v>
      </c>
      <c r="GW62" s="14" t="str">
        <f>INDEX(属性评价,卡牌属性!GV62)</f>
        <v>B</v>
      </c>
      <c r="HA62" s="13">
        <v>58</v>
      </c>
      <c r="HB62" s="13">
        <f>MATCH(HA62-1,属性投放!$T$6:$T$66,1)</f>
        <v>5</v>
      </c>
      <c r="HC62" s="13">
        <f>MATCH(HA62,属性投放!$AN$6:$AN$58,1)-1</f>
        <v>15</v>
      </c>
      <c r="HD62" s="13">
        <f>MATCH(HA62-1,属性投放!$AD$6:$AD$26,1)</f>
        <v>9</v>
      </c>
      <c r="HE62" s="13" t="str">
        <f>INDEX(属性投放!$AB$7:$AB$26,卡牌属性!HD62)</f>
        <v>叫唤+2</v>
      </c>
      <c r="HF62" s="14">
        <f t="shared" si="115"/>
        <v>1061</v>
      </c>
      <c r="HG62" s="14">
        <f t="shared" si="116"/>
        <v>503</v>
      </c>
      <c r="HH62" s="14">
        <f t="shared" si="117"/>
        <v>9910</v>
      </c>
      <c r="HI62" s="14">
        <f t="shared" si="118"/>
        <v>10</v>
      </c>
      <c r="HJ62" s="14">
        <f t="shared" si="119"/>
        <v>5</v>
      </c>
      <c r="HK62" s="14">
        <f t="shared" si="120"/>
        <v>100</v>
      </c>
      <c r="HL62" s="14">
        <f>HF62+HI62*($HA62-INDEX(属性投放!$AD$6:$AD$26,卡牌属性!$HD62))</f>
        <v>1071</v>
      </c>
      <c r="HM62" s="14">
        <f>HG62+HJ62*($HA62-INDEX(属性投放!$AD$6:$AD$26,卡牌属性!$HD62))</f>
        <v>508</v>
      </c>
      <c r="HN62" s="14">
        <f>HH62+HK62*($HA62-INDEX(属性投放!$AD$6:$AD$26,卡牌属性!$HD62))</f>
        <v>10010</v>
      </c>
      <c r="HO62" s="14">
        <f t="shared" si="121"/>
        <v>565</v>
      </c>
      <c r="HP62" s="14">
        <f t="shared" si="122"/>
        <v>286</v>
      </c>
      <c r="HQ62" s="14">
        <f t="shared" si="123"/>
        <v>5650</v>
      </c>
      <c r="HR62" s="14">
        <f>IF(COUNTIF(属性投放!$AN$7:$AN$58,"="&amp;卡牌属性!HA62)&gt;0,卡牌属性!HC62,0)</f>
        <v>0</v>
      </c>
      <c r="HS62" s="14">
        <f t="shared" si="124"/>
        <v>0</v>
      </c>
      <c r="HT62" s="14">
        <f t="shared" si="125"/>
        <v>0</v>
      </c>
      <c r="HU62" s="14">
        <f t="shared" si="126"/>
        <v>0</v>
      </c>
      <c r="HV62" s="14">
        <f>IF(COUNTIF(属性投放!$AD$6:$AD$26,"="&amp;卡牌属性!HA62)&gt;0,卡牌属性!HD62,0)</f>
        <v>0</v>
      </c>
      <c r="HW62" s="14">
        <f t="shared" si="127"/>
        <v>0</v>
      </c>
      <c r="HX62" s="14">
        <f t="shared" si="128"/>
        <v>0</v>
      </c>
      <c r="HY62" s="14">
        <f t="shared" si="129"/>
        <v>0</v>
      </c>
      <c r="HZ62" s="14">
        <f t="shared" si="72"/>
        <v>10</v>
      </c>
      <c r="IA62" s="14">
        <f t="shared" si="73"/>
        <v>5</v>
      </c>
      <c r="IB62" s="14">
        <f t="shared" si="74"/>
        <v>100</v>
      </c>
      <c r="IC62" s="14">
        <f t="shared" si="75"/>
        <v>1636</v>
      </c>
      <c r="ID62" s="14">
        <f t="shared" si="76"/>
        <v>794</v>
      </c>
      <c r="IE62" s="14">
        <f t="shared" si="77"/>
        <v>15660</v>
      </c>
      <c r="IF62" s="14">
        <f t="shared" si="78"/>
        <v>300</v>
      </c>
      <c r="IG62" s="14">
        <f t="shared" si="79"/>
        <v>0</v>
      </c>
      <c r="IH62" s="14">
        <f t="shared" si="80"/>
        <v>0</v>
      </c>
      <c r="II62" s="14">
        <f t="shared" si="81"/>
        <v>47900</v>
      </c>
      <c r="IJ62" s="17">
        <f t="shared" si="82"/>
        <v>6.2630480167014616E-3</v>
      </c>
      <c r="IK62" s="17">
        <f t="shared" si="83"/>
        <v>0</v>
      </c>
      <c r="IL62" s="17">
        <f t="shared" si="84"/>
        <v>0</v>
      </c>
      <c r="IM62" s="23">
        <f>SUM(IF$5:IF62)</f>
        <v>12980</v>
      </c>
      <c r="IN62" s="14">
        <f>SUM(IG$5:IG62)</f>
        <v>17020</v>
      </c>
      <c r="IO62" s="14">
        <f>SUM(IH$5:IH62)</f>
        <v>13360</v>
      </c>
      <c r="IP62" s="17">
        <f t="shared" si="85"/>
        <v>0.27098121085594989</v>
      </c>
      <c r="IQ62" s="17">
        <f t="shared" si="86"/>
        <v>0.35532359081419623</v>
      </c>
      <c r="IR62" s="17">
        <f t="shared" si="87"/>
        <v>0.2789144050104384</v>
      </c>
    </row>
    <row r="63" spans="31:252" ht="16.5" x14ac:dyDescent="0.2">
      <c r="AE63" s="13">
        <v>59</v>
      </c>
      <c r="AF63" s="13">
        <f t="shared" si="47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0"/>
        <v>24763</v>
      </c>
      <c r="AO63" s="14">
        <f t="shared" si="130"/>
        <v>24763</v>
      </c>
      <c r="AP63" s="14">
        <f t="shared" si="130"/>
        <v>24763</v>
      </c>
      <c r="AQ63" s="14">
        <f t="shared" si="130"/>
        <v>24763</v>
      </c>
      <c r="AR63" s="14">
        <f>INDEX(属性投放!$DF$6:$DF$85,(卡牌属性!AG63-2)*20+卡牌属性!AL63)</f>
        <v>12370</v>
      </c>
      <c r="AS63" s="14">
        <f t="shared" si="131"/>
        <v>12370</v>
      </c>
      <c r="AT63" s="14">
        <f t="shared" si="131"/>
        <v>12370</v>
      </c>
      <c r="AU63" s="14">
        <f t="shared" si="131"/>
        <v>12370</v>
      </c>
      <c r="AV63" s="14">
        <f t="shared" si="131"/>
        <v>12370</v>
      </c>
      <c r="AW63" s="14">
        <f>INDEX(属性投放!$DG$6:$DG$85,(卡牌属性!AG63-2)*20+卡牌属性!AL63)</f>
        <v>123715</v>
      </c>
      <c r="AX63" s="14">
        <f t="shared" si="132"/>
        <v>123715</v>
      </c>
      <c r="AY63" s="14">
        <f t="shared" si="132"/>
        <v>123715</v>
      </c>
      <c r="AZ63" s="14">
        <f t="shared" si="132"/>
        <v>123715</v>
      </c>
      <c r="BA63" s="14">
        <f t="shared" si="132"/>
        <v>123715</v>
      </c>
      <c r="BB63" s="14">
        <f>INDEX(属性投放!$DK$6:$DK$85,(卡牌属性!AG63-2)*20+卡牌属性!AL63)</f>
        <v>620</v>
      </c>
      <c r="BC63" s="14">
        <f t="shared" si="133"/>
        <v>620</v>
      </c>
      <c r="BD63" s="14">
        <f t="shared" si="133"/>
        <v>620</v>
      </c>
      <c r="BE63" s="14">
        <f t="shared" si="133"/>
        <v>620</v>
      </c>
      <c r="BF63" s="14">
        <f t="shared" si="133"/>
        <v>620</v>
      </c>
      <c r="BG63" s="14">
        <f>INDEX(属性投放!$DL$6:$DL$85,(卡牌属性!AG63-2)*20+卡牌属性!AL63)</f>
        <v>310</v>
      </c>
      <c r="BH63" s="14">
        <f t="shared" si="134"/>
        <v>310</v>
      </c>
      <c r="BI63" s="14">
        <f t="shared" si="134"/>
        <v>310</v>
      </c>
      <c r="BJ63" s="14">
        <f t="shared" si="134"/>
        <v>310</v>
      </c>
      <c r="BK63" s="14">
        <f t="shared" si="134"/>
        <v>310</v>
      </c>
      <c r="BL63" s="14">
        <f>INDEX(属性投放!$DM$6:$DM$85,(卡牌属性!AG63-2)*20+卡牌属性!AL63)</f>
        <v>3100</v>
      </c>
      <c r="BM63" s="14">
        <f t="shared" si="135"/>
        <v>3100</v>
      </c>
      <c r="BN63" s="14">
        <f t="shared" si="135"/>
        <v>3100</v>
      </c>
      <c r="BO63" s="14">
        <f t="shared" si="135"/>
        <v>3100</v>
      </c>
      <c r="BP63" s="14">
        <f t="shared" si="135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674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674</v>
      </c>
      <c r="CN63" s="14">
        <f>INDEX(属性投放!$BD$6:$BD$85,(BW63-2)*20+CB63)</f>
        <v>750</v>
      </c>
      <c r="CQ63" s="13">
        <v>59</v>
      </c>
      <c r="CR63" s="13">
        <f t="shared" si="48"/>
        <v>2</v>
      </c>
      <c r="CS63" s="13">
        <f t="shared" si="49"/>
        <v>7</v>
      </c>
      <c r="CT63" s="14">
        <f t="shared" si="50"/>
        <v>3</v>
      </c>
      <c r="CU63" s="14">
        <f t="shared" si="51"/>
        <v>1102002</v>
      </c>
      <c r="CV63" s="14" t="str">
        <f>INDEX($O$6:$O$36,CR63)&amp;"-"&amp;INDEX(属性投放!$AB$7:$AB$36,CX63)&amp;"-魂火-"&amp;CZ63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701</v>
      </c>
      <c r="CZ63" s="14">
        <f>INDEX(属性投放!$AM$7:$AM$58,CS63)</f>
        <v>2</v>
      </c>
      <c r="DA63" s="14">
        <f t="shared" si="18"/>
        <v>7</v>
      </c>
      <c r="DB63" s="14">
        <f>INDEX(属性投放!$AN$7:$AN$58,DA63)</f>
        <v>35</v>
      </c>
      <c r="DC63" s="14" t="s">
        <v>702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703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704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19"/>
        <v>1102003</v>
      </c>
      <c r="DQ63" s="14" t="str">
        <f t="shared" si="20"/>
        <v>典韦19突</v>
      </c>
      <c r="DR63" s="14">
        <f t="shared" si="52"/>
        <v>7</v>
      </c>
      <c r="DS63" s="14">
        <f t="shared" si="53"/>
        <v>6</v>
      </c>
      <c r="DT63" s="14">
        <f t="shared" si="54"/>
        <v>6</v>
      </c>
      <c r="DU63" s="14">
        <f t="shared" si="21"/>
        <v>4</v>
      </c>
      <c r="DV63" s="14">
        <f t="shared" si="22"/>
        <v>19</v>
      </c>
      <c r="DW63" s="14">
        <f t="shared" si="23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6"/>
        <v>14408</v>
      </c>
      <c r="EC63" s="14">
        <f t="shared" si="137"/>
        <v>15045</v>
      </c>
      <c r="ED63" s="14">
        <f t="shared" si="138"/>
        <v>15820</v>
      </c>
      <c r="EE63" s="14">
        <f t="shared" si="139"/>
        <v>15820</v>
      </c>
      <c r="EF63" s="14">
        <f t="shared" si="140"/>
        <v>17645</v>
      </c>
      <c r="EG63" s="14">
        <f t="shared" si="141"/>
        <v>6531</v>
      </c>
      <c r="EH63" s="14">
        <f t="shared" si="142"/>
        <v>7139</v>
      </c>
      <c r="EI63" s="14">
        <f t="shared" si="143"/>
        <v>7139</v>
      </c>
      <c r="EJ63" s="14">
        <f t="shared" si="144"/>
        <v>7453</v>
      </c>
      <c r="EK63" s="14">
        <f t="shared" si="145"/>
        <v>7810</v>
      </c>
      <c r="EL63" s="14">
        <f t="shared" si="146"/>
        <v>129940</v>
      </c>
      <c r="EM63" s="14">
        <f t="shared" si="147"/>
        <v>142580</v>
      </c>
      <c r="EN63" s="14">
        <f t="shared" si="148"/>
        <v>142580</v>
      </c>
      <c r="EO63" s="14">
        <f t="shared" si="149"/>
        <v>148700</v>
      </c>
      <c r="EP63" s="14">
        <f t="shared" si="150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F63" s="14">
        <f>INDEX(属性投放!$BP$6:$BP$85,(卡牌属性!$DU63-2)*20+卡牌属性!$DV63)</f>
        <v>2350</v>
      </c>
      <c r="FG63" s="14">
        <f>INDEX(属性投放!$BP$6:$BP$85,(卡牌属性!$DU63-2)*20+卡牌属性!$DV63)</f>
        <v>2350</v>
      </c>
      <c r="FH63" s="14">
        <f>INDEX(属性投放!$BP$6:$BP$85,(卡牌属性!$DU63-2)*20+卡牌属性!$DV63)</f>
        <v>2350</v>
      </c>
      <c r="FI63" s="14">
        <f>INDEX(属性投放!$BP$6:$BP$85,(卡牌属性!$DU63-2)*20+卡牌属性!$DV63)</f>
        <v>2350</v>
      </c>
      <c r="FJ63" s="14">
        <f>INDEX(属性投放!$BP$6:$BP$85,(卡牌属性!$DU63-2)*20+卡牌属性!$DV63)</f>
        <v>2350</v>
      </c>
      <c r="FK63" s="14">
        <f>INDEX(属性投放!$BQ$6:$BQ$85,(卡牌属性!$DU63-2)*20+卡牌属性!$DV63)</f>
        <v>1175</v>
      </c>
      <c r="FL63" s="14">
        <f>INDEX(属性投放!$BQ$6:$BQ$85,(卡牌属性!$DU63-2)*20+卡牌属性!$DV63)</f>
        <v>1175</v>
      </c>
      <c r="FM63" s="14">
        <f>INDEX(属性投放!$BQ$6:$BQ$85,(卡牌属性!$DU63-2)*20+卡牌属性!$DV63)</f>
        <v>1175</v>
      </c>
      <c r="FN63" s="14">
        <f>INDEX(属性投放!$BQ$6:$BQ$85,(卡牌属性!$DU63-2)*20+卡牌属性!$DV63)</f>
        <v>1175</v>
      </c>
      <c r="FO63" s="14">
        <f>INDEX(属性投放!$BQ$6:$BQ$85,(卡牌属性!$DU63-2)*20+卡牌属性!$DV63)</f>
        <v>1175</v>
      </c>
      <c r="FP63" s="14">
        <f>INDEX(属性投放!$BR$6:$BR$85,(卡牌属性!$DU63-2)*20+卡牌属性!$DV63)</f>
        <v>23500</v>
      </c>
      <c r="FQ63" s="14">
        <f>INDEX(属性投放!$BR$6:$BR$85,(卡牌属性!$DU63-2)*20+卡牌属性!$DV63)</f>
        <v>23500</v>
      </c>
      <c r="FR63" s="14">
        <f>INDEX(属性投放!$BR$6:$BR$85,(卡牌属性!$DU63-2)*20+卡牌属性!$DV63)</f>
        <v>23500</v>
      </c>
      <c r="FS63" s="14">
        <f>INDEX(属性投放!$BR$6:$BR$85,(卡牌属性!$DU63-2)*20+卡牌属性!$DV63)</f>
        <v>23500</v>
      </c>
      <c r="FT63" s="14">
        <f>INDEX(属性投放!$BR$6:$BR$85,(卡牌属性!$DU63-2)*20+卡牌属性!$DV63)</f>
        <v>23500</v>
      </c>
      <c r="FX63" s="13">
        <v>59</v>
      </c>
      <c r="FY63" s="13">
        <f t="shared" si="109"/>
        <v>12</v>
      </c>
      <c r="FZ63" s="14">
        <f t="shared" si="70"/>
        <v>1102012</v>
      </c>
      <c r="GA63" s="14" t="s">
        <v>1478</v>
      </c>
      <c r="GB63" s="14">
        <f t="shared" si="110"/>
        <v>4</v>
      </c>
      <c r="GC63" s="14" t="str">
        <f t="shared" si="111"/>
        <v>夏侯惇-4星</v>
      </c>
      <c r="GD63" s="14">
        <f>INDEX(Y$6:Y$36,$FY63)+INDEX(属性偏向!Z$4:Z$8,卡牌属性!$GB63)</f>
        <v>9</v>
      </c>
      <c r="GE63" s="14" t="str">
        <f>INDEX(属性评价,卡牌属性!GD63)</f>
        <v>S</v>
      </c>
      <c r="GF63" s="14">
        <f>INDEX(Z$6:Z$36,$FY63)+INDEX(属性偏向!AA$4:AA$8,卡牌属性!$GB63)</f>
        <v>9</v>
      </c>
      <c r="GG63" s="14" t="str">
        <f>INDEX(属性评价,卡牌属性!GF63)</f>
        <v>S</v>
      </c>
      <c r="GH63" s="14">
        <f>INDEX(AA$6:AA$36,$FY63)+INDEX(属性偏向!AB$4:AB$8,卡牌属性!$GB63)</f>
        <v>11</v>
      </c>
      <c r="GI63" s="14" t="str">
        <f>INDEX(属性评价,卡牌属性!GH63)</f>
        <v>SS</v>
      </c>
      <c r="GL63" s="13">
        <v>59</v>
      </c>
      <c r="GM63" s="13">
        <f t="shared" si="112"/>
        <v>12</v>
      </c>
      <c r="GN63" s="14">
        <f t="shared" si="71"/>
        <v>1101012</v>
      </c>
      <c r="GO63" s="14" t="s">
        <v>1478</v>
      </c>
      <c r="GP63" s="14">
        <f t="shared" si="113"/>
        <v>4</v>
      </c>
      <c r="GQ63" s="14" t="str">
        <f t="shared" si="114"/>
        <v>南御夫-4星</v>
      </c>
      <c r="GR63" s="14">
        <f>INDEX(J$6:J$36,$GM63)+INDEX(属性偏向!Z$4:Z$8,卡牌属性!$GB63)</f>
        <v>5</v>
      </c>
      <c r="GS63" s="14" t="str">
        <f>INDEX(属性评价,卡牌属性!GR63)</f>
        <v>B</v>
      </c>
      <c r="GT63" s="14">
        <f>INDEX(K$6:K$36,$GM63)+INDEX(属性偏向!Z$4:Z$8,卡牌属性!$GB63)</f>
        <v>6</v>
      </c>
      <c r="GU63" s="14" t="str">
        <f>INDEX(属性评价,卡牌属性!GT63)</f>
        <v>B+</v>
      </c>
      <c r="GV63" s="14">
        <f>INDEX(L$6:L$36,$GM63)+INDEX(属性偏向!Z$4:Z$8,卡牌属性!$GB63)</f>
        <v>5</v>
      </c>
      <c r="GW63" s="14" t="str">
        <f>INDEX(属性评价,卡牌属性!GV63)</f>
        <v>B</v>
      </c>
      <c r="HA63" s="13">
        <v>59</v>
      </c>
      <c r="HB63" s="13">
        <f>MATCH(HA63-1,属性投放!$T$6:$T$66,1)</f>
        <v>5</v>
      </c>
      <c r="HC63" s="13">
        <f>MATCH(HA63,属性投放!$AN$6:$AN$58,1)-1</f>
        <v>15</v>
      </c>
      <c r="HD63" s="13">
        <f>MATCH(HA63-1,属性投放!$AD$6:$AD$26,1)</f>
        <v>9</v>
      </c>
      <c r="HE63" s="13" t="str">
        <f>INDEX(属性投放!$AB$7:$AB$26,卡牌属性!HD63)</f>
        <v>叫唤+2</v>
      </c>
      <c r="HF63" s="14">
        <f t="shared" si="115"/>
        <v>1061</v>
      </c>
      <c r="HG63" s="14">
        <f t="shared" si="116"/>
        <v>503</v>
      </c>
      <c r="HH63" s="14">
        <f t="shared" si="117"/>
        <v>9910</v>
      </c>
      <c r="HI63" s="14">
        <f t="shared" si="118"/>
        <v>10</v>
      </c>
      <c r="HJ63" s="14">
        <f t="shared" si="119"/>
        <v>5</v>
      </c>
      <c r="HK63" s="14">
        <f t="shared" si="120"/>
        <v>100</v>
      </c>
      <c r="HL63" s="14">
        <f>HF63+HI63*($HA63-INDEX(属性投放!$AD$6:$AD$26,卡牌属性!$HD63))</f>
        <v>1081</v>
      </c>
      <c r="HM63" s="14">
        <f>HG63+HJ63*($HA63-INDEX(属性投放!$AD$6:$AD$26,卡牌属性!$HD63))</f>
        <v>513</v>
      </c>
      <c r="HN63" s="14">
        <f>HH63+HK63*($HA63-INDEX(属性投放!$AD$6:$AD$26,卡牌属性!$HD63))</f>
        <v>10110</v>
      </c>
      <c r="HO63" s="14">
        <f t="shared" si="121"/>
        <v>565</v>
      </c>
      <c r="HP63" s="14">
        <f t="shared" si="122"/>
        <v>286</v>
      </c>
      <c r="HQ63" s="14">
        <f t="shared" si="123"/>
        <v>5650</v>
      </c>
      <c r="HR63" s="14">
        <f>IF(COUNTIF(属性投放!$AN$7:$AN$58,"="&amp;卡牌属性!HA63)&gt;0,卡牌属性!HC63,0)</f>
        <v>0</v>
      </c>
      <c r="HS63" s="14">
        <f t="shared" si="124"/>
        <v>0</v>
      </c>
      <c r="HT63" s="14">
        <f t="shared" si="125"/>
        <v>0</v>
      </c>
      <c r="HU63" s="14">
        <f t="shared" si="126"/>
        <v>0</v>
      </c>
      <c r="HV63" s="14">
        <f>IF(COUNTIF(属性投放!$AD$6:$AD$26,"="&amp;卡牌属性!HA63)&gt;0,卡牌属性!HD63,0)</f>
        <v>0</v>
      </c>
      <c r="HW63" s="14">
        <f t="shared" si="127"/>
        <v>0</v>
      </c>
      <c r="HX63" s="14">
        <f t="shared" si="128"/>
        <v>0</v>
      </c>
      <c r="HY63" s="14">
        <f t="shared" si="129"/>
        <v>0</v>
      </c>
      <c r="HZ63" s="14">
        <f t="shared" si="72"/>
        <v>10</v>
      </c>
      <c r="IA63" s="14">
        <f t="shared" si="73"/>
        <v>5</v>
      </c>
      <c r="IB63" s="14">
        <f t="shared" si="74"/>
        <v>100</v>
      </c>
      <c r="IC63" s="14">
        <f t="shared" si="75"/>
        <v>1646</v>
      </c>
      <c r="ID63" s="14">
        <f t="shared" si="76"/>
        <v>799</v>
      </c>
      <c r="IE63" s="14">
        <f t="shared" si="77"/>
        <v>15760</v>
      </c>
      <c r="IF63" s="14">
        <f t="shared" si="78"/>
        <v>300</v>
      </c>
      <c r="IG63" s="14">
        <f t="shared" si="79"/>
        <v>0</v>
      </c>
      <c r="IH63" s="14">
        <f t="shared" si="80"/>
        <v>0</v>
      </c>
      <c r="II63" s="14">
        <f t="shared" si="81"/>
        <v>48200</v>
      </c>
      <c r="IJ63" s="17">
        <f t="shared" si="82"/>
        <v>6.2240663900414933E-3</v>
      </c>
      <c r="IK63" s="17">
        <f t="shared" si="83"/>
        <v>0</v>
      </c>
      <c r="IL63" s="17">
        <f t="shared" si="84"/>
        <v>0</v>
      </c>
      <c r="IM63" s="23">
        <f>SUM(IF$5:IF63)</f>
        <v>13280</v>
      </c>
      <c r="IN63" s="14">
        <f>SUM(IG$5:IG63)</f>
        <v>17020</v>
      </c>
      <c r="IO63" s="14">
        <f>SUM(IH$5:IH63)</f>
        <v>13360</v>
      </c>
      <c r="IP63" s="17">
        <f t="shared" si="85"/>
        <v>0.27551867219917014</v>
      </c>
      <c r="IQ63" s="17">
        <f t="shared" si="86"/>
        <v>0.35311203319502077</v>
      </c>
      <c r="IR63" s="17">
        <f t="shared" si="87"/>
        <v>0.27717842323651454</v>
      </c>
    </row>
    <row r="64" spans="31:252" ht="16.5" x14ac:dyDescent="0.2">
      <c r="AE64" s="13">
        <v>60</v>
      </c>
      <c r="AF64" s="13">
        <f t="shared" si="47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0"/>
        <v>26093</v>
      </c>
      <c r="AO64" s="14">
        <f t="shared" si="130"/>
        <v>26093</v>
      </c>
      <c r="AP64" s="14">
        <f t="shared" si="130"/>
        <v>26093</v>
      </c>
      <c r="AQ64" s="14">
        <f t="shared" si="130"/>
        <v>26093</v>
      </c>
      <c r="AR64" s="14">
        <f>INDEX(属性投放!$DF$6:$DF$85,(卡牌属性!AG64-2)*20+卡牌属性!AL64)</f>
        <v>13035</v>
      </c>
      <c r="AS64" s="14">
        <f t="shared" si="131"/>
        <v>13035</v>
      </c>
      <c r="AT64" s="14">
        <f t="shared" si="131"/>
        <v>13035</v>
      </c>
      <c r="AU64" s="14">
        <f t="shared" si="131"/>
        <v>13035</v>
      </c>
      <c r="AV64" s="14">
        <f t="shared" si="131"/>
        <v>13035</v>
      </c>
      <c r="AW64" s="14">
        <f>INDEX(属性投放!$DG$6:$DG$85,(卡牌属性!AG64-2)*20+卡牌属性!AL64)</f>
        <v>130365</v>
      </c>
      <c r="AX64" s="14">
        <f t="shared" si="132"/>
        <v>130365</v>
      </c>
      <c r="AY64" s="14">
        <f t="shared" si="132"/>
        <v>130365</v>
      </c>
      <c r="AZ64" s="14">
        <f t="shared" si="132"/>
        <v>130365</v>
      </c>
      <c r="BA64" s="14">
        <f t="shared" si="132"/>
        <v>130365</v>
      </c>
      <c r="BB64" s="14">
        <f>INDEX(属性投放!$DK$6:$DK$85,(卡牌属性!AG64-2)*20+卡牌属性!AL64)</f>
        <v>620</v>
      </c>
      <c r="BC64" s="14">
        <f t="shared" si="133"/>
        <v>620</v>
      </c>
      <c r="BD64" s="14">
        <f t="shared" si="133"/>
        <v>620</v>
      </c>
      <c r="BE64" s="14">
        <f t="shared" si="133"/>
        <v>620</v>
      </c>
      <c r="BF64" s="14">
        <f t="shared" si="133"/>
        <v>620</v>
      </c>
      <c r="BG64" s="14">
        <f>INDEX(属性投放!$DL$6:$DL$85,(卡牌属性!AG64-2)*20+卡牌属性!AL64)</f>
        <v>310</v>
      </c>
      <c r="BH64" s="14">
        <f t="shared" si="134"/>
        <v>310</v>
      </c>
      <c r="BI64" s="14">
        <f t="shared" si="134"/>
        <v>310</v>
      </c>
      <c r="BJ64" s="14">
        <f t="shared" si="134"/>
        <v>310</v>
      </c>
      <c r="BK64" s="14">
        <f t="shared" si="134"/>
        <v>310</v>
      </c>
      <c r="BL64" s="14">
        <f>INDEX(属性投放!$DM$6:$DM$85,(卡牌属性!AG64-2)*20+卡牌属性!AL64)</f>
        <v>3100</v>
      </c>
      <c r="BM64" s="14">
        <f t="shared" si="135"/>
        <v>3100</v>
      </c>
      <c r="BN64" s="14">
        <f t="shared" si="135"/>
        <v>3100</v>
      </c>
      <c r="BO64" s="14">
        <f t="shared" si="135"/>
        <v>3100</v>
      </c>
      <c r="BP64" s="14">
        <f t="shared" si="135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674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674</v>
      </c>
      <c r="CN64" s="14">
        <f>INDEX(属性投放!$BD$6:$BD$85,(BW64-2)*20+CB64)</f>
        <v>750</v>
      </c>
      <c r="CQ64" s="13">
        <v>60</v>
      </c>
      <c r="CR64" s="13">
        <f t="shared" si="48"/>
        <v>2</v>
      </c>
      <c r="CS64" s="13">
        <f t="shared" si="49"/>
        <v>8</v>
      </c>
      <c r="CT64" s="14">
        <f t="shared" si="50"/>
        <v>3</v>
      </c>
      <c r="CU64" s="14">
        <f t="shared" si="51"/>
        <v>1102002</v>
      </c>
      <c r="CV64" s="14" t="str">
        <f>INDEX($O$6:$O$36,CR64)&amp;"-"&amp;INDEX(属性投放!$AB$7:$AB$36,CX64)&amp;"-魂火-"&amp;CZ64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701</v>
      </c>
      <c r="CZ64" s="14">
        <f>INDEX(属性投放!$AM$7:$AM$58,CS64)</f>
        <v>1</v>
      </c>
      <c r="DA64" s="14">
        <f t="shared" si="18"/>
        <v>8</v>
      </c>
      <c r="DB64" s="14">
        <f>INDEX(属性投放!$AN$7:$AN$58,DA64)</f>
        <v>40</v>
      </c>
      <c r="DC64" s="14" t="s">
        <v>702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703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704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19"/>
        <v>1102003</v>
      </c>
      <c r="DQ64" s="14" t="str">
        <f t="shared" si="20"/>
        <v>典韦20突</v>
      </c>
      <c r="DR64" s="14">
        <f t="shared" si="52"/>
        <v>7</v>
      </c>
      <c r="DS64" s="14">
        <f t="shared" si="53"/>
        <v>6</v>
      </c>
      <c r="DT64" s="14">
        <f t="shared" si="54"/>
        <v>6</v>
      </c>
      <c r="DU64" s="14">
        <f t="shared" si="21"/>
        <v>4</v>
      </c>
      <c r="DV64" s="14">
        <f t="shared" si="22"/>
        <v>20</v>
      </c>
      <c r="DW64" s="14">
        <f t="shared" si="23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6"/>
        <v>17358</v>
      </c>
      <c r="EC64" s="14">
        <f t="shared" si="137"/>
        <v>18035</v>
      </c>
      <c r="ED64" s="14">
        <f t="shared" si="138"/>
        <v>18970</v>
      </c>
      <c r="EE64" s="14">
        <f t="shared" si="139"/>
        <v>18970</v>
      </c>
      <c r="EF64" s="14">
        <f t="shared" si="140"/>
        <v>21195</v>
      </c>
      <c r="EG64" s="14">
        <f t="shared" si="141"/>
        <v>7890</v>
      </c>
      <c r="EH64" s="14">
        <f t="shared" si="142"/>
        <v>8618</v>
      </c>
      <c r="EI64" s="14">
        <f t="shared" si="143"/>
        <v>8618</v>
      </c>
      <c r="EJ64" s="14">
        <f t="shared" si="144"/>
        <v>8948</v>
      </c>
      <c r="EK64" s="14">
        <f t="shared" si="145"/>
        <v>9385</v>
      </c>
      <c r="EL64" s="14">
        <f t="shared" si="146"/>
        <v>157040</v>
      </c>
      <c r="EM64" s="14">
        <f t="shared" si="147"/>
        <v>172080</v>
      </c>
      <c r="EN64" s="14">
        <f t="shared" si="148"/>
        <v>172080</v>
      </c>
      <c r="EO64" s="14">
        <f t="shared" si="149"/>
        <v>178600</v>
      </c>
      <c r="EP64" s="14">
        <f t="shared" si="150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F64" s="14">
        <f>INDEX(属性投放!$BP$6:$BP$85,(卡牌属性!$DU64-2)*20+卡牌属性!$DV64)</f>
        <v>2500</v>
      </c>
      <c r="FG64" s="14">
        <f>INDEX(属性投放!$BP$6:$BP$85,(卡牌属性!$DU64-2)*20+卡牌属性!$DV64)</f>
        <v>2500</v>
      </c>
      <c r="FH64" s="14">
        <f>INDEX(属性投放!$BP$6:$BP$85,(卡牌属性!$DU64-2)*20+卡牌属性!$DV64)</f>
        <v>2500</v>
      </c>
      <c r="FI64" s="14">
        <f>INDEX(属性投放!$BP$6:$BP$85,(卡牌属性!$DU64-2)*20+卡牌属性!$DV64)</f>
        <v>2500</v>
      </c>
      <c r="FJ64" s="14">
        <f>INDEX(属性投放!$BP$6:$BP$85,(卡牌属性!$DU64-2)*20+卡牌属性!$DV64)</f>
        <v>2500</v>
      </c>
      <c r="FK64" s="14">
        <f>INDEX(属性投放!$BQ$6:$BQ$85,(卡牌属性!$DU64-2)*20+卡牌属性!$DV64)</f>
        <v>1250</v>
      </c>
      <c r="FL64" s="14">
        <f>INDEX(属性投放!$BQ$6:$BQ$85,(卡牌属性!$DU64-2)*20+卡牌属性!$DV64)</f>
        <v>1250</v>
      </c>
      <c r="FM64" s="14">
        <f>INDEX(属性投放!$BQ$6:$BQ$85,(卡牌属性!$DU64-2)*20+卡牌属性!$DV64)</f>
        <v>1250</v>
      </c>
      <c r="FN64" s="14">
        <f>INDEX(属性投放!$BQ$6:$BQ$85,(卡牌属性!$DU64-2)*20+卡牌属性!$DV64)</f>
        <v>1250</v>
      </c>
      <c r="FO64" s="14">
        <f>INDEX(属性投放!$BQ$6:$BQ$85,(卡牌属性!$DU64-2)*20+卡牌属性!$DV64)</f>
        <v>1250</v>
      </c>
      <c r="FP64" s="14">
        <f>INDEX(属性投放!$BR$6:$BR$85,(卡牌属性!$DU64-2)*20+卡牌属性!$DV64)</f>
        <v>25000</v>
      </c>
      <c r="FQ64" s="14">
        <f>INDEX(属性投放!$BR$6:$BR$85,(卡牌属性!$DU64-2)*20+卡牌属性!$DV64)</f>
        <v>25000</v>
      </c>
      <c r="FR64" s="14">
        <f>INDEX(属性投放!$BR$6:$BR$85,(卡牌属性!$DU64-2)*20+卡牌属性!$DV64)</f>
        <v>25000</v>
      </c>
      <c r="FS64" s="14">
        <f>INDEX(属性投放!$BR$6:$BR$85,(卡牌属性!$DU64-2)*20+卡牌属性!$DV64)</f>
        <v>25000</v>
      </c>
      <c r="FT64" s="14">
        <f>INDEX(属性投放!$BR$6:$BR$85,(卡牌属性!$DU64-2)*20+卡牌属性!$DV64)</f>
        <v>25000</v>
      </c>
      <c r="FX64" s="13">
        <v>60</v>
      </c>
      <c r="FY64" s="13">
        <f t="shared" si="109"/>
        <v>12</v>
      </c>
      <c r="FZ64" s="14">
        <f t="shared" si="70"/>
        <v>1102012</v>
      </c>
      <c r="GA64" s="14" t="s">
        <v>1478</v>
      </c>
      <c r="GB64" s="14">
        <f t="shared" si="110"/>
        <v>5</v>
      </c>
      <c r="GC64" s="14" t="str">
        <f t="shared" si="111"/>
        <v>夏侯惇-5星</v>
      </c>
      <c r="GD64" s="14">
        <f>INDEX(Y$6:Y$36,$FY64)+INDEX(属性偏向!Z$4:Z$8,卡牌属性!$GB64)</f>
        <v>10</v>
      </c>
      <c r="GE64" s="14" t="str">
        <f>INDEX(属性评价,卡牌属性!GD64)</f>
        <v>S+</v>
      </c>
      <c r="GF64" s="14">
        <f>INDEX(Z$6:Z$36,$FY64)+INDEX(属性偏向!AA$4:AA$8,卡牌属性!$GB64)</f>
        <v>10</v>
      </c>
      <c r="GG64" s="14" t="str">
        <f>INDEX(属性评价,卡牌属性!GF64)</f>
        <v>S+</v>
      </c>
      <c r="GH64" s="14">
        <f>INDEX(AA$6:AA$36,$FY64)+INDEX(属性偏向!AB$4:AB$8,卡牌属性!$GB64)</f>
        <v>12</v>
      </c>
      <c r="GI64" s="14" t="str">
        <f>INDEX(属性评价,卡牌属性!GH64)</f>
        <v>SS+</v>
      </c>
      <c r="GL64" s="13">
        <v>60</v>
      </c>
      <c r="GM64" s="13">
        <f t="shared" si="112"/>
        <v>12</v>
      </c>
      <c r="GN64" s="14">
        <f t="shared" si="71"/>
        <v>1101012</v>
      </c>
      <c r="GO64" s="14" t="s">
        <v>1478</v>
      </c>
      <c r="GP64" s="14">
        <f t="shared" si="113"/>
        <v>5</v>
      </c>
      <c r="GQ64" s="14" t="str">
        <f t="shared" si="114"/>
        <v>南御夫-5星</v>
      </c>
      <c r="GR64" s="14">
        <f>INDEX(J$6:J$36,$GM64)+INDEX(属性偏向!Z$4:Z$8,卡牌属性!$GB64)</f>
        <v>6</v>
      </c>
      <c r="GS64" s="14" t="str">
        <f>INDEX(属性评价,卡牌属性!GR64)</f>
        <v>B+</v>
      </c>
      <c r="GT64" s="14">
        <f>INDEX(K$6:K$36,$GM64)+INDEX(属性偏向!Z$4:Z$8,卡牌属性!$GB64)</f>
        <v>7</v>
      </c>
      <c r="GU64" s="14" t="str">
        <f>INDEX(属性评价,卡牌属性!GT64)</f>
        <v>A</v>
      </c>
      <c r="GV64" s="14">
        <f>INDEX(L$6:L$36,$GM64)+INDEX(属性偏向!Z$4:Z$8,卡牌属性!$GB64)</f>
        <v>6</v>
      </c>
      <c r="GW64" s="14" t="str">
        <f>INDEX(属性评价,卡牌属性!GV64)</f>
        <v>B+</v>
      </c>
      <c r="HA64" s="13">
        <v>60</v>
      </c>
      <c r="HB64" s="13">
        <f>MATCH(HA64-1,属性投放!$T$6:$T$66,1)</f>
        <v>5</v>
      </c>
      <c r="HC64" s="13">
        <f>MATCH(HA64,属性投放!$AN$6:$AN$58,1)-1</f>
        <v>16</v>
      </c>
      <c r="HD64" s="13">
        <f>MATCH(HA64-1,属性投放!$AD$6:$AD$26,1)</f>
        <v>9</v>
      </c>
      <c r="HE64" s="13" t="str">
        <f>INDEX(属性投放!$AB$7:$AB$26,卡牌属性!HD64)</f>
        <v>叫唤+2</v>
      </c>
      <c r="HF64" s="14">
        <f t="shared" si="115"/>
        <v>1061</v>
      </c>
      <c r="HG64" s="14">
        <f t="shared" si="116"/>
        <v>503</v>
      </c>
      <c r="HH64" s="14">
        <f t="shared" si="117"/>
        <v>9910</v>
      </c>
      <c r="HI64" s="14">
        <f t="shared" si="118"/>
        <v>10</v>
      </c>
      <c r="HJ64" s="14">
        <f t="shared" si="119"/>
        <v>5</v>
      </c>
      <c r="HK64" s="14">
        <f t="shared" si="120"/>
        <v>100</v>
      </c>
      <c r="HL64" s="14">
        <f>HF64+HI64*($HA64-INDEX(属性投放!$AD$6:$AD$26,卡牌属性!$HD64))</f>
        <v>1091</v>
      </c>
      <c r="HM64" s="14">
        <f>HG64+HJ64*($HA64-INDEX(属性投放!$AD$6:$AD$26,卡牌属性!$HD64))</f>
        <v>518</v>
      </c>
      <c r="HN64" s="14">
        <f>HH64+HK64*($HA64-INDEX(属性投放!$AD$6:$AD$26,卡牌属性!$HD64))</f>
        <v>10210</v>
      </c>
      <c r="HO64" s="14">
        <f t="shared" si="121"/>
        <v>645</v>
      </c>
      <c r="HP64" s="14">
        <f t="shared" si="122"/>
        <v>326</v>
      </c>
      <c r="HQ64" s="14">
        <f t="shared" si="123"/>
        <v>6450</v>
      </c>
      <c r="HR64" s="14">
        <f>IF(COUNTIF(属性投放!$AN$7:$AN$58,"="&amp;卡牌属性!HA64)&gt;0,卡牌属性!HC64,0)</f>
        <v>16</v>
      </c>
      <c r="HS64" s="14">
        <f t="shared" si="124"/>
        <v>80</v>
      </c>
      <c r="HT64" s="14">
        <f t="shared" si="125"/>
        <v>40</v>
      </c>
      <c r="HU64" s="14">
        <f t="shared" si="126"/>
        <v>800</v>
      </c>
      <c r="HV64" s="14">
        <f>IF(COUNTIF(属性投放!$AD$6:$AD$26,"="&amp;卡牌属性!HA64)&gt;0,卡牌属性!HD64,0)</f>
        <v>0</v>
      </c>
      <c r="HW64" s="14">
        <f t="shared" si="127"/>
        <v>0</v>
      </c>
      <c r="HX64" s="14">
        <f t="shared" si="128"/>
        <v>0</v>
      </c>
      <c r="HY64" s="14">
        <f t="shared" si="129"/>
        <v>0</v>
      </c>
      <c r="HZ64" s="14">
        <f t="shared" si="72"/>
        <v>10</v>
      </c>
      <c r="IA64" s="14">
        <f t="shared" si="73"/>
        <v>5</v>
      </c>
      <c r="IB64" s="14">
        <f t="shared" si="74"/>
        <v>100</v>
      </c>
      <c r="IC64" s="14">
        <f t="shared" si="75"/>
        <v>1736</v>
      </c>
      <c r="ID64" s="14">
        <f t="shared" si="76"/>
        <v>844</v>
      </c>
      <c r="IE64" s="14">
        <f t="shared" si="77"/>
        <v>16660</v>
      </c>
      <c r="IF64" s="14">
        <f t="shared" si="78"/>
        <v>300</v>
      </c>
      <c r="IG64" s="14">
        <f t="shared" si="79"/>
        <v>2400</v>
      </c>
      <c r="IH64" s="14">
        <f t="shared" si="80"/>
        <v>0</v>
      </c>
      <c r="II64" s="14">
        <f t="shared" si="81"/>
        <v>50900</v>
      </c>
      <c r="IJ64" s="17">
        <f t="shared" si="82"/>
        <v>5.893909626719057E-3</v>
      </c>
      <c r="IK64" s="17">
        <f t="shared" si="83"/>
        <v>4.7151277013752456E-2</v>
      </c>
      <c r="IL64" s="17">
        <f t="shared" si="84"/>
        <v>0</v>
      </c>
      <c r="IM64" s="23">
        <f>SUM(IF$5:IF64)</f>
        <v>13580</v>
      </c>
      <c r="IN64" s="14">
        <f>SUM(IG$5:IG64)</f>
        <v>19420</v>
      </c>
      <c r="IO64" s="14">
        <f>SUM(IH$5:IH64)</f>
        <v>13360</v>
      </c>
      <c r="IP64" s="17">
        <f t="shared" si="85"/>
        <v>0.26679764243614928</v>
      </c>
      <c r="IQ64" s="17">
        <f t="shared" si="86"/>
        <v>0.38153241650294695</v>
      </c>
      <c r="IR64" s="17">
        <f t="shared" si="87"/>
        <v>0.26247544204322198</v>
      </c>
    </row>
    <row r="65" spans="31:252" ht="16.5" x14ac:dyDescent="0.2">
      <c r="AE65" s="13">
        <v>61</v>
      </c>
      <c r="AF65" s="13">
        <f t="shared" si="47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1">$AM65</f>
        <v>120</v>
      </c>
      <c r="AO65" s="14">
        <f t="shared" si="151"/>
        <v>120</v>
      </c>
      <c r="AP65" s="14">
        <f t="shared" si="151"/>
        <v>120</v>
      </c>
      <c r="AQ65" s="14">
        <f t="shared" si="151"/>
        <v>120</v>
      </c>
      <c r="AR65" s="14">
        <f>INDEX(属性投放!$DF$6:$DF$85,(卡牌属性!AG65-2)*20+卡牌属性!AL65)</f>
        <v>20</v>
      </c>
      <c r="AS65" s="14">
        <f t="shared" ref="AS65:AV84" si="152">$AR65</f>
        <v>20</v>
      </c>
      <c r="AT65" s="14">
        <f t="shared" si="152"/>
        <v>20</v>
      </c>
      <c r="AU65" s="14">
        <f t="shared" si="152"/>
        <v>20</v>
      </c>
      <c r="AV65" s="14">
        <f t="shared" si="152"/>
        <v>20</v>
      </c>
      <c r="AW65" s="14">
        <f>INDEX(属性投放!$DG$6:$DG$85,(卡牌属性!AG65-2)*20+卡牌属性!AL65)</f>
        <v>500</v>
      </c>
      <c r="AX65" s="14">
        <f t="shared" ref="AX65:BA84" si="153">$AW65</f>
        <v>500</v>
      </c>
      <c r="AY65" s="14">
        <f t="shared" si="153"/>
        <v>500</v>
      </c>
      <c r="AZ65" s="14">
        <f t="shared" si="153"/>
        <v>500</v>
      </c>
      <c r="BA65" s="14">
        <f t="shared" si="153"/>
        <v>500</v>
      </c>
      <c r="BB65" s="14">
        <f>INDEX(属性投放!$DK$6:$DK$85,(卡牌属性!AG65-2)*20+卡牌属性!AL65)</f>
        <v>13</v>
      </c>
      <c r="BC65" s="14">
        <f t="shared" ref="BC65:BF84" si="154">$BB65</f>
        <v>13</v>
      </c>
      <c r="BD65" s="14">
        <f t="shared" si="154"/>
        <v>13</v>
      </c>
      <c r="BE65" s="14">
        <f t="shared" si="154"/>
        <v>13</v>
      </c>
      <c r="BF65" s="14">
        <f t="shared" si="154"/>
        <v>13</v>
      </c>
      <c r="BG65" s="14">
        <f>INDEX(属性投放!$DL$6:$DL$85,(卡牌属性!AG65-2)*20+卡牌属性!AL65)</f>
        <v>6</v>
      </c>
      <c r="BH65" s="14">
        <f t="shared" ref="BH65:BK84" si="155">$BG65</f>
        <v>6</v>
      </c>
      <c r="BI65" s="14">
        <f t="shared" si="155"/>
        <v>6</v>
      </c>
      <c r="BJ65" s="14">
        <f t="shared" si="155"/>
        <v>6</v>
      </c>
      <c r="BK65" s="14">
        <f t="shared" si="155"/>
        <v>6</v>
      </c>
      <c r="BL65" s="14">
        <f>INDEX(属性投放!$DM$6:$DM$85,(卡牌属性!AG65-2)*20+卡牌属性!AL65)</f>
        <v>65</v>
      </c>
      <c r="BM65" s="14">
        <f t="shared" ref="BM65:BP84" si="156">$BL65</f>
        <v>65</v>
      </c>
      <c r="BN65" s="14">
        <f t="shared" si="156"/>
        <v>65</v>
      </c>
      <c r="BO65" s="14">
        <f t="shared" si="156"/>
        <v>65</v>
      </c>
      <c r="BP65" s="14">
        <f t="shared" si="156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674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674</v>
      </c>
      <c r="CN65" s="14">
        <f>INDEX(属性投放!$BD$6:$BD$85,(BW65-2)*20+CB65)</f>
        <v>50</v>
      </c>
      <c r="CQ65" s="13">
        <v>61</v>
      </c>
      <c r="CR65" s="13">
        <f t="shared" si="48"/>
        <v>2</v>
      </c>
      <c r="CS65" s="13">
        <f t="shared" si="49"/>
        <v>9</v>
      </c>
      <c r="CT65" s="14">
        <f t="shared" si="50"/>
        <v>3</v>
      </c>
      <c r="CU65" s="14">
        <f t="shared" si="51"/>
        <v>1102002</v>
      </c>
      <c r="CV65" s="14" t="str">
        <f>INDEX($O$6:$O$36,CR65)&amp;"-"&amp;INDEX(属性投放!$AB$7:$AB$36,CX65)&amp;"-魂火-"&amp;CZ65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701</v>
      </c>
      <c r="CZ65" s="14">
        <f>INDEX(属性投放!$AM$7:$AM$58,CS65)</f>
        <v>2</v>
      </c>
      <c r="DA65" s="14">
        <f t="shared" si="18"/>
        <v>9</v>
      </c>
      <c r="DB65" s="14">
        <f>INDEX(属性投放!$AN$7:$AN$58,DA65)</f>
        <v>42</v>
      </c>
      <c r="DC65" s="14" t="s">
        <v>702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703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704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19"/>
        <v>1102004</v>
      </c>
      <c r="DQ65" s="14" t="str">
        <f t="shared" si="20"/>
        <v>唐流雨1突</v>
      </c>
      <c r="DR65" s="14">
        <f t="shared" si="52"/>
        <v>4</v>
      </c>
      <c r="DS65" s="14">
        <f t="shared" si="53"/>
        <v>2</v>
      </c>
      <c r="DT65" s="14">
        <f t="shared" si="54"/>
        <v>3</v>
      </c>
      <c r="DU65" s="14">
        <f t="shared" si="21"/>
        <v>2</v>
      </c>
      <c r="DV65" s="14">
        <f t="shared" si="22"/>
        <v>1</v>
      </c>
      <c r="DW65" s="14">
        <f t="shared" si="23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F65" s="14">
        <f>INDEX(属性投放!$BP$6:$BP$85,(卡牌属性!$DU65-2)*20+卡牌属性!$DV65)</f>
        <v>25</v>
      </c>
      <c r="FG65" s="14">
        <f>INDEX(属性投放!$BP$6:$BP$85,(卡牌属性!$DU65-2)*20+卡牌属性!$DV65)</f>
        <v>25</v>
      </c>
      <c r="FH65" s="14">
        <f>INDEX(属性投放!$BP$6:$BP$85,(卡牌属性!$DU65-2)*20+卡牌属性!$DV65)</f>
        <v>25</v>
      </c>
      <c r="FI65" s="14">
        <f>INDEX(属性投放!$BP$6:$BP$85,(卡牌属性!$DU65-2)*20+卡牌属性!$DV65)</f>
        <v>25</v>
      </c>
      <c r="FJ65" s="14">
        <f>INDEX(属性投放!$BP$6:$BP$85,(卡牌属性!$DU65-2)*20+卡牌属性!$DV65)</f>
        <v>25</v>
      </c>
      <c r="FK65" s="14">
        <f>INDEX(属性投放!$BQ$6:$BQ$85,(卡牌属性!$DU65-2)*20+卡牌属性!$DV65)</f>
        <v>13</v>
      </c>
      <c r="FL65" s="14">
        <f>INDEX(属性投放!$BQ$6:$BQ$85,(卡牌属性!$DU65-2)*20+卡牌属性!$DV65)</f>
        <v>13</v>
      </c>
      <c r="FM65" s="14">
        <f>INDEX(属性投放!$BQ$6:$BQ$85,(卡牌属性!$DU65-2)*20+卡牌属性!$DV65)</f>
        <v>13</v>
      </c>
      <c r="FN65" s="14">
        <f>INDEX(属性投放!$BQ$6:$BQ$85,(卡牌属性!$DU65-2)*20+卡牌属性!$DV65)</f>
        <v>13</v>
      </c>
      <c r="FO65" s="14">
        <f>INDEX(属性投放!$BQ$6:$BQ$85,(卡牌属性!$DU65-2)*20+卡牌属性!$DV65)</f>
        <v>13</v>
      </c>
      <c r="FP65" s="14">
        <f>INDEX(属性投放!$BR$6:$BR$85,(卡牌属性!$DU65-2)*20+卡牌属性!$DV65)</f>
        <v>250</v>
      </c>
      <c r="FQ65" s="14">
        <f>INDEX(属性投放!$BR$6:$BR$85,(卡牌属性!$DU65-2)*20+卡牌属性!$DV65)</f>
        <v>250</v>
      </c>
      <c r="FR65" s="14">
        <f>INDEX(属性投放!$BR$6:$BR$85,(卡牌属性!$DU65-2)*20+卡牌属性!$DV65)</f>
        <v>250</v>
      </c>
      <c r="FS65" s="14">
        <f>INDEX(属性投放!$BR$6:$BR$85,(卡牌属性!$DU65-2)*20+卡牌属性!$DV65)</f>
        <v>250</v>
      </c>
      <c r="FT65" s="14">
        <f>INDEX(属性投放!$BR$6:$BR$85,(卡牌属性!$DU65-2)*20+卡牌属性!$DV65)</f>
        <v>250</v>
      </c>
      <c r="FX65" s="13">
        <v>61</v>
      </c>
      <c r="FY65" s="13">
        <f t="shared" si="109"/>
        <v>13</v>
      </c>
      <c r="FZ65" s="14">
        <f t="shared" si="70"/>
        <v>1102013</v>
      </c>
      <c r="GA65" s="14" t="s">
        <v>1478</v>
      </c>
      <c r="GB65" s="14">
        <f t="shared" si="110"/>
        <v>1</v>
      </c>
      <c r="GC65" s="14" t="str">
        <f t="shared" si="111"/>
        <v>塞伯罗斯-1星</v>
      </c>
      <c r="GD65" s="14">
        <f>INDEX(Y$6:Y$36,$FY65)+INDEX(属性偏向!Z$4:Z$8,卡牌属性!$GB65)</f>
        <v>3</v>
      </c>
      <c r="GE65" s="14" t="str">
        <f>INDEX(属性评价,卡牌属性!GD65)</f>
        <v>C</v>
      </c>
      <c r="GF65" s="14">
        <f>INDEX(Z$6:Z$36,$FY65)+INDEX(属性偏向!AA$4:AA$8,卡牌属性!$GB65)</f>
        <v>3</v>
      </c>
      <c r="GG65" s="14" t="str">
        <f>INDEX(属性评价,卡牌属性!GF65)</f>
        <v>C</v>
      </c>
      <c r="GH65" s="14">
        <f>INDEX(AA$6:AA$36,$FY65)+INDEX(属性偏向!AB$4:AB$8,卡牌属性!$GB65)</f>
        <v>3</v>
      </c>
      <c r="GI65" s="14" t="str">
        <f>INDEX(属性评价,卡牌属性!GH65)</f>
        <v>C</v>
      </c>
      <c r="GL65" s="13">
        <v>61</v>
      </c>
      <c r="GM65" s="13">
        <f t="shared" si="112"/>
        <v>13</v>
      </c>
      <c r="GN65" s="14">
        <f t="shared" si="71"/>
        <v>1101013</v>
      </c>
      <c r="GO65" s="14" t="s">
        <v>1478</v>
      </c>
      <c r="GP65" s="14">
        <f t="shared" si="113"/>
        <v>1</v>
      </c>
      <c r="GQ65" s="14" t="str">
        <f t="shared" si="114"/>
        <v>吉拉-1星</v>
      </c>
      <c r="GR65" s="14">
        <f>INDEX(J$6:J$36,$GM65)+INDEX(属性偏向!Z$4:Z$8,卡牌属性!$GB65)</f>
        <v>2</v>
      </c>
      <c r="GS65" s="14" t="str">
        <f>INDEX(属性评价,卡牌属性!GR65)</f>
        <v>D+</v>
      </c>
      <c r="GT65" s="14">
        <f>INDEX(K$6:K$36,$GM65)+INDEX(属性偏向!Z$4:Z$8,卡牌属性!$GB65)</f>
        <v>5</v>
      </c>
      <c r="GU65" s="14" t="str">
        <f>INDEX(属性评价,卡牌属性!GT65)</f>
        <v>B</v>
      </c>
      <c r="GV65" s="14">
        <f>INDEX(L$6:L$36,$GM65)+INDEX(属性偏向!Z$4:Z$8,卡牌属性!$GB65)</f>
        <v>3</v>
      </c>
      <c r="GW65" s="14" t="str">
        <f>INDEX(属性评价,卡牌属性!GV65)</f>
        <v>C</v>
      </c>
      <c r="HA65" s="13">
        <v>61</v>
      </c>
      <c r="HB65" s="13">
        <f>MATCH(HA65-1,属性投放!$T$6:$T$66,1)</f>
        <v>5</v>
      </c>
      <c r="HC65" s="13">
        <f>MATCH(HA65,属性投放!$AN$6:$AN$58,1)-1</f>
        <v>16</v>
      </c>
      <c r="HD65" s="13">
        <f>MATCH(HA65-1,属性投放!$AD$6:$AD$26,1)</f>
        <v>9</v>
      </c>
      <c r="HE65" s="13" t="str">
        <f>INDEX(属性投放!$AB$7:$AB$26,卡牌属性!HD65)</f>
        <v>叫唤+2</v>
      </c>
      <c r="HF65" s="14">
        <f t="shared" si="115"/>
        <v>1061</v>
      </c>
      <c r="HG65" s="14">
        <f t="shared" si="116"/>
        <v>503</v>
      </c>
      <c r="HH65" s="14">
        <f t="shared" si="117"/>
        <v>9910</v>
      </c>
      <c r="HI65" s="14">
        <f t="shared" si="118"/>
        <v>10</v>
      </c>
      <c r="HJ65" s="14">
        <f t="shared" si="119"/>
        <v>5</v>
      </c>
      <c r="HK65" s="14">
        <f t="shared" si="120"/>
        <v>100</v>
      </c>
      <c r="HL65" s="14">
        <f>HF65+HI65*($HA65-INDEX(属性投放!$AD$6:$AD$26,卡牌属性!$HD65))</f>
        <v>1101</v>
      </c>
      <c r="HM65" s="14">
        <f>HG65+HJ65*($HA65-INDEX(属性投放!$AD$6:$AD$26,卡牌属性!$HD65))</f>
        <v>523</v>
      </c>
      <c r="HN65" s="14">
        <f>HH65+HK65*($HA65-INDEX(属性投放!$AD$6:$AD$26,卡牌属性!$HD65))</f>
        <v>10310</v>
      </c>
      <c r="HO65" s="14">
        <f t="shared" si="121"/>
        <v>645</v>
      </c>
      <c r="HP65" s="14">
        <f t="shared" si="122"/>
        <v>326</v>
      </c>
      <c r="HQ65" s="14">
        <f t="shared" si="123"/>
        <v>6450</v>
      </c>
      <c r="HR65" s="14">
        <f>IF(COUNTIF(属性投放!$AN$7:$AN$58,"="&amp;卡牌属性!HA65)&gt;0,卡牌属性!HC65,0)</f>
        <v>0</v>
      </c>
      <c r="HS65" s="14">
        <f t="shared" si="124"/>
        <v>0</v>
      </c>
      <c r="HT65" s="14">
        <f t="shared" si="125"/>
        <v>0</v>
      </c>
      <c r="HU65" s="14">
        <f t="shared" si="126"/>
        <v>0</v>
      </c>
      <c r="HV65" s="14">
        <f>IF(COUNTIF(属性投放!$AD$6:$AD$26,"="&amp;卡牌属性!HA65)&gt;0,卡牌属性!HD65,0)</f>
        <v>0</v>
      </c>
      <c r="HW65" s="14">
        <f t="shared" si="127"/>
        <v>0</v>
      </c>
      <c r="HX65" s="14">
        <f t="shared" si="128"/>
        <v>0</v>
      </c>
      <c r="HY65" s="14">
        <f t="shared" si="129"/>
        <v>0</v>
      </c>
      <c r="HZ65" s="14">
        <f t="shared" si="72"/>
        <v>10</v>
      </c>
      <c r="IA65" s="14">
        <f t="shared" si="73"/>
        <v>5</v>
      </c>
      <c r="IB65" s="14">
        <f t="shared" si="74"/>
        <v>100</v>
      </c>
      <c r="IC65" s="14">
        <f t="shared" si="75"/>
        <v>1746</v>
      </c>
      <c r="ID65" s="14">
        <f t="shared" si="76"/>
        <v>849</v>
      </c>
      <c r="IE65" s="14">
        <f t="shared" si="77"/>
        <v>16760</v>
      </c>
      <c r="IF65" s="14">
        <f t="shared" si="78"/>
        <v>300</v>
      </c>
      <c r="IG65" s="14">
        <f t="shared" si="79"/>
        <v>0</v>
      </c>
      <c r="IH65" s="14">
        <f t="shared" si="80"/>
        <v>0</v>
      </c>
      <c r="II65" s="14">
        <f t="shared" si="81"/>
        <v>51200</v>
      </c>
      <c r="IJ65" s="17">
        <f t="shared" si="82"/>
        <v>5.859375E-3</v>
      </c>
      <c r="IK65" s="17">
        <f t="shared" si="83"/>
        <v>0</v>
      </c>
      <c r="IL65" s="17">
        <f t="shared" si="84"/>
        <v>0</v>
      </c>
      <c r="IM65" s="23">
        <f>SUM(IF$5:IF65)</f>
        <v>13880</v>
      </c>
      <c r="IN65" s="14">
        <f>SUM(IG$5:IG65)</f>
        <v>19420</v>
      </c>
      <c r="IO65" s="14">
        <f>SUM(IH$5:IH65)</f>
        <v>13360</v>
      </c>
      <c r="IP65" s="17">
        <f t="shared" si="85"/>
        <v>0.27109375000000002</v>
      </c>
      <c r="IQ65" s="17">
        <f t="shared" si="86"/>
        <v>0.37929687499999998</v>
      </c>
      <c r="IR65" s="17">
        <f t="shared" si="87"/>
        <v>0.26093749999999999</v>
      </c>
    </row>
    <row r="66" spans="31:252" ht="16.5" x14ac:dyDescent="0.2">
      <c r="AE66" s="13">
        <v>62</v>
      </c>
      <c r="AF66" s="13">
        <f t="shared" si="47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1"/>
        <v>250</v>
      </c>
      <c r="AO66" s="14">
        <f t="shared" si="151"/>
        <v>250</v>
      </c>
      <c r="AP66" s="14">
        <f t="shared" si="151"/>
        <v>250</v>
      </c>
      <c r="AQ66" s="14">
        <f t="shared" si="151"/>
        <v>250</v>
      </c>
      <c r="AR66" s="14">
        <f>INDEX(属性投放!$DF$6:$DF$85,(卡牌属性!AG66-2)*20+卡牌属性!AL66)</f>
        <v>80</v>
      </c>
      <c r="AS66" s="14">
        <f t="shared" si="152"/>
        <v>80</v>
      </c>
      <c r="AT66" s="14">
        <f t="shared" si="152"/>
        <v>80</v>
      </c>
      <c r="AU66" s="14">
        <f t="shared" si="152"/>
        <v>80</v>
      </c>
      <c r="AV66" s="14">
        <f t="shared" si="152"/>
        <v>80</v>
      </c>
      <c r="AW66" s="14">
        <f>INDEX(属性投放!$DG$6:$DG$85,(卡牌属性!AG66-2)*20+卡牌属性!AL66)</f>
        <v>1150</v>
      </c>
      <c r="AX66" s="14">
        <f t="shared" si="153"/>
        <v>1150</v>
      </c>
      <c r="AY66" s="14">
        <f t="shared" si="153"/>
        <v>1150</v>
      </c>
      <c r="AZ66" s="14">
        <f t="shared" si="153"/>
        <v>1150</v>
      </c>
      <c r="BA66" s="14">
        <f t="shared" si="153"/>
        <v>1150</v>
      </c>
      <c r="BB66" s="14">
        <f>INDEX(属性投放!$DK$6:$DK$85,(卡牌属性!AG66-2)*20+卡牌属性!AL66)</f>
        <v>26</v>
      </c>
      <c r="BC66" s="14">
        <f t="shared" si="154"/>
        <v>26</v>
      </c>
      <c r="BD66" s="14">
        <f t="shared" si="154"/>
        <v>26</v>
      </c>
      <c r="BE66" s="14">
        <f t="shared" si="154"/>
        <v>26</v>
      </c>
      <c r="BF66" s="14">
        <f t="shared" si="154"/>
        <v>26</v>
      </c>
      <c r="BG66" s="14">
        <f>INDEX(属性投放!$DL$6:$DL$85,(卡牌属性!AG66-2)*20+卡牌属性!AL66)</f>
        <v>14</v>
      </c>
      <c r="BH66" s="14">
        <f t="shared" si="155"/>
        <v>14</v>
      </c>
      <c r="BI66" s="14">
        <f t="shared" si="155"/>
        <v>14</v>
      </c>
      <c r="BJ66" s="14">
        <f t="shared" si="155"/>
        <v>14</v>
      </c>
      <c r="BK66" s="14">
        <f t="shared" si="155"/>
        <v>14</v>
      </c>
      <c r="BL66" s="14">
        <f>INDEX(属性投放!$DM$6:$DM$85,(卡牌属性!AG66-2)*20+卡牌属性!AL66)</f>
        <v>130</v>
      </c>
      <c r="BM66" s="14">
        <f t="shared" si="156"/>
        <v>130</v>
      </c>
      <c r="BN66" s="14">
        <f t="shared" si="156"/>
        <v>130</v>
      </c>
      <c r="BO66" s="14">
        <f t="shared" si="156"/>
        <v>130</v>
      </c>
      <c r="BP66" s="14">
        <f t="shared" si="156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674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674</v>
      </c>
      <c r="CN66" s="14">
        <f>INDEX(属性投放!$BD$6:$BD$85,(BW66-2)*20+CB66)</f>
        <v>60</v>
      </c>
      <c r="CQ66" s="13">
        <v>62</v>
      </c>
      <c r="CR66" s="13">
        <f t="shared" si="48"/>
        <v>2</v>
      </c>
      <c r="CS66" s="13">
        <f t="shared" si="49"/>
        <v>10</v>
      </c>
      <c r="CT66" s="14">
        <f t="shared" si="50"/>
        <v>3</v>
      </c>
      <c r="CU66" s="14">
        <f t="shared" si="51"/>
        <v>1102002</v>
      </c>
      <c r="CV66" s="14" t="str">
        <f>INDEX($O$6:$O$36,CR66)&amp;"-"&amp;INDEX(属性投放!$AB$7:$AB$36,CX66)&amp;"-魂火-"&amp;CZ66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701</v>
      </c>
      <c r="CZ66" s="14">
        <f>INDEX(属性投放!$AM$7:$AM$58,CS66)</f>
        <v>1</v>
      </c>
      <c r="DA66" s="14">
        <f t="shared" si="18"/>
        <v>10</v>
      </c>
      <c r="DB66" s="14">
        <f>INDEX(属性投放!$AN$7:$AN$58,DA66)</f>
        <v>45</v>
      </c>
      <c r="DC66" s="14" t="s">
        <v>702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703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704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19"/>
        <v>1102004</v>
      </c>
      <c r="DQ66" s="14" t="str">
        <f t="shared" si="20"/>
        <v>唐流雨2突</v>
      </c>
      <c r="DR66" s="14">
        <f t="shared" si="52"/>
        <v>4</v>
      </c>
      <c r="DS66" s="14">
        <f t="shared" si="53"/>
        <v>2</v>
      </c>
      <c r="DT66" s="14">
        <f t="shared" si="54"/>
        <v>3</v>
      </c>
      <c r="DU66" s="14">
        <f t="shared" si="21"/>
        <v>2</v>
      </c>
      <c r="DV66" s="14">
        <f t="shared" si="22"/>
        <v>2</v>
      </c>
      <c r="DW66" s="14">
        <f t="shared" si="23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7">EB65+$DY65+EQ65*$DX65</f>
        <v>174</v>
      </c>
      <c r="EC66" s="14">
        <f t="shared" ref="EC66:EC84" si="158">EC65+$DY65+ER65*$DX65</f>
        <v>207</v>
      </c>
      <c r="ED66" s="14">
        <f t="shared" ref="ED66:ED84" si="159">ED65+$DY65+ES65*$DX65</f>
        <v>265</v>
      </c>
      <c r="EE66" s="14">
        <f t="shared" ref="EE66:EE84" si="160">EE65+$DY65+ET65*$DX65</f>
        <v>265</v>
      </c>
      <c r="EF66" s="14">
        <f t="shared" ref="EF66:EF84" si="161">EF65+$DY65+EU65*$DX65</f>
        <v>323</v>
      </c>
      <c r="EG66" s="14">
        <f t="shared" ref="EG66:EG84" si="162">EG65+$DZ65+EV65*$DX65</f>
        <v>36</v>
      </c>
      <c r="EH66" s="14">
        <f t="shared" ref="EH66:EH84" si="163">EH65+$DZ65+EW65*$DX65</f>
        <v>45</v>
      </c>
      <c r="EI66" s="14">
        <f t="shared" ref="EI66:EI84" si="164">EI65+$DZ65+EX65*$DX65</f>
        <v>45</v>
      </c>
      <c r="EJ66" s="14">
        <f t="shared" ref="EJ66:EJ84" si="165">EJ65+$DZ65+EY65*$DX65</f>
        <v>50</v>
      </c>
      <c r="EK66" s="14">
        <f t="shared" ref="EK66:EK84" si="166">EK65+$DZ65+EZ65*$DX65</f>
        <v>59</v>
      </c>
      <c r="EL66" s="14">
        <f t="shared" ref="EL66:EL84" si="167">EL65+$EA65+FA65*$DX65</f>
        <v>750</v>
      </c>
      <c r="EM66" s="14">
        <f t="shared" ref="EM66:EM84" si="168">EM65+$EA65+FB65*$DX65</f>
        <v>840</v>
      </c>
      <c r="EN66" s="14">
        <f t="shared" ref="EN66:EN84" si="169">EN65+$EA65+FC65*$DX65</f>
        <v>840</v>
      </c>
      <c r="EO66" s="14">
        <f t="shared" ref="EO66:EO84" si="170">EO65+$EA65+FD65*$DX65</f>
        <v>970</v>
      </c>
      <c r="EP66" s="14">
        <f t="shared" ref="EP66:EP84" si="171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F66" s="14">
        <f>INDEX(属性投放!$BP$6:$BP$85,(卡牌属性!$DU66-2)*20+卡牌属性!$DV66)</f>
        <v>30</v>
      </c>
      <c r="FG66" s="14">
        <f>INDEX(属性投放!$BP$6:$BP$85,(卡牌属性!$DU66-2)*20+卡牌属性!$DV66)</f>
        <v>30</v>
      </c>
      <c r="FH66" s="14">
        <f>INDEX(属性投放!$BP$6:$BP$85,(卡牌属性!$DU66-2)*20+卡牌属性!$DV66)</f>
        <v>30</v>
      </c>
      <c r="FI66" s="14">
        <f>INDEX(属性投放!$BP$6:$BP$85,(卡牌属性!$DU66-2)*20+卡牌属性!$DV66)</f>
        <v>30</v>
      </c>
      <c r="FJ66" s="14">
        <f>INDEX(属性投放!$BP$6:$BP$85,(卡牌属性!$DU66-2)*20+卡牌属性!$DV66)</f>
        <v>30</v>
      </c>
      <c r="FK66" s="14">
        <f>INDEX(属性投放!$BQ$6:$BQ$85,(卡牌属性!$DU66-2)*20+卡牌属性!$DV66)</f>
        <v>15</v>
      </c>
      <c r="FL66" s="14">
        <f>INDEX(属性投放!$BQ$6:$BQ$85,(卡牌属性!$DU66-2)*20+卡牌属性!$DV66)</f>
        <v>15</v>
      </c>
      <c r="FM66" s="14">
        <f>INDEX(属性投放!$BQ$6:$BQ$85,(卡牌属性!$DU66-2)*20+卡牌属性!$DV66)</f>
        <v>15</v>
      </c>
      <c r="FN66" s="14">
        <f>INDEX(属性投放!$BQ$6:$BQ$85,(卡牌属性!$DU66-2)*20+卡牌属性!$DV66)</f>
        <v>15</v>
      </c>
      <c r="FO66" s="14">
        <f>INDEX(属性投放!$BQ$6:$BQ$85,(卡牌属性!$DU66-2)*20+卡牌属性!$DV66)</f>
        <v>15</v>
      </c>
      <c r="FP66" s="14">
        <f>INDEX(属性投放!$BR$6:$BR$85,(卡牌属性!$DU66-2)*20+卡牌属性!$DV66)</f>
        <v>300</v>
      </c>
      <c r="FQ66" s="14">
        <f>INDEX(属性投放!$BR$6:$BR$85,(卡牌属性!$DU66-2)*20+卡牌属性!$DV66)</f>
        <v>300</v>
      </c>
      <c r="FR66" s="14">
        <f>INDEX(属性投放!$BR$6:$BR$85,(卡牌属性!$DU66-2)*20+卡牌属性!$DV66)</f>
        <v>300</v>
      </c>
      <c r="FS66" s="14">
        <f>INDEX(属性投放!$BR$6:$BR$85,(卡牌属性!$DU66-2)*20+卡牌属性!$DV66)</f>
        <v>300</v>
      </c>
      <c r="FT66" s="14">
        <f>INDEX(属性投放!$BR$6:$BR$85,(卡牌属性!$DU66-2)*20+卡牌属性!$DV66)</f>
        <v>300</v>
      </c>
      <c r="FX66" s="13">
        <v>62</v>
      </c>
      <c r="FY66" s="13">
        <f t="shared" si="109"/>
        <v>13</v>
      </c>
      <c r="FZ66" s="14">
        <f t="shared" si="70"/>
        <v>1102013</v>
      </c>
      <c r="GA66" s="14" t="s">
        <v>1478</v>
      </c>
      <c r="GB66" s="14">
        <f t="shared" si="110"/>
        <v>2</v>
      </c>
      <c r="GC66" s="14" t="str">
        <f t="shared" si="111"/>
        <v>塞伯罗斯-2星</v>
      </c>
      <c r="GD66" s="14">
        <f>INDEX(Y$6:Y$36,$FY66)+INDEX(属性偏向!Z$4:Z$8,卡牌属性!$GB66)</f>
        <v>4</v>
      </c>
      <c r="GE66" s="14" t="str">
        <f>INDEX(属性评价,卡牌属性!GD66)</f>
        <v>C+</v>
      </c>
      <c r="GF66" s="14">
        <f>INDEX(Z$6:Z$36,$FY66)+INDEX(属性偏向!AA$4:AA$8,卡牌属性!$GB66)</f>
        <v>4</v>
      </c>
      <c r="GG66" s="14" t="str">
        <f>INDEX(属性评价,卡牌属性!GF66)</f>
        <v>C+</v>
      </c>
      <c r="GH66" s="14">
        <f>INDEX(AA$6:AA$36,$FY66)+INDEX(属性偏向!AB$4:AB$8,卡牌属性!$GB66)</f>
        <v>4</v>
      </c>
      <c r="GI66" s="14" t="str">
        <f>INDEX(属性评价,卡牌属性!GH66)</f>
        <v>C+</v>
      </c>
      <c r="GL66" s="13">
        <v>62</v>
      </c>
      <c r="GM66" s="13">
        <f t="shared" si="112"/>
        <v>13</v>
      </c>
      <c r="GN66" s="14">
        <f t="shared" si="71"/>
        <v>1101013</v>
      </c>
      <c r="GO66" s="14" t="s">
        <v>1478</v>
      </c>
      <c r="GP66" s="14">
        <f t="shared" si="113"/>
        <v>2</v>
      </c>
      <c r="GQ66" s="14" t="str">
        <f t="shared" si="114"/>
        <v>吉拉-2星</v>
      </c>
      <c r="GR66" s="14">
        <f>INDEX(J$6:J$36,$GM66)+INDEX(属性偏向!Z$4:Z$8,卡牌属性!$GB66)</f>
        <v>3</v>
      </c>
      <c r="GS66" s="14" t="str">
        <f>INDEX(属性评价,卡牌属性!GR66)</f>
        <v>C</v>
      </c>
      <c r="GT66" s="14">
        <f>INDEX(K$6:K$36,$GM66)+INDEX(属性偏向!Z$4:Z$8,卡牌属性!$GB66)</f>
        <v>6</v>
      </c>
      <c r="GU66" s="14" t="str">
        <f>INDEX(属性评价,卡牌属性!GT66)</f>
        <v>B+</v>
      </c>
      <c r="GV66" s="14">
        <f>INDEX(L$6:L$36,$GM66)+INDEX(属性偏向!Z$4:Z$8,卡牌属性!$GB66)</f>
        <v>4</v>
      </c>
      <c r="GW66" s="14" t="str">
        <f>INDEX(属性评价,卡牌属性!GV66)</f>
        <v>C+</v>
      </c>
      <c r="HA66" s="13">
        <v>62</v>
      </c>
      <c r="HB66" s="13">
        <f>MATCH(HA66-1,属性投放!$T$6:$T$66,1)</f>
        <v>5</v>
      </c>
      <c r="HC66" s="13">
        <f>MATCH(HA66,属性投放!$AN$6:$AN$58,1)-1</f>
        <v>17</v>
      </c>
      <c r="HD66" s="13">
        <f>MATCH(HA66-1,属性投放!$AD$6:$AD$26,1)</f>
        <v>9</v>
      </c>
      <c r="HE66" s="13" t="str">
        <f>INDEX(属性投放!$AB$7:$AB$26,卡牌属性!HD66)</f>
        <v>叫唤+2</v>
      </c>
      <c r="HF66" s="14">
        <f t="shared" si="115"/>
        <v>1061</v>
      </c>
      <c r="HG66" s="14">
        <f t="shared" si="116"/>
        <v>503</v>
      </c>
      <c r="HH66" s="14">
        <f t="shared" si="117"/>
        <v>9910</v>
      </c>
      <c r="HI66" s="14">
        <f t="shared" si="118"/>
        <v>10</v>
      </c>
      <c r="HJ66" s="14">
        <f t="shared" si="119"/>
        <v>5</v>
      </c>
      <c r="HK66" s="14">
        <f t="shared" si="120"/>
        <v>100</v>
      </c>
      <c r="HL66" s="14">
        <f>HF66+HI66*($HA66-INDEX(属性投放!$AD$6:$AD$26,卡牌属性!$HD66))</f>
        <v>1111</v>
      </c>
      <c r="HM66" s="14">
        <f>HG66+HJ66*($HA66-INDEX(属性投放!$AD$6:$AD$26,卡牌属性!$HD66))</f>
        <v>528</v>
      </c>
      <c r="HN66" s="14">
        <f>HH66+HK66*($HA66-INDEX(属性投放!$AD$6:$AD$26,卡牌属性!$HD66))</f>
        <v>10410</v>
      </c>
      <c r="HO66" s="14">
        <f t="shared" si="121"/>
        <v>725</v>
      </c>
      <c r="HP66" s="14">
        <f t="shared" si="122"/>
        <v>366</v>
      </c>
      <c r="HQ66" s="14">
        <f t="shared" si="123"/>
        <v>7250</v>
      </c>
      <c r="HR66" s="14">
        <f>IF(COUNTIF(属性投放!$AN$7:$AN$58,"="&amp;卡牌属性!HA66)&gt;0,卡牌属性!HC66,0)</f>
        <v>17</v>
      </c>
      <c r="HS66" s="14">
        <f t="shared" si="124"/>
        <v>80</v>
      </c>
      <c r="HT66" s="14">
        <f t="shared" si="125"/>
        <v>40</v>
      </c>
      <c r="HU66" s="14">
        <f t="shared" si="126"/>
        <v>800</v>
      </c>
      <c r="HV66" s="14">
        <f>IF(COUNTIF(属性投放!$AD$6:$AD$26,"="&amp;卡牌属性!HA66)&gt;0,卡牌属性!HD66,0)</f>
        <v>0</v>
      </c>
      <c r="HW66" s="14">
        <f t="shared" si="127"/>
        <v>0</v>
      </c>
      <c r="HX66" s="14">
        <f t="shared" si="128"/>
        <v>0</v>
      </c>
      <c r="HY66" s="14">
        <f t="shared" si="129"/>
        <v>0</v>
      </c>
      <c r="HZ66" s="14">
        <f t="shared" si="72"/>
        <v>10</v>
      </c>
      <c r="IA66" s="14">
        <f t="shared" si="73"/>
        <v>5</v>
      </c>
      <c r="IB66" s="14">
        <f t="shared" si="74"/>
        <v>100</v>
      </c>
      <c r="IC66" s="14">
        <f t="shared" si="75"/>
        <v>1836</v>
      </c>
      <c r="ID66" s="14">
        <f t="shared" si="76"/>
        <v>894</v>
      </c>
      <c r="IE66" s="14">
        <f t="shared" si="77"/>
        <v>17660</v>
      </c>
      <c r="IF66" s="14">
        <f t="shared" si="78"/>
        <v>300</v>
      </c>
      <c r="IG66" s="14">
        <f t="shared" si="79"/>
        <v>2400</v>
      </c>
      <c r="IH66" s="14">
        <f t="shared" si="80"/>
        <v>0</v>
      </c>
      <c r="II66" s="14">
        <f t="shared" si="81"/>
        <v>53900</v>
      </c>
      <c r="IJ66" s="17">
        <f t="shared" si="82"/>
        <v>5.5658627087198514E-3</v>
      </c>
      <c r="IK66" s="17">
        <f t="shared" si="83"/>
        <v>4.4526901669758812E-2</v>
      </c>
      <c r="IL66" s="17">
        <f t="shared" si="84"/>
        <v>0</v>
      </c>
      <c r="IM66" s="23">
        <f>SUM(IF$5:IF66)</f>
        <v>14180</v>
      </c>
      <c r="IN66" s="14">
        <f>SUM(IG$5:IG66)</f>
        <v>21820</v>
      </c>
      <c r="IO66" s="14">
        <f>SUM(IH$5:IH66)</f>
        <v>13360</v>
      </c>
      <c r="IP66" s="17">
        <f t="shared" si="85"/>
        <v>0.26307977736549165</v>
      </c>
      <c r="IQ66" s="17">
        <f t="shared" si="86"/>
        <v>0.40482374768089052</v>
      </c>
      <c r="IR66" s="17">
        <f t="shared" si="87"/>
        <v>0.24786641929499073</v>
      </c>
    </row>
    <row r="67" spans="31:252" ht="16.5" x14ac:dyDescent="0.2">
      <c r="AE67" s="13">
        <v>63</v>
      </c>
      <c r="AF67" s="13">
        <f t="shared" si="47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1"/>
        <v>316</v>
      </c>
      <c r="AO67" s="14">
        <f t="shared" si="151"/>
        <v>316</v>
      </c>
      <c r="AP67" s="14">
        <f t="shared" si="151"/>
        <v>316</v>
      </c>
      <c r="AQ67" s="14">
        <f t="shared" si="151"/>
        <v>316</v>
      </c>
      <c r="AR67" s="14">
        <f>INDEX(属性投放!$DF$6:$DF$85,(卡牌属性!AG67-2)*20+卡牌属性!AL67)</f>
        <v>114</v>
      </c>
      <c r="AS67" s="14">
        <f t="shared" si="152"/>
        <v>114</v>
      </c>
      <c r="AT67" s="14">
        <f t="shared" si="152"/>
        <v>114</v>
      </c>
      <c r="AU67" s="14">
        <f t="shared" si="152"/>
        <v>114</v>
      </c>
      <c r="AV67" s="14">
        <f t="shared" si="152"/>
        <v>114</v>
      </c>
      <c r="AW67" s="14">
        <f>INDEX(属性投放!$DG$6:$DG$85,(卡牌属性!AG67-2)*20+卡牌属性!AL67)</f>
        <v>1480</v>
      </c>
      <c r="AX67" s="14">
        <f t="shared" si="153"/>
        <v>1480</v>
      </c>
      <c r="AY67" s="14">
        <f t="shared" si="153"/>
        <v>1480</v>
      </c>
      <c r="AZ67" s="14">
        <f t="shared" si="153"/>
        <v>1480</v>
      </c>
      <c r="BA67" s="14">
        <f t="shared" si="153"/>
        <v>1480</v>
      </c>
      <c r="BB67" s="14">
        <f>INDEX(属性投放!$DK$6:$DK$85,(卡牌属性!AG67-2)*20+卡牌属性!AL67)</f>
        <v>26</v>
      </c>
      <c r="BC67" s="14">
        <f t="shared" si="154"/>
        <v>26</v>
      </c>
      <c r="BD67" s="14">
        <f t="shared" si="154"/>
        <v>26</v>
      </c>
      <c r="BE67" s="14">
        <f t="shared" si="154"/>
        <v>26</v>
      </c>
      <c r="BF67" s="14">
        <f t="shared" si="154"/>
        <v>26</v>
      </c>
      <c r="BG67" s="14">
        <f>INDEX(属性投放!$DL$6:$DL$85,(卡牌属性!AG67-2)*20+卡牌属性!AL67)</f>
        <v>14</v>
      </c>
      <c r="BH67" s="14">
        <f t="shared" si="155"/>
        <v>14</v>
      </c>
      <c r="BI67" s="14">
        <f t="shared" si="155"/>
        <v>14</v>
      </c>
      <c r="BJ67" s="14">
        <f t="shared" si="155"/>
        <v>14</v>
      </c>
      <c r="BK67" s="14">
        <f t="shared" si="155"/>
        <v>14</v>
      </c>
      <c r="BL67" s="14">
        <f>INDEX(属性投放!$DM$6:$DM$85,(卡牌属性!AG67-2)*20+卡牌属性!AL67)</f>
        <v>130</v>
      </c>
      <c r="BM67" s="14">
        <f t="shared" si="156"/>
        <v>130</v>
      </c>
      <c r="BN67" s="14">
        <f t="shared" si="156"/>
        <v>130</v>
      </c>
      <c r="BO67" s="14">
        <f t="shared" si="156"/>
        <v>130</v>
      </c>
      <c r="BP67" s="14">
        <f t="shared" si="156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674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674</v>
      </c>
      <c r="CN67" s="14">
        <f>INDEX(属性投放!$BD$6:$BD$85,(BW67-2)*20+CB67)</f>
        <v>60</v>
      </c>
      <c r="CQ67" s="13">
        <v>63</v>
      </c>
      <c r="CR67" s="13">
        <f t="shared" si="48"/>
        <v>2</v>
      </c>
      <c r="CS67" s="13">
        <f t="shared" si="49"/>
        <v>11</v>
      </c>
      <c r="CT67" s="14">
        <f t="shared" si="50"/>
        <v>3</v>
      </c>
      <c r="CU67" s="14">
        <f t="shared" si="51"/>
        <v>1102002</v>
      </c>
      <c r="CV67" s="14" t="str">
        <f>INDEX($O$6:$O$36,CR67)&amp;"-"&amp;INDEX(属性投放!$AB$7:$AB$36,CX67)&amp;"-魂火-"&amp;CZ67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701</v>
      </c>
      <c r="CZ67" s="14">
        <f>INDEX(属性投放!$AM$7:$AM$58,CS67)</f>
        <v>2</v>
      </c>
      <c r="DA67" s="14">
        <f t="shared" si="18"/>
        <v>11</v>
      </c>
      <c r="DB67" s="14">
        <f>INDEX(属性投放!$AN$7:$AN$58,DA67)</f>
        <v>47</v>
      </c>
      <c r="DC67" s="14" t="s">
        <v>702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703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704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19"/>
        <v>1102004</v>
      </c>
      <c r="DQ67" s="14" t="str">
        <f t="shared" si="20"/>
        <v>唐流雨3突</v>
      </c>
      <c r="DR67" s="14">
        <f t="shared" si="52"/>
        <v>4</v>
      </c>
      <c r="DS67" s="14">
        <f t="shared" si="53"/>
        <v>2</v>
      </c>
      <c r="DT67" s="14">
        <f t="shared" si="54"/>
        <v>3</v>
      </c>
      <c r="DU67" s="14">
        <f t="shared" si="21"/>
        <v>2</v>
      </c>
      <c r="DV67" s="14">
        <f t="shared" si="22"/>
        <v>3</v>
      </c>
      <c r="DW67" s="14">
        <f t="shared" si="23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7"/>
        <v>284</v>
      </c>
      <c r="EC67" s="14">
        <f t="shared" si="158"/>
        <v>337</v>
      </c>
      <c r="ED67" s="14">
        <f t="shared" si="159"/>
        <v>415</v>
      </c>
      <c r="EE67" s="14">
        <f t="shared" si="160"/>
        <v>415</v>
      </c>
      <c r="EF67" s="14">
        <f t="shared" si="161"/>
        <v>503</v>
      </c>
      <c r="EG67" s="14">
        <f t="shared" si="162"/>
        <v>81</v>
      </c>
      <c r="EH67" s="14">
        <f t="shared" si="163"/>
        <v>90</v>
      </c>
      <c r="EI67" s="14">
        <f t="shared" si="164"/>
        <v>90</v>
      </c>
      <c r="EJ67" s="14">
        <f t="shared" si="165"/>
        <v>105</v>
      </c>
      <c r="EK67" s="14">
        <f t="shared" si="166"/>
        <v>124</v>
      </c>
      <c r="EL67" s="14">
        <f t="shared" si="167"/>
        <v>1650</v>
      </c>
      <c r="EM67" s="14">
        <f t="shared" si="168"/>
        <v>1940</v>
      </c>
      <c r="EN67" s="14">
        <f t="shared" si="169"/>
        <v>1940</v>
      </c>
      <c r="EO67" s="14">
        <f t="shared" si="170"/>
        <v>2270</v>
      </c>
      <c r="EP67" s="14">
        <f t="shared" si="171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F67" s="14">
        <f>INDEX(属性投放!$BP$6:$BP$85,(卡牌属性!$DU67-2)*20+卡牌属性!$DV67)</f>
        <v>50</v>
      </c>
      <c r="FG67" s="14">
        <f>INDEX(属性投放!$BP$6:$BP$85,(卡牌属性!$DU67-2)*20+卡牌属性!$DV67)</f>
        <v>50</v>
      </c>
      <c r="FH67" s="14">
        <f>INDEX(属性投放!$BP$6:$BP$85,(卡牌属性!$DU67-2)*20+卡牌属性!$DV67)</f>
        <v>50</v>
      </c>
      <c r="FI67" s="14">
        <f>INDEX(属性投放!$BP$6:$BP$85,(卡牌属性!$DU67-2)*20+卡牌属性!$DV67)</f>
        <v>50</v>
      </c>
      <c r="FJ67" s="14">
        <f>INDEX(属性投放!$BP$6:$BP$85,(卡牌属性!$DU67-2)*20+卡牌属性!$DV67)</f>
        <v>50</v>
      </c>
      <c r="FK67" s="14">
        <f>INDEX(属性投放!$BQ$6:$BQ$85,(卡牌属性!$DU67-2)*20+卡牌属性!$DV67)</f>
        <v>25</v>
      </c>
      <c r="FL67" s="14">
        <f>INDEX(属性投放!$BQ$6:$BQ$85,(卡牌属性!$DU67-2)*20+卡牌属性!$DV67)</f>
        <v>25</v>
      </c>
      <c r="FM67" s="14">
        <f>INDEX(属性投放!$BQ$6:$BQ$85,(卡牌属性!$DU67-2)*20+卡牌属性!$DV67)</f>
        <v>25</v>
      </c>
      <c r="FN67" s="14">
        <f>INDEX(属性投放!$BQ$6:$BQ$85,(卡牌属性!$DU67-2)*20+卡牌属性!$DV67)</f>
        <v>25</v>
      </c>
      <c r="FO67" s="14">
        <f>INDEX(属性投放!$BQ$6:$BQ$85,(卡牌属性!$DU67-2)*20+卡牌属性!$DV67)</f>
        <v>25</v>
      </c>
      <c r="FP67" s="14">
        <f>INDEX(属性投放!$BR$6:$BR$85,(卡牌属性!$DU67-2)*20+卡牌属性!$DV67)</f>
        <v>500</v>
      </c>
      <c r="FQ67" s="14">
        <f>INDEX(属性投放!$BR$6:$BR$85,(卡牌属性!$DU67-2)*20+卡牌属性!$DV67)</f>
        <v>500</v>
      </c>
      <c r="FR67" s="14">
        <f>INDEX(属性投放!$BR$6:$BR$85,(卡牌属性!$DU67-2)*20+卡牌属性!$DV67)</f>
        <v>500</v>
      </c>
      <c r="FS67" s="14">
        <f>INDEX(属性投放!$BR$6:$BR$85,(卡牌属性!$DU67-2)*20+卡牌属性!$DV67)</f>
        <v>500</v>
      </c>
      <c r="FT67" s="14">
        <f>INDEX(属性投放!$BR$6:$BR$85,(卡牌属性!$DU67-2)*20+卡牌属性!$DV67)</f>
        <v>500</v>
      </c>
      <c r="FX67" s="13">
        <v>63</v>
      </c>
      <c r="FY67" s="13">
        <f t="shared" si="109"/>
        <v>13</v>
      </c>
      <c r="FZ67" s="14">
        <f t="shared" si="70"/>
        <v>1102013</v>
      </c>
      <c r="GA67" s="14" t="s">
        <v>1478</v>
      </c>
      <c r="GB67" s="14">
        <f t="shared" si="110"/>
        <v>3</v>
      </c>
      <c r="GC67" s="14" t="str">
        <f t="shared" si="111"/>
        <v>塞伯罗斯-3星</v>
      </c>
      <c r="GD67" s="14">
        <f>INDEX(Y$6:Y$36,$FY67)+INDEX(属性偏向!Z$4:Z$8,卡牌属性!$GB67)</f>
        <v>5</v>
      </c>
      <c r="GE67" s="14" t="str">
        <f>INDEX(属性评价,卡牌属性!GD67)</f>
        <v>B</v>
      </c>
      <c r="GF67" s="14">
        <f>INDEX(Z$6:Z$36,$FY67)+INDEX(属性偏向!AA$4:AA$8,卡牌属性!$GB67)</f>
        <v>4</v>
      </c>
      <c r="GG67" s="14" t="str">
        <f>INDEX(属性评价,卡牌属性!GF67)</f>
        <v>C+</v>
      </c>
      <c r="GH67" s="14">
        <f>INDEX(AA$6:AA$36,$FY67)+INDEX(属性偏向!AB$4:AB$8,卡牌属性!$GB67)</f>
        <v>4</v>
      </c>
      <c r="GI67" s="14" t="str">
        <f>INDEX(属性评价,卡牌属性!GH67)</f>
        <v>C+</v>
      </c>
      <c r="GL67" s="13">
        <v>63</v>
      </c>
      <c r="GM67" s="13">
        <f t="shared" si="112"/>
        <v>13</v>
      </c>
      <c r="GN67" s="14">
        <f t="shared" si="71"/>
        <v>1101013</v>
      </c>
      <c r="GO67" s="14" t="s">
        <v>1478</v>
      </c>
      <c r="GP67" s="14">
        <f t="shared" si="113"/>
        <v>3</v>
      </c>
      <c r="GQ67" s="14" t="str">
        <f t="shared" si="114"/>
        <v>吉拉-3星</v>
      </c>
      <c r="GR67" s="14">
        <f>INDEX(J$6:J$36,$GM67)+INDEX(属性偏向!Z$4:Z$8,卡牌属性!$GB67)</f>
        <v>4</v>
      </c>
      <c r="GS67" s="14" t="str">
        <f>INDEX(属性评价,卡牌属性!GR67)</f>
        <v>C+</v>
      </c>
      <c r="GT67" s="14">
        <f>INDEX(K$6:K$36,$GM67)+INDEX(属性偏向!Z$4:Z$8,卡牌属性!$GB67)</f>
        <v>7</v>
      </c>
      <c r="GU67" s="14" t="str">
        <f>INDEX(属性评价,卡牌属性!GT67)</f>
        <v>A</v>
      </c>
      <c r="GV67" s="14">
        <f>INDEX(L$6:L$36,$GM67)+INDEX(属性偏向!Z$4:Z$8,卡牌属性!$GB67)</f>
        <v>5</v>
      </c>
      <c r="GW67" s="14" t="str">
        <f>INDEX(属性评价,卡牌属性!GV67)</f>
        <v>B</v>
      </c>
      <c r="HA67" s="13">
        <v>63</v>
      </c>
      <c r="HB67" s="13">
        <f>MATCH(HA67-1,属性投放!$T$6:$T$66,1)</f>
        <v>6</v>
      </c>
      <c r="HC67" s="13">
        <f>MATCH(HA67,属性投放!$AN$6:$AN$58,1)-1</f>
        <v>17</v>
      </c>
      <c r="HD67" s="13">
        <f>MATCH(HA67-1,属性投放!$AD$6:$AD$26,1)</f>
        <v>9</v>
      </c>
      <c r="HE67" s="13" t="str">
        <f>INDEX(属性投放!$AB$7:$AB$26,卡牌属性!HD67)</f>
        <v>叫唤+2</v>
      </c>
      <c r="HF67" s="14">
        <f t="shared" si="115"/>
        <v>1061</v>
      </c>
      <c r="HG67" s="14">
        <f t="shared" si="116"/>
        <v>503</v>
      </c>
      <c r="HH67" s="14">
        <f t="shared" si="117"/>
        <v>9910</v>
      </c>
      <c r="HI67" s="14">
        <f t="shared" si="118"/>
        <v>10</v>
      </c>
      <c r="HJ67" s="14">
        <f t="shared" si="119"/>
        <v>5</v>
      </c>
      <c r="HK67" s="14">
        <f t="shared" si="120"/>
        <v>100</v>
      </c>
      <c r="HL67" s="14">
        <f>HF67+HI67*($HA67-INDEX(属性投放!$AD$6:$AD$26,卡牌属性!$HD67))</f>
        <v>1121</v>
      </c>
      <c r="HM67" s="14">
        <f>HG67+HJ67*($HA67-INDEX(属性投放!$AD$6:$AD$26,卡牌属性!$HD67))</f>
        <v>533</v>
      </c>
      <c r="HN67" s="14">
        <f>HH67+HK67*($HA67-INDEX(属性投放!$AD$6:$AD$26,卡牌属性!$HD67))</f>
        <v>10510</v>
      </c>
      <c r="HO67" s="14">
        <f t="shared" si="121"/>
        <v>725</v>
      </c>
      <c r="HP67" s="14">
        <f t="shared" si="122"/>
        <v>366</v>
      </c>
      <c r="HQ67" s="14">
        <f t="shared" si="123"/>
        <v>7250</v>
      </c>
      <c r="HR67" s="14">
        <f>IF(COUNTIF(属性投放!$AN$7:$AN$58,"="&amp;卡牌属性!HA67)&gt;0,卡牌属性!HC67,0)</f>
        <v>0</v>
      </c>
      <c r="HS67" s="14">
        <f t="shared" si="124"/>
        <v>0</v>
      </c>
      <c r="HT67" s="14">
        <f t="shared" si="125"/>
        <v>0</v>
      </c>
      <c r="HU67" s="14">
        <f t="shared" si="126"/>
        <v>0</v>
      </c>
      <c r="HV67" s="14">
        <f>IF(COUNTIF(属性投放!$AD$6:$AD$26,"="&amp;卡牌属性!HA67)&gt;0,卡牌属性!HD67,0)</f>
        <v>0</v>
      </c>
      <c r="HW67" s="14">
        <f t="shared" si="127"/>
        <v>0</v>
      </c>
      <c r="HX67" s="14">
        <f t="shared" si="128"/>
        <v>0</v>
      </c>
      <c r="HY67" s="14">
        <f t="shared" si="129"/>
        <v>0</v>
      </c>
      <c r="HZ67" s="14">
        <f t="shared" si="72"/>
        <v>10</v>
      </c>
      <c r="IA67" s="14">
        <f t="shared" si="73"/>
        <v>5</v>
      </c>
      <c r="IB67" s="14">
        <f t="shared" si="74"/>
        <v>100</v>
      </c>
      <c r="IC67" s="14">
        <f t="shared" si="75"/>
        <v>1846</v>
      </c>
      <c r="ID67" s="14">
        <f t="shared" si="76"/>
        <v>899</v>
      </c>
      <c r="IE67" s="14">
        <f t="shared" si="77"/>
        <v>17760</v>
      </c>
      <c r="IF67" s="14">
        <f t="shared" si="78"/>
        <v>300</v>
      </c>
      <c r="IG67" s="14">
        <f t="shared" si="79"/>
        <v>0</v>
      </c>
      <c r="IH67" s="14">
        <f t="shared" si="80"/>
        <v>0</v>
      </c>
      <c r="II67" s="14">
        <f t="shared" si="81"/>
        <v>54200</v>
      </c>
      <c r="IJ67" s="17">
        <f t="shared" si="82"/>
        <v>5.5350553505535052E-3</v>
      </c>
      <c r="IK67" s="17">
        <f t="shared" si="83"/>
        <v>0</v>
      </c>
      <c r="IL67" s="17">
        <f t="shared" si="84"/>
        <v>0</v>
      </c>
      <c r="IM67" s="23">
        <f>SUM(IF$5:IF67)</f>
        <v>14480</v>
      </c>
      <c r="IN67" s="14">
        <f>SUM(IG$5:IG67)</f>
        <v>21820</v>
      </c>
      <c r="IO67" s="14">
        <f>SUM(IH$5:IH67)</f>
        <v>13360</v>
      </c>
      <c r="IP67" s="17">
        <f t="shared" si="85"/>
        <v>0.26715867158671586</v>
      </c>
      <c r="IQ67" s="17">
        <f t="shared" si="86"/>
        <v>0.40258302583025829</v>
      </c>
      <c r="IR67" s="17">
        <f t="shared" si="87"/>
        <v>0.24649446494464944</v>
      </c>
    </row>
    <row r="68" spans="31:252" ht="16.5" x14ac:dyDescent="0.2">
      <c r="AE68" s="13">
        <v>64</v>
      </c>
      <c r="AF68" s="13">
        <f t="shared" si="47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1"/>
        <v>642</v>
      </c>
      <c r="AO68" s="14">
        <f t="shared" si="151"/>
        <v>642</v>
      </c>
      <c r="AP68" s="14">
        <f t="shared" si="151"/>
        <v>642</v>
      </c>
      <c r="AQ68" s="14">
        <f t="shared" si="151"/>
        <v>642</v>
      </c>
      <c r="AR68" s="14">
        <f>INDEX(属性投放!$DF$6:$DF$85,(卡牌属性!AG68-2)*20+卡牌属性!AL68)</f>
        <v>288</v>
      </c>
      <c r="AS68" s="14">
        <f t="shared" si="152"/>
        <v>288</v>
      </c>
      <c r="AT68" s="14">
        <f t="shared" si="152"/>
        <v>288</v>
      </c>
      <c r="AU68" s="14">
        <f t="shared" si="152"/>
        <v>288</v>
      </c>
      <c r="AV68" s="14">
        <f t="shared" si="152"/>
        <v>288</v>
      </c>
      <c r="AW68" s="14">
        <f>INDEX(属性投放!$DG$6:$DG$85,(卡牌属性!AG68-2)*20+卡牌属性!AL68)</f>
        <v>3110</v>
      </c>
      <c r="AX68" s="14">
        <f t="shared" si="153"/>
        <v>3110</v>
      </c>
      <c r="AY68" s="14">
        <f t="shared" si="153"/>
        <v>3110</v>
      </c>
      <c r="AZ68" s="14">
        <f t="shared" si="153"/>
        <v>3110</v>
      </c>
      <c r="BA68" s="14">
        <f t="shared" si="153"/>
        <v>3110</v>
      </c>
      <c r="BB68" s="14">
        <f>INDEX(属性投放!$DK$6:$DK$85,(卡牌属性!AG68-2)*20+卡牌属性!AL68)</f>
        <v>47</v>
      </c>
      <c r="BC68" s="14">
        <f t="shared" si="154"/>
        <v>47</v>
      </c>
      <c r="BD68" s="14">
        <f t="shared" si="154"/>
        <v>47</v>
      </c>
      <c r="BE68" s="14">
        <f t="shared" si="154"/>
        <v>47</v>
      </c>
      <c r="BF68" s="14">
        <f t="shared" si="154"/>
        <v>47</v>
      </c>
      <c r="BG68" s="14">
        <f>INDEX(属性投放!$DL$6:$DL$85,(卡牌属性!AG68-2)*20+卡牌属性!AL68)</f>
        <v>24</v>
      </c>
      <c r="BH68" s="14">
        <f t="shared" si="155"/>
        <v>24</v>
      </c>
      <c r="BI68" s="14">
        <f t="shared" si="155"/>
        <v>24</v>
      </c>
      <c r="BJ68" s="14">
        <f t="shared" si="155"/>
        <v>24</v>
      </c>
      <c r="BK68" s="14">
        <f t="shared" si="155"/>
        <v>24</v>
      </c>
      <c r="BL68" s="14">
        <f>INDEX(属性投放!$DM$6:$DM$85,(卡牌属性!AG68-2)*20+卡牌属性!AL68)</f>
        <v>235</v>
      </c>
      <c r="BM68" s="14">
        <f t="shared" si="156"/>
        <v>235</v>
      </c>
      <c r="BN68" s="14">
        <f t="shared" si="156"/>
        <v>235</v>
      </c>
      <c r="BO68" s="14">
        <f t="shared" si="156"/>
        <v>235</v>
      </c>
      <c r="BP68" s="14">
        <f t="shared" si="156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674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674</v>
      </c>
      <c r="CN68" s="14">
        <f>INDEX(属性投放!$BD$6:$BD$85,(BW68-2)*20+CB68)</f>
        <v>80</v>
      </c>
      <c r="CQ68" s="13">
        <v>64</v>
      </c>
      <c r="CR68" s="13">
        <f t="shared" si="48"/>
        <v>2</v>
      </c>
      <c r="CS68" s="13">
        <f t="shared" si="49"/>
        <v>12</v>
      </c>
      <c r="CT68" s="14">
        <f t="shared" si="50"/>
        <v>3</v>
      </c>
      <c r="CU68" s="14">
        <f t="shared" si="51"/>
        <v>1102002</v>
      </c>
      <c r="CV68" s="14" t="str">
        <f>INDEX($O$6:$O$36,CR68)&amp;"-"&amp;INDEX(属性投放!$AB$7:$AB$36,CX68)&amp;"-魂火-"&amp;CZ68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701</v>
      </c>
      <c r="CZ68" s="14">
        <f>INDEX(属性投放!$AM$7:$AM$58,CS68)</f>
        <v>1</v>
      </c>
      <c r="DA68" s="14">
        <f t="shared" si="18"/>
        <v>12</v>
      </c>
      <c r="DB68" s="14">
        <f>INDEX(属性投放!$AN$7:$AN$58,DA68)</f>
        <v>50</v>
      </c>
      <c r="DC68" s="14" t="s">
        <v>702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703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704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19"/>
        <v>1102004</v>
      </c>
      <c r="DQ68" s="14" t="str">
        <f t="shared" si="20"/>
        <v>唐流雨4突</v>
      </c>
      <c r="DR68" s="14">
        <f t="shared" si="52"/>
        <v>4</v>
      </c>
      <c r="DS68" s="14">
        <f t="shared" si="53"/>
        <v>2</v>
      </c>
      <c r="DT68" s="14">
        <f t="shared" si="54"/>
        <v>3</v>
      </c>
      <c r="DU68" s="14">
        <f t="shared" si="21"/>
        <v>2</v>
      </c>
      <c r="DV68" s="14">
        <f t="shared" si="22"/>
        <v>4</v>
      </c>
      <c r="DW68" s="14">
        <f t="shared" si="23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7"/>
        <v>414</v>
      </c>
      <c r="EC68" s="14">
        <f t="shared" si="158"/>
        <v>487</v>
      </c>
      <c r="ED68" s="14">
        <f t="shared" si="159"/>
        <v>585</v>
      </c>
      <c r="EE68" s="14">
        <f t="shared" si="160"/>
        <v>585</v>
      </c>
      <c r="EF68" s="14">
        <f t="shared" si="161"/>
        <v>703</v>
      </c>
      <c r="EG68" s="14">
        <f t="shared" si="162"/>
        <v>136</v>
      </c>
      <c r="EH68" s="14">
        <f t="shared" si="163"/>
        <v>145</v>
      </c>
      <c r="EI68" s="14">
        <f t="shared" si="164"/>
        <v>145</v>
      </c>
      <c r="EJ68" s="14">
        <f t="shared" si="165"/>
        <v>170</v>
      </c>
      <c r="EK68" s="14">
        <f t="shared" si="166"/>
        <v>199</v>
      </c>
      <c r="EL68" s="14">
        <f t="shared" si="167"/>
        <v>2750</v>
      </c>
      <c r="EM68" s="14">
        <f t="shared" si="168"/>
        <v>3240</v>
      </c>
      <c r="EN68" s="14">
        <f t="shared" si="169"/>
        <v>3240</v>
      </c>
      <c r="EO68" s="14">
        <f t="shared" si="170"/>
        <v>3770</v>
      </c>
      <c r="EP68" s="14">
        <f t="shared" si="171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F68" s="14">
        <f>INDEX(属性投放!$BP$6:$BP$85,(卡牌属性!$DU68-2)*20+卡牌属性!$DV68)</f>
        <v>60</v>
      </c>
      <c r="FG68" s="14">
        <f>INDEX(属性投放!$BP$6:$BP$85,(卡牌属性!$DU68-2)*20+卡牌属性!$DV68)</f>
        <v>60</v>
      </c>
      <c r="FH68" s="14">
        <f>INDEX(属性投放!$BP$6:$BP$85,(卡牌属性!$DU68-2)*20+卡牌属性!$DV68)</f>
        <v>60</v>
      </c>
      <c r="FI68" s="14">
        <f>INDEX(属性投放!$BP$6:$BP$85,(卡牌属性!$DU68-2)*20+卡牌属性!$DV68)</f>
        <v>60</v>
      </c>
      <c r="FJ68" s="14">
        <f>INDEX(属性投放!$BP$6:$BP$85,(卡牌属性!$DU68-2)*20+卡牌属性!$DV68)</f>
        <v>60</v>
      </c>
      <c r="FK68" s="14">
        <f>INDEX(属性投放!$BQ$6:$BQ$85,(卡牌属性!$DU68-2)*20+卡牌属性!$DV68)</f>
        <v>30</v>
      </c>
      <c r="FL68" s="14">
        <f>INDEX(属性投放!$BQ$6:$BQ$85,(卡牌属性!$DU68-2)*20+卡牌属性!$DV68)</f>
        <v>30</v>
      </c>
      <c r="FM68" s="14">
        <f>INDEX(属性投放!$BQ$6:$BQ$85,(卡牌属性!$DU68-2)*20+卡牌属性!$DV68)</f>
        <v>30</v>
      </c>
      <c r="FN68" s="14">
        <f>INDEX(属性投放!$BQ$6:$BQ$85,(卡牌属性!$DU68-2)*20+卡牌属性!$DV68)</f>
        <v>30</v>
      </c>
      <c r="FO68" s="14">
        <f>INDEX(属性投放!$BQ$6:$BQ$85,(卡牌属性!$DU68-2)*20+卡牌属性!$DV68)</f>
        <v>30</v>
      </c>
      <c r="FP68" s="14">
        <f>INDEX(属性投放!$BR$6:$BR$85,(卡牌属性!$DU68-2)*20+卡牌属性!$DV68)</f>
        <v>600</v>
      </c>
      <c r="FQ68" s="14">
        <f>INDEX(属性投放!$BR$6:$BR$85,(卡牌属性!$DU68-2)*20+卡牌属性!$DV68)</f>
        <v>600</v>
      </c>
      <c r="FR68" s="14">
        <f>INDEX(属性投放!$BR$6:$BR$85,(卡牌属性!$DU68-2)*20+卡牌属性!$DV68)</f>
        <v>600</v>
      </c>
      <c r="FS68" s="14">
        <f>INDEX(属性投放!$BR$6:$BR$85,(卡牌属性!$DU68-2)*20+卡牌属性!$DV68)</f>
        <v>600</v>
      </c>
      <c r="FT68" s="14">
        <f>INDEX(属性投放!$BR$6:$BR$85,(卡牌属性!$DU68-2)*20+卡牌属性!$DV68)</f>
        <v>600</v>
      </c>
      <c r="FX68" s="13">
        <v>64</v>
      </c>
      <c r="FY68" s="13">
        <f t="shared" si="109"/>
        <v>13</v>
      </c>
      <c r="FZ68" s="14">
        <f t="shared" si="70"/>
        <v>1102013</v>
      </c>
      <c r="GA68" s="14" t="s">
        <v>1478</v>
      </c>
      <c r="GB68" s="14">
        <f t="shared" si="110"/>
        <v>4</v>
      </c>
      <c r="GC68" s="14" t="str">
        <f t="shared" si="111"/>
        <v>塞伯罗斯-4星</v>
      </c>
      <c r="GD68" s="14">
        <f>INDEX(Y$6:Y$36,$FY68)+INDEX(属性偏向!Z$4:Z$8,卡牌属性!$GB68)</f>
        <v>5</v>
      </c>
      <c r="GE68" s="14" t="str">
        <f>INDEX(属性评价,卡牌属性!GD68)</f>
        <v>B</v>
      </c>
      <c r="GF68" s="14">
        <f>INDEX(Z$6:Z$36,$FY68)+INDEX(属性偏向!AA$4:AA$8,卡牌属性!$GB68)</f>
        <v>5</v>
      </c>
      <c r="GG68" s="14" t="str">
        <f>INDEX(属性评价,卡牌属性!GF68)</f>
        <v>B</v>
      </c>
      <c r="GH68" s="14">
        <f>INDEX(AA$6:AA$36,$FY68)+INDEX(属性偏向!AB$4:AB$8,卡牌属性!$GB68)</f>
        <v>5</v>
      </c>
      <c r="GI68" s="14" t="str">
        <f>INDEX(属性评价,卡牌属性!GH68)</f>
        <v>B</v>
      </c>
      <c r="GL68" s="13">
        <v>64</v>
      </c>
      <c r="GM68" s="13">
        <f t="shared" si="112"/>
        <v>13</v>
      </c>
      <c r="GN68" s="14">
        <f t="shared" si="71"/>
        <v>1101013</v>
      </c>
      <c r="GO68" s="14" t="s">
        <v>1478</v>
      </c>
      <c r="GP68" s="14">
        <f t="shared" si="113"/>
        <v>4</v>
      </c>
      <c r="GQ68" s="14" t="str">
        <f t="shared" si="114"/>
        <v>吉拉-4星</v>
      </c>
      <c r="GR68" s="14">
        <f>INDEX(J$6:J$36,$GM68)+INDEX(属性偏向!Z$4:Z$8,卡牌属性!$GB68)</f>
        <v>4</v>
      </c>
      <c r="GS68" s="14" t="str">
        <f>INDEX(属性评价,卡牌属性!GR68)</f>
        <v>C+</v>
      </c>
      <c r="GT68" s="14">
        <f>INDEX(K$6:K$36,$GM68)+INDEX(属性偏向!Z$4:Z$8,卡牌属性!$GB68)</f>
        <v>7</v>
      </c>
      <c r="GU68" s="14" t="str">
        <f>INDEX(属性评价,卡牌属性!GT68)</f>
        <v>A</v>
      </c>
      <c r="GV68" s="14">
        <f>INDEX(L$6:L$36,$GM68)+INDEX(属性偏向!Z$4:Z$8,卡牌属性!$GB68)</f>
        <v>5</v>
      </c>
      <c r="GW68" s="14" t="str">
        <f>INDEX(属性评价,卡牌属性!GV68)</f>
        <v>B</v>
      </c>
      <c r="HA68" s="13">
        <v>64</v>
      </c>
      <c r="HB68" s="13">
        <f>MATCH(HA68-1,属性投放!$T$6:$T$66,1)</f>
        <v>6</v>
      </c>
      <c r="HC68" s="13">
        <f>MATCH(HA68,属性投放!$AN$6:$AN$58,1)-1</f>
        <v>17</v>
      </c>
      <c r="HD68" s="13">
        <f>MATCH(HA68-1,属性投放!$AD$6:$AD$26,1)</f>
        <v>9</v>
      </c>
      <c r="HE68" s="13" t="str">
        <f>INDEX(属性投放!$AB$7:$AB$26,卡牌属性!HD68)</f>
        <v>叫唤+2</v>
      </c>
      <c r="HF68" s="14">
        <f t="shared" si="115"/>
        <v>1061</v>
      </c>
      <c r="HG68" s="14">
        <f t="shared" si="116"/>
        <v>503</v>
      </c>
      <c r="HH68" s="14">
        <f t="shared" si="117"/>
        <v>9910</v>
      </c>
      <c r="HI68" s="14">
        <f t="shared" si="118"/>
        <v>10</v>
      </c>
      <c r="HJ68" s="14">
        <f t="shared" si="119"/>
        <v>5</v>
      </c>
      <c r="HK68" s="14">
        <f t="shared" si="120"/>
        <v>100</v>
      </c>
      <c r="HL68" s="14">
        <f>HF68+HI68*($HA68-INDEX(属性投放!$AD$6:$AD$26,卡牌属性!$HD68))</f>
        <v>1131</v>
      </c>
      <c r="HM68" s="14">
        <f>HG68+HJ68*($HA68-INDEX(属性投放!$AD$6:$AD$26,卡牌属性!$HD68))</f>
        <v>538</v>
      </c>
      <c r="HN68" s="14">
        <f>HH68+HK68*($HA68-INDEX(属性投放!$AD$6:$AD$26,卡牌属性!$HD68))</f>
        <v>10610</v>
      </c>
      <c r="HO68" s="14">
        <f t="shared" si="121"/>
        <v>725</v>
      </c>
      <c r="HP68" s="14">
        <f t="shared" si="122"/>
        <v>366</v>
      </c>
      <c r="HQ68" s="14">
        <f t="shared" si="123"/>
        <v>7250</v>
      </c>
      <c r="HR68" s="14">
        <f>IF(COUNTIF(属性投放!$AN$7:$AN$58,"="&amp;卡牌属性!HA68)&gt;0,卡牌属性!HC68,0)</f>
        <v>0</v>
      </c>
      <c r="HS68" s="14">
        <f t="shared" si="124"/>
        <v>0</v>
      </c>
      <c r="HT68" s="14">
        <f t="shared" si="125"/>
        <v>0</v>
      </c>
      <c r="HU68" s="14">
        <f t="shared" si="126"/>
        <v>0</v>
      </c>
      <c r="HV68" s="14">
        <f>IF(COUNTIF(属性投放!$AD$6:$AD$26,"="&amp;卡牌属性!HA68)&gt;0,卡牌属性!HD68,0)</f>
        <v>0</v>
      </c>
      <c r="HW68" s="14">
        <f t="shared" si="127"/>
        <v>0</v>
      </c>
      <c r="HX68" s="14">
        <f t="shared" si="128"/>
        <v>0</v>
      </c>
      <c r="HY68" s="14">
        <f t="shared" si="129"/>
        <v>0</v>
      </c>
      <c r="HZ68" s="14">
        <f t="shared" si="72"/>
        <v>10</v>
      </c>
      <c r="IA68" s="14">
        <f t="shared" si="73"/>
        <v>5</v>
      </c>
      <c r="IB68" s="14">
        <f t="shared" si="74"/>
        <v>100</v>
      </c>
      <c r="IC68" s="14">
        <f t="shared" si="75"/>
        <v>1856</v>
      </c>
      <c r="ID68" s="14">
        <f t="shared" si="76"/>
        <v>904</v>
      </c>
      <c r="IE68" s="14">
        <f t="shared" si="77"/>
        <v>17860</v>
      </c>
      <c r="IF68" s="14">
        <f t="shared" si="78"/>
        <v>300</v>
      </c>
      <c r="IG68" s="14">
        <f t="shared" si="79"/>
        <v>0</v>
      </c>
      <c r="IH68" s="14">
        <f t="shared" si="80"/>
        <v>0</v>
      </c>
      <c r="II68" s="14">
        <f t="shared" si="81"/>
        <v>54500</v>
      </c>
      <c r="IJ68" s="17">
        <f t="shared" si="82"/>
        <v>5.5045871559633031E-3</v>
      </c>
      <c r="IK68" s="17">
        <f t="shared" si="83"/>
        <v>0</v>
      </c>
      <c r="IL68" s="17">
        <f t="shared" si="84"/>
        <v>0</v>
      </c>
      <c r="IM68" s="23">
        <f>SUM(IF$5:IF68)</f>
        <v>14780</v>
      </c>
      <c r="IN68" s="14">
        <f>SUM(IG$5:IG68)</f>
        <v>21820</v>
      </c>
      <c r="IO68" s="14">
        <f>SUM(IH$5:IH68)</f>
        <v>13360</v>
      </c>
      <c r="IP68" s="17">
        <f t="shared" si="85"/>
        <v>0.27119266055045871</v>
      </c>
      <c r="IQ68" s="17">
        <f t="shared" si="86"/>
        <v>0.40036697247706421</v>
      </c>
      <c r="IR68" s="17">
        <f t="shared" si="87"/>
        <v>0.24513761467889908</v>
      </c>
    </row>
    <row r="69" spans="31:252" ht="16.5" x14ac:dyDescent="0.2">
      <c r="AE69" s="13">
        <v>65</v>
      </c>
      <c r="AF69" s="13">
        <f t="shared" si="47"/>
        <v>4</v>
      </c>
      <c r="AG69" s="13">
        <f t="shared" ref="AG69:AG132" si="172">INDEX($D$6:$D$43,AF69)</f>
        <v>4</v>
      </c>
      <c r="AH69" s="14">
        <f t="shared" ref="AH69:AH132" si="173">INDEX($A$5:$A$43,AF69+1)</f>
        <v>1101004</v>
      </c>
      <c r="AI69" s="14" t="str">
        <f t="shared" ref="AI69:AI132" si="174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5">AE69-INDEX($F$5:$F$43,AF69)</f>
        <v>5</v>
      </c>
      <c r="AM69" s="14">
        <f>INDEX(属性投放!$DE$6:$DE$85,(卡牌属性!AG69-2)*20+卡牌属性!AL69)</f>
        <v>778</v>
      </c>
      <c r="AN69" s="14">
        <f t="shared" si="151"/>
        <v>778</v>
      </c>
      <c r="AO69" s="14">
        <f t="shared" si="151"/>
        <v>778</v>
      </c>
      <c r="AP69" s="14">
        <f t="shared" si="151"/>
        <v>778</v>
      </c>
      <c r="AQ69" s="14">
        <f t="shared" si="151"/>
        <v>778</v>
      </c>
      <c r="AR69" s="14">
        <f>INDEX(属性投放!$DF$6:$DF$85,(卡牌属性!AG69-2)*20+卡牌属性!AL69)</f>
        <v>356</v>
      </c>
      <c r="AS69" s="14">
        <f t="shared" si="152"/>
        <v>356</v>
      </c>
      <c r="AT69" s="14">
        <f t="shared" si="152"/>
        <v>356</v>
      </c>
      <c r="AU69" s="14">
        <f t="shared" si="152"/>
        <v>356</v>
      </c>
      <c r="AV69" s="14">
        <f t="shared" si="152"/>
        <v>356</v>
      </c>
      <c r="AW69" s="14">
        <f>INDEX(属性投放!$DG$6:$DG$85,(卡牌属性!AG69-2)*20+卡牌属性!AL69)</f>
        <v>3790</v>
      </c>
      <c r="AX69" s="14">
        <f t="shared" si="153"/>
        <v>3790</v>
      </c>
      <c r="AY69" s="14">
        <f t="shared" si="153"/>
        <v>3790</v>
      </c>
      <c r="AZ69" s="14">
        <f t="shared" si="153"/>
        <v>3790</v>
      </c>
      <c r="BA69" s="14">
        <f t="shared" si="153"/>
        <v>3790</v>
      </c>
      <c r="BB69" s="14">
        <f>INDEX(属性投放!$DK$6:$DK$85,(卡牌属性!AG69-2)*20+卡牌属性!AL69)</f>
        <v>47</v>
      </c>
      <c r="BC69" s="14">
        <f t="shared" si="154"/>
        <v>47</v>
      </c>
      <c r="BD69" s="14">
        <f t="shared" si="154"/>
        <v>47</v>
      </c>
      <c r="BE69" s="14">
        <f t="shared" si="154"/>
        <v>47</v>
      </c>
      <c r="BF69" s="14">
        <f t="shared" si="154"/>
        <v>47</v>
      </c>
      <c r="BG69" s="14">
        <f>INDEX(属性投放!$DL$6:$DL$85,(卡牌属性!AG69-2)*20+卡牌属性!AL69)</f>
        <v>24</v>
      </c>
      <c r="BH69" s="14">
        <f t="shared" si="155"/>
        <v>24</v>
      </c>
      <c r="BI69" s="14">
        <f t="shared" si="155"/>
        <v>24</v>
      </c>
      <c r="BJ69" s="14">
        <f t="shared" si="155"/>
        <v>24</v>
      </c>
      <c r="BK69" s="14">
        <f t="shared" si="155"/>
        <v>24</v>
      </c>
      <c r="BL69" s="14">
        <f>INDEX(属性投放!$DM$6:$DM$85,(卡牌属性!AG69-2)*20+卡牌属性!AL69)</f>
        <v>235</v>
      </c>
      <c r="BM69" s="14">
        <f t="shared" si="156"/>
        <v>235</v>
      </c>
      <c r="BN69" s="14">
        <f t="shared" si="156"/>
        <v>235</v>
      </c>
      <c r="BO69" s="14">
        <f t="shared" si="156"/>
        <v>235</v>
      </c>
      <c r="BP69" s="14">
        <f t="shared" si="156"/>
        <v>235</v>
      </c>
      <c r="BU69" s="13">
        <v>65</v>
      </c>
      <c r="BV69" s="13">
        <f t="shared" ref="BV69:BV132" si="176">MATCH(BU69-1,$S$5:$S$43,1)</f>
        <v>4</v>
      </c>
      <c r="BW69" s="14">
        <f t="shared" ref="BW69:BW132" si="177">INDEX($Q$6:$Q$43,BV69)</f>
        <v>2</v>
      </c>
      <c r="BX69" s="14">
        <f t="shared" ref="BX69:BX132" si="178">INDEX($N$6:$N$33,BV69)</f>
        <v>1102004</v>
      </c>
      <c r="BY69" s="14" t="str">
        <f t="shared" ref="BY69:BY132" si="179">INDEX($O$6:$O$33,BV69)&amp;CB69&amp;"突"</f>
        <v>唐流雨5突</v>
      </c>
      <c r="BZ69" s="25" t="s">
        <v>162</v>
      </c>
      <c r="CA69" s="14">
        <v>2</v>
      </c>
      <c r="CB69" s="14">
        <f t="shared" ref="CB69:CB132" si="180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674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674</v>
      </c>
      <c r="CN69" s="14">
        <f>INDEX(属性投放!$BD$6:$BD$85,(BW69-2)*20+CB69)</f>
        <v>80</v>
      </c>
      <c r="CQ69" s="13">
        <v>65</v>
      </c>
      <c r="CR69" s="13">
        <f t="shared" si="48"/>
        <v>2</v>
      </c>
      <c r="CS69" s="13">
        <f t="shared" si="49"/>
        <v>13</v>
      </c>
      <c r="CT69" s="14">
        <f t="shared" si="50"/>
        <v>3</v>
      </c>
      <c r="CU69" s="14">
        <f t="shared" si="51"/>
        <v>1102002</v>
      </c>
      <c r="CV69" s="14" t="str">
        <f>INDEX($O$6:$O$36,CR69)&amp;"-"&amp;INDEX(属性投放!$AB$7:$AB$36,CX69)&amp;"-魂火-"&amp;CZ69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701</v>
      </c>
      <c r="CZ69" s="14">
        <f>INDEX(属性投放!$AM$7:$AM$58,CS69)</f>
        <v>2</v>
      </c>
      <c r="DA69" s="14">
        <f t="shared" ref="DA69:DA132" si="181">CS69</f>
        <v>13</v>
      </c>
      <c r="DB69" s="14">
        <f>INDEX(属性投放!$AN$7:$AN$58,DA69)</f>
        <v>52</v>
      </c>
      <c r="DC69" s="14" t="s">
        <v>702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703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704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2">BX69</f>
        <v>1102004</v>
      </c>
      <c r="DQ69" s="14" t="str">
        <f t="shared" ref="DQ69:DQ132" si="183">BY69</f>
        <v>唐流雨5突</v>
      </c>
      <c r="DR69" s="14">
        <f t="shared" si="52"/>
        <v>4</v>
      </c>
      <c r="DS69" s="14">
        <f t="shared" si="53"/>
        <v>2</v>
      </c>
      <c r="DT69" s="14">
        <f t="shared" si="54"/>
        <v>3</v>
      </c>
      <c r="DU69" s="14">
        <f t="shared" ref="DU69:DU132" si="184">BW69</f>
        <v>2</v>
      </c>
      <c r="DV69" s="14">
        <f t="shared" ref="DV69:DV132" si="185">CB69</f>
        <v>5</v>
      </c>
      <c r="DW69" s="14">
        <f t="shared" ref="DW69:DW132" si="186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7"/>
        <v>574</v>
      </c>
      <c r="EC69" s="14">
        <f t="shared" si="158"/>
        <v>667</v>
      </c>
      <c r="ED69" s="14">
        <f t="shared" si="159"/>
        <v>775</v>
      </c>
      <c r="EE69" s="14">
        <f t="shared" si="160"/>
        <v>775</v>
      </c>
      <c r="EF69" s="14">
        <f t="shared" si="161"/>
        <v>963</v>
      </c>
      <c r="EG69" s="14">
        <f t="shared" si="162"/>
        <v>196</v>
      </c>
      <c r="EH69" s="14">
        <f t="shared" si="163"/>
        <v>215</v>
      </c>
      <c r="EI69" s="14">
        <f t="shared" si="164"/>
        <v>215</v>
      </c>
      <c r="EJ69" s="14">
        <f t="shared" si="165"/>
        <v>250</v>
      </c>
      <c r="EK69" s="14">
        <f t="shared" si="166"/>
        <v>289</v>
      </c>
      <c r="EL69" s="14">
        <f t="shared" si="167"/>
        <v>4150</v>
      </c>
      <c r="EM69" s="14">
        <f t="shared" si="168"/>
        <v>4840</v>
      </c>
      <c r="EN69" s="14">
        <f t="shared" si="169"/>
        <v>4840</v>
      </c>
      <c r="EO69" s="14">
        <f t="shared" si="170"/>
        <v>5570</v>
      </c>
      <c r="EP69" s="14">
        <f t="shared" si="171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F69" s="14">
        <f>INDEX(属性投放!$BP$6:$BP$85,(卡牌属性!$DU69-2)*20+卡牌属性!$DV69)</f>
        <v>80</v>
      </c>
      <c r="FG69" s="14">
        <f>INDEX(属性投放!$BP$6:$BP$85,(卡牌属性!$DU69-2)*20+卡牌属性!$DV69)</f>
        <v>80</v>
      </c>
      <c r="FH69" s="14">
        <f>INDEX(属性投放!$BP$6:$BP$85,(卡牌属性!$DU69-2)*20+卡牌属性!$DV69)</f>
        <v>80</v>
      </c>
      <c r="FI69" s="14">
        <f>INDEX(属性投放!$BP$6:$BP$85,(卡牌属性!$DU69-2)*20+卡牌属性!$DV69)</f>
        <v>80</v>
      </c>
      <c r="FJ69" s="14">
        <f>INDEX(属性投放!$BP$6:$BP$85,(卡牌属性!$DU69-2)*20+卡牌属性!$DV69)</f>
        <v>80</v>
      </c>
      <c r="FK69" s="14">
        <f>INDEX(属性投放!$BQ$6:$BQ$85,(卡牌属性!$DU69-2)*20+卡牌属性!$DV69)</f>
        <v>40</v>
      </c>
      <c r="FL69" s="14">
        <f>INDEX(属性投放!$BQ$6:$BQ$85,(卡牌属性!$DU69-2)*20+卡牌属性!$DV69)</f>
        <v>40</v>
      </c>
      <c r="FM69" s="14">
        <f>INDEX(属性投放!$BQ$6:$BQ$85,(卡牌属性!$DU69-2)*20+卡牌属性!$DV69)</f>
        <v>40</v>
      </c>
      <c r="FN69" s="14">
        <f>INDEX(属性投放!$BQ$6:$BQ$85,(卡牌属性!$DU69-2)*20+卡牌属性!$DV69)</f>
        <v>40</v>
      </c>
      <c r="FO69" s="14">
        <f>INDEX(属性投放!$BQ$6:$BQ$85,(卡牌属性!$DU69-2)*20+卡牌属性!$DV69)</f>
        <v>40</v>
      </c>
      <c r="FP69" s="14">
        <f>INDEX(属性投放!$BR$6:$BR$85,(卡牌属性!$DU69-2)*20+卡牌属性!$DV69)</f>
        <v>800</v>
      </c>
      <c r="FQ69" s="14">
        <f>INDEX(属性投放!$BR$6:$BR$85,(卡牌属性!$DU69-2)*20+卡牌属性!$DV69)</f>
        <v>800</v>
      </c>
      <c r="FR69" s="14">
        <f>INDEX(属性投放!$BR$6:$BR$85,(卡牌属性!$DU69-2)*20+卡牌属性!$DV69)</f>
        <v>800</v>
      </c>
      <c r="FS69" s="14">
        <f>INDEX(属性投放!$BR$6:$BR$85,(卡牌属性!$DU69-2)*20+卡牌属性!$DV69)</f>
        <v>800</v>
      </c>
      <c r="FT69" s="14">
        <f>INDEX(属性投放!$BR$6:$BR$85,(卡牌属性!$DU69-2)*20+卡牌属性!$DV69)</f>
        <v>800</v>
      </c>
      <c r="FX69" s="13">
        <v>65</v>
      </c>
      <c r="FY69" s="13">
        <f t="shared" ref="FY69:FY100" si="187">INT((FX69-1)/5)+1</f>
        <v>13</v>
      </c>
      <c r="FZ69" s="14">
        <f t="shared" si="70"/>
        <v>1102013</v>
      </c>
      <c r="GA69" s="14" t="s">
        <v>1478</v>
      </c>
      <c r="GB69" s="14">
        <f t="shared" ref="GB69:GB100" si="188">FX69-(FY69-1)*5</f>
        <v>5</v>
      </c>
      <c r="GC69" s="14" t="str">
        <f t="shared" ref="GC69:GC100" si="189">INDEX($O$6:$O$36,FY69)&amp;"-"&amp;GB69&amp;"星"</f>
        <v>塞伯罗斯-5星</v>
      </c>
      <c r="GD69" s="14">
        <f>INDEX(Y$6:Y$36,$FY69)+INDEX(属性偏向!Z$4:Z$8,卡牌属性!$GB69)</f>
        <v>6</v>
      </c>
      <c r="GE69" s="14" t="str">
        <f>INDEX(属性评价,卡牌属性!GD69)</f>
        <v>B+</v>
      </c>
      <c r="GF69" s="14">
        <f>INDEX(Z$6:Z$36,$FY69)+INDEX(属性偏向!AA$4:AA$8,卡牌属性!$GB69)</f>
        <v>6</v>
      </c>
      <c r="GG69" s="14" t="str">
        <f>INDEX(属性评价,卡牌属性!GF69)</f>
        <v>B+</v>
      </c>
      <c r="GH69" s="14">
        <f>INDEX(AA$6:AA$36,$FY69)+INDEX(属性偏向!AB$4:AB$8,卡牌属性!$GB69)</f>
        <v>6</v>
      </c>
      <c r="GI69" s="14" t="str">
        <f>INDEX(属性评价,卡牌属性!GH69)</f>
        <v>B+</v>
      </c>
      <c r="GL69" s="13">
        <v>65</v>
      </c>
      <c r="GM69" s="13">
        <f t="shared" ref="GM69:GM84" si="190">INT((GL69-1)/5)+1</f>
        <v>13</v>
      </c>
      <c r="GN69" s="14">
        <f t="shared" si="71"/>
        <v>1101013</v>
      </c>
      <c r="GO69" s="14" t="s">
        <v>1478</v>
      </c>
      <c r="GP69" s="14">
        <f t="shared" ref="GP69:GP100" si="191">GL69-(GM69-1)*5</f>
        <v>5</v>
      </c>
      <c r="GQ69" s="14" t="str">
        <f t="shared" ref="GQ69:GQ100" si="192">INDEX($B$6:$B$36,GM69)&amp;"-"&amp;GP69&amp;"星"</f>
        <v>吉拉-5星</v>
      </c>
      <c r="GR69" s="14">
        <f>INDEX(J$6:J$36,$GM69)+INDEX(属性偏向!Z$4:Z$8,卡牌属性!$GB69)</f>
        <v>5</v>
      </c>
      <c r="GS69" s="14" t="str">
        <f>INDEX(属性评价,卡牌属性!GR69)</f>
        <v>B</v>
      </c>
      <c r="GT69" s="14">
        <f>INDEX(K$6:K$36,$GM69)+INDEX(属性偏向!Z$4:Z$8,卡牌属性!$GB69)</f>
        <v>8</v>
      </c>
      <c r="GU69" s="14" t="str">
        <f>INDEX(属性评价,卡牌属性!GT69)</f>
        <v>A+</v>
      </c>
      <c r="GV69" s="14">
        <f>INDEX(L$6:L$36,$GM69)+INDEX(属性偏向!Z$4:Z$8,卡牌属性!$GB69)</f>
        <v>6</v>
      </c>
      <c r="GW69" s="14" t="str">
        <f>INDEX(属性评价,卡牌属性!GV69)</f>
        <v>B+</v>
      </c>
      <c r="HA69" s="13">
        <v>65</v>
      </c>
      <c r="HB69" s="13">
        <f>MATCH(HA69-1,属性投放!$T$6:$T$66,1)</f>
        <v>6</v>
      </c>
      <c r="HC69" s="13">
        <f>MATCH(HA69,属性投放!$AN$6:$AN$58,1)-1</f>
        <v>18</v>
      </c>
      <c r="HD69" s="13">
        <f>MATCH(HA69-1,属性投放!$AD$6:$AD$26,1)</f>
        <v>9</v>
      </c>
      <c r="HE69" s="13" t="str">
        <f>INDEX(属性投放!$AB$7:$AB$26,卡牌属性!HD69)</f>
        <v>叫唤+2</v>
      </c>
      <c r="HF69" s="14">
        <f t="shared" ref="HF69:HF100" si="193">INDEX($EB$5:$EF$444,($HD$2-1)*20+$HD69,$HF$2)</f>
        <v>1061</v>
      </c>
      <c r="HG69" s="14">
        <f t="shared" ref="HG69:HG100" si="194">INDEX($EG$5:$EK$444,($HD$2-1)*20+$HD69,$HF$2)</f>
        <v>503</v>
      </c>
      <c r="HH69" s="14">
        <f t="shared" ref="HH69:HH100" si="195">INDEX($EL$5:$EP$444,($HD$2-1)*20+$HD69,$HF$2)</f>
        <v>9910</v>
      </c>
      <c r="HI69" s="14">
        <f t="shared" ref="HI69:HI100" si="196">INDEX($EQ$5:$EU$444,($HD$2-1)*20+$HD69,$HF$2)</f>
        <v>10</v>
      </c>
      <c r="HJ69" s="14">
        <f t="shared" ref="HJ69:HJ100" si="197">INDEX($EV$5:$EZ$444,($HD$2-1)*20+$HD69,$HF$2)</f>
        <v>5</v>
      </c>
      <c r="HK69" s="14">
        <f t="shared" ref="HK69:HK100" si="198">INDEX($FA$5:$FE$444,($HD$2-1)*20+$HD69,$HF$2)</f>
        <v>100</v>
      </c>
      <c r="HL69" s="14">
        <f>HF69+HI69*($HA69-INDEX(属性投放!$AD$6:$AD$26,卡牌属性!$HD69))</f>
        <v>1141</v>
      </c>
      <c r="HM69" s="14">
        <f>HG69+HJ69*($HA69-INDEX(属性投放!$AD$6:$AD$26,卡牌属性!$HD69))</f>
        <v>543</v>
      </c>
      <c r="HN69" s="14">
        <f>HH69+HK69*($HA69-INDEX(属性投放!$AD$6:$AD$26,卡牌属性!$HD69))</f>
        <v>10710</v>
      </c>
      <c r="HO69" s="14">
        <f t="shared" ref="HO69:HO100" si="199">IF($HC69&gt;0,INDEX(DE$5:DE$1148,($HD$2-1)*52+$HC69),0)</f>
        <v>805</v>
      </c>
      <c r="HP69" s="14">
        <f t="shared" ref="HP69:HP100" si="200">IF($HC69&gt;0,INDEX(DH$5:DH$1148,($HD$2-1)*52+$HC69),0)</f>
        <v>406</v>
      </c>
      <c r="HQ69" s="14">
        <f t="shared" ref="HQ69:HQ100" si="201">IF($HC69&gt;0,INDEX(DK$5:DK$1148,($HD$2-1)*52+$HC69),0)</f>
        <v>8050</v>
      </c>
      <c r="HR69" s="14">
        <f>IF(COUNTIF(属性投放!$AN$7:$AN$58,"="&amp;卡牌属性!HA69)&gt;0,卡牌属性!HC69,0)</f>
        <v>18</v>
      </c>
      <c r="HS69" s="14">
        <f t="shared" ref="HS69:HS100" si="202">IF($HR69&gt;0,INDEX($DD$5:$DD$1148,($HD$2-1)*52+HR69),0)</f>
        <v>80</v>
      </c>
      <c r="HT69" s="14">
        <f t="shared" ref="HT69:HT100" si="203">IF($HR69&gt;0,INDEX($DG$5:$DG$1148,($HD$2-1)*52+HR69),0)</f>
        <v>40</v>
      </c>
      <c r="HU69" s="14">
        <f t="shared" ref="HU69:HU100" si="204">IF($HR69&gt;0,INDEX($DJ$5:$DJ$1148,($HD$2-1)*52+HR69),0)</f>
        <v>800</v>
      </c>
      <c r="HV69" s="14">
        <f>IF(COUNTIF(属性投放!$AD$6:$AD$26,"="&amp;卡牌属性!HA69)&gt;0,卡牌属性!HD69,0)</f>
        <v>9</v>
      </c>
      <c r="HW69" s="14">
        <f t="shared" ref="HW69:HW100" si="205">IF(HV69&gt;1,INDEX(DY$5:DY$444,($HD$2-1)*20+$HV69-1),0)</f>
        <v>100</v>
      </c>
      <c r="HX69" s="14">
        <f t="shared" ref="HX69:HX100" si="206">IF(HW69&gt;1,INDEX(DZ$5:DZ$444,($HD$2-1)*20+$HV69-1),0)</f>
        <v>50</v>
      </c>
      <c r="HY69" s="14">
        <f t="shared" ref="HY69:HY100" si="207">IF(HX69&gt;1,INDEX(EA$5:EA$444,($HD$2-1)*20+$HV69-1),0)</f>
        <v>1000</v>
      </c>
      <c r="HZ69" s="14">
        <f t="shared" si="72"/>
        <v>10</v>
      </c>
      <c r="IA69" s="14">
        <f t="shared" si="73"/>
        <v>5</v>
      </c>
      <c r="IB69" s="14">
        <f t="shared" si="74"/>
        <v>100</v>
      </c>
      <c r="IC69" s="14">
        <f t="shared" si="75"/>
        <v>1946</v>
      </c>
      <c r="ID69" s="14">
        <f t="shared" si="76"/>
        <v>949</v>
      </c>
      <c r="IE69" s="14">
        <f t="shared" si="77"/>
        <v>18760</v>
      </c>
      <c r="IF69" s="14">
        <f t="shared" si="78"/>
        <v>300</v>
      </c>
      <c r="IG69" s="14">
        <f t="shared" si="79"/>
        <v>2400</v>
      </c>
      <c r="IH69" s="14">
        <f t="shared" si="80"/>
        <v>3000</v>
      </c>
      <c r="II69" s="14">
        <f t="shared" si="81"/>
        <v>57200</v>
      </c>
      <c r="IJ69" s="17">
        <f t="shared" si="82"/>
        <v>5.244755244755245E-3</v>
      </c>
      <c r="IK69" s="17">
        <f t="shared" si="83"/>
        <v>4.195804195804196E-2</v>
      </c>
      <c r="IL69" s="17">
        <f t="shared" si="84"/>
        <v>5.2447552447552448E-2</v>
      </c>
      <c r="IM69" s="23">
        <f>SUM(IF$5:IF69)</f>
        <v>15080</v>
      </c>
      <c r="IN69" s="14">
        <f>SUM(IG$5:IG69)</f>
        <v>24220</v>
      </c>
      <c r="IO69" s="14">
        <f>SUM(IH$5:IH69)</f>
        <v>16360</v>
      </c>
      <c r="IP69" s="17">
        <f t="shared" si="85"/>
        <v>0.26363636363636361</v>
      </c>
      <c r="IQ69" s="17">
        <f t="shared" si="86"/>
        <v>0.42342657342657342</v>
      </c>
      <c r="IR69" s="17">
        <f t="shared" si="87"/>
        <v>0.28601398601398603</v>
      </c>
    </row>
    <row r="70" spans="31:252" ht="16.5" x14ac:dyDescent="0.2">
      <c r="AE70" s="13">
        <v>66</v>
      </c>
      <c r="AF70" s="13">
        <f t="shared" ref="AF70:AF133" si="208">MATCH(AE70-1,$F$5:$F$42,1)</f>
        <v>4</v>
      </c>
      <c r="AG70" s="13">
        <f t="shared" si="172"/>
        <v>4</v>
      </c>
      <c r="AH70" s="14">
        <f t="shared" si="173"/>
        <v>1101004</v>
      </c>
      <c r="AI70" s="14" t="str">
        <f t="shared" si="174"/>
        <v>项昆仑6突</v>
      </c>
      <c r="AJ70" s="25" t="s">
        <v>162</v>
      </c>
      <c r="AK70" s="14">
        <v>1</v>
      </c>
      <c r="AL70" s="14">
        <f t="shared" si="175"/>
        <v>6</v>
      </c>
      <c r="AM70" s="14">
        <f>INDEX(属性投放!$DE$6:$DE$85,(卡牌属性!AG70-2)*20+卡牌属性!AL70)</f>
        <v>914</v>
      </c>
      <c r="AN70" s="14">
        <f t="shared" si="151"/>
        <v>914</v>
      </c>
      <c r="AO70" s="14">
        <f t="shared" si="151"/>
        <v>914</v>
      </c>
      <c r="AP70" s="14">
        <f t="shared" si="151"/>
        <v>914</v>
      </c>
      <c r="AQ70" s="14">
        <f t="shared" si="151"/>
        <v>914</v>
      </c>
      <c r="AR70" s="14">
        <f>INDEX(属性投放!$DF$6:$DF$85,(卡牌属性!AG70-2)*20+卡牌属性!AL70)</f>
        <v>424</v>
      </c>
      <c r="AS70" s="14">
        <f t="shared" si="152"/>
        <v>424</v>
      </c>
      <c r="AT70" s="14">
        <f t="shared" si="152"/>
        <v>424</v>
      </c>
      <c r="AU70" s="14">
        <f t="shared" si="152"/>
        <v>424</v>
      </c>
      <c r="AV70" s="14">
        <f t="shared" si="152"/>
        <v>424</v>
      </c>
      <c r="AW70" s="14">
        <f>INDEX(属性投放!$DG$6:$DG$85,(卡牌属性!AG70-2)*20+卡牌属性!AL70)</f>
        <v>4470</v>
      </c>
      <c r="AX70" s="14">
        <f t="shared" si="153"/>
        <v>4470</v>
      </c>
      <c r="AY70" s="14">
        <f t="shared" si="153"/>
        <v>4470</v>
      </c>
      <c r="AZ70" s="14">
        <f t="shared" si="153"/>
        <v>4470</v>
      </c>
      <c r="BA70" s="14">
        <f t="shared" si="153"/>
        <v>4470</v>
      </c>
      <c r="BB70" s="14">
        <f>INDEX(属性投放!$DK$6:$DK$85,(卡牌属性!AG70-2)*20+卡牌属性!AL70)</f>
        <v>47</v>
      </c>
      <c r="BC70" s="14">
        <f t="shared" si="154"/>
        <v>47</v>
      </c>
      <c r="BD70" s="14">
        <f t="shared" si="154"/>
        <v>47</v>
      </c>
      <c r="BE70" s="14">
        <f t="shared" si="154"/>
        <v>47</v>
      </c>
      <c r="BF70" s="14">
        <f t="shared" si="154"/>
        <v>47</v>
      </c>
      <c r="BG70" s="14">
        <f>INDEX(属性投放!$DL$6:$DL$85,(卡牌属性!AG70-2)*20+卡牌属性!AL70)</f>
        <v>24</v>
      </c>
      <c r="BH70" s="14">
        <f t="shared" si="155"/>
        <v>24</v>
      </c>
      <c r="BI70" s="14">
        <f t="shared" si="155"/>
        <v>24</v>
      </c>
      <c r="BJ70" s="14">
        <f t="shared" si="155"/>
        <v>24</v>
      </c>
      <c r="BK70" s="14">
        <f t="shared" si="155"/>
        <v>24</v>
      </c>
      <c r="BL70" s="14">
        <f>INDEX(属性投放!$DM$6:$DM$85,(卡牌属性!AG70-2)*20+卡牌属性!AL70)</f>
        <v>235</v>
      </c>
      <c r="BM70" s="14">
        <f t="shared" si="156"/>
        <v>235</v>
      </c>
      <c r="BN70" s="14">
        <f t="shared" si="156"/>
        <v>235</v>
      </c>
      <c r="BO70" s="14">
        <f t="shared" si="156"/>
        <v>235</v>
      </c>
      <c r="BP70" s="14">
        <f t="shared" si="156"/>
        <v>235</v>
      </c>
      <c r="BU70" s="13">
        <v>66</v>
      </c>
      <c r="BV70" s="13">
        <f t="shared" si="176"/>
        <v>4</v>
      </c>
      <c r="BW70" s="14">
        <f t="shared" si="177"/>
        <v>2</v>
      </c>
      <c r="BX70" s="14">
        <f t="shared" si="178"/>
        <v>1102004</v>
      </c>
      <c r="BY70" s="14" t="str">
        <f t="shared" si="179"/>
        <v>唐流雨6突</v>
      </c>
      <c r="BZ70" s="25" t="s">
        <v>162</v>
      </c>
      <c r="CA70" s="14">
        <v>2</v>
      </c>
      <c r="CB70" s="14">
        <f t="shared" si="180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674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674</v>
      </c>
      <c r="CN70" s="14">
        <f>INDEX(属性投放!$BD$6:$BD$85,(BW70-2)*20+CB70)</f>
        <v>80</v>
      </c>
      <c r="CQ70" s="13">
        <v>66</v>
      </c>
      <c r="CR70" s="13">
        <f t="shared" ref="CR70:CR133" si="209">MATCH(CQ70-1,$U$5:$U$36,1)</f>
        <v>2</v>
      </c>
      <c r="CS70" s="13">
        <f t="shared" ref="CS70:CS133" si="210">CQ70-(CR70-1)*52</f>
        <v>14</v>
      </c>
      <c r="CT70" s="14">
        <f t="shared" ref="CT70:CT133" si="211">INDEX($Q$6:$Q$36,CR70)</f>
        <v>3</v>
      </c>
      <c r="CU70" s="14">
        <f t="shared" ref="CU70:CU133" si="212">INDEX($N$6:$N$36,CR70)</f>
        <v>1102002</v>
      </c>
      <c r="CV70" s="14" t="str">
        <f>INDEX($O$6:$O$36,CR70)&amp;"-"&amp;INDEX(属性投放!$AB$7:$AB$36,CX70)&amp;"-魂火-"&amp;CZ70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701</v>
      </c>
      <c r="CZ70" s="14">
        <f>INDEX(属性投放!$AM$7:$AM$58,CS70)</f>
        <v>1</v>
      </c>
      <c r="DA70" s="14">
        <f t="shared" si="181"/>
        <v>14</v>
      </c>
      <c r="DB70" s="14">
        <f>INDEX(属性投放!$AN$7:$AN$58,DA70)</f>
        <v>55</v>
      </c>
      <c r="DC70" s="14" t="s">
        <v>702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703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704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2"/>
        <v>1102004</v>
      </c>
      <c r="DQ70" s="14" t="str">
        <f t="shared" si="183"/>
        <v>唐流雨6突</v>
      </c>
      <c r="DR70" s="14">
        <f t="shared" ref="DR70:DR133" si="213">INDEX(Y$6:Y$33,$BV70)</f>
        <v>4</v>
      </c>
      <c r="DS70" s="14">
        <f t="shared" ref="DS70:DS133" si="214">INDEX(Z$6:Z$33,$BV70)</f>
        <v>2</v>
      </c>
      <c r="DT70" s="14">
        <f t="shared" ref="DT70:DT133" si="215">INDEX(AA$6:AA$33,$BV70)</f>
        <v>3</v>
      </c>
      <c r="DU70" s="14">
        <f t="shared" si="184"/>
        <v>2</v>
      </c>
      <c r="DV70" s="14">
        <f t="shared" si="185"/>
        <v>6</v>
      </c>
      <c r="DW70" s="14">
        <f t="shared" si="186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7"/>
        <v>724</v>
      </c>
      <c r="EC70" s="14">
        <f t="shared" si="158"/>
        <v>831</v>
      </c>
      <c r="ED70" s="14">
        <f t="shared" si="159"/>
        <v>946</v>
      </c>
      <c r="EE70" s="14">
        <f t="shared" si="160"/>
        <v>946</v>
      </c>
      <c r="EF70" s="14">
        <f t="shared" si="161"/>
        <v>1183</v>
      </c>
      <c r="EG70" s="14">
        <f t="shared" si="162"/>
        <v>257</v>
      </c>
      <c r="EH70" s="14">
        <f t="shared" si="163"/>
        <v>283</v>
      </c>
      <c r="EI70" s="14">
        <f t="shared" si="164"/>
        <v>283</v>
      </c>
      <c r="EJ70" s="14">
        <f t="shared" si="165"/>
        <v>325</v>
      </c>
      <c r="EK70" s="14">
        <f t="shared" si="166"/>
        <v>371</v>
      </c>
      <c r="EL70" s="14">
        <f t="shared" si="167"/>
        <v>5510</v>
      </c>
      <c r="EM70" s="14">
        <f t="shared" si="168"/>
        <v>6340</v>
      </c>
      <c r="EN70" s="14">
        <f t="shared" si="169"/>
        <v>6340</v>
      </c>
      <c r="EO70" s="14">
        <f t="shared" si="170"/>
        <v>7210</v>
      </c>
      <c r="EP70" s="14">
        <f t="shared" si="171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F70" s="14">
        <f>INDEX(属性投放!$BP$6:$BP$85,(卡牌属性!$DU70-2)*20+卡牌属性!$DV70)</f>
        <v>100</v>
      </c>
      <c r="FG70" s="14">
        <f>INDEX(属性投放!$BP$6:$BP$85,(卡牌属性!$DU70-2)*20+卡牌属性!$DV70)</f>
        <v>100</v>
      </c>
      <c r="FH70" s="14">
        <f>INDEX(属性投放!$BP$6:$BP$85,(卡牌属性!$DU70-2)*20+卡牌属性!$DV70)</f>
        <v>100</v>
      </c>
      <c r="FI70" s="14">
        <f>INDEX(属性投放!$BP$6:$BP$85,(卡牌属性!$DU70-2)*20+卡牌属性!$DV70)</f>
        <v>100</v>
      </c>
      <c r="FJ70" s="14">
        <f>INDEX(属性投放!$BP$6:$BP$85,(卡牌属性!$DU70-2)*20+卡牌属性!$DV70)</f>
        <v>100</v>
      </c>
      <c r="FK70" s="14">
        <f>INDEX(属性投放!$BQ$6:$BQ$85,(卡牌属性!$DU70-2)*20+卡牌属性!$DV70)</f>
        <v>50</v>
      </c>
      <c r="FL70" s="14">
        <f>INDEX(属性投放!$BQ$6:$BQ$85,(卡牌属性!$DU70-2)*20+卡牌属性!$DV70)</f>
        <v>50</v>
      </c>
      <c r="FM70" s="14">
        <f>INDEX(属性投放!$BQ$6:$BQ$85,(卡牌属性!$DU70-2)*20+卡牌属性!$DV70)</f>
        <v>50</v>
      </c>
      <c r="FN70" s="14">
        <f>INDEX(属性投放!$BQ$6:$BQ$85,(卡牌属性!$DU70-2)*20+卡牌属性!$DV70)</f>
        <v>50</v>
      </c>
      <c r="FO70" s="14">
        <f>INDEX(属性投放!$BQ$6:$BQ$85,(卡牌属性!$DU70-2)*20+卡牌属性!$DV70)</f>
        <v>50</v>
      </c>
      <c r="FP70" s="14">
        <f>INDEX(属性投放!$BR$6:$BR$85,(卡牌属性!$DU70-2)*20+卡牌属性!$DV70)</f>
        <v>1000</v>
      </c>
      <c r="FQ70" s="14">
        <f>INDEX(属性投放!$BR$6:$BR$85,(卡牌属性!$DU70-2)*20+卡牌属性!$DV70)</f>
        <v>1000</v>
      </c>
      <c r="FR70" s="14">
        <f>INDEX(属性投放!$BR$6:$BR$85,(卡牌属性!$DU70-2)*20+卡牌属性!$DV70)</f>
        <v>1000</v>
      </c>
      <c r="FS70" s="14">
        <f>INDEX(属性投放!$BR$6:$BR$85,(卡牌属性!$DU70-2)*20+卡牌属性!$DV70)</f>
        <v>1000</v>
      </c>
      <c r="FT70" s="14">
        <f>INDEX(属性投放!$BR$6:$BR$85,(卡牌属性!$DU70-2)*20+卡牌属性!$DV70)</f>
        <v>1000</v>
      </c>
      <c r="FX70" s="13">
        <v>66</v>
      </c>
      <c r="FY70" s="13">
        <f t="shared" si="187"/>
        <v>14</v>
      </c>
      <c r="FZ70" s="14">
        <f t="shared" ref="FZ70:FZ133" si="216">INDEX($N$6:$N$36,FY70)</f>
        <v>1102014</v>
      </c>
      <c r="GA70" s="14" t="s">
        <v>1478</v>
      </c>
      <c r="GB70" s="14">
        <f t="shared" si="188"/>
        <v>1</v>
      </c>
      <c r="GC70" s="14" t="str">
        <f t="shared" si="189"/>
        <v>石灵明-1星</v>
      </c>
      <c r="GD70" s="14">
        <f>INDEX(Y$6:Y$36,$FY70)+INDEX(属性偏向!Z$4:Z$8,卡牌属性!$GB70)</f>
        <v>5</v>
      </c>
      <c r="GE70" s="14" t="str">
        <f>INDEX(属性评价,卡牌属性!GD70)</f>
        <v>B</v>
      </c>
      <c r="GF70" s="14">
        <f>INDEX(Z$6:Z$36,$FY70)+INDEX(属性偏向!AA$4:AA$8,卡牌属性!$GB70)</f>
        <v>5</v>
      </c>
      <c r="GG70" s="14" t="str">
        <f>INDEX(属性评价,卡牌属性!GF70)</f>
        <v>B</v>
      </c>
      <c r="GH70" s="14">
        <f>INDEX(AA$6:AA$36,$FY70)+INDEX(属性偏向!AB$4:AB$8,卡牌属性!$GB70)</f>
        <v>5</v>
      </c>
      <c r="GI70" s="14" t="str">
        <f>INDEX(属性评价,卡牌属性!GH70)</f>
        <v>B</v>
      </c>
      <c r="GL70" s="13">
        <v>66</v>
      </c>
      <c r="GM70" s="13">
        <f t="shared" si="190"/>
        <v>14</v>
      </c>
      <c r="GN70" s="14">
        <f t="shared" ref="GN70:GN114" si="217">INDEX($A$6:$A$36,GM70)</f>
        <v>1101014</v>
      </c>
      <c r="GO70" s="14" t="s">
        <v>1478</v>
      </c>
      <c r="GP70" s="14">
        <f t="shared" si="191"/>
        <v>1</v>
      </c>
      <c r="GQ70" s="14" t="str">
        <f t="shared" si="192"/>
        <v>吕仙宫-1星</v>
      </c>
      <c r="GR70" s="14">
        <f>INDEX(J$6:J$36,$GM70)+INDEX(属性偏向!Z$4:Z$8,卡牌属性!$GB70)</f>
        <v>6</v>
      </c>
      <c r="GS70" s="14" t="str">
        <f>INDEX(属性评价,卡牌属性!GR70)</f>
        <v>B+</v>
      </c>
      <c r="GT70" s="14">
        <f>INDEX(K$6:K$36,$GM70)+INDEX(属性偏向!Z$4:Z$8,卡牌属性!$GB70)</f>
        <v>5</v>
      </c>
      <c r="GU70" s="14" t="str">
        <f>INDEX(属性评价,卡牌属性!GT70)</f>
        <v>B</v>
      </c>
      <c r="GV70" s="14">
        <f>INDEX(L$6:L$36,$GM70)+INDEX(属性偏向!Z$4:Z$8,卡牌属性!$GB70)</f>
        <v>4</v>
      </c>
      <c r="GW70" s="14" t="str">
        <f>INDEX(属性评价,卡牌属性!GV70)</f>
        <v>C+</v>
      </c>
      <c r="HA70" s="13">
        <v>66</v>
      </c>
      <c r="HB70" s="13">
        <f>MATCH(HA70-1,属性投放!$T$6:$T$66,1)</f>
        <v>6</v>
      </c>
      <c r="HC70" s="13">
        <f>MATCH(HA70,属性投放!$AN$6:$AN$58,1)-1</f>
        <v>18</v>
      </c>
      <c r="HD70" s="13">
        <f>MATCH(HA70-1,属性投放!$AD$6:$AD$26,1)</f>
        <v>10</v>
      </c>
      <c r="HE70" s="13" t="str">
        <f>INDEX(属性投放!$AB$7:$AB$26,卡牌属性!HD70)</f>
        <v>大叫唤</v>
      </c>
      <c r="HF70" s="14">
        <f t="shared" si="193"/>
        <v>1291</v>
      </c>
      <c r="HG70" s="14">
        <f t="shared" si="194"/>
        <v>618</v>
      </c>
      <c r="HH70" s="14">
        <f t="shared" si="195"/>
        <v>12210</v>
      </c>
      <c r="HI70" s="14">
        <f t="shared" si="196"/>
        <v>12</v>
      </c>
      <c r="HJ70" s="14">
        <f t="shared" si="197"/>
        <v>6</v>
      </c>
      <c r="HK70" s="14">
        <f t="shared" si="198"/>
        <v>120</v>
      </c>
      <c r="HL70" s="14">
        <f>HF70+HI70*($HA70-INDEX(属性投放!$AD$6:$AD$26,卡牌属性!$HD70))</f>
        <v>1303</v>
      </c>
      <c r="HM70" s="14">
        <f>HG70+HJ70*($HA70-INDEX(属性投放!$AD$6:$AD$26,卡牌属性!$HD70))</f>
        <v>624</v>
      </c>
      <c r="HN70" s="14">
        <f>HH70+HK70*($HA70-INDEX(属性投放!$AD$6:$AD$26,卡牌属性!$HD70))</f>
        <v>12330</v>
      </c>
      <c r="HO70" s="14">
        <f t="shared" si="199"/>
        <v>805</v>
      </c>
      <c r="HP70" s="14">
        <f t="shared" si="200"/>
        <v>406</v>
      </c>
      <c r="HQ70" s="14">
        <f t="shared" si="201"/>
        <v>8050</v>
      </c>
      <c r="HR70" s="14">
        <f>IF(COUNTIF(属性投放!$AN$7:$AN$58,"="&amp;卡牌属性!HA70)&gt;0,卡牌属性!HC70,0)</f>
        <v>0</v>
      </c>
      <c r="HS70" s="14">
        <f t="shared" si="202"/>
        <v>0</v>
      </c>
      <c r="HT70" s="14">
        <f t="shared" si="203"/>
        <v>0</v>
      </c>
      <c r="HU70" s="14">
        <f t="shared" si="204"/>
        <v>0</v>
      </c>
      <c r="HV70" s="14">
        <f>IF(COUNTIF(属性投放!$AD$6:$AD$26,"="&amp;卡牌属性!HA70)&gt;0,卡牌属性!HD70,0)</f>
        <v>0</v>
      </c>
      <c r="HW70" s="14">
        <f t="shared" si="205"/>
        <v>0</v>
      </c>
      <c r="HX70" s="14">
        <f t="shared" si="206"/>
        <v>0</v>
      </c>
      <c r="HY70" s="14">
        <f t="shared" si="207"/>
        <v>0</v>
      </c>
      <c r="HZ70" s="14">
        <f t="shared" ref="HZ70:HZ133" si="218">HI70</f>
        <v>12</v>
      </c>
      <c r="IA70" s="14">
        <f t="shared" ref="IA70:IA133" si="219">HJ70</f>
        <v>6</v>
      </c>
      <c r="IB70" s="14">
        <f t="shared" ref="IB70:IB133" si="220">HK70</f>
        <v>120</v>
      </c>
      <c r="IC70" s="14">
        <f t="shared" ref="IC70:IC133" si="221">HL70+HO70</f>
        <v>2108</v>
      </c>
      <c r="ID70" s="14">
        <f t="shared" ref="ID70:ID133" si="222">HM70+HP70</f>
        <v>1030</v>
      </c>
      <c r="IE70" s="14">
        <f t="shared" ref="IE70:IE133" si="223">HN70+HQ70</f>
        <v>20380</v>
      </c>
      <c r="IF70" s="14">
        <f t="shared" ref="IF70:IF133" si="224">SUMPRODUCT($HI70:$HK70,$IC$2:$IE$2)</f>
        <v>360</v>
      </c>
      <c r="IG70" s="14">
        <f t="shared" ref="IG70:IG133" si="225">SUMPRODUCT(HS70:HU70,$IC$2:$IE$2)</f>
        <v>0</v>
      </c>
      <c r="IH70" s="14">
        <f t="shared" ref="IH70:IH133" si="226">SUMPRODUCT(HW70:HY70,$IC$2:$IE$2)</f>
        <v>0</v>
      </c>
      <c r="II70" s="14">
        <f t="shared" ref="II70:II133" si="227">SUMPRODUCT(IC70:IE70,$IC$2:$IE$2)</f>
        <v>62060</v>
      </c>
      <c r="IJ70" s="17">
        <f t="shared" ref="IJ70:IJ133" si="228">IF70/II70</f>
        <v>5.8008378988076053E-3</v>
      </c>
      <c r="IK70" s="17">
        <f t="shared" ref="IK70:IK133" si="229">IG70/II70</f>
        <v>0</v>
      </c>
      <c r="IL70" s="17">
        <f t="shared" ref="IL70:IL133" si="230">IH70/II70</f>
        <v>0</v>
      </c>
      <c r="IM70" s="23">
        <f>SUM(IF$5:IF70)</f>
        <v>15440</v>
      </c>
      <c r="IN70" s="14">
        <f>SUM(IG$5:IG70)</f>
        <v>24220</v>
      </c>
      <c r="IO70" s="14">
        <f>SUM(IH$5:IH70)</f>
        <v>16360</v>
      </c>
      <c r="IP70" s="17">
        <f t="shared" ref="IP70:IP133" si="231">IM70/II70</f>
        <v>0.24879149210441509</v>
      </c>
      <c r="IQ70" s="17">
        <f t="shared" ref="IQ70:IQ133" si="232">IN70/II70</f>
        <v>0.39026748308088949</v>
      </c>
      <c r="IR70" s="17">
        <f t="shared" ref="IR70:IR133" si="233">IO70/II70</f>
        <v>0.26361585562359008</v>
      </c>
    </row>
    <row r="71" spans="31:252" ht="16.5" x14ac:dyDescent="0.2">
      <c r="AE71" s="13">
        <v>67</v>
      </c>
      <c r="AF71" s="13">
        <f t="shared" si="208"/>
        <v>4</v>
      </c>
      <c r="AG71" s="13">
        <f t="shared" si="172"/>
        <v>4</v>
      </c>
      <c r="AH71" s="14">
        <f t="shared" si="173"/>
        <v>1101004</v>
      </c>
      <c r="AI71" s="14" t="str">
        <f t="shared" si="174"/>
        <v>项昆仑7突</v>
      </c>
      <c r="AJ71" s="25" t="s">
        <v>162</v>
      </c>
      <c r="AK71" s="14">
        <v>1</v>
      </c>
      <c r="AL71" s="14">
        <f t="shared" si="175"/>
        <v>7</v>
      </c>
      <c r="AM71" s="14">
        <f>INDEX(属性投放!$DE$6:$DE$85,(卡牌属性!AG71-2)*20+卡牌属性!AL71)</f>
        <v>2225</v>
      </c>
      <c r="AN71" s="14">
        <f t="shared" si="151"/>
        <v>2225</v>
      </c>
      <c r="AO71" s="14">
        <f t="shared" si="151"/>
        <v>2225</v>
      </c>
      <c r="AP71" s="14">
        <f t="shared" si="151"/>
        <v>2225</v>
      </c>
      <c r="AQ71" s="14">
        <f t="shared" si="151"/>
        <v>2225</v>
      </c>
      <c r="AR71" s="14">
        <f>INDEX(属性投放!$DF$6:$DF$85,(卡牌属性!AG71-2)*20+卡牌属性!AL71)</f>
        <v>1092</v>
      </c>
      <c r="AS71" s="14">
        <f t="shared" si="152"/>
        <v>1092</v>
      </c>
      <c r="AT71" s="14">
        <f t="shared" si="152"/>
        <v>1092</v>
      </c>
      <c r="AU71" s="14">
        <f t="shared" si="152"/>
        <v>1092</v>
      </c>
      <c r="AV71" s="14">
        <f t="shared" si="152"/>
        <v>1092</v>
      </c>
      <c r="AW71" s="14">
        <f>INDEX(属性投放!$DG$6:$DG$85,(卡牌属性!AG71-2)*20+卡牌属性!AL71)</f>
        <v>11025</v>
      </c>
      <c r="AX71" s="14">
        <f t="shared" si="153"/>
        <v>11025</v>
      </c>
      <c r="AY71" s="14">
        <f t="shared" si="153"/>
        <v>11025</v>
      </c>
      <c r="AZ71" s="14">
        <f t="shared" si="153"/>
        <v>11025</v>
      </c>
      <c r="BA71" s="14">
        <f t="shared" si="153"/>
        <v>11025</v>
      </c>
      <c r="BB71" s="14">
        <f>INDEX(属性投放!$DK$6:$DK$85,(卡牌属性!AG71-2)*20+卡牌属性!AL71)</f>
        <v>75</v>
      </c>
      <c r="BC71" s="14">
        <f t="shared" si="154"/>
        <v>75</v>
      </c>
      <c r="BD71" s="14">
        <f t="shared" si="154"/>
        <v>75</v>
      </c>
      <c r="BE71" s="14">
        <f t="shared" si="154"/>
        <v>75</v>
      </c>
      <c r="BF71" s="14">
        <f t="shared" si="154"/>
        <v>75</v>
      </c>
      <c r="BG71" s="14">
        <f>INDEX(属性投放!$DL$6:$DL$85,(卡牌属性!AG71-2)*20+卡牌属性!AL71)</f>
        <v>38</v>
      </c>
      <c r="BH71" s="14">
        <f t="shared" si="155"/>
        <v>38</v>
      </c>
      <c r="BI71" s="14">
        <f t="shared" si="155"/>
        <v>38</v>
      </c>
      <c r="BJ71" s="14">
        <f t="shared" si="155"/>
        <v>38</v>
      </c>
      <c r="BK71" s="14">
        <f t="shared" si="155"/>
        <v>38</v>
      </c>
      <c r="BL71" s="14">
        <f>INDEX(属性投放!$DM$6:$DM$85,(卡牌属性!AG71-2)*20+卡牌属性!AL71)</f>
        <v>375</v>
      </c>
      <c r="BM71" s="14">
        <f t="shared" si="156"/>
        <v>375</v>
      </c>
      <c r="BN71" s="14">
        <f t="shared" si="156"/>
        <v>375</v>
      </c>
      <c r="BO71" s="14">
        <f t="shared" si="156"/>
        <v>375</v>
      </c>
      <c r="BP71" s="14">
        <f t="shared" si="156"/>
        <v>375</v>
      </c>
      <c r="BU71" s="13">
        <v>67</v>
      </c>
      <c r="BV71" s="13">
        <f t="shared" si="176"/>
        <v>4</v>
      </c>
      <c r="BW71" s="14">
        <f t="shared" si="177"/>
        <v>2</v>
      </c>
      <c r="BX71" s="14">
        <f t="shared" si="178"/>
        <v>1102004</v>
      </c>
      <c r="BY71" s="14" t="str">
        <f t="shared" si="179"/>
        <v>唐流雨7突</v>
      </c>
      <c r="BZ71" s="25" t="s">
        <v>162</v>
      </c>
      <c r="CA71" s="14">
        <v>2</v>
      </c>
      <c r="CB71" s="14">
        <f t="shared" si="180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674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674</v>
      </c>
      <c r="CN71" s="14">
        <f>INDEX(属性投放!$BD$6:$BD$85,(BW71-2)*20+CB71)</f>
        <v>100</v>
      </c>
      <c r="CQ71" s="13">
        <v>67</v>
      </c>
      <c r="CR71" s="13">
        <f t="shared" si="209"/>
        <v>2</v>
      </c>
      <c r="CS71" s="13">
        <f t="shared" si="210"/>
        <v>15</v>
      </c>
      <c r="CT71" s="14">
        <f t="shared" si="211"/>
        <v>3</v>
      </c>
      <c r="CU71" s="14">
        <f t="shared" si="212"/>
        <v>1102002</v>
      </c>
      <c r="CV71" s="14" t="str">
        <f>INDEX($O$6:$O$36,CR71)&amp;"-"&amp;INDEX(属性投放!$AB$7:$AB$36,CX71)&amp;"-魂火-"&amp;CZ71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701</v>
      </c>
      <c r="CZ71" s="14">
        <f>INDEX(属性投放!$AM$7:$AM$58,CS71)</f>
        <v>2</v>
      </c>
      <c r="DA71" s="14">
        <f t="shared" si="181"/>
        <v>15</v>
      </c>
      <c r="DB71" s="14">
        <f>INDEX(属性投放!$AN$7:$AN$58,DA71)</f>
        <v>57</v>
      </c>
      <c r="DC71" s="14" t="s">
        <v>702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703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704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2"/>
        <v>1102004</v>
      </c>
      <c r="DQ71" s="14" t="str">
        <f t="shared" si="183"/>
        <v>唐流雨7突</v>
      </c>
      <c r="DR71" s="14">
        <f t="shared" si="213"/>
        <v>4</v>
      </c>
      <c r="DS71" s="14">
        <f t="shared" si="214"/>
        <v>2</v>
      </c>
      <c r="DT71" s="14">
        <f t="shared" si="215"/>
        <v>3</v>
      </c>
      <c r="DU71" s="14">
        <f t="shared" si="184"/>
        <v>2</v>
      </c>
      <c r="DV71" s="14">
        <f t="shared" si="185"/>
        <v>7</v>
      </c>
      <c r="DW71" s="14">
        <f t="shared" si="186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7"/>
        <v>874</v>
      </c>
      <c r="EC71" s="14">
        <f t="shared" si="158"/>
        <v>991</v>
      </c>
      <c r="ED71" s="14">
        <f t="shared" si="159"/>
        <v>1111</v>
      </c>
      <c r="EE71" s="14">
        <f t="shared" si="160"/>
        <v>1111</v>
      </c>
      <c r="EF71" s="14">
        <f t="shared" si="161"/>
        <v>1383</v>
      </c>
      <c r="EG71" s="14">
        <f t="shared" si="162"/>
        <v>322</v>
      </c>
      <c r="EH71" s="14">
        <f t="shared" si="163"/>
        <v>353</v>
      </c>
      <c r="EI71" s="14">
        <f t="shared" si="164"/>
        <v>353</v>
      </c>
      <c r="EJ71" s="14">
        <f t="shared" si="165"/>
        <v>400</v>
      </c>
      <c r="EK71" s="14">
        <f t="shared" si="166"/>
        <v>451</v>
      </c>
      <c r="EL71" s="14">
        <f t="shared" si="167"/>
        <v>6910</v>
      </c>
      <c r="EM71" s="14">
        <f t="shared" si="168"/>
        <v>7840</v>
      </c>
      <c r="EN71" s="14">
        <f t="shared" si="169"/>
        <v>7840</v>
      </c>
      <c r="EO71" s="14">
        <f t="shared" si="170"/>
        <v>8810</v>
      </c>
      <c r="EP71" s="14">
        <f t="shared" si="171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F71" s="14">
        <f>INDEX(属性投放!$BP$6:$BP$85,(卡牌属性!$DU71-2)*20+卡牌属性!$DV71)</f>
        <v>100</v>
      </c>
      <c r="FG71" s="14">
        <f>INDEX(属性投放!$BP$6:$BP$85,(卡牌属性!$DU71-2)*20+卡牌属性!$DV71)</f>
        <v>100</v>
      </c>
      <c r="FH71" s="14">
        <f>INDEX(属性投放!$BP$6:$BP$85,(卡牌属性!$DU71-2)*20+卡牌属性!$DV71)</f>
        <v>100</v>
      </c>
      <c r="FI71" s="14">
        <f>INDEX(属性投放!$BP$6:$BP$85,(卡牌属性!$DU71-2)*20+卡牌属性!$DV71)</f>
        <v>100</v>
      </c>
      <c r="FJ71" s="14">
        <f>INDEX(属性投放!$BP$6:$BP$85,(卡牌属性!$DU71-2)*20+卡牌属性!$DV71)</f>
        <v>100</v>
      </c>
      <c r="FK71" s="14">
        <f>INDEX(属性投放!$BQ$6:$BQ$85,(卡牌属性!$DU71-2)*20+卡牌属性!$DV71)</f>
        <v>50</v>
      </c>
      <c r="FL71" s="14">
        <f>INDEX(属性投放!$BQ$6:$BQ$85,(卡牌属性!$DU71-2)*20+卡牌属性!$DV71)</f>
        <v>50</v>
      </c>
      <c r="FM71" s="14">
        <f>INDEX(属性投放!$BQ$6:$BQ$85,(卡牌属性!$DU71-2)*20+卡牌属性!$DV71)</f>
        <v>50</v>
      </c>
      <c r="FN71" s="14">
        <f>INDEX(属性投放!$BQ$6:$BQ$85,(卡牌属性!$DU71-2)*20+卡牌属性!$DV71)</f>
        <v>50</v>
      </c>
      <c r="FO71" s="14">
        <f>INDEX(属性投放!$BQ$6:$BQ$85,(卡牌属性!$DU71-2)*20+卡牌属性!$DV71)</f>
        <v>50</v>
      </c>
      <c r="FP71" s="14">
        <f>INDEX(属性投放!$BR$6:$BR$85,(卡牌属性!$DU71-2)*20+卡牌属性!$DV71)</f>
        <v>1000</v>
      </c>
      <c r="FQ71" s="14">
        <f>INDEX(属性投放!$BR$6:$BR$85,(卡牌属性!$DU71-2)*20+卡牌属性!$DV71)</f>
        <v>1000</v>
      </c>
      <c r="FR71" s="14">
        <f>INDEX(属性投放!$BR$6:$BR$85,(卡牌属性!$DU71-2)*20+卡牌属性!$DV71)</f>
        <v>1000</v>
      </c>
      <c r="FS71" s="14">
        <f>INDEX(属性投放!$BR$6:$BR$85,(卡牌属性!$DU71-2)*20+卡牌属性!$DV71)</f>
        <v>1000</v>
      </c>
      <c r="FT71" s="14">
        <f>INDEX(属性投放!$BR$6:$BR$85,(卡牌属性!$DU71-2)*20+卡牌属性!$DV71)</f>
        <v>1000</v>
      </c>
      <c r="FX71" s="13">
        <v>67</v>
      </c>
      <c r="FY71" s="13">
        <f t="shared" si="187"/>
        <v>14</v>
      </c>
      <c r="FZ71" s="14">
        <f t="shared" si="216"/>
        <v>1102014</v>
      </c>
      <c r="GA71" s="14" t="s">
        <v>1478</v>
      </c>
      <c r="GB71" s="14">
        <f t="shared" si="188"/>
        <v>2</v>
      </c>
      <c r="GC71" s="14" t="str">
        <f t="shared" si="189"/>
        <v>石灵明-2星</v>
      </c>
      <c r="GD71" s="14">
        <f>INDEX(Y$6:Y$36,$FY71)+INDEX(属性偏向!Z$4:Z$8,卡牌属性!$GB71)</f>
        <v>6</v>
      </c>
      <c r="GE71" s="14" t="str">
        <f>INDEX(属性评价,卡牌属性!GD71)</f>
        <v>B+</v>
      </c>
      <c r="GF71" s="14">
        <f>INDEX(Z$6:Z$36,$FY71)+INDEX(属性偏向!AA$4:AA$8,卡牌属性!$GB71)</f>
        <v>6</v>
      </c>
      <c r="GG71" s="14" t="str">
        <f>INDEX(属性评价,卡牌属性!GF71)</f>
        <v>B+</v>
      </c>
      <c r="GH71" s="14">
        <f>INDEX(AA$6:AA$36,$FY71)+INDEX(属性偏向!AB$4:AB$8,卡牌属性!$GB71)</f>
        <v>6</v>
      </c>
      <c r="GI71" s="14" t="str">
        <f>INDEX(属性评价,卡牌属性!GH71)</f>
        <v>B+</v>
      </c>
      <c r="GL71" s="13">
        <v>67</v>
      </c>
      <c r="GM71" s="13">
        <f t="shared" si="190"/>
        <v>14</v>
      </c>
      <c r="GN71" s="14">
        <f t="shared" si="217"/>
        <v>1101014</v>
      </c>
      <c r="GO71" s="14" t="s">
        <v>1478</v>
      </c>
      <c r="GP71" s="14">
        <f t="shared" si="191"/>
        <v>2</v>
      </c>
      <c r="GQ71" s="14" t="str">
        <f t="shared" si="192"/>
        <v>吕仙宫-2星</v>
      </c>
      <c r="GR71" s="14">
        <f>INDEX(J$6:J$36,$GM71)+INDEX(属性偏向!Z$4:Z$8,卡牌属性!$GB71)</f>
        <v>7</v>
      </c>
      <c r="GS71" s="14" t="str">
        <f>INDEX(属性评价,卡牌属性!GR71)</f>
        <v>A</v>
      </c>
      <c r="GT71" s="14">
        <f>INDEX(K$6:K$36,$GM71)+INDEX(属性偏向!Z$4:Z$8,卡牌属性!$GB71)</f>
        <v>6</v>
      </c>
      <c r="GU71" s="14" t="str">
        <f>INDEX(属性评价,卡牌属性!GT71)</f>
        <v>B+</v>
      </c>
      <c r="GV71" s="14">
        <f>INDEX(L$6:L$36,$GM71)+INDEX(属性偏向!Z$4:Z$8,卡牌属性!$GB71)</f>
        <v>5</v>
      </c>
      <c r="GW71" s="14" t="str">
        <f>INDEX(属性评价,卡牌属性!GV71)</f>
        <v>B</v>
      </c>
      <c r="HA71" s="13">
        <v>67</v>
      </c>
      <c r="HB71" s="13">
        <f>MATCH(HA71-1,属性投放!$T$6:$T$66,1)</f>
        <v>6</v>
      </c>
      <c r="HC71" s="13">
        <f>MATCH(HA71,属性投放!$AN$6:$AN$58,1)-1</f>
        <v>19</v>
      </c>
      <c r="HD71" s="13">
        <f>MATCH(HA71-1,属性投放!$AD$6:$AD$26,1)</f>
        <v>10</v>
      </c>
      <c r="HE71" s="13" t="str">
        <f>INDEX(属性投放!$AB$7:$AB$26,卡牌属性!HD71)</f>
        <v>大叫唤</v>
      </c>
      <c r="HF71" s="14">
        <f t="shared" si="193"/>
        <v>1291</v>
      </c>
      <c r="HG71" s="14">
        <f t="shared" si="194"/>
        <v>618</v>
      </c>
      <c r="HH71" s="14">
        <f t="shared" si="195"/>
        <v>12210</v>
      </c>
      <c r="HI71" s="14">
        <f t="shared" si="196"/>
        <v>12</v>
      </c>
      <c r="HJ71" s="14">
        <f t="shared" si="197"/>
        <v>6</v>
      </c>
      <c r="HK71" s="14">
        <f t="shared" si="198"/>
        <v>120</v>
      </c>
      <c r="HL71" s="14">
        <f>HF71+HI71*($HA71-INDEX(属性投放!$AD$6:$AD$26,卡牌属性!$HD71))</f>
        <v>1315</v>
      </c>
      <c r="HM71" s="14">
        <f>HG71+HJ71*($HA71-INDEX(属性投放!$AD$6:$AD$26,卡牌属性!$HD71))</f>
        <v>630</v>
      </c>
      <c r="HN71" s="14">
        <f>HH71+HK71*($HA71-INDEX(属性投放!$AD$6:$AD$26,卡牌属性!$HD71))</f>
        <v>12450</v>
      </c>
      <c r="HO71" s="14">
        <f t="shared" si="199"/>
        <v>905</v>
      </c>
      <c r="HP71" s="14">
        <f t="shared" si="200"/>
        <v>456</v>
      </c>
      <c r="HQ71" s="14">
        <f t="shared" si="201"/>
        <v>9050</v>
      </c>
      <c r="HR71" s="14">
        <f>IF(COUNTIF(属性投放!$AN$7:$AN$58,"="&amp;卡牌属性!HA71)&gt;0,卡牌属性!HC71,0)</f>
        <v>19</v>
      </c>
      <c r="HS71" s="14">
        <f t="shared" si="202"/>
        <v>100</v>
      </c>
      <c r="HT71" s="14">
        <f t="shared" si="203"/>
        <v>50</v>
      </c>
      <c r="HU71" s="14">
        <f t="shared" si="204"/>
        <v>1000</v>
      </c>
      <c r="HV71" s="14">
        <f>IF(COUNTIF(属性投放!$AD$6:$AD$26,"="&amp;卡牌属性!HA71)&gt;0,卡牌属性!HD71,0)</f>
        <v>0</v>
      </c>
      <c r="HW71" s="14">
        <f t="shared" si="205"/>
        <v>0</v>
      </c>
      <c r="HX71" s="14">
        <f t="shared" si="206"/>
        <v>0</v>
      </c>
      <c r="HY71" s="14">
        <f t="shared" si="207"/>
        <v>0</v>
      </c>
      <c r="HZ71" s="14">
        <f t="shared" si="218"/>
        <v>12</v>
      </c>
      <c r="IA71" s="14">
        <f t="shared" si="219"/>
        <v>6</v>
      </c>
      <c r="IB71" s="14">
        <f t="shared" si="220"/>
        <v>120</v>
      </c>
      <c r="IC71" s="14">
        <f t="shared" si="221"/>
        <v>2220</v>
      </c>
      <c r="ID71" s="14">
        <f t="shared" si="222"/>
        <v>1086</v>
      </c>
      <c r="IE71" s="14">
        <f t="shared" si="223"/>
        <v>21500</v>
      </c>
      <c r="IF71" s="14">
        <f t="shared" si="224"/>
        <v>360</v>
      </c>
      <c r="IG71" s="14">
        <f t="shared" si="225"/>
        <v>3000</v>
      </c>
      <c r="IH71" s="14">
        <f t="shared" si="226"/>
        <v>0</v>
      </c>
      <c r="II71" s="14">
        <f t="shared" si="227"/>
        <v>65420</v>
      </c>
      <c r="IJ71" s="17">
        <f t="shared" si="228"/>
        <v>5.502904310608377E-3</v>
      </c>
      <c r="IK71" s="17">
        <f t="shared" si="229"/>
        <v>4.585753592173647E-2</v>
      </c>
      <c r="IL71" s="17">
        <f t="shared" si="230"/>
        <v>0</v>
      </c>
      <c r="IM71" s="23">
        <f>SUM(IF$5:IF71)</f>
        <v>15800</v>
      </c>
      <c r="IN71" s="14">
        <f>SUM(IG$5:IG71)</f>
        <v>27220</v>
      </c>
      <c r="IO71" s="14">
        <f>SUM(IH$5:IH71)</f>
        <v>16360</v>
      </c>
      <c r="IP71" s="17">
        <f t="shared" si="231"/>
        <v>0.24151635585447875</v>
      </c>
      <c r="IQ71" s="17">
        <f t="shared" si="232"/>
        <v>0.41608070926322227</v>
      </c>
      <c r="IR71" s="17">
        <f t="shared" si="233"/>
        <v>0.25007642922653622</v>
      </c>
    </row>
    <row r="72" spans="31:252" ht="16.5" x14ac:dyDescent="0.2">
      <c r="AE72" s="13">
        <v>68</v>
      </c>
      <c r="AF72" s="13">
        <f t="shared" si="208"/>
        <v>4</v>
      </c>
      <c r="AG72" s="13">
        <f t="shared" si="172"/>
        <v>4</v>
      </c>
      <c r="AH72" s="14">
        <f t="shared" si="173"/>
        <v>1101004</v>
      </c>
      <c r="AI72" s="14" t="str">
        <f t="shared" si="174"/>
        <v>项昆仑8突</v>
      </c>
      <c r="AJ72" s="25" t="s">
        <v>162</v>
      </c>
      <c r="AK72" s="14">
        <v>1</v>
      </c>
      <c r="AL72" s="14">
        <f t="shared" si="175"/>
        <v>8</v>
      </c>
      <c r="AM72" s="14">
        <f>INDEX(属性投放!$DE$6:$DE$85,(卡牌属性!AG72-2)*20+卡牌属性!AL72)</f>
        <v>2438</v>
      </c>
      <c r="AN72" s="14">
        <f t="shared" si="151"/>
        <v>2438</v>
      </c>
      <c r="AO72" s="14">
        <f t="shared" si="151"/>
        <v>2438</v>
      </c>
      <c r="AP72" s="14">
        <f t="shared" si="151"/>
        <v>2438</v>
      </c>
      <c r="AQ72" s="14">
        <f t="shared" si="151"/>
        <v>2438</v>
      </c>
      <c r="AR72" s="14">
        <f>INDEX(属性投放!$DF$6:$DF$85,(卡牌属性!AG72-2)*20+卡牌属性!AL72)</f>
        <v>1199</v>
      </c>
      <c r="AS72" s="14">
        <f t="shared" si="152"/>
        <v>1199</v>
      </c>
      <c r="AT72" s="14">
        <f t="shared" si="152"/>
        <v>1199</v>
      </c>
      <c r="AU72" s="14">
        <f t="shared" si="152"/>
        <v>1199</v>
      </c>
      <c r="AV72" s="14">
        <f t="shared" si="152"/>
        <v>1199</v>
      </c>
      <c r="AW72" s="14">
        <f>INDEX(属性投放!$DG$6:$DG$85,(卡牌属性!AG72-2)*20+卡牌属性!AL72)</f>
        <v>12090</v>
      </c>
      <c r="AX72" s="14">
        <f t="shared" si="153"/>
        <v>12090</v>
      </c>
      <c r="AY72" s="14">
        <f t="shared" si="153"/>
        <v>12090</v>
      </c>
      <c r="AZ72" s="14">
        <f t="shared" si="153"/>
        <v>12090</v>
      </c>
      <c r="BA72" s="14">
        <f t="shared" si="153"/>
        <v>12090</v>
      </c>
      <c r="BB72" s="14">
        <f>INDEX(属性投放!$DK$6:$DK$85,(卡牌属性!AG72-2)*20+卡牌属性!AL72)</f>
        <v>75</v>
      </c>
      <c r="BC72" s="14">
        <f t="shared" si="154"/>
        <v>75</v>
      </c>
      <c r="BD72" s="14">
        <f t="shared" si="154"/>
        <v>75</v>
      </c>
      <c r="BE72" s="14">
        <f t="shared" si="154"/>
        <v>75</v>
      </c>
      <c r="BF72" s="14">
        <f t="shared" si="154"/>
        <v>75</v>
      </c>
      <c r="BG72" s="14">
        <f>INDEX(属性投放!$DL$6:$DL$85,(卡牌属性!AG72-2)*20+卡牌属性!AL72)</f>
        <v>38</v>
      </c>
      <c r="BH72" s="14">
        <f t="shared" si="155"/>
        <v>38</v>
      </c>
      <c r="BI72" s="14">
        <f t="shared" si="155"/>
        <v>38</v>
      </c>
      <c r="BJ72" s="14">
        <f t="shared" si="155"/>
        <v>38</v>
      </c>
      <c r="BK72" s="14">
        <f t="shared" si="155"/>
        <v>38</v>
      </c>
      <c r="BL72" s="14">
        <f>INDEX(属性投放!$DM$6:$DM$85,(卡牌属性!AG72-2)*20+卡牌属性!AL72)</f>
        <v>375</v>
      </c>
      <c r="BM72" s="14">
        <f t="shared" si="156"/>
        <v>375</v>
      </c>
      <c r="BN72" s="14">
        <f t="shared" si="156"/>
        <v>375</v>
      </c>
      <c r="BO72" s="14">
        <f t="shared" si="156"/>
        <v>375</v>
      </c>
      <c r="BP72" s="14">
        <f t="shared" si="156"/>
        <v>375</v>
      </c>
      <c r="BU72" s="13">
        <v>68</v>
      </c>
      <c r="BV72" s="13">
        <f t="shared" si="176"/>
        <v>4</v>
      </c>
      <c r="BW72" s="14">
        <f t="shared" si="177"/>
        <v>2</v>
      </c>
      <c r="BX72" s="14">
        <f t="shared" si="178"/>
        <v>1102004</v>
      </c>
      <c r="BY72" s="14" t="str">
        <f t="shared" si="179"/>
        <v>唐流雨8突</v>
      </c>
      <c r="BZ72" s="25" t="s">
        <v>162</v>
      </c>
      <c r="CA72" s="14">
        <v>2</v>
      </c>
      <c r="CB72" s="14">
        <f t="shared" si="180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674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674</v>
      </c>
      <c r="CN72" s="14">
        <f>INDEX(属性投放!$BD$6:$BD$85,(BW72-2)*20+CB72)</f>
        <v>100</v>
      </c>
      <c r="CQ72" s="13">
        <v>68</v>
      </c>
      <c r="CR72" s="13">
        <f t="shared" si="209"/>
        <v>2</v>
      </c>
      <c r="CS72" s="13">
        <f t="shared" si="210"/>
        <v>16</v>
      </c>
      <c r="CT72" s="14">
        <f t="shared" si="211"/>
        <v>3</v>
      </c>
      <c r="CU72" s="14">
        <f t="shared" si="212"/>
        <v>1102002</v>
      </c>
      <c r="CV72" s="14" t="str">
        <f>INDEX($O$6:$O$36,CR72)&amp;"-"&amp;INDEX(属性投放!$AB$7:$AB$36,CX72)&amp;"-魂火-"&amp;CZ72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701</v>
      </c>
      <c r="CZ72" s="14">
        <f>INDEX(属性投放!$AM$7:$AM$58,CS72)</f>
        <v>1</v>
      </c>
      <c r="DA72" s="14">
        <f t="shared" si="181"/>
        <v>16</v>
      </c>
      <c r="DB72" s="14">
        <f>INDEX(属性投放!$AN$7:$AN$58,DA72)</f>
        <v>60</v>
      </c>
      <c r="DC72" s="14" t="s">
        <v>702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703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704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2"/>
        <v>1102004</v>
      </c>
      <c r="DQ72" s="14" t="str">
        <f t="shared" si="183"/>
        <v>唐流雨8突</v>
      </c>
      <c r="DR72" s="14">
        <f t="shared" si="213"/>
        <v>4</v>
      </c>
      <c r="DS72" s="14">
        <f t="shared" si="214"/>
        <v>2</v>
      </c>
      <c r="DT72" s="14">
        <f t="shared" si="215"/>
        <v>3</v>
      </c>
      <c r="DU72" s="14">
        <f t="shared" si="184"/>
        <v>2</v>
      </c>
      <c r="DV72" s="14">
        <f t="shared" si="185"/>
        <v>8</v>
      </c>
      <c r="DW72" s="14">
        <f t="shared" si="186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7"/>
        <v>1034</v>
      </c>
      <c r="EC72" s="14">
        <f t="shared" si="158"/>
        <v>1166</v>
      </c>
      <c r="ED72" s="14">
        <f t="shared" si="159"/>
        <v>1291</v>
      </c>
      <c r="EE72" s="14">
        <f t="shared" si="160"/>
        <v>1291</v>
      </c>
      <c r="EF72" s="14">
        <f t="shared" si="161"/>
        <v>1608</v>
      </c>
      <c r="EG72" s="14">
        <f t="shared" si="162"/>
        <v>392</v>
      </c>
      <c r="EH72" s="14">
        <f t="shared" si="163"/>
        <v>428</v>
      </c>
      <c r="EI72" s="14">
        <f t="shared" si="164"/>
        <v>428</v>
      </c>
      <c r="EJ72" s="14">
        <f t="shared" si="165"/>
        <v>480</v>
      </c>
      <c r="EK72" s="14">
        <f t="shared" si="166"/>
        <v>541</v>
      </c>
      <c r="EL72" s="14">
        <f t="shared" si="167"/>
        <v>8410</v>
      </c>
      <c r="EM72" s="14">
        <f t="shared" si="168"/>
        <v>9440</v>
      </c>
      <c r="EN72" s="14">
        <f t="shared" si="169"/>
        <v>9440</v>
      </c>
      <c r="EO72" s="14">
        <f t="shared" si="170"/>
        <v>10560</v>
      </c>
      <c r="EP72" s="14">
        <f t="shared" si="171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F72" s="14">
        <f>INDEX(属性投放!$BP$6:$BP$85,(卡牌属性!$DU72-2)*20+卡牌属性!$DV72)</f>
        <v>100</v>
      </c>
      <c r="FG72" s="14">
        <f>INDEX(属性投放!$BP$6:$BP$85,(卡牌属性!$DU72-2)*20+卡牌属性!$DV72)</f>
        <v>100</v>
      </c>
      <c r="FH72" s="14">
        <f>INDEX(属性投放!$BP$6:$BP$85,(卡牌属性!$DU72-2)*20+卡牌属性!$DV72)</f>
        <v>100</v>
      </c>
      <c r="FI72" s="14">
        <f>INDEX(属性投放!$BP$6:$BP$85,(卡牌属性!$DU72-2)*20+卡牌属性!$DV72)</f>
        <v>100</v>
      </c>
      <c r="FJ72" s="14">
        <f>INDEX(属性投放!$BP$6:$BP$85,(卡牌属性!$DU72-2)*20+卡牌属性!$DV72)</f>
        <v>100</v>
      </c>
      <c r="FK72" s="14">
        <f>INDEX(属性投放!$BQ$6:$BQ$85,(卡牌属性!$DU72-2)*20+卡牌属性!$DV72)</f>
        <v>50</v>
      </c>
      <c r="FL72" s="14">
        <f>INDEX(属性投放!$BQ$6:$BQ$85,(卡牌属性!$DU72-2)*20+卡牌属性!$DV72)</f>
        <v>50</v>
      </c>
      <c r="FM72" s="14">
        <f>INDEX(属性投放!$BQ$6:$BQ$85,(卡牌属性!$DU72-2)*20+卡牌属性!$DV72)</f>
        <v>50</v>
      </c>
      <c r="FN72" s="14">
        <f>INDEX(属性投放!$BQ$6:$BQ$85,(卡牌属性!$DU72-2)*20+卡牌属性!$DV72)</f>
        <v>50</v>
      </c>
      <c r="FO72" s="14">
        <f>INDEX(属性投放!$BQ$6:$BQ$85,(卡牌属性!$DU72-2)*20+卡牌属性!$DV72)</f>
        <v>50</v>
      </c>
      <c r="FP72" s="14">
        <f>INDEX(属性投放!$BR$6:$BR$85,(卡牌属性!$DU72-2)*20+卡牌属性!$DV72)</f>
        <v>1000</v>
      </c>
      <c r="FQ72" s="14">
        <f>INDEX(属性投放!$BR$6:$BR$85,(卡牌属性!$DU72-2)*20+卡牌属性!$DV72)</f>
        <v>1000</v>
      </c>
      <c r="FR72" s="14">
        <f>INDEX(属性投放!$BR$6:$BR$85,(卡牌属性!$DU72-2)*20+卡牌属性!$DV72)</f>
        <v>1000</v>
      </c>
      <c r="FS72" s="14">
        <f>INDEX(属性投放!$BR$6:$BR$85,(卡牌属性!$DU72-2)*20+卡牌属性!$DV72)</f>
        <v>1000</v>
      </c>
      <c r="FT72" s="14">
        <f>INDEX(属性投放!$BR$6:$BR$85,(卡牌属性!$DU72-2)*20+卡牌属性!$DV72)</f>
        <v>1000</v>
      </c>
      <c r="FX72" s="13">
        <v>68</v>
      </c>
      <c r="FY72" s="13">
        <f t="shared" si="187"/>
        <v>14</v>
      </c>
      <c r="FZ72" s="14">
        <f t="shared" si="216"/>
        <v>1102014</v>
      </c>
      <c r="GA72" s="14" t="s">
        <v>1478</v>
      </c>
      <c r="GB72" s="14">
        <f t="shared" si="188"/>
        <v>3</v>
      </c>
      <c r="GC72" s="14" t="str">
        <f t="shared" si="189"/>
        <v>石灵明-3星</v>
      </c>
      <c r="GD72" s="14">
        <f>INDEX(Y$6:Y$36,$FY72)+INDEX(属性偏向!Z$4:Z$8,卡牌属性!$GB72)</f>
        <v>7</v>
      </c>
      <c r="GE72" s="14" t="str">
        <f>INDEX(属性评价,卡牌属性!GD72)</f>
        <v>A</v>
      </c>
      <c r="GF72" s="14">
        <f>INDEX(Z$6:Z$36,$FY72)+INDEX(属性偏向!AA$4:AA$8,卡牌属性!$GB72)</f>
        <v>6</v>
      </c>
      <c r="GG72" s="14" t="str">
        <f>INDEX(属性评价,卡牌属性!GF72)</f>
        <v>B+</v>
      </c>
      <c r="GH72" s="14">
        <f>INDEX(AA$6:AA$36,$FY72)+INDEX(属性偏向!AB$4:AB$8,卡牌属性!$GB72)</f>
        <v>6</v>
      </c>
      <c r="GI72" s="14" t="str">
        <f>INDEX(属性评价,卡牌属性!GH72)</f>
        <v>B+</v>
      </c>
      <c r="GL72" s="13">
        <v>68</v>
      </c>
      <c r="GM72" s="13">
        <f t="shared" si="190"/>
        <v>14</v>
      </c>
      <c r="GN72" s="14">
        <f t="shared" si="217"/>
        <v>1101014</v>
      </c>
      <c r="GO72" s="14" t="s">
        <v>1478</v>
      </c>
      <c r="GP72" s="14">
        <f t="shared" si="191"/>
        <v>3</v>
      </c>
      <c r="GQ72" s="14" t="str">
        <f t="shared" si="192"/>
        <v>吕仙宫-3星</v>
      </c>
      <c r="GR72" s="14">
        <f>INDEX(J$6:J$36,$GM72)+INDEX(属性偏向!Z$4:Z$8,卡牌属性!$GB72)</f>
        <v>8</v>
      </c>
      <c r="GS72" s="14" t="str">
        <f>INDEX(属性评价,卡牌属性!GR72)</f>
        <v>A+</v>
      </c>
      <c r="GT72" s="14">
        <f>INDEX(K$6:K$36,$GM72)+INDEX(属性偏向!Z$4:Z$8,卡牌属性!$GB72)</f>
        <v>7</v>
      </c>
      <c r="GU72" s="14" t="str">
        <f>INDEX(属性评价,卡牌属性!GT72)</f>
        <v>A</v>
      </c>
      <c r="GV72" s="14">
        <f>INDEX(L$6:L$36,$GM72)+INDEX(属性偏向!Z$4:Z$8,卡牌属性!$GB72)</f>
        <v>6</v>
      </c>
      <c r="GW72" s="14" t="str">
        <f>INDEX(属性评价,卡牌属性!GV72)</f>
        <v>B+</v>
      </c>
      <c r="HA72" s="13">
        <v>68</v>
      </c>
      <c r="HB72" s="13">
        <f>MATCH(HA72-1,属性投放!$T$6:$T$66,1)</f>
        <v>7</v>
      </c>
      <c r="HC72" s="13">
        <f>MATCH(HA72,属性投放!$AN$6:$AN$58,1)-1</f>
        <v>19</v>
      </c>
      <c r="HD72" s="13">
        <f>MATCH(HA72-1,属性投放!$AD$6:$AD$26,1)</f>
        <v>10</v>
      </c>
      <c r="HE72" s="13" t="str">
        <f>INDEX(属性投放!$AB$7:$AB$26,卡牌属性!HD72)</f>
        <v>大叫唤</v>
      </c>
      <c r="HF72" s="14">
        <f t="shared" si="193"/>
        <v>1291</v>
      </c>
      <c r="HG72" s="14">
        <f t="shared" si="194"/>
        <v>618</v>
      </c>
      <c r="HH72" s="14">
        <f t="shared" si="195"/>
        <v>12210</v>
      </c>
      <c r="HI72" s="14">
        <f t="shared" si="196"/>
        <v>12</v>
      </c>
      <c r="HJ72" s="14">
        <f t="shared" si="197"/>
        <v>6</v>
      </c>
      <c r="HK72" s="14">
        <f t="shared" si="198"/>
        <v>120</v>
      </c>
      <c r="HL72" s="14">
        <f>HF72+HI72*($HA72-INDEX(属性投放!$AD$6:$AD$26,卡牌属性!$HD72))</f>
        <v>1327</v>
      </c>
      <c r="HM72" s="14">
        <f>HG72+HJ72*($HA72-INDEX(属性投放!$AD$6:$AD$26,卡牌属性!$HD72))</f>
        <v>636</v>
      </c>
      <c r="HN72" s="14">
        <f>HH72+HK72*($HA72-INDEX(属性投放!$AD$6:$AD$26,卡牌属性!$HD72))</f>
        <v>12570</v>
      </c>
      <c r="HO72" s="14">
        <f t="shared" si="199"/>
        <v>905</v>
      </c>
      <c r="HP72" s="14">
        <f t="shared" si="200"/>
        <v>456</v>
      </c>
      <c r="HQ72" s="14">
        <f t="shared" si="201"/>
        <v>9050</v>
      </c>
      <c r="HR72" s="14">
        <f>IF(COUNTIF(属性投放!$AN$7:$AN$58,"="&amp;卡牌属性!HA72)&gt;0,卡牌属性!HC72,0)</f>
        <v>0</v>
      </c>
      <c r="HS72" s="14">
        <f t="shared" si="202"/>
        <v>0</v>
      </c>
      <c r="HT72" s="14">
        <f t="shared" si="203"/>
        <v>0</v>
      </c>
      <c r="HU72" s="14">
        <f t="shared" si="204"/>
        <v>0</v>
      </c>
      <c r="HV72" s="14">
        <f>IF(COUNTIF(属性投放!$AD$6:$AD$26,"="&amp;卡牌属性!HA72)&gt;0,卡牌属性!HD72,0)</f>
        <v>0</v>
      </c>
      <c r="HW72" s="14">
        <f t="shared" si="205"/>
        <v>0</v>
      </c>
      <c r="HX72" s="14">
        <f t="shared" si="206"/>
        <v>0</v>
      </c>
      <c r="HY72" s="14">
        <f t="shared" si="207"/>
        <v>0</v>
      </c>
      <c r="HZ72" s="14">
        <f t="shared" si="218"/>
        <v>12</v>
      </c>
      <c r="IA72" s="14">
        <f t="shared" si="219"/>
        <v>6</v>
      </c>
      <c r="IB72" s="14">
        <f t="shared" si="220"/>
        <v>120</v>
      </c>
      <c r="IC72" s="14">
        <f t="shared" si="221"/>
        <v>2232</v>
      </c>
      <c r="ID72" s="14">
        <f t="shared" si="222"/>
        <v>1092</v>
      </c>
      <c r="IE72" s="14">
        <f t="shared" si="223"/>
        <v>21620</v>
      </c>
      <c r="IF72" s="14">
        <f t="shared" si="224"/>
        <v>360</v>
      </c>
      <c r="IG72" s="14">
        <f t="shared" si="225"/>
        <v>0</v>
      </c>
      <c r="IH72" s="14">
        <f t="shared" si="226"/>
        <v>0</v>
      </c>
      <c r="II72" s="14">
        <f t="shared" si="227"/>
        <v>65780</v>
      </c>
      <c r="IJ72" s="17">
        <f t="shared" si="228"/>
        <v>5.472788081483734E-3</v>
      </c>
      <c r="IK72" s="17">
        <f t="shared" si="229"/>
        <v>0</v>
      </c>
      <c r="IL72" s="17">
        <f t="shared" si="230"/>
        <v>0</v>
      </c>
      <c r="IM72" s="23">
        <f>SUM(IF$5:IF72)</f>
        <v>16160</v>
      </c>
      <c r="IN72" s="14">
        <f>SUM(IG$5:IG72)</f>
        <v>27220</v>
      </c>
      <c r="IO72" s="14">
        <f>SUM(IH$5:IH72)</f>
        <v>16360</v>
      </c>
      <c r="IP72" s="17">
        <f t="shared" si="231"/>
        <v>0.24566737610215872</v>
      </c>
      <c r="IQ72" s="17">
        <f t="shared" si="232"/>
        <v>0.41380358771663117</v>
      </c>
      <c r="IR72" s="17">
        <f t="shared" si="233"/>
        <v>0.24870781392520522</v>
      </c>
    </row>
    <row r="73" spans="31:252" ht="16.5" x14ac:dyDescent="0.2">
      <c r="AE73" s="13">
        <v>69</v>
      </c>
      <c r="AF73" s="13">
        <f t="shared" si="208"/>
        <v>4</v>
      </c>
      <c r="AG73" s="13">
        <f t="shared" si="172"/>
        <v>4</v>
      </c>
      <c r="AH73" s="14">
        <f t="shared" si="173"/>
        <v>1101004</v>
      </c>
      <c r="AI73" s="14" t="str">
        <f t="shared" si="174"/>
        <v>项昆仑9突</v>
      </c>
      <c r="AJ73" s="25" t="s">
        <v>162</v>
      </c>
      <c r="AK73" s="14">
        <v>1</v>
      </c>
      <c r="AL73" s="14">
        <f t="shared" si="175"/>
        <v>9</v>
      </c>
      <c r="AM73" s="14">
        <f>INDEX(属性投放!$DE$6:$DE$85,(卡牌属性!AG73-2)*20+卡牌属性!AL73)</f>
        <v>2651</v>
      </c>
      <c r="AN73" s="14">
        <f t="shared" si="151"/>
        <v>2651</v>
      </c>
      <c r="AO73" s="14">
        <f t="shared" si="151"/>
        <v>2651</v>
      </c>
      <c r="AP73" s="14">
        <f t="shared" si="151"/>
        <v>2651</v>
      </c>
      <c r="AQ73" s="14">
        <f t="shared" si="151"/>
        <v>2651</v>
      </c>
      <c r="AR73" s="14">
        <f>INDEX(属性投放!$DF$6:$DF$85,(卡牌属性!AG73-2)*20+卡牌属性!AL73)</f>
        <v>1306</v>
      </c>
      <c r="AS73" s="14">
        <f t="shared" si="152"/>
        <v>1306</v>
      </c>
      <c r="AT73" s="14">
        <f t="shared" si="152"/>
        <v>1306</v>
      </c>
      <c r="AU73" s="14">
        <f t="shared" si="152"/>
        <v>1306</v>
      </c>
      <c r="AV73" s="14">
        <f t="shared" si="152"/>
        <v>1306</v>
      </c>
      <c r="AW73" s="14">
        <f>INDEX(属性投放!$DG$6:$DG$85,(卡牌属性!AG73-2)*20+卡牌属性!AL73)</f>
        <v>13155</v>
      </c>
      <c r="AX73" s="14">
        <f t="shared" si="153"/>
        <v>13155</v>
      </c>
      <c r="AY73" s="14">
        <f t="shared" si="153"/>
        <v>13155</v>
      </c>
      <c r="AZ73" s="14">
        <f t="shared" si="153"/>
        <v>13155</v>
      </c>
      <c r="BA73" s="14">
        <f t="shared" si="153"/>
        <v>13155</v>
      </c>
      <c r="BB73" s="14">
        <f>INDEX(属性投放!$DK$6:$DK$85,(卡牌属性!AG73-2)*20+卡牌属性!AL73)</f>
        <v>75</v>
      </c>
      <c r="BC73" s="14">
        <f t="shared" si="154"/>
        <v>75</v>
      </c>
      <c r="BD73" s="14">
        <f t="shared" si="154"/>
        <v>75</v>
      </c>
      <c r="BE73" s="14">
        <f t="shared" si="154"/>
        <v>75</v>
      </c>
      <c r="BF73" s="14">
        <f t="shared" si="154"/>
        <v>75</v>
      </c>
      <c r="BG73" s="14">
        <f>INDEX(属性投放!$DL$6:$DL$85,(卡牌属性!AG73-2)*20+卡牌属性!AL73)</f>
        <v>38</v>
      </c>
      <c r="BH73" s="14">
        <f t="shared" si="155"/>
        <v>38</v>
      </c>
      <c r="BI73" s="14">
        <f t="shared" si="155"/>
        <v>38</v>
      </c>
      <c r="BJ73" s="14">
        <f t="shared" si="155"/>
        <v>38</v>
      </c>
      <c r="BK73" s="14">
        <f t="shared" si="155"/>
        <v>38</v>
      </c>
      <c r="BL73" s="14">
        <f>INDEX(属性投放!$DM$6:$DM$85,(卡牌属性!AG73-2)*20+卡牌属性!AL73)</f>
        <v>375</v>
      </c>
      <c r="BM73" s="14">
        <f t="shared" si="156"/>
        <v>375</v>
      </c>
      <c r="BN73" s="14">
        <f t="shared" si="156"/>
        <v>375</v>
      </c>
      <c r="BO73" s="14">
        <f t="shared" si="156"/>
        <v>375</v>
      </c>
      <c r="BP73" s="14">
        <f t="shared" si="156"/>
        <v>375</v>
      </c>
      <c r="BU73" s="13">
        <v>69</v>
      </c>
      <c r="BV73" s="13">
        <f t="shared" si="176"/>
        <v>4</v>
      </c>
      <c r="BW73" s="14">
        <f t="shared" si="177"/>
        <v>2</v>
      </c>
      <c r="BX73" s="14">
        <f t="shared" si="178"/>
        <v>1102004</v>
      </c>
      <c r="BY73" s="14" t="str">
        <f t="shared" si="179"/>
        <v>唐流雨9突</v>
      </c>
      <c r="BZ73" s="25" t="s">
        <v>162</v>
      </c>
      <c r="CA73" s="14">
        <v>2</v>
      </c>
      <c r="CB73" s="14">
        <f t="shared" si="180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674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674</v>
      </c>
      <c r="CN73" s="14">
        <f>INDEX(属性投放!$BD$6:$BD$85,(BW73-2)*20+CB73)</f>
        <v>100</v>
      </c>
      <c r="CQ73" s="13">
        <v>69</v>
      </c>
      <c r="CR73" s="13">
        <f t="shared" si="209"/>
        <v>2</v>
      </c>
      <c r="CS73" s="13">
        <f t="shared" si="210"/>
        <v>17</v>
      </c>
      <c r="CT73" s="14">
        <f t="shared" si="211"/>
        <v>3</v>
      </c>
      <c r="CU73" s="14">
        <f t="shared" si="212"/>
        <v>1102002</v>
      </c>
      <c r="CV73" s="14" t="str">
        <f>INDEX($O$6:$O$36,CR73)&amp;"-"&amp;INDEX(属性投放!$AB$7:$AB$36,CX73)&amp;"-魂火-"&amp;CZ73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701</v>
      </c>
      <c r="CZ73" s="14">
        <f>INDEX(属性投放!$AM$7:$AM$58,CS73)</f>
        <v>2</v>
      </c>
      <c r="DA73" s="14">
        <f t="shared" si="181"/>
        <v>17</v>
      </c>
      <c r="DB73" s="14">
        <f>INDEX(属性投放!$AN$7:$AN$58,DA73)</f>
        <v>62</v>
      </c>
      <c r="DC73" s="14" t="s">
        <v>702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703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704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2"/>
        <v>1102004</v>
      </c>
      <c r="DQ73" s="14" t="str">
        <f t="shared" si="183"/>
        <v>唐流雨9突</v>
      </c>
      <c r="DR73" s="14">
        <f t="shared" si="213"/>
        <v>4</v>
      </c>
      <c r="DS73" s="14">
        <f t="shared" si="214"/>
        <v>2</v>
      </c>
      <c r="DT73" s="14">
        <f t="shared" si="215"/>
        <v>3</v>
      </c>
      <c r="DU73" s="14">
        <f t="shared" si="184"/>
        <v>2</v>
      </c>
      <c r="DV73" s="14">
        <f t="shared" si="185"/>
        <v>9</v>
      </c>
      <c r="DW73" s="14">
        <f t="shared" si="186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7"/>
        <v>1194</v>
      </c>
      <c r="EC73" s="14">
        <f t="shared" si="158"/>
        <v>1341</v>
      </c>
      <c r="ED73" s="14">
        <f t="shared" si="159"/>
        <v>1471</v>
      </c>
      <c r="EE73" s="14">
        <f t="shared" si="160"/>
        <v>1471</v>
      </c>
      <c r="EF73" s="14">
        <f t="shared" si="161"/>
        <v>1833</v>
      </c>
      <c r="EG73" s="14">
        <f t="shared" si="162"/>
        <v>462</v>
      </c>
      <c r="EH73" s="14">
        <f t="shared" si="163"/>
        <v>503</v>
      </c>
      <c r="EI73" s="14">
        <f t="shared" si="164"/>
        <v>503</v>
      </c>
      <c r="EJ73" s="14">
        <f t="shared" si="165"/>
        <v>560</v>
      </c>
      <c r="EK73" s="14">
        <f t="shared" si="166"/>
        <v>631</v>
      </c>
      <c r="EL73" s="14">
        <f t="shared" si="167"/>
        <v>9910</v>
      </c>
      <c r="EM73" s="14">
        <f t="shared" si="168"/>
        <v>11040</v>
      </c>
      <c r="EN73" s="14">
        <f t="shared" si="169"/>
        <v>11040</v>
      </c>
      <c r="EO73" s="14">
        <f t="shared" si="170"/>
        <v>12310</v>
      </c>
      <c r="EP73" s="14">
        <f t="shared" si="171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F73" s="14">
        <f>INDEX(属性投放!$BP$6:$BP$85,(卡牌属性!$DU73-2)*20+卡牌属性!$DV73)</f>
        <v>150</v>
      </c>
      <c r="FG73" s="14">
        <f>INDEX(属性投放!$BP$6:$BP$85,(卡牌属性!$DU73-2)*20+卡牌属性!$DV73)</f>
        <v>150</v>
      </c>
      <c r="FH73" s="14">
        <f>INDEX(属性投放!$BP$6:$BP$85,(卡牌属性!$DU73-2)*20+卡牌属性!$DV73)</f>
        <v>150</v>
      </c>
      <c r="FI73" s="14">
        <f>INDEX(属性投放!$BP$6:$BP$85,(卡牌属性!$DU73-2)*20+卡牌属性!$DV73)</f>
        <v>150</v>
      </c>
      <c r="FJ73" s="14">
        <f>INDEX(属性投放!$BP$6:$BP$85,(卡牌属性!$DU73-2)*20+卡牌属性!$DV73)</f>
        <v>150</v>
      </c>
      <c r="FK73" s="14">
        <f>INDEX(属性投放!$BQ$6:$BQ$85,(卡牌属性!$DU73-2)*20+卡牌属性!$DV73)</f>
        <v>75</v>
      </c>
      <c r="FL73" s="14">
        <f>INDEX(属性投放!$BQ$6:$BQ$85,(卡牌属性!$DU73-2)*20+卡牌属性!$DV73)</f>
        <v>75</v>
      </c>
      <c r="FM73" s="14">
        <f>INDEX(属性投放!$BQ$6:$BQ$85,(卡牌属性!$DU73-2)*20+卡牌属性!$DV73)</f>
        <v>75</v>
      </c>
      <c r="FN73" s="14">
        <f>INDEX(属性投放!$BQ$6:$BQ$85,(卡牌属性!$DU73-2)*20+卡牌属性!$DV73)</f>
        <v>75</v>
      </c>
      <c r="FO73" s="14">
        <f>INDEX(属性投放!$BQ$6:$BQ$85,(卡牌属性!$DU73-2)*20+卡牌属性!$DV73)</f>
        <v>75</v>
      </c>
      <c r="FP73" s="14">
        <f>INDEX(属性投放!$BR$6:$BR$85,(卡牌属性!$DU73-2)*20+卡牌属性!$DV73)</f>
        <v>1500</v>
      </c>
      <c r="FQ73" s="14">
        <f>INDEX(属性投放!$BR$6:$BR$85,(卡牌属性!$DU73-2)*20+卡牌属性!$DV73)</f>
        <v>1500</v>
      </c>
      <c r="FR73" s="14">
        <f>INDEX(属性投放!$BR$6:$BR$85,(卡牌属性!$DU73-2)*20+卡牌属性!$DV73)</f>
        <v>1500</v>
      </c>
      <c r="FS73" s="14">
        <f>INDEX(属性投放!$BR$6:$BR$85,(卡牌属性!$DU73-2)*20+卡牌属性!$DV73)</f>
        <v>1500</v>
      </c>
      <c r="FT73" s="14">
        <f>INDEX(属性投放!$BR$6:$BR$85,(卡牌属性!$DU73-2)*20+卡牌属性!$DV73)</f>
        <v>1500</v>
      </c>
      <c r="FX73" s="13">
        <v>69</v>
      </c>
      <c r="FY73" s="13">
        <f t="shared" si="187"/>
        <v>14</v>
      </c>
      <c r="FZ73" s="14">
        <f t="shared" si="216"/>
        <v>1102014</v>
      </c>
      <c r="GA73" s="14" t="s">
        <v>1478</v>
      </c>
      <c r="GB73" s="14">
        <f t="shared" si="188"/>
        <v>4</v>
      </c>
      <c r="GC73" s="14" t="str">
        <f t="shared" si="189"/>
        <v>石灵明-4星</v>
      </c>
      <c r="GD73" s="14">
        <f>INDEX(Y$6:Y$36,$FY73)+INDEX(属性偏向!Z$4:Z$8,卡牌属性!$GB73)</f>
        <v>7</v>
      </c>
      <c r="GE73" s="14" t="str">
        <f>INDEX(属性评价,卡牌属性!GD73)</f>
        <v>A</v>
      </c>
      <c r="GF73" s="14">
        <f>INDEX(Z$6:Z$36,$FY73)+INDEX(属性偏向!AA$4:AA$8,卡牌属性!$GB73)</f>
        <v>7</v>
      </c>
      <c r="GG73" s="14" t="str">
        <f>INDEX(属性评价,卡牌属性!GF73)</f>
        <v>A</v>
      </c>
      <c r="GH73" s="14">
        <f>INDEX(AA$6:AA$36,$FY73)+INDEX(属性偏向!AB$4:AB$8,卡牌属性!$GB73)</f>
        <v>7</v>
      </c>
      <c r="GI73" s="14" t="str">
        <f>INDEX(属性评价,卡牌属性!GH73)</f>
        <v>A</v>
      </c>
      <c r="GL73" s="13">
        <v>69</v>
      </c>
      <c r="GM73" s="13">
        <f t="shared" si="190"/>
        <v>14</v>
      </c>
      <c r="GN73" s="14">
        <f t="shared" si="217"/>
        <v>1101014</v>
      </c>
      <c r="GO73" s="14" t="s">
        <v>1478</v>
      </c>
      <c r="GP73" s="14">
        <f t="shared" si="191"/>
        <v>4</v>
      </c>
      <c r="GQ73" s="14" t="str">
        <f t="shared" si="192"/>
        <v>吕仙宫-4星</v>
      </c>
      <c r="GR73" s="14">
        <f>INDEX(J$6:J$36,$GM73)+INDEX(属性偏向!Z$4:Z$8,卡牌属性!$GB73)</f>
        <v>8</v>
      </c>
      <c r="GS73" s="14" t="str">
        <f>INDEX(属性评价,卡牌属性!GR73)</f>
        <v>A+</v>
      </c>
      <c r="GT73" s="14">
        <f>INDEX(K$6:K$36,$GM73)+INDEX(属性偏向!Z$4:Z$8,卡牌属性!$GB73)</f>
        <v>7</v>
      </c>
      <c r="GU73" s="14" t="str">
        <f>INDEX(属性评价,卡牌属性!GT73)</f>
        <v>A</v>
      </c>
      <c r="GV73" s="14">
        <f>INDEX(L$6:L$36,$GM73)+INDEX(属性偏向!Z$4:Z$8,卡牌属性!$GB73)</f>
        <v>6</v>
      </c>
      <c r="GW73" s="14" t="str">
        <f>INDEX(属性评价,卡牌属性!GV73)</f>
        <v>B+</v>
      </c>
      <c r="HA73" s="13">
        <v>69</v>
      </c>
      <c r="HB73" s="13">
        <f>MATCH(HA73-1,属性投放!$T$6:$T$66,1)</f>
        <v>7</v>
      </c>
      <c r="HC73" s="13">
        <f>MATCH(HA73,属性投放!$AN$6:$AN$58,1)-1</f>
        <v>19</v>
      </c>
      <c r="HD73" s="13">
        <f>MATCH(HA73-1,属性投放!$AD$6:$AD$26,1)</f>
        <v>10</v>
      </c>
      <c r="HE73" s="13" t="str">
        <f>INDEX(属性投放!$AB$7:$AB$26,卡牌属性!HD73)</f>
        <v>大叫唤</v>
      </c>
      <c r="HF73" s="14">
        <f t="shared" si="193"/>
        <v>1291</v>
      </c>
      <c r="HG73" s="14">
        <f t="shared" si="194"/>
        <v>618</v>
      </c>
      <c r="HH73" s="14">
        <f t="shared" si="195"/>
        <v>12210</v>
      </c>
      <c r="HI73" s="14">
        <f t="shared" si="196"/>
        <v>12</v>
      </c>
      <c r="HJ73" s="14">
        <f t="shared" si="197"/>
        <v>6</v>
      </c>
      <c r="HK73" s="14">
        <f t="shared" si="198"/>
        <v>120</v>
      </c>
      <c r="HL73" s="14">
        <f>HF73+HI73*($HA73-INDEX(属性投放!$AD$6:$AD$26,卡牌属性!$HD73))</f>
        <v>1339</v>
      </c>
      <c r="HM73" s="14">
        <f>HG73+HJ73*($HA73-INDEX(属性投放!$AD$6:$AD$26,卡牌属性!$HD73))</f>
        <v>642</v>
      </c>
      <c r="HN73" s="14">
        <f>HH73+HK73*($HA73-INDEX(属性投放!$AD$6:$AD$26,卡牌属性!$HD73))</f>
        <v>12690</v>
      </c>
      <c r="HO73" s="14">
        <f t="shared" si="199"/>
        <v>905</v>
      </c>
      <c r="HP73" s="14">
        <f t="shared" si="200"/>
        <v>456</v>
      </c>
      <c r="HQ73" s="14">
        <f t="shared" si="201"/>
        <v>9050</v>
      </c>
      <c r="HR73" s="14">
        <f>IF(COUNTIF(属性投放!$AN$7:$AN$58,"="&amp;卡牌属性!HA73)&gt;0,卡牌属性!HC73,0)</f>
        <v>0</v>
      </c>
      <c r="HS73" s="14">
        <f t="shared" si="202"/>
        <v>0</v>
      </c>
      <c r="HT73" s="14">
        <f t="shared" si="203"/>
        <v>0</v>
      </c>
      <c r="HU73" s="14">
        <f t="shared" si="204"/>
        <v>0</v>
      </c>
      <c r="HV73" s="14">
        <f>IF(COUNTIF(属性投放!$AD$6:$AD$26,"="&amp;卡牌属性!HA73)&gt;0,卡牌属性!HD73,0)</f>
        <v>0</v>
      </c>
      <c r="HW73" s="14">
        <f t="shared" si="205"/>
        <v>0</v>
      </c>
      <c r="HX73" s="14">
        <f t="shared" si="206"/>
        <v>0</v>
      </c>
      <c r="HY73" s="14">
        <f t="shared" si="207"/>
        <v>0</v>
      </c>
      <c r="HZ73" s="14">
        <f t="shared" si="218"/>
        <v>12</v>
      </c>
      <c r="IA73" s="14">
        <f t="shared" si="219"/>
        <v>6</v>
      </c>
      <c r="IB73" s="14">
        <f t="shared" si="220"/>
        <v>120</v>
      </c>
      <c r="IC73" s="14">
        <f t="shared" si="221"/>
        <v>2244</v>
      </c>
      <c r="ID73" s="14">
        <f t="shared" si="222"/>
        <v>1098</v>
      </c>
      <c r="IE73" s="14">
        <f t="shared" si="223"/>
        <v>21740</v>
      </c>
      <c r="IF73" s="14">
        <f t="shared" si="224"/>
        <v>360</v>
      </c>
      <c r="IG73" s="14">
        <f t="shared" si="225"/>
        <v>0</v>
      </c>
      <c r="IH73" s="14">
        <f t="shared" si="226"/>
        <v>0</v>
      </c>
      <c r="II73" s="14">
        <f t="shared" si="227"/>
        <v>66140</v>
      </c>
      <c r="IJ73" s="17">
        <f t="shared" si="228"/>
        <v>5.4429996976111282E-3</v>
      </c>
      <c r="IK73" s="17">
        <f t="shared" si="229"/>
        <v>0</v>
      </c>
      <c r="IL73" s="17">
        <f t="shared" si="230"/>
        <v>0</v>
      </c>
      <c r="IM73" s="23">
        <f>SUM(IF$5:IF73)</f>
        <v>16520</v>
      </c>
      <c r="IN73" s="14">
        <f>SUM(IG$5:IG73)</f>
        <v>27220</v>
      </c>
      <c r="IO73" s="14">
        <f>SUM(IH$5:IH73)</f>
        <v>16360</v>
      </c>
      <c r="IP73" s="17">
        <f t="shared" si="231"/>
        <v>0.24977320834593286</v>
      </c>
      <c r="IQ73" s="17">
        <f t="shared" si="232"/>
        <v>0.41155125491381916</v>
      </c>
      <c r="IR73" s="17">
        <f t="shared" si="233"/>
        <v>0.24735409736921682</v>
      </c>
    </row>
    <row r="74" spans="31:252" ht="16.5" x14ac:dyDescent="0.2">
      <c r="AE74" s="13">
        <v>70</v>
      </c>
      <c r="AF74" s="13">
        <f t="shared" si="208"/>
        <v>4</v>
      </c>
      <c r="AG74" s="13">
        <f t="shared" si="172"/>
        <v>4</v>
      </c>
      <c r="AH74" s="14">
        <f t="shared" si="173"/>
        <v>1101004</v>
      </c>
      <c r="AI74" s="14" t="str">
        <f t="shared" si="174"/>
        <v>项昆仑10突</v>
      </c>
      <c r="AJ74" s="25" t="s">
        <v>162</v>
      </c>
      <c r="AK74" s="14">
        <v>1</v>
      </c>
      <c r="AL74" s="14">
        <f t="shared" si="175"/>
        <v>10</v>
      </c>
      <c r="AM74" s="14">
        <f>INDEX(属性投放!$DE$6:$DE$85,(卡牌属性!AG74-2)*20+卡牌属性!AL74)</f>
        <v>3989</v>
      </c>
      <c r="AN74" s="14">
        <f t="shared" si="151"/>
        <v>3989</v>
      </c>
      <c r="AO74" s="14">
        <f t="shared" si="151"/>
        <v>3989</v>
      </c>
      <c r="AP74" s="14">
        <f t="shared" si="151"/>
        <v>3989</v>
      </c>
      <c r="AQ74" s="14">
        <f t="shared" si="151"/>
        <v>3989</v>
      </c>
      <c r="AR74" s="14">
        <f>INDEX(属性投放!$DF$6:$DF$85,(卡牌属性!AG74-2)*20+卡牌属性!AL74)</f>
        <v>1983</v>
      </c>
      <c r="AS74" s="14">
        <f t="shared" si="152"/>
        <v>1983</v>
      </c>
      <c r="AT74" s="14">
        <f t="shared" si="152"/>
        <v>1983</v>
      </c>
      <c r="AU74" s="14">
        <f t="shared" si="152"/>
        <v>1983</v>
      </c>
      <c r="AV74" s="14">
        <f t="shared" si="152"/>
        <v>1983</v>
      </c>
      <c r="AW74" s="14">
        <f>INDEX(属性投放!$DG$6:$DG$85,(卡牌属性!AG74-2)*20+卡牌属性!AL74)</f>
        <v>19845</v>
      </c>
      <c r="AX74" s="14">
        <f t="shared" si="153"/>
        <v>19845</v>
      </c>
      <c r="AY74" s="14">
        <f t="shared" si="153"/>
        <v>19845</v>
      </c>
      <c r="AZ74" s="14">
        <f t="shared" si="153"/>
        <v>19845</v>
      </c>
      <c r="BA74" s="14">
        <f t="shared" si="153"/>
        <v>19845</v>
      </c>
      <c r="BB74" s="14">
        <f>INDEX(属性投放!$DK$6:$DK$85,(卡牌属性!AG74-2)*20+卡牌属性!AL74)</f>
        <v>148</v>
      </c>
      <c r="BC74" s="14">
        <f t="shared" si="154"/>
        <v>148</v>
      </c>
      <c r="BD74" s="14">
        <f t="shared" si="154"/>
        <v>148</v>
      </c>
      <c r="BE74" s="14">
        <f t="shared" si="154"/>
        <v>148</v>
      </c>
      <c r="BF74" s="14">
        <f t="shared" si="154"/>
        <v>148</v>
      </c>
      <c r="BG74" s="14">
        <f>INDEX(属性投放!$DL$6:$DL$85,(卡牌属性!AG74-2)*20+卡牌属性!AL74)</f>
        <v>74</v>
      </c>
      <c r="BH74" s="14">
        <f t="shared" si="155"/>
        <v>74</v>
      </c>
      <c r="BI74" s="14">
        <f t="shared" si="155"/>
        <v>74</v>
      </c>
      <c r="BJ74" s="14">
        <f t="shared" si="155"/>
        <v>74</v>
      </c>
      <c r="BK74" s="14">
        <f t="shared" si="155"/>
        <v>74</v>
      </c>
      <c r="BL74" s="14">
        <f>INDEX(属性投放!$DM$6:$DM$85,(卡牌属性!AG74-2)*20+卡牌属性!AL74)</f>
        <v>740</v>
      </c>
      <c r="BM74" s="14">
        <f t="shared" si="156"/>
        <v>740</v>
      </c>
      <c r="BN74" s="14">
        <f t="shared" si="156"/>
        <v>740</v>
      </c>
      <c r="BO74" s="14">
        <f t="shared" si="156"/>
        <v>740</v>
      </c>
      <c r="BP74" s="14">
        <f t="shared" si="156"/>
        <v>740</v>
      </c>
      <c r="BU74" s="13">
        <v>70</v>
      </c>
      <c r="BV74" s="13">
        <f t="shared" si="176"/>
        <v>4</v>
      </c>
      <c r="BW74" s="14">
        <f t="shared" si="177"/>
        <v>2</v>
      </c>
      <c r="BX74" s="14">
        <f t="shared" si="178"/>
        <v>1102004</v>
      </c>
      <c r="BY74" s="14" t="str">
        <f t="shared" si="179"/>
        <v>唐流雨10突</v>
      </c>
      <c r="BZ74" s="25" t="s">
        <v>162</v>
      </c>
      <c r="CA74" s="14">
        <v>2</v>
      </c>
      <c r="CB74" s="14">
        <f t="shared" si="180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674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674</v>
      </c>
      <c r="CN74" s="14">
        <f>INDEX(属性投放!$BD$6:$BD$85,(BW74-2)*20+CB74)</f>
        <v>120</v>
      </c>
      <c r="CQ74" s="13">
        <v>70</v>
      </c>
      <c r="CR74" s="13">
        <f t="shared" si="209"/>
        <v>2</v>
      </c>
      <c r="CS74" s="13">
        <f t="shared" si="210"/>
        <v>18</v>
      </c>
      <c r="CT74" s="14">
        <f t="shared" si="211"/>
        <v>3</v>
      </c>
      <c r="CU74" s="14">
        <f t="shared" si="212"/>
        <v>1102002</v>
      </c>
      <c r="CV74" s="14" t="str">
        <f>INDEX($O$6:$O$36,CR74)&amp;"-"&amp;INDEX(属性投放!$AB$7:$AB$36,CX74)&amp;"-魂火-"&amp;CZ74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701</v>
      </c>
      <c r="CZ74" s="14">
        <f>INDEX(属性投放!$AM$7:$AM$58,CS74)</f>
        <v>3</v>
      </c>
      <c r="DA74" s="14">
        <f t="shared" si="181"/>
        <v>18</v>
      </c>
      <c r="DB74" s="14">
        <f>INDEX(属性投放!$AN$7:$AN$58,DA74)</f>
        <v>65</v>
      </c>
      <c r="DC74" s="14" t="s">
        <v>702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703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704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2"/>
        <v>1102004</v>
      </c>
      <c r="DQ74" s="14" t="str">
        <f t="shared" si="183"/>
        <v>唐流雨10突</v>
      </c>
      <c r="DR74" s="14">
        <f t="shared" si="213"/>
        <v>4</v>
      </c>
      <c r="DS74" s="14">
        <f t="shared" si="214"/>
        <v>2</v>
      </c>
      <c r="DT74" s="14">
        <f t="shared" si="215"/>
        <v>3</v>
      </c>
      <c r="DU74" s="14">
        <f t="shared" si="184"/>
        <v>2</v>
      </c>
      <c r="DV74" s="14">
        <f t="shared" si="185"/>
        <v>10</v>
      </c>
      <c r="DW74" s="14">
        <f t="shared" si="186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7"/>
        <v>1440</v>
      </c>
      <c r="EC74" s="14">
        <f t="shared" si="158"/>
        <v>1611</v>
      </c>
      <c r="ED74" s="14">
        <f t="shared" si="159"/>
        <v>1749</v>
      </c>
      <c r="EE74" s="14">
        <f t="shared" si="160"/>
        <v>1749</v>
      </c>
      <c r="EF74" s="14">
        <f t="shared" si="161"/>
        <v>2183</v>
      </c>
      <c r="EG74" s="14">
        <f t="shared" si="162"/>
        <v>569</v>
      </c>
      <c r="EH74" s="14">
        <f t="shared" si="163"/>
        <v>618</v>
      </c>
      <c r="EI74" s="14">
        <f t="shared" si="164"/>
        <v>618</v>
      </c>
      <c r="EJ74" s="14">
        <f t="shared" si="165"/>
        <v>683</v>
      </c>
      <c r="EK74" s="14">
        <f t="shared" si="166"/>
        <v>770</v>
      </c>
      <c r="EL74" s="14">
        <f t="shared" si="167"/>
        <v>12210</v>
      </c>
      <c r="EM74" s="14">
        <f t="shared" si="168"/>
        <v>13500</v>
      </c>
      <c r="EN74" s="14">
        <f t="shared" si="169"/>
        <v>13500</v>
      </c>
      <c r="EO74" s="14">
        <f t="shared" si="170"/>
        <v>15010</v>
      </c>
      <c r="EP74" s="14">
        <f t="shared" si="171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F74" s="14">
        <f>INDEX(属性投放!$BP$6:$BP$85,(卡牌属性!$DU74-2)*20+卡牌属性!$DV74)</f>
        <v>160</v>
      </c>
      <c r="FG74" s="14">
        <f>INDEX(属性投放!$BP$6:$BP$85,(卡牌属性!$DU74-2)*20+卡牌属性!$DV74)</f>
        <v>160</v>
      </c>
      <c r="FH74" s="14">
        <f>INDEX(属性投放!$BP$6:$BP$85,(卡牌属性!$DU74-2)*20+卡牌属性!$DV74)</f>
        <v>160</v>
      </c>
      <c r="FI74" s="14">
        <f>INDEX(属性投放!$BP$6:$BP$85,(卡牌属性!$DU74-2)*20+卡牌属性!$DV74)</f>
        <v>160</v>
      </c>
      <c r="FJ74" s="14">
        <f>INDEX(属性投放!$BP$6:$BP$85,(卡牌属性!$DU74-2)*20+卡牌属性!$DV74)</f>
        <v>160</v>
      </c>
      <c r="FK74" s="14">
        <f>INDEX(属性投放!$BQ$6:$BQ$85,(卡牌属性!$DU74-2)*20+卡牌属性!$DV74)</f>
        <v>80</v>
      </c>
      <c r="FL74" s="14">
        <f>INDEX(属性投放!$BQ$6:$BQ$85,(卡牌属性!$DU74-2)*20+卡牌属性!$DV74)</f>
        <v>80</v>
      </c>
      <c r="FM74" s="14">
        <f>INDEX(属性投放!$BQ$6:$BQ$85,(卡牌属性!$DU74-2)*20+卡牌属性!$DV74)</f>
        <v>80</v>
      </c>
      <c r="FN74" s="14">
        <f>INDEX(属性投放!$BQ$6:$BQ$85,(卡牌属性!$DU74-2)*20+卡牌属性!$DV74)</f>
        <v>80</v>
      </c>
      <c r="FO74" s="14">
        <f>INDEX(属性投放!$BQ$6:$BQ$85,(卡牌属性!$DU74-2)*20+卡牌属性!$DV74)</f>
        <v>80</v>
      </c>
      <c r="FP74" s="14">
        <f>INDEX(属性投放!$BR$6:$BR$85,(卡牌属性!$DU74-2)*20+卡牌属性!$DV74)</f>
        <v>1600</v>
      </c>
      <c r="FQ74" s="14">
        <f>INDEX(属性投放!$BR$6:$BR$85,(卡牌属性!$DU74-2)*20+卡牌属性!$DV74)</f>
        <v>1600</v>
      </c>
      <c r="FR74" s="14">
        <f>INDEX(属性投放!$BR$6:$BR$85,(卡牌属性!$DU74-2)*20+卡牌属性!$DV74)</f>
        <v>1600</v>
      </c>
      <c r="FS74" s="14">
        <f>INDEX(属性投放!$BR$6:$BR$85,(卡牌属性!$DU74-2)*20+卡牌属性!$DV74)</f>
        <v>1600</v>
      </c>
      <c r="FT74" s="14">
        <f>INDEX(属性投放!$BR$6:$BR$85,(卡牌属性!$DU74-2)*20+卡牌属性!$DV74)</f>
        <v>1600</v>
      </c>
      <c r="FX74" s="13">
        <v>70</v>
      </c>
      <c r="FY74" s="13">
        <f t="shared" si="187"/>
        <v>14</v>
      </c>
      <c r="FZ74" s="14">
        <f t="shared" si="216"/>
        <v>1102014</v>
      </c>
      <c r="GA74" s="14" t="s">
        <v>1478</v>
      </c>
      <c r="GB74" s="14">
        <f t="shared" si="188"/>
        <v>5</v>
      </c>
      <c r="GC74" s="14" t="str">
        <f t="shared" si="189"/>
        <v>石灵明-5星</v>
      </c>
      <c r="GD74" s="14">
        <f>INDEX(Y$6:Y$36,$FY74)+INDEX(属性偏向!Z$4:Z$8,卡牌属性!$GB74)</f>
        <v>8</v>
      </c>
      <c r="GE74" s="14" t="str">
        <f>INDEX(属性评价,卡牌属性!GD74)</f>
        <v>A+</v>
      </c>
      <c r="GF74" s="14">
        <f>INDEX(Z$6:Z$36,$FY74)+INDEX(属性偏向!AA$4:AA$8,卡牌属性!$GB74)</f>
        <v>8</v>
      </c>
      <c r="GG74" s="14" t="str">
        <f>INDEX(属性评价,卡牌属性!GF74)</f>
        <v>A+</v>
      </c>
      <c r="GH74" s="14">
        <f>INDEX(AA$6:AA$36,$FY74)+INDEX(属性偏向!AB$4:AB$8,卡牌属性!$GB74)</f>
        <v>8</v>
      </c>
      <c r="GI74" s="14" t="str">
        <f>INDEX(属性评价,卡牌属性!GH74)</f>
        <v>A+</v>
      </c>
      <c r="GL74" s="13">
        <v>70</v>
      </c>
      <c r="GM74" s="13">
        <f t="shared" si="190"/>
        <v>14</v>
      </c>
      <c r="GN74" s="14">
        <f t="shared" si="217"/>
        <v>1101014</v>
      </c>
      <c r="GO74" s="14" t="s">
        <v>1478</v>
      </c>
      <c r="GP74" s="14">
        <f t="shared" si="191"/>
        <v>5</v>
      </c>
      <c r="GQ74" s="14" t="str">
        <f t="shared" si="192"/>
        <v>吕仙宫-5星</v>
      </c>
      <c r="GR74" s="14">
        <f>INDEX(J$6:J$36,$GM74)+INDEX(属性偏向!Z$4:Z$8,卡牌属性!$GB74)</f>
        <v>9</v>
      </c>
      <c r="GS74" s="14" t="str">
        <f>INDEX(属性评价,卡牌属性!GR74)</f>
        <v>S</v>
      </c>
      <c r="GT74" s="14">
        <f>INDEX(K$6:K$36,$GM74)+INDEX(属性偏向!Z$4:Z$8,卡牌属性!$GB74)</f>
        <v>8</v>
      </c>
      <c r="GU74" s="14" t="str">
        <f>INDEX(属性评价,卡牌属性!GT74)</f>
        <v>A+</v>
      </c>
      <c r="GV74" s="14">
        <f>INDEX(L$6:L$36,$GM74)+INDEX(属性偏向!Z$4:Z$8,卡牌属性!$GB74)</f>
        <v>7</v>
      </c>
      <c r="GW74" s="14" t="str">
        <f>INDEX(属性评价,卡牌属性!GV74)</f>
        <v>A</v>
      </c>
      <c r="HA74" s="13">
        <v>70</v>
      </c>
      <c r="HB74" s="13">
        <f>MATCH(HA74-1,属性投放!$T$6:$T$66,1)</f>
        <v>7</v>
      </c>
      <c r="HC74" s="13">
        <f>MATCH(HA74,属性投放!$AN$6:$AN$58,1)-1</f>
        <v>20</v>
      </c>
      <c r="HD74" s="13">
        <f>MATCH(HA74-1,属性投放!$AD$6:$AD$26,1)</f>
        <v>10</v>
      </c>
      <c r="HE74" s="13" t="str">
        <f>INDEX(属性投放!$AB$7:$AB$26,卡牌属性!HD74)</f>
        <v>大叫唤</v>
      </c>
      <c r="HF74" s="14">
        <f t="shared" si="193"/>
        <v>1291</v>
      </c>
      <c r="HG74" s="14">
        <f t="shared" si="194"/>
        <v>618</v>
      </c>
      <c r="HH74" s="14">
        <f t="shared" si="195"/>
        <v>12210</v>
      </c>
      <c r="HI74" s="14">
        <f t="shared" si="196"/>
        <v>12</v>
      </c>
      <c r="HJ74" s="14">
        <f t="shared" si="197"/>
        <v>6</v>
      </c>
      <c r="HK74" s="14">
        <f t="shared" si="198"/>
        <v>120</v>
      </c>
      <c r="HL74" s="14">
        <f>HF74+HI74*($HA74-INDEX(属性投放!$AD$6:$AD$26,卡牌属性!$HD74))</f>
        <v>1351</v>
      </c>
      <c r="HM74" s="14">
        <f>HG74+HJ74*($HA74-INDEX(属性投放!$AD$6:$AD$26,卡牌属性!$HD74))</f>
        <v>648</v>
      </c>
      <c r="HN74" s="14">
        <f>HH74+HK74*($HA74-INDEX(属性投放!$AD$6:$AD$26,卡牌属性!$HD74))</f>
        <v>12810</v>
      </c>
      <c r="HO74" s="14">
        <f t="shared" si="199"/>
        <v>1005</v>
      </c>
      <c r="HP74" s="14">
        <f t="shared" si="200"/>
        <v>506</v>
      </c>
      <c r="HQ74" s="14">
        <f t="shared" si="201"/>
        <v>10050</v>
      </c>
      <c r="HR74" s="14">
        <f>IF(COUNTIF(属性投放!$AN$7:$AN$58,"="&amp;卡牌属性!HA74)&gt;0,卡牌属性!HC74,0)</f>
        <v>20</v>
      </c>
      <c r="HS74" s="14">
        <f t="shared" si="202"/>
        <v>100</v>
      </c>
      <c r="HT74" s="14">
        <f t="shared" si="203"/>
        <v>50</v>
      </c>
      <c r="HU74" s="14">
        <f t="shared" si="204"/>
        <v>1000</v>
      </c>
      <c r="HV74" s="14">
        <f>IF(COUNTIF(属性投放!$AD$6:$AD$26,"="&amp;卡牌属性!HA74)&gt;0,卡牌属性!HD74,0)</f>
        <v>0</v>
      </c>
      <c r="HW74" s="14">
        <f t="shared" si="205"/>
        <v>0</v>
      </c>
      <c r="HX74" s="14">
        <f t="shared" si="206"/>
        <v>0</v>
      </c>
      <c r="HY74" s="14">
        <f t="shared" si="207"/>
        <v>0</v>
      </c>
      <c r="HZ74" s="14">
        <f t="shared" si="218"/>
        <v>12</v>
      </c>
      <c r="IA74" s="14">
        <f t="shared" si="219"/>
        <v>6</v>
      </c>
      <c r="IB74" s="14">
        <f t="shared" si="220"/>
        <v>120</v>
      </c>
      <c r="IC74" s="14">
        <f t="shared" si="221"/>
        <v>2356</v>
      </c>
      <c r="ID74" s="14">
        <f t="shared" si="222"/>
        <v>1154</v>
      </c>
      <c r="IE74" s="14">
        <f t="shared" si="223"/>
        <v>22860</v>
      </c>
      <c r="IF74" s="14">
        <f t="shared" si="224"/>
        <v>360</v>
      </c>
      <c r="IG74" s="14">
        <f t="shared" si="225"/>
        <v>3000</v>
      </c>
      <c r="IH74" s="14">
        <f t="shared" si="226"/>
        <v>0</v>
      </c>
      <c r="II74" s="14">
        <f t="shared" si="227"/>
        <v>69500</v>
      </c>
      <c r="IJ74" s="17">
        <f t="shared" si="228"/>
        <v>5.1798561151079137E-3</v>
      </c>
      <c r="IK74" s="17">
        <f t="shared" si="229"/>
        <v>4.3165467625899283E-2</v>
      </c>
      <c r="IL74" s="17">
        <f t="shared" si="230"/>
        <v>0</v>
      </c>
      <c r="IM74" s="23">
        <f>SUM(IF$5:IF74)</f>
        <v>16880</v>
      </c>
      <c r="IN74" s="14">
        <f>SUM(IG$5:IG74)</f>
        <v>30220</v>
      </c>
      <c r="IO74" s="14">
        <f>SUM(IH$5:IH74)</f>
        <v>16360</v>
      </c>
      <c r="IP74" s="17">
        <f t="shared" si="231"/>
        <v>0.24287769784172661</v>
      </c>
      <c r="IQ74" s="17">
        <f t="shared" si="232"/>
        <v>0.4348201438848921</v>
      </c>
      <c r="IR74" s="17">
        <f t="shared" si="233"/>
        <v>0.23539568345323741</v>
      </c>
    </row>
    <row r="75" spans="31:252" ht="16.5" x14ac:dyDescent="0.2">
      <c r="AE75" s="13">
        <v>71</v>
      </c>
      <c r="AF75" s="13">
        <f t="shared" si="208"/>
        <v>4</v>
      </c>
      <c r="AG75" s="13">
        <f t="shared" si="172"/>
        <v>4</v>
      </c>
      <c r="AH75" s="14">
        <f t="shared" si="173"/>
        <v>1101004</v>
      </c>
      <c r="AI75" s="14" t="str">
        <f t="shared" si="174"/>
        <v>项昆仑11突</v>
      </c>
      <c r="AJ75" s="25" t="s">
        <v>162</v>
      </c>
      <c r="AK75" s="14">
        <v>1</v>
      </c>
      <c r="AL75" s="14">
        <f t="shared" si="175"/>
        <v>11</v>
      </c>
      <c r="AM75" s="14">
        <f>INDEX(属性投放!$DE$6:$DE$85,(卡牌属性!AG75-2)*20+卡牌属性!AL75)</f>
        <v>4411</v>
      </c>
      <c r="AN75" s="14">
        <f t="shared" si="151"/>
        <v>4411</v>
      </c>
      <c r="AO75" s="14">
        <f t="shared" si="151"/>
        <v>4411</v>
      </c>
      <c r="AP75" s="14">
        <f t="shared" si="151"/>
        <v>4411</v>
      </c>
      <c r="AQ75" s="14">
        <f t="shared" si="151"/>
        <v>4411</v>
      </c>
      <c r="AR75" s="14">
        <f>INDEX(属性投放!$DF$6:$DF$85,(卡牌属性!AG75-2)*20+卡牌属性!AL75)</f>
        <v>2194</v>
      </c>
      <c r="AS75" s="14">
        <f t="shared" si="152"/>
        <v>2194</v>
      </c>
      <c r="AT75" s="14">
        <f t="shared" si="152"/>
        <v>2194</v>
      </c>
      <c r="AU75" s="14">
        <f t="shared" si="152"/>
        <v>2194</v>
      </c>
      <c r="AV75" s="14">
        <f t="shared" si="152"/>
        <v>2194</v>
      </c>
      <c r="AW75" s="14">
        <f>INDEX(属性投放!$DG$6:$DG$85,(卡牌属性!AG75-2)*20+卡牌属性!AL75)</f>
        <v>21955</v>
      </c>
      <c r="AX75" s="14">
        <f t="shared" si="153"/>
        <v>21955</v>
      </c>
      <c r="AY75" s="14">
        <f t="shared" si="153"/>
        <v>21955</v>
      </c>
      <c r="AZ75" s="14">
        <f t="shared" si="153"/>
        <v>21955</v>
      </c>
      <c r="BA75" s="14">
        <f t="shared" si="153"/>
        <v>21955</v>
      </c>
      <c r="BB75" s="14">
        <f>INDEX(属性投放!$DK$6:$DK$85,(卡牌属性!AG75-2)*20+卡牌属性!AL75)</f>
        <v>148</v>
      </c>
      <c r="BC75" s="14">
        <f t="shared" si="154"/>
        <v>148</v>
      </c>
      <c r="BD75" s="14">
        <f t="shared" si="154"/>
        <v>148</v>
      </c>
      <c r="BE75" s="14">
        <f t="shared" si="154"/>
        <v>148</v>
      </c>
      <c r="BF75" s="14">
        <f t="shared" si="154"/>
        <v>148</v>
      </c>
      <c r="BG75" s="14">
        <f>INDEX(属性投放!$DL$6:$DL$85,(卡牌属性!AG75-2)*20+卡牌属性!AL75)</f>
        <v>74</v>
      </c>
      <c r="BH75" s="14">
        <f t="shared" si="155"/>
        <v>74</v>
      </c>
      <c r="BI75" s="14">
        <f t="shared" si="155"/>
        <v>74</v>
      </c>
      <c r="BJ75" s="14">
        <f t="shared" si="155"/>
        <v>74</v>
      </c>
      <c r="BK75" s="14">
        <f t="shared" si="155"/>
        <v>74</v>
      </c>
      <c r="BL75" s="14">
        <f>INDEX(属性投放!$DM$6:$DM$85,(卡牌属性!AG75-2)*20+卡牌属性!AL75)</f>
        <v>740</v>
      </c>
      <c r="BM75" s="14">
        <f t="shared" si="156"/>
        <v>740</v>
      </c>
      <c r="BN75" s="14">
        <f t="shared" si="156"/>
        <v>740</v>
      </c>
      <c r="BO75" s="14">
        <f t="shared" si="156"/>
        <v>740</v>
      </c>
      <c r="BP75" s="14">
        <f t="shared" si="156"/>
        <v>740</v>
      </c>
      <c r="BU75" s="13">
        <v>71</v>
      </c>
      <c r="BV75" s="13">
        <f t="shared" si="176"/>
        <v>4</v>
      </c>
      <c r="BW75" s="14">
        <f t="shared" si="177"/>
        <v>2</v>
      </c>
      <c r="BX75" s="14">
        <f t="shared" si="178"/>
        <v>1102004</v>
      </c>
      <c r="BY75" s="14" t="str">
        <f t="shared" si="179"/>
        <v>唐流雨11突</v>
      </c>
      <c r="BZ75" s="25" t="s">
        <v>162</v>
      </c>
      <c r="CA75" s="14">
        <v>2</v>
      </c>
      <c r="CB75" s="14">
        <f t="shared" si="180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674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674</v>
      </c>
      <c r="CN75" s="14">
        <f>INDEX(属性投放!$BD$6:$BD$85,(BW75-2)*20+CB75)</f>
        <v>120</v>
      </c>
      <c r="CQ75" s="13">
        <v>71</v>
      </c>
      <c r="CR75" s="13">
        <f t="shared" si="209"/>
        <v>2</v>
      </c>
      <c r="CS75" s="13">
        <f t="shared" si="210"/>
        <v>19</v>
      </c>
      <c r="CT75" s="14">
        <f t="shared" si="211"/>
        <v>3</v>
      </c>
      <c r="CU75" s="14">
        <f t="shared" si="212"/>
        <v>1102002</v>
      </c>
      <c r="CV75" s="14" t="str">
        <f>INDEX($O$6:$O$36,CR75)&amp;"-"&amp;INDEX(属性投放!$AB$7:$AB$36,CX75)&amp;"-魂火-"&amp;CZ75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701</v>
      </c>
      <c r="CZ75" s="14">
        <f>INDEX(属性投放!$AM$7:$AM$58,CS75)</f>
        <v>1</v>
      </c>
      <c r="DA75" s="14">
        <f t="shared" si="181"/>
        <v>19</v>
      </c>
      <c r="DB75" s="14">
        <f>INDEX(属性投放!$AN$7:$AN$58,DA75)</f>
        <v>67</v>
      </c>
      <c r="DC75" s="14" t="s">
        <v>702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703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704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2"/>
        <v>1102004</v>
      </c>
      <c r="DQ75" s="14" t="str">
        <f t="shared" si="183"/>
        <v>唐流雨11突</v>
      </c>
      <c r="DR75" s="14">
        <f t="shared" si="213"/>
        <v>4</v>
      </c>
      <c r="DS75" s="14">
        <f t="shared" si="214"/>
        <v>2</v>
      </c>
      <c r="DT75" s="14">
        <f t="shared" si="215"/>
        <v>3</v>
      </c>
      <c r="DU75" s="14">
        <f t="shared" si="184"/>
        <v>2</v>
      </c>
      <c r="DV75" s="14">
        <f t="shared" si="185"/>
        <v>11</v>
      </c>
      <c r="DW75" s="14">
        <f t="shared" si="186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7"/>
        <v>1705</v>
      </c>
      <c r="EC75" s="14">
        <f t="shared" si="158"/>
        <v>1911</v>
      </c>
      <c r="ED75" s="14">
        <f t="shared" si="159"/>
        <v>2056</v>
      </c>
      <c r="EE75" s="14">
        <f t="shared" si="160"/>
        <v>2056</v>
      </c>
      <c r="EF75" s="14">
        <f t="shared" si="161"/>
        <v>2553</v>
      </c>
      <c r="EG75" s="14">
        <f t="shared" si="162"/>
        <v>684</v>
      </c>
      <c r="EH75" s="14">
        <f t="shared" si="163"/>
        <v>740</v>
      </c>
      <c r="EI75" s="14">
        <f t="shared" si="164"/>
        <v>740</v>
      </c>
      <c r="EJ75" s="14">
        <f t="shared" si="165"/>
        <v>819</v>
      </c>
      <c r="EK75" s="14">
        <f t="shared" si="166"/>
        <v>920</v>
      </c>
      <c r="EL75" s="14">
        <f t="shared" si="167"/>
        <v>14650</v>
      </c>
      <c r="EM75" s="14">
        <f t="shared" si="168"/>
        <v>16150</v>
      </c>
      <c r="EN75" s="14">
        <f t="shared" si="169"/>
        <v>16150</v>
      </c>
      <c r="EO75" s="14">
        <f t="shared" si="170"/>
        <v>18010</v>
      </c>
      <c r="EP75" s="14">
        <f t="shared" si="171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F75" s="14">
        <f>INDEX(属性投放!$BP$6:$BP$85,(卡牌属性!$DU75-2)*20+卡牌属性!$DV75)</f>
        <v>200</v>
      </c>
      <c r="FG75" s="14">
        <f>INDEX(属性投放!$BP$6:$BP$85,(卡牌属性!$DU75-2)*20+卡牌属性!$DV75)</f>
        <v>200</v>
      </c>
      <c r="FH75" s="14">
        <f>INDEX(属性投放!$BP$6:$BP$85,(卡牌属性!$DU75-2)*20+卡牌属性!$DV75)</f>
        <v>200</v>
      </c>
      <c r="FI75" s="14">
        <f>INDEX(属性投放!$BP$6:$BP$85,(卡牌属性!$DU75-2)*20+卡牌属性!$DV75)</f>
        <v>200</v>
      </c>
      <c r="FJ75" s="14">
        <f>INDEX(属性投放!$BP$6:$BP$85,(卡牌属性!$DU75-2)*20+卡牌属性!$DV75)</f>
        <v>200</v>
      </c>
      <c r="FK75" s="14">
        <f>INDEX(属性投放!$BQ$6:$BQ$85,(卡牌属性!$DU75-2)*20+卡牌属性!$DV75)</f>
        <v>100</v>
      </c>
      <c r="FL75" s="14">
        <f>INDEX(属性投放!$BQ$6:$BQ$85,(卡牌属性!$DU75-2)*20+卡牌属性!$DV75)</f>
        <v>100</v>
      </c>
      <c r="FM75" s="14">
        <f>INDEX(属性投放!$BQ$6:$BQ$85,(卡牌属性!$DU75-2)*20+卡牌属性!$DV75)</f>
        <v>100</v>
      </c>
      <c r="FN75" s="14">
        <f>INDEX(属性投放!$BQ$6:$BQ$85,(卡牌属性!$DU75-2)*20+卡牌属性!$DV75)</f>
        <v>100</v>
      </c>
      <c r="FO75" s="14">
        <f>INDEX(属性投放!$BQ$6:$BQ$85,(卡牌属性!$DU75-2)*20+卡牌属性!$DV75)</f>
        <v>100</v>
      </c>
      <c r="FP75" s="14">
        <f>INDEX(属性投放!$BR$6:$BR$85,(卡牌属性!$DU75-2)*20+卡牌属性!$DV75)</f>
        <v>2000</v>
      </c>
      <c r="FQ75" s="14">
        <f>INDEX(属性投放!$BR$6:$BR$85,(卡牌属性!$DU75-2)*20+卡牌属性!$DV75)</f>
        <v>2000</v>
      </c>
      <c r="FR75" s="14">
        <f>INDEX(属性投放!$BR$6:$BR$85,(卡牌属性!$DU75-2)*20+卡牌属性!$DV75)</f>
        <v>2000</v>
      </c>
      <c r="FS75" s="14">
        <f>INDEX(属性投放!$BR$6:$BR$85,(卡牌属性!$DU75-2)*20+卡牌属性!$DV75)</f>
        <v>2000</v>
      </c>
      <c r="FT75" s="14">
        <f>INDEX(属性投放!$BR$6:$BR$85,(卡牌属性!$DU75-2)*20+卡牌属性!$DV75)</f>
        <v>2000</v>
      </c>
      <c r="FX75" s="13">
        <v>71</v>
      </c>
      <c r="FY75" s="13">
        <f t="shared" si="187"/>
        <v>15</v>
      </c>
      <c r="FZ75" s="14">
        <f t="shared" si="216"/>
        <v>1102015</v>
      </c>
      <c r="GA75" s="14" t="s">
        <v>1478</v>
      </c>
      <c r="GB75" s="14">
        <f t="shared" si="188"/>
        <v>1</v>
      </c>
      <c r="GC75" s="14" t="str">
        <f t="shared" si="189"/>
        <v>于禁-1星</v>
      </c>
      <c r="GD75" s="14">
        <f>INDEX(Y$6:Y$36,$FY75)+INDEX(属性偏向!Z$4:Z$8,卡牌属性!$GB75)</f>
        <v>3</v>
      </c>
      <c r="GE75" s="14" t="str">
        <f>INDEX(属性评价,卡牌属性!GD75)</f>
        <v>C</v>
      </c>
      <c r="GF75" s="14">
        <f>INDEX(Z$6:Z$36,$FY75)+INDEX(属性偏向!AA$4:AA$8,卡牌属性!$GB75)</f>
        <v>3</v>
      </c>
      <c r="GG75" s="14" t="str">
        <f>INDEX(属性评价,卡牌属性!GF75)</f>
        <v>C</v>
      </c>
      <c r="GH75" s="14">
        <f>INDEX(AA$6:AA$36,$FY75)+INDEX(属性偏向!AB$4:AB$8,卡牌属性!$GB75)</f>
        <v>3</v>
      </c>
      <c r="GI75" s="14" t="str">
        <f>INDEX(属性评价,卡牌属性!GH75)</f>
        <v>C</v>
      </c>
      <c r="GL75" s="13">
        <v>71</v>
      </c>
      <c r="GM75" s="13">
        <f t="shared" si="190"/>
        <v>15</v>
      </c>
      <c r="GN75" s="14">
        <f t="shared" si="217"/>
        <v>1101015</v>
      </c>
      <c r="GO75" s="14" t="s">
        <v>1478</v>
      </c>
      <c r="GP75" s="14">
        <f t="shared" si="191"/>
        <v>1</v>
      </c>
      <c r="GQ75" s="14" t="str">
        <f t="shared" si="192"/>
        <v>阎巧巧-1星</v>
      </c>
      <c r="GR75" s="14">
        <f>INDEX(J$6:J$36,$GM75)+INDEX(属性偏向!Z$4:Z$8,卡牌属性!$GB75)</f>
        <v>5</v>
      </c>
      <c r="GS75" s="14" t="str">
        <f>INDEX(属性评价,卡牌属性!GR75)</f>
        <v>B</v>
      </c>
      <c r="GT75" s="14">
        <f>INDEX(K$6:K$36,$GM75)+INDEX(属性偏向!Z$4:Z$8,卡牌属性!$GB75)</f>
        <v>3</v>
      </c>
      <c r="GU75" s="14" t="str">
        <f>INDEX(属性评价,卡牌属性!GT75)</f>
        <v>C</v>
      </c>
      <c r="GV75" s="14">
        <f>INDEX(L$6:L$36,$GM75)+INDEX(属性偏向!Z$4:Z$8,卡牌属性!$GB75)</f>
        <v>4</v>
      </c>
      <c r="GW75" s="14" t="str">
        <f>INDEX(属性评价,卡牌属性!GV75)</f>
        <v>C+</v>
      </c>
      <c r="HA75" s="13">
        <v>71</v>
      </c>
      <c r="HB75" s="13">
        <f>MATCH(HA75-1,属性投放!$T$6:$T$66,1)</f>
        <v>7</v>
      </c>
      <c r="HC75" s="13">
        <f>MATCH(HA75,属性投放!$AN$6:$AN$58,1)-1</f>
        <v>20</v>
      </c>
      <c r="HD75" s="13">
        <f>MATCH(HA75-1,属性投放!$AD$6:$AD$26,1)</f>
        <v>10</v>
      </c>
      <c r="HE75" s="13" t="str">
        <f>INDEX(属性投放!$AB$7:$AB$26,卡牌属性!HD75)</f>
        <v>大叫唤</v>
      </c>
      <c r="HF75" s="14">
        <f t="shared" si="193"/>
        <v>1291</v>
      </c>
      <c r="HG75" s="14">
        <f t="shared" si="194"/>
        <v>618</v>
      </c>
      <c r="HH75" s="14">
        <f t="shared" si="195"/>
        <v>12210</v>
      </c>
      <c r="HI75" s="14">
        <f t="shared" si="196"/>
        <v>12</v>
      </c>
      <c r="HJ75" s="14">
        <f t="shared" si="197"/>
        <v>6</v>
      </c>
      <c r="HK75" s="14">
        <f t="shared" si="198"/>
        <v>120</v>
      </c>
      <c r="HL75" s="14">
        <f>HF75+HI75*($HA75-INDEX(属性投放!$AD$6:$AD$26,卡牌属性!$HD75))</f>
        <v>1363</v>
      </c>
      <c r="HM75" s="14">
        <f>HG75+HJ75*($HA75-INDEX(属性投放!$AD$6:$AD$26,卡牌属性!$HD75))</f>
        <v>654</v>
      </c>
      <c r="HN75" s="14">
        <f>HH75+HK75*($HA75-INDEX(属性投放!$AD$6:$AD$26,卡牌属性!$HD75))</f>
        <v>12930</v>
      </c>
      <c r="HO75" s="14">
        <f t="shared" si="199"/>
        <v>1005</v>
      </c>
      <c r="HP75" s="14">
        <f t="shared" si="200"/>
        <v>506</v>
      </c>
      <c r="HQ75" s="14">
        <f t="shared" si="201"/>
        <v>10050</v>
      </c>
      <c r="HR75" s="14">
        <f>IF(COUNTIF(属性投放!$AN$7:$AN$58,"="&amp;卡牌属性!HA75)&gt;0,卡牌属性!HC75,0)</f>
        <v>0</v>
      </c>
      <c r="HS75" s="14">
        <f t="shared" si="202"/>
        <v>0</v>
      </c>
      <c r="HT75" s="14">
        <f t="shared" si="203"/>
        <v>0</v>
      </c>
      <c r="HU75" s="14">
        <f t="shared" si="204"/>
        <v>0</v>
      </c>
      <c r="HV75" s="14">
        <f>IF(COUNTIF(属性投放!$AD$6:$AD$26,"="&amp;卡牌属性!HA75)&gt;0,卡牌属性!HD75,0)</f>
        <v>0</v>
      </c>
      <c r="HW75" s="14">
        <f t="shared" si="205"/>
        <v>0</v>
      </c>
      <c r="HX75" s="14">
        <f t="shared" si="206"/>
        <v>0</v>
      </c>
      <c r="HY75" s="14">
        <f t="shared" si="207"/>
        <v>0</v>
      </c>
      <c r="HZ75" s="14">
        <f t="shared" si="218"/>
        <v>12</v>
      </c>
      <c r="IA75" s="14">
        <f t="shared" si="219"/>
        <v>6</v>
      </c>
      <c r="IB75" s="14">
        <f t="shared" si="220"/>
        <v>120</v>
      </c>
      <c r="IC75" s="14">
        <f t="shared" si="221"/>
        <v>2368</v>
      </c>
      <c r="ID75" s="14">
        <f t="shared" si="222"/>
        <v>1160</v>
      </c>
      <c r="IE75" s="14">
        <f t="shared" si="223"/>
        <v>22980</v>
      </c>
      <c r="IF75" s="14">
        <f t="shared" si="224"/>
        <v>360</v>
      </c>
      <c r="IG75" s="14">
        <f t="shared" si="225"/>
        <v>0</v>
      </c>
      <c r="IH75" s="14">
        <f t="shared" si="226"/>
        <v>0</v>
      </c>
      <c r="II75" s="14">
        <f t="shared" si="227"/>
        <v>69860</v>
      </c>
      <c r="IJ75" s="17">
        <f t="shared" si="228"/>
        <v>5.1531634697967359E-3</v>
      </c>
      <c r="IK75" s="17">
        <f t="shared" si="229"/>
        <v>0</v>
      </c>
      <c r="IL75" s="17">
        <f t="shared" si="230"/>
        <v>0</v>
      </c>
      <c r="IM75" s="23">
        <f>SUM(IF$5:IF75)</f>
        <v>17240</v>
      </c>
      <c r="IN75" s="14">
        <f>SUM(IG$5:IG75)</f>
        <v>30220</v>
      </c>
      <c r="IO75" s="14">
        <f>SUM(IH$5:IH75)</f>
        <v>16360</v>
      </c>
      <c r="IP75" s="17">
        <f t="shared" si="231"/>
        <v>0.24677927283137704</v>
      </c>
      <c r="IQ75" s="17">
        <f t="shared" si="232"/>
        <v>0.43257944460349268</v>
      </c>
      <c r="IR75" s="17">
        <f t="shared" si="233"/>
        <v>0.23418265101631836</v>
      </c>
    </row>
    <row r="76" spans="31:252" ht="16.5" x14ac:dyDescent="0.2">
      <c r="AE76" s="13">
        <v>72</v>
      </c>
      <c r="AF76" s="13">
        <f t="shared" si="208"/>
        <v>4</v>
      </c>
      <c r="AG76" s="13">
        <f t="shared" si="172"/>
        <v>4</v>
      </c>
      <c r="AH76" s="14">
        <f t="shared" si="173"/>
        <v>1101004</v>
      </c>
      <c r="AI76" s="14" t="str">
        <f t="shared" si="174"/>
        <v>项昆仑12突</v>
      </c>
      <c r="AJ76" s="25" t="s">
        <v>162</v>
      </c>
      <c r="AK76" s="14">
        <v>1</v>
      </c>
      <c r="AL76" s="14">
        <f t="shared" si="175"/>
        <v>12</v>
      </c>
      <c r="AM76" s="14">
        <f>INDEX(属性投放!$DE$6:$DE$85,(卡牌属性!AG76-2)*20+卡牌属性!AL76)</f>
        <v>4833</v>
      </c>
      <c r="AN76" s="14">
        <f t="shared" si="151"/>
        <v>4833</v>
      </c>
      <c r="AO76" s="14">
        <f t="shared" si="151"/>
        <v>4833</v>
      </c>
      <c r="AP76" s="14">
        <f t="shared" si="151"/>
        <v>4833</v>
      </c>
      <c r="AQ76" s="14">
        <f t="shared" si="151"/>
        <v>4833</v>
      </c>
      <c r="AR76" s="14">
        <f>INDEX(属性投放!$DF$6:$DF$85,(卡牌属性!AG76-2)*20+卡牌属性!AL76)</f>
        <v>2405</v>
      </c>
      <c r="AS76" s="14">
        <f t="shared" si="152"/>
        <v>2405</v>
      </c>
      <c r="AT76" s="14">
        <f t="shared" si="152"/>
        <v>2405</v>
      </c>
      <c r="AU76" s="14">
        <f t="shared" si="152"/>
        <v>2405</v>
      </c>
      <c r="AV76" s="14">
        <f t="shared" si="152"/>
        <v>2405</v>
      </c>
      <c r="AW76" s="14">
        <f>INDEX(属性投放!$DG$6:$DG$85,(卡牌属性!AG76-2)*20+卡牌属性!AL76)</f>
        <v>24065</v>
      </c>
      <c r="AX76" s="14">
        <f t="shared" si="153"/>
        <v>24065</v>
      </c>
      <c r="AY76" s="14">
        <f t="shared" si="153"/>
        <v>24065</v>
      </c>
      <c r="AZ76" s="14">
        <f t="shared" si="153"/>
        <v>24065</v>
      </c>
      <c r="BA76" s="14">
        <f t="shared" si="153"/>
        <v>24065</v>
      </c>
      <c r="BB76" s="14">
        <f>INDEX(属性投放!$DK$6:$DK$85,(卡牌属性!AG76-2)*20+卡牌属性!AL76)</f>
        <v>148</v>
      </c>
      <c r="BC76" s="14">
        <f t="shared" si="154"/>
        <v>148</v>
      </c>
      <c r="BD76" s="14">
        <f t="shared" si="154"/>
        <v>148</v>
      </c>
      <c r="BE76" s="14">
        <f t="shared" si="154"/>
        <v>148</v>
      </c>
      <c r="BF76" s="14">
        <f t="shared" si="154"/>
        <v>148</v>
      </c>
      <c r="BG76" s="14">
        <f>INDEX(属性投放!$DL$6:$DL$85,(卡牌属性!AG76-2)*20+卡牌属性!AL76)</f>
        <v>74</v>
      </c>
      <c r="BH76" s="14">
        <f t="shared" si="155"/>
        <v>74</v>
      </c>
      <c r="BI76" s="14">
        <f t="shared" si="155"/>
        <v>74</v>
      </c>
      <c r="BJ76" s="14">
        <f t="shared" si="155"/>
        <v>74</v>
      </c>
      <c r="BK76" s="14">
        <f t="shared" si="155"/>
        <v>74</v>
      </c>
      <c r="BL76" s="14">
        <f>INDEX(属性投放!$DM$6:$DM$85,(卡牌属性!AG76-2)*20+卡牌属性!AL76)</f>
        <v>740</v>
      </c>
      <c r="BM76" s="14">
        <f t="shared" si="156"/>
        <v>740</v>
      </c>
      <c r="BN76" s="14">
        <f t="shared" si="156"/>
        <v>740</v>
      </c>
      <c r="BO76" s="14">
        <f t="shared" si="156"/>
        <v>740</v>
      </c>
      <c r="BP76" s="14">
        <f t="shared" si="156"/>
        <v>740</v>
      </c>
      <c r="BU76" s="13">
        <v>72</v>
      </c>
      <c r="BV76" s="13">
        <f t="shared" si="176"/>
        <v>4</v>
      </c>
      <c r="BW76" s="14">
        <f t="shared" si="177"/>
        <v>2</v>
      </c>
      <c r="BX76" s="14">
        <f t="shared" si="178"/>
        <v>1102004</v>
      </c>
      <c r="BY76" s="14" t="str">
        <f t="shared" si="179"/>
        <v>唐流雨12突</v>
      </c>
      <c r="BZ76" s="25" t="s">
        <v>162</v>
      </c>
      <c r="CA76" s="14">
        <v>2</v>
      </c>
      <c r="CB76" s="14">
        <f t="shared" si="180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674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674</v>
      </c>
      <c r="CN76" s="14">
        <f>INDEX(属性投放!$BD$6:$BD$85,(BW76-2)*20+CB76)</f>
        <v>120</v>
      </c>
      <c r="CQ76" s="13">
        <v>72</v>
      </c>
      <c r="CR76" s="13">
        <f t="shared" si="209"/>
        <v>2</v>
      </c>
      <c r="CS76" s="13">
        <f t="shared" si="210"/>
        <v>20</v>
      </c>
      <c r="CT76" s="14">
        <f t="shared" si="211"/>
        <v>3</v>
      </c>
      <c r="CU76" s="14">
        <f t="shared" si="212"/>
        <v>1102002</v>
      </c>
      <c r="CV76" s="14" t="str">
        <f>INDEX($O$6:$O$36,CR76)&amp;"-"&amp;INDEX(属性投放!$AB$7:$AB$36,CX76)&amp;"-魂火-"&amp;CZ76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701</v>
      </c>
      <c r="CZ76" s="14">
        <f>INDEX(属性投放!$AM$7:$AM$58,CS76)</f>
        <v>2</v>
      </c>
      <c r="DA76" s="14">
        <f t="shared" si="181"/>
        <v>20</v>
      </c>
      <c r="DB76" s="14">
        <f>INDEX(属性投放!$AN$7:$AN$58,DA76)</f>
        <v>70</v>
      </c>
      <c r="DC76" s="14" t="s">
        <v>702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703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704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2"/>
        <v>1102004</v>
      </c>
      <c r="DQ76" s="14" t="str">
        <f t="shared" si="183"/>
        <v>唐流雨12突</v>
      </c>
      <c r="DR76" s="14">
        <f t="shared" si="213"/>
        <v>4</v>
      </c>
      <c r="DS76" s="14">
        <f t="shared" si="214"/>
        <v>2</v>
      </c>
      <c r="DT76" s="14">
        <f t="shared" si="215"/>
        <v>3</v>
      </c>
      <c r="DU76" s="14">
        <f t="shared" si="184"/>
        <v>2</v>
      </c>
      <c r="DV76" s="14">
        <f t="shared" si="185"/>
        <v>12</v>
      </c>
      <c r="DW76" s="14">
        <f t="shared" si="186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7"/>
        <v>2025</v>
      </c>
      <c r="EC76" s="14">
        <f t="shared" si="158"/>
        <v>2271</v>
      </c>
      <c r="ED76" s="14">
        <f t="shared" si="159"/>
        <v>2424</v>
      </c>
      <c r="EE76" s="14">
        <f t="shared" si="160"/>
        <v>2424</v>
      </c>
      <c r="EF76" s="14">
        <f t="shared" si="161"/>
        <v>2993</v>
      </c>
      <c r="EG76" s="14">
        <f t="shared" si="162"/>
        <v>824</v>
      </c>
      <c r="EH76" s="14">
        <f t="shared" si="163"/>
        <v>888</v>
      </c>
      <c r="EI76" s="14">
        <f t="shared" si="164"/>
        <v>888</v>
      </c>
      <c r="EJ76" s="14">
        <f t="shared" si="165"/>
        <v>983</v>
      </c>
      <c r="EK76" s="14">
        <f t="shared" si="166"/>
        <v>1100</v>
      </c>
      <c r="EL76" s="14">
        <f t="shared" si="167"/>
        <v>17610</v>
      </c>
      <c r="EM76" s="14">
        <f t="shared" si="168"/>
        <v>19350</v>
      </c>
      <c r="EN76" s="14">
        <f t="shared" si="169"/>
        <v>19350</v>
      </c>
      <c r="EO76" s="14">
        <f t="shared" si="170"/>
        <v>21610</v>
      </c>
      <c r="EP76" s="14">
        <f t="shared" si="171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F76" s="14">
        <f>INDEX(属性投放!$BP$6:$BP$85,(卡牌属性!$DU76-2)*20+卡牌属性!$DV76)</f>
        <v>350</v>
      </c>
      <c r="FG76" s="14">
        <f>INDEX(属性投放!$BP$6:$BP$85,(卡牌属性!$DU76-2)*20+卡牌属性!$DV76)</f>
        <v>350</v>
      </c>
      <c r="FH76" s="14">
        <f>INDEX(属性投放!$BP$6:$BP$85,(卡牌属性!$DU76-2)*20+卡牌属性!$DV76)</f>
        <v>350</v>
      </c>
      <c r="FI76" s="14">
        <f>INDEX(属性投放!$BP$6:$BP$85,(卡牌属性!$DU76-2)*20+卡牌属性!$DV76)</f>
        <v>350</v>
      </c>
      <c r="FJ76" s="14">
        <f>INDEX(属性投放!$BP$6:$BP$85,(卡牌属性!$DU76-2)*20+卡牌属性!$DV76)</f>
        <v>350</v>
      </c>
      <c r="FK76" s="14">
        <f>INDEX(属性投放!$BQ$6:$BQ$85,(卡牌属性!$DU76-2)*20+卡牌属性!$DV76)</f>
        <v>175</v>
      </c>
      <c r="FL76" s="14">
        <f>INDEX(属性投放!$BQ$6:$BQ$85,(卡牌属性!$DU76-2)*20+卡牌属性!$DV76)</f>
        <v>175</v>
      </c>
      <c r="FM76" s="14">
        <f>INDEX(属性投放!$BQ$6:$BQ$85,(卡牌属性!$DU76-2)*20+卡牌属性!$DV76)</f>
        <v>175</v>
      </c>
      <c r="FN76" s="14">
        <f>INDEX(属性投放!$BQ$6:$BQ$85,(卡牌属性!$DU76-2)*20+卡牌属性!$DV76)</f>
        <v>175</v>
      </c>
      <c r="FO76" s="14">
        <f>INDEX(属性投放!$BQ$6:$BQ$85,(卡牌属性!$DU76-2)*20+卡牌属性!$DV76)</f>
        <v>175</v>
      </c>
      <c r="FP76" s="14">
        <f>INDEX(属性投放!$BR$6:$BR$85,(卡牌属性!$DU76-2)*20+卡牌属性!$DV76)</f>
        <v>3500</v>
      </c>
      <c r="FQ76" s="14">
        <f>INDEX(属性投放!$BR$6:$BR$85,(卡牌属性!$DU76-2)*20+卡牌属性!$DV76)</f>
        <v>3500</v>
      </c>
      <c r="FR76" s="14">
        <f>INDEX(属性投放!$BR$6:$BR$85,(卡牌属性!$DU76-2)*20+卡牌属性!$DV76)</f>
        <v>3500</v>
      </c>
      <c r="FS76" s="14">
        <f>INDEX(属性投放!$BR$6:$BR$85,(卡牌属性!$DU76-2)*20+卡牌属性!$DV76)</f>
        <v>3500</v>
      </c>
      <c r="FT76" s="14">
        <f>INDEX(属性投放!$BR$6:$BR$85,(卡牌属性!$DU76-2)*20+卡牌属性!$DV76)</f>
        <v>3500</v>
      </c>
      <c r="FX76" s="13">
        <v>72</v>
      </c>
      <c r="FY76" s="13">
        <f t="shared" si="187"/>
        <v>15</v>
      </c>
      <c r="FZ76" s="14">
        <f t="shared" si="216"/>
        <v>1102015</v>
      </c>
      <c r="GA76" s="14" t="s">
        <v>1478</v>
      </c>
      <c r="GB76" s="14">
        <f t="shared" si="188"/>
        <v>2</v>
      </c>
      <c r="GC76" s="14" t="str">
        <f t="shared" si="189"/>
        <v>于禁-2星</v>
      </c>
      <c r="GD76" s="14">
        <f>INDEX(Y$6:Y$36,$FY76)+INDEX(属性偏向!Z$4:Z$8,卡牌属性!$GB76)</f>
        <v>4</v>
      </c>
      <c r="GE76" s="14" t="str">
        <f>INDEX(属性评价,卡牌属性!GD76)</f>
        <v>C+</v>
      </c>
      <c r="GF76" s="14">
        <f>INDEX(Z$6:Z$36,$FY76)+INDEX(属性偏向!AA$4:AA$8,卡牌属性!$GB76)</f>
        <v>4</v>
      </c>
      <c r="GG76" s="14" t="str">
        <f>INDEX(属性评价,卡牌属性!GF76)</f>
        <v>C+</v>
      </c>
      <c r="GH76" s="14">
        <f>INDEX(AA$6:AA$36,$FY76)+INDEX(属性偏向!AB$4:AB$8,卡牌属性!$GB76)</f>
        <v>4</v>
      </c>
      <c r="GI76" s="14" t="str">
        <f>INDEX(属性评价,卡牌属性!GH76)</f>
        <v>C+</v>
      </c>
      <c r="GL76" s="13">
        <v>72</v>
      </c>
      <c r="GM76" s="13">
        <f t="shared" si="190"/>
        <v>15</v>
      </c>
      <c r="GN76" s="14">
        <f t="shared" si="217"/>
        <v>1101015</v>
      </c>
      <c r="GO76" s="14" t="s">
        <v>1478</v>
      </c>
      <c r="GP76" s="14">
        <f t="shared" si="191"/>
        <v>2</v>
      </c>
      <c r="GQ76" s="14" t="str">
        <f t="shared" si="192"/>
        <v>阎巧巧-2星</v>
      </c>
      <c r="GR76" s="14">
        <f>INDEX(J$6:J$36,$GM76)+INDEX(属性偏向!Z$4:Z$8,卡牌属性!$GB76)</f>
        <v>6</v>
      </c>
      <c r="GS76" s="14" t="str">
        <f>INDEX(属性评价,卡牌属性!GR76)</f>
        <v>B+</v>
      </c>
      <c r="GT76" s="14">
        <f>INDEX(K$6:K$36,$GM76)+INDEX(属性偏向!Z$4:Z$8,卡牌属性!$GB76)</f>
        <v>4</v>
      </c>
      <c r="GU76" s="14" t="str">
        <f>INDEX(属性评价,卡牌属性!GT76)</f>
        <v>C+</v>
      </c>
      <c r="GV76" s="14">
        <f>INDEX(L$6:L$36,$GM76)+INDEX(属性偏向!Z$4:Z$8,卡牌属性!$GB76)</f>
        <v>5</v>
      </c>
      <c r="GW76" s="14" t="str">
        <f>INDEX(属性评价,卡牌属性!GV76)</f>
        <v>B</v>
      </c>
      <c r="HA76" s="13">
        <v>72</v>
      </c>
      <c r="HB76" s="13">
        <f>MATCH(HA76-1,属性投放!$T$6:$T$66,1)</f>
        <v>8</v>
      </c>
      <c r="HC76" s="13">
        <f>MATCH(HA76,属性投放!$AN$6:$AN$58,1)-1</f>
        <v>21</v>
      </c>
      <c r="HD76" s="13">
        <f>MATCH(HA76-1,属性投放!$AD$6:$AD$26,1)</f>
        <v>10</v>
      </c>
      <c r="HE76" s="13" t="str">
        <f>INDEX(属性投放!$AB$7:$AB$26,卡牌属性!HD76)</f>
        <v>大叫唤</v>
      </c>
      <c r="HF76" s="14">
        <f t="shared" si="193"/>
        <v>1291</v>
      </c>
      <c r="HG76" s="14">
        <f t="shared" si="194"/>
        <v>618</v>
      </c>
      <c r="HH76" s="14">
        <f t="shared" si="195"/>
        <v>12210</v>
      </c>
      <c r="HI76" s="14">
        <f t="shared" si="196"/>
        <v>12</v>
      </c>
      <c r="HJ76" s="14">
        <f t="shared" si="197"/>
        <v>6</v>
      </c>
      <c r="HK76" s="14">
        <f t="shared" si="198"/>
        <v>120</v>
      </c>
      <c r="HL76" s="14">
        <f>HF76+HI76*($HA76-INDEX(属性投放!$AD$6:$AD$26,卡牌属性!$HD76))</f>
        <v>1375</v>
      </c>
      <c r="HM76" s="14">
        <f>HG76+HJ76*($HA76-INDEX(属性投放!$AD$6:$AD$26,卡牌属性!$HD76))</f>
        <v>660</v>
      </c>
      <c r="HN76" s="14">
        <f>HH76+HK76*($HA76-INDEX(属性投放!$AD$6:$AD$26,卡牌属性!$HD76))</f>
        <v>13050</v>
      </c>
      <c r="HO76" s="14">
        <f t="shared" si="199"/>
        <v>1105</v>
      </c>
      <c r="HP76" s="14">
        <f t="shared" si="200"/>
        <v>556</v>
      </c>
      <c r="HQ76" s="14">
        <f t="shared" si="201"/>
        <v>11050</v>
      </c>
      <c r="HR76" s="14">
        <f>IF(COUNTIF(属性投放!$AN$7:$AN$58,"="&amp;卡牌属性!HA76)&gt;0,卡牌属性!HC76,0)</f>
        <v>21</v>
      </c>
      <c r="HS76" s="14">
        <f t="shared" si="202"/>
        <v>100</v>
      </c>
      <c r="HT76" s="14">
        <f t="shared" si="203"/>
        <v>50</v>
      </c>
      <c r="HU76" s="14">
        <f t="shared" si="204"/>
        <v>1000</v>
      </c>
      <c r="HV76" s="14">
        <f>IF(COUNTIF(属性投放!$AD$6:$AD$26,"="&amp;卡牌属性!HA76)&gt;0,卡牌属性!HD76,0)</f>
        <v>10</v>
      </c>
      <c r="HW76" s="14">
        <f t="shared" si="205"/>
        <v>150</v>
      </c>
      <c r="HX76" s="14">
        <f t="shared" si="206"/>
        <v>75</v>
      </c>
      <c r="HY76" s="14">
        <f t="shared" si="207"/>
        <v>1500</v>
      </c>
      <c r="HZ76" s="14">
        <f t="shared" si="218"/>
        <v>12</v>
      </c>
      <c r="IA76" s="14">
        <f t="shared" si="219"/>
        <v>6</v>
      </c>
      <c r="IB76" s="14">
        <f t="shared" si="220"/>
        <v>120</v>
      </c>
      <c r="IC76" s="14">
        <f t="shared" si="221"/>
        <v>2480</v>
      </c>
      <c r="ID76" s="14">
        <f t="shared" si="222"/>
        <v>1216</v>
      </c>
      <c r="IE76" s="14">
        <f t="shared" si="223"/>
        <v>24100</v>
      </c>
      <c r="IF76" s="14">
        <f t="shared" si="224"/>
        <v>360</v>
      </c>
      <c r="IG76" s="14">
        <f t="shared" si="225"/>
        <v>3000</v>
      </c>
      <c r="IH76" s="14">
        <f t="shared" si="226"/>
        <v>4500</v>
      </c>
      <c r="II76" s="14">
        <f t="shared" si="227"/>
        <v>73220</v>
      </c>
      <c r="IJ76" s="17">
        <f t="shared" si="228"/>
        <v>4.9166894291177276E-3</v>
      </c>
      <c r="IK76" s="17">
        <f t="shared" si="229"/>
        <v>4.0972411909314395E-2</v>
      </c>
      <c r="IL76" s="17">
        <f t="shared" si="230"/>
        <v>6.1458617863971596E-2</v>
      </c>
      <c r="IM76" s="23">
        <f>SUM(IF$5:IF76)</f>
        <v>17600</v>
      </c>
      <c r="IN76" s="14">
        <f>SUM(IG$5:IG76)</f>
        <v>33220</v>
      </c>
      <c r="IO76" s="14">
        <f>SUM(IH$5:IH76)</f>
        <v>20860</v>
      </c>
      <c r="IP76" s="17">
        <f t="shared" si="231"/>
        <v>0.2403714832013111</v>
      </c>
      <c r="IQ76" s="17">
        <f t="shared" si="232"/>
        <v>0.45370117454247472</v>
      </c>
      <c r="IR76" s="17">
        <f t="shared" si="233"/>
        <v>0.28489483747609945</v>
      </c>
    </row>
    <row r="77" spans="31:252" ht="16.5" x14ac:dyDescent="0.2">
      <c r="AE77" s="13">
        <v>73</v>
      </c>
      <c r="AF77" s="13">
        <f t="shared" si="208"/>
        <v>4</v>
      </c>
      <c r="AG77" s="13">
        <f t="shared" si="172"/>
        <v>4</v>
      </c>
      <c r="AH77" s="14">
        <f t="shared" si="173"/>
        <v>1101004</v>
      </c>
      <c r="AI77" s="14" t="str">
        <f t="shared" si="174"/>
        <v>项昆仑13突</v>
      </c>
      <c r="AJ77" s="25" t="s">
        <v>162</v>
      </c>
      <c r="AK77" s="14">
        <v>1</v>
      </c>
      <c r="AL77" s="14">
        <f t="shared" si="175"/>
        <v>13</v>
      </c>
      <c r="AM77" s="14">
        <f>INDEX(属性投放!$DE$6:$DE$85,(卡牌属性!AG77-2)*20+卡牌属性!AL77)</f>
        <v>8955</v>
      </c>
      <c r="AN77" s="14">
        <f t="shared" si="151"/>
        <v>8955</v>
      </c>
      <c r="AO77" s="14">
        <f t="shared" si="151"/>
        <v>8955</v>
      </c>
      <c r="AP77" s="14">
        <f t="shared" si="151"/>
        <v>8955</v>
      </c>
      <c r="AQ77" s="14">
        <f t="shared" si="151"/>
        <v>8955</v>
      </c>
      <c r="AR77" s="14">
        <f>INDEX(属性投放!$DF$6:$DF$85,(卡牌属性!AG77-2)*20+卡牌属性!AL77)</f>
        <v>4466</v>
      </c>
      <c r="AS77" s="14">
        <f t="shared" si="152"/>
        <v>4466</v>
      </c>
      <c r="AT77" s="14">
        <f t="shared" si="152"/>
        <v>4466</v>
      </c>
      <c r="AU77" s="14">
        <f t="shared" si="152"/>
        <v>4466</v>
      </c>
      <c r="AV77" s="14">
        <f t="shared" si="152"/>
        <v>4466</v>
      </c>
      <c r="AW77" s="14">
        <f>INDEX(属性投放!$DG$6:$DG$85,(卡牌属性!AG77-2)*20+卡牌属性!AL77)</f>
        <v>44675</v>
      </c>
      <c r="AX77" s="14">
        <f t="shared" si="153"/>
        <v>44675</v>
      </c>
      <c r="AY77" s="14">
        <f t="shared" si="153"/>
        <v>44675</v>
      </c>
      <c r="AZ77" s="14">
        <f t="shared" si="153"/>
        <v>44675</v>
      </c>
      <c r="BA77" s="14">
        <f t="shared" si="153"/>
        <v>44675</v>
      </c>
      <c r="BB77" s="14">
        <f>INDEX(属性投放!$DK$6:$DK$85,(卡牌属性!AG77-2)*20+卡牌属性!AL77)</f>
        <v>279</v>
      </c>
      <c r="BC77" s="14">
        <f t="shared" si="154"/>
        <v>279</v>
      </c>
      <c r="BD77" s="14">
        <f t="shared" si="154"/>
        <v>279</v>
      </c>
      <c r="BE77" s="14">
        <f t="shared" si="154"/>
        <v>279</v>
      </c>
      <c r="BF77" s="14">
        <f t="shared" si="154"/>
        <v>279</v>
      </c>
      <c r="BG77" s="14">
        <f>INDEX(属性投放!$DL$6:$DL$85,(卡牌属性!AG77-2)*20+卡牌属性!AL77)</f>
        <v>140</v>
      </c>
      <c r="BH77" s="14">
        <f t="shared" si="155"/>
        <v>140</v>
      </c>
      <c r="BI77" s="14">
        <f t="shared" si="155"/>
        <v>140</v>
      </c>
      <c r="BJ77" s="14">
        <f t="shared" si="155"/>
        <v>140</v>
      </c>
      <c r="BK77" s="14">
        <f t="shared" si="155"/>
        <v>140</v>
      </c>
      <c r="BL77" s="14">
        <f>INDEX(属性投放!$DM$6:$DM$85,(卡牌属性!AG77-2)*20+卡牌属性!AL77)</f>
        <v>1395</v>
      </c>
      <c r="BM77" s="14">
        <f t="shared" si="156"/>
        <v>1395</v>
      </c>
      <c r="BN77" s="14">
        <f t="shared" si="156"/>
        <v>1395</v>
      </c>
      <c r="BO77" s="14">
        <f t="shared" si="156"/>
        <v>1395</v>
      </c>
      <c r="BP77" s="14">
        <f t="shared" si="156"/>
        <v>1395</v>
      </c>
      <c r="BU77" s="13">
        <v>73</v>
      </c>
      <c r="BV77" s="13">
        <f t="shared" si="176"/>
        <v>4</v>
      </c>
      <c r="BW77" s="14">
        <f t="shared" si="177"/>
        <v>2</v>
      </c>
      <c r="BX77" s="14">
        <f t="shared" si="178"/>
        <v>1102004</v>
      </c>
      <c r="BY77" s="14" t="str">
        <f t="shared" si="179"/>
        <v>唐流雨13突</v>
      </c>
      <c r="BZ77" s="25" t="s">
        <v>162</v>
      </c>
      <c r="CA77" s="14">
        <v>2</v>
      </c>
      <c r="CB77" s="14">
        <f t="shared" si="180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674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674</v>
      </c>
      <c r="CN77" s="14">
        <f>INDEX(属性投放!$BD$6:$BD$85,(BW77-2)*20+CB77)</f>
        <v>150</v>
      </c>
      <c r="CQ77" s="13">
        <v>73</v>
      </c>
      <c r="CR77" s="13">
        <f t="shared" si="209"/>
        <v>2</v>
      </c>
      <c r="CS77" s="13">
        <f t="shared" si="210"/>
        <v>21</v>
      </c>
      <c r="CT77" s="14">
        <f t="shared" si="211"/>
        <v>3</v>
      </c>
      <c r="CU77" s="14">
        <f t="shared" si="212"/>
        <v>1102002</v>
      </c>
      <c r="CV77" s="14" t="str">
        <f>INDEX($O$6:$O$36,CR77)&amp;"-"&amp;INDEX(属性投放!$AB$7:$AB$36,CX77)&amp;"-魂火-"&amp;CZ77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701</v>
      </c>
      <c r="CZ77" s="14">
        <f>INDEX(属性投放!$AM$7:$AM$58,CS77)</f>
        <v>3</v>
      </c>
      <c r="DA77" s="14">
        <f t="shared" si="181"/>
        <v>21</v>
      </c>
      <c r="DB77" s="14">
        <f>INDEX(属性投放!$AN$7:$AN$58,DA77)</f>
        <v>72</v>
      </c>
      <c r="DC77" s="14" t="s">
        <v>702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703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704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2"/>
        <v>1102004</v>
      </c>
      <c r="DQ77" s="14" t="str">
        <f t="shared" si="183"/>
        <v>唐流雨13突</v>
      </c>
      <c r="DR77" s="14">
        <f t="shared" si="213"/>
        <v>4</v>
      </c>
      <c r="DS77" s="14">
        <f t="shared" si="214"/>
        <v>2</v>
      </c>
      <c r="DT77" s="14">
        <f t="shared" si="215"/>
        <v>3</v>
      </c>
      <c r="DU77" s="14">
        <f t="shared" si="184"/>
        <v>2</v>
      </c>
      <c r="DV77" s="14">
        <f t="shared" si="185"/>
        <v>13</v>
      </c>
      <c r="DW77" s="14">
        <f t="shared" si="186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7"/>
        <v>2480</v>
      </c>
      <c r="EC77" s="14">
        <f t="shared" si="158"/>
        <v>2761</v>
      </c>
      <c r="ED77" s="14">
        <f t="shared" si="159"/>
        <v>2921</v>
      </c>
      <c r="EE77" s="14">
        <f t="shared" si="160"/>
        <v>2921</v>
      </c>
      <c r="EF77" s="14">
        <f t="shared" si="161"/>
        <v>3553</v>
      </c>
      <c r="EG77" s="14">
        <f t="shared" si="162"/>
        <v>1034</v>
      </c>
      <c r="EH77" s="14">
        <f t="shared" si="163"/>
        <v>1105</v>
      </c>
      <c r="EI77" s="14">
        <f t="shared" si="164"/>
        <v>1105</v>
      </c>
      <c r="EJ77" s="14">
        <f t="shared" si="165"/>
        <v>1214</v>
      </c>
      <c r="EK77" s="14">
        <f t="shared" si="166"/>
        <v>1345</v>
      </c>
      <c r="EL77" s="14">
        <f t="shared" si="167"/>
        <v>21950</v>
      </c>
      <c r="EM77" s="14">
        <f t="shared" si="168"/>
        <v>23900</v>
      </c>
      <c r="EN77" s="14">
        <f t="shared" si="169"/>
        <v>23900</v>
      </c>
      <c r="EO77" s="14">
        <f t="shared" si="170"/>
        <v>26510</v>
      </c>
      <c r="EP77" s="14">
        <f t="shared" si="171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F77" s="14">
        <f>INDEX(属性投放!$BP$6:$BP$85,(卡牌属性!$DU77-2)*20+卡牌属性!$DV77)</f>
        <v>350</v>
      </c>
      <c r="FG77" s="14">
        <f>INDEX(属性投放!$BP$6:$BP$85,(卡牌属性!$DU77-2)*20+卡牌属性!$DV77)</f>
        <v>350</v>
      </c>
      <c r="FH77" s="14">
        <f>INDEX(属性投放!$BP$6:$BP$85,(卡牌属性!$DU77-2)*20+卡牌属性!$DV77)</f>
        <v>350</v>
      </c>
      <c r="FI77" s="14">
        <f>INDEX(属性投放!$BP$6:$BP$85,(卡牌属性!$DU77-2)*20+卡牌属性!$DV77)</f>
        <v>350</v>
      </c>
      <c r="FJ77" s="14">
        <f>INDEX(属性投放!$BP$6:$BP$85,(卡牌属性!$DU77-2)*20+卡牌属性!$DV77)</f>
        <v>350</v>
      </c>
      <c r="FK77" s="14">
        <f>INDEX(属性投放!$BQ$6:$BQ$85,(卡牌属性!$DU77-2)*20+卡牌属性!$DV77)</f>
        <v>175</v>
      </c>
      <c r="FL77" s="14">
        <f>INDEX(属性投放!$BQ$6:$BQ$85,(卡牌属性!$DU77-2)*20+卡牌属性!$DV77)</f>
        <v>175</v>
      </c>
      <c r="FM77" s="14">
        <f>INDEX(属性投放!$BQ$6:$BQ$85,(卡牌属性!$DU77-2)*20+卡牌属性!$DV77)</f>
        <v>175</v>
      </c>
      <c r="FN77" s="14">
        <f>INDEX(属性投放!$BQ$6:$BQ$85,(卡牌属性!$DU77-2)*20+卡牌属性!$DV77)</f>
        <v>175</v>
      </c>
      <c r="FO77" s="14">
        <f>INDEX(属性投放!$BQ$6:$BQ$85,(卡牌属性!$DU77-2)*20+卡牌属性!$DV77)</f>
        <v>175</v>
      </c>
      <c r="FP77" s="14">
        <f>INDEX(属性投放!$BR$6:$BR$85,(卡牌属性!$DU77-2)*20+卡牌属性!$DV77)</f>
        <v>3500</v>
      </c>
      <c r="FQ77" s="14">
        <f>INDEX(属性投放!$BR$6:$BR$85,(卡牌属性!$DU77-2)*20+卡牌属性!$DV77)</f>
        <v>3500</v>
      </c>
      <c r="FR77" s="14">
        <f>INDEX(属性投放!$BR$6:$BR$85,(卡牌属性!$DU77-2)*20+卡牌属性!$DV77)</f>
        <v>3500</v>
      </c>
      <c r="FS77" s="14">
        <f>INDEX(属性投放!$BR$6:$BR$85,(卡牌属性!$DU77-2)*20+卡牌属性!$DV77)</f>
        <v>3500</v>
      </c>
      <c r="FT77" s="14">
        <f>INDEX(属性投放!$BR$6:$BR$85,(卡牌属性!$DU77-2)*20+卡牌属性!$DV77)</f>
        <v>3500</v>
      </c>
      <c r="FX77" s="13">
        <v>73</v>
      </c>
      <c r="FY77" s="13">
        <f t="shared" si="187"/>
        <v>15</v>
      </c>
      <c r="FZ77" s="14">
        <f t="shared" si="216"/>
        <v>1102015</v>
      </c>
      <c r="GA77" s="14" t="s">
        <v>1478</v>
      </c>
      <c r="GB77" s="14">
        <f t="shared" si="188"/>
        <v>3</v>
      </c>
      <c r="GC77" s="14" t="str">
        <f t="shared" si="189"/>
        <v>于禁-3星</v>
      </c>
      <c r="GD77" s="14">
        <f>INDEX(Y$6:Y$36,$FY77)+INDEX(属性偏向!Z$4:Z$8,卡牌属性!$GB77)</f>
        <v>5</v>
      </c>
      <c r="GE77" s="14" t="str">
        <f>INDEX(属性评价,卡牌属性!GD77)</f>
        <v>B</v>
      </c>
      <c r="GF77" s="14">
        <f>INDEX(Z$6:Z$36,$FY77)+INDEX(属性偏向!AA$4:AA$8,卡牌属性!$GB77)</f>
        <v>4</v>
      </c>
      <c r="GG77" s="14" t="str">
        <f>INDEX(属性评价,卡牌属性!GF77)</f>
        <v>C+</v>
      </c>
      <c r="GH77" s="14">
        <f>INDEX(AA$6:AA$36,$FY77)+INDEX(属性偏向!AB$4:AB$8,卡牌属性!$GB77)</f>
        <v>4</v>
      </c>
      <c r="GI77" s="14" t="str">
        <f>INDEX(属性评价,卡牌属性!GH77)</f>
        <v>C+</v>
      </c>
      <c r="GL77" s="13">
        <v>73</v>
      </c>
      <c r="GM77" s="13">
        <f t="shared" si="190"/>
        <v>15</v>
      </c>
      <c r="GN77" s="14">
        <f t="shared" si="217"/>
        <v>1101015</v>
      </c>
      <c r="GO77" s="14" t="s">
        <v>1478</v>
      </c>
      <c r="GP77" s="14">
        <f t="shared" si="191"/>
        <v>3</v>
      </c>
      <c r="GQ77" s="14" t="str">
        <f t="shared" si="192"/>
        <v>阎巧巧-3星</v>
      </c>
      <c r="GR77" s="14">
        <f>INDEX(J$6:J$36,$GM77)+INDEX(属性偏向!Z$4:Z$8,卡牌属性!$GB77)</f>
        <v>7</v>
      </c>
      <c r="GS77" s="14" t="str">
        <f>INDEX(属性评价,卡牌属性!GR77)</f>
        <v>A</v>
      </c>
      <c r="GT77" s="14">
        <f>INDEX(K$6:K$36,$GM77)+INDEX(属性偏向!Z$4:Z$8,卡牌属性!$GB77)</f>
        <v>5</v>
      </c>
      <c r="GU77" s="14" t="str">
        <f>INDEX(属性评价,卡牌属性!GT77)</f>
        <v>B</v>
      </c>
      <c r="GV77" s="14">
        <f>INDEX(L$6:L$36,$GM77)+INDEX(属性偏向!Z$4:Z$8,卡牌属性!$GB77)</f>
        <v>6</v>
      </c>
      <c r="GW77" s="14" t="str">
        <f>INDEX(属性评价,卡牌属性!GV77)</f>
        <v>B+</v>
      </c>
      <c r="HA77" s="13">
        <v>73</v>
      </c>
      <c r="HB77" s="13">
        <f>MATCH(HA77-1,属性投放!$T$6:$T$66,1)</f>
        <v>8</v>
      </c>
      <c r="HC77" s="13">
        <f>MATCH(HA77,属性投放!$AN$6:$AN$58,1)-1</f>
        <v>21</v>
      </c>
      <c r="HD77" s="13">
        <f>MATCH(HA77-1,属性投放!$AD$6:$AD$26,1)</f>
        <v>11</v>
      </c>
      <c r="HE77" s="13" t="str">
        <f>INDEX(属性投放!$AB$7:$AB$26,卡牌属性!HD77)</f>
        <v>大叫唤+1</v>
      </c>
      <c r="HF77" s="14">
        <f t="shared" si="193"/>
        <v>1535</v>
      </c>
      <c r="HG77" s="14">
        <f t="shared" si="194"/>
        <v>740</v>
      </c>
      <c r="HH77" s="14">
        <f t="shared" si="195"/>
        <v>14650</v>
      </c>
      <c r="HI77" s="14">
        <f t="shared" si="196"/>
        <v>12</v>
      </c>
      <c r="HJ77" s="14">
        <f t="shared" si="197"/>
        <v>6</v>
      </c>
      <c r="HK77" s="14">
        <f t="shared" si="198"/>
        <v>120</v>
      </c>
      <c r="HL77" s="14">
        <f>HF77+HI77*($HA77-INDEX(属性投放!$AD$6:$AD$26,卡牌属性!$HD77))</f>
        <v>1547</v>
      </c>
      <c r="HM77" s="14">
        <f>HG77+HJ77*($HA77-INDEX(属性投放!$AD$6:$AD$26,卡牌属性!$HD77))</f>
        <v>746</v>
      </c>
      <c r="HN77" s="14">
        <f>HH77+HK77*($HA77-INDEX(属性投放!$AD$6:$AD$26,卡牌属性!$HD77))</f>
        <v>14770</v>
      </c>
      <c r="HO77" s="14">
        <f t="shared" si="199"/>
        <v>1105</v>
      </c>
      <c r="HP77" s="14">
        <f t="shared" si="200"/>
        <v>556</v>
      </c>
      <c r="HQ77" s="14">
        <f t="shared" si="201"/>
        <v>11050</v>
      </c>
      <c r="HR77" s="14">
        <f>IF(COUNTIF(属性投放!$AN$7:$AN$58,"="&amp;卡牌属性!HA77)&gt;0,卡牌属性!HC77,0)</f>
        <v>0</v>
      </c>
      <c r="HS77" s="14">
        <f t="shared" si="202"/>
        <v>0</v>
      </c>
      <c r="HT77" s="14">
        <f t="shared" si="203"/>
        <v>0</v>
      </c>
      <c r="HU77" s="14">
        <f t="shared" si="204"/>
        <v>0</v>
      </c>
      <c r="HV77" s="14">
        <f>IF(COUNTIF(属性投放!$AD$6:$AD$26,"="&amp;卡牌属性!HA77)&gt;0,卡牌属性!HD77,0)</f>
        <v>0</v>
      </c>
      <c r="HW77" s="14">
        <f t="shared" si="205"/>
        <v>0</v>
      </c>
      <c r="HX77" s="14">
        <f t="shared" si="206"/>
        <v>0</v>
      </c>
      <c r="HY77" s="14">
        <f t="shared" si="207"/>
        <v>0</v>
      </c>
      <c r="HZ77" s="14">
        <f t="shared" si="218"/>
        <v>12</v>
      </c>
      <c r="IA77" s="14">
        <f t="shared" si="219"/>
        <v>6</v>
      </c>
      <c r="IB77" s="14">
        <f t="shared" si="220"/>
        <v>120</v>
      </c>
      <c r="IC77" s="14">
        <f t="shared" si="221"/>
        <v>2652</v>
      </c>
      <c r="ID77" s="14">
        <f t="shared" si="222"/>
        <v>1302</v>
      </c>
      <c r="IE77" s="14">
        <f t="shared" si="223"/>
        <v>25820</v>
      </c>
      <c r="IF77" s="14">
        <f t="shared" si="224"/>
        <v>360</v>
      </c>
      <c r="IG77" s="14">
        <f t="shared" si="225"/>
        <v>0</v>
      </c>
      <c r="IH77" s="14">
        <f t="shared" si="226"/>
        <v>0</v>
      </c>
      <c r="II77" s="14">
        <f t="shared" si="227"/>
        <v>78380</v>
      </c>
      <c r="IJ77" s="17">
        <f t="shared" si="228"/>
        <v>4.5930084205154376E-3</v>
      </c>
      <c r="IK77" s="17">
        <f t="shared" si="229"/>
        <v>0</v>
      </c>
      <c r="IL77" s="17">
        <f t="shared" si="230"/>
        <v>0</v>
      </c>
      <c r="IM77" s="23">
        <f>SUM(IF$5:IF77)</f>
        <v>17960</v>
      </c>
      <c r="IN77" s="14">
        <f>SUM(IG$5:IG77)</f>
        <v>33220</v>
      </c>
      <c r="IO77" s="14">
        <f>SUM(IH$5:IH77)</f>
        <v>20860</v>
      </c>
      <c r="IP77" s="17">
        <f t="shared" si="231"/>
        <v>0.22914008675682573</v>
      </c>
      <c r="IQ77" s="17">
        <f t="shared" si="232"/>
        <v>0.42383261035978564</v>
      </c>
      <c r="IR77" s="17">
        <f t="shared" si="233"/>
        <v>0.26613932125542228</v>
      </c>
    </row>
    <row r="78" spans="31:252" ht="16.5" x14ac:dyDescent="0.2">
      <c r="AE78" s="13">
        <v>74</v>
      </c>
      <c r="AF78" s="13">
        <f t="shared" si="208"/>
        <v>4</v>
      </c>
      <c r="AG78" s="13">
        <f t="shared" si="172"/>
        <v>4</v>
      </c>
      <c r="AH78" s="14">
        <f t="shared" si="173"/>
        <v>1101004</v>
      </c>
      <c r="AI78" s="14" t="str">
        <f t="shared" si="174"/>
        <v>项昆仑14突</v>
      </c>
      <c r="AJ78" s="25" t="s">
        <v>162</v>
      </c>
      <c r="AK78" s="14">
        <v>1</v>
      </c>
      <c r="AL78" s="14">
        <f t="shared" si="175"/>
        <v>14</v>
      </c>
      <c r="AM78" s="14">
        <f>INDEX(属性投放!$DE$6:$DE$85,(卡牌属性!AG78-2)*20+卡牌属性!AL78)</f>
        <v>9753</v>
      </c>
      <c r="AN78" s="14">
        <f t="shared" si="151"/>
        <v>9753</v>
      </c>
      <c r="AO78" s="14">
        <f t="shared" si="151"/>
        <v>9753</v>
      </c>
      <c r="AP78" s="14">
        <f t="shared" si="151"/>
        <v>9753</v>
      </c>
      <c r="AQ78" s="14">
        <f t="shared" si="151"/>
        <v>9753</v>
      </c>
      <c r="AR78" s="14">
        <f>INDEX(属性投放!$DF$6:$DF$85,(卡牌属性!AG78-2)*20+卡牌属性!AL78)</f>
        <v>4865</v>
      </c>
      <c r="AS78" s="14">
        <f t="shared" si="152"/>
        <v>4865</v>
      </c>
      <c r="AT78" s="14">
        <f t="shared" si="152"/>
        <v>4865</v>
      </c>
      <c r="AU78" s="14">
        <f t="shared" si="152"/>
        <v>4865</v>
      </c>
      <c r="AV78" s="14">
        <f t="shared" si="152"/>
        <v>4865</v>
      </c>
      <c r="AW78" s="14">
        <f>INDEX(属性投放!$DG$6:$DG$85,(卡牌属性!AG78-2)*20+卡牌属性!AL78)</f>
        <v>48665</v>
      </c>
      <c r="AX78" s="14">
        <f t="shared" si="153"/>
        <v>48665</v>
      </c>
      <c r="AY78" s="14">
        <f t="shared" si="153"/>
        <v>48665</v>
      </c>
      <c r="AZ78" s="14">
        <f t="shared" si="153"/>
        <v>48665</v>
      </c>
      <c r="BA78" s="14">
        <f t="shared" si="153"/>
        <v>48665</v>
      </c>
      <c r="BB78" s="14">
        <f>INDEX(属性投放!$DK$6:$DK$85,(卡牌属性!AG78-2)*20+卡牌属性!AL78)</f>
        <v>279</v>
      </c>
      <c r="BC78" s="14">
        <f t="shared" si="154"/>
        <v>279</v>
      </c>
      <c r="BD78" s="14">
        <f t="shared" si="154"/>
        <v>279</v>
      </c>
      <c r="BE78" s="14">
        <f t="shared" si="154"/>
        <v>279</v>
      </c>
      <c r="BF78" s="14">
        <f t="shared" si="154"/>
        <v>279</v>
      </c>
      <c r="BG78" s="14">
        <f>INDEX(属性投放!$DL$6:$DL$85,(卡牌属性!AG78-2)*20+卡牌属性!AL78)</f>
        <v>140</v>
      </c>
      <c r="BH78" s="14">
        <f t="shared" si="155"/>
        <v>140</v>
      </c>
      <c r="BI78" s="14">
        <f t="shared" si="155"/>
        <v>140</v>
      </c>
      <c r="BJ78" s="14">
        <f t="shared" si="155"/>
        <v>140</v>
      </c>
      <c r="BK78" s="14">
        <f t="shared" si="155"/>
        <v>140</v>
      </c>
      <c r="BL78" s="14">
        <f>INDEX(属性投放!$DM$6:$DM$85,(卡牌属性!AG78-2)*20+卡牌属性!AL78)</f>
        <v>1395</v>
      </c>
      <c r="BM78" s="14">
        <f t="shared" si="156"/>
        <v>1395</v>
      </c>
      <c r="BN78" s="14">
        <f t="shared" si="156"/>
        <v>1395</v>
      </c>
      <c r="BO78" s="14">
        <f t="shared" si="156"/>
        <v>1395</v>
      </c>
      <c r="BP78" s="14">
        <f t="shared" si="156"/>
        <v>1395</v>
      </c>
      <c r="BU78" s="13">
        <v>74</v>
      </c>
      <c r="BV78" s="13">
        <f t="shared" si="176"/>
        <v>4</v>
      </c>
      <c r="BW78" s="14">
        <f t="shared" si="177"/>
        <v>2</v>
      </c>
      <c r="BX78" s="14">
        <f t="shared" si="178"/>
        <v>1102004</v>
      </c>
      <c r="BY78" s="14" t="str">
        <f t="shared" si="179"/>
        <v>唐流雨14突</v>
      </c>
      <c r="BZ78" s="25" t="s">
        <v>162</v>
      </c>
      <c r="CA78" s="14">
        <v>2</v>
      </c>
      <c r="CB78" s="14">
        <f t="shared" si="180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674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674</v>
      </c>
      <c r="CN78" s="14">
        <f>INDEX(属性投放!$BD$6:$BD$85,(BW78-2)*20+CB78)</f>
        <v>150</v>
      </c>
      <c r="CQ78" s="13">
        <v>74</v>
      </c>
      <c r="CR78" s="13">
        <f t="shared" si="209"/>
        <v>2</v>
      </c>
      <c r="CS78" s="13">
        <f t="shared" si="210"/>
        <v>22</v>
      </c>
      <c r="CT78" s="14">
        <f t="shared" si="211"/>
        <v>3</v>
      </c>
      <c r="CU78" s="14">
        <f t="shared" si="212"/>
        <v>1102002</v>
      </c>
      <c r="CV78" s="14" t="str">
        <f>INDEX($O$6:$O$36,CR78)&amp;"-"&amp;INDEX(属性投放!$AB$7:$AB$36,CX78)&amp;"-魂火-"&amp;CZ78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701</v>
      </c>
      <c r="CZ78" s="14">
        <f>INDEX(属性投放!$AM$7:$AM$58,CS78)</f>
        <v>1</v>
      </c>
      <c r="DA78" s="14">
        <f t="shared" si="181"/>
        <v>22</v>
      </c>
      <c r="DB78" s="14">
        <f>INDEX(属性投放!$AN$7:$AN$58,DA78)</f>
        <v>75</v>
      </c>
      <c r="DC78" s="14" t="s">
        <v>702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703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704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2"/>
        <v>1102004</v>
      </c>
      <c r="DQ78" s="14" t="str">
        <f t="shared" si="183"/>
        <v>唐流雨14突</v>
      </c>
      <c r="DR78" s="14">
        <f t="shared" si="213"/>
        <v>4</v>
      </c>
      <c r="DS78" s="14">
        <f t="shared" si="214"/>
        <v>2</v>
      </c>
      <c r="DT78" s="14">
        <f t="shared" si="215"/>
        <v>3</v>
      </c>
      <c r="DU78" s="14">
        <f t="shared" si="184"/>
        <v>2</v>
      </c>
      <c r="DV78" s="14">
        <f t="shared" si="185"/>
        <v>14</v>
      </c>
      <c r="DW78" s="14">
        <f t="shared" si="186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7"/>
        <v>2990</v>
      </c>
      <c r="EC78" s="14">
        <f t="shared" si="158"/>
        <v>3311</v>
      </c>
      <c r="ED78" s="14">
        <f t="shared" si="159"/>
        <v>3479</v>
      </c>
      <c r="EE78" s="14">
        <f t="shared" si="160"/>
        <v>3479</v>
      </c>
      <c r="EF78" s="14">
        <f t="shared" si="161"/>
        <v>4223</v>
      </c>
      <c r="EG78" s="14">
        <f t="shared" si="162"/>
        <v>1257</v>
      </c>
      <c r="EH78" s="14">
        <f t="shared" si="163"/>
        <v>1344</v>
      </c>
      <c r="EI78" s="14">
        <f t="shared" si="164"/>
        <v>1344</v>
      </c>
      <c r="EJ78" s="14">
        <f t="shared" si="165"/>
        <v>1469</v>
      </c>
      <c r="EK78" s="14">
        <f t="shared" si="166"/>
        <v>1624</v>
      </c>
      <c r="EL78" s="14">
        <f t="shared" si="167"/>
        <v>26650</v>
      </c>
      <c r="EM78" s="14">
        <f t="shared" si="168"/>
        <v>29000</v>
      </c>
      <c r="EN78" s="14">
        <f t="shared" si="169"/>
        <v>29000</v>
      </c>
      <c r="EO78" s="14">
        <f t="shared" si="170"/>
        <v>32010</v>
      </c>
      <c r="EP78" s="14">
        <f t="shared" si="171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F78" s="14">
        <f>INDEX(属性投放!$BP$6:$BP$85,(卡牌属性!$DU78-2)*20+卡牌属性!$DV78)</f>
        <v>400</v>
      </c>
      <c r="FG78" s="14">
        <f>INDEX(属性投放!$BP$6:$BP$85,(卡牌属性!$DU78-2)*20+卡牌属性!$DV78)</f>
        <v>400</v>
      </c>
      <c r="FH78" s="14">
        <f>INDEX(属性投放!$BP$6:$BP$85,(卡牌属性!$DU78-2)*20+卡牌属性!$DV78)</f>
        <v>400</v>
      </c>
      <c r="FI78" s="14">
        <f>INDEX(属性投放!$BP$6:$BP$85,(卡牌属性!$DU78-2)*20+卡牌属性!$DV78)</f>
        <v>400</v>
      </c>
      <c r="FJ78" s="14">
        <f>INDEX(属性投放!$BP$6:$BP$85,(卡牌属性!$DU78-2)*20+卡牌属性!$DV78)</f>
        <v>400</v>
      </c>
      <c r="FK78" s="14">
        <f>INDEX(属性投放!$BQ$6:$BQ$85,(卡牌属性!$DU78-2)*20+卡牌属性!$DV78)</f>
        <v>200</v>
      </c>
      <c r="FL78" s="14">
        <f>INDEX(属性投放!$BQ$6:$BQ$85,(卡牌属性!$DU78-2)*20+卡牌属性!$DV78)</f>
        <v>200</v>
      </c>
      <c r="FM78" s="14">
        <f>INDEX(属性投放!$BQ$6:$BQ$85,(卡牌属性!$DU78-2)*20+卡牌属性!$DV78)</f>
        <v>200</v>
      </c>
      <c r="FN78" s="14">
        <f>INDEX(属性投放!$BQ$6:$BQ$85,(卡牌属性!$DU78-2)*20+卡牌属性!$DV78)</f>
        <v>200</v>
      </c>
      <c r="FO78" s="14">
        <f>INDEX(属性投放!$BQ$6:$BQ$85,(卡牌属性!$DU78-2)*20+卡牌属性!$DV78)</f>
        <v>200</v>
      </c>
      <c r="FP78" s="14">
        <f>INDEX(属性投放!$BR$6:$BR$85,(卡牌属性!$DU78-2)*20+卡牌属性!$DV78)</f>
        <v>4000</v>
      </c>
      <c r="FQ78" s="14">
        <f>INDEX(属性投放!$BR$6:$BR$85,(卡牌属性!$DU78-2)*20+卡牌属性!$DV78)</f>
        <v>4000</v>
      </c>
      <c r="FR78" s="14">
        <f>INDEX(属性投放!$BR$6:$BR$85,(卡牌属性!$DU78-2)*20+卡牌属性!$DV78)</f>
        <v>4000</v>
      </c>
      <c r="FS78" s="14">
        <f>INDEX(属性投放!$BR$6:$BR$85,(卡牌属性!$DU78-2)*20+卡牌属性!$DV78)</f>
        <v>4000</v>
      </c>
      <c r="FT78" s="14">
        <f>INDEX(属性投放!$BR$6:$BR$85,(卡牌属性!$DU78-2)*20+卡牌属性!$DV78)</f>
        <v>4000</v>
      </c>
      <c r="FX78" s="13">
        <v>74</v>
      </c>
      <c r="FY78" s="13">
        <f t="shared" si="187"/>
        <v>15</v>
      </c>
      <c r="FZ78" s="14">
        <f t="shared" si="216"/>
        <v>1102015</v>
      </c>
      <c r="GA78" s="14" t="s">
        <v>1478</v>
      </c>
      <c r="GB78" s="14">
        <f t="shared" si="188"/>
        <v>4</v>
      </c>
      <c r="GC78" s="14" t="str">
        <f t="shared" si="189"/>
        <v>于禁-4星</v>
      </c>
      <c r="GD78" s="14">
        <f>INDEX(Y$6:Y$36,$FY78)+INDEX(属性偏向!Z$4:Z$8,卡牌属性!$GB78)</f>
        <v>5</v>
      </c>
      <c r="GE78" s="14" t="str">
        <f>INDEX(属性评价,卡牌属性!GD78)</f>
        <v>B</v>
      </c>
      <c r="GF78" s="14">
        <f>INDEX(Z$6:Z$36,$FY78)+INDEX(属性偏向!AA$4:AA$8,卡牌属性!$GB78)</f>
        <v>5</v>
      </c>
      <c r="GG78" s="14" t="str">
        <f>INDEX(属性评价,卡牌属性!GF78)</f>
        <v>B</v>
      </c>
      <c r="GH78" s="14">
        <f>INDEX(AA$6:AA$36,$FY78)+INDEX(属性偏向!AB$4:AB$8,卡牌属性!$GB78)</f>
        <v>5</v>
      </c>
      <c r="GI78" s="14" t="str">
        <f>INDEX(属性评价,卡牌属性!GH78)</f>
        <v>B</v>
      </c>
      <c r="GL78" s="13">
        <v>74</v>
      </c>
      <c r="GM78" s="13">
        <f t="shared" si="190"/>
        <v>15</v>
      </c>
      <c r="GN78" s="14">
        <f t="shared" si="217"/>
        <v>1101015</v>
      </c>
      <c r="GO78" s="14" t="s">
        <v>1478</v>
      </c>
      <c r="GP78" s="14">
        <f t="shared" si="191"/>
        <v>4</v>
      </c>
      <c r="GQ78" s="14" t="str">
        <f t="shared" si="192"/>
        <v>阎巧巧-4星</v>
      </c>
      <c r="GR78" s="14">
        <f>INDEX(J$6:J$36,$GM78)+INDEX(属性偏向!Z$4:Z$8,卡牌属性!$GB78)</f>
        <v>7</v>
      </c>
      <c r="GS78" s="14" t="str">
        <f>INDEX(属性评价,卡牌属性!GR78)</f>
        <v>A</v>
      </c>
      <c r="GT78" s="14">
        <f>INDEX(K$6:K$36,$GM78)+INDEX(属性偏向!Z$4:Z$8,卡牌属性!$GB78)</f>
        <v>5</v>
      </c>
      <c r="GU78" s="14" t="str">
        <f>INDEX(属性评价,卡牌属性!GT78)</f>
        <v>B</v>
      </c>
      <c r="GV78" s="14">
        <f>INDEX(L$6:L$36,$GM78)+INDEX(属性偏向!Z$4:Z$8,卡牌属性!$GB78)</f>
        <v>6</v>
      </c>
      <c r="GW78" s="14" t="str">
        <f>INDEX(属性评价,卡牌属性!GV78)</f>
        <v>B+</v>
      </c>
      <c r="HA78" s="13">
        <v>74</v>
      </c>
      <c r="HB78" s="13">
        <f>MATCH(HA78-1,属性投放!$T$6:$T$66,1)</f>
        <v>8</v>
      </c>
      <c r="HC78" s="13">
        <f>MATCH(HA78,属性投放!$AN$6:$AN$58,1)-1</f>
        <v>21</v>
      </c>
      <c r="HD78" s="13">
        <f>MATCH(HA78-1,属性投放!$AD$6:$AD$26,1)</f>
        <v>11</v>
      </c>
      <c r="HE78" s="13" t="str">
        <f>INDEX(属性投放!$AB$7:$AB$26,卡牌属性!HD78)</f>
        <v>大叫唤+1</v>
      </c>
      <c r="HF78" s="14">
        <f t="shared" si="193"/>
        <v>1535</v>
      </c>
      <c r="HG78" s="14">
        <f t="shared" si="194"/>
        <v>740</v>
      </c>
      <c r="HH78" s="14">
        <f t="shared" si="195"/>
        <v>14650</v>
      </c>
      <c r="HI78" s="14">
        <f t="shared" si="196"/>
        <v>12</v>
      </c>
      <c r="HJ78" s="14">
        <f t="shared" si="197"/>
        <v>6</v>
      </c>
      <c r="HK78" s="14">
        <f t="shared" si="198"/>
        <v>120</v>
      </c>
      <c r="HL78" s="14">
        <f>HF78+HI78*($HA78-INDEX(属性投放!$AD$6:$AD$26,卡牌属性!$HD78))</f>
        <v>1559</v>
      </c>
      <c r="HM78" s="14">
        <f>HG78+HJ78*($HA78-INDEX(属性投放!$AD$6:$AD$26,卡牌属性!$HD78))</f>
        <v>752</v>
      </c>
      <c r="HN78" s="14">
        <f>HH78+HK78*($HA78-INDEX(属性投放!$AD$6:$AD$26,卡牌属性!$HD78))</f>
        <v>14890</v>
      </c>
      <c r="HO78" s="14">
        <f t="shared" si="199"/>
        <v>1105</v>
      </c>
      <c r="HP78" s="14">
        <f t="shared" si="200"/>
        <v>556</v>
      </c>
      <c r="HQ78" s="14">
        <f t="shared" si="201"/>
        <v>11050</v>
      </c>
      <c r="HR78" s="14">
        <f>IF(COUNTIF(属性投放!$AN$7:$AN$58,"="&amp;卡牌属性!HA78)&gt;0,卡牌属性!HC78,0)</f>
        <v>0</v>
      </c>
      <c r="HS78" s="14">
        <f t="shared" si="202"/>
        <v>0</v>
      </c>
      <c r="HT78" s="14">
        <f t="shared" si="203"/>
        <v>0</v>
      </c>
      <c r="HU78" s="14">
        <f t="shared" si="204"/>
        <v>0</v>
      </c>
      <c r="HV78" s="14">
        <f>IF(COUNTIF(属性投放!$AD$6:$AD$26,"="&amp;卡牌属性!HA78)&gt;0,卡牌属性!HD78,0)</f>
        <v>0</v>
      </c>
      <c r="HW78" s="14">
        <f t="shared" si="205"/>
        <v>0</v>
      </c>
      <c r="HX78" s="14">
        <f t="shared" si="206"/>
        <v>0</v>
      </c>
      <c r="HY78" s="14">
        <f t="shared" si="207"/>
        <v>0</v>
      </c>
      <c r="HZ78" s="14">
        <f t="shared" si="218"/>
        <v>12</v>
      </c>
      <c r="IA78" s="14">
        <f t="shared" si="219"/>
        <v>6</v>
      </c>
      <c r="IB78" s="14">
        <f t="shared" si="220"/>
        <v>120</v>
      </c>
      <c r="IC78" s="14">
        <f t="shared" si="221"/>
        <v>2664</v>
      </c>
      <c r="ID78" s="14">
        <f t="shared" si="222"/>
        <v>1308</v>
      </c>
      <c r="IE78" s="14">
        <f t="shared" si="223"/>
        <v>25940</v>
      </c>
      <c r="IF78" s="14">
        <f t="shared" si="224"/>
        <v>360</v>
      </c>
      <c r="IG78" s="14">
        <f t="shared" si="225"/>
        <v>0</v>
      </c>
      <c r="IH78" s="14">
        <f t="shared" si="226"/>
        <v>0</v>
      </c>
      <c r="II78" s="14">
        <f t="shared" si="227"/>
        <v>78740</v>
      </c>
      <c r="IJ78" s="17">
        <f t="shared" si="228"/>
        <v>4.5720091440182879E-3</v>
      </c>
      <c r="IK78" s="17">
        <f t="shared" si="229"/>
        <v>0</v>
      </c>
      <c r="IL78" s="17">
        <f t="shared" si="230"/>
        <v>0</v>
      </c>
      <c r="IM78" s="23">
        <f>SUM(IF$5:IF78)</f>
        <v>18320</v>
      </c>
      <c r="IN78" s="14">
        <f>SUM(IG$5:IG78)</f>
        <v>33220</v>
      </c>
      <c r="IO78" s="14">
        <f>SUM(IH$5:IH78)</f>
        <v>20860</v>
      </c>
      <c r="IP78" s="17">
        <f t="shared" si="231"/>
        <v>0.23266446532893065</v>
      </c>
      <c r="IQ78" s="17">
        <f t="shared" si="232"/>
        <v>0.42189484378968756</v>
      </c>
      <c r="IR78" s="17">
        <f t="shared" si="233"/>
        <v>0.26492252984505971</v>
      </c>
    </row>
    <row r="79" spans="31:252" ht="16.5" x14ac:dyDescent="0.2">
      <c r="AE79" s="13">
        <v>75</v>
      </c>
      <c r="AF79" s="13">
        <f t="shared" si="208"/>
        <v>4</v>
      </c>
      <c r="AG79" s="13">
        <f t="shared" si="172"/>
        <v>4</v>
      </c>
      <c r="AH79" s="14">
        <f t="shared" si="173"/>
        <v>1101004</v>
      </c>
      <c r="AI79" s="14" t="str">
        <f t="shared" si="174"/>
        <v>项昆仑15突</v>
      </c>
      <c r="AJ79" s="25" t="s">
        <v>162</v>
      </c>
      <c r="AK79" s="14">
        <v>1</v>
      </c>
      <c r="AL79" s="14">
        <f t="shared" si="175"/>
        <v>15</v>
      </c>
      <c r="AM79" s="14">
        <f>INDEX(属性投放!$DE$6:$DE$85,(卡牌属性!AG79-2)*20+卡牌属性!AL79)</f>
        <v>10551</v>
      </c>
      <c r="AN79" s="14">
        <f t="shared" si="151"/>
        <v>10551</v>
      </c>
      <c r="AO79" s="14">
        <f t="shared" si="151"/>
        <v>10551</v>
      </c>
      <c r="AP79" s="14">
        <f t="shared" si="151"/>
        <v>10551</v>
      </c>
      <c r="AQ79" s="14">
        <f t="shared" si="151"/>
        <v>10551</v>
      </c>
      <c r="AR79" s="14">
        <f>INDEX(属性投放!$DF$6:$DF$85,(卡牌属性!AG79-2)*20+卡牌属性!AL79)</f>
        <v>5264</v>
      </c>
      <c r="AS79" s="14">
        <f t="shared" si="152"/>
        <v>5264</v>
      </c>
      <c r="AT79" s="14">
        <f t="shared" si="152"/>
        <v>5264</v>
      </c>
      <c r="AU79" s="14">
        <f t="shared" si="152"/>
        <v>5264</v>
      </c>
      <c r="AV79" s="14">
        <f t="shared" si="152"/>
        <v>5264</v>
      </c>
      <c r="AW79" s="14">
        <f>INDEX(属性投放!$DG$6:$DG$85,(卡牌属性!AG79-2)*20+卡牌属性!AL79)</f>
        <v>52655</v>
      </c>
      <c r="AX79" s="14">
        <f t="shared" si="153"/>
        <v>52655</v>
      </c>
      <c r="AY79" s="14">
        <f t="shared" si="153"/>
        <v>52655</v>
      </c>
      <c r="AZ79" s="14">
        <f t="shared" si="153"/>
        <v>52655</v>
      </c>
      <c r="BA79" s="14">
        <f t="shared" si="153"/>
        <v>52655</v>
      </c>
      <c r="BB79" s="14">
        <f>INDEX(属性投放!$DK$6:$DK$85,(卡牌属性!AG79-2)*20+卡牌属性!AL79)</f>
        <v>279</v>
      </c>
      <c r="BC79" s="14">
        <f t="shared" si="154"/>
        <v>279</v>
      </c>
      <c r="BD79" s="14">
        <f t="shared" si="154"/>
        <v>279</v>
      </c>
      <c r="BE79" s="14">
        <f t="shared" si="154"/>
        <v>279</v>
      </c>
      <c r="BF79" s="14">
        <f t="shared" si="154"/>
        <v>279</v>
      </c>
      <c r="BG79" s="14">
        <f>INDEX(属性投放!$DL$6:$DL$85,(卡牌属性!AG79-2)*20+卡牌属性!AL79)</f>
        <v>140</v>
      </c>
      <c r="BH79" s="14">
        <f t="shared" si="155"/>
        <v>140</v>
      </c>
      <c r="BI79" s="14">
        <f t="shared" si="155"/>
        <v>140</v>
      </c>
      <c r="BJ79" s="14">
        <f t="shared" si="155"/>
        <v>140</v>
      </c>
      <c r="BK79" s="14">
        <f t="shared" si="155"/>
        <v>140</v>
      </c>
      <c r="BL79" s="14">
        <f>INDEX(属性投放!$DM$6:$DM$85,(卡牌属性!AG79-2)*20+卡牌属性!AL79)</f>
        <v>1395</v>
      </c>
      <c r="BM79" s="14">
        <f t="shared" si="156"/>
        <v>1395</v>
      </c>
      <c r="BN79" s="14">
        <f t="shared" si="156"/>
        <v>1395</v>
      </c>
      <c r="BO79" s="14">
        <f t="shared" si="156"/>
        <v>1395</v>
      </c>
      <c r="BP79" s="14">
        <f t="shared" si="156"/>
        <v>1395</v>
      </c>
      <c r="BU79" s="13">
        <v>75</v>
      </c>
      <c r="BV79" s="13">
        <f t="shared" si="176"/>
        <v>4</v>
      </c>
      <c r="BW79" s="14">
        <f t="shared" si="177"/>
        <v>2</v>
      </c>
      <c r="BX79" s="14">
        <f t="shared" si="178"/>
        <v>1102004</v>
      </c>
      <c r="BY79" s="14" t="str">
        <f t="shared" si="179"/>
        <v>唐流雨15突</v>
      </c>
      <c r="BZ79" s="25" t="s">
        <v>162</v>
      </c>
      <c r="CA79" s="14">
        <v>2</v>
      </c>
      <c r="CB79" s="14">
        <f t="shared" si="180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674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674</v>
      </c>
      <c r="CN79" s="14">
        <f>INDEX(属性投放!$BD$6:$BD$85,(BW79-2)*20+CB79)</f>
        <v>150</v>
      </c>
      <c r="CQ79" s="13">
        <v>75</v>
      </c>
      <c r="CR79" s="13">
        <f t="shared" si="209"/>
        <v>2</v>
      </c>
      <c r="CS79" s="13">
        <f t="shared" si="210"/>
        <v>23</v>
      </c>
      <c r="CT79" s="14">
        <f t="shared" si="211"/>
        <v>3</v>
      </c>
      <c r="CU79" s="14">
        <f t="shared" si="212"/>
        <v>1102002</v>
      </c>
      <c r="CV79" s="14" t="str">
        <f>INDEX($O$6:$O$36,CR79)&amp;"-"&amp;INDEX(属性投放!$AB$7:$AB$36,CX79)&amp;"-魂火-"&amp;CZ79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701</v>
      </c>
      <c r="CZ79" s="14">
        <f>INDEX(属性投放!$AM$7:$AM$58,CS79)</f>
        <v>2</v>
      </c>
      <c r="DA79" s="14">
        <f t="shared" si="181"/>
        <v>23</v>
      </c>
      <c r="DB79" s="14">
        <f>INDEX(属性投放!$AN$7:$AN$58,DA79)</f>
        <v>77</v>
      </c>
      <c r="DC79" s="14" t="s">
        <v>702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703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704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2"/>
        <v>1102004</v>
      </c>
      <c r="DQ79" s="14" t="str">
        <f t="shared" si="183"/>
        <v>唐流雨15突</v>
      </c>
      <c r="DR79" s="14">
        <f t="shared" si="213"/>
        <v>4</v>
      </c>
      <c r="DS79" s="14">
        <f t="shared" si="214"/>
        <v>2</v>
      </c>
      <c r="DT79" s="14">
        <f t="shared" si="215"/>
        <v>3</v>
      </c>
      <c r="DU79" s="14">
        <f t="shared" si="184"/>
        <v>2</v>
      </c>
      <c r="DV79" s="14">
        <f t="shared" si="185"/>
        <v>15</v>
      </c>
      <c r="DW79" s="14">
        <f t="shared" si="186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7"/>
        <v>3530</v>
      </c>
      <c r="EC79" s="14">
        <f t="shared" si="158"/>
        <v>3886</v>
      </c>
      <c r="ED79" s="14">
        <f t="shared" si="159"/>
        <v>4061</v>
      </c>
      <c r="EE79" s="14">
        <f t="shared" si="160"/>
        <v>4061</v>
      </c>
      <c r="EF79" s="14">
        <f t="shared" si="161"/>
        <v>4903</v>
      </c>
      <c r="EG79" s="14">
        <f t="shared" si="162"/>
        <v>1499</v>
      </c>
      <c r="EH79" s="14">
        <f t="shared" si="163"/>
        <v>1600</v>
      </c>
      <c r="EI79" s="14">
        <f t="shared" si="164"/>
        <v>1600</v>
      </c>
      <c r="EJ79" s="14">
        <f t="shared" si="165"/>
        <v>1739</v>
      </c>
      <c r="EK79" s="14">
        <f t="shared" si="166"/>
        <v>1915</v>
      </c>
      <c r="EL79" s="14">
        <f t="shared" si="167"/>
        <v>31700</v>
      </c>
      <c r="EM79" s="14">
        <f t="shared" si="168"/>
        <v>34400</v>
      </c>
      <c r="EN79" s="14">
        <f t="shared" si="169"/>
        <v>34400</v>
      </c>
      <c r="EO79" s="14">
        <f t="shared" si="170"/>
        <v>37760</v>
      </c>
      <c r="EP79" s="14">
        <f t="shared" si="171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F79" s="14">
        <f>INDEX(属性投放!$BP$6:$BP$85,(卡牌属性!$DU79-2)*20+卡牌属性!$DV79)</f>
        <v>700</v>
      </c>
      <c r="FG79" s="14">
        <f>INDEX(属性投放!$BP$6:$BP$85,(卡牌属性!$DU79-2)*20+卡牌属性!$DV79)</f>
        <v>700</v>
      </c>
      <c r="FH79" s="14">
        <f>INDEX(属性投放!$BP$6:$BP$85,(卡牌属性!$DU79-2)*20+卡牌属性!$DV79)</f>
        <v>700</v>
      </c>
      <c r="FI79" s="14">
        <f>INDEX(属性投放!$BP$6:$BP$85,(卡牌属性!$DU79-2)*20+卡牌属性!$DV79)</f>
        <v>700</v>
      </c>
      <c r="FJ79" s="14">
        <f>INDEX(属性投放!$BP$6:$BP$85,(卡牌属性!$DU79-2)*20+卡牌属性!$DV79)</f>
        <v>700</v>
      </c>
      <c r="FK79" s="14">
        <f>INDEX(属性投放!$BQ$6:$BQ$85,(卡牌属性!$DU79-2)*20+卡牌属性!$DV79)</f>
        <v>350</v>
      </c>
      <c r="FL79" s="14">
        <f>INDEX(属性投放!$BQ$6:$BQ$85,(卡牌属性!$DU79-2)*20+卡牌属性!$DV79)</f>
        <v>350</v>
      </c>
      <c r="FM79" s="14">
        <f>INDEX(属性投放!$BQ$6:$BQ$85,(卡牌属性!$DU79-2)*20+卡牌属性!$DV79)</f>
        <v>350</v>
      </c>
      <c r="FN79" s="14">
        <f>INDEX(属性投放!$BQ$6:$BQ$85,(卡牌属性!$DU79-2)*20+卡牌属性!$DV79)</f>
        <v>350</v>
      </c>
      <c r="FO79" s="14">
        <f>INDEX(属性投放!$BQ$6:$BQ$85,(卡牌属性!$DU79-2)*20+卡牌属性!$DV79)</f>
        <v>350</v>
      </c>
      <c r="FP79" s="14">
        <f>INDEX(属性投放!$BR$6:$BR$85,(卡牌属性!$DU79-2)*20+卡牌属性!$DV79)</f>
        <v>7000</v>
      </c>
      <c r="FQ79" s="14">
        <f>INDEX(属性投放!$BR$6:$BR$85,(卡牌属性!$DU79-2)*20+卡牌属性!$DV79)</f>
        <v>7000</v>
      </c>
      <c r="FR79" s="14">
        <f>INDEX(属性投放!$BR$6:$BR$85,(卡牌属性!$DU79-2)*20+卡牌属性!$DV79)</f>
        <v>7000</v>
      </c>
      <c r="FS79" s="14">
        <f>INDEX(属性投放!$BR$6:$BR$85,(卡牌属性!$DU79-2)*20+卡牌属性!$DV79)</f>
        <v>7000</v>
      </c>
      <c r="FT79" s="14">
        <f>INDEX(属性投放!$BR$6:$BR$85,(卡牌属性!$DU79-2)*20+卡牌属性!$DV79)</f>
        <v>7000</v>
      </c>
      <c r="FX79" s="13">
        <v>75</v>
      </c>
      <c r="FY79" s="13">
        <f t="shared" si="187"/>
        <v>15</v>
      </c>
      <c r="FZ79" s="14">
        <f t="shared" si="216"/>
        <v>1102015</v>
      </c>
      <c r="GA79" s="14" t="s">
        <v>1478</v>
      </c>
      <c r="GB79" s="14">
        <f t="shared" si="188"/>
        <v>5</v>
      </c>
      <c r="GC79" s="14" t="str">
        <f t="shared" si="189"/>
        <v>于禁-5星</v>
      </c>
      <c r="GD79" s="14">
        <f>INDEX(Y$6:Y$36,$FY79)+INDEX(属性偏向!Z$4:Z$8,卡牌属性!$GB79)</f>
        <v>6</v>
      </c>
      <c r="GE79" s="14" t="str">
        <f>INDEX(属性评价,卡牌属性!GD79)</f>
        <v>B+</v>
      </c>
      <c r="GF79" s="14">
        <f>INDEX(Z$6:Z$36,$FY79)+INDEX(属性偏向!AA$4:AA$8,卡牌属性!$GB79)</f>
        <v>6</v>
      </c>
      <c r="GG79" s="14" t="str">
        <f>INDEX(属性评价,卡牌属性!GF79)</f>
        <v>B+</v>
      </c>
      <c r="GH79" s="14">
        <f>INDEX(AA$6:AA$36,$FY79)+INDEX(属性偏向!AB$4:AB$8,卡牌属性!$GB79)</f>
        <v>6</v>
      </c>
      <c r="GI79" s="14" t="str">
        <f>INDEX(属性评价,卡牌属性!GH79)</f>
        <v>B+</v>
      </c>
      <c r="GL79" s="13">
        <v>75</v>
      </c>
      <c r="GM79" s="13">
        <f t="shared" si="190"/>
        <v>15</v>
      </c>
      <c r="GN79" s="14">
        <f t="shared" si="217"/>
        <v>1101015</v>
      </c>
      <c r="GO79" s="14" t="s">
        <v>1478</v>
      </c>
      <c r="GP79" s="14">
        <f t="shared" si="191"/>
        <v>5</v>
      </c>
      <c r="GQ79" s="14" t="str">
        <f t="shared" si="192"/>
        <v>阎巧巧-5星</v>
      </c>
      <c r="GR79" s="14">
        <f>INDEX(J$6:J$36,$GM79)+INDEX(属性偏向!Z$4:Z$8,卡牌属性!$GB79)</f>
        <v>8</v>
      </c>
      <c r="GS79" s="14" t="str">
        <f>INDEX(属性评价,卡牌属性!GR79)</f>
        <v>A+</v>
      </c>
      <c r="GT79" s="14">
        <f>INDEX(K$6:K$36,$GM79)+INDEX(属性偏向!Z$4:Z$8,卡牌属性!$GB79)</f>
        <v>6</v>
      </c>
      <c r="GU79" s="14" t="str">
        <f>INDEX(属性评价,卡牌属性!GT79)</f>
        <v>B+</v>
      </c>
      <c r="GV79" s="14">
        <f>INDEX(L$6:L$36,$GM79)+INDEX(属性偏向!Z$4:Z$8,卡牌属性!$GB79)</f>
        <v>7</v>
      </c>
      <c r="GW79" s="14" t="str">
        <f>INDEX(属性评价,卡牌属性!GV79)</f>
        <v>A</v>
      </c>
      <c r="HA79" s="13">
        <v>75</v>
      </c>
      <c r="HB79" s="13">
        <f>MATCH(HA79-1,属性投放!$T$6:$T$66,1)</f>
        <v>9</v>
      </c>
      <c r="HC79" s="13">
        <f>MATCH(HA79,属性投放!$AN$6:$AN$58,1)-1</f>
        <v>22</v>
      </c>
      <c r="HD79" s="13">
        <f>MATCH(HA79-1,属性投放!$AD$6:$AD$26,1)</f>
        <v>11</v>
      </c>
      <c r="HE79" s="13" t="str">
        <f>INDEX(属性投放!$AB$7:$AB$26,卡牌属性!HD79)</f>
        <v>大叫唤+1</v>
      </c>
      <c r="HF79" s="14">
        <f t="shared" si="193"/>
        <v>1535</v>
      </c>
      <c r="HG79" s="14">
        <f t="shared" si="194"/>
        <v>740</v>
      </c>
      <c r="HH79" s="14">
        <f t="shared" si="195"/>
        <v>14650</v>
      </c>
      <c r="HI79" s="14">
        <f t="shared" si="196"/>
        <v>12</v>
      </c>
      <c r="HJ79" s="14">
        <f t="shared" si="197"/>
        <v>6</v>
      </c>
      <c r="HK79" s="14">
        <f t="shared" si="198"/>
        <v>120</v>
      </c>
      <c r="HL79" s="14">
        <f>HF79+HI79*($HA79-INDEX(属性投放!$AD$6:$AD$26,卡牌属性!$HD79))</f>
        <v>1571</v>
      </c>
      <c r="HM79" s="14">
        <f>HG79+HJ79*($HA79-INDEX(属性投放!$AD$6:$AD$26,卡牌属性!$HD79))</f>
        <v>758</v>
      </c>
      <c r="HN79" s="14">
        <f>HH79+HK79*($HA79-INDEX(属性投放!$AD$6:$AD$26,卡牌属性!$HD79))</f>
        <v>15010</v>
      </c>
      <c r="HO79" s="14">
        <f t="shared" si="199"/>
        <v>1235</v>
      </c>
      <c r="HP79" s="14">
        <f t="shared" si="200"/>
        <v>621</v>
      </c>
      <c r="HQ79" s="14">
        <f t="shared" si="201"/>
        <v>12350</v>
      </c>
      <c r="HR79" s="14">
        <f>IF(COUNTIF(属性投放!$AN$7:$AN$58,"="&amp;卡牌属性!HA79)&gt;0,卡牌属性!HC79,0)</f>
        <v>22</v>
      </c>
      <c r="HS79" s="14">
        <f t="shared" si="202"/>
        <v>130</v>
      </c>
      <c r="HT79" s="14">
        <f t="shared" si="203"/>
        <v>65</v>
      </c>
      <c r="HU79" s="14">
        <f t="shared" si="204"/>
        <v>1300</v>
      </c>
      <c r="HV79" s="14">
        <f>IF(COUNTIF(属性投放!$AD$6:$AD$26,"="&amp;卡牌属性!HA79)&gt;0,卡牌属性!HD79,0)</f>
        <v>0</v>
      </c>
      <c r="HW79" s="14">
        <f t="shared" si="205"/>
        <v>0</v>
      </c>
      <c r="HX79" s="14">
        <f t="shared" si="206"/>
        <v>0</v>
      </c>
      <c r="HY79" s="14">
        <f t="shared" si="207"/>
        <v>0</v>
      </c>
      <c r="HZ79" s="14">
        <f t="shared" si="218"/>
        <v>12</v>
      </c>
      <c r="IA79" s="14">
        <f t="shared" si="219"/>
        <v>6</v>
      </c>
      <c r="IB79" s="14">
        <f t="shared" si="220"/>
        <v>120</v>
      </c>
      <c r="IC79" s="14">
        <f t="shared" si="221"/>
        <v>2806</v>
      </c>
      <c r="ID79" s="14">
        <f t="shared" si="222"/>
        <v>1379</v>
      </c>
      <c r="IE79" s="14">
        <f t="shared" si="223"/>
        <v>27360</v>
      </c>
      <c r="IF79" s="14">
        <f t="shared" si="224"/>
        <v>360</v>
      </c>
      <c r="IG79" s="14">
        <f t="shared" si="225"/>
        <v>3900</v>
      </c>
      <c r="IH79" s="14">
        <f t="shared" si="226"/>
        <v>0</v>
      </c>
      <c r="II79" s="14">
        <f t="shared" si="227"/>
        <v>83000</v>
      </c>
      <c r="IJ79" s="17">
        <f t="shared" si="228"/>
        <v>4.3373493975903616E-3</v>
      </c>
      <c r="IK79" s="17">
        <f t="shared" si="229"/>
        <v>4.6987951807228916E-2</v>
      </c>
      <c r="IL79" s="17">
        <f t="shared" si="230"/>
        <v>0</v>
      </c>
      <c r="IM79" s="23">
        <f>SUM(IF$5:IF79)</f>
        <v>18680</v>
      </c>
      <c r="IN79" s="14">
        <f>SUM(IG$5:IG79)</f>
        <v>37120</v>
      </c>
      <c r="IO79" s="14">
        <f>SUM(IH$5:IH79)</f>
        <v>20860</v>
      </c>
      <c r="IP79" s="17">
        <f t="shared" si="231"/>
        <v>0.22506024096385543</v>
      </c>
      <c r="IQ79" s="17">
        <f t="shared" si="232"/>
        <v>0.44722891566265061</v>
      </c>
      <c r="IR79" s="17">
        <f t="shared" si="233"/>
        <v>0.25132530120481927</v>
      </c>
    </row>
    <row r="80" spans="31:252" ht="16.5" x14ac:dyDescent="0.2">
      <c r="AE80" s="13">
        <v>76</v>
      </c>
      <c r="AF80" s="13">
        <f t="shared" si="208"/>
        <v>4</v>
      </c>
      <c r="AG80" s="13">
        <f t="shared" si="172"/>
        <v>4</v>
      </c>
      <c r="AH80" s="14">
        <f t="shared" si="173"/>
        <v>1101004</v>
      </c>
      <c r="AI80" s="14" t="str">
        <f t="shared" si="174"/>
        <v>项昆仑16突</v>
      </c>
      <c r="AJ80" s="25" t="s">
        <v>162</v>
      </c>
      <c r="AK80" s="14">
        <v>1</v>
      </c>
      <c r="AL80" s="14">
        <f t="shared" si="175"/>
        <v>16</v>
      </c>
      <c r="AM80" s="14">
        <f>INDEX(属性投放!$DE$6:$DE$85,(卡牌属性!AG80-2)*20+卡牌属性!AL80)</f>
        <v>18324</v>
      </c>
      <c r="AN80" s="14">
        <f t="shared" si="151"/>
        <v>18324</v>
      </c>
      <c r="AO80" s="14">
        <f t="shared" si="151"/>
        <v>18324</v>
      </c>
      <c r="AP80" s="14">
        <f t="shared" si="151"/>
        <v>18324</v>
      </c>
      <c r="AQ80" s="14">
        <f t="shared" si="151"/>
        <v>18324</v>
      </c>
      <c r="AR80" s="14">
        <f>INDEX(属性投放!$DF$6:$DF$85,(卡牌属性!AG80-2)*20+卡牌属性!AL80)</f>
        <v>9163</v>
      </c>
      <c r="AS80" s="14">
        <f t="shared" si="152"/>
        <v>9163</v>
      </c>
      <c r="AT80" s="14">
        <f t="shared" si="152"/>
        <v>9163</v>
      </c>
      <c r="AU80" s="14">
        <f t="shared" si="152"/>
        <v>9163</v>
      </c>
      <c r="AV80" s="14">
        <f t="shared" si="152"/>
        <v>9163</v>
      </c>
      <c r="AW80" s="14">
        <f>INDEX(属性投放!$DG$6:$DG$85,(卡牌属性!AG80-2)*20+卡牌属性!AL80)</f>
        <v>91520</v>
      </c>
      <c r="AX80" s="14">
        <f t="shared" si="153"/>
        <v>91520</v>
      </c>
      <c r="AY80" s="14">
        <f t="shared" si="153"/>
        <v>91520</v>
      </c>
      <c r="AZ80" s="14">
        <f t="shared" si="153"/>
        <v>91520</v>
      </c>
      <c r="BA80" s="14">
        <f t="shared" si="153"/>
        <v>91520</v>
      </c>
      <c r="BB80" s="14">
        <f>INDEX(属性投放!$DK$6:$DK$85,(卡牌属性!AG80-2)*20+卡牌属性!AL80)</f>
        <v>417</v>
      </c>
      <c r="BC80" s="14">
        <f t="shared" si="154"/>
        <v>417</v>
      </c>
      <c r="BD80" s="14">
        <f t="shared" si="154"/>
        <v>417</v>
      </c>
      <c r="BE80" s="14">
        <f t="shared" si="154"/>
        <v>417</v>
      </c>
      <c r="BF80" s="14">
        <f t="shared" si="154"/>
        <v>417</v>
      </c>
      <c r="BG80" s="14">
        <f>INDEX(属性投放!$DL$6:$DL$85,(卡牌属性!AG80-2)*20+卡牌属性!AL80)</f>
        <v>209</v>
      </c>
      <c r="BH80" s="14">
        <f t="shared" si="155"/>
        <v>209</v>
      </c>
      <c r="BI80" s="14">
        <f t="shared" si="155"/>
        <v>209</v>
      </c>
      <c r="BJ80" s="14">
        <f t="shared" si="155"/>
        <v>209</v>
      </c>
      <c r="BK80" s="14">
        <f t="shared" si="155"/>
        <v>209</v>
      </c>
      <c r="BL80" s="14">
        <f>INDEX(属性投放!$DM$6:$DM$85,(卡牌属性!AG80-2)*20+卡牌属性!AL80)</f>
        <v>2085</v>
      </c>
      <c r="BM80" s="14">
        <f t="shared" si="156"/>
        <v>2085</v>
      </c>
      <c r="BN80" s="14">
        <f t="shared" si="156"/>
        <v>2085</v>
      </c>
      <c r="BO80" s="14">
        <f t="shared" si="156"/>
        <v>2085</v>
      </c>
      <c r="BP80" s="14">
        <f t="shared" si="156"/>
        <v>2085</v>
      </c>
      <c r="BU80" s="13">
        <v>76</v>
      </c>
      <c r="BV80" s="13">
        <f t="shared" si="176"/>
        <v>4</v>
      </c>
      <c r="BW80" s="14">
        <f t="shared" si="177"/>
        <v>2</v>
      </c>
      <c r="BX80" s="14">
        <f t="shared" si="178"/>
        <v>1102004</v>
      </c>
      <c r="BY80" s="14" t="str">
        <f t="shared" si="179"/>
        <v>唐流雨16突</v>
      </c>
      <c r="BZ80" s="25" t="s">
        <v>162</v>
      </c>
      <c r="CA80" s="14">
        <v>2</v>
      </c>
      <c r="CB80" s="14">
        <f t="shared" si="180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674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674</v>
      </c>
      <c r="CN80" s="14">
        <f>INDEX(属性投放!$BD$6:$BD$85,(BW80-2)*20+CB80)</f>
        <v>200</v>
      </c>
      <c r="CQ80" s="13">
        <v>76</v>
      </c>
      <c r="CR80" s="13">
        <f t="shared" si="209"/>
        <v>2</v>
      </c>
      <c r="CS80" s="13">
        <f t="shared" si="210"/>
        <v>24</v>
      </c>
      <c r="CT80" s="14">
        <f t="shared" si="211"/>
        <v>3</v>
      </c>
      <c r="CU80" s="14">
        <f t="shared" si="212"/>
        <v>1102002</v>
      </c>
      <c r="CV80" s="14" t="str">
        <f>INDEX($O$6:$O$36,CR80)&amp;"-"&amp;INDEX(属性投放!$AB$7:$AB$36,CX80)&amp;"-魂火-"&amp;CZ80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701</v>
      </c>
      <c r="CZ80" s="14">
        <f>INDEX(属性投放!$AM$7:$AM$58,CS80)</f>
        <v>3</v>
      </c>
      <c r="DA80" s="14">
        <f t="shared" si="181"/>
        <v>24</v>
      </c>
      <c r="DB80" s="14">
        <f>INDEX(属性投放!$AN$7:$AN$58,DA80)</f>
        <v>80</v>
      </c>
      <c r="DC80" s="14" t="s">
        <v>702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703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704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2"/>
        <v>1102004</v>
      </c>
      <c r="DQ80" s="14" t="str">
        <f t="shared" si="183"/>
        <v>唐流雨16突</v>
      </c>
      <c r="DR80" s="14">
        <f t="shared" si="213"/>
        <v>4</v>
      </c>
      <c r="DS80" s="14">
        <f t="shared" si="214"/>
        <v>2</v>
      </c>
      <c r="DT80" s="14">
        <f t="shared" si="215"/>
        <v>3</v>
      </c>
      <c r="DU80" s="14">
        <f t="shared" si="184"/>
        <v>2</v>
      </c>
      <c r="DV80" s="14">
        <f t="shared" si="185"/>
        <v>16</v>
      </c>
      <c r="DW80" s="14">
        <f t="shared" si="186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7"/>
        <v>4390</v>
      </c>
      <c r="EC80" s="14">
        <f t="shared" si="158"/>
        <v>4786</v>
      </c>
      <c r="ED80" s="14">
        <f t="shared" si="159"/>
        <v>4969</v>
      </c>
      <c r="EE80" s="14">
        <f t="shared" si="160"/>
        <v>4969</v>
      </c>
      <c r="EF80" s="14">
        <f t="shared" si="161"/>
        <v>5923</v>
      </c>
      <c r="EG80" s="14">
        <f t="shared" si="162"/>
        <v>1897</v>
      </c>
      <c r="EH80" s="14">
        <f t="shared" si="163"/>
        <v>2014</v>
      </c>
      <c r="EI80" s="14">
        <f t="shared" si="164"/>
        <v>2014</v>
      </c>
      <c r="EJ80" s="14">
        <f t="shared" si="165"/>
        <v>2169</v>
      </c>
      <c r="EK80" s="14">
        <f t="shared" si="166"/>
        <v>2369</v>
      </c>
      <c r="EL80" s="14">
        <f t="shared" si="167"/>
        <v>39900</v>
      </c>
      <c r="EM80" s="14">
        <f t="shared" si="168"/>
        <v>43000</v>
      </c>
      <c r="EN80" s="14">
        <f t="shared" si="169"/>
        <v>43000</v>
      </c>
      <c r="EO80" s="14">
        <f t="shared" si="170"/>
        <v>46760</v>
      </c>
      <c r="EP80" s="14">
        <f t="shared" si="171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F80" s="14">
        <f>INDEX(属性投放!$BP$6:$BP$85,(卡牌属性!$DU80-2)*20+卡牌属性!$DV80)</f>
        <v>700</v>
      </c>
      <c r="FG80" s="14">
        <f>INDEX(属性投放!$BP$6:$BP$85,(卡牌属性!$DU80-2)*20+卡牌属性!$DV80)</f>
        <v>700</v>
      </c>
      <c r="FH80" s="14">
        <f>INDEX(属性投放!$BP$6:$BP$85,(卡牌属性!$DU80-2)*20+卡牌属性!$DV80)</f>
        <v>700</v>
      </c>
      <c r="FI80" s="14">
        <f>INDEX(属性投放!$BP$6:$BP$85,(卡牌属性!$DU80-2)*20+卡牌属性!$DV80)</f>
        <v>700</v>
      </c>
      <c r="FJ80" s="14">
        <f>INDEX(属性投放!$BP$6:$BP$85,(卡牌属性!$DU80-2)*20+卡牌属性!$DV80)</f>
        <v>700</v>
      </c>
      <c r="FK80" s="14">
        <f>INDEX(属性投放!$BQ$6:$BQ$85,(卡牌属性!$DU80-2)*20+卡牌属性!$DV80)</f>
        <v>350</v>
      </c>
      <c r="FL80" s="14">
        <f>INDEX(属性投放!$BQ$6:$BQ$85,(卡牌属性!$DU80-2)*20+卡牌属性!$DV80)</f>
        <v>350</v>
      </c>
      <c r="FM80" s="14">
        <f>INDEX(属性投放!$BQ$6:$BQ$85,(卡牌属性!$DU80-2)*20+卡牌属性!$DV80)</f>
        <v>350</v>
      </c>
      <c r="FN80" s="14">
        <f>INDEX(属性投放!$BQ$6:$BQ$85,(卡牌属性!$DU80-2)*20+卡牌属性!$DV80)</f>
        <v>350</v>
      </c>
      <c r="FO80" s="14">
        <f>INDEX(属性投放!$BQ$6:$BQ$85,(卡牌属性!$DU80-2)*20+卡牌属性!$DV80)</f>
        <v>350</v>
      </c>
      <c r="FP80" s="14">
        <f>INDEX(属性投放!$BR$6:$BR$85,(卡牌属性!$DU80-2)*20+卡牌属性!$DV80)</f>
        <v>7000</v>
      </c>
      <c r="FQ80" s="14">
        <f>INDEX(属性投放!$BR$6:$BR$85,(卡牌属性!$DU80-2)*20+卡牌属性!$DV80)</f>
        <v>7000</v>
      </c>
      <c r="FR80" s="14">
        <f>INDEX(属性投放!$BR$6:$BR$85,(卡牌属性!$DU80-2)*20+卡牌属性!$DV80)</f>
        <v>7000</v>
      </c>
      <c r="FS80" s="14">
        <f>INDEX(属性投放!$BR$6:$BR$85,(卡牌属性!$DU80-2)*20+卡牌属性!$DV80)</f>
        <v>7000</v>
      </c>
      <c r="FT80" s="14">
        <f>INDEX(属性投放!$BR$6:$BR$85,(卡牌属性!$DU80-2)*20+卡牌属性!$DV80)</f>
        <v>7000</v>
      </c>
      <c r="FX80" s="13">
        <v>76</v>
      </c>
      <c r="FY80" s="13">
        <f t="shared" si="187"/>
        <v>16</v>
      </c>
      <c r="FZ80" s="14">
        <f t="shared" si="216"/>
        <v>1102016</v>
      </c>
      <c r="GA80" s="14" t="s">
        <v>1478</v>
      </c>
      <c r="GB80" s="14">
        <f t="shared" si="188"/>
        <v>1</v>
      </c>
      <c r="GC80" s="14" t="str">
        <f t="shared" si="189"/>
        <v>西方龙-1星</v>
      </c>
      <c r="GD80" s="14">
        <f>INDEX(Y$6:Y$36,$FY80)+INDEX(属性偏向!Z$4:Z$8,卡牌属性!$GB80)</f>
        <v>6</v>
      </c>
      <c r="GE80" s="14" t="str">
        <f>INDEX(属性评价,卡牌属性!GD80)</f>
        <v>B+</v>
      </c>
      <c r="GF80" s="14">
        <f>INDEX(Z$6:Z$36,$FY80)+INDEX(属性偏向!AA$4:AA$8,卡牌属性!$GB80)</f>
        <v>7</v>
      </c>
      <c r="GG80" s="14" t="str">
        <f>INDEX(属性评价,卡牌属性!GF80)</f>
        <v>A</v>
      </c>
      <c r="GH80" s="14">
        <f>INDEX(AA$6:AA$36,$FY80)+INDEX(属性偏向!AB$4:AB$8,卡牌属性!$GB80)</f>
        <v>8</v>
      </c>
      <c r="GI80" s="14" t="str">
        <f>INDEX(属性评价,卡牌属性!GH80)</f>
        <v>A+</v>
      </c>
      <c r="GL80" s="13">
        <v>76</v>
      </c>
      <c r="GM80" s="13">
        <f t="shared" si="190"/>
        <v>16</v>
      </c>
      <c r="GN80" s="14">
        <f t="shared" si="217"/>
        <v>1101041</v>
      </c>
      <c r="GO80" s="14" t="s">
        <v>1478</v>
      </c>
      <c r="GP80" s="14">
        <f t="shared" si="191"/>
        <v>1</v>
      </c>
      <c r="GQ80" s="14" t="str">
        <f t="shared" si="192"/>
        <v>常服夏玲-1星</v>
      </c>
      <c r="GR80" s="14">
        <f>INDEX(J$6:J$36,$GM80)+INDEX(属性偏向!Z$4:Z$8,卡牌属性!$GB80)</f>
        <v>2</v>
      </c>
      <c r="GS80" s="14" t="str">
        <f>INDEX(属性评价,卡牌属性!GR80)</f>
        <v>D+</v>
      </c>
      <c r="GT80" s="14">
        <f>INDEX(K$6:K$36,$GM80)+INDEX(属性偏向!Z$4:Z$8,卡牌属性!$GB80)</f>
        <v>3</v>
      </c>
      <c r="GU80" s="14" t="str">
        <f>INDEX(属性评价,卡牌属性!GT80)</f>
        <v>C</v>
      </c>
      <c r="GV80" s="14">
        <f>INDEX(L$6:L$36,$GM80)+INDEX(属性偏向!Z$4:Z$8,卡牌属性!$GB80)</f>
        <v>3</v>
      </c>
      <c r="GW80" s="14" t="str">
        <f>INDEX(属性评价,卡牌属性!GV80)</f>
        <v>C</v>
      </c>
      <c r="HA80" s="13">
        <v>76</v>
      </c>
      <c r="HB80" s="13">
        <f>MATCH(HA80-1,属性投放!$T$6:$T$66,1)</f>
        <v>9</v>
      </c>
      <c r="HC80" s="13">
        <f>MATCH(HA80,属性投放!$AN$6:$AN$58,1)-1</f>
        <v>22</v>
      </c>
      <c r="HD80" s="13">
        <f>MATCH(HA80-1,属性投放!$AD$6:$AD$26,1)</f>
        <v>11</v>
      </c>
      <c r="HE80" s="13" t="str">
        <f>INDEX(属性投放!$AB$7:$AB$26,卡牌属性!HD80)</f>
        <v>大叫唤+1</v>
      </c>
      <c r="HF80" s="14">
        <f t="shared" si="193"/>
        <v>1535</v>
      </c>
      <c r="HG80" s="14">
        <f t="shared" si="194"/>
        <v>740</v>
      </c>
      <c r="HH80" s="14">
        <f t="shared" si="195"/>
        <v>14650</v>
      </c>
      <c r="HI80" s="14">
        <f t="shared" si="196"/>
        <v>12</v>
      </c>
      <c r="HJ80" s="14">
        <f t="shared" si="197"/>
        <v>6</v>
      </c>
      <c r="HK80" s="14">
        <f t="shared" si="198"/>
        <v>120</v>
      </c>
      <c r="HL80" s="14">
        <f>HF80+HI80*($HA80-INDEX(属性投放!$AD$6:$AD$26,卡牌属性!$HD80))</f>
        <v>1583</v>
      </c>
      <c r="HM80" s="14">
        <f>HG80+HJ80*($HA80-INDEX(属性投放!$AD$6:$AD$26,卡牌属性!$HD80))</f>
        <v>764</v>
      </c>
      <c r="HN80" s="14">
        <f>HH80+HK80*($HA80-INDEX(属性投放!$AD$6:$AD$26,卡牌属性!$HD80))</f>
        <v>15130</v>
      </c>
      <c r="HO80" s="14">
        <f t="shared" si="199"/>
        <v>1235</v>
      </c>
      <c r="HP80" s="14">
        <f t="shared" si="200"/>
        <v>621</v>
      </c>
      <c r="HQ80" s="14">
        <f t="shared" si="201"/>
        <v>12350</v>
      </c>
      <c r="HR80" s="14">
        <f>IF(COUNTIF(属性投放!$AN$7:$AN$58,"="&amp;卡牌属性!HA80)&gt;0,卡牌属性!HC80,0)</f>
        <v>0</v>
      </c>
      <c r="HS80" s="14">
        <f t="shared" si="202"/>
        <v>0</v>
      </c>
      <c r="HT80" s="14">
        <f t="shared" si="203"/>
        <v>0</v>
      </c>
      <c r="HU80" s="14">
        <f t="shared" si="204"/>
        <v>0</v>
      </c>
      <c r="HV80" s="14">
        <f>IF(COUNTIF(属性投放!$AD$6:$AD$26,"="&amp;卡牌属性!HA80)&gt;0,卡牌属性!HD80,0)</f>
        <v>0</v>
      </c>
      <c r="HW80" s="14">
        <f t="shared" si="205"/>
        <v>0</v>
      </c>
      <c r="HX80" s="14">
        <f t="shared" si="206"/>
        <v>0</v>
      </c>
      <c r="HY80" s="14">
        <f t="shared" si="207"/>
        <v>0</v>
      </c>
      <c r="HZ80" s="14">
        <f t="shared" si="218"/>
        <v>12</v>
      </c>
      <c r="IA80" s="14">
        <f t="shared" si="219"/>
        <v>6</v>
      </c>
      <c r="IB80" s="14">
        <f t="shared" si="220"/>
        <v>120</v>
      </c>
      <c r="IC80" s="14">
        <f t="shared" si="221"/>
        <v>2818</v>
      </c>
      <c r="ID80" s="14">
        <f t="shared" si="222"/>
        <v>1385</v>
      </c>
      <c r="IE80" s="14">
        <f t="shared" si="223"/>
        <v>27480</v>
      </c>
      <c r="IF80" s="14">
        <f t="shared" si="224"/>
        <v>360</v>
      </c>
      <c r="IG80" s="14">
        <f t="shared" si="225"/>
        <v>0</v>
      </c>
      <c r="IH80" s="14">
        <f t="shared" si="226"/>
        <v>0</v>
      </c>
      <c r="II80" s="14">
        <f t="shared" si="227"/>
        <v>83360</v>
      </c>
      <c r="IJ80" s="17">
        <f t="shared" si="228"/>
        <v>4.3186180422264877E-3</v>
      </c>
      <c r="IK80" s="17">
        <f t="shared" si="229"/>
        <v>0</v>
      </c>
      <c r="IL80" s="17">
        <f t="shared" si="230"/>
        <v>0</v>
      </c>
      <c r="IM80" s="23">
        <f>SUM(IF$5:IF80)</f>
        <v>19040</v>
      </c>
      <c r="IN80" s="14">
        <f>SUM(IG$5:IG80)</f>
        <v>37120</v>
      </c>
      <c r="IO80" s="14">
        <f>SUM(IH$5:IH80)</f>
        <v>20860</v>
      </c>
      <c r="IP80" s="17">
        <f t="shared" si="231"/>
        <v>0.22840690978886757</v>
      </c>
      <c r="IQ80" s="17">
        <f t="shared" si="232"/>
        <v>0.44529750479846447</v>
      </c>
      <c r="IR80" s="17">
        <f t="shared" si="233"/>
        <v>0.25023992322456812</v>
      </c>
    </row>
    <row r="81" spans="31:252" ht="16.5" x14ac:dyDescent="0.2">
      <c r="AE81" s="13">
        <v>77</v>
      </c>
      <c r="AF81" s="13">
        <f t="shared" si="208"/>
        <v>4</v>
      </c>
      <c r="AG81" s="13">
        <f t="shared" si="172"/>
        <v>4</v>
      </c>
      <c r="AH81" s="14">
        <f t="shared" si="173"/>
        <v>1101004</v>
      </c>
      <c r="AI81" s="14" t="str">
        <f t="shared" si="174"/>
        <v>项昆仑17突</v>
      </c>
      <c r="AJ81" s="25" t="s">
        <v>162</v>
      </c>
      <c r="AK81" s="14">
        <v>1</v>
      </c>
      <c r="AL81" s="14">
        <f t="shared" si="175"/>
        <v>17</v>
      </c>
      <c r="AM81" s="14">
        <f>INDEX(属性投放!$DE$6:$DE$85,(卡牌属性!AG81-2)*20+卡牌属性!AL81)</f>
        <v>19814</v>
      </c>
      <c r="AN81" s="14">
        <f t="shared" si="151"/>
        <v>19814</v>
      </c>
      <c r="AO81" s="14">
        <f t="shared" si="151"/>
        <v>19814</v>
      </c>
      <c r="AP81" s="14">
        <f t="shared" si="151"/>
        <v>19814</v>
      </c>
      <c r="AQ81" s="14">
        <f t="shared" si="151"/>
        <v>19814</v>
      </c>
      <c r="AR81" s="14">
        <f>INDEX(属性投放!$DF$6:$DF$85,(卡牌属性!AG81-2)*20+卡牌属性!AL81)</f>
        <v>9908</v>
      </c>
      <c r="AS81" s="14">
        <f t="shared" si="152"/>
        <v>9908</v>
      </c>
      <c r="AT81" s="14">
        <f t="shared" si="152"/>
        <v>9908</v>
      </c>
      <c r="AU81" s="14">
        <f t="shared" si="152"/>
        <v>9908</v>
      </c>
      <c r="AV81" s="14">
        <f t="shared" si="152"/>
        <v>9908</v>
      </c>
      <c r="AW81" s="14">
        <f>INDEX(属性投放!$DG$6:$DG$85,(卡牌属性!AG81-2)*20+卡牌属性!AL81)</f>
        <v>98970</v>
      </c>
      <c r="AX81" s="14">
        <f t="shared" si="153"/>
        <v>98970</v>
      </c>
      <c r="AY81" s="14">
        <f t="shared" si="153"/>
        <v>98970</v>
      </c>
      <c r="AZ81" s="14">
        <f t="shared" si="153"/>
        <v>98970</v>
      </c>
      <c r="BA81" s="14">
        <f t="shared" si="153"/>
        <v>98970</v>
      </c>
      <c r="BB81" s="14">
        <f>INDEX(属性投放!$DK$6:$DK$85,(卡牌属性!AG81-2)*20+卡牌属性!AL81)</f>
        <v>417</v>
      </c>
      <c r="BC81" s="14">
        <f t="shared" si="154"/>
        <v>417</v>
      </c>
      <c r="BD81" s="14">
        <f t="shared" si="154"/>
        <v>417</v>
      </c>
      <c r="BE81" s="14">
        <f t="shared" si="154"/>
        <v>417</v>
      </c>
      <c r="BF81" s="14">
        <f t="shared" si="154"/>
        <v>417</v>
      </c>
      <c r="BG81" s="14">
        <f>INDEX(属性投放!$DL$6:$DL$85,(卡牌属性!AG81-2)*20+卡牌属性!AL81)</f>
        <v>209</v>
      </c>
      <c r="BH81" s="14">
        <f t="shared" si="155"/>
        <v>209</v>
      </c>
      <c r="BI81" s="14">
        <f t="shared" si="155"/>
        <v>209</v>
      </c>
      <c r="BJ81" s="14">
        <f t="shared" si="155"/>
        <v>209</v>
      </c>
      <c r="BK81" s="14">
        <f t="shared" si="155"/>
        <v>209</v>
      </c>
      <c r="BL81" s="14">
        <f>INDEX(属性投放!$DM$6:$DM$85,(卡牌属性!AG81-2)*20+卡牌属性!AL81)</f>
        <v>2085</v>
      </c>
      <c r="BM81" s="14">
        <f t="shared" si="156"/>
        <v>2085</v>
      </c>
      <c r="BN81" s="14">
        <f t="shared" si="156"/>
        <v>2085</v>
      </c>
      <c r="BO81" s="14">
        <f t="shared" si="156"/>
        <v>2085</v>
      </c>
      <c r="BP81" s="14">
        <f t="shared" si="156"/>
        <v>2085</v>
      </c>
      <c r="BU81" s="13">
        <v>77</v>
      </c>
      <c r="BV81" s="13">
        <f t="shared" si="176"/>
        <v>4</v>
      </c>
      <c r="BW81" s="14">
        <f t="shared" si="177"/>
        <v>2</v>
      </c>
      <c r="BX81" s="14">
        <f t="shared" si="178"/>
        <v>1102004</v>
      </c>
      <c r="BY81" s="14" t="str">
        <f t="shared" si="179"/>
        <v>唐流雨17突</v>
      </c>
      <c r="BZ81" s="25" t="s">
        <v>162</v>
      </c>
      <c r="CA81" s="14">
        <v>2</v>
      </c>
      <c r="CB81" s="14">
        <f t="shared" si="180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674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674</v>
      </c>
      <c r="CN81" s="14">
        <f>INDEX(属性投放!$BD$6:$BD$85,(BW81-2)*20+CB81)</f>
        <v>200</v>
      </c>
      <c r="CQ81" s="13">
        <v>77</v>
      </c>
      <c r="CR81" s="13">
        <f t="shared" si="209"/>
        <v>2</v>
      </c>
      <c r="CS81" s="13">
        <f t="shared" si="210"/>
        <v>25</v>
      </c>
      <c r="CT81" s="14">
        <f t="shared" si="211"/>
        <v>3</v>
      </c>
      <c r="CU81" s="14">
        <f t="shared" si="212"/>
        <v>1102002</v>
      </c>
      <c r="CV81" s="14" t="str">
        <f>INDEX($O$6:$O$36,CR81)&amp;"-"&amp;INDEX(属性投放!$AB$7:$AB$36,CX81)&amp;"-魂火-"&amp;CZ81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701</v>
      </c>
      <c r="CZ81" s="14">
        <f>INDEX(属性投放!$AM$7:$AM$58,CS81)</f>
        <v>1</v>
      </c>
      <c r="DA81" s="14">
        <f t="shared" si="181"/>
        <v>25</v>
      </c>
      <c r="DB81" s="14">
        <f>INDEX(属性投放!$AN$7:$AN$58,DA81)</f>
        <v>82</v>
      </c>
      <c r="DC81" s="14" t="s">
        <v>702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703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704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2"/>
        <v>1102004</v>
      </c>
      <c r="DQ81" s="14" t="str">
        <f t="shared" si="183"/>
        <v>唐流雨17突</v>
      </c>
      <c r="DR81" s="14">
        <f t="shared" si="213"/>
        <v>4</v>
      </c>
      <c r="DS81" s="14">
        <f t="shared" si="214"/>
        <v>2</v>
      </c>
      <c r="DT81" s="14">
        <f t="shared" si="215"/>
        <v>3</v>
      </c>
      <c r="DU81" s="14">
        <f t="shared" si="184"/>
        <v>2</v>
      </c>
      <c r="DV81" s="14">
        <f t="shared" si="185"/>
        <v>17</v>
      </c>
      <c r="DW81" s="14">
        <f t="shared" si="186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7"/>
        <v>5265</v>
      </c>
      <c r="EC81" s="14">
        <f t="shared" si="158"/>
        <v>5696</v>
      </c>
      <c r="ED81" s="14">
        <f t="shared" si="159"/>
        <v>5914</v>
      </c>
      <c r="EE81" s="14">
        <f t="shared" si="160"/>
        <v>5914</v>
      </c>
      <c r="EF81" s="14">
        <f t="shared" si="161"/>
        <v>6973</v>
      </c>
      <c r="EG81" s="14">
        <f t="shared" si="162"/>
        <v>2303</v>
      </c>
      <c r="EH81" s="14">
        <f t="shared" si="163"/>
        <v>2434</v>
      </c>
      <c r="EI81" s="14">
        <f t="shared" si="164"/>
        <v>2434</v>
      </c>
      <c r="EJ81" s="14">
        <f t="shared" si="165"/>
        <v>2610</v>
      </c>
      <c r="EK81" s="14">
        <f t="shared" si="166"/>
        <v>2824</v>
      </c>
      <c r="EL81" s="14">
        <f t="shared" si="167"/>
        <v>48300</v>
      </c>
      <c r="EM81" s="14">
        <f t="shared" si="168"/>
        <v>51750</v>
      </c>
      <c r="EN81" s="14">
        <f t="shared" si="169"/>
        <v>51750</v>
      </c>
      <c r="EO81" s="14">
        <f t="shared" si="170"/>
        <v>55860</v>
      </c>
      <c r="EP81" s="14">
        <f t="shared" si="171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F81" s="14">
        <f>INDEX(属性投放!$BP$6:$BP$85,(卡牌属性!$DU81-2)*20+卡牌属性!$DV81)</f>
        <v>800</v>
      </c>
      <c r="FG81" s="14">
        <f>INDEX(属性投放!$BP$6:$BP$85,(卡牌属性!$DU81-2)*20+卡牌属性!$DV81)</f>
        <v>800</v>
      </c>
      <c r="FH81" s="14">
        <f>INDEX(属性投放!$BP$6:$BP$85,(卡牌属性!$DU81-2)*20+卡牌属性!$DV81)</f>
        <v>800</v>
      </c>
      <c r="FI81" s="14">
        <f>INDEX(属性投放!$BP$6:$BP$85,(卡牌属性!$DU81-2)*20+卡牌属性!$DV81)</f>
        <v>800</v>
      </c>
      <c r="FJ81" s="14">
        <f>INDEX(属性投放!$BP$6:$BP$85,(卡牌属性!$DU81-2)*20+卡牌属性!$DV81)</f>
        <v>800</v>
      </c>
      <c r="FK81" s="14">
        <f>INDEX(属性投放!$BQ$6:$BQ$85,(卡牌属性!$DU81-2)*20+卡牌属性!$DV81)</f>
        <v>400</v>
      </c>
      <c r="FL81" s="14">
        <f>INDEX(属性投放!$BQ$6:$BQ$85,(卡牌属性!$DU81-2)*20+卡牌属性!$DV81)</f>
        <v>400</v>
      </c>
      <c r="FM81" s="14">
        <f>INDEX(属性投放!$BQ$6:$BQ$85,(卡牌属性!$DU81-2)*20+卡牌属性!$DV81)</f>
        <v>400</v>
      </c>
      <c r="FN81" s="14">
        <f>INDEX(属性投放!$BQ$6:$BQ$85,(卡牌属性!$DU81-2)*20+卡牌属性!$DV81)</f>
        <v>400</v>
      </c>
      <c r="FO81" s="14">
        <f>INDEX(属性投放!$BQ$6:$BQ$85,(卡牌属性!$DU81-2)*20+卡牌属性!$DV81)</f>
        <v>400</v>
      </c>
      <c r="FP81" s="14">
        <f>INDEX(属性投放!$BR$6:$BR$85,(卡牌属性!$DU81-2)*20+卡牌属性!$DV81)</f>
        <v>8000</v>
      </c>
      <c r="FQ81" s="14">
        <f>INDEX(属性投放!$BR$6:$BR$85,(卡牌属性!$DU81-2)*20+卡牌属性!$DV81)</f>
        <v>8000</v>
      </c>
      <c r="FR81" s="14">
        <f>INDEX(属性投放!$BR$6:$BR$85,(卡牌属性!$DU81-2)*20+卡牌属性!$DV81)</f>
        <v>8000</v>
      </c>
      <c r="FS81" s="14">
        <f>INDEX(属性投放!$BR$6:$BR$85,(卡牌属性!$DU81-2)*20+卡牌属性!$DV81)</f>
        <v>8000</v>
      </c>
      <c r="FT81" s="14">
        <f>INDEX(属性投放!$BR$6:$BR$85,(卡牌属性!$DU81-2)*20+卡牌属性!$DV81)</f>
        <v>8000</v>
      </c>
      <c r="FX81" s="13">
        <v>77</v>
      </c>
      <c r="FY81" s="13">
        <f t="shared" si="187"/>
        <v>16</v>
      </c>
      <c r="FZ81" s="14">
        <f t="shared" si="216"/>
        <v>1102016</v>
      </c>
      <c r="GA81" s="14" t="s">
        <v>1478</v>
      </c>
      <c r="GB81" s="14">
        <f t="shared" si="188"/>
        <v>2</v>
      </c>
      <c r="GC81" s="14" t="str">
        <f t="shared" si="189"/>
        <v>西方龙-2星</v>
      </c>
      <c r="GD81" s="14">
        <f>INDEX(Y$6:Y$36,$FY81)+INDEX(属性偏向!Z$4:Z$8,卡牌属性!$GB81)</f>
        <v>7</v>
      </c>
      <c r="GE81" s="14" t="str">
        <f>INDEX(属性评价,卡牌属性!GD81)</f>
        <v>A</v>
      </c>
      <c r="GF81" s="14">
        <f>INDEX(Z$6:Z$36,$FY81)+INDEX(属性偏向!AA$4:AA$8,卡牌属性!$GB81)</f>
        <v>8</v>
      </c>
      <c r="GG81" s="14" t="str">
        <f>INDEX(属性评价,卡牌属性!GF81)</f>
        <v>A+</v>
      </c>
      <c r="GH81" s="14">
        <f>INDEX(AA$6:AA$36,$FY81)+INDEX(属性偏向!AB$4:AB$8,卡牌属性!$GB81)</f>
        <v>9</v>
      </c>
      <c r="GI81" s="14" t="str">
        <f>INDEX(属性评价,卡牌属性!GH81)</f>
        <v>S</v>
      </c>
      <c r="GL81" s="13">
        <v>77</v>
      </c>
      <c r="GM81" s="13">
        <f t="shared" si="190"/>
        <v>16</v>
      </c>
      <c r="GN81" s="14">
        <f t="shared" si="217"/>
        <v>1101041</v>
      </c>
      <c r="GO81" s="14" t="s">
        <v>1478</v>
      </c>
      <c r="GP81" s="14">
        <f t="shared" si="191"/>
        <v>2</v>
      </c>
      <c r="GQ81" s="14" t="str">
        <f t="shared" si="192"/>
        <v>常服夏玲-2星</v>
      </c>
      <c r="GR81" s="14">
        <f>INDEX(J$6:J$36,$GM81)+INDEX(属性偏向!Z$4:Z$8,卡牌属性!$GB81)</f>
        <v>3</v>
      </c>
      <c r="GS81" s="14" t="str">
        <f>INDEX(属性评价,卡牌属性!GR81)</f>
        <v>C</v>
      </c>
      <c r="GT81" s="14">
        <f>INDEX(K$6:K$36,$GM81)+INDEX(属性偏向!Z$4:Z$8,卡牌属性!$GB81)</f>
        <v>4</v>
      </c>
      <c r="GU81" s="14" t="str">
        <f>INDEX(属性评价,卡牌属性!GT81)</f>
        <v>C+</v>
      </c>
      <c r="GV81" s="14">
        <f>INDEX(L$6:L$36,$GM81)+INDEX(属性偏向!Z$4:Z$8,卡牌属性!$GB81)</f>
        <v>4</v>
      </c>
      <c r="GW81" s="14" t="str">
        <f>INDEX(属性评价,卡牌属性!GV81)</f>
        <v>C+</v>
      </c>
      <c r="HA81" s="13">
        <v>77</v>
      </c>
      <c r="HB81" s="13">
        <f>MATCH(HA81-1,属性投放!$T$6:$T$66,1)</f>
        <v>9</v>
      </c>
      <c r="HC81" s="13">
        <f>MATCH(HA81,属性投放!$AN$6:$AN$58,1)-1</f>
        <v>23</v>
      </c>
      <c r="HD81" s="13">
        <f>MATCH(HA81-1,属性投放!$AD$6:$AD$26,1)</f>
        <v>11</v>
      </c>
      <c r="HE81" s="13" t="str">
        <f>INDEX(属性投放!$AB$7:$AB$26,卡牌属性!HD81)</f>
        <v>大叫唤+1</v>
      </c>
      <c r="HF81" s="14">
        <f t="shared" si="193"/>
        <v>1535</v>
      </c>
      <c r="HG81" s="14">
        <f t="shared" si="194"/>
        <v>740</v>
      </c>
      <c r="HH81" s="14">
        <f t="shared" si="195"/>
        <v>14650</v>
      </c>
      <c r="HI81" s="14">
        <f t="shared" si="196"/>
        <v>12</v>
      </c>
      <c r="HJ81" s="14">
        <f t="shared" si="197"/>
        <v>6</v>
      </c>
      <c r="HK81" s="14">
        <f t="shared" si="198"/>
        <v>120</v>
      </c>
      <c r="HL81" s="14">
        <f>HF81+HI81*($HA81-INDEX(属性投放!$AD$6:$AD$26,卡牌属性!$HD81))</f>
        <v>1595</v>
      </c>
      <c r="HM81" s="14">
        <f>HG81+HJ81*($HA81-INDEX(属性投放!$AD$6:$AD$26,卡牌属性!$HD81))</f>
        <v>770</v>
      </c>
      <c r="HN81" s="14">
        <f>HH81+HK81*($HA81-INDEX(属性投放!$AD$6:$AD$26,卡牌属性!$HD81))</f>
        <v>15250</v>
      </c>
      <c r="HO81" s="14">
        <f t="shared" si="199"/>
        <v>1365</v>
      </c>
      <c r="HP81" s="14">
        <f t="shared" si="200"/>
        <v>686</v>
      </c>
      <c r="HQ81" s="14">
        <f t="shared" si="201"/>
        <v>13650</v>
      </c>
      <c r="HR81" s="14">
        <f>IF(COUNTIF(属性投放!$AN$7:$AN$58,"="&amp;卡牌属性!HA81)&gt;0,卡牌属性!HC81,0)</f>
        <v>23</v>
      </c>
      <c r="HS81" s="14">
        <f t="shared" si="202"/>
        <v>130</v>
      </c>
      <c r="HT81" s="14">
        <f t="shared" si="203"/>
        <v>65</v>
      </c>
      <c r="HU81" s="14">
        <f t="shared" si="204"/>
        <v>1300</v>
      </c>
      <c r="HV81" s="14">
        <f>IF(COUNTIF(属性投放!$AD$6:$AD$26,"="&amp;卡牌属性!HA81)&gt;0,卡牌属性!HD81,0)</f>
        <v>0</v>
      </c>
      <c r="HW81" s="14">
        <f t="shared" si="205"/>
        <v>0</v>
      </c>
      <c r="HX81" s="14">
        <f t="shared" si="206"/>
        <v>0</v>
      </c>
      <c r="HY81" s="14">
        <f t="shared" si="207"/>
        <v>0</v>
      </c>
      <c r="HZ81" s="14">
        <f t="shared" si="218"/>
        <v>12</v>
      </c>
      <c r="IA81" s="14">
        <f t="shared" si="219"/>
        <v>6</v>
      </c>
      <c r="IB81" s="14">
        <f t="shared" si="220"/>
        <v>120</v>
      </c>
      <c r="IC81" s="14">
        <f t="shared" si="221"/>
        <v>2960</v>
      </c>
      <c r="ID81" s="14">
        <f t="shared" si="222"/>
        <v>1456</v>
      </c>
      <c r="IE81" s="14">
        <f t="shared" si="223"/>
        <v>28900</v>
      </c>
      <c r="IF81" s="14">
        <f t="shared" si="224"/>
        <v>360</v>
      </c>
      <c r="IG81" s="14">
        <f t="shared" si="225"/>
        <v>3900</v>
      </c>
      <c r="IH81" s="14">
        <f t="shared" si="226"/>
        <v>0</v>
      </c>
      <c r="II81" s="14">
        <f t="shared" si="227"/>
        <v>87620</v>
      </c>
      <c r="IJ81" s="17">
        <f t="shared" si="228"/>
        <v>4.1086509929239897E-3</v>
      </c>
      <c r="IK81" s="17">
        <f t="shared" si="229"/>
        <v>4.4510385756676561E-2</v>
      </c>
      <c r="IL81" s="17">
        <f t="shared" si="230"/>
        <v>0</v>
      </c>
      <c r="IM81" s="23">
        <f>SUM(IF$5:IF81)</f>
        <v>19400</v>
      </c>
      <c r="IN81" s="14">
        <f>SUM(IG$5:IG81)</f>
        <v>41020</v>
      </c>
      <c r="IO81" s="14">
        <f>SUM(IH$5:IH81)</f>
        <v>20860</v>
      </c>
      <c r="IP81" s="17">
        <f t="shared" si="231"/>
        <v>0.2214106368409039</v>
      </c>
      <c r="IQ81" s="17">
        <f t="shared" si="232"/>
        <v>0.46815795480483907</v>
      </c>
      <c r="IR81" s="17">
        <f t="shared" si="233"/>
        <v>0.23807349920109563</v>
      </c>
    </row>
    <row r="82" spans="31:252" ht="16.5" x14ac:dyDescent="0.2">
      <c r="AE82" s="13">
        <v>78</v>
      </c>
      <c r="AF82" s="13">
        <f t="shared" si="208"/>
        <v>4</v>
      </c>
      <c r="AG82" s="13">
        <f t="shared" si="172"/>
        <v>4</v>
      </c>
      <c r="AH82" s="14">
        <f t="shared" si="173"/>
        <v>1101004</v>
      </c>
      <c r="AI82" s="14" t="str">
        <f t="shared" si="174"/>
        <v>项昆仑18突</v>
      </c>
      <c r="AJ82" s="25" t="s">
        <v>162</v>
      </c>
      <c r="AK82" s="14">
        <v>1</v>
      </c>
      <c r="AL82" s="14">
        <f t="shared" si="175"/>
        <v>18</v>
      </c>
      <c r="AM82" s="14">
        <f>INDEX(属性投放!$DE$6:$DE$85,(卡牌属性!AG82-2)*20+卡牌属性!AL82)</f>
        <v>21304</v>
      </c>
      <c r="AN82" s="14">
        <f t="shared" si="151"/>
        <v>21304</v>
      </c>
      <c r="AO82" s="14">
        <f t="shared" si="151"/>
        <v>21304</v>
      </c>
      <c r="AP82" s="14">
        <f t="shared" si="151"/>
        <v>21304</v>
      </c>
      <c r="AQ82" s="14">
        <f t="shared" si="151"/>
        <v>21304</v>
      </c>
      <c r="AR82" s="14">
        <f>INDEX(属性投放!$DF$6:$DF$85,(卡牌属性!AG82-2)*20+卡牌属性!AL82)</f>
        <v>10653</v>
      </c>
      <c r="AS82" s="14">
        <f t="shared" si="152"/>
        <v>10653</v>
      </c>
      <c r="AT82" s="14">
        <f t="shared" si="152"/>
        <v>10653</v>
      </c>
      <c r="AU82" s="14">
        <f t="shared" si="152"/>
        <v>10653</v>
      </c>
      <c r="AV82" s="14">
        <f t="shared" si="152"/>
        <v>10653</v>
      </c>
      <c r="AW82" s="14">
        <f>INDEX(属性投放!$DG$6:$DG$85,(卡牌属性!AG82-2)*20+卡牌属性!AL82)</f>
        <v>106420</v>
      </c>
      <c r="AX82" s="14">
        <f t="shared" si="153"/>
        <v>106420</v>
      </c>
      <c r="AY82" s="14">
        <f t="shared" si="153"/>
        <v>106420</v>
      </c>
      <c r="AZ82" s="14">
        <f t="shared" si="153"/>
        <v>106420</v>
      </c>
      <c r="BA82" s="14">
        <f t="shared" si="153"/>
        <v>106420</v>
      </c>
      <c r="BB82" s="14">
        <f>INDEX(属性投放!$DK$6:$DK$85,(卡牌属性!AG82-2)*20+卡牌属性!AL82)</f>
        <v>417</v>
      </c>
      <c r="BC82" s="14">
        <f t="shared" si="154"/>
        <v>417</v>
      </c>
      <c r="BD82" s="14">
        <f t="shared" si="154"/>
        <v>417</v>
      </c>
      <c r="BE82" s="14">
        <f t="shared" si="154"/>
        <v>417</v>
      </c>
      <c r="BF82" s="14">
        <f t="shared" si="154"/>
        <v>417</v>
      </c>
      <c r="BG82" s="14">
        <f>INDEX(属性投放!$DL$6:$DL$85,(卡牌属性!AG82-2)*20+卡牌属性!AL82)</f>
        <v>209</v>
      </c>
      <c r="BH82" s="14">
        <f t="shared" si="155"/>
        <v>209</v>
      </c>
      <c r="BI82" s="14">
        <f t="shared" si="155"/>
        <v>209</v>
      </c>
      <c r="BJ82" s="14">
        <f t="shared" si="155"/>
        <v>209</v>
      </c>
      <c r="BK82" s="14">
        <f t="shared" si="155"/>
        <v>209</v>
      </c>
      <c r="BL82" s="14">
        <f>INDEX(属性投放!$DM$6:$DM$85,(卡牌属性!AG82-2)*20+卡牌属性!AL82)</f>
        <v>2085</v>
      </c>
      <c r="BM82" s="14">
        <f t="shared" si="156"/>
        <v>2085</v>
      </c>
      <c r="BN82" s="14">
        <f t="shared" si="156"/>
        <v>2085</v>
      </c>
      <c r="BO82" s="14">
        <f t="shared" si="156"/>
        <v>2085</v>
      </c>
      <c r="BP82" s="14">
        <f t="shared" si="156"/>
        <v>2085</v>
      </c>
      <c r="BU82" s="13">
        <v>78</v>
      </c>
      <c r="BV82" s="13">
        <f t="shared" si="176"/>
        <v>4</v>
      </c>
      <c r="BW82" s="14">
        <f t="shared" si="177"/>
        <v>2</v>
      </c>
      <c r="BX82" s="14">
        <f t="shared" si="178"/>
        <v>1102004</v>
      </c>
      <c r="BY82" s="14" t="str">
        <f t="shared" si="179"/>
        <v>唐流雨18突</v>
      </c>
      <c r="BZ82" s="25" t="s">
        <v>162</v>
      </c>
      <c r="CA82" s="14">
        <v>2</v>
      </c>
      <c r="CB82" s="14">
        <f t="shared" si="180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674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674</v>
      </c>
      <c r="CN82" s="14">
        <f>INDEX(属性投放!$BD$6:$BD$85,(BW82-2)*20+CB82)</f>
        <v>200</v>
      </c>
      <c r="CQ82" s="13">
        <v>78</v>
      </c>
      <c r="CR82" s="13">
        <f t="shared" si="209"/>
        <v>2</v>
      </c>
      <c r="CS82" s="13">
        <f t="shared" si="210"/>
        <v>26</v>
      </c>
      <c r="CT82" s="14">
        <f t="shared" si="211"/>
        <v>3</v>
      </c>
      <c r="CU82" s="14">
        <f t="shared" si="212"/>
        <v>1102002</v>
      </c>
      <c r="CV82" s="14" t="str">
        <f>INDEX($O$6:$O$36,CR82)&amp;"-"&amp;INDEX(属性投放!$AB$7:$AB$36,CX82)&amp;"-魂火-"&amp;CZ82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701</v>
      </c>
      <c r="CZ82" s="14">
        <f>INDEX(属性投放!$AM$7:$AM$58,CS82)</f>
        <v>2</v>
      </c>
      <c r="DA82" s="14">
        <f t="shared" si="181"/>
        <v>26</v>
      </c>
      <c r="DB82" s="14">
        <f>INDEX(属性投放!$AN$7:$AN$58,DA82)</f>
        <v>85</v>
      </c>
      <c r="DC82" s="14" t="s">
        <v>702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703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704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2"/>
        <v>1102004</v>
      </c>
      <c r="DQ82" s="14" t="str">
        <f t="shared" si="183"/>
        <v>唐流雨18突</v>
      </c>
      <c r="DR82" s="14">
        <f t="shared" si="213"/>
        <v>4</v>
      </c>
      <c r="DS82" s="14">
        <f t="shared" si="214"/>
        <v>2</v>
      </c>
      <c r="DT82" s="14">
        <f t="shared" si="215"/>
        <v>3</v>
      </c>
      <c r="DU82" s="14">
        <f t="shared" si="184"/>
        <v>2</v>
      </c>
      <c r="DV82" s="14">
        <f t="shared" si="185"/>
        <v>18</v>
      </c>
      <c r="DW82" s="14">
        <f t="shared" si="186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7"/>
        <v>6265</v>
      </c>
      <c r="EC82" s="14">
        <f t="shared" si="158"/>
        <v>6736</v>
      </c>
      <c r="ED82" s="14">
        <f t="shared" si="159"/>
        <v>6994</v>
      </c>
      <c r="EE82" s="14">
        <f t="shared" si="160"/>
        <v>6994</v>
      </c>
      <c r="EF82" s="14">
        <f t="shared" si="161"/>
        <v>8173</v>
      </c>
      <c r="EG82" s="14">
        <f t="shared" si="162"/>
        <v>2767</v>
      </c>
      <c r="EH82" s="14">
        <f t="shared" si="163"/>
        <v>2914</v>
      </c>
      <c r="EI82" s="14">
        <f t="shared" si="164"/>
        <v>2914</v>
      </c>
      <c r="EJ82" s="14">
        <f t="shared" si="165"/>
        <v>3114</v>
      </c>
      <c r="EK82" s="14">
        <f t="shared" si="166"/>
        <v>3344</v>
      </c>
      <c r="EL82" s="14">
        <f t="shared" si="167"/>
        <v>57900</v>
      </c>
      <c r="EM82" s="14">
        <f t="shared" si="168"/>
        <v>61750</v>
      </c>
      <c r="EN82" s="14">
        <f t="shared" si="169"/>
        <v>61750</v>
      </c>
      <c r="EO82" s="14">
        <f t="shared" si="170"/>
        <v>66260</v>
      </c>
      <c r="EP82" s="14">
        <f t="shared" si="171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F82" s="14">
        <f>INDEX(属性投放!$BP$6:$BP$85,(卡牌属性!$DU82-2)*20+卡牌属性!$DV82)</f>
        <v>1400</v>
      </c>
      <c r="FG82" s="14">
        <f>INDEX(属性投放!$BP$6:$BP$85,(卡牌属性!$DU82-2)*20+卡牌属性!$DV82)</f>
        <v>1400</v>
      </c>
      <c r="FH82" s="14">
        <f>INDEX(属性投放!$BP$6:$BP$85,(卡牌属性!$DU82-2)*20+卡牌属性!$DV82)</f>
        <v>1400</v>
      </c>
      <c r="FI82" s="14">
        <f>INDEX(属性投放!$BP$6:$BP$85,(卡牌属性!$DU82-2)*20+卡牌属性!$DV82)</f>
        <v>1400</v>
      </c>
      <c r="FJ82" s="14">
        <f>INDEX(属性投放!$BP$6:$BP$85,(卡牌属性!$DU82-2)*20+卡牌属性!$DV82)</f>
        <v>1400</v>
      </c>
      <c r="FK82" s="14">
        <f>INDEX(属性投放!$BQ$6:$BQ$85,(卡牌属性!$DU82-2)*20+卡牌属性!$DV82)</f>
        <v>700</v>
      </c>
      <c r="FL82" s="14">
        <f>INDEX(属性投放!$BQ$6:$BQ$85,(卡牌属性!$DU82-2)*20+卡牌属性!$DV82)</f>
        <v>700</v>
      </c>
      <c r="FM82" s="14">
        <f>INDEX(属性投放!$BQ$6:$BQ$85,(卡牌属性!$DU82-2)*20+卡牌属性!$DV82)</f>
        <v>700</v>
      </c>
      <c r="FN82" s="14">
        <f>INDEX(属性投放!$BQ$6:$BQ$85,(卡牌属性!$DU82-2)*20+卡牌属性!$DV82)</f>
        <v>700</v>
      </c>
      <c r="FO82" s="14">
        <f>INDEX(属性投放!$BQ$6:$BQ$85,(卡牌属性!$DU82-2)*20+卡牌属性!$DV82)</f>
        <v>700</v>
      </c>
      <c r="FP82" s="14">
        <f>INDEX(属性投放!$BR$6:$BR$85,(卡牌属性!$DU82-2)*20+卡牌属性!$DV82)</f>
        <v>14000</v>
      </c>
      <c r="FQ82" s="14">
        <f>INDEX(属性投放!$BR$6:$BR$85,(卡牌属性!$DU82-2)*20+卡牌属性!$DV82)</f>
        <v>14000</v>
      </c>
      <c r="FR82" s="14">
        <f>INDEX(属性投放!$BR$6:$BR$85,(卡牌属性!$DU82-2)*20+卡牌属性!$DV82)</f>
        <v>14000</v>
      </c>
      <c r="FS82" s="14">
        <f>INDEX(属性投放!$BR$6:$BR$85,(卡牌属性!$DU82-2)*20+卡牌属性!$DV82)</f>
        <v>14000</v>
      </c>
      <c r="FT82" s="14">
        <f>INDEX(属性投放!$BR$6:$BR$85,(卡牌属性!$DU82-2)*20+卡牌属性!$DV82)</f>
        <v>14000</v>
      </c>
      <c r="FX82" s="13">
        <v>78</v>
      </c>
      <c r="FY82" s="13">
        <f t="shared" si="187"/>
        <v>16</v>
      </c>
      <c r="FZ82" s="14">
        <f t="shared" si="216"/>
        <v>1102016</v>
      </c>
      <c r="GA82" s="14" t="s">
        <v>1478</v>
      </c>
      <c r="GB82" s="14">
        <f t="shared" si="188"/>
        <v>3</v>
      </c>
      <c r="GC82" s="14" t="str">
        <f t="shared" si="189"/>
        <v>西方龙-3星</v>
      </c>
      <c r="GD82" s="14">
        <f>INDEX(Y$6:Y$36,$FY82)+INDEX(属性偏向!Z$4:Z$8,卡牌属性!$GB82)</f>
        <v>8</v>
      </c>
      <c r="GE82" s="14" t="str">
        <f>INDEX(属性评价,卡牌属性!GD82)</f>
        <v>A+</v>
      </c>
      <c r="GF82" s="14">
        <f>INDEX(Z$6:Z$36,$FY82)+INDEX(属性偏向!AA$4:AA$8,卡牌属性!$GB82)</f>
        <v>8</v>
      </c>
      <c r="GG82" s="14" t="str">
        <f>INDEX(属性评价,卡牌属性!GF82)</f>
        <v>A+</v>
      </c>
      <c r="GH82" s="14">
        <f>INDEX(AA$6:AA$36,$FY82)+INDEX(属性偏向!AB$4:AB$8,卡牌属性!$GB82)</f>
        <v>9</v>
      </c>
      <c r="GI82" s="14" t="str">
        <f>INDEX(属性评价,卡牌属性!GH82)</f>
        <v>S</v>
      </c>
      <c r="GL82" s="13">
        <v>78</v>
      </c>
      <c r="GM82" s="13">
        <f t="shared" si="190"/>
        <v>16</v>
      </c>
      <c r="GN82" s="14">
        <f t="shared" si="217"/>
        <v>1101041</v>
      </c>
      <c r="GO82" s="14" t="s">
        <v>1478</v>
      </c>
      <c r="GP82" s="14">
        <f t="shared" si="191"/>
        <v>3</v>
      </c>
      <c r="GQ82" s="14" t="str">
        <f t="shared" si="192"/>
        <v>常服夏玲-3星</v>
      </c>
      <c r="GR82" s="14">
        <f>INDEX(J$6:J$36,$GM82)+INDEX(属性偏向!Z$4:Z$8,卡牌属性!$GB82)</f>
        <v>4</v>
      </c>
      <c r="GS82" s="14" t="str">
        <f>INDEX(属性评价,卡牌属性!GR82)</f>
        <v>C+</v>
      </c>
      <c r="GT82" s="14">
        <f>INDEX(K$6:K$36,$GM82)+INDEX(属性偏向!Z$4:Z$8,卡牌属性!$GB82)</f>
        <v>5</v>
      </c>
      <c r="GU82" s="14" t="str">
        <f>INDEX(属性评价,卡牌属性!GT82)</f>
        <v>B</v>
      </c>
      <c r="GV82" s="14">
        <f>INDEX(L$6:L$36,$GM82)+INDEX(属性偏向!Z$4:Z$8,卡牌属性!$GB82)</f>
        <v>5</v>
      </c>
      <c r="GW82" s="14" t="str">
        <f>INDEX(属性评价,卡牌属性!GV82)</f>
        <v>B</v>
      </c>
      <c r="HA82" s="13">
        <v>78</v>
      </c>
      <c r="HB82" s="13">
        <f>MATCH(HA82-1,属性投放!$T$6:$T$66,1)</f>
        <v>9</v>
      </c>
      <c r="HC82" s="13">
        <f>MATCH(HA82,属性投放!$AN$6:$AN$58,1)-1</f>
        <v>23</v>
      </c>
      <c r="HD82" s="13">
        <f>MATCH(HA82-1,属性投放!$AD$6:$AD$26,1)</f>
        <v>11</v>
      </c>
      <c r="HE82" s="13" t="str">
        <f>INDEX(属性投放!$AB$7:$AB$26,卡牌属性!HD82)</f>
        <v>大叫唤+1</v>
      </c>
      <c r="HF82" s="14">
        <f t="shared" si="193"/>
        <v>1535</v>
      </c>
      <c r="HG82" s="14">
        <f t="shared" si="194"/>
        <v>740</v>
      </c>
      <c r="HH82" s="14">
        <f t="shared" si="195"/>
        <v>14650</v>
      </c>
      <c r="HI82" s="14">
        <f t="shared" si="196"/>
        <v>12</v>
      </c>
      <c r="HJ82" s="14">
        <f t="shared" si="197"/>
        <v>6</v>
      </c>
      <c r="HK82" s="14">
        <f t="shared" si="198"/>
        <v>120</v>
      </c>
      <c r="HL82" s="14">
        <f>HF82+HI82*($HA82-INDEX(属性投放!$AD$6:$AD$26,卡牌属性!$HD82))</f>
        <v>1607</v>
      </c>
      <c r="HM82" s="14">
        <f>HG82+HJ82*($HA82-INDEX(属性投放!$AD$6:$AD$26,卡牌属性!$HD82))</f>
        <v>776</v>
      </c>
      <c r="HN82" s="14">
        <f>HH82+HK82*($HA82-INDEX(属性投放!$AD$6:$AD$26,卡牌属性!$HD82))</f>
        <v>15370</v>
      </c>
      <c r="HO82" s="14">
        <f t="shared" si="199"/>
        <v>1365</v>
      </c>
      <c r="HP82" s="14">
        <f t="shared" si="200"/>
        <v>686</v>
      </c>
      <c r="HQ82" s="14">
        <f t="shared" si="201"/>
        <v>13650</v>
      </c>
      <c r="HR82" s="14">
        <f>IF(COUNTIF(属性投放!$AN$7:$AN$58,"="&amp;卡牌属性!HA82)&gt;0,卡牌属性!HC82,0)</f>
        <v>0</v>
      </c>
      <c r="HS82" s="14">
        <f t="shared" si="202"/>
        <v>0</v>
      </c>
      <c r="HT82" s="14">
        <f t="shared" si="203"/>
        <v>0</v>
      </c>
      <c r="HU82" s="14">
        <f t="shared" si="204"/>
        <v>0</v>
      </c>
      <c r="HV82" s="14">
        <f>IF(COUNTIF(属性投放!$AD$6:$AD$26,"="&amp;卡牌属性!HA82)&gt;0,卡牌属性!HD82,0)</f>
        <v>0</v>
      </c>
      <c r="HW82" s="14">
        <f t="shared" si="205"/>
        <v>0</v>
      </c>
      <c r="HX82" s="14">
        <f t="shared" si="206"/>
        <v>0</v>
      </c>
      <c r="HY82" s="14">
        <f t="shared" si="207"/>
        <v>0</v>
      </c>
      <c r="HZ82" s="14">
        <f t="shared" si="218"/>
        <v>12</v>
      </c>
      <c r="IA82" s="14">
        <f t="shared" si="219"/>
        <v>6</v>
      </c>
      <c r="IB82" s="14">
        <f t="shared" si="220"/>
        <v>120</v>
      </c>
      <c r="IC82" s="14">
        <f t="shared" si="221"/>
        <v>2972</v>
      </c>
      <c r="ID82" s="14">
        <f t="shared" si="222"/>
        <v>1462</v>
      </c>
      <c r="IE82" s="14">
        <f t="shared" si="223"/>
        <v>29020</v>
      </c>
      <c r="IF82" s="14">
        <f t="shared" si="224"/>
        <v>360</v>
      </c>
      <c r="IG82" s="14">
        <f t="shared" si="225"/>
        <v>0</v>
      </c>
      <c r="IH82" s="14">
        <f t="shared" si="226"/>
        <v>0</v>
      </c>
      <c r="II82" s="14">
        <f t="shared" si="227"/>
        <v>87980</v>
      </c>
      <c r="IJ82" s="17">
        <f t="shared" si="228"/>
        <v>4.0918390543305296E-3</v>
      </c>
      <c r="IK82" s="17">
        <f t="shared" si="229"/>
        <v>0</v>
      </c>
      <c r="IL82" s="17">
        <f t="shared" si="230"/>
        <v>0</v>
      </c>
      <c r="IM82" s="23">
        <f>SUM(IF$5:IF82)</f>
        <v>19760</v>
      </c>
      <c r="IN82" s="14">
        <f>SUM(IG$5:IG82)</f>
        <v>41020</v>
      </c>
      <c r="IO82" s="14">
        <f>SUM(IH$5:IH82)</f>
        <v>20860</v>
      </c>
      <c r="IP82" s="17">
        <f t="shared" si="231"/>
        <v>0.22459649920436464</v>
      </c>
      <c r="IQ82" s="17">
        <f t="shared" si="232"/>
        <v>0.4662423278017731</v>
      </c>
      <c r="IR82" s="17">
        <f t="shared" si="233"/>
        <v>0.23709934075926348</v>
      </c>
    </row>
    <row r="83" spans="31:252" ht="16.5" x14ac:dyDescent="0.2">
      <c r="AE83" s="13">
        <v>79</v>
      </c>
      <c r="AF83" s="13">
        <f t="shared" si="208"/>
        <v>4</v>
      </c>
      <c r="AG83" s="13">
        <f t="shared" si="172"/>
        <v>4</v>
      </c>
      <c r="AH83" s="14">
        <f t="shared" si="173"/>
        <v>1101004</v>
      </c>
      <c r="AI83" s="14" t="str">
        <f t="shared" si="174"/>
        <v>项昆仑19突</v>
      </c>
      <c r="AJ83" s="25" t="s">
        <v>162</v>
      </c>
      <c r="AK83" s="14">
        <v>1</v>
      </c>
      <c r="AL83" s="14">
        <f t="shared" si="175"/>
        <v>19</v>
      </c>
      <c r="AM83" s="14">
        <f>INDEX(属性投放!$DE$6:$DE$85,(卡牌属性!AG83-2)*20+卡牌属性!AL83)</f>
        <v>33219</v>
      </c>
      <c r="AN83" s="14">
        <f t="shared" si="151"/>
        <v>33219</v>
      </c>
      <c r="AO83" s="14">
        <f t="shared" si="151"/>
        <v>33219</v>
      </c>
      <c r="AP83" s="14">
        <f t="shared" si="151"/>
        <v>33219</v>
      </c>
      <c r="AQ83" s="14">
        <f t="shared" si="151"/>
        <v>33219</v>
      </c>
      <c r="AR83" s="14">
        <f>INDEX(属性投放!$DF$6:$DF$85,(卡牌属性!AG83-2)*20+卡牌属性!AL83)</f>
        <v>16623</v>
      </c>
      <c r="AS83" s="14">
        <f t="shared" si="152"/>
        <v>16623</v>
      </c>
      <c r="AT83" s="14">
        <f t="shared" si="152"/>
        <v>16623</v>
      </c>
      <c r="AU83" s="14">
        <f t="shared" si="152"/>
        <v>16623</v>
      </c>
      <c r="AV83" s="14">
        <f t="shared" si="152"/>
        <v>16623</v>
      </c>
      <c r="AW83" s="14">
        <f>INDEX(属性投放!$DG$6:$DG$85,(卡牌属性!AG83-2)*20+卡牌属性!AL83)</f>
        <v>165995</v>
      </c>
      <c r="AX83" s="14">
        <f t="shared" si="153"/>
        <v>165995</v>
      </c>
      <c r="AY83" s="14">
        <f t="shared" si="153"/>
        <v>165995</v>
      </c>
      <c r="AZ83" s="14">
        <f t="shared" si="153"/>
        <v>165995</v>
      </c>
      <c r="BA83" s="14">
        <f t="shared" si="153"/>
        <v>165995</v>
      </c>
      <c r="BB83" s="14">
        <f>INDEX(属性投放!$DK$6:$DK$85,(卡牌属性!AG83-2)*20+卡牌属性!AL83)</f>
        <v>826</v>
      </c>
      <c r="BC83" s="14">
        <f t="shared" si="154"/>
        <v>826</v>
      </c>
      <c r="BD83" s="14">
        <f t="shared" si="154"/>
        <v>826</v>
      </c>
      <c r="BE83" s="14">
        <f t="shared" si="154"/>
        <v>826</v>
      </c>
      <c r="BF83" s="14">
        <f t="shared" si="154"/>
        <v>826</v>
      </c>
      <c r="BG83" s="14">
        <f>INDEX(属性投放!$DL$6:$DL$85,(卡牌属性!AG83-2)*20+卡牌属性!AL83)</f>
        <v>413</v>
      </c>
      <c r="BH83" s="14">
        <f t="shared" si="155"/>
        <v>413</v>
      </c>
      <c r="BI83" s="14">
        <f t="shared" si="155"/>
        <v>413</v>
      </c>
      <c r="BJ83" s="14">
        <f t="shared" si="155"/>
        <v>413</v>
      </c>
      <c r="BK83" s="14">
        <f t="shared" si="155"/>
        <v>413</v>
      </c>
      <c r="BL83" s="14">
        <f>INDEX(属性投放!$DM$6:$DM$85,(卡牌属性!AG83-2)*20+卡牌属性!AL83)</f>
        <v>4130</v>
      </c>
      <c r="BM83" s="14">
        <f t="shared" si="156"/>
        <v>4130</v>
      </c>
      <c r="BN83" s="14">
        <f t="shared" si="156"/>
        <v>4130</v>
      </c>
      <c r="BO83" s="14">
        <f t="shared" si="156"/>
        <v>4130</v>
      </c>
      <c r="BP83" s="14">
        <f t="shared" si="156"/>
        <v>4130</v>
      </c>
      <c r="BU83" s="13">
        <v>79</v>
      </c>
      <c r="BV83" s="13">
        <f t="shared" si="176"/>
        <v>4</v>
      </c>
      <c r="BW83" s="14">
        <f t="shared" si="177"/>
        <v>2</v>
      </c>
      <c r="BX83" s="14">
        <f t="shared" si="178"/>
        <v>1102004</v>
      </c>
      <c r="BY83" s="14" t="str">
        <f t="shared" si="179"/>
        <v>唐流雨19突</v>
      </c>
      <c r="BZ83" s="25" t="s">
        <v>162</v>
      </c>
      <c r="CA83" s="14">
        <v>2</v>
      </c>
      <c r="CB83" s="14">
        <f t="shared" si="180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674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674</v>
      </c>
      <c r="CN83" s="14">
        <f>INDEX(属性投放!$BD$6:$BD$85,(BW83-2)*20+CB83)</f>
        <v>250</v>
      </c>
      <c r="CQ83" s="13">
        <v>79</v>
      </c>
      <c r="CR83" s="13">
        <f t="shared" si="209"/>
        <v>2</v>
      </c>
      <c r="CS83" s="13">
        <f t="shared" si="210"/>
        <v>27</v>
      </c>
      <c r="CT83" s="14">
        <f t="shared" si="211"/>
        <v>3</v>
      </c>
      <c r="CU83" s="14">
        <f t="shared" si="212"/>
        <v>1102002</v>
      </c>
      <c r="CV83" s="14" t="str">
        <f>INDEX($O$6:$O$36,CR83)&amp;"-"&amp;INDEX(属性投放!$AB$7:$AB$36,CX83)&amp;"-魂火-"&amp;CZ83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701</v>
      </c>
      <c r="CZ83" s="14">
        <f>INDEX(属性投放!$AM$7:$AM$58,CS83)</f>
        <v>3</v>
      </c>
      <c r="DA83" s="14">
        <f t="shared" si="181"/>
        <v>27</v>
      </c>
      <c r="DB83" s="14">
        <f>INDEX(属性投放!$AN$7:$AN$58,DA83)</f>
        <v>87</v>
      </c>
      <c r="DC83" s="14" t="s">
        <v>702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703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704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2"/>
        <v>1102004</v>
      </c>
      <c r="DQ83" s="14" t="str">
        <f t="shared" si="183"/>
        <v>唐流雨19突</v>
      </c>
      <c r="DR83" s="14">
        <f t="shared" si="213"/>
        <v>4</v>
      </c>
      <c r="DS83" s="14">
        <f t="shared" si="214"/>
        <v>2</v>
      </c>
      <c r="DT83" s="14">
        <f t="shared" si="215"/>
        <v>3</v>
      </c>
      <c r="DU83" s="14">
        <f t="shared" si="184"/>
        <v>2</v>
      </c>
      <c r="DV83" s="14">
        <f t="shared" si="185"/>
        <v>19</v>
      </c>
      <c r="DW83" s="14">
        <f t="shared" si="186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7"/>
        <v>7840</v>
      </c>
      <c r="EC83" s="14">
        <f t="shared" si="158"/>
        <v>8346</v>
      </c>
      <c r="ED83" s="14">
        <f t="shared" si="159"/>
        <v>8639</v>
      </c>
      <c r="EE83" s="14">
        <f t="shared" si="160"/>
        <v>8639</v>
      </c>
      <c r="EF83" s="14">
        <f t="shared" si="161"/>
        <v>9923</v>
      </c>
      <c r="EG83" s="14">
        <f t="shared" si="162"/>
        <v>3523</v>
      </c>
      <c r="EH83" s="14">
        <f t="shared" si="163"/>
        <v>3684</v>
      </c>
      <c r="EI83" s="14">
        <f t="shared" si="164"/>
        <v>3684</v>
      </c>
      <c r="EJ83" s="14">
        <f t="shared" si="165"/>
        <v>3905</v>
      </c>
      <c r="EK83" s="14">
        <f t="shared" si="166"/>
        <v>4149</v>
      </c>
      <c r="EL83" s="14">
        <f t="shared" si="167"/>
        <v>73300</v>
      </c>
      <c r="EM83" s="14">
        <f t="shared" si="168"/>
        <v>77500</v>
      </c>
      <c r="EN83" s="14">
        <f t="shared" si="169"/>
        <v>77500</v>
      </c>
      <c r="EO83" s="14">
        <f t="shared" si="170"/>
        <v>82360</v>
      </c>
      <c r="EP83" s="14">
        <f t="shared" si="171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F83" s="14">
        <f>INDEX(属性投放!$BP$6:$BP$85,(卡牌属性!$DU83-2)*20+卡牌属性!$DV83)</f>
        <v>1400</v>
      </c>
      <c r="FG83" s="14">
        <f>INDEX(属性投放!$BP$6:$BP$85,(卡牌属性!$DU83-2)*20+卡牌属性!$DV83)</f>
        <v>1400</v>
      </c>
      <c r="FH83" s="14">
        <f>INDEX(属性投放!$BP$6:$BP$85,(卡牌属性!$DU83-2)*20+卡牌属性!$DV83)</f>
        <v>1400</v>
      </c>
      <c r="FI83" s="14">
        <f>INDEX(属性投放!$BP$6:$BP$85,(卡牌属性!$DU83-2)*20+卡牌属性!$DV83)</f>
        <v>1400</v>
      </c>
      <c r="FJ83" s="14">
        <f>INDEX(属性投放!$BP$6:$BP$85,(卡牌属性!$DU83-2)*20+卡牌属性!$DV83)</f>
        <v>1400</v>
      </c>
      <c r="FK83" s="14">
        <f>INDEX(属性投放!$BQ$6:$BQ$85,(卡牌属性!$DU83-2)*20+卡牌属性!$DV83)</f>
        <v>700</v>
      </c>
      <c r="FL83" s="14">
        <f>INDEX(属性投放!$BQ$6:$BQ$85,(卡牌属性!$DU83-2)*20+卡牌属性!$DV83)</f>
        <v>700</v>
      </c>
      <c r="FM83" s="14">
        <f>INDEX(属性投放!$BQ$6:$BQ$85,(卡牌属性!$DU83-2)*20+卡牌属性!$DV83)</f>
        <v>700</v>
      </c>
      <c r="FN83" s="14">
        <f>INDEX(属性投放!$BQ$6:$BQ$85,(卡牌属性!$DU83-2)*20+卡牌属性!$DV83)</f>
        <v>700</v>
      </c>
      <c r="FO83" s="14">
        <f>INDEX(属性投放!$BQ$6:$BQ$85,(卡牌属性!$DU83-2)*20+卡牌属性!$DV83)</f>
        <v>700</v>
      </c>
      <c r="FP83" s="14">
        <f>INDEX(属性投放!$BR$6:$BR$85,(卡牌属性!$DU83-2)*20+卡牌属性!$DV83)</f>
        <v>14000</v>
      </c>
      <c r="FQ83" s="14">
        <f>INDEX(属性投放!$BR$6:$BR$85,(卡牌属性!$DU83-2)*20+卡牌属性!$DV83)</f>
        <v>14000</v>
      </c>
      <c r="FR83" s="14">
        <f>INDEX(属性投放!$BR$6:$BR$85,(卡牌属性!$DU83-2)*20+卡牌属性!$DV83)</f>
        <v>14000</v>
      </c>
      <c r="FS83" s="14">
        <f>INDEX(属性投放!$BR$6:$BR$85,(卡牌属性!$DU83-2)*20+卡牌属性!$DV83)</f>
        <v>14000</v>
      </c>
      <c r="FT83" s="14">
        <f>INDEX(属性投放!$BR$6:$BR$85,(卡牌属性!$DU83-2)*20+卡牌属性!$DV83)</f>
        <v>14000</v>
      </c>
      <c r="FX83" s="13">
        <v>79</v>
      </c>
      <c r="FY83" s="13">
        <f t="shared" si="187"/>
        <v>16</v>
      </c>
      <c r="FZ83" s="14">
        <f t="shared" si="216"/>
        <v>1102016</v>
      </c>
      <c r="GA83" s="14" t="s">
        <v>1478</v>
      </c>
      <c r="GB83" s="14">
        <f t="shared" si="188"/>
        <v>4</v>
      </c>
      <c r="GC83" s="14" t="str">
        <f t="shared" si="189"/>
        <v>西方龙-4星</v>
      </c>
      <c r="GD83" s="14">
        <f>INDEX(Y$6:Y$36,$FY83)+INDEX(属性偏向!Z$4:Z$8,卡牌属性!$GB83)</f>
        <v>8</v>
      </c>
      <c r="GE83" s="14" t="str">
        <f>INDEX(属性评价,卡牌属性!GD83)</f>
        <v>A+</v>
      </c>
      <c r="GF83" s="14">
        <f>INDEX(Z$6:Z$36,$FY83)+INDEX(属性偏向!AA$4:AA$8,卡牌属性!$GB83)</f>
        <v>9</v>
      </c>
      <c r="GG83" s="14" t="str">
        <f>INDEX(属性评价,卡牌属性!GF83)</f>
        <v>S</v>
      </c>
      <c r="GH83" s="14">
        <f>INDEX(AA$6:AA$36,$FY83)+INDEX(属性偏向!AB$4:AB$8,卡牌属性!$GB83)</f>
        <v>10</v>
      </c>
      <c r="GI83" s="14" t="str">
        <f>INDEX(属性评价,卡牌属性!GH83)</f>
        <v>S+</v>
      </c>
      <c r="GL83" s="13">
        <v>79</v>
      </c>
      <c r="GM83" s="13">
        <f t="shared" si="190"/>
        <v>16</v>
      </c>
      <c r="GN83" s="14">
        <f t="shared" si="217"/>
        <v>1101041</v>
      </c>
      <c r="GO83" s="14" t="s">
        <v>1478</v>
      </c>
      <c r="GP83" s="14">
        <f t="shared" si="191"/>
        <v>4</v>
      </c>
      <c r="GQ83" s="14" t="str">
        <f t="shared" si="192"/>
        <v>常服夏玲-4星</v>
      </c>
      <c r="GR83" s="14">
        <f>INDEX(J$6:J$36,$GM83)+INDEX(属性偏向!Z$4:Z$8,卡牌属性!$GB83)</f>
        <v>4</v>
      </c>
      <c r="GS83" s="14" t="str">
        <f>INDEX(属性评价,卡牌属性!GR83)</f>
        <v>C+</v>
      </c>
      <c r="GT83" s="14">
        <f>INDEX(K$6:K$36,$GM83)+INDEX(属性偏向!Z$4:Z$8,卡牌属性!$GB83)</f>
        <v>5</v>
      </c>
      <c r="GU83" s="14" t="str">
        <f>INDEX(属性评价,卡牌属性!GT83)</f>
        <v>B</v>
      </c>
      <c r="GV83" s="14">
        <f>INDEX(L$6:L$36,$GM83)+INDEX(属性偏向!Z$4:Z$8,卡牌属性!$GB83)</f>
        <v>5</v>
      </c>
      <c r="GW83" s="14" t="str">
        <f>INDEX(属性评价,卡牌属性!GV83)</f>
        <v>B</v>
      </c>
      <c r="HA83" s="13">
        <v>79</v>
      </c>
      <c r="HB83" s="13">
        <f>MATCH(HA83-1,属性投放!$T$6:$T$66,1)</f>
        <v>10</v>
      </c>
      <c r="HC83" s="13">
        <f>MATCH(HA83,属性投放!$AN$6:$AN$58,1)-1</f>
        <v>23</v>
      </c>
      <c r="HD83" s="13">
        <f>MATCH(HA83-1,属性投放!$AD$6:$AD$26,1)</f>
        <v>11</v>
      </c>
      <c r="HE83" s="13" t="str">
        <f>INDEX(属性投放!$AB$7:$AB$26,卡牌属性!HD83)</f>
        <v>大叫唤+1</v>
      </c>
      <c r="HF83" s="14">
        <f t="shared" si="193"/>
        <v>1535</v>
      </c>
      <c r="HG83" s="14">
        <f t="shared" si="194"/>
        <v>740</v>
      </c>
      <c r="HH83" s="14">
        <f t="shared" si="195"/>
        <v>14650</v>
      </c>
      <c r="HI83" s="14">
        <f t="shared" si="196"/>
        <v>12</v>
      </c>
      <c r="HJ83" s="14">
        <f t="shared" si="197"/>
        <v>6</v>
      </c>
      <c r="HK83" s="14">
        <f t="shared" si="198"/>
        <v>120</v>
      </c>
      <c r="HL83" s="14">
        <f>HF83+HI83*($HA83-INDEX(属性投放!$AD$6:$AD$26,卡牌属性!$HD83))</f>
        <v>1619</v>
      </c>
      <c r="HM83" s="14">
        <f>HG83+HJ83*($HA83-INDEX(属性投放!$AD$6:$AD$26,卡牌属性!$HD83))</f>
        <v>782</v>
      </c>
      <c r="HN83" s="14">
        <f>HH83+HK83*($HA83-INDEX(属性投放!$AD$6:$AD$26,卡牌属性!$HD83))</f>
        <v>15490</v>
      </c>
      <c r="HO83" s="14">
        <f t="shared" si="199"/>
        <v>1365</v>
      </c>
      <c r="HP83" s="14">
        <f t="shared" si="200"/>
        <v>686</v>
      </c>
      <c r="HQ83" s="14">
        <f t="shared" si="201"/>
        <v>13650</v>
      </c>
      <c r="HR83" s="14">
        <f>IF(COUNTIF(属性投放!$AN$7:$AN$58,"="&amp;卡牌属性!HA83)&gt;0,卡牌属性!HC83,0)</f>
        <v>0</v>
      </c>
      <c r="HS83" s="14">
        <f t="shared" si="202"/>
        <v>0</v>
      </c>
      <c r="HT83" s="14">
        <f t="shared" si="203"/>
        <v>0</v>
      </c>
      <c r="HU83" s="14">
        <f t="shared" si="204"/>
        <v>0</v>
      </c>
      <c r="HV83" s="14">
        <f>IF(COUNTIF(属性投放!$AD$6:$AD$26,"="&amp;卡牌属性!HA83)&gt;0,卡牌属性!HD83,0)</f>
        <v>0</v>
      </c>
      <c r="HW83" s="14">
        <f t="shared" si="205"/>
        <v>0</v>
      </c>
      <c r="HX83" s="14">
        <f t="shared" si="206"/>
        <v>0</v>
      </c>
      <c r="HY83" s="14">
        <f t="shared" si="207"/>
        <v>0</v>
      </c>
      <c r="HZ83" s="14">
        <f t="shared" si="218"/>
        <v>12</v>
      </c>
      <c r="IA83" s="14">
        <f t="shared" si="219"/>
        <v>6</v>
      </c>
      <c r="IB83" s="14">
        <f t="shared" si="220"/>
        <v>120</v>
      </c>
      <c r="IC83" s="14">
        <f t="shared" si="221"/>
        <v>2984</v>
      </c>
      <c r="ID83" s="14">
        <f t="shared" si="222"/>
        <v>1468</v>
      </c>
      <c r="IE83" s="14">
        <f t="shared" si="223"/>
        <v>29140</v>
      </c>
      <c r="IF83" s="14">
        <f t="shared" si="224"/>
        <v>360</v>
      </c>
      <c r="IG83" s="14">
        <f t="shared" si="225"/>
        <v>0</v>
      </c>
      <c r="IH83" s="14">
        <f t="shared" si="226"/>
        <v>0</v>
      </c>
      <c r="II83" s="14">
        <f t="shared" si="227"/>
        <v>88340</v>
      </c>
      <c r="IJ83" s="17">
        <f t="shared" si="228"/>
        <v>4.0751641385555811E-3</v>
      </c>
      <c r="IK83" s="17">
        <f t="shared" si="229"/>
        <v>0</v>
      </c>
      <c r="IL83" s="17">
        <f t="shared" si="230"/>
        <v>0</v>
      </c>
      <c r="IM83" s="23">
        <f>SUM(IF$5:IF83)</f>
        <v>20120</v>
      </c>
      <c r="IN83" s="14">
        <f>SUM(IG$5:IG83)</f>
        <v>41020</v>
      </c>
      <c r="IO83" s="14">
        <f>SUM(IH$5:IH83)</f>
        <v>20860</v>
      </c>
      <c r="IP83" s="17">
        <f t="shared" si="231"/>
        <v>0.22775639574371745</v>
      </c>
      <c r="IQ83" s="17">
        <f t="shared" si="232"/>
        <v>0.46434231378763868</v>
      </c>
      <c r="IR83" s="17">
        <f t="shared" si="233"/>
        <v>0.23613312202852615</v>
      </c>
    </row>
    <row r="84" spans="31:252" ht="16.5" x14ac:dyDescent="0.2">
      <c r="AE84" s="13">
        <v>80</v>
      </c>
      <c r="AF84" s="13">
        <f t="shared" si="208"/>
        <v>4</v>
      </c>
      <c r="AG84" s="13">
        <f t="shared" si="172"/>
        <v>4</v>
      </c>
      <c r="AH84" s="14">
        <f t="shared" si="173"/>
        <v>1101004</v>
      </c>
      <c r="AI84" s="14" t="str">
        <f t="shared" si="174"/>
        <v>项昆仑20突</v>
      </c>
      <c r="AJ84" s="25" t="s">
        <v>162</v>
      </c>
      <c r="AK84" s="14">
        <v>1</v>
      </c>
      <c r="AL84" s="14">
        <f t="shared" si="175"/>
        <v>20</v>
      </c>
      <c r="AM84" s="14">
        <f>INDEX(属性投放!$DE$6:$DE$85,(卡牌属性!AG84-2)*20+卡牌属性!AL84)</f>
        <v>34989</v>
      </c>
      <c r="AN84" s="14">
        <f t="shared" si="151"/>
        <v>34989</v>
      </c>
      <c r="AO84" s="14">
        <f t="shared" si="151"/>
        <v>34989</v>
      </c>
      <c r="AP84" s="14">
        <f t="shared" si="151"/>
        <v>34989</v>
      </c>
      <c r="AQ84" s="14">
        <f t="shared" si="151"/>
        <v>34989</v>
      </c>
      <c r="AR84" s="14">
        <f>INDEX(属性投放!$DF$6:$DF$85,(卡牌属性!AG84-2)*20+卡牌属性!AL84)</f>
        <v>17509</v>
      </c>
      <c r="AS84" s="14">
        <f t="shared" si="152"/>
        <v>17509</v>
      </c>
      <c r="AT84" s="14">
        <f t="shared" si="152"/>
        <v>17509</v>
      </c>
      <c r="AU84" s="14">
        <f t="shared" si="152"/>
        <v>17509</v>
      </c>
      <c r="AV84" s="14">
        <f t="shared" si="152"/>
        <v>17509</v>
      </c>
      <c r="AW84" s="14">
        <f>INDEX(属性投放!$DG$6:$DG$85,(卡牌属性!AG84-2)*20+卡牌属性!AL84)</f>
        <v>174845</v>
      </c>
      <c r="AX84" s="14">
        <f t="shared" si="153"/>
        <v>174845</v>
      </c>
      <c r="AY84" s="14">
        <f t="shared" si="153"/>
        <v>174845</v>
      </c>
      <c r="AZ84" s="14">
        <f t="shared" si="153"/>
        <v>174845</v>
      </c>
      <c r="BA84" s="14">
        <f t="shared" si="153"/>
        <v>174845</v>
      </c>
      <c r="BB84" s="14">
        <f>INDEX(属性投放!$DK$6:$DK$85,(卡牌属性!AG84-2)*20+卡牌属性!AL84)</f>
        <v>826</v>
      </c>
      <c r="BC84" s="14">
        <f t="shared" si="154"/>
        <v>826</v>
      </c>
      <c r="BD84" s="14">
        <f t="shared" si="154"/>
        <v>826</v>
      </c>
      <c r="BE84" s="14">
        <f t="shared" si="154"/>
        <v>826</v>
      </c>
      <c r="BF84" s="14">
        <f t="shared" si="154"/>
        <v>826</v>
      </c>
      <c r="BG84" s="14">
        <f>INDEX(属性投放!$DL$6:$DL$85,(卡牌属性!AG84-2)*20+卡牌属性!AL84)</f>
        <v>413</v>
      </c>
      <c r="BH84" s="14">
        <f t="shared" si="155"/>
        <v>413</v>
      </c>
      <c r="BI84" s="14">
        <f t="shared" si="155"/>
        <v>413</v>
      </c>
      <c r="BJ84" s="14">
        <f t="shared" si="155"/>
        <v>413</v>
      </c>
      <c r="BK84" s="14">
        <f t="shared" si="155"/>
        <v>413</v>
      </c>
      <c r="BL84" s="14">
        <f>INDEX(属性投放!$DM$6:$DM$85,(卡牌属性!AG84-2)*20+卡牌属性!AL84)</f>
        <v>4130</v>
      </c>
      <c r="BM84" s="14">
        <f t="shared" si="156"/>
        <v>4130</v>
      </c>
      <c r="BN84" s="14">
        <f t="shared" si="156"/>
        <v>4130</v>
      </c>
      <c r="BO84" s="14">
        <f t="shared" si="156"/>
        <v>4130</v>
      </c>
      <c r="BP84" s="14">
        <f t="shared" si="156"/>
        <v>4130</v>
      </c>
      <c r="BU84" s="13">
        <v>80</v>
      </c>
      <c r="BV84" s="13">
        <f t="shared" si="176"/>
        <v>4</v>
      </c>
      <c r="BW84" s="14">
        <f t="shared" si="177"/>
        <v>2</v>
      </c>
      <c r="BX84" s="14">
        <f t="shared" si="178"/>
        <v>1102004</v>
      </c>
      <c r="BY84" s="14" t="str">
        <f t="shared" si="179"/>
        <v>唐流雨20突</v>
      </c>
      <c r="BZ84" s="25" t="s">
        <v>162</v>
      </c>
      <c r="CA84" s="14">
        <v>2</v>
      </c>
      <c r="CB84" s="14">
        <f t="shared" si="180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674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674</v>
      </c>
      <c r="CN84" s="14">
        <f>INDEX(属性投放!$BD$6:$BD$85,(BW84-2)*20+CB84)</f>
        <v>250</v>
      </c>
      <c r="CQ84" s="13">
        <v>80</v>
      </c>
      <c r="CR84" s="13">
        <f t="shared" si="209"/>
        <v>2</v>
      </c>
      <c r="CS84" s="13">
        <f t="shared" si="210"/>
        <v>28</v>
      </c>
      <c r="CT84" s="14">
        <f t="shared" si="211"/>
        <v>3</v>
      </c>
      <c r="CU84" s="14">
        <f t="shared" si="212"/>
        <v>1102002</v>
      </c>
      <c r="CV84" s="14" t="str">
        <f>INDEX($O$6:$O$36,CR84)&amp;"-"&amp;INDEX(属性投放!$AB$7:$AB$36,CX84)&amp;"-魂火-"&amp;CZ84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701</v>
      </c>
      <c r="CZ84" s="14">
        <f>INDEX(属性投放!$AM$7:$AM$58,CS84)</f>
        <v>1</v>
      </c>
      <c r="DA84" s="14">
        <f t="shared" si="181"/>
        <v>28</v>
      </c>
      <c r="DB84" s="14">
        <f>INDEX(属性投放!$AN$7:$AN$58,DA84)</f>
        <v>90</v>
      </c>
      <c r="DC84" s="14" t="s">
        <v>702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703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704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2"/>
        <v>1102004</v>
      </c>
      <c r="DQ84" s="14" t="str">
        <f t="shared" si="183"/>
        <v>唐流雨20突</v>
      </c>
      <c r="DR84" s="14">
        <f t="shared" si="213"/>
        <v>4</v>
      </c>
      <c r="DS84" s="14">
        <f t="shared" si="214"/>
        <v>2</v>
      </c>
      <c r="DT84" s="14">
        <f t="shared" si="215"/>
        <v>3</v>
      </c>
      <c r="DU84" s="14">
        <f t="shared" si="184"/>
        <v>2</v>
      </c>
      <c r="DV84" s="14">
        <f t="shared" si="185"/>
        <v>20</v>
      </c>
      <c r="DW84" s="14">
        <f t="shared" si="186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7"/>
        <v>9480</v>
      </c>
      <c r="EC84" s="14">
        <f t="shared" si="158"/>
        <v>10066</v>
      </c>
      <c r="ED84" s="14">
        <f t="shared" si="159"/>
        <v>10399</v>
      </c>
      <c r="EE84" s="14">
        <f t="shared" si="160"/>
        <v>10399</v>
      </c>
      <c r="EF84" s="14">
        <f t="shared" si="161"/>
        <v>11923</v>
      </c>
      <c r="EG84" s="14">
        <f t="shared" si="162"/>
        <v>4303</v>
      </c>
      <c r="EH84" s="14">
        <f t="shared" si="163"/>
        <v>4488</v>
      </c>
      <c r="EI84" s="14">
        <f t="shared" si="164"/>
        <v>4488</v>
      </c>
      <c r="EJ84" s="14">
        <f t="shared" si="165"/>
        <v>4725</v>
      </c>
      <c r="EK84" s="14">
        <f t="shared" si="166"/>
        <v>5009</v>
      </c>
      <c r="EL84" s="14">
        <f t="shared" si="167"/>
        <v>89300</v>
      </c>
      <c r="EM84" s="14">
        <f t="shared" si="168"/>
        <v>93900</v>
      </c>
      <c r="EN84" s="14">
        <f t="shared" si="169"/>
        <v>93900</v>
      </c>
      <c r="EO84" s="14">
        <f t="shared" si="170"/>
        <v>99560</v>
      </c>
      <c r="EP84" s="14">
        <f t="shared" si="171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F84" s="14">
        <f>INDEX(属性投放!$BP$6:$BP$85,(卡牌属性!$DU84-2)*20+卡牌属性!$DV84)</f>
        <v>1500</v>
      </c>
      <c r="FG84" s="14">
        <f>INDEX(属性投放!$BP$6:$BP$85,(卡牌属性!$DU84-2)*20+卡牌属性!$DV84)</f>
        <v>1500</v>
      </c>
      <c r="FH84" s="14">
        <f>INDEX(属性投放!$BP$6:$BP$85,(卡牌属性!$DU84-2)*20+卡牌属性!$DV84)</f>
        <v>1500</v>
      </c>
      <c r="FI84" s="14">
        <f>INDEX(属性投放!$BP$6:$BP$85,(卡牌属性!$DU84-2)*20+卡牌属性!$DV84)</f>
        <v>1500</v>
      </c>
      <c r="FJ84" s="14">
        <f>INDEX(属性投放!$BP$6:$BP$85,(卡牌属性!$DU84-2)*20+卡牌属性!$DV84)</f>
        <v>1500</v>
      </c>
      <c r="FK84" s="14">
        <f>INDEX(属性投放!$BQ$6:$BQ$85,(卡牌属性!$DU84-2)*20+卡牌属性!$DV84)</f>
        <v>750</v>
      </c>
      <c r="FL84" s="14">
        <f>INDEX(属性投放!$BQ$6:$BQ$85,(卡牌属性!$DU84-2)*20+卡牌属性!$DV84)</f>
        <v>750</v>
      </c>
      <c r="FM84" s="14">
        <f>INDEX(属性投放!$BQ$6:$BQ$85,(卡牌属性!$DU84-2)*20+卡牌属性!$DV84)</f>
        <v>750</v>
      </c>
      <c r="FN84" s="14">
        <f>INDEX(属性投放!$BQ$6:$BQ$85,(卡牌属性!$DU84-2)*20+卡牌属性!$DV84)</f>
        <v>750</v>
      </c>
      <c r="FO84" s="14">
        <f>INDEX(属性投放!$BQ$6:$BQ$85,(卡牌属性!$DU84-2)*20+卡牌属性!$DV84)</f>
        <v>750</v>
      </c>
      <c r="FP84" s="14">
        <f>INDEX(属性投放!$BR$6:$BR$85,(卡牌属性!$DU84-2)*20+卡牌属性!$DV84)</f>
        <v>15000</v>
      </c>
      <c r="FQ84" s="14">
        <f>INDEX(属性投放!$BR$6:$BR$85,(卡牌属性!$DU84-2)*20+卡牌属性!$DV84)</f>
        <v>15000</v>
      </c>
      <c r="FR84" s="14">
        <f>INDEX(属性投放!$BR$6:$BR$85,(卡牌属性!$DU84-2)*20+卡牌属性!$DV84)</f>
        <v>15000</v>
      </c>
      <c r="FS84" s="14">
        <f>INDEX(属性投放!$BR$6:$BR$85,(卡牌属性!$DU84-2)*20+卡牌属性!$DV84)</f>
        <v>15000</v>
      </c>
      <c r="FT84" s="14">
        <f>INDEX(属性投放!$BR$6:$BR$85,(卡牌属性!$DU84-2)*20+卡牌属性!$DV84)</f>
        <v>15000</v>
      </c>
      <c r="FX84" s="13">
        <v>80</v>
      </c>
      <c r="FY84" s="13">
        <f t="shared" si="187"/>
        <v>16</v>
      </c>
      <c r="FZ84" s="14">
        <f t="shared" si="216"/>
        <v>1102016</v>
      </c>
      <c r="GA84" s="14" t="s">
        <v>1478</v>
      </c>
      <c r="GB84" s="14">
        <f t="shared" si="188"/>
        <v>5</v>
      </c>
      <c r="GC84" s="14" t="str">
        <f t="shared" si="189"/>
        <v>西方龙-5星</v>
      </c>
      <c r="GD84" s="14">
        <f>INDEX(Y$6:Y$36,$FY84)+INDEX(属性偏向!Z$4:Z$8,卡牌属性!$GB84)</f>
        <v>9</v>
      </c>
      <c r="GE84" s="14" t="str">
        <f>INDEX(属性评价,卡牌属性!GD84)</f>
        <v>S</v>
      </c>
      <c r="GF84" s="14">
        <f>INDEX(Z$6:Z$36,$FY84)+INDEX(属性偏向!AA$4:AA$8,卡牌属性!$GB84)</f>
        <v>10</v>
      </c>
      <c r="GG84" s="14" t="str">
        <f>INDEX(属性评价,卡牌属性!GF84)</f>
        <v>S+</v>
      </c>
      <c r="GH84" s="14">
        <f>INDEX(AA$6:AA$36,$FY84)+INDEX(属性偏向!AB$4:AB$8,卡牌属性!$GB84)</f>
        <v>11</v>
      </c>
      <c r="GI84" s="14" t="str">
        <f>INDEX(属性评价,卡牌属性!GH84)</f>
        <v>SS</v>
      </c>
      <c r="GL84" s="13">
        <v>80</v>
      </c>
      <c r="GM84" s="13">
        <f t="shared" si="190"/>
        <v>16</v>
      </c>
      <c r="GN84" s="14">
        <f t="shared" si="217"/>
        <v>1101041</v>
      </c>
      <c r="GO84" s="14" t="s">
        <v>1478</v>
      </c>
      <c r="GP84" s="14">
        <f t="shared" si="191"/>
        <v>5</v>
      </c>
      <c r="GQ84" s="14" t="str">
        <f t="shared" si="192"/>
        <v>常服夏玲-5星</v>
      </c>
      <c r="GR84" s="14">
        <f>INDEX(J$6:J$36,$GM84)+INDEX(属性偏向!Z$4:Z$8,卡牌属性!$GB84)</f>
        <v>5</v>
      </c>
      <c r="GS84" s="14" t="str">
        <f>INDEX(属性评价,卡牌属性!GR84)</f>
        <v>B</v>
      </c>
      <c r="GT84" s="14">
        <f>INDEX(K$6:K$36,$GM84)+INDEX(属性偏向!Z$4:Z$8,卡牌属性!$GB84)</f>
        <v>6</v>
      </c>
      <c r="GU84" s="14" t="str">
        <f>INDEX(属性评价,卡牌属性!GT84)</f>
        <v>B+</v>
      </c>
      <c r="GV84" s="14">
        <f>INDEX(L$6:L$36,$GM84)+INDEX(属性偏向!Z$4:Z$8,卡牌属性!$GB84)</f>
        <v>6</v>
      </c>
      <c r="GW84" s="14" t="str">
        <f>INDEX(属性评价,卡牌属性!GV84)</f>
        <v>B+</v>
      </c>
      <c r="HA84" s="13">
        <v>80</v>
      </c>
      <c r="HB84" s="13">
        <f>MATCH(HA84-1,属性投放!$T$6:$T$66,1)</f>
        <v>10</v>
      </c>
      <c r="HC84" s="13">
        <f>MATCH(HA84,属性投放!$AN$6:$AN$58,1)-1</f>
        <v>24</v>
      </c>
      <c r="HD84" s="13">
        <f>MATCH(HA84-1,属性投放!$AD$6:$AD$26,1)</f>
        <v>11</v>
      </c>
      <c r="HE84" s="13" t="str">
        <f>INDEX(属性投放!$AB$7:$AB$26,卡牌属性!HD84)</f>
        <v>大叫唤+1</v>
      </c>
      <c r="HF84" s="14">
        <f t="shared" si="193"/>
        <v>1535</v>
      </c>
      <c r="HG84" s="14">
        <f t="shared" si="194"/>
        <v>740</v>
      </c>
      <c r="HH84" s="14">
        <f t="shared" si="195"/>
        <v>14650</v>
      </c>
      <c r="HI84" s="14">
        <f t="shared" si="196"/>
        <v>12</v>
      </c>
      <c r="HJ84" s="14">
        <f t="shared" si="197"/>
        <v>6</v>
      </c>
      <c r="HK84" s="14">
        <f t="shared" si="198"/>
        <v>120</v>
      </c>
      <c r="HL84" s="14">
        <f>HF84+HI84*($HA84-INDEX(属性投放!$AD$6:$AD$26,卡牌属性!$HD84))</f>
        <v>1631</v>
      </c>
      <c r="HM84" s="14">
        <f>HG84+HJ84*($HA84-INDEX(属性投放!$AD$6:$AD$26,卡牌属性!$HD84))</f>
        <v>788</v>
      </c>
      <c r="HN84" s="14">
        <f>HH84+HK84*($HA84-INDEX(属性投放!$AD$6:$AD$26,卡牌属性!$HD84))</f>
        <v>15610</v>
      </c>
      <c r="HO84" s="14">
        <f t="shared" si="199"/>
        <v>1495</v>
      </c>
      <c r="HP84" s="14">
        <f t="shared" si="200"/>
        <v>751</v>
      </c>
      <c r="HQ84" s="14">
        <f t="shared" si="201"/>
        <v>14950</v>
      </c>
      <c r="HR84" s="14">
        <f>IF(COUNTIF(属性投放!$AN$7:$AN$58,"="&amp;卡牌属性!HA84)&gt;0,卡牌属性!HC84,0)</f>
        <v>24</v>
      </c>
      <c r="HS84" s="14">
        <f t="shared" si="202"/>
        <v>130</v>
      </c>
      <c r="HT84" s="14">
        <f t="shared" si="203"/>
        <v>65</v>
      </c>
      <c r="HU84" s="14">
        <f t="shared" si="204"/>
        <v>1300</v>
      </c>
      <c r="HV84" s="14">
        <f>IF(COUNTIF(属性投放!$AD$6:$AD$26,"="&amp;卡牌属性!HA84)&gt;0,卡牌属性!HD84,0)</f>
        <v>11</v>
      </c>
      <c r="HW84" s="14">
        <f t="shared" si="205"/>
        <v>160</v>
      </c>
      <c r="HX84" s="14">
        <f t="shared" si="206"/>
        <v>80</v>
      </c>
      <c r="HY84" s="14">
        <f t="shared" si="207"/>
        <v>1600</v>
      </c>
      <c r="HZ84" s="14">
        <f t="shared" si="218"/>
        <v>12</v>
      </c>
      <c r="IA84" s="14">
        <f t="shared" si="219"/>
        <v>6</v>
      </c>
      <c r="IB84" s="14">
        <f t="shared" si="220"/>
        <v>120</v>
      </c>
      <c r="IC84" s="14">
        <f t="shared" si="221"/>
        <v>3126</v>
      </c>
      <c r="ID84" s="14">
        <f t="shared" si="222"/>
        <v>1539</v>
      </c>
      <c r="IE84" s="14">
        <f t="shared" si="223"/>
        <v>30560</v>
      </c>
      <c r="IF84" s="14">
        <f t="shared" si="224"/>
        <v>360</v>
      </c>
      <c r="IG84" s="14">
        <f t="shared" si="225"/>
        <v>3900</v>
      </c>
      <c r="IH84" s="14">
        <f t="shared" si="226"/>
        <v>4800</v>
      </c>
      <c r="II84" s="14">
        <f t="shared" si="227"/>
        <v>92600</v>
      </c>
      <c r="IJ84" s="17">
        <f t="shared" si="228"/>
        <v>3.8876889848812094E-3</v>
      </c>
      <c r="IK84" s="17">
        <f t="shared" si="229"/>
        <v>4.2116630669546434E-2</v>
      </c>
      <c r="IL84" s="17">
        <f t="shared" si="230"/>
        <v>5.183585313174946E-2</v>
      </c>
      <c r="IM84" s="23">
        <f>SUM(IF$5:IF84)</f>
        <v>20480</v>
      </c>
      <c r="IN84" s="14">
        <f>SUM(IG$5:IG84)</f>
        <v>44920</v>
      </c>
      <c r="IO84" s="14">
        <f>SUM(IH$5:IH84)</f>
        <v>25660</v>
      </c>
      <c r="IP84" s="17">
        <f t="shared" si="231"/>
        <v>0.22116630669546436</v>
      </c>
      <c r="IQ84" s="17">
        <f t="shared" si="232"/>
        <v>0.48509719222462205</v>
      </c>
      <c r="IR84" s="17">
        <f t="shared" si="233"/>
        <v>0.27710583153347734</v>
      </c>
    </row>
    <row r="85" spans="31:252" ht="16.5" x14ac:dyDescent="0.2">
      <c r="AE85" s="13">
        <v>81</v>
      </c>
      <c r="AF85" s="13">
        <f t="shared" si="208"/>
        <v>5</v>
      </c>
      <c r="AG85" s="13">
        <f t="shared" si="172"/>
        <v>4</v>
      </c>
      <c r="AH85" s="14">
        <f t="shared" si="173"/>
        <v>1101005</v>
      </c>
      <c r="AI85" s="14" t="str">
        <f t="shared" si="174"/>
        <v>刘羽禅1突</v>
      </c>
      <c r="AJ85" s="25" t="s">
        <v>162</v>
      </c>
      <c r="AK85" s="14">
        <v>1</v>
      </c>
      <c r="AL85" s="14">
        <f t="shared" si="175"/>
        <v>1</v>
      </c>
      <c r="AM85" s="14">
        <f>INDEX(属性投放!$DE$6:$DE$85,(卡牌属性!AG85-2)*20+卡牌属性!AL85)</f>
        <v>120</v>
      </c>
      <c r="AN85" s="14">
        <f t="shared" ref="AN85:AQ104" si="234">$AM85</f>
        <v>120</v>
      </c>
      <c r="AO85" s="14">
        <f t="shared" si="234"/>
        <v>120</v>
      </c>
      <c r="AP85" s="14">
        <f t="shared" si="234"/>
        <v>120</v>
      </c>
      <c r="AQ85" s="14">
        <f t="shared" si="234"/>
        <v>120</v>
      </c>
      <c r="AR85" s="14">
        <f>INDEX(属性投放!$DF$6:$DF$85,(卡牌属性!AG85-2)*20+卡牌属性!AL85)</f>
        <v>20</v>
      </c>
      <c r="AS85" s="14">
        <f t="shared" ref="AS85:AV104" si="235">$AR85</f>
        <v>20</v>
      </c>
      <c r="AT85" s="14">
        <f t="shared" si="235"/>
        <v>20</v>
      </c>
      <c r="AU85" s="14">
        <f t="shared" si="235"/>
        <v>20</v>
      </c>
      <c r="AV85" s="14">
        <f t="shared" si="235"/>
        <v>20</v>
      </c>
      <c r="AW85" s="14">
        <f>INDEX(属性投放!$DG$6:$DG$85,(卡牌属性!AG85-2)*20+卡牌属性!AL85)</f>
        <v>500</v>
      </c>
      <c r="AX85" s="14">
        <f t="shared" ref="AX85:BA104" si="236">$AW85</f>
        <v>500</v>
      </c>
      <c r="AY85" s="14">
        <f t="shared" si="236"/>
        <v>500</v>
      </c>
      <c r="AZ85" s="14">
        <f t="shared" si="236"/>
        <v>500</v>
      </c>
      <c r="BA85" s="14">
        <f t="shared" si="236"/>
        <v>500</v>
      </c>
      <c r="BB85" s="14">
        <f>INDEX(属性投放!$DK$6:$DK$85,(卡牌属性!AG85-2)*20+卡牌属性!AL85)</f>
        <v>13</v>
      </c>
      <c r="BC85" s="14">
        <f t="shared" ref="BC85:BF104" si="237">$BB85</f>
        <v>13</v>
      </c>
      <c r="BD85" s="14">
        <f t="shared" si="237"/>
        <v>13</v>
      </c>
      <c r="BE85" s="14">
        <f t="shared" si="237"/>
        <v>13</v>
      </c>
      <c r="BF85" s="14">
        <f t="shared" si="237"/>
        <v>13</v>
      </c>
      <c r="BG85" s="14">
        <f>INDEX(属性投放!$DL$6:$DL$85,(卡牌属性!AG85-2)*20+卡牌属性!AL85)</f>
        <v>6</v>
      </c>
      <c r="BH85" s="14">
        <f t="shared" ref="BH85:BK104" si="238">$BG85</f>
        <v>6</v>
      </c>
      <c r="BI85" s="14">
        <f t="shared" si="238"/>
        <v>6</v>
      </c>
      <c r="BJ85" s="14">
        <f t="shared" si="238"/>
        <v>6</v>
      </c>
      <c r="BK85" s="14">
        <f t="shared" si="238"/>
        <v>6</v>
      </c>
      <c r="BL85" s="14">
        <f>INDEX(属性投放!$DM$6:$DM$85,(卡牌属性!AG85-2)*20+卡牌属性!AL85)</f>
        <v>65</v>
      </c>
      <c r="BM85" s="14">
        <f t="shared" ref="BM85:BP104" si="239">$BL85</f>
        <v>65</v>
      </c>
      <c r="BN85" s="14">
        <f t="shared" si="239"/>
        <v>65</v>
      </c>
      <c r="BO85" s="14">
        <f t="shared" si="239"/>
        <v>65</v>
      </c>
      <c r="BP85" s="14">
        <f t="shared" si="239"/>
        <v>65</v>
      </c>
      <c r="BU85" s="13">
        <v>81</v>
      </c>
      <c r="BV85" s="13">
        <f t="shared" si="176"/>
        <v>5</v>
      </c>
      <c r="BW85" s="14">
        <f t="shared" si="177"/>
        <v>3</v>
      </c>
      <c r="BX85" s="14">
        <f t="shared" si="178"/>
        <v>1102005</v>
      </c>
      <c r="BY85" s="14" t="str">
        <f t="shared" si="179"/>
        <v>李轩辕1突</v>
      </c>
      <c r="BZ85" s="25" t="s">
        <v>162</v>
      </c>
      <c r="CA85" s="14">
        <v>2</v>
      </c>
      <c r="CB85" s="14">
        <f t="shared" si="180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674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674</v>
      </c>
      <c r="CN85" s="14">
        <f>INDEX(属性投放!$BD$6:$BD$85,(BW85-2)*20+CB85)</f>
        <v>80</v>
      </c>
      <c r="CQ85" s="13">
        <v>81</v>
      </c>
      <c r="CR85" s="13">
        <f t="shared" si="209"/>
        <v>2</v>
      </c>
      <c r="CS85" s="13">
        <f t="shared" si="210"/>
        <v>29</v>
      </c>
      <c r="CT85" s="14">
        <f t="shared" si="211"/>
        <v>3</v>
      </c>
      <c r="CU85" s="14">
        <f t="shared" si="212"/>
        <v>1102002</v>
      </c>
      <c r="CV85" s="14" t="str">
        <f>INDEX($O$6:$O$36,CR85)&amp;"-"&amp;INDEX(属性投放!$AB$7:$AB$36,CX85)&amp;"-魂火-"&amp;CZ85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701</v>
      </c>
      <c r="CZ85" s="14">
        <f>INDEX(属性投放!$AM$7:$AM$58,CS85)</f>
        <v>2</v>
      </c>
      <c r="DA85" s="14">
        <f t="shared" si="181"/>
        <v>29</v>
      </c>
      <c r="DB85" s="14">
        <f>INDEX(属性投放!$AN$7:$AN$58,DA85)</f>
        <v>92</v>
      </c>
      <c r="DC85" s="14" t="s">
        <v>702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703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704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2"/>
        <v>1102005</v>
      </c>
      <c r="DQ85" s="14" t="str">
        <f t="shared" si="183"/>
        <v>李轩辕1突</v>
      </c>
      <c r="DR85" s="14">
        <f t="shared" si="213"/>
        <v>4</v>
      </c>
      <c r="DS85" s="14">
        <f t="shared" si="214"/>
        <v>5</v>
      </c>
      <c r="DT85" s="14">
        <f t="shared" si="215"/>
        <v>6</v>
      </c>
      <c r="DU85" s="14">
        <f t="shared" si="184"/>
        <v>3</v>
      </c>
      <c r="DV85" s="14">
        <f t="shared" si="185"/>
        <v>1</v>
      </c>
      <c r="DW85" s="14">
        <f t="shared" si="186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F85" s="14">
        <f>INDEX(属性投放!$BP$6:$BP$85,(卡牌属性!$DU85-2)*20+卡牌属性!$DV85)</f>
        <v>35</v>
      </c>
      <c r="FG85" s="14">
        <f>INDEX(属性投放!$BP$6:$BP$85,(卡牌属性!$DU85-2)*20+卡牌属性!$DV85)</f>
        <v>35</v>
      </c>
      <c r="FH85" s="14">
        <f>INDEX(属性投放!$BP$6:$BP$85,(卡牌属性!$DU85-2)*20+卡牌属性!$DV85)</f>
        <v>35</v>
      </c>
      <c r="FI85" s="14">
        <f>INDEX(属性投放!$BP$6:$BP$85,(卡牌属性!$DU85-2)*20+卡牌属性!$DV85)</f>
        <v>35</v>
      </c>
      <c r="FJ85" s="14">
        <f>INDEX(属性投放!$BP$6:$BP$85,(卡牌属性!$DU85-2)*20+卡牌属性!$DV85)</f>
        <v>35</v>
      </c>
      <c r="FK85" s="14">
        <f>INDEX(属性投放!$BQ$6:$BQ$85,(卡牌属性!$DU85-2)*20+卡牌属性!$DV85)</f>
        <v>18</v>
      </c>
      <c r="FL85" s="14">
        <f>INDEX(属性投放!$BQ$6:$BQ$85,(卡牌属性!$DU85-2)*20+卡牌属性!$DV85)</f>
        <v>18</v>
      </c>
      <c r="FM85" s="14">
        <f>INDEX(属性投放!$BQ$6:$BQ$85,(卡牌属性!$DU85-2)*20+卡牌属性!$DV85)</f>
        <v>18</v>
      </c>
      <c r="FN85" s="14">
        <f>INDEX(属性投放!$BQ$6:$BQ$85,(卡牌属性!$DU85-2)*20+卡牌属性!$DV85)</f>
        <v>18</v>
      </c>
      <c r="FO85" s="14">
        <f>INDEX(属性投放!$BQ$6:$BQ$85,(卡牌属性!$DU85-2)*20+卡牌属性!$DV85)</f>
        <v>18</v>
      </c>
      <c r="FP85" s="14">
        <f>INDEX(属性投放!$BR$6:$BR$85,(卡牌属性!$DU85-2)*20+卡牌属性!$DV85)</f>
        <v>350</v>
      </c>
      <c r="FQ85" s="14">
        <f>INDEX(属性投放!$BR$6:$BR$85,(卡牌属性!$DU85-2)*20+卡牌属性!$DV85)</f>
        <v>350</v>
      </c>
      <c r="FR85" s="14">
        <f>INDEX(属性投放!$BR$6:$BR$85,(卡牌属性!$DU85-2)*20+卡牌属性!$DV85)</f>
        <v>350</v>
      </c>
      <c r="FS85" s="14">
        <f>INDEX(属性投放!$BR$6:$BR$85,(卡牌属性!$DU85-2)*20+卡牌属性!$DV85)</f>
        <v>350</v>
      </c>
      <c r="FT85" s="14">
        <f>INDEX(属性投放!$BR$6:$BR$85,(卡牌属性!$DU85-2)*20+卡牌属性!$DV85)</f>
        <v>350</v>
      </c>
      <c r="FX85" s="13">
        <v>81</v>
      </c>
      <c r="FY85" s="13">
        <f t="shared" si="187"/>
        <v>17</v>
      </c>
      <c r="FZ85" s="14">
        <f t="shared" si="216"/>
        <v>1102017</v>
      </c>
      <c r="GA85" s="14" t="s">
        <v>1478</v>
      </c>
      <c r="GB85" s="14">
        <f t="shared" si="188"/>
        <v>1</v>
      </c>
      <c r="GC85" s="14" t="str">
        <f t="shared" si="189"/>
        <v>飞廉-1星</v>
      </c>
      <c r="GD85" s="14">
        <f>INDEX(Y$6:Y$36,$FY85)+INDEX(属性偏向!Z$4:Z$8,卡牌属性!$GB85)</f>
        <v>6</v>
      </c>
      <c r="GE85" s="14" t="str">
        <f>INDEX(属性评价,卡牌属性!GD85)</f>
        <v>B+</v>
      </c>
      <c r="GF85" s="14">
        <f>INDEX(Z$6:Z$36,$FY85)+INDEX(属性偏向!AA$4:AA$8,卡牌属性!$GB85)</f>
        <v>6</v>
      </c>
      <c r="GG85" s="14" t="str">
        <f>INDEX(属性评价,卡牌属性!GF85)</f>
        <v>B+</v>
      </c>
      <c r="GH85" s="14">
        <f>INDEX(AA$6:AA$36,$FY85)+INDEX(属性偏向!AB$4:AB$8,卡牌属性!$GB85)</f>
        <v>4</v>
      </c>
      <c r="GI85" s="14" t="str">
        <f>INDEX(属性评价,卡牌属性!GH85)</f>
        <v>C+</v>
      </c>
      <c r="GL85" s="13">
        <v>81</v>
      </c>
      <c r="GM85" s="13">
        <f t="shared" ref="GM85:GM89" si="240">INT((GL85-1)/5)+1</f>
        <v>17</v>
      </c>
      <c r="GN85" s="14">
        <f t="shared" si="217"/>
        <v>1101016</v>
      </c>
      <c r="GO85" s="14" t="s">
        <v>1478</v>
      </c>
      <c r="GP85" s="14">
        <f t="shared" si="191"/>
        <v>1</v>
      </c>
      <c r="GQ85" s="14" t="str">
        <f t="shared" si="192"/>
        <v>秦王攻-1星</v>
      </c>
      <c r="GR85" s="14">
        <f>INDEX(J$6:J$36,$GM85)+INDEX(属性偏向!Z$4:Z$8,卡牌属性!$GB85)</f>
        <v>8</v>
      </c>
      <c r="GS85" s="14" t="str">
        <f>INDEX(属性评价,卡牌属性!GR85)</f>
        <v>A+</v>
      </c>
      <c r="GT85" s="14">
        <f>INDEX(K$6:K$36,$GM85)+INDEX(属性偏向!Z$4:Z$8,卡牌属性!$GB85)</f>
        <v>6</v>
      </c>
      <c r="GU85" s="14" t="str">
        <f>INDEX(属性评价,卡牌属性!GT85)</f>
        <v>B+</v>
      </c>
      <c r="GV85" s="14">
        <f>INDEX(L$6:L$36,$GM85)+INDEX(属性偏向!Z$4:Z$8,卡牌属性!$GB85)</f>
        <v>6</v>
      </c>
      <c r="GW85" s="14" t="str">
        <f>INDEX(属性评价,卡牌属性!GV85)</f>
        <v>B+</v>
      </c>
      <c r="HA85" s="13">
        <v>81</v>
      </c>
      <c r="HB85" s="13">
        <f>MATCH(HA85-1,属性投放!$T$6:$T$66,1)</f>
        <v>10</v>
      </c>
      <c r="HC85" s="13">
        <f>MATCH(HA85,属性投放!$AN$6:$AN$58,1)-1</f>
        <v>24</v>
      </c>
      <c r="HD85" s="13">
        <f>MATCH(HA85-1,属性投放!$AD$6:$AD$26,1)</f>
        <v>12</v>
      </c>
      <c r="HE85" s="13" t="str">
        <f>INDEX(属性投放!$AB$7:$AB$26,卡牌属性!HD85)</f>
        <v>大叫唤+2</v>
      </c>
      <c r="HF85" s="14">
        <f t="shared" si="193"/>
        <v>1831</v>
      </c>
      <c r="HG85" s="14">
        <f t="shared" si="194"/>
        <v>888</v>
      </c>
      <c r="HH85" s="14">
        <f t="shared" si="195"/>
        <v>17610</v>
      </c>
      <c r="HI85" s="14">
        <f t="shared" si="196"/>
        <v>12</v>
      </c>
      <c r="HJ85" s="14">
        <f t="shared" si="197"/>
        <v>6</v>
      </c>
      <c r="HK85" s="14">
        <f t="shared" si="198"/>
        <v>120</v>
      </c>
      <c r="HL85" s="14">
        <f>HF85+HI85*($HA85-INDEX(属性投放!$AD$6:$AD$26,卡牌属性!$HD85))</f>
        <v>1843</v>
      </c>
      <c r="HM85" s="14">
        <f>HG85+HJ85*($HA85-INDEX(属性投放!$AD$6:$AD$26,卡牌属性!$HD85))</f>
        <v>894</v>
      </c>
      <c r="HN85" s="14">
        <f>HH85+HK85*($HA85-INDEX(属性投放!$AD$6:$AD$26,卡牌属性!$HD85))</f>
        <v>17730</v>
      </c>
      <c r="HO85" s="14">
        <f t="shared" si="199"/>
        <v>1495</v>
      </c>
      <c r="HP85" s="14">
        <f t="shared" si="200"/>
        <v>751</v>
      </c>
      <c r="HQ85" s="14">
        <f t="shared" si="201"/>
        <v>14950</v>
      </c>
      <c r="HR85" s="14">
        <f>IF(COUNTIF(属性投放!$AN$7:$AN$58,"="&amp;卡牌属性!HA85)&gt;0,卡牌属性!HC85,0)</f>
        <v>0</v>
      </c>
      <c r="HS85" s="14">
        <f t="shared" si="202"/>
        <v>0</v>
      </c>
      <c r="HT85" s="14">
        <f t="shared" si="203"/>
        <v>0</v>
      </c>
      <c r="HU85" s="14">
        <f t="shared" si="204"/>
        <v>0</v>
      </c>
      <c r="HV85" s="14">
        <f>IF(COUNTIF(属性投放!$AD$6:$AD$26,"="&amp;卡牌属性!HA85)&gt;0,卡牌属性!HD85,0)</f>
        <v>0</v>
      </c>
      <c r="HW85" s="14">
        <f t="shared" si="205"/>
        <v>0</v>
      </c>
      <c r="HX85" s="14">
        <f t="shared" si="206"/>
        <v>0</v>
      </c>
      <c r="HY85" s="14">
        <f t="shared" si="207"/>
        <v>0</v>
      </c>
      <c r="HZ85" s="14">
        <f t="shared" si="218"/>
        <v>12</v>
      </c>
      <c r="IA85" s="14">
        <f t="shared" si="219"/>
        <v>6</v>
      </c>
      <c r="IB85" s="14">
        <f t="shared" si="220"/>
        <v>120</v>
      </c>
      <c r="IC85" s="14">
        <f t="shared" si="221"/>
        <v>3338</v>
      </c>
      <c r="ID85" s="14">
        <f t="shared" si="222"/>
        <v>1645</v>
      </c>
      <c r="IE85" s="14">
        <f t="shared" si="223"/>
        <v>32680</v>
      </c>
      <c r="IF85" s="14">
        <f t="shared" si="224"/>
        <v>360</v>
      </c>
      <c r="IG85" s="14">
        <f t="shared" si="225"/>
        <v>0</v>
      </c>
      <c r="IH85" s="14">
        <f t="shared" si="226"/>
        <v>0</v>
      </c>
      <c r="II85" s="14">
        <f t="shared" si="227"/>
        <v>98960</v>
      </c>
      <c r="IJ85" s="17">
        <f t="shared" si="228"/>
        <v>3.6378334680679061E-3</v>
      </c>
      <c r="IK85" s="17">
        <f t="shared" si="229"/>
        <v>0</v>
      </c>
      <c r="IL85" s="17">
        <f t="shared" si="230"/>
        <v>0</v>
      </c>
      <c r="IM85" s="23">
        <f>SUM(IF$5:IF85)</f>
        <v>20840</v>
      </c>
      <c r="IN85" s="14">
        <f>SUM(IG$5:IG85)</f>
        <v>44920</v>
      </c>
      <c r="IO85" s="14">
        <f>SUM(IH$5:IH85)</f>
        <v>25660</v>
      </c>
      <c r="IP85" s="17">
        <f t="shared" si="231"/>
        <v>0.21059013742926436</v>
      </c>
      <c r="IQ85" s="17">
        <f t="shared" si="232"/>
        <v>0.45392077607113984</v>
      </c>
      <c r="IR85" s="17">
        <f t="shared" si="233"/>
        <v>0.25929668552950685</v>
      </c>
    </row>
    <row r="86" spans="31:252" ht="16.5" x14ac:dyDescent="0.2">
      <c r="AE86" s="13">
        <v>82</v>
      </c>
      <c r="AF86" s="13">
        <f t="shared" si="208"/>
        <v>5</v>
      </c>
      <c r="AG86" s="13">
        <f t="shared" si="172"/>
        <v>4</v>
      </c>
      <c r="AH86" s="14">
        <f t="shared" si="173"/>
        <v>1101005</v>
      </c>
      <c r="AI86" s="14" t="str">
        <f t="shared" si="174"/>
        <v>刘羽禅2突</v>
      </c>
      <c r="AJ86" s="25" t="s">
        <v>162</v>
      </c>
      <c r="AK86" s="14">
        <v>1</v>
      </c>
      <c r="AL86" s="14">
        <f t="shared" si="175"/>
        <v>2</v>
      </c>
      <c r="AM86" s="14">
        <f>INDEX(属性投放!$DE$6:$DE$85,(卡牌属性!AG86-2)*20+卡牌属性!AL86)</f>
        <v>250</v>
      </c>
      <c r="AN86" s="14">
        <f t="shared" si="234"/>
        <v>250</v>
      </c>
      <c r="AO86" s="14">
        <f t="shared" si="234"/>
        <v>250</v>
      </c>
      <c r="AP86" s="14">
        <f t="shared" si="234"/>
        <v>250</v>
      </c>
      <c r="AQ86" s="14">
        <f t="shared" si="234"/>
        <v>250</v>
      </c>
      <c r="AR86" s="14">
        <f>INDEX(属性投放!$DF$6:$DF$85,(卡牌属性!AG86-2)*20+卡牌属性!AL86)</f>
        <v>80</v>
      </c>
      <c r="AS86" s="14">
        <f t="shared" si="235"/>
        <v>80</v>
      </c>
      <c r="AT86" s="14">
        <f t="shared" si="235"/>
        <v>80</v>
      </c>
      <c r="AU86" s="14">
        <f t="shared" si="235"/>
        <v>80</v>
      </c>
      <c r="AV86" s="14">
        <f t="shared" si="235"/>
        <v>80</v>
      </c>
      <c r="AW86" s="14">
        <f>INDEX(属性投放!$DG$6:$DG$85,(卡牌属性!AG86-2)*20+卡牌属性!AL86)</f>
        <v>1150</v>
      </c>
      <c r="AX86" s="14">
        <f t="shared" si="236"/>
        <v>1150</v>
      </c>
      <c r="AY86" s="14">
        <f t="shared" si="236"/>
        <v>1150</v>
      </c>
      <c r="AZ86" s="14">
        <f t="shared" si="236"/>
        <v>1150</v>
      </c>
      <c r="BA86" s="14">
        <f t="shared" si="236"/>
        <v>1150</v>
      </c>
      <c r="BB86" s="14">
        <f>INDEX(属性投放!$DK$6:$DK$85,(卡牌属性!AG86-2)*20+卡牌属性!AL86)</f>
        <v>26</v>
      </c>
      <c r="BC86" s="14">
        <f t="shared" si="237"/>
        <v>26</v>
      </c>
      <c r="BD86" s="14">
        <f t="shared" si="237"/>
        <v>26</v>
      </c>
      <c r="BE86" s="14">
        <f t="shared" si="237"/>
        <v>26</v>
      </c>
      <c r="BF86" s="14">
        <f t="shared" si="237"/>
        <v>26</v>
      </c>
      <c r="BG86" s="14">
        <f>INDEX(属性投放!$DL$6:$DL$85,(卡牌属性!AG86-2)*20+卡牌属性!AL86)</f>
        <v>14</v>
      </c>
      <c r="BH86" s="14">
        <f t="shared" si="238"/>
        <v>14</v>
      </c>
      <c r="BI86" s="14">
        <f t="shared" si="238"/>
        <v>14</v>
      </c>
      <c r="BJ86" s="14">
        <f t="shared" si="238"/>
        <v>14</v>
      </c>
      <c r="BK86" s="14">
        <f t="shared" si="238"/>
        <v>14</v>
      </c>
      <c r="BL86" s="14">
        <f>INDEX(属性投放!$DM$6:$DM$85,(卡牌属性!AG86-2)*20+卡牌属性!AL86)</f>
        <v>130</v>
      </c>
      <c r="BM86" s="14">
        <f t="shared" si="239"/>
        <v>130</v>
      </c>
      <c r="BN86" s="14">
        <f t="shared" si="239"/>
        <v>130</v>
      </c>
      <c r="BO86" s="14">
        <f t="shared" si="239"/>
        <v>130</v>
      </c>
      <c r="BP86" s="14">
        <f t="shared" si="239"/>
        <v>130</v>
      </c>
      <c r="BU86" s="13">
        <v>82</v>
      </c>
      <c r="BV86" s="13">
        <f t="shared" si="176"/>
        <v>5</v>
      </c>
      <c r="BW86" s="14">
        <f t="shared" si="177"/>
        <v>3</v>
      </c>
      <c r="BX86" s="14">
        <f t="shared" si="178"/>
        <v>1102005</v>
      </c>
      <c r="BY86" s="14" t="str">
        <f t="shared" si="179"/>
        <v>李轩辕2突</v>
      </c>
      <c r="BZ86" s="25" t="s">
        <v>162</v>
      </c>
      <c r="CA86" s="14">
        <v>2</v>
      </c>
      <c r="CB86" s="14">
        <f t="shared" si="180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674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674</v>
      </c>
      <c r="CN86" s="14">
        <f>INDEX(属性投放!$BD$6:$BD$85,(BW86-2)*20+CB86)</f>
        <v>100</v>
      </c>
      <c r="CQ86" s="13">
        <v>82</v>
      </c>
      <c r="CR86" s="13">
        <f t="shared" si="209"/>
        <v>2</v>
      </c>
      <c r="CS86" s="13">
        <f t="shared" si="210"/>
        <v>30</v>
      </c>
      <c r="CT86" s="14">
        <f t="shared" si="211"/>
        <v>3</v>
      </c>
      <c r="CU86" s="14">
        <f t="shared" si="212"/>
        <v>1102002</v>
      </c>
      <c r="CV86" s="14" t="str">
        <f>INDEX($O$6:$O$36,CR86)&amp;"-"&amp;INDEX(属性投放!$AB$7:$AB$36,CX86)&amp;"-魂火-"&amp;CZ86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701</v>
      </c>
      <c r="CZ86" s="14">
        <f>INDEX(属性投放!$AM$7:$AM$58,CS86)</f>
        <v>3</v>
      </c>
      <c r="DA86" s="14">
        <f t="shared" si="181"/>
        <v>30</v>
      </c>
      <c r="DB86" s="14">
        <f>INDEX(属性投放!$AN$7:$AN$58,DA86)</f>
        <v>95</v>
      </c>
      <c r="DC86" s="14" t="s">
        <v>702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703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704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2"/>
        <v>1102005</v>
      </c>
      <c r="DQ86" s="14" t="str">
        <f t="shared" si="183"/>
        <v>李轩辕2突</v>
      </c>
      <c r="DR86" s="14">
        <f t="shared" si="213"/>
        <v>4</v>
      </c>
      <c r="DS86" s="14">
        <f t="shared" si="214"/>
        <v>5</v>
      </c>
      <c r="DT86" s="14">
        <f t="shared" si="215"/>
        <v>6</v>
      </c>
      <c r="DU86" s="14">
        <f t="shared" si="184"/>
        <v>3</v>
      </c>
      <c r="DV86" s="14">
        <f t="shared" si="185"/>
        <v>2</v>
      </c>
      <c r="DW86" s="14">
        <f t="shared" si="186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F86" s="14">
        <f>INDEX(属性投放!$BP$6:$BP$85,(卡牌属性!$DU86-2)*20+卡牌属性!$DV86)</f>
        <v>45</v>
      </c>
      <c r="FG86" s="14">
        <f>INDEX(属性投放!$BP$6:$BP$85,(卡牌属性!$DU86-2)*20+卡牌属性!$DV86)</f>
        <v>45</v>
      </c>
      <c r="FH86" s="14">
        <f>INDEX(属性投放!$BP$6:$BP$85,(卡牌属性!$DU86-2)*20+卡牌属性!$DV86)</f>
        <v>45</v>
      </c>
      <c r="FI86" s="14">
        <f>INDEX(属性投放!$BP$6:$BP$85,(卡牌属性!$DU86-2)*20+卡牌属性!$DV86)</f>
        <v>45</v>
      </c>
      <c r="FJ86" s="14">
        <f>INDEX(属性投放!$BP$6:$BP$85,(卡牌属性!$DU86-2)*20+卡牌属性!$DV86)</f>
        <v>45</v>
      </c>
      <c r="FK86" s="14">
        <f>INDEX(属性投放!$BQ$6:$BQ$85,(卡牌属性!$DU86-2)*20+卡牌属性!$DV86)</f>
        <v>23</v>
      </c>
      <c r="FL86" s="14">
        <f>INDEX(属性投放!$BQ$6:$BQ$85,(卡牌属性!$DU86-2)*20+卡牌属性!$DV86)</f>
        <v>23</v>
      </c>
      <c r="FM86" s="14">
        <f>INDEX(属性投放!$BQ$6:$BQ$85,(卡牌属性!$DU86-2)*20+卡牌属性!$DV86)</f>
        <v>23</v>
      </c>
      <c r="FN86" s="14">
        <f>INDEX(属性投放!$BQ$6:$BQ$85,(卡牌属性!$DU86-2)*20+卡牌属性!$DV86)</f>
        <v>23</v>
      </c>
      <c r="FO86" s="14">
        <f>INDEX(属性投放!$BQ$6:$BQ$85,(卡牌属性!$DU86-2)*20+卡牌属性!$DV86)</f>
        <v>23</v>
      </c>
      <c r="FP86" s="14">
        <f>INDEX(属性投放!$BR$6:$BR$85,(卡牌属性!$DU86-2)*20+卡牌属性!$DV86)</f>
        <v>450</v>
      </c>
      <c r="FQ86" s="14">
        <f>INDEX(属性投放!$BR$6:$BR$85,(卡牌属性!$DU86-2)*20+卡牌属性!$DV86)</f>
        <v>450</v>
      </c>
      <c r="FR86" s="14">
        <f>INDEX(属性投放!$BR$6:$BR$85,(卡牌属性!$DU86-2)*20+卡牌属性!$DV86)</f>
        <v>450</v>
      </c>
      <c r="FS86" s="14">
        <f>INDEX(属性投放!$BR$6:$BR$85,(卡牌属性!$DU86-2)*20+卡牌属性!$DV86)</f>
        <v>450</v>
      </c>
      <c r="FT86" s="14">
        <f>INDEX(属性投放!$BR$6:$BR$85,(卡牌属性!$DU86-2)*20+卡牌属性!$DV86)</f>
        <v>450</v>
      </c>
      <c r="FX86" s="13">
        <v>82</v>
      </c>
      <c r="FY86" s="13">
        <f t="shared" si="187"/>
        <v>17</v>
      </c>
      <c r="FZ86" s="14">
        <f t="shared" si="216"/>
        <v>1102017</v>
      </c>
      <c r="GA86" s="14" t="s">
        <v>1478</v>
      </c>
      <c r="GB86" s="14">
        <f t="shared" si="188"/>
        <v>2</v>
      </c>
      <c r="GC86" s="14" t="str">
        <f t="shared" si="189"/>
        <v>飞廉-2星</v>
      </c>
      <c r="GD86" s="14">
        <f>INDEX(Y$6:Y$36,$FY86)+INDEX(属性偏向!Z$4:Z$8,卡牌属性!$GB86)</f>
        <v>7</v>
      </c>
      <c r="GE86" s="14" t="str">
        <f>INDEX(属性评价,卡牌属性!GD86)</f>
        <v>A</v>
      </c>
      <c r="GF86" s="14">
        <f>INDEX(Z$6:Z$36,$FY86)+INDEX(属性偏向!AA$4:AA$8,卡牌属性!$GB86)</f>
        <v>7</v>
      </c>
      <c r="GG86" s="14" t="str">
        <f>INDEX(属性评价,卡牌属性!GF86)</f>
        <v>A</v>
      </c>
      <c r="GH86" s="14">
        <f>INDEX(AA$6:AA$36,$FY86)+INDEX(属性偏向!AB$4:AB$8,卡牌属性!$GB86)</f>
        <v>5</v>
      </c>
      <c r="GI86" s="14" t="str">
        <f>INDEX(属性评价,卡牌属性!GH86)</f>
        <v>B</v>
      </c>
      <c r="GL86" s="13">
        <v>82</v>
      </c>
      <c r="GM86" s="13">
        <f t="shared" si="240"/>
        <v>17</v>
      </c>
      <c r="GN86" s="14">
        <f t="shared" si="217"/>
        <v>1101016</v>
      </c>
      <c r="GO86" s="14" t="s">
        <v>1478</v>
      </c>
      <c r="GP86" s="14">
        <f t="shared" si="191"/>
        <v>2</v>
      </c>
      <c r="GQ86" s="14" t="str">
        <f t="shared" si="192"/>
        <v>秦王攻-2星</v>
      </c>
      <c r="GR86" s="14">
        <f>INDEX(J$6:J$36,$GM86)+INDEX(属性偏向!Z$4:Z$8,卡牌属性!$GB86)</f>
        <v>9</v>
      </c>
      <c r="GS86" s="14" t="str">
        <f>INDEX(属性评价,卡牌属性!GR86)</f>
        <v>S</v>
      </c>
      <c r="GT86" s="14">
        <f>INDEX(K$6:K$36,$GM86)+INDEX(属性偏向!Z$4:Z$8,卡牌属性!$GB86)</f>
        <v>7</v>
      </c>
      <c r="GU86" s="14" t="str">
        <f>INDEX(属性评价,卡牌属性!GT86)</f>
        <v>A</v>
      </c>
      <c r="GV86" s="14">
        <f>INDEX(L$6:L$36,$GM86)+INDEX(属性偏向!Z$4:Z$8,卡牌属性!$GB86)</f>
        <v>7</v>
      </c>
      <c r="GW86" s="14" t="str">
        <f>INDEX(属性评价,卡牌属性!GV86)</f>
        <v>A</v>
      </c>
      <c r="HA86" s="13">
        <v>82</v>
      </c>
      <c r="HB86" s="13">
        <f>MATCH(HA86-1,属性投放!$T$6:$T$66,1)</f>
        <v>11</v>
      </c>
      <c r="HC86" s="13">
        <f>MATCH(HA86,属性投放!$AN$6:$AN$58,1)-1</f>
        <v>25</v>
      </c>
      <c r="HD86" s="13">
        <f>MATCH(HA86-1,属性投放!$AD$6:$AD$26,1)</f>
        <v>12</v>
      </c>
      <c r="HE86" s="13" t="str">
        <f>INDEX(属性投放!$AB$7:$AB$26,卡牌属性!HD86)</f>
        <v>大叫唤+2</v>
      </c>
      <c r="HF86" s="14">
        <f t="shared" si="193"/>
        <v>1831</v>
      </c>
      <c r="HG86" s="14">
        <f t="shared" si="194"/>
        <v>888</v>
      </c>
      <c r="HH86" s="14">
        <f t="shared" si="195"/>
        <v>17610</v>
      </c>
      <c r="HI86" s="14">
        <f t="shared" si="196"/>
        <v>12</v>
      </c>
      <c r="HJ86" s="14">
        <f t="shared" si="197"/>
        <v>6</v>
      </c>
      <c r="HK86" s="14">
        <f t="shared" si="198"/>
        <v>120</v>
      </c>
      <c r="HL86" s="14">
        <f>HF86+HI86*($HA86-INDEX(属性投放!$AD$6:$AD$26,卡牌属性!$HD86))</f>
        <v>1855</v>
      </c>
      <c r="HM86" s="14">
        <f>HG86+HJ86*($HA86-INDEX(属性投放!$AD$6:$AD$26,卡牌属性!$HD86))</f>
        <v>900</v>
      </c>
      <c r="HN86" s="14">
        <f>HH86+HK86*($HA86-INDEX(属性投放!$AD$6:$AD$26,卡牌属性!$HD86))</f>
        <v>17850</v>
      </c>
      <c r="HO86" s="14">
        <f t="shared" si="199"/>
        <v>1665</v>
      </c>
      <c r="HP86" s="14">
        <f t="shared" si="200"/>
        <v>836</v>
      </c>
      <c r="HQ86" s="14">
        <f t="shared" si="201"/>
        <v>16650</v>
      </c>
      <c r="HR86" s="14">
        <f>IF(COUNTIF(属性投放!$AN$7:$AN$58,"="&amp;卡牌属性!HA86)&gt;0,卡牌属性!HC86,0)</f>
        <v>25</v>
      </c>
      <c r="HS86" s="14">
        <f t="shared" si="202"/>
        <v>170</v>
      </c>
      <c r="HT86" s="14">
        <f t="shared" si="203"/>
        <v>85</v>
      </c>
      <c r="HU86" s="14">
        <f t="shared" si="204"/>
        <v>1700</v>
      </c>
      <c r="HV86" s="14">
        <f>IF(COUNTIF(属性投放!$AD$6:$AD$26,"="&amp;卡牌属性!HA86)&gt;0,卡牌属性!HD86,0)</f>
        <v>0</v>
      </c>
      <c r="HW86" s="14">
        <f t="shared" si="205"/>
        <v>0</v>
      </c>
      <c r="HX86" s="14">
        <f t="shared" si="206"/>
        <v>0</v>
      </c>
      <c r="HY86" s="14">
        <f t="shared" si="207"/>
        <v>0</v>
      </c>
      <c r="HZ86" s="14">
        <f t="shared" si="218"/>
        <v>12</v>
      </c>
      <c r="IA86" s="14">
        <f t="shared" si="219"/>
        <v>6</v>
      </c>
      <c r="IB86" s="14">
        <f t="shared" si="220"/>
        <v>120</v>
      </c>
      <c r="IC86" s="14">
        <f t="shared" si="221"/>
        <v>3520</v>
      </c>
      <c r="ID86" s="14">
        <f t="shared" si="222"/>
        <v>1736</v>
      </c>
      <c r="IE86" s="14">
        <f t="shared" si="223"/>
        <v>34500</v>
      </c>
      <c r="IF86" s="14">
        <f t="shared" si="224"/>
        <v>360</v>
      </c>
      <c r="IG86" s="14">
        <f t="shared" si="225"/>
        <v>5100</v>
      </c>
      <c r="IH86" s="14">
        <f t="shared" si="226"/>
        <v>0</v>
      </c>
      <c r="II86" s="14">
        <f t="shared" si="227"/>
        <v>104420</v>
      </c>
      <c r="IJ86" s="17">
        <f t="shared" si="228"/>
        <v>3.4476153993487839E-3</v>
      </c>
      <c r="IK86" s="17">
        <f t="shared" si="229"/>
        <v>4.8841218157441101E-2</v>
      </c>
      <c r="IL86" s="17">
        <f t="shared" si="230"/>
        <v>0</v>
      </c>
      <c r="IM86" s="23">
        <f>SUM(IF$5:IF86)</f>
        <v>21200</v>
      </c>
      <c r="IN86" s="14">
        <f>SUM(IG$5:IG86)</f>
        <v>50020</v>
      </c>
      <c r="IO86" s="14">
        <f>SUM(IH$5:IH86)</f>
        <v>25660</v>
      </c>
      <c r="IP86" s="17">
        <f t="shared" si="231"/>
        <v>0.20302624018387283</v>
      </c>
      <c r="IQ86" s="17">
        <f t="shared" si="232"/>
        <v>0.47902700632062822</v>
      </c>
      <c r="IR86" s="17">
        <f t="shared" si="233"/>
        <v>0.2457383642980272</v>
      </c>
    </row>
    <row r="87" spans="31:252" ht="16.5" x14ac:dyDescent="0.2">
      <c r="AE87" s="13">
        <v>83</v>
      </c>
      <c r="AF87" s="13">
        <f t="shared" si="208"/>
        <v>5</v>
      </c>
      <c r="AG87" s="13">
        <f t="shared" si="172"/>
        <v>4</v>
      </c>
      <c r="AH87" s="14">
        <f t="shared" si="173"/>
        <v>1101005</v>
      </c>
      <c r="AI87" s="14" t="str">
        <f t="shared" si="174"/>
        <v>刘羽禅3突</v>
      </c>
      <c r="AJ87" s="25" t="s">
        <v>162</v>
      </c>
      <c r="AK87" s="14">
        <v>1</v>
      </c>
      <c r="AL87" s="14">
        <f t="shared" si="175"/>
        <v>3</v>
      </c>
      <c r="AM87" s="14">
        <f>INDEX(属性投放!$DE$6:$DE$85,(卡牌属性!AG87-2)*20+卡牌属性!AL87)</f>
        <v>316</v>
      </c>
      <c r="AN87" s="14">
        <f t="shared" si="234"/>
        <v>316</v>
      </c>
      <c r="AO87" s="14">
        <f t="shared" si="234"/>
        <v>316</v>
      </c>
      <c r="AP87" s="14">
        <f t="shared" si="234"/>
        <v>316</v>
      </c>
      <c r="AQ87" s="14">
        <f t="shared" si="234"/>
        <v>316</v>
      </c>
      <c r="AR87" s="14">
        <f>INDEX(属性投放!$DF$6:$DF$85,(卡牌属性!AG87-2)*20+卡牌属性!AL87)</f>
        <v>114</v>
      </c>
      <c r="AS87" s="14">
        <f t="shared" si="235"/>
        <v>114</v>
      </c>
      <c r="AT87" s="14">
        <f t="shared" si="235"/>
        <v>114</v>
      </c>
      <c r="AU87" s="14">
        <f t="shared" si="235"/>
        <v>114</v>
      </c>
      <c r="AV87" s="14">
        <f t="shared" si="235"/>
        <v>114</v>
      </c>
      <c r="AW87" s="14">
        <f>INDEX(属性投放!$DG$6:$DG$85,(卡牌属性!AG87-2)*20+卡牌属性!AL87)</f>
        <v>1480</v>
      </c>
      <c r="AX87" s="14">
        <f t="shared" si="236"/>
        <v>1480</v>
      </c>
      <c r="AY87" s="14">
        <f t="shared" si="236"/>
        <v>1480</v>
      </c>
      <c r="AZ87" s="14">
        <f t="shared" si="236"/>
        <v>1480</v>
      </c>
      <c r="BA87" s="14">
        <f t="shared" si="236"/>
        <v>1480</v>
      </c>
      <c r="BB87" s="14">
        <f>INDEX(属性投放!$DK$6:$DK$85,(卡牌属性!AG87-2)*20+卡牌属性!AL87)</f>
        <v>26</v>
      </c>
      <c r="BC87" s="14">
        <f t="shared" si="237"/>
        <v>26</v>
      </c>
      <c r="BD87" s="14">
        <f t="shared" si="237"/>
        <v>26</v>
      </c>
      <c r="BE87" s="14">
        <f t="shared" si="237"/>
        <v>26</v>
      </c>
      <c r="BF87" s="14">
        <f t="shared" si="237"/>
        <v>26</v>
      </c>
      <c r="BG87" s="14">
        <f>INDEX(属性投放!$DL$6:$DL$85,(卡牌属性!AG87-2)*20+卡牌属性!AL87)</f>
        <v>14</v>
      </c>
      <c r="BH87" s="14">
        <f t="shared" si="238"/>
        <v>14</v>
      </c>
      <c r="BI87" s="14">
        <f t="shared" si="238"/>
        <v>14</v>
      </c>
      <c r="BJ87" s="14">
        <f t="shared" si="238"/>
        <v>14</v>
      </c>
      <c r="BK87" s="14">
        <f t="shared" si="238"/>
        <v>14</v>
      </c>
      <c r="BL87" s="14">
        <f>INDEX(属性投放!$DM$6:$DM$85,(卡牌属性!AG87-2)*20+卡牌属性!AL87)</f>
        <v>130</v>
      </c>
      <c r="BM87" s="14">
        <f t="shared" si="239"/>
        <v>130</v>
      </c>
      <c r="BN87" s="14">
        <f t="shared" si="239"/>
        <v>130</v>
      </c>
      <c r="BO87" s="14">
        <f t="shared" si="239"/>
        <v>130</v>
      </c>
      <c r="BP87" s="14">
        <f t="shared" si="239"/>
        <v>130</v>
      </c>
      <c r="BU87" s="13">
        <v>83</v>
      </c>
      <c r="BV87" s="13">
        <f t="shared" si="176"/>
        <v>5</v>
      </c>
      <c r="BW87" s="14">
        <f t="shared" si="177"/>
        <v>3</v>
      </c>
      <c r="BX87" s="14">
        <f t="shared" si="178"/>
        <v>1102005</v>
      </c>
      <c r="BY87" s="14" t="str">
        <f t="shared" si="179"/>
        <v>李轩辕3突</v>
      </c>
      <c r="BZ87" s="25" t="s">
        <v>162</v>
      </c>
      <c r="CA87" s="14">
        <v>2</v>
      </c>
      <c r="CB87" s="14">
        <f t="shared" si="180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674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674</v>
      </c>
      <c r="CN87" s="14">
        <f>INDEX(属性投放!$BD$6:$BD$85,(BW87-2)*20+CB87)</f>
        <v>100</v>
      </c>
      <c r="CQ87" s="13">
        <v>83</v>
      </c>
      <c r="CR87" s="13">
        <f t="shared" si="209"/>
        <v>2</v>
      </c>
      <c r="CS87" s="13">
        <f t="shared" si="210"/>
        <v>31</v>
      </c>
      <c r="CT87" s="14">
        <f t="shared" si="211"/>
        <v>3</v>
      </c>
      <c r="CU87" s="14">
        <f t="shared" si="212"/>
        <v>1102002</v>
      </c>
      <c r="CV87" s="14" t="str">
        <f>INDEX($O$6:$O$36,CR87)&amp;"-"&amp;INDEX(属性投放!$AB$7:$AB$36,CX87)&amp;"-魂火-"&amp;CZ87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701</v>
      </c>
      <c r="CZ87" s="14">
        <f>INDEX(属性投放!$AM$7:$AM$58,CS87)</f>
        <v>1</v>
      </c>
      <c r="DA87" s="14">
        <f t="shared" si="181"/>
        <v>31</v>
      </c>
      <c r="DB87" s="14">
        <f>INDEX(属性投放!$AN$7:$AN$58,DA87)</f>
        <v>97</v>
      </c>
      <c r="DC87" s="14" t="s">
        <v>702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703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704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2"/>
        <v>1102005</v>
      </c>
      <c r="DQ87" s="14" t="str">
        <f t="shared" si="183"/>
        <v>李轩辕3突</v>
      </c>
      <c r="DR87" s="14">
        <f t="shared" si="213"/>
        <v>4</v>
      </c>
      <c r="DS87" s="14">
        <f t="shared" si="214"/>
        <v>5</v>
      </c>
      <c r="DT87" s="14">
        <f t="shared" si="215"/>
        <v>6</v>
      </c>
      <c r="DU87" s="14">
        <f t="shared" si="184"/>
        <v>3</v>
      </c>
      <c r="DV87" s="14">
        <f t="shared" si="185"/>
        <v>3</v>
      </c>
      <c r="DW87" s="14">
        <f t="shared" si="186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F87" s="14">
        <f>INDEX(属性投放!$BP$6:$BP$85,(卡牌属性!$DU87-2)*20+卡牌属性!$DV87)</f>
        <v>75</v>
      </c>
      <c r="FG87" s="14">
        <f>INDEX(属性投放!$BP$6:$BP$85,(卡牌属性!$DU87-2)*20+卡牌属性!$DV87)</f>
        <v>75</v>
      </c>
      <c r="FH87" s="14">
        <f>INDEX(属性投放!$BP$6:$BP$85,(卡牌属性!$DU87-2)*20+卡牌属性!$DV87)</f>
        <v>75</v>
      </c>
      <c r="FI87" s="14">
        <f>INDEX(属性投放!$BP$6:$BP$85,(卡牌属性!$DU87-2)*20+卡牌属性!$DV87)</f>
        <v>75</v>
      </c>
      <c r="FJ87" s="14">
        <f>INDEX(属性投放!$BP$6:$BP$85,(卡牌属性!$DU87-2)*20+卡牌属性!$DV87)</f>
        <v>75</v>
      </c>
      <c r="FK87" s="14">
        <f>INDEX(属性投放!$BQ$6:$BQ$85,(卡牌属性!$DU87-2)*20+卡牌属性!$DV87)</f>
        <v>38</v>
      </c>
      <c r="FL87" s="14">
        <f>INDEX(属性投放!$BQ$6:$BQ$85,(卡牌属性!$DU87-2)*20+卡牌属性!$DV87)</f>
        <v>38</v>
      </c>
      <c r="FM87" s="14">
        <f>INDEX(属性投放!$BQ$6:$BQ$85,(卡牌属性!$DU87-2)*20+卡牌属性!$DV87)</f>
        <v>38</v>
      </c>
      <c r="FN87" s="14">
        <f>INDEX(属性投放!$BQ$6:$BQ$85,(卡牌属性!$DU87-2)*20+卡牌属性!$DV87)</f>
        <v>38</v>
      </c>
      <c r="FO87" s="14">
        <f>INDEX(属性投放!$BQ$6:$BQ$85,(卡牌属性!$DU87-2)*20+卡牌属性!$DV87)</f>
        <v>38</v>
      </c>
      <c r="FP87" s="14">
        <f>INDEX(属性投放!$BR$6:$BR$85,(卡牌属性!$DU87-2)*20+卡牌属性!$DV87)</f>
        <v>750</v>
      </c>
      <c r="FQ87" s="14">
        <f>INDEX(属性投放!$BR$6:$BR$85,(卡牌属性!$DU87-2)*20+卡牌属性!$DV87)</f>
        <v>750</v>
      </c>
      <c r="FR87" s="14">
        <f>INDEX(属性投放!$BR$6:$BR$85,(卡牌属性!$DU87-2)*20+卡牌属性!$DV87)</f>
        <v>750</v>
      </c>
      <c r="FS87" s="14">
        <f>INDEX(属性投放!$BR$6:$BR$85,(卡牌属性!$DU87-2)*20+卡牌属性!$DV87)</f>
        <v>750</v>
      </c>
      <c r="FT87" s="14">
        <f>INDEX(属性投放!$BR$6:$BR$85,(卡牌属性!$DU87-2)*20+卡牌属性!$DV87)</f>
        <v>750</v>
      </c>
      <c r="FX87" s="13">
        <v>83</v>
      </c>
      <c r="FY87" s="13">
        <f t="shared" si="187"/>
        <v>17</v>
      </c>
      <c r="FZ87" s="14">
        <f t="shared" si="216"/>
        <v>1102017</v>
      </c>
      <c r="GA87" s="14" t="s">
        <v>1478</v>
      </c>
      <c r="GB87" s="14">
        <f t="shared" si="188"/>
        <v>3</v>
      </c>
      <c r="GC87" s="14" t="str">
        <f t="shared" si="189"/>
        <v>飞廉-3星</v>
      </c>
      <c r="GD87" s="14">
        <f>INDEX(Y$6:Y$36,$FY87)+INDEX(属性偏向!Z$4:Z$8,卡牌属性!$GB87)</f>
        <v>8</v>
      </c>
      <c r="GE87" s="14" t="str">
        <f>INDEX(属性评价,卡牌属性!GD87)</f>
        <v>A+</v>
      </c>
      <c r="GF87" s="14">
        <f>INDEX(Z$6:Z$36,$FY87)+INDEX(属性偏向!AA$4:AA$8,卡牌属性!$GB87)</f>
        <v>7</v>
      </c>
      <c r="GG87" s="14" t="str">
        <f>INDEX(属性评价,卡牌属性!GF87)</f>
        <v>A</v>
      </c>
      <c r="GH87" s="14">
        <f>INDEX(AA$6:AA$36,$FY87)+INDEX(属性偏向!AB$4:AB$8,卡牌属性!$GB87)</f>
        <v>5</v>
      </c>
      <c r="GI87" s="14" t="str">
        <f>INDEX(属性评价,卡牌属性!GH87)</f>
        <v>B</v>
      </c>
      <c r="GL87" s="13">
        <v>83</v>
      </c>
      <c r="GM87" s="13">
        <f t="shared" si="240"/>
        <v>17</v>
      </c>
      <c r="GN87" s="14">
        <f t="shared" si="217"/>
        <v>1101016</v>
      </c>
      <c r="GO87" s="14" t="s">
        <v>1478</v>
      </c>
      <c r="GP87" s="14">
        <f t="shared" si="191"/>
        <v>3</v>
      </c>
      <c r="GQ87" s="14" t="str">
        <f t="shared" si="192"/>
        <v>秦王攻-3星</v>
      </c>
      <c r="GR87" s="14">
        <f>INDEX(J$6:J$36,$GM87)+INDEX(属性偏向!Z$4:Z$8,卡牌属性!$GB87)</f>
        <v>10</v>
      </c>
      <c r="GS87" s="14" t="str">
        <f>INDEX(属性评价,卡牌属性!GR87)</f>
        <v>S+</v>
      </c>
      <c r="GT87" s="14">
        <f>INDEX(K$6:K$36,$GM87)+INDEX(属性偏向!Z$4:Z$8,卡牌属性!$GB87)</f>
        <v>8</v>
      </c>
      <c r="GU87" s="14" t="str">
        <f>INDEX(属性评价,卡牌属性!GT87)</f>
        <v>A+</v>
      </c>
      <c r="GV87" s="14">
        <f>INDEX(L$6:L$36,$GM87)+INDEX(属性偏向!Z$4:Z$8,卡牌属性!$GB87)</f>
        <v>8</v>
      </c>
      <c r="GW87" s="14" t="str">
        <f>INDEX(属性评价,卡牌属性!GV87)</f>
        <v>A+</v>
      </c>
      <c r="HA87" s="13">
        <v>83</v>
      </c>
      <c r="HB87" s="13">
        <f>MATCH(HA87-1,属性投放!$T$6:$T$66,1)</f>
        <v>11</v>
      </c>
      <c r="HC87" s="13">
        <f>MATCH(HA87,属性投放!$AN$6:$AN$58,1)-1</f>
        <v>25</v>
      </c>
      <c r="HD87" s="13">
        <f>MATCH(HA87-1,属性投放!$AD$6:$AD$26,1)</f>
        <v>12</v>
      </c>
      <c r="HE87" s="13" t="str">
        <f>INDEX(属性投放!$AB$7:$AB$26,卡牌属性!HD87)</f>
        <v>大叫唤+2</v>
      </c>
      <c r="HF87" s="14">
        <f t="shared" si="193"/>
        <v>1831</v>
      </c>
      <c r="HG87" s="14">
        <f t="shared" si="194"/>
        <v>888</v>
      </c>
      <c r="HH87" s="14">
        <f t="shared" si="195"/>
        <v>17610</v>
      </c>
      <c r="HI87" s="14">
        <f t="shared" si="196"/>
        <v>12</v>
      </c>
      <c r="HJ87" s="14">
        <f t="shared" si="197"/>
        <v>6</v>
      </c>
      <c r="HK87" s="14">
        <f t="shared" si="198"/>
        <v>120</v>
      </c>
      <c r="HL87" s="14">
        <f>HF87+HI87*($HA87-INDEX(属性投放!$AD$6:$AD$26,卡牌属性!$HD87))</f>
        <v>1867</v>
      </c>
      <c r="HM87" s="14">
        <f>HG87+HJ87*($HA87-INDEX(属性投放!$AD$6:$AD$26,卡牌属性!$HD87))</f>
        <v>906</v>
      </c>
      <c r="HN87" s="14">
        <f>HH87+HK87*($HA87-INDEX(属性投放!$AD$6:$AD$26,卡牌属性!$HD87))</f>
        <v>17970</v>
      </c>
      <c r="HO87" s="14">
        <f t="shared" si="199"/>
        <v>1665</v>
      </c>
      <c r="HP87" s="14">
        <f t="shared" si="200"/>
        <v>836</v>
      </c>
      <c r="HQ87" s="14">
        <f t="shared" si="201"/>
        <v>16650</v>
      </c>
      <c r="HR87" s="14">
        <f>IF(COUNTIF(属性投放!$AN$7:$AN$58,"="&amp;卡牌属性!HA87)&gt;0,卡牌属性!HC87,0)</f>
        <v>0</v>
      </c>
      <c r="HS87" s="14">
        <f t="shared" si="202"/>
        <v>0</v>
      </c>
      <c r="HT87" s="14">
        <f t="shared" si="203"/>
        <v>0</v>
      </c>
      <c r="HU87" s="14">
        <f t="shared" si="204"/>
        <v>0</v>
      </c>
      <c r="HV87" s="14">
        <f>IF(COUNTIF(属性投放!$AD$6:$AD$26,"="&amp;卡牌属性!HA87)&gt;0,卡牌属性!HD87,0)</f>
        <v>0</v>
      </c>
      <c r="HW87" s="14">
        <f t="shared" si="205"/>
        <v>0</v>
      </c>
      <c r="HX87" s="14">
        <f t="shared" si="206"/>
        <v>0</v>
      </c>
      <c r="HY87" s="14">
        <f t="shared" si="207"/>
        <v>0</v>
      </c>
      <c r="HZ87" s="14">
        <f t="shared" si="218"/>
        <v>12</v>
      </c>
      <c r="IA87" s="14">
        <f t="shared" si="219"/>
        <v>6</v>
      </c>
      <c r="IB87" s="14">
        <f t="shared" si="220"/>
        <v>120</v>
      </c>
      <c r="IC87" s="14">
        <f t="shared" si="221"/>
        <v>3532</v>
      </c>
      <c r="ID87" s="14">
        <f t="shared" si="222"/>
        <v>1742</v>
      </c>
      <c r="IE87" s="14">
        <f t="shared" si="223"/>
        <v>34620</v>
      </c>
      <c r="IF87" s="14">
        <f t="shared" si="224"/>
        <v>360</v>
      </c>
      <c r="IG87" s="14">
        <f t="shared" si="225"/>
        <v>0</v>
      </c>
      <c r="IH87" s="14">
        <f t="shared" si="226"/>
        <v>0</v>
      </c>
      <c r="II87" s="14">
        <f t="shared" si="227"/>
        <v>104780</v>
      </c>
      <c r="IJ87" s="17">
        <f t="shared" si="228"/>
        <v>3.4357701851498376E-3</v>
      </c>
      <c r="IK87" s="17">
        <f t="shared" si="229"/>
        <v>0</v>
      </c>
      <c r="IL87" s="17">
        <f t="shared" si="230"/>
        <v>0</v>
      </c>
      <c r="IM87" s="23">
        <f>SUM(IF$5:IF87)</f>
        <v>21560</v>
      </c>
      <c r="IN87" s="14">
        <f>SUM(IG$5:IG87)</f>
        <v>50020</v>
      </c>
      <c r="IO87" s="14">
        <f>SUM(IH$5:IH87)</f>
        <v>25660</v>
      </c>
      <c r="IP87" s="17">
        <f t="shared" si="231"/>
        <v>0.20576445886619585</v>
      </c>
      <c r="IQ87" s="17">
        <f t="shared" si="232"/>
        <v>0.47738117961443022</v>
      </c>
      <c r="IR87" s="17">
        <f t="shared" si="233"/>
        <v>0.24489406375262454</v>
      </c>
    </row>
    <row r="88" spans="31:252" ht="16.5" x14ac:dyDescent="0.2">
      <c r="AE88" s="13">
        <v>84</v>
      </c>
      <c r="AF88" s="13">
        <f t="shared" si="208"/>
        <v>5</v>
      </c>
      <c r="AG88" s="13">
        <f t="shared" si="172"/>
        <v>4</v>
      </c>
      <c r="AH88" s="14">
        <f t="shared" si="173"/>
        <v>1101005</v>
      </c>
      <c r="AI88" s="14" t="str">
        <f t="shared" si="174"/>
        <v>刘羽禅4突</v>
      </c>
      <c r="AJ88" s="25" t="s">
        <v>162</v>
      </c>
      <c r="AK88" s="14">
        <v>1</v>
      </c>
      <c r="AL88" s="14">
        <f t="shared" si="175"/>
        <v>4</v>
      </c>
      <c r="AM88" s="14">
        <f>INDEX(属性投放!$DE$6:$DE$85,(卡牌属性!AG88-2)*20+卡牌属性!AL88)</f>
        <v>642</v>
      </c>
      <c r="AN88" s="14">
        <f t="shared" si="234"/>
        <v>642</v>
      </c>
      <c r="AO88" s="14">
        <f t="shared" si="234"/>
        <v>642</v>
      </c>
      <c r="AP88" s="14">
        <f t="shared" si="234"/>
        <v>642</v>
      </c>
      <c r="AQ88" s="14">
        <f t="shared" si="234"/>
        <v>642</v>
      </c>
      <c r="AR88" s="14">
        <f>INDEX(属性投放!$DF$6:$DF$85,(卡牌属性!AG88-2)*20+卡牌属性!AL88)</f>
        <v>288</v>
      </c>
      <c r="AS88" s="14">
        <f t="shared" si="235"/>
        <v>288</v>
      </c>
      <c r="AT88" s="14">
        <f t="shared" si="235"/>
        <v>288</v>
      </c>
      <c r="AU88" s="14">
        <f t="shared" si="235"/>
        <v>288</v>
      </c>
      <c r="AV88" s="14">
        <f t="shared" si="235"/>
        <v>288</v>
      </c>
      <c r="AW88" s="14">
        <f>INDEX(属性投放!$DG$6:$DG$85,(卡牌属性!AG88-2)*20+卡牌属性!AL88)</f>
        <v>3110</v>
      </c>
      <c r="AX88" s="14">
        <f t="shared" si="236"/>
        <v>3110</v>
      </c>
      <c r="AY88" s="14">
        <f t="shared" si="236"/>
        <v>3110</v>
      </c>
      <c r="AZ88" s="14">
        <f t="shared" si="236"/>
        <v>3110</v>
      </c>
      <c r="BA88" s="14">
        <f t="shared" si="236"/>
        <v>3110</v>
      </c>
      <c r="BB88" s="14">
        <f>INDEX(属性投放!$DK$6:$DK$85,(卡牌属性!AG88-2)*20+卡牌属性!AL88)</f>
        <v>47</v>
      </c>
      <c r="BC88" s="14">
        <f t="shared" si="237"/>
        <v>47</v>
      </c>
      <c r="BD88" s="14">
        <f t="shared" si="237"/>
        <v>47</v>
      </c>
      <c r="BE88" s="14">
        <f t="shared" si="237"/>
        <v>47</v>
      </c>
      <c r="BF88" s="14">
        <f t="shared" si="237"/>
        <v>47</v>
      </c>
      <c r="BG88" s="14">
        <f>INDEX(属性投放!$DL$6:$DL$85,(卡牌属性!AG88-2)*20+卡牌属性!AL88)</f>
        <v>24</v>
      </c>
      <c r="BH88" s="14">
        <f t="shared" si="238"/>
        <v>24</v>
      </c>
      <c r="BI88" s="14">
        <f t="shared" si="238"/>
        <v>24</v>
      </c>
      <c r="BJ88" s="14">
        <f t="shared" si="238"/>
        <v>24</v>
      </c>
      <c r="BK88" s="14">
        <f t="shared" si="238"/>
        <v>24</v>
      </c>
      <c r="BL88" s="14">
        <f>INDEX(属性投放!$DM$6:$DM$85,(卡牌属性!AG88-2)*20+卡牌属性!AL88)</f>
        <v>235</v>
      </c>
      <c r="BM88" s="14">
        <f t="shared" si="239"/>
        <v>235</v>
      </c>
      <c r="BN88" s="14">
        <f t="shared" si="239"/>
        <v>235</v>
      </c>
      <c r="BO88" s="14">
        <f t="shared" si="239"/>
        <v>235</v>
      </c>
      <c r="BP88" s="14">
        <f t="shared" si="239"/>
        <v>235</v>
      </c>
      <c r="BU88" s="13">
        <v>84</v>
      </c>
      <c r="BV88" s="13">
        <f t="shared" si="176"/>
        <v>5</v>
      </c>
      <c r="BW88" s="14">
        <f t="shared" si="177"/>
        <v>3</v>
      </c>
      <c r="BX88" s="14">
        <f t="shared" si="178"/>
        <v>1102005</v>
      </c>
      <c r="BY88" s="14" t="str">
        <f t="shared" si="179"/>
        <v>李轩辕4突</v>
      </c>
      <c r="BZ88" s="25" t="s">
        <v>162</v>
      </c>
      <c r="CA88" s="14">
        <v>2</v>
      </c>
      <c r="CB88" s="14">
        <f t="shared" si="180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674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674</v>
      </c>
      <c r="CN88" s="14">
        <f>INDEX(属性投放!$BD$6:$BD$85,(BW88-2)*20+CB88)</f>
        <v>120</v>
      </c>
      <c r="CQ88" s="13">
        <v>84</v>
      </c>
      <c r="CR88" s="13">
        <f t="shared" si="209"/>
        <v>2</v>
      </c>
      <c r="CS88" s="13">
        <f t="shared" si="210"/>
        <v>32</v>
      </c>
      <c r="CT88" s="14">
        <f t="shared" si="211"/>
        <v>3</v>
      </c>
      <c r="CU88" s="14">
        <f t="shared" si="212"/>
        <v>1102002</v>
      </c>
      <c r="CV88" s="14" t="str">
        <f>INDEX($O$6:$O$36,CR88)&amp;"-"&amp;INDEX(属性投放!$AB$7:$AB$36,CX88)&amp;"-魂火-"&amp;CZ88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701</v>
      </c>
      <c r="CZ88" s="14">
        <f>INDEX(属性投放!$AM$7:$AM$58,CS88)</f>
        <v>2</v>
      </c>
      <c r="DA88" s="14">
        <f t="shared" si="181"/>
        <v>32</v>
      </c>
      <c r="DB88" s="14">
        <f>INDEX(属性投放!$AN$7:$AN$58,DA88)</f>
        <v>100</v>
      </c>
      <c r="DC88" s="14" t="s">
        <v>702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703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704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2"/>
        <v>1102005</v>
      </c>
      <c r="DQ88" s="14" t="str">
        <f t="shared" si="183"/>
        <v>李轩辕4突</v>
      </c>
      <c r="DR88" s="14">
        <f t="shared" si="213"/>
        <v>4</v>
      </c>
      <c r="DS88" s="14">
        <f t="shared" si="214"/>
        <v>5</v>
      </c>
      <c r="DT88" s="14">
        <f t="shared" si="215"/>
        <v>6</v>
      </c>
      <c r="DU88" s="14">
        <f t="shared" si="184"/>
        <v>3</v>
      </c>
      <c r="DV88" s="14">
        <f t="shared" si="185"/>
        <v>4</v>
      </c>
      <c r="DW88" s="14">
        <f t="shared" si="186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F88" s="14">
        <f>INDEX(属性投放!$BP$6:$BP$85,(卡牌属性!$DU88-2)*20+卡牌属性!$DV88)</f>
        <v>90</v>
      </c>
      <c r="FG88" s="14">
        <f>INDEX(属性投放!$BP$6:$BP$85,(卡牌属性!$DU88-2)*20+卡牌属性!$DV88)</f>
        <v>90</v>
      </c>
      <c r="FH88" s="14">
        <f>INDEX(属性投放!$BP$6:$BP$85,(卡牌属性!$DU88-2)*20+卡牌属性!$DV88)</f>
        <v>90</v>
      </c>
      <c r="FI88" s="14">
        <f>INDEX(属性投放!$BP$6:$BP$85,(卡牌属性!$DU88-2)*20+卡牌属性!$DV88)</f>
        <v>90</v>
      </c>
      <c r="FJ88" s="14">
        <f>INDEX(属性投放!$BP$6:$BP$85,(卡牌属性!$DU88-2)*20+卡牌属性!$DV88)</f>
        <v>90</v>
      </c>
      <c r="FK88" s="14">
        <f>INDEX(属性投放!$BQ$6:$BQ$85,(卡牌属性!$DU88-2)*20+卡牌属性!$DV88)</f>
        <v>45</v>
      </c>
      <c r="FL88" s="14">
        <f>INDEX(属性投放!$BQ$6:$BQ$85,(卡牌属性!$DU88-2)*20+卡牌属性!$DV88)</f>
        <v>45</v>
      </c>
      <c r="FM88" s="14">
        <f>INDEX(属性投放!$BQ$6:$BQ$85,(卡牌属性!$DU88-2)*20+卡牌属性!$DV88)</f>
        <v>45</v>
      </c>
      <c r="FN88" s="14">
        <f>INDEX(属性投放!$BQ$6:$BQ$85,(卡牌属性!$DU88-2)*20+卡牌属性!$DV88)</f>
        <v>45</v>
      </c>
      <c r="FO88" s="14">
        <f>INDEX(属性投放!$BQ$6:$BQ$85,(卡牌属性!$DU88-2)*20+卡牌属性!$DV88)</f>
        <v>45</v>
      </c>
      <c r="FP88" s="14">
        <f>INDEX(属性投放!$BR$6:$BR$85,(卡牌属性!$DU88-2)*20+卡牌属性!$DV88)</f>
        <v>900</v>
      </c>
      <c r="FQ88" s="14">
        <f>INDEX(属性投放!$BR$6:$BR$85,(卡牌属性!$DU88-2)*20+卡牌属性!$DV88)</f>
        <v>900</v>
      </c>
      <c r="FR88" s="14">
        <f>INDEX(属性投放!$BR$6:$BR$85,(卡牌属性!$DU88-2)*20+卡牌属性!$DV88)</f>
        <v>900</v>
      </c>
      <c r="FS88" s="14">
        <f>INDEX(属性投放!$BR$6:$BR$85,(卡牌属性!$DU88-2)*20+卡牌属性!$DV88)</f>
        <v>900</v>
      </c>
      <c r="FT88" s="14">
        <f>INDEX(属性投放!$BR$6:$BR$85,(卡牌属性!$DU88-2)*20+卡牌属性!$DV88)</f>
        <v>900</v>
      </c>
      <c r="FX88" s="13">
        <v>84</v>
      </c>
      <c r="FY88" s="13">
        <f t="shared" si="187"/>
        <v>17</v>
      </c>
      <c r="FZ88" s="14">
        <f t="shared" si="216"/>
        <v>1102017</v>
      </c>
      <c r="GA88" s="14" t="s">
        <v>1478</v>
      </c>
      <c r="GB88" s="14">
        <f t="shared" si="188"/>
        <v>4</v>
      </c>
      <c r="GC88" s="14" t="str">
        <f t="shared" si="189"/>
        <v>飞廉-4星</v>
      </c>
      <c r="GD88" s="14">
        <f>INDEX(Y$6:Y$36,$FY88)+INDEX(属性偏向!Z$4:Z$8,卡牌属性!$GB88)</f>
        <v>8</v>
      </c>
      <c r="GE88" s="14" t="str">
        <f>INDEX(属性评价,卡牌属性!GD88)</f>
        <v>A+</v>
      </c>
      <c r="GF88" s="14">
        <f>INDEX(Z$6:Z$36,$FY88)+INDEX(属性偏向!AA$4:AA$8,卡牌属性!$GB88)</f>
        <v>8</v>
      </c>
      <c r="GG88" s="14" t="str">
        <f>INDEX(属性评价,卡牌属性!GF88)</f>
        <v>A+</v>
      </c>
      <c r="GH88" s="14">
        <f>INDEX(AA$6:AA$36,$FY88)+INDEX(属性偏向!AB$4:AB$8,卡牌属性!$GB88)</f>
        <v>6</v>
      </c>
      <c r="GI88" s="14" t="str">
        <f>INDEX(属性评价,卡牌属性!GH88)</f>
        <v>B+</v>
      </c>
      <c r="GL88" s="13">
        <v>84</v>
      </c>
      <c r="GM88" s="13">
        <f t="shared" si="240"/>
        <v>17</v>
      </c>
      <c r="GN88" s="14">
        <f t="shared" si="217"/>
        <v>1101016</v>
      </c>
      <c r="GO88" s="14" t="s">
        <v>1478</v>
      </c>
      <c r="GP88" s="14">
        <f t="shared" si="191"/>
        <v>4</v>
      </c>
      <c r="GQ88" s="14" t="str">
        <f t="shared" si="192"/>
        <v>秦王攻-4星</v>
      </c>
      <c r="GR88" s="14">
        <f>INDEX(J$6:J$36,$GM88)+INDEX(属性偏向!Z$4:Z$8,卡牌属性!$GB88)</f>
        <v>10</v>
      </c>
      <c r="GS88" s="14" t="str">
        <f>INDEX(属性评价,卡牌属性!GR88)</f>
        <v>S+</v>
      </c>
      <c r="GT88" s="14">
        <f>INDEX(K$6:K$36,$GM88)+INDEX(属性偏向!Z$4:Z$8,卡牌属性!$GB88)</f>
        <v>8</v>
      </c>
      <c r="GU88" s="14" t="str">
        <f>INDEX(属性评价,卡牌属性!GT88)</f>
        <v>A+</v>
      </c>
      <c r="GV88" s="14">
        <f>INDEX(L$6:L$36,$GM88)+INDEX(属性偏向!Z$4:Z$8,卡牌属性!$GB88)</f>
        <v>8</v>
      </c>
      <c r="GW88" s="14" t="str">
        <f>INDEX(属性评价,卡牌属性!GV88)</f>
        <v>A+</v>
      </c>
      <c r="HA88" s="13">
        <v>84</v>
      </c>
      <c r="HB88" s="13">
        <f>MATCH(HA88-1,属性投放!$T$6:$T$66,1)</f>
        <v>12</v>
      </c>
      <c r="HC88" s="13">
        <f>MATCH(HA88,属性投放!$AN$6:$AN$58,1)-1</f>
        <v>25</v>
      </c>
      <c r="HD88" s="13">
        <f>MATCH(HA88-1,属性投放!$AD$6:$AD$26,1)</f>
        <v>12</v>
      </c>
      <c r="HE88" s="13" t="str">
        <f>INDEX(属性投放!$AB$7:$AB$26,卡牌属性!HD88)</f>
        <v>大叫唤+2</v>
      </c>
      <c r="HF88" s="14">
        <f t="shared" si="193"/>
        <v>1831</v>
      </c>
      <c r="HG88" s="14">
        <f t="shared" si="194"/>
        <v>888</v>
      </c>
      <c r="HH88" s="14">
        <f t="shared" si="195"/>
        <v>17610</v>
      </c>
      <c r="HI88" s="14">
        <f t="shared" si="196"/>
        <v>12</v>
      </c>
      <c r="HJ88" s="14">
        <f t="shared" si="197"/>
        <v>6</v>
      </c>
      <c r="HK88" s="14">
        <f t="shared" si="198"/>
        <v>120</v>
      </c>
      <c r="HL88" s="14">
        <f>HF88+HI88*($HA88-INDEX(属性投放!$AD$6:$AD$26,卡牌属性!$HD88))</f>
        <v>1879</v>
      </c>
      <c r="HM88" s="14">
        <f>HG88+HJ88*($HA88-INDEX(属性投放!$AD$6:$AD$26,卡牌属性!$HD88))</f>
        <v>912</v>
      </c>
      <c r="HN88" s="14">
        <f>HH88+HK88*($HA88-INDEX(属性投放!$AD$6:$AD$26,卡牌属性!$HD88))</f>
        <v>18090</v>
      </c>
      <c r="HO88" s="14">
        <f t="shared" si="199"/>
        <v>1665</v>
      </c>
      <c r="HP88" s="14">
        <f t="shared" si="200"/>
        <v>836</v>
      </c>
      <c r="HQ88" s="14">
        <f t="shared" si="201"/>
        <v>16650</v>
      </c>
      <c r="HR88" s="14">
        <f>IF(COUNTIF(属性投放!$AN$7:$AN$58,"="&amp;卡牌属性!HA88)&gt;0,卡牌属性!HC88,0)</f>
        <v>0</v>
      </c>
      <c r="HS88" s="14">
        <f t="shared" si="202"/>
        <v>0</v>
      </c>
      <c r="HT88" s="14">
        <f t="shared" si="203"/>
        <v>0</v>
      </c>
      <c r="HU88" s="14">
        <f t="shared" si="204"/>
        <v>0</v>
      </c>
      <c r="HV88" s="14">
        <f>IF(COUNTIF(属性投放!$AD$6:$AD$26,"="&amp;卡牌属性!HA88)&gt;0,卡牌属性!HD88,0)</f>
        <v>0</v>
      </c>
      <c r="HW88" s="14">
        <f t="shared" si="205"/>
        <v>0</v>
      </c>
      <c r="HX88" s="14">
        <f t="shared" si="206"/>
        <v>0</v>
      </c>
      <c r="HY88" s="14">
        <f t="shared" si="207"/>
        <v>0</v>
      </c>
      <c r="HZ88" s="14">
        <f t="shared" si="218"/>
        <v>12</v>
      </c>
      <c r="IA88" s="14">
        <f t="shared" si="219"/>
        <v>6</v>
      </c>
      <c r="IB88" s="14">
        <f t="shared" si="220"/>
        <v>120</v>
      </c>
      <c r="IC88" s="14">
        <f t="shared" si="221"/>
        <v>3544</v>
      </c>
      <c r="ID88" s="14">
        <f t="shared" si="222"/>
        <v>1748</v>
      </c>
      <c r="IE88" s="14">
        <f t="shared" si="223"/>
        <v>34740</v>
      </c>
      <c r="IF88" s="14">
        <f t="shared" si="224"/>
        <v>360</v>
      </c>
      <c r="IG88" s="14">
        <f t="shared" si="225"/>
        <v>0</v>
      </c>
      <c r="IH88" s="14">
        <f t="shared" si="226"/>
        <v>0</v>
      </c>
      <c r="II88" s="14">
        <f t="shared" si="227"/>
        <v>105140</v>
      </c>
      <c r="IJ88" s="17">
        <f t="shared" si="228"/>
        <v>3.4240060871219328E-3</v>
      </c>
      <c r="IK88" s="17">
        <f t="shared" si="229"/>
        <v>0</v>
      </c>
      <c r="IL88" s="17">
        <f t="shared" si="230"/>
        <v>0</v>
      </c>
      <c r="IM88" s="23">
        <f>SUM(IF$5:IF88)</f>
        <v>21920</v>
      </c>
      <c r="IN88" s="14">
        <f>SUM(IG$5:IG88)</f>
        <v>50020</v>
      </c>
      <c r="IO88" s="14">
        <f>SUM(IH$5:IH88)</f>
        <v>25660</v>
      </c>
      <c r="IP88" s="17">
        <f t="shared" si="231"/>
        <v>0.20848392619364656</v>
      </c>
      <c r="IQ88" s="17">
        <f t="shared" si="232"/>
        <v>0.47574662354955299</v>
      </c>
      <c r="IR88" s="17">
        <f t="shared" si="233"/>
        <v>0.24405554498763554</v>
      </c>
    </row>
    <row r="89" spans="31:252" ht="16.5" x14ac:dyDescent="0.2">
      <c r="AE89" s="13">
        <v>85</v>
      </c>
      <c r="AF89" s="13">
        <f t="shared" si="208"/>
        <v>5</v>
      </c>
      <c r="AG89" s="13">
        <f t="shared" si="172"/>
        <v>4</v>
      </c>
      <c r="AH89" s="14">
        <f t="shared" si="173"/>
        <v>1101005</v>
      </c>
      <c r="AI89" s="14" t="str">
        <f t="shared" si="174"/>
        <v>刘羽禅5突</v>
      </c>
      <c r="AJ89" s="25" t="s">
        <v>162</v>
      </c>
      <c r="AK89" s="14">
        <v>1</v>
      </c>
      <c r="AL89" s="14">
        <f t="shared" si="175"/>
        <v>5</v>
      </c>
      <c r="AM89" s="14">
        <f>INDEX(属性投放!$DE$6:$DE$85,(卡牌属性!AG89-2)*20+卡牌属性!AL89)</f>
        <v>778</v>
      </c>
      <c r="AN89" s="14">
        <f t="shared" si="234"/>
        <v>778</v>
      </c>
      <c r="AO89" s="14">
        <f t="shared" si="234"/>
        <v>778</v>
      </c>
      <c r="AP89" s="14">
        <f t="shared" si="234"/>
        <v>778</v>
      </c>
      <c r="AQ89" s="14">
        <f t="shared" si="234"/>
        <v>778</v>
      </c>
      <c r="AR89" s="14">
        <f>INDEX(属性投放!$DF$6:$DF$85,(卡牌属性!AG89-2)*20+卡牌属性!AL89)</f>
        <v>356</v>
      </c>
      <c r="AS89" s="14">
        <f t="shared" si="235"/>
        <v>356</v>
      </c>
      <c r="AT89" s="14">
        <f t="shared" si="235"/>
        <v>356</v>
      </c>
      <c r="AU89" s="14">
        <f t="shared" si="235"/>
        <v>356</v>
      </c>
      <c r="AV89" s="14">
        <f t="shared" si="235"/>
        <v>356</v>
      </c>
      <c r="AW89" s="14">
        <f>INDEX(属性投放!$DG$6:$DG$85,(卡牌属性!AG89-2)*20+卡牌属性!AL89)</f>
        <v>3790</v>
      </c>
      <c r="AX89" s="14">
        <f t="shared" si="236"/>
        <v>3790</v>
      </c>
      <c r="AY89" s="14">
        <f t="shared" si="236"/>
        <v>3790</v>
      </c>
      <c r="AZ89" s="14">
        <f t="shared" si="236"/>
        <v>3790</v>
      </c>
      <c r="BA89" s="14">
        <f t="shared" si="236"/>
        <v>3790</v>
      </c>
      <c r="BB89" s="14">
        <f>INDEX(属性投放!$DK$6:$DK$85,(卡牌属性!AG89-2)*20+卡牌属性!AL89)</f>
        <v>47</v>
      </c>
      <c r="BC89" s="14">
        <f t="shared" si="237"/>
        <v>47</v>
      </c>
      <c r="BD89" s="14">
        <f t="shared" si="237"/>
        <v>47</v>
      </c>
      <c r="BE89" s="14">
        <f t="shared" si="237"/>
        <v>47</v>
      </c>
      <c r="BF89" s="14">
        <f t="shared" si="237"/>
        <v>47</v>
      </c>
      <c r="BG89" s="14">
        <f>INDEX(属性投放!$DL$6:$DL$85,(卡牌属性!AG89-2)*20+卡牌属性!AL89)</f>
        <v>24</v>
      </c>
      <c r="BH89" s="14">
        <f t="shared" si="238"/>
        <v>24</v>
      </c>
      <c r="BI89" s="14">
        <f t="shared" si="238"/>
        <v>24</v>
      </c>
      <c r="BJ89" s="14">
        <f t="shared" si="238"/>
        <v>24</v>
      </c>
      <c r="BK89" s="14">
        <f t="shared" si="238"/>
        <v>24</v>
      </c>
      <c r="BL89" s="14">
        <f>INDEX(属性投放!$DM$6:$DM$85,(卡牌属性!AG89-2)*20+卡牌属性!AL89)</f>
        <v>235</v>
      </c>
      <c r="BM89" s="14">
        <f t="shared" si="239"/>
        <v>235</v>
      </c>
      <c r="BN89" s="14">
        <f t="shared" si="239"/>
        <v>235</v>
      </c>
      <c r="BO89" s="14">
        <f t="shared" si="239"/>
        <v>235</v>
      </c>
      <c r="BP89" s="14">
        <f t="shared" si="239"/>
        <v>235</v>
      </c>
      <c r="BU89" s="13">
        <v>85</v>
      </c>
      <c r="BV89" s="13">
        <f t="shared" si="176"/>
        <v>5</v>
      </c>
      <c r="BW89" s="14">
        <f t="shared" si="177"/>
        <v>3</v>
      </c>
      <c r="BX89" s="14">
        <f t="shared" si="178"/>
        <v>1102005</v>
      </c>
      <c r="BY89" s="14" t="str">
        <f t="shared" si="179"/>
        <v>李轩辕5突</v>
      </c>
      <c r="BZ89" s="25" t="s">
        <v>162</v>
      </c>
      <c r="CA89" s="14">
        <v>2</v>
      </c>
      <c r="CB89" s="14">
        <f t="shared" si="180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674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674</v>
      </c>
      <c r="CN89" s="14">
        <f>INDEX(属性投放!$BD$6:$BD$85,(BW89-2)*20+CB89)</f>
        <v>120</v>
      </c>
      <c r="CQ89" s="13">
        <v>85</v>
      </c>
      <c r="CR89" s="13">
        <f t="shared" si="209"/>
        <v>2</v>
      </c>
      <c r="CS89" s="13">
        <f t="shared" si="210"/>
        <v>33</v>
      </c>
      <c r="CT89" s="14">
        <f t="shared" si="211"/>
        <v>3</v>
      </c>
      <c r="CU89" s="14">
        <f t="shared" si="212"/>
        <v>1102002</v>
      </c>
      <c r="CV89" s="14" t="str">
        <f>INDEX($O$6:$O$36,CR89)&amp;"-"&amp;INDEX(属性投放!$AB$7:$AB$36,CX89)&amp;"-魂火-"&amp;CZ89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701</v>
      </c>
      <c r="CZ89" s="14">
        <f>INDEX(属性投放!$AM$7:$AM$58,CS89)</f>
        <v>3</v>
      </c>
      <c r="DA89" s="14">
        <f t="shared" si="181"/>
        <v>33</v>
      </c>
      <c r="DB89" s="14">
        <f>INDEX(属性投放!$AN$7:$AN$58,DA89)</f>
        <v>102</v>
      </c>
      <c r="DC89" s="14" t="s">
        <v>702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703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704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2"/>
        <v>1102005</v>
      </c>
      <c r="DQ89" s="14" t="str">
        <f t="shared" si="183"/>
        <v>李轩辕5突</v>
      </c>
      <c r="DR89" s="14">
        <f t="shared" si="213"/>
        <v>4</v>
      </c>
      <c r="DS89" s="14">
        <f t="shared" si="214"/>
        <v>5</v>
      </c>
      <c r="DT89" s="14">
        <f t="shared" si="215"/>
        <v>6</v>
      </c>
      <c r="DU89" s="14">
        <f t="shared" si="184"/>
        <v>3</v>
      </c>
      <c r="DV89" s="14">
        <f t="shared" si="185"/>
        <v>5</v>
      </c>
      <c r="DW89" s="14">
        <f t="shared" si="186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F89" s="14">
        <f>INDEX(属性投放!$BP$6:$BP$85,(卡牌属性!$DU89-2)*20+卡牌属性!$DV89)</f>
        <v>115</v>
      </c>
      <c r="FG89" s="14">
        <f>INDEX(属性投放!$BP$6:$BP$85,(卡牌属性!$DU89-2)*20+卡牌属性!$DV89)</f>
        <v>115</v>
      </c>
      <c r="FH89" s="14">
        <f>INDEX(属性投放!$BP$6:$BP$85,(卡牌属性!$DU89-2)*20+卡牌属性!$DV89)</f>
        <v>115</v>
      </c>
      <c r="FI89" s="14">
        <f>INDEX(属性投放!$BP$6:$BP$85,(卡牌属性!$DU89-2)*20+卡牌属性!$DV89)</f>
        <v>115</v>
      </c>
      <c r="FJ89" s="14">
        <f>INDEX(属性投放!$BP$6:$BP$85,(卡牌属性!$DU89-2)*20+卡牌属性!$DV89)</f>
        <v>115</v>
      </c>
      <c r="FK89" s="14">
        <f>INDEX(属性投放!$BQ$6:$BQ$85,(卡牌属性!$DU89-2)*20+卡牌属性!$DV89)</f>
        <v>58</v>
      </c>
      <c r="FL89" s="14">
        <f>INDEX(属性投放!$BQ$6:$BQ$85,(卡牌属性!$DU89-2)*20+卡牌属性!$DV89)</f>
        <v>58</v>
      </c>
      <c r="FM89" s="14">
        <f>INDEX(属性投放!$BQ$6:$BQ$85,(卡牌属性!$DU89-2)*20+卡牌属性!$DV89)</f>
        <v>58</v>
      </c>
      <c r="FN89" s="14">
        <f>INDEX(属性投放!$BQ$6:$BQ$85,(卡牌属性!$DU89-2)*20+卡牌属性!$DV89)</f>
        <v>58</v>
      </c>
      <c r="FO89" s="14">
        <f>INDEX(属性投放!$BQ$6:$BQ$85,(卡牌属性!$DU89-2)*20+卡牌属性!$DV89)</f>
        <v>58</v>
      </c>
      <c r="FP89" s="14">
        <f>INDEX(属性投放!$BR$6:$BR$85,(卡牌属性!$DU89-2)*20+卡牌属性!$DV89)</f>
        <v>1150</v>
      </c>
      <c r="FQ89" s="14">
        <f>INDEX(属性投放!$BR$6:$BR$85,(卡牌属性!$DU89-2)*20+卡牌属性!$DV89)</f>
        <v>1150</v>
      </c>
      <c r="FR89" s="14">
        <f>INDEX(属性投放!$BR$6:$BR$85,(卡牌属性!$DU89-2)*20+卡牌属性!$DV89)</f>
        <v>1150</v>
      </c>
      <c r="FS89" s="14">
        <f>INDEX(属性投放!$BR$6:$BR$85,(卡牌属性!$DU89-2)*20+卡牌属性!$DV89)</f>
        <v>1150</v>
      </c>
      <c r="FT89" s="14">
        <f>INDEX(属性投放!$BR$6:$BR$85,(卡牌属性!$DU89-2)*20+卡牌属性!$DV89)</f>
        <v>1150</v>
      </c>
      <c r="FX89" s="13">
        <v>85</v>
      </c>
      <c r="FY89" s="13">
        <f t="shared" si="187"/>
        <v>17</v>
      </c>
      <c r="FZ89" s="14">
        <f t="shared" si="216"/>
        <v>1102017</v>
      </c>
      <c r="GA89" s="14" t="s">
        <v>1478</v>
      </c>
      <c r="GB89" s="14">
        <f t="shared" si="188"/>
        <v>5</v>
      </c>
      <c r="GC89" s="14" t="str">
        <f t="shared" si="189"/>
        <v>飞廉-5星</v>
      </c>
      <c r="GD89" s="14">
        <f>INDEX(Y$6:Y$36,$FY89)+INDEX(属性偏向!Z$4:Z$8,卡牌属性!$GB89)</f>
        <v>9</v>
      </c>
      <c r="GE89" s="14" t="str">
        <f>INDEX(属性评价,卡牌属性!GD89)</f>
        <v>S</v>
      </c>
      <c r="GF89" s="14">
        <f>INDEX(Z$6:Z$36,$FY89)+INDEX(属性偏向!AA$4:AA$8,卡牌属性!$GB89)</f>
        <v>9</v>
      </c>
      <c r="GG89" s="14" t="str">
        <f>INDEX(属性评价,卡牌属性!GF89)</f>
        <v>S</v>
      </c>
      <c r="GH89" s="14">
        <f>INDEX(AA$6:AA$36,$FY89)+INDEX(属性偏向!AB$4:AB$8,卡牌属性!$GB89)</f>
        <v>7</v>
      </c>
      <c r="GI89" s="14" t="str">
        <f>INDEX(属性评价,卡牌属性!GH89)</f>
        <v>A</v>
      </c>
      <c r="GL89" s="13">
        <v>85</v>
      </c>
      <c r="GM89" s="13">
        <f t="shared" si="240"/>
        <v>17</v>
      </c>
      <c r="GN89" s="14">
        <f t="shared" si="217"/>
        <v>1101016</v>
      </c>
      <c r="GO89" s="14" t="s">
        <v>1478</v>
      </c>
      <c r="GP89" s="14">
        <f t="shared" si="191"/>
        <v>5</v>
      </c>
      <c r="GQ89" s="14" t="str">
        <f t="shared" si="192"/>
        <v>秦王攻-5星</v>
      </c>
      <c r="GR89" s="14">
        <f>INDEX(J$6:J$36,$GM89)+INDEX(属性偏向!Z$4:Z$8,卡牌属性!$GB89)</f>
        <v>11</v>
      </c>
      <c r="GS89" s="14" t="str">
        <f>INDEX(属性评价,卡牌属性!GR89)</f>
        <v>SS</v>
      </c>
      <c r="GT89" s="14">
        <f>INDEX(K$6:K$36,$GM89)+INDEX(属性偏向!Z$4:Z$8,卡牌属性!$GB89)</f>
        <v>9</v>
      </c>
      <c r="GU89" s="14" t="str">
        <f>INDEX(属性评价,卡牌属性!GT89)</f>
        <v>S</v>
      </c>
      <c r="GV89" s="14">
        <f>INDEX(L$6:L$36,$GM89)+INDEX(属性偏向!Z$4:Z$8,卡牌属性!$GB89)</f>
        <v>9</v>
      </c>
      <c r="GW89" s="14" t="str">
        <f>INDEX(属性评价,卡牌属性!GV89)</f>
        <v>S</v>
      </c>
      <c r="HA89" s="13">
        <v>85</v>
      </c>
      <c r="HB89" s="13">
        <f>MATCH(HA89-1,属性投放!$T$6:$T$66,1)</f>
        <v>12</v>
      </c>
      <c r="HC89" s="13">
        <f>MATCH(HA89,属性投放!$AN$6:$AN$58,1)-1</f>
        <v>26</v>
      </c>
      <c r="HD89" s="13">
        <f>MATCH(HA89-1,属性投放!$AD$6:$AD$26,1)</f>
        <v>12</v>
      </c>
      <c r="HE89" s="13" t="str">
        <f>INDEX(属性投放!$AB$7:$AB$26,卡牌属性!HD89)</f>
        <v>大叫唤+2</v>
      </c>
      <c r="HF89" s="14">
        <f t="shared" si="193"/>
        <v>1831</v>
      </c>
      <c r="HG89" s="14">
        <f t="shared" si="194"/>
        <v>888</v>
      </c>
      <c r="HH89" s="14">
        <f t="shared" si="195"/>
        <v>17610</v>
      </c>
      <c r="HI89" s="14">
        <f t="shared" si="196"/>
        <v>12</v>
      </c>
      <c r="HJ89" s="14">
        <f t="shared" si="197"/>
        <v>6</v>
      </c>
      <c r="HK89" s="14">
        <f t="shared" si="198"/>
        <v>120</v>
      </c>
      <c r="HL89" s="14">
        <f>HF89+HI89*($HA89-INDEX(属性投放!$AD$6:$AD$26,卡牌属性!$HD89))</f>
        <v>1891</v>
      </c>
      <c r="HM89" s="14">
        <f>HG89+HJ89*($HA89-INDEX(属性投放!$AD$6:$AD$26,卡牌属性!$HD89))</f>
        <v>918</v>
      </c>
      <c r="HN89" s="14">
        <f>HH89+HK89*($HA89-INDEX(属性投放!$AD$6:$AD$26,卡牌属性!$HD89))</f>
        <v>18210</v>
      </c>
      <c r="HO89" s="14">
        <f t="shared" si="199"/>
        <v>1835</v>
      </c>
      <c r="HP89" s="14">
        <f t="shared" si="200"/>
        <v>921</v>
      </c>
      <c r="HQ89" s="14">
        <f t="shared" si="201"/>
        <v>18350</v>
      </c>
      <c r="HR89" s="14">
        <f>IF(COUNTIF(属性投放!$AN$7:$AN$58,"="&amp;卡牌属性!HA89)&gt;0,卡牌属性!HC89,0)</f>
        <v>26</v>
      </c>
      <c r="HS89" s="14">
        <f t="shared" si="202"/>
        <v>170</v>
      </c>
      <c r="HT89" s="14">
        <f t="shared" si="203"/>
        <v>85</v>
      </c>
      <c r="HU89" s="14">
        <f t="shared" si="204"/>
        <v>1700</v>
      </c>
      <c r="HV89" s="14">
        <f>IF(COUNTIF(属性投放!$AD$6:$AD$26,"="&amp;卡牌属性!HA89)&gt;0,卡牌属性!HD89,0)</f>
        <v>0</v>
      </c>
      <c r="HW89" s="14">
        <f t="shared" si="205"/>
        <v>0</v>
      </c>
      <c r="HX89" s="14">
        <f t="shared" si="206"/>
        <v>0</v>
      </c>
      <c r="HY89" s="14">
        <f t="shared" si="207"/>
        <v>0</v>
      </c>
      <c r="HZ89" s="14">
        <f t="shared" si="218"/>
        <v>12</v>
      </c>
      <c r="IA89" s="14">
        <f t="shared" si="219"/>
        <v>6</v>
      </c>
      <c r="IB89" s="14">
        <f t="shared" si="220"/>
        <v>120</v>
      </c>
      <c r="IC89" s="14">
        <f t="shared" si="221"/>
        <v>3726</v>
      </c>
      <c r="ID89" s="14">
        <f t="shared" si="222"/>
        <v>1839</v>
      </c>
      <c r="IE89" s="14">
        <f t="shared" si="223"/>
        <v>36560</v>
      </c>
      <c r="IF89" s="14">
        <f t="shared" si="224"/>
        <v>360</v>
      </c>
      <c r="IG89" s="14">
        <f t="shared" si="225"/>
        <v>5100</v>
      </c>
      <c r="IH89" s="14">
        <f t="shared" si="226"/>
        <v>0</v>
      </c>
      <c r="II89" s="14">
        <f t="shared" si="227"/>
        <v>110600</v>
      </c>
      <c r="IJ89" s="17">
        <f t="shared" si="228"/>
        <v>3.2549728752260397E-3</v>
      </c>
      <c r="IK89" s="17">
        <f t="shared" si="229"/>
        <v>4.6112115732368897E-2</v>
      </c>
      <c r="IL89" s="17">
        <f t="shared" si="230"/>
        <v>0</v>
      </c>
      <c r="IM89" s="23">
        <f>SUM(IF$5:IF89)</f>
        <v>22280</v>
      </c>
      <c r="IN89" s="14">
        <f>SUM(IG$5:IG89)</f>
        <v>55120</v>
      </c>
      <c r="IO89" s="14">
        <f>SUM(IH$5:IH89)</f>
        <v>25660</v>
      </c>
      <c r="IP89" s="17">
        <f t="shared" si="231"/>
        <v>0.20144665461121158</v>
      </c>
      <c r="IQ89" s="17">
        <f t="shared" si="232"/>
        <v>0.49837251356238699</v>
      </c>
      <c r="IR89" s="17">
        <f t="shared" si="233"/>
        <v>0.23200723327305606</v>
      </c>
    </row>
    <row r="90" spans="31:252" ht="16.5" x14ac:dyDescent="0.2">
      <c r="AE90" s="13">
        <v>86</v>
      </c>
      <c r="AF90" s="13">
        <f t="shared" si="208"/>
        <v>5</v>
      </c>
      <c r="AG90" s="13">
        <f t="shared" si="172"/>
        <v>4</v>
      </c>
      <c r="AH90" s="14">
        <f t="shared" si="173"/>
        <v>1101005</v>
      </c>
      <c r="AI90" s="14" t="str">
        <f t="shared" si="174"/>
        <v>刘羽禅6突</v>
      </c>
      <c r="AJ90" s="25" t="s">
        <v>162</v>
      </c>
      <c r="AK90" s="14">
        <v>1</v>
      </c>
      <c r="AL90" s="14">
        <f t="shared" si="175"/>
        <v>6</v>
      </c>
      <c r="AM90" s="14">
        <f>INDEX(属性投放!$DE$6:$DE$85,(卡牌属性!AG90-2)*20+卡牌属性!AL90)</f>
        <v>914</v>
      </c>
      <c r="AN90" s="14">
        <f t="shared" si="234"/>
        <v>914</v>
      </c>
      <c r="AO90" s="14">
        <f t="shared" si="234"/>
        <v>914</v>
      </c>
      <c r="AP90" s="14">
        <f t="shared" si="234"/>
        <v>914</v>
      </c>
      <c r="AQ90" s="14">
        <f t="shared" si="234"/>
        <v>914</v>
      </c>
      <c r="AR90" s="14">
        <f>INDEX(属性投放!$DF$6:$DF$85,(卡牌属性!AG90-2)*20+卡牌属性!AL90)</f>
        <v>424</v>
      </c>
      <c r="AS90" s="14">
        <f t="shared" si="235"/>
        <v>424</v>
      </c>
      <c r="AT90" s="14">
        <f t="shared" si="235"/>
        <v>424</v>
      </c>
      <c r="AU90" s="14">
        <f t="shared" si="235"/>
        <v>424</v>
      </c>
      <c r="AV90" s="14">
        <f t="shared" si="235"/>
        <v>424</v>
      </c>
      <c r="AW90" s="14">
        <f>INDEX(属性投放!$DG$6:$DG$85,(卡牌属性!AG90-2)*20+卡牌属性!AL90)</f>
        <v>4470</v>
      </c>
      <c r="AX90" s="14">
        <f t="shared" si="236"/>
        <v>4470</v>
      </c>
      <c r="AY90" s="14">
        <f t="shared" si="236"/>
        <v>4470</v>
      </c>
      <c r="AZ90" s="14">
        <f t="shared" si="236"/>
        <v>4470</v>
      </c>
      <c r="BA90" s="14">
        <f t="shared" si="236"/>
        <v>4470</v>
      </c>
      <c r="BB90" s="14">
        <f>INDEX(属性投放!$DK$6:$DK$85,(卡牌属性!AG90-2)*20+卡牌属性!AL90)</f>
        <v>47</v>
      </c>
      <c r="BC90" s="14">
        <f t="shared" si="237"/>
        <v>47</v>
      </c>
      <c r="BD90" s="14">
        <f t="shared" si="237"/>
        <v>47</v>
      </c>
      <c r="BE90" s="14">
        <f t="shared" si="237"/>
        <v>47</v>
      </c>
      <c r="BF90" s="14">
        <f t="shared" si="237"/>
        <v>47</v>
      </c>
      <c r="BG90" s="14">
        <f>INDEX(属性投放!$DL$6:$DL$85,(卡牌属性!AG90-2)*20+卡牌属性!AL90)</f>
        <v>24</v>
      </c>
      <c r="BH90" s="14">
        <f t="shared" si="238"/>
        <v>24</v>
      </c>
      <c r="BI90" s="14">
        <f t="shared" si="238"/>
        <v>24</v>
      </c>
      <c r="BJ90" s="14">
        <f t="shared" si="238"/>
        <v>24</v>
      </c>
      <c r="BK90" s="14">
        <f t="shared" si="238"/>
        <v>24</v>
      </c>
      <c r="BL90" s="14">
        <f>INDEX(属性投放!$DM$6:$DM$85,(卡牌属性!AG90-2)*20+卡牌属性!AL90)</f>
        <v>235</v>
      </c>
      <c r="BM90" s="14">
        <f t="shared" si="239"/>
        <v>235</v>
      </c>
      <c r="BN90" s="14">
        <f t="shared" si="239"/>
        <v>235</v>
      </c>
      <c r="BO90" s="14">
        <f t="shared" si="239"/>
        <v>235</v>
      </c>
      <c r="BP90" s="14">
        <f t="shared" si="239"/>
        <v>235</v>
      </c>
      <c r="BU90" s="13">
        <v>86</v>
      </c>
      <c r="BV90" s="13">
        <f t="shared" si="176"/>
        <v>5</v>
      </c>
      <c r="BW90" s="14">
        <f t="shared" si="177"/>
        <v>3</v>
      </c>
      <c r="BX90" s="14">
        <f t="shared" si="178"/>
        <v>1102005</v>
      </c>
      <c r="BY90" s="14" t="str">
        <f t="shared" si="179"/>
        <v>李轩辕6突</v>
      </c>
      <c r="BZ90" s="25" t="s">
        <v>162</v>
      </c>
      <c r="CA90" s="14">
        <v>2</v>
      </c>
      <c r="CB90" s="14">
        <f t="shared" si="180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674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674</v>
      </c>
      <c r="CN90" s="14">
        <f>INDEX(属性投放!$BD$6:$BD$85,(BW90-2)*20+CB90)</f>
        <v>120</v>
      </c>
      <c r="CQ90" s="13">
        <v>86</v>
      </c>
      <c r="CR90" s="13">
        <f t="shared" si="209"/>
        <v>2</v>
      </c>
      <c r="CS90" s="13">
        <f t="shared" si="210"/>
        <v>34</v>
      </c>
      <c r="CT90" s="14">
        <f t="shared" si="211"/>
        <v>3</v>
      </c>
      <c r="CU90" s="14">
        <f t="shared" si="212"/>
        <v>1102002</v>
      </c>
      <c r="CV90" s="14" t="str">
        <f>INDEX($O$6:$O$36,CR90)&amp;"-"&amp;INDEX(属性投放!$AB$7:$AB$36,CX90)&amp;"-魂火-"&amp;CZ90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701</v>
      </c>
      <c r="CZ90" s="14">
        <f>INDEX(属性投放!$AM$7:$AM$58,CS90)</f>
        <v>1</v>
      </c>
      <c r="DA90" s="14">
        <f t="shared" si="181"/>
        <v>34</v>
      </c>
      <c r="DB90" s="14">
        <f>INDEX(属性投放!$AN$7:$AN$58,DA90)</f>
        <v>105</v>
      </c>
      <c r="DC90" s="14" t="s">
        <v>702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703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704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2"/>
        <v>1102005</v>
      </c>
      <c r="DQ90" s="14" t="str">
        <f t="shared" si="183"/>
        <v>李轩辕6突</v>
      </c>
      <c r="DR90" s="14">
        <f t="shared" si="213"/>
        <v>4</v>
      </c>
      <c r="DS90" s="14">
        <f t="shared" si="214"/>
        <v>5</v>
      </c>
      <c r="DT90" s="14">
        <f t="shared" si="215"/>
        <v>6</v>
      </c>
      <c r="DU90" s="14">
        <f t="shared" si="184"/>
        <v>3</v>
      </c>
      <c r="DV90" s="14">
        <f t="shared" si="185"/>
        <v>6</v>
      </c>
      <c r="DW90" s="14">
        <f t="shared" si="186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F90" s="14">
        <f>INDEX(属性投放!$BP$6:$BP$85,(卡牌属性!$DU90-2)*20+卡牌属性!$DV90)</f>
        <v>135</v>
      </c>
      <c r="FG90" s="14">
        <f>INDEX(属性投放!$BP$6:$BP$85,(卡牌属性!$DU90-2)*20+卡牌属性!$DV90)</f>
        <v>135</v>
      </c>
      <c r="FH90" s="14">
        <f>INDEX(属性投放!$BP$6:$BP$85,(卡牌属性!$DU90-2)*20+卡牌属性!$DV90)</f>
        <v>135</v>
      </c>
      <c r="FI90" s="14">
        <f>INDEX(属性投放!$BP$6:$BP$85,(卡牌属性!$DU90-2)*20+卡牌属性!$DV90)</f>
        <v>135</v>
      </c>
      <c r="FJ90" s="14">
        <f>INDEX(属性投放!$BP$6:$BP$85,(卡牌属性!$DU90-2)*20+卡牌属性!$DV90)</f>
        <v>135</v>
      </c>
      <c r="FK90" s="14">
        <f>INDEX(属性投放!$BQ$6:$BQ$85,(卡牌属性!$DU90-2)*20+卡牌属性!$DV90)</f>
        <v>68</v>
      </c>
      <c r="FL90" s="14">
        <f>INDEX(属性投放!$BQ$6:$BQ$85,(卡牌属性!$DU90-2)*20+卡牌属性!$DV90)</f>
        <v>68</v>
      </c>
      <c r="FM90" s="14">
        <f>INDEX(属性投放!$BQ$6:$BQ$85,(卡牌属性!$DU90-2)*20+卡牌属性!$DV90)</f>
        <v>68</v>
      </c>
      <c r="FN90" s="14">
        <f>INDEX(属性投放!$BQ$6:$BQ$85,(卡牌属性!$DU90-2)*20+卡牌属性!$DV90)</f>
        <v>68</v>
      </c>
      <c r="FO90" s="14">
        <f>INDEX(属性投放!$BQ$6:$BQ$85,(卡牌属性!$DU90-2)*20+卡牌属性!$DV90)</f>
        <v>68</v>
      </c>
      <c r="FP90" s="14">
        <f>INDEX(属性投放!$BR$6:$BR$85,(卡牌属性!$DU90-2)*20+卡牌属性!$DV90)</f>
        <v>1350</v>
      </c>
      <c r="FQ90" s="14">
        <f>INDEX(属性投放!$BR$6:$BR$85,(卡牌属性!$DU90-2)*20+卡牌属性!$DV90)</f>
        <v>1350</v>
      </c>
      <c r="FR90" s="14">
        <f>INDEX(属性投放!$BR$6:$BR$85,(卡牌属性!$DU90-2)*20+卡牌属性!$DV90)</f>
        <v>1350</v>
      </c>
      <c r="FS90" s="14">
        <f>INDEX(属性投放!$BR$6:$BR$85,(卡牌属性!$DU90-2)*20+卡牌属性!$DV90)</f>
        <v>1350</v>
      </c>
      <c r="FT90" s="14">
        <f>INDEX(属性投放!$BR$6:$BR$85,(卡牌属性!$DU90-2)*20+卡牌属性!$DV90)</f>
        <v>1350</v>
      </c>
      <c r="FX90" s="13">
        <v>86</v>
      </c>
      <c r="FY90" s="13">
        <f t="shared" si="187"/>
        <v>18</v>
      </c>
      <c r="FZ90" s="14">
        <f t="shared" si="216"/>
        <v>1102018</v>
      </c>
      <c r="GA90" s="14" t="s">
        <v>1478</v>
      </c>
      <c r="GB90" s="14">
        <f t="shared" si="188"/>
        <v>1</v>
      </c>
      <c r="GC90" s="14" t="str">
        <f t="shared" si="189"/>
        <v>噬日-1星</v>
      </c>
      <c r="GD90" s="14">
        <f>INDEX(Y$6:Y$36,$FY90)+INDEX(属性偏向!Z$4:Z$8,卡牌属性!$GB90)</f>
        <v>3</v>
      </c>
      <c r="GE90" s="14" t="str">
        <f>INDEX(属性评价,卡牌属性!GD90)</f>
        <v>C</v>
      </c>
      <c r="GF90" s="14">
        <f>INDEX(Z$6:Z$36,$FY90)+INDEX(属性偏向!AA$4:AA$8,卡牌属性!$GB90)</f>
        <v>3</v>
      </c>
      <c r="GG90" s="14" t="str">
        <f>INDEX(属性评价,卡牌属性!GF90)</f>
        <v>C</v>
      </c>
      <c r="GH90" s="14">
        <f>INDEX(AA$6:AA$36,$FY90)+INDEX(属性偏向!AB$4:AB$8,卡牌属性!$GB90)</f>
        <v>3</v>
      </c>
      <c r="GI90" s="14" t="str">
        <f>INDEX(属性评价,卡牌属性!GH90)</f>
        <v>C</v>
      </c>
      <c r="GL90" s="13">
        <v>86</v>
      </c>
      <c r="GM90" s="13">
        <f t="shared" ref="GM90:GM109" si="256">INT((GL90-1)/5)+1</f>
        <v>18</v>
      </c>
      <c r="GN90" s="14">
        <f t="shared" si="217"/>
        <v>1101020</v>
      </c>
      <c r="GO90" s="14" t="s">
        <v>1478</v>
      </c>
      <c r="GP90" s="14">
        <f t="shared" si="191"/>
        <v>1</v>
      </c>
      <c r="GQ90" s="14" t="str">
        <f t="shared" si="192"/>
        <v>姬烟华-1星</v>
      </c>
      <c r="GR90" s="14">
        <f>INDEX(J$6:J$36,$GM90)+INDEX(属性偏向!Z$4:Z$8,卡牌属性!$GB90)</f>
        <v>5</v>
      </c>
      <c r="GS90" s="14" t="str">
        <f>INDEX(属性评价,卡牌属性!GR90)</f>
        <v>B</v>
      </c>
      <c r="GT90" s="14">
        <f>INDEX(K$6:K$36,$GM90)+INDEX(属性偏向!Z$4:Z$8,卡牌属性!$GB90)</f>
        <v>5</v>
      </c>
      <c r="GU90" s="14" t="str">
        <f>INDEX(属性评价,卡牌属性!GT90)</f>
        <v>B</v>
      </c>
      <c r="GV90" s="14">
        <f>INDEX(L$6:L$36,$GM90)+INDEX(属性偏向!Z$4:Z$8,卡牌属性!$GB90)</f>
        <v>5</v>
      </c>
      <c r="GW90" s="14" t="str">
        <f>INDEX(属性评价,卡牌属性!GV90)</f>
        <v>B</v>
      </c>
      <c r="HA90" s="13">
        <v>86</v>
      </c>
      <c r="HB90" s="13">
        <f>MATCH(HA90-1,属性投放!$T$6:$T$66,1)</f>
        <v>12</v>
      </c>
      <c r="HC90" s="13">
        <f>MATCH(HA90,属性投放!$AN$6:$AN$58,1)-1</f>
        <v>26</v>
      </c>
      <c r="HD90" s="13">
        <f>MATCH(HA90-1,属性投放!$AD$6:$AD$26,1)</f>
        <v>12</v>
      </c>
      <c r="HE90" s="13" t="str">
        <f>INDEX(属性投放!$AB$7:$AB$26,卡牌属性!HD90)</f>
        <v>大叫唤+2</v>
      </c>
      <c r="HF90" s="14">
        <f t="shared" si="193"/>
        <v>1831</v>
      </c>
      <c r="HG90" s="14">
        <f t="shared" si="194"/>
        <v>888</v>
      </c>
      <c r="HH90" s="14">
        <f t="shared" si="195"/>
        <v>17610</v>
      </c>
      <c r="HI90" s="14">
        <f t="shared" si="196"/>
        <v>12</v>
      </c>
      <c r="HJ90" s="14">
        <f t="shared" si="197"/>
        <v>6</v>
      </c>
      <c r="HK90" s="14">
        <f t="shared" si="198"/>
        <v>120</v>
      </c>
      <c r="HL90" s="14">
        <f>HF90+HI90*($HA90-INDEX(属性投放!$AD$6:$AD$26,卡牌属性!$HD90))</f>
        <v>1903</v>
      </c>
      <c r="HM90" s="14">
        <f>HG90+HJ90*($HA90-INDEX(属性投放!$AD$6:$AD$26,卡牌属性!$HD90))</f>
        <v>924</v>
      </c>
      <c r="HN90" s="14">
        <f>HH90+HK90*($HA90-INDEX(属性投放!$AD$6:$AD$26,卡牌属性!$HD90))</f>
        <v>18330</v>
      </c>
      <c r="HO90" s="14">
        <f t="shared" si="199"/>
        <v>1835</v>
      </c>
      <c r="HP90" s="14">
        <f t="shared" si="200"/>
        <v>921</v>
      </c>
      <c r="HQ90" s="14">
        <f t="shared" si="201"/>
        <v>18350</v>
      </c>
      <c r="HR90" s="14">
        <f>IF(COUNTIF(属性投放!$AN$7:$AN$58,"="&amp;卡牌属性!HA90)&gt;0,卡牌属性!HC90,0)</f>
        <v>0</v>
      </c>
      <c r="HS90" s="14">
        <f t="shared" si="202"/>
        <v>0</v>
      </c>
      <c r="HT90" s="14">
        <f t="shared" si="203"/>
        <v>0</v>
      </c>
      <c r="HU90" s="14">
        <f t="shared" si="204"/>
        <v>0</v>
      </c>
      <c r="HV90" s="14">
        <f>IF(COUNTIF(属性投放!$AD$6:$AD$26,"="&amp;卡牌属性!HA90)&gt;0,卡牌属性!HD90,0)</f>
        <v>0</v>
      </c>
      <c r="HW90" s="14">
        <f t="shared" si="205"/>
        <v>0</v>
      </c>
      <c r="HX90" s="14">
        <f t="shared" si="206"/>
        <v>0</v>
      </c>
      <c r="HY90" s="14">
        <f t="shared" si="207"/>
        <v>0</v>
      </c>
      <c r="HZ90" s="14">
        <f t="shared" si="218"/>
        <v>12</v>
      </c>
      <c r="IA90" s="14">
        <f t="shared" si="219"/>
        <v>6</v>
      </c>
      <c r="IB90" s="14">
        <f t="shared" si="220"/>
        <v>120</v>
      </c>
      <c r="IC90" s="14">
        <f t="shared" si="221"/>
        <v>3738</v>
      </c>
      <c r="ID90" s="14">
        <f t="shared" si="222"/>
        <v>1845</v>
      </c>
      <c r="IE90" s="14">
        <f t="shared" si="223"/>
        <v>36680</v>
      </c>
      <c r="IF90" s="14">
        <f t="shared" si="224"/>
        <v>360</v>
      </c>
      <c r="IG90" s="14">
        <f t="shared" si="225"/>
        <v>0</v>
      </c>
      <c r="IH90" s="14">
        <f t="shared" si="226"/>
        <v>0</v>
      </c>
      <c r="II90" s="14">
        <f t="shared" si="227"/>
        <v>110960</v>
      </c>
      <c r="IJ90" s="17">
        <f t="shared" si="228"/>
        <v>3.2444124008651765E-3</v>
      </c>
      <c r="IK90" s="17">
        <f t="shared" si="229"/>
        <v>0</v>
      </c>
      <c r="IL90" s="17">
        <f t="shared" si="230"/>
        <v>0</v>
      </c>
      <c r="IM90" s="23">
        <f>SUM(IF$5:IF90)</f>
        <v>22640</v>
      </c>
      <c r="IN90" s="14">
        <f>SUM(IG$5:IG90)</f>
        <v>55120</v>
      </c>
      <c r="IO90" s="14">
        <f>SUM(IH$5:IH90)</f>
        <v>25660</v>
      </c>
      <c r="IP90" s="17">
        <f t="shared" si="231"/>
        <v>0.20403749098774332</v>
      </c>
      <c r="IQ90" s="17">
        <f t="shared" si="232"/>
        <v>0.4967555875991348</v>
      </c>
      <c r="IR90" s="17">
        <f t="shared" si="233"/>
        <v>0.23125450612833454</v>
      </c>
    </row>
    <row r="91" spans="31:252" ht="16.5" x14ac:dyDescent="0.2">
      <c r="AE91" s="13">
        <v>87</v>
      </c>
      <c r="AF91" s="13">
        <f t="shared" si="208"/>
        <v>5</v>
      </c>
      <c r="AG91" s="13">
        <f t="shared" si="172"/>
        <v>4</v>
      </c>
      <c r="AH91" s="14">
        <f t="shared" si="173"/>
        <v>1101005</v>
      </c>
      <c r="AI91" s="14" t="str">
        <f t="shared" si="174"/>
        <v>刘羽禅7突</v>
      </c>
      <c r="AJ91" s="25" t="s">
        <v>162</v>
      </c>
      <c r="AK91" s="14">
        <v>1</v>
      </c>
      <c r="AL91" s="14">
        <f t="shared" si="175"/>
        <v>7</v>
      </c>
      <c r="AM91" s="14">
        <f>INDEX(属性投放!$DE$6:$DE$85,(卡牌属性!AG91-2)*20+卡牌属性!AL91)</f>
        <v>2225</v>
      </c>
      <c r="AN91" s="14">
        <f t="shared" si="234"/>
        <v>2225</v>
      </c>
      <c r="AO91" s="14">
        <f t="shared" si="234"/>
        <v>2225</v>
      </c>
      <c r="AP91" s="14">
        <f t="shared" si="234"/>
        <v>2225</v>
      </c>
      <c r="AQ91" s="14">
        <f t="shared" si="234"/>
        <v>2225</v>
      </c>
      <c r="AR91" s="14">
        <f>INDEX(属性投放!$DF$6:$DF$85,(卡牌属性!AG91-2)*20+卡牌属性!AL91)</f>
        <v>1092</v>
      </c>
      <c r="AS91" s="14">
        <f t="shared" si="235"/>
        <v>1092</v>
      </c>
      <c r="AT91" s="14">
        <f t="shared" si="235"/>
        <v>1092</v>
      </c>
      <c r="AU91" s="14">
        <f t="shared" si="235"/>
        <v>1092</v>
      </c>
      <c r="AV91" s="14">
        <f t="shared" si="235"/>
        <v>1092</v>
      </c>
      <c r="AW91" s="14">
        <f>INDEX(属性投放!$DG$6:$DG$85,(卡牌属性!AG91-2)*20+卡牌属性!AL91)</f>
        <v>11025</v>
      </c>
      <c r="AX91" s="14">
        <f t="shared" si="236"/>
        <v>11025</v>
      </c>
      <c r="AY91" s="14">
        <f t="shared" si="236"/>
        <v>11025</v>
      </c>
      <c r="AZ91" s="14">
        <f t="shared" si="236"/>
        <v>11025</v>
      </c>
      <c r="BA91" s="14">
        <f t="shared" si="236"/>
        <v>11025</v>
      </c>
      <c r="BB91" s="14">
        <f>INDEX(属性投放!$DK$6:$DK$85,(卡牌属性!AG91-2)*20+卡牌属性!AL91)</f>
        <v>75</v>
      </c>
      <c r="BC91" s="14">
        <f t="shared" si="237"/>
        <v>75</v>
      </c>
      <c r="BD91" s="14">
        <f t="shared" si="237"/>
        <v>75</v>
      </c>
      <c r="BE91" s="14">
        <f t="shared" si="237"/>
        <v>75</v>
      </c>
      <c r="BF91" s="14">
        <f t="shared" si="237"/>
        <v>75</v>
      </c>
      <c r="BG91" s="14">
        <f>INDEX(属性投放!$DL$6:$DL$85,(卡牌属性!AG91-2)*20+卡牌属性!AL91)</f>
        <v>38</v>
      </c>
      <c r="BH91" s="14">
        <f t="shared" si="238"/>
        <v>38</v>
      </c>
      <c r="BI91" s="14">
        <f t="shared" si="238"/>
        <v>38</v>
      </c>
      <c r="BJ91" s="14">
        <f t="shared" si="238"/>
        <v>38</v>
      </c>
      <c r="BK91" s="14">
        <f t="shared" si="238"/>
        <v>38</v>
      </c>
      <c r="BL91" s="14">
        <f>INDEX(属性投放!$DM$6:$DM$85,(卡牌属性!AG91-2)*20+卡牌属性!AL91)</f>
        <v>375</v>
      </c>
      <c r="BM91" s="14">
        <f t="shared" si="239"/>
        <v>375</v>
      </c>
      <c r="BN91" s="14">
        <f t="shared" si="239"/>
        <v>375</v>
      </c>
      <c r="BO91" s="14">
        <f t="shared" si="239"/>
        <v>375</v>
      </c>
      <c r="BP91" s="14">
        <f t="shared" si="239"/>
        <v>375</v>
      </c>
      <c r="BU91" s="13">
        <v>87</v>
      </c>
      <c r="BV91" s="13">
        <f t="shared" si="176"/>
        <v>5</v>
      </c>
      <c r="BW91" s="14">
        <f t="shared" si="177"/>
        <v>3</v>
      </c>
      <c r="BX91" s="14">
        <f t="shared" si="178"/>
        <v>1102005</v>
      </c>
      <c r="BY91" s="14" t="str">
        <f t="shared" si="179"/>
        <v>李轩辕7突</v>
      </c>
      <c r="BZ91" s="25" t="s">
        <v>162</v>
      </c>
      <c r="CA91" s="14">
        <v>2</v>
      </c>
      <c r="CB91" s="14">
        <f t="shared" si="180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674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674</v>
      </c>
      <c r="CN91" s="14">
        <f>INDEX(属性投放!$BD$6:$BD$85,(BW91-2)*20+CB91)</f>
        <v>150</v>
      </c>
      <c r="CQ91" s="13">
        <v>87</v>
      </c>
      <c r="CR91" s="13">
        <f t="shared" si="209"/>
        <v>2</v>
      </c>
      <c r="CS91" s="13">
        <f t="shared" si="210"/>
        <v>35</v>
      </c>
      <c r="CT91" s="14">
        <f t="shared" si="211"/>
        <v>3</v>
      </c>
      <c r="CU91" s="14">
        <f t="shared" si="212"/>
        <v>1102002</v>
      </c>
      <c r="CV91" s="14" t="str">
        <f>INDEX($O$6:$O$36,CR91)&amp;"-"&amp;INDEX(属性投放!$AB$7:$AB$36,CX91)&amp;"-魂火-"&amp;CZ91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701</v>
      </c>
      <c r="CZ91" s="14">
        <f>INDEX(属性投放!$AM$7:$AM$58,CS91)</f>
        <v>2</v>
      </c>
      <c r="DA91" s="14">
        <f t="shared" si="181"/>
        <v>35</v>
      </c>
      <c r="DB91" s="14">
        <f>INDEX(属性投放!$AN$7:$AN$58,DA91)</f>
        <v>107</v>
      </c>
      <c r="DC91" s="14" t="s">
        <v>702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703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704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2"/>
        <v>1102005</v>
      </c>
      <c r="DQ91" s="14" t="str">
        <f t="shared" si="183"/>
        <v>李轩辕7突</v>
      </c>
      <c r="DR91" s="14">
        <f t="shared" si="213"/>
        <v>4</v>
      </c>
      <c r="DS91" s="14">
        <f t="shared" si="214"/>
        <v>5</v>
      </c>
      <c r="DT91" s="14">
        <f t="shared" si="215"/>
        <v>6</v>
      </c>
      <c r="DU91" s="14">
        <f t="shared" si="184"/>
        <v>3</v>
      </c>
      <c r="DV91" s="14">
        <f t="shared" si="185"/>
        <v>7</v>
      </c>
      <c r="DW91" s="14">
        <f t="shared" si="186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F91" s="14">
        <f>INDEX(属性投放!$BP$6:$BP$85,(卡牌属性!$DU91-2)*20+卡牌属性!$DV91)</f>
        <v>140</v>
      </c>
      <c r="FG91" s="14">
        <f>INDEX(属性投放!$BP$6:$BP$85,(卡牌属性!$DU91-2)*20+卡牌属性!$DV91)</f>
        <v>140</v>
      </c>
      <c r="FH91" s="14">
        <f>INDEX(属性投放!$BP$6:$BP$85,(卡牌属性!$DU91-2)*20+卡牌属性!$DV91)</f>
        <v>140</v>
      </c>
      <c r="FI91" s="14">
        <f>INDEX(属性投放!$BP$6:$BP$85,(卡牌属性!$DU91-2)*20+卡牌属性!$DV91)</f>
        <v>140</v>
      </c>
      <c r="FJ91" s="14">
        <f>INDEX(属性投放!$BP$6:$BP$85,(卡牌属性!$DU91-2)*20+卡牌属性!$DV91)</f>
        <v>140</v>
      </c>
      <c r="FK91" s="14">
        <f>INDEX(属性投放!$BQ$6:$BQ$85,(卡牌属性!$DU91-2)*20+卡牌属性!$DV91)</f>
        <v>70</v>
      </c>
      <c r="FL91" s="14">
        <f>INDEX(属性投放!$BQ$6:$BQ$85,(卡牌属性!$DU91-2)*20+卡牌属性!$DV91)</f>
        <v>70</v>
      </c>
      <c r="FM91" s="14">
        <f>INDEX(属性投放!$BQ$6:$BQ$85,(卡牌属性!$DU91-2)*20+卡牌属性!$DV91)</f>
        <v>70</v>
      </c>
      <c r="FN91" s="14">
        <f>INDEX(属性投放!$BQ$6:$BQ$85,(卡牌属性!$DU91-2)*20+卡牌属性!$DV91)</f>
        <v>70</v>
      </c>
      <c r="FO91" s="14">
        <f>INDEX(属性投放!$BQ$6:$BQ$85,(卡牌属性!$DU91-2)*20+卡牌属性!$DV91)</f>
        <v>70</v>
      </c>
      <c r="FP91" s="14">
        <f>INDEX(属性投放!$BR$6:$BR$85,(卡牌属性!$DU91-2)*20+卡牌属性!$DV91)</f>
        <v>1400</v>
      </c>
      <c r="FQ91" s="14">
        <f>INDEX(属性投放!$BR$6:$BR$85,(卡牌属性!$DU91-2)*20+卡牌属性!$DV91)</f>
        <v>1400</v>
      </c>
      <c r="FR91" s="14">
        <f>INDEX(属性投放!$BR$6:$BR$85,(卡牌属性!$DU91-2)*20+卡牌属性!$DV91)</f>
        <v>1400</v>
      </c>
      <c r="FS91" s="14">
        <f>INDEX(属性投放!$BR$6:$BR$85,(卡牌属性!$DU91-2)*20+卡牌属性!$DV91)</f>
        <v>1400</v>
      </c>
      <c r="FT91" s="14">
        <f>INDEX(属性投放!$BR$6:$BR$85,(卡牌属性!$DU91-2)*20+卡牌属性!$DV91)</f>
        <v>1400</v>
      </c>
      <c r="FX91" s="13">
        <v>87</v>
      </c>
      <c r="FY91" s="13">
        <f t="shared" si="187"/>
        <v>18</v>
      </c>
      <c r="FZ91" s="14">
        <f t="shared" si="216"/>
        <v>1102018</v>
      </c>
      <c r="GA91" s="14" t="s">
        <v>1478</v>
      </c>
      <c r="GB91" s="14">
        <f t="shared" si="188"/>
        <v>2</v>
      </c>
      <c r="GC91" s="14" t="str">
        <f t="shared" si="189"/>
        <v>噬日-2星</v>
      </c>
      <c r="GD91" s="14">
        <f>INDEX(Y$6:Y$36,$FY91)+INDEX(属性偏向!Z$4:Z$8,卡牌属性!$GB91)</f>
        <v>4</v>
      </c>
      <c r="GE91" s="14" t="str">
        <f>INDEX(属性评价,卡牌属性!GD91)</f>
        <v>C+</v>
      </c>
      <c r="GF91" s="14">
        <f>INDEX(Z$6:Z$36,$FY91)+INDEX(属性偏向!AA$4:AA$8,卡牌属性!$GB91)</f>
        <v>4</v>
      </c>
      <c r="GG91" s="14" t="str">
        <f>INDEX(属性评价,卡牌属性!GF91)</f>
        <v>C+</v>
      </c>
      <c r="GH91" s="14">
        <f>INDEX(AA$6:AA$36,$FY91)+INDEX(属性偏向!AB$4:AB$8,卡牌属性!$GB91)</f>
        <v>4</v>
      </c>
      <c r="GI91" s="14" t="str">
        <f>INDEX(属性评价,卡牌属性!GH91)</f>
        <v>C+</v>
      </c>
      <c r="GL91" s="13">
        <v>87</v>
      </c>
      <c r="GM91" s="13">
        <f t="shared" si="256"/>
        <v>18</v>
      </c>
      <c r="GN91" s="14">
        <f t="shared" si="217"/>
        <v>1101020</v>
      </c>
      <c r="GO91" s="14" t="s">
        <v>1478</v>
      </c>
      <c r="GP91" s="14">
        <f t="shared" si="191"/>
        <v>2</v>
      </c>
      <c r="GQ91" s="14" t="str">
        <f t="shared" si="192"/>
        <v>姬烟华-2星</v>
      </c>
      <c r="GR91" s="14">
        <f>INDEX(J$6:J$36,$GM91)+INDEX(属性偏向!Z$4:Z$8,卡牌属性!$GB91)</f>
        <v>6</v>
      </c>
      <c r="GS91" s="14" t="str">
        <f>INDEX(属性评价,卡牌属性!GR91)</f>
        <v>B+</v>
      </c>
      <c r="GT91" s="14">
        <f>INDEX(K$6:K$36,$GM91)+INDEX(属性偏向!Z$4:Z$8,卡牌属性!$GB91)</f>
        <v>6</v>
      </c>
      <c r="GU91" s="14" t="str">
        <f>INDEX(属性评价,卡牌属性!GT91)</f>
        <v>B+</v>
      </c>
      <c r="GV91" s="14">
        <f>INDEX(L$6:L$36,$GM91)+INDEX(属性偏向!Z$4:Z$8,卡牌属性!$GB91)</f>
        <v>6</v>
      </c>
      <c r="GW91" s="14" t="str">
        <f>INDEX(属性评价,卡牌属性!GV91)</f>
        <v>B+</v>
      </c>
      <c r="HA91" s="13">
        <v>87</v>
      </c>
      <c r="HB91" s="13">
        <f>MATCH(HA91-1,属性投放!$T$6:$T$66,1)</f>
        <v>13</v>
      </c>
      <c r="HC91" s="13">
        <f>MATCH(HA91,属性投放!$AN$6:$AN$58,1)-1</f>
        <v>27</v>
      </c>
      <c r="HD91" s="13">
        <f>MATCH(HA91-1,属性投放!$AD$6:$AD$26,1)</f>
        <v>12</v>
      </c>
      <c r="HE91" s="13" t="str">
        <f>INDEX(属性投放!$AB$7:$AB$26,卡牌属性!HD91)</f>
        <v>大叫唤+2</v>
      </c>
      <c r="HF91" s="14">
        <f t="shared" si="193"/>
        <v>1831</v>
      </c>
      <c r="HG91" s="14">
        <f t="shared" si="194"/>
        <v>888</v>
      </c>
      <c r="HH91" s="14">
        <f t="shared" si="195"/>
        <v>17610</v>
      </c>
      <c r="HI91" s="14">
        <f t="shared" si="196"/>
        <v>12</v>
      </c>
      <c r="HJ91" s="14">
        <f t="shared" si="197"/>
        <v>6</v>
      </c>
      <c r="HK91" s="14">
        <f t="shared" si="198"/>
        <v>120</v>
      </c>
      <c r="HL91" s="14">
        <f>HF91+HI91*($HA91-INDEX(属性投放!$AD$6:$AD$26,卡牌属性!$HD91))</f>
        <v>1915</v>
      </c>
      <c r="HM91" s="14">
        <f>HG91+HJ91*($HA91-INDEX(属性投放!$AD$6:$AD$26,卡牌属性!$HD91))</f>
        <v>930</v>
      </c>
      <c r="HN91" s="14">
        <f>HH91+HK91*($HA91-INDEX(属性投放!$AD$6:$AD$26,卡牌属性!$HD91))</f>
        <v>18450</v>
      </c>
      <c r="HO91" s="14">
        <f t="shared" si="199"/>
        <v>2005</v>
      </c>
      <c r="HP91" s="14">
        <f t="shared" si="200"/>
        <v>1006</v>
      </c>
      <c r="HQ91" s="14">
        <f t="shared" si="201"/>
        <v>20050</v>
      </c>
      <c r="HR91" s="14">
        <f>IF(COUNTIF(属性投放!$AN$7:$AN$58,"="&amp;卡牌属性!HA91)&gt;0,卡牌属性!HC91,0)</f>
        <v>27</v>
      </c>
      <c r="HS91" s="14">
        <f t="shared" si="202"/>
        <v>170</v>
      </c>
      <c r="HT91" s="14">
        <f t="shared" si="203"/>
        <v>85</v>
      </c>
      <c r="HU91" s="14">
        <f t="shared" si="204"/>
        <v>1700</v>
      </c>
      <c r="HV91" s="14">
        <f>IF(COUNTIF(属性投放!$AD$6:$AD$26,"="&amp;卡牌属性!HA91)&gt;0,卡牌属性!HD91,0)</f>
        <v>12</v>
      </c>
      <c r="HW91" s="14">
        <f t="shared" si="205"/>
        <v>200</v>
      </c>
      <c r="HX91" s="14">
        <f t="shared" si="206"/>
        <v>100</v>
      </c>
      <c r="HY91" s="14">
        <f t="shared" si="207"/>
        <v>2000</v>
      </c>
      <c r="HZ91" s="14">
        <f t="shared" si="218"/>
        <v>12</v>
      </c>
      <c r="IA91" s="14">
        <f t="shared" si="219"/>
        <v>6</v>
      </c>
      <c r="IB91" s="14">
        <f t="shared" si="220"/>
        <v>120</v>
      </c>
      <c r="IC91" s="14">
        <f t="shared" si="221"/>
        <v>3920</v>
      </c>
      <c r="ID91" s="14">
        <f t="shared" si="222"/>
        <v>1936</v>
      </c>
      <c r="IE91" s="14">
        <f t="shared" si="223"/>
        <v>38500</v>
      </c>
      <c r="IF91" s="14">
        <f t="shared" si="224"/>
        <v>360</v>
      </c>
      <c r="IG91" s="14">
        <f t="shared" si="225"/>
        <v>5100</v>
      </c>
      <c r="IH91" s="14">
        <f t="shared" si="226"/>
        <v>6000</v>
      </c>
      <c r="II91" s="14">
        <f t="shared" si="227"/>
        <v>116420</v>
      </c>
      <c r="IJ91" s="17">
        <f t="shared" si="228"/>
        <v>3.0922521903453013E-3</v>
      </c>
      <c r="IK91" s="17">
        <f t="shared" si="229"/>
        <v>4.3806906029891769E-2</v>
      </c>
      <c r="IL91" s="17">
        <f t="shared" si="230"/>
        <v>5.1537536505755023E-2</v>
      </c>
      <c r="IM91" s="23">
        <f>SUM(IF$5:IF91)</f>
        <v>23000</v>
      </c>
      <c r="IN91" s="14">
        <f>SUM(IG$5:IG91)</f>
        <v>60220</v>
      </c>
      <c r="IO91" s="14">
        <f>SUM(IH$5:IH91)</f>
        <v>31660</v>
      </c>
      <c r="IP91" s="17">
        <f t="shared" si="231"/>
        <v>0.19756055660539426</v>
      </c>
      <c r="IQ91" s="17">
        <f t="shared" si="232"/>
        <v>0.51726507472942795</v>
      </c>
      <c r="IR91" s="17">
        <f t="shared" si="233"/>
        <v>0.27194640096203404</v>
      </c>
    </row>
    <row r="92" spans="31:252" ht="16.5" x14ac:dyDescent="0.2">
      <c r="AE92" s="13">
        <v>88</v>
      </c>
      <c r="AF92" s="13">
        <f t="shared" si="208"/>
        <v>5</v>
      </c>
      <c r="AG92" s="13">
        <f t="shared" si="172"/>
        <v>4</v>
      </c>
      <c r="AH92" s="14">
        <f t="shared" si="173"/>
        <v>1101005</v>
      </c>
      <c r="AI92" s="14" t="str">
        <f t="shared" si="174"/>
        <v>刘羽禅8突</v>
      </c>
      <c r="AJ92" s="25" t="s">
        <v>162</v>
      </c>
      <c r="AK92" s="14">
        <v>1</v>
      </c>
      <c r="AL92" s="14">
        <f t="shared" si="175"/>
        <v>8</v>
      </c>
      <c r="AM92" s="14">
        <f>INDEX(属性投放!$DE$6:$DE$85,(卡牌属性!AG92-2)*20+卡牌属性!AL92)</f>
        <v>2438</v>
      </c>
      <c r="AN92" s="14">
        <f t="shared" si="234"/>
        <v>2438</v>
      </c>
      <c r="AO92" s="14">
        <f t="shared" si="234"/>
        <v>2438</v>
      </c>
      <c r="AP92" s="14">
        <f t="shared" si="234"/>
        <v>2438</v>
      </c>
      <c r="AQ92" s="14">
        <f t="shared" si="234"/>
        <v>2438</v>
      </c>
      <c r="AR92" s="14">
        <f>INDEX(属性投放!$DF$6:$DF$85,(卡牌属性!AG92-2)*20+卡牌属性!AL92)</f>
        <v>1199</v>
      </c>
      <c r="AS92" s="14">
        <f t="shared" si="235"/>
        <v>1199</v>
      </c>
      <c r="AT92" s="14">
        <f t="shared" si="235"/>
        <v>1199</v>
      </c>
      <c r="AU92" s="14">
        <f t="shared" si="235"/>
        <v>1199</v>
      </c>
      <c r="AV92" s="14">
        <f t="shared" si="235"/>
        <v>1199</v>
      </c>
      <c r="AW92" s="14">
        <f>INDEX(属性投放!$DG$6:$DG$85,(卡牌属性!AG92-2)*20+卡牌属性!AL92)</f>
        <v>12090</v>
      </c>
      <c r="AX92" s="14">
        <f t="shared" si="236"/>
        <v>12090</v>
      </c>
      <c r="AY92" s="14">
        <f t="shared" si="236"/>
        <v>12090</v>
      </c>
      <c r="AZ92" s="14">
        <f t="shared" si="236"/>
        <v>12090</v>
      </c>
      <c r="BA92" s="14">
        <f t="shared" si="236"/>
        <v>12090</v>
      </c>
      <c r="BB92" s="14">
        <f>INDEX(属性投放!$DK$6:$DK$85,(卡牌属性!AG92-2)*20+卡牌属性!AL92)</f>
        <v>75</v>
      </c>
      <c r="BC92" s="14">
        <f t="shared" si="237"/>
        <v>75</v>
      </c>
      <c r="BD92" s="14">
        <f t="shared" si="237"/>
        <v>75</v>
      </c>
      <c r="BE92" s="14">
        <f t="shared" si="237"/>
        <v>75</v>
      </c>
      <c r="BF92" s="14">
        <f t="shared" si="237"/>
        <v>75</v>
      </c>
      <c r="BG92" s="14">
        <f>INDEX(属性投放!$DL$6:$DL$85,(卡牌属性!AG92-2)*20+卡牌属性!AL92)</f>
        <v>38</v>
      </c>
      <c r="BH92" s="14">
        <f t="shared" si="238"/>
        <v>38</v>
      </c>
      <c r="BI92" s="14">
        <f t="shared" si="238"/>
        <v>38</v>
      </c>
      <c r="BJ92" s="14">
        <f t="shared" si="238"/>
        <v>38</v>
      </c>
      <c r="BK92" s="14">
        <f t="shared" si="238"/>
        <v>38</v>
      </c>
      <c r="BL92" s="14">
        <f>INDEX(属性投放!$DM$6:$DM$85,(卡牌属性!AG92-2)*20+卡牌属性!AL92)</f>
        <v>375</v>
      </c>
      <c r="BM92" s="14">
        <f t="shared" si="239"/>
        <v>375</v>
      </c>
      <c r="BN92" s="14">
        <f t="shared" si="239"/>
        <v>375</v>
      </c>
      <c r="BO92" s="14">
        <f t="shared" si="239"/>
        <v>375</v>
      </c>
      <c r="BP92" s="14">
        <f t="shared" si="239"/>
        <v>375</v>
      </c>
      <c r="BU92" s="13">
        <v>88</v>
      </c>
      <c r="BV92" s="13">
        <f t="shared" si="176"/>
        <v>5</v>
      </c>
      <c r="BW92" s="14">
        <f t="shared" si="177"/>
        <v>3</v>
      </c>
      <c r="BX92" s="14">
        <f t="shared" si="178"/>
        <v>1102005</v>
      </c>
      <c r="BY92" s="14" t="str">
        <f t="shared" si="179"/>
        <v>李轩辕8突</v>
      </c>
      <c r="BZ92" s="25" t="s">
        <v>162</v>
      </c>
      <c r="CA92" s="14">
        <v>2</v>
      </c>
      <c r="CB92" s="14">
        <f t="shared" si="180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674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674</v>
      </c>
      <c r="CN92" s="14">
        <f>INDEX(属性投放!$BD$6:$BD$85,(BW92-2)*20+CB92)</f>
        <v>150</v>
      </c>
      <c r="CQ92" s="13">
        <v>88</v>
      </c>
      <c r="CR92" s="13">
        <f t="shared" si="209"/>
        <v>2</v>
      </c>
      <c r="CS92" s="13">
        <f t="shared" si="210"/>
        <v>36</v>
      </c>
      <c r="CT92" s="14">
        <f t="shared" si="211"/>
        <v>3</v>
      </c>
      <c r="CU92" s="14">
        <f t="shared" si="212"/>
        <v>1102002</v>
      </c>
      <c r="CV92" s="14" t="str">
        <f>INDEX($O$6:$O$36,CR92)&amp;"-"&amp;INDEX(属性投放!$AB$7:$AB$36,CX92)&amp;"-魂火-"&amp;CZ92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701</v>
      </c>
      <c r="CZ92" s="14">
        <f>INDEX(属性投放!$AM$7:$AM$58,CS92)</f>
        <v>3</v>
      </c>
      <c r="DA92" s="14">
        <f t="shared" si="181"/>
        <v>36</v>
      </c>
      <c r="DB92" s="14">
        <f>INDEX(属性投放!$AN$7:$AN$58,DA92)</f>
        <v>110</v>
      </c>
      <c r="DC92" s="14" t="s">
        <v>702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703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704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2"/>
        <v>1102005</v>
      </c>
      <c r="DQ92" s="14" t="str">
        <f t="shared" si="183"/>
        <v>李轩辕8突</v>
      </c>
      <c r="DR92" s="14">
        <f t="shared" si="213"/>
        <v>4</v>
      </c>
      <c r="DS92" s="14">
        <f t="shared" si="214"/>
        <v>5</v>
      </c>
      <c r="DT92" s="14">
        <f t="shared" si="215"/>
        <v>6</v>
      </c>
      <c r="DU92" s="14">
        <f t="shared" si="184"/>
        <v>3</v>
      </c>
      <c r="DV92" s="14">
        <f t="shared" si="185"/>
        <v>8</v>
      </c>
      <c r="DW92" s="14">
        <f t="shared" si="186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F92" s="14">
        <f>INDEX(属性投放!$BP$6:$BP$85,(卡牌属性!$DU92-2)*20+卡牌属性!$DV92)</f>
        <v>150</v>
      </c>
      <c r="FG92" s="14">
        <f>INDEX(属性投放!$BP$6:$BP$85,(卡牌属性!$DU92-2)*20+卡牌属性!$DV92)</f>
        <v>150</v>
      </c>
      <c r="FH92" s="14">
        <f>INDEX(属性投放!$BP$6:$BP$85,(卡牌属性!$DU92-2)*20+卡牌属性!$DV92)</f>
        <v>150</v>
      </c>
      <c r="FI92" s="14">
        <f>INDEX(属性投放!$BP$6:$BP$85,(卡牌属性!$DU92-2)*20+卡牌属性!$DV92)</f>
        <v>150</v>
      </c>
      <c r="FJ92" s="14">
        <f>INDEX(属性投放!$BP$6:$BP$85,(卡牌属性!$DU92-2)*20+卡牌属性!$DV92)</f>
        <v>150</v>
      </c>
      <c r="FK92" s="14">
        <f>INDEX(属性投放!$BQ$6:$BQ$85,(卡牌属性!$DU92-2)*20+卡牌属性!$DV92)</f>
        <v>75</v>
      </c>
      <c r="FL92" s="14">
        <f>INDEX(属性投放!$BQ$6:$BQ$85,(卡牌属性!$DU92-2)*20+卡牌属性!$DV92)</f>
        <v>75</v>
      </c>
      <c r="FM92" s="14">
        <f>INDEX(属性投放!$BQ$6:$BQ$85,(卡牌属性!$DU92-2)*20+卡牌属性!$DV92)</f>
        <v>75</v>
      </c>
      <c r="FN92" s="14">
        <f>INDEX(属性投放!$BQ$6:$BQ$85,(卡牌属性!$DU92-2)*20+卡牌属性!$DV92)</f>
        <v>75</v>
      </c>
      <c r="FO92" s="14">
        <f>INDEX(属性投放!$BQ$6:$BQ$85,(卡牌属性!$DU92-2)*20+卡牌属性!$DV92)</f>
        <v>75</v>
      </c>
      <c r="FP92" s="14">
        <f>INDEX(属性投放!$BR$6:$BR$85,(卡牌属性!$DU92-2)*20+卡牌属性!$DV92)</f>
        <v>1500</v>
      </c>
      <c r="FQ92" s="14">
        <f>INDEX(属性投放!$BR$6:$BR$85,(卡牌属性!$DU92-2)*20+卡牌属性!$DV92)</f>
        <v>1500</v>
      </c>
      <c r="FR92" s="14">
        <f>INDEX(属性投放!$BR$6:$BR$85,(卡牌属性!$DU92-2)*20+卡牌属性!$DV92)</f>
        <v>1500</v>
      </c>
      <c r="FS92" s="14">
        <f>INDEX(属性投放!$BR$6:$BR$85,(卡牌属性!$DU92-2)*20+卡牌属性!$DV92)</f>
        <v>1500</v>
      </c>
      <c r="FT92" s="14">
        <f>INDEX(属性投放!$BR$6:$BR$85,(卡牌属性!$DU92-2)*20+卡牌属性!$DV92)</f>
        <v>1500</v>
      </c>
      <c r="FX92" s="13">
        <v>88</v>
      </c>
      <c r="FY92" s="13">
        <f t="shared" si="187"/>
        <v>18</v>
      </c>
      <c r="FZ92" s="14">
        <f t="shared" si="216"/>
        <v>1102018</v>
      </c>
      <c r="GA92" s="14" t="s">
        <v>1478</v>
      </c>
      <c r="GB92" s="14">
        <f t="shared" si="188"/>
        <v>3</v>
      </c>
      <c r="GC92" s="14" t="str">
        <f t="shared" si="189"/>
        <v>噬日-3星</v>
      </c>
      <c r="GD92" s="14">
        <f>INDEX(Y$6:Y$36,$FY92)+INDEX(属性偏向!Z$4:Z$8,卡牌属性!$GB92)</f>
        <v>5</v>
      </c>
      <c r="GE92" s="14" t="str">
        <f>INDEX(属性评价,卡牌属性!GD92)</f>
        <v>B</v>
      </c>
      <c r="GF92" s="14">
        <f>INDEX(Z$6:Z$36,$FY92)+INDEX(属性偏向!AA$4:AA$8,卡牌属性!$GB92)</f>
        <v>4</v>
      </c>
      <c r="GG92" s="14" t="str">
        <f>INDEX(属性评价,卡牌属性!GF92)</f>
        <v>C+</v>
      </c>
      <c r="GH92" s="14">
        <f>INDEX(AA$6:AA$36,$FY92)+INDEX(属性偏向!AB$4:AB$8,卡牌属性!$GB92)</f>
        <v>4</v>
      </c>
      <c r="GI92" s="14" t="str">
        <f>INDEX(属性评价,卡牌属性!GH92)</f>
        <v>C+</v>
      </c>
      <c r="GL92" s="13">
        <v>88</v>
      </c>
      <c r="GM92" s="13">
        <f t="shared" si="256"/>
        <v>18</v>
      </c>
      <c r="GN92" s="14">
        <f t="shared" si="217"/>
        <v>1101020</v>
      </c>
      <c r="GO92" s="14" t="s">
        <v>1478</v>
      </c>
      <c r="GP92" s="14">
        <f t="shared" si="191"/>
        <v>3</v>
      </c>
      <c r="GQ92" s="14" t="str">
        <f t="shared" si="192"/>
        <v>姬烟华-3星</v>
      </c>
      <c r="GR92" s="14">
        <f>INDEX(J$6:J$36,$GM92)+INDEX(属性偏向!Z$4:Z$8,卡牌属性!$GB92)</f>
        <v>7</v>
      </c>
      <c r="GS92" s="14" t="str">
        <f>INDEX(属性评价,卡牌属性!GR92)</f>
        <v>A</v>
      </c>
      <c r="GT92" s="14">
        <f>INDEX(K$6:K$36,$GM92)+INDEX(属性偏向!Z$4:Z$8,卡牌属性!$GB92)</f>
        <v>7</v>
      </c>
      <c r="GU92" s="14" t="str">
        <f>INDEX(属性评价,卡牌属性!GT92)</f>
        <v>A</v>
      </c>
      <c r="GV92" s="14">
        <f>INDEX(L$6:L$36,$GM92)+INDEX(属性偏向!Z$4:Z$8,卡牌属性!$GB92)</f>
        <v>7</v>
      </c>
      <c r="GW92" s="14" t="str">
        <f>INDEX(属性评价,卡牌属性!GV92)</f>
        <v>A</v>
      </c>
      <c r="HA92" s="13">
        <v>88</v>
      </c>
      <c r="HB92" s="13">
        <f>MATCH(HA92-1,属性投放!$T$6:$T$66,1)</f>
        <v>13</v>
      </c>
      <c r="HC92" s="13">
        <f>MATCH(HA92,属性投放!$AN$6:$AN$58,1)-1</f>
        <v>27</v>
      </c>
      <c r="HD92" s="13">
        <f>MATCH(HA92-1,属性投放!$AD$6:$AD$26,1)</f>
        <v>13</v>
      </c>
      <c r="HE92" s="13" t="str">
        <f>INDEX(属性投放!$AB$7:$AB$26,卡牌属性!HD92)</f>
        <v>焦热</v>
      </c>
      <c r="HF92" s="14">
        <f t="shared" si="193"/>
        <v>2265</v>
      </c>
      <c r="HG92" s="14">
        <f t="shared" si="194"/>
        <v>1105</v>
      </c>
      <c r="HH92" s="14">
        <f t="shared" si="195"/>
        <v>21950</v>
      </c>
      <c r="HI92" s="14">
        <f t="shared" si="196"/>
        <v>15</v>
      </c>
      <c r="HJ92" s="14">
        <f t="shared" si="197"/>
        <v>8</v>
      </c>
      <c r="HK92" s="14">
        <f t="shared" si="198"/>
        <v>150</v>
      </c>
      <c r="HL92" s="14">
        <f>HF92+HI92*($HA92-INDEX(属性投放!$AD$6:$AD$26,卡牌属性!$HD92))</f>
        <v>2280</v>
      </c>
      <c r="HM92" s="14">
        <f>HG92+HJ92*($HA92-INDEX(属性投放!$AD$6:$AD$26,卡牌属性!$HD92))</f>
        <v>1113</v>
      </c>
      <c r="HN92" s="14">
        <f>HH92+HK92*($HA92-INDEX(属性投放!$AD$6:$AD$26,卡牌属性!$HD92))</f>
        <v>22100</v>
      </c>
      <c r="HO92" s="14">
        <f t="shared" si="199"/>
        <v>2005</v>
      </c>
      <c r="HP92" s="14">
        <f t="shared" si="200"/>
        <v>1006</v>
      </c>
      <c r="HQ92" s="14">
        <f t="shared" si="201"/>
        <v>20050</v>
      </c>
      <c r="HR92" s="14">
        <f>IF(COUNTIF(属性投放!$AN$7:$AN$58,"="&amp;卡牌属性!HA92)&gt;0,卡牌属性!HC92,0)</f>
        <v>0</v>
      </c>
      <c r="HS92" s="14">
        <f t="shared" si="202"/>
        <v>0</v>
      </c>
      <c r="HT92" s="14">
        <f t="shared" si="203"/>
        <v>0</v>
      </c>
      <c r="HU92" s="14">
        <f t="shared" si="204"/>
        <v>0</v>
      </c>
      <c r="HV92" s="14">
        <f>IF(COUNTIF(属性投放!$AD$6:$AD$26,"="&amp;卡牌属性!HA92)&gt;0,卡牌属性!HD92,0)</f>
        <v>0</v>
      </c>
      <c r="HW92" s="14">
        <f t="shared" si="205"/>
        <v>0</v>
      </c>
      <c r="HX92" s="14">
        <f t="shared" si="206"/>
        <v>0</v>
      </c>
      <c r="HY92" s="14">
        <f t="shared" si="207"/>
        <v>0</v>
      </c>
      <c r="HZ92" s="14">
        <f t="shared" si="218"/>
        <v>15</v>
      </c>
      <c r="IA92" s="14">
        <f t="shared" si="219"/>
        <v>8</v>
      </c>
      <c r="IB92" s="14">
        <f t="shared" si="220"/>
        <v>150</v>
      </c>
      <c r="IC92" s="14">
        <f t="shared" si="221"/>
        <v>4285</v>
      </c>
      <c r="ID92" s="14">
        <f t="shared" si="222"/>
        <v>2119</v>
      </c>
      <c r="IE92" s="14">
        <f t="shared" si="223"/>
        <v>42150</v>
      </c>
      <c r="IF92" s="14">
        <f t="shared" si="224"/>
        <v>460</v>
      </c>
      <c r="IG92" s="14">
        <f t="shared" si="225"/>
        <v>0</v>
      </c>
      <c r="IH92" s="14">
        <f t="shared" si="226"/>
        <v>0</v>
      </c>
      <c r="II92" s="14">
        <f t="shared" si="227"/>
        <v>127380</v>
      </c>
      <c r="IJ92" s="17">
        <f t="shared" si="228"/>
        <v>3.6112419532108651E-3</v>
      </c>
      <c r="IK92" s="17">
        <f t="shared" si="229"/>
        <v>0</v>
      </c>
      <c r="IL92" s="17">
        <f t="shared" si="230"/>
        <v>0</v>
      </c>
      <c r="IM92" s="23">
        <f>SUM(IF$5:IF92)</f>
        <v>23460</v>
      </c>
      <c r="IN92" s="14">
        <f>SUM(IG$5:IG92)</f>
        <v>60220</v>
      </c>
      <c r="IO92" s="14">
        <f>SUM(IH$5:IH92)</f>
        <v>31660</v>
      </c>
      <c r="IP92" s="17">
        <f t="shared" si="231"/>
        <v>0.18417333961375412</v>
      </c>
      <c r="IQ92" s="17">
        <f t="shared" si="232"/>
        <v>0.4727586748312137</v>
      </c>
      <c r="IR92" s="17">
        <f t="shared" si="233"/>
        <v>0.24854765269273041</v>
      </c>
    </row>
    <row r="93" spans="31:252" ht="16.5" x14ac:dyDescent="0.2">
      <c r="AE93" s="13">
        <v>89</v>
      </c>
      <c r="AF93" s="13">
        <f t="shared" si="208"/>
        <v>5</v>
      </c>
      <c r="AG93" s="13">
        <f t="shared" si="172"/>
        <v>4</v>
      </c>
      <c r="AH93" s="14">
        <f t="shared" si="173"/>
        <v>1101005</v>
      </c>
      <c r="AI93" s="14" t="str">
        <f t="shared" si="174"/>
        <v>刘羽禅9突</v>
      </c>
      <c r="AJ93" s="25" t="s">
        <v>162</v>
      </c>
      <c r="AK93" s="14">
        <v>1</v>
      </c>
      <c r="AL93" s="14">
        <f t="shared" si="175"/>
        <v>9</v>
      </c>
      <c r="AM93" s="14">
        <f>INDEX(属性投放!$DE$6:$DE$85,(卡牌属性!AG93-2)*20+卡牌属性!AL93)</f>
        <v>2651</v>
      </c>
      <c r="AN93" s="14">
        <f t="shared" si="234"/>
        <v>2651</v>
      </c>
      <c r="AO93" s="14">
        <f t="shared" si="234"/>
        <v>2651</v>
      </c>
      <c r="AP93" s="14">
        <f t="shared" si="234"/>
        <v>2651</v>
      </c>
      <c r="AQ93" s="14">
        <f t="shared" si="234"/>
        <v>2651</v>
      </c>
      <c r="AR93" s="14">
        <f>INDEX(属性投放!$DF$6:$DF$85,(卡牌属性!AG93-2)*20+卡牌属性!AL93)</f>
        <v>1306</v>
      </c>
      <c r="AS93" s="14">
        <f t="shared" si="235"/>
        <v>1306</v>
      </c>
      <c r="AT93" s="14">
        <f t="shared" si="235"/>
        <v>1306</v>
      </c>
      <c r="AU93" s="14">
        <f t="shared" si="235"/>
        <v>1306</v>
      </c>
      <c r="AV93" s="14">
        <f t="shared" si="235"/>
        <v>1306</v>
      </c>
      <c r="AW93" s="14">
        <f>INDEX(属性投放!$DG$6:$DG$85,(卡牌属性!AG93-2)*20+卡牌属性!AL93)</f>
        <v>13155</v>
      </c>
      <c r="AX93" s="14">
        <f t="shared" si="236"/>
        <v>13155</v>
      </c>
      <c r="AY93" s="14">
        <f t="shared" si="236"/>
        <v>13155</v>
      </c>
      <c r="AZ93" s="14">
        <f t="shared" si="236"/>
        <v>13155</v>
      </c>
      <c r="BA93" s="14">
        <f t="shared" si="236"/>
        <v>13155</v>
      </c>
      <c r="BB93" s="14">
        <f>INDEX(属性投放!$DK$6:$DK$85,(卡牌属性!AG93-2)*20+卡牌属性!AL93)</f>
        <v>75</v>
      </c>
      <c r="BC93" s="14">
        <f t="shared" si="237"/>
        <v>75</v>
      </c>
      <c r="BD93" s="14">
        <f t="shared" si="237"/>
        <v>75</v>
      </c>
      <c r="BE93" s="14">
        <f t="shared" si="237"/>
        <v>75</v>
      </c>
      <c r="BF93" s="14">
        <f t="shared" si="237"/>
        <v>75</v>
      </c>
      <c r="BG93" s="14">
        <f>INDEX(属性投放!$DL$6:$DL$85,(卡牌属性!AG93-2)*20+卡牌属性!AL93)</f>
        <v>38</v>
      </c>
      <c r="BH93" s="14">
        <f t="shared" si="238"/>
        <v>38</v>
      </c>
      <c r="BI93" s="14">
        <f t="shared" si="238"/>
        <v>38</v>
      </c>
      <c r="BJ93" s="14">
        <f t="shared" si="238"/>
        <v>38</v>
      </c>
      <c r="BK93" s="14">
        <f t="shared" si="238"/>
        <v>38</v>
      </c>
      <c r="BL93" s="14">
        <f>INDEX(属性投放!$DM$6:$DM$85,(卡牌属性!AG93-2)*20+卡牌属性!AL93)</f>
        <v>375</v>
      </c>
      <c r="BM93" s="14">
        <f t="shared" si="239"/>
        <v>375</v>
      </c>
      <c r="BN93" s="14">
        <f t="shared" si="239"/>
        <v>375</v>
      </c>
      <c r="BO93" s="14">
        <f t="shared" si="239"/>
        <v>375</v>
      </c>
      <c r="BP93" s="14">
        <f t="shared" si="239"/>
        <v>375</v>
      </c>
      <c r="BU93" s="13">
        <v>89</v>
      </c>
      <c r="BV93" s="13">
        <f t="shared" si="176"/>
        <v>5</v>
      </c>
      <c r="BW93" s="14">
        <f t="shared" si="177"/>
        <v>3</v>
      </c>
      <c r="BX93" s="14">
        <f t="shared" si="178"/>
        <v>1102005</v>
      </c>
      <c r="BY93" s="14" t="str">
        <f t="shared" si="179"/>
        <v>李轩辕9突</v>
      </c>
      <c r="BZ93" s="25" t="s">
        <v>162</v>
      </c>
      <c r="CA93" s="14">
        <v>2</v>
      </c>
      <c r="CB93" s="14">
        <f t="shared" si="180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674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674</v>
      </c>
      <c r="CN93" s="14">
        <f>INDEX(属性投放!$BD$6:$BD$85,(BW93-2)*20+CB93)</f>
        <v>150</v>
      </c>
      <c r="CQ93" s="13">
        <v>89</v>
      </c>
      <c r="CR93" s="13">
        <f t="shared" si="209"/>
        <v>2</v>
      </c>
      <c r="CS93" s="13">
        <f t="shared" si="210"/>
        <v>37</v>
      </c>
      <c r="CT93" s="14">
        <f t="shared" si="211"/>
        <v>3</v>
      </c>
      <c r="CU93" s="14">
        <f t="shared" si="212"/>
        <v>1102002</v>
      </c>
      <c r="CV93" s="14" t="str">
        <f>INDEX($O$6:$O$36,CR93)&amp;"-"&amp;INDEX(属性投放!$AB$7:$AB$36,CX93)&amp;"-魂火-"&amp;CZ93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701</v>
      </c>
      <c r="CZ93" s="14">
        <f>INDEX(属性投放!$AM$7:$AM$58,CS93)</f>
        <v>1</v>
      </c>
      <c r="DA93" s="14">
        <f t="shared" si="181"/>
        <v>37</v>
      </c>
      <c r="DB93" s="14">
        <f>INDEX(属性投放!$AN$7:$AN$58,DA93)</f>
        <v>112</v>
      </c>
      <c r="DC93" s="14" t="s">
        <v>702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703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704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2"/>
        <v>1102005</v>
      </c>
      <c r="DQ93" s="14" t="str">
        <f t="shared" si="183"/>
        <v>李轩辕9突</v>
      </c>
      <c r="DR93" s="14">
        <f t="shared" si="213"/>
        <v>4</v>
      </c>
      <c r="DS93" s="14">
        <f t="shared" si="214"/>
        <v>5</v>
      </c>
      <c r="DT93" s="14">
        <f t="shared" si="215"/>
        <v>6</v>
      </c>
      <c r="DU93" s="14">
        <f t="shared" si="184"/>
        <v>3</v>
      </c>
      <c r="DV93" s="14">
        <f t="shared" si="185"/>
        <v>9</v>
      </c>
      <c r="DW93" s="14">
        <f t="shared" si="186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F93" s="14">
        <f>INDEX(属性投放!$BP$6:$BP$85,(卡牌属性!$DU93-2)*20+卡牌属性!$DV93)</f>
        <v>200</v>
      </c>
      <c r="FG93" s="14">
        <f>INDEX(属性投放!$BP$6:$BP$85,(卡牌属性!$DU93-2)*20+卡牌属性!$DV93)</f>
        <v>200</v>
      </c>
      <c r="FH93" s="14">
        <f>INDEX(属性投放!$BP$6:$BP$85,(卡牌属性!$DU93-2)*20+卡牌属性!$DV93)</f>
        <v>200</v>
      </c>
      <c r="FI93" s="14">
        <f>INDEX(属性投放!$BP$6:$BP$85,(卡牌属性!$DU93-2)*20+卡牌属性!$DV93)</f>
        <v>200</v>
      </c>
      <c r="FJ93" s="14">
        <f>INDEX(属性投放!$BP$6:$BP$85,(卡牌属性!$DU93-2)*20+卡牌属性!$DV93)</f>
        <v>200</v>
      </c>
      <c r="FK93" s="14">
        <f>INDEX(属性投放!$BQ$6:$BQ$85,(卡牌属性!$DU93-2)*20+卡牌属性!$DV93)</f>
        <v>100</v>
      </c>
      <c r="FL93" s="14">
        <f>INDEX(属性投放!$BQ$6:$BQ$85,(卡牌属性!$DU93-2)*20+卡牌属性!$DV93)</f>
        <v>100</v>
      </c>
      <c r="FM93" s="14">
        <f>INDEX(属性投放!$BQ$6:$BQ$85,(卡牌属性!$DU93-2)*20+卡牌属性!$DV93)</f>
        <v>100</v>
      </c>
      <c r="FN93" s="14">
        <f>INDEX(属性投放!$BQ$6:$BQ$85,(卡牌属性!$DU93-2)*20+卡牌属性!$DV93)</f>
        <v>100</v>
      </c>
      <c r="FO93" s="14">
        <f>INDEX(属性投放!$BQ$6:$BQ$85,(卡牌属性!$DU93-2)*20+卡牌属性!$DV93)</f>
        <v>100</v>
      </c>
      <c r="FP93" s="14">
        <f>INDEX(属性投放!$BR$6:$BR$85,(卡牌属性!$DU93-2)*20+卡牌属性!$DV93)</f>
        <v>2000</v>
      </c>
      <c r="FQ93" s="14">
        <f>INDEX(属性投放!$BR$6:$BR$85,(卡牌属性!$DU93-2)*20+卡牌属性!$DV93)</f>
        <v>2000</v>
      </c>
      <c r="FR93" s="14">
        <f>INDEX(属性投放!$BR$6:$BR$85,(卡牌属性!$DU93-2)*20+卡牌属性!$DV93)</f>
        <v>2000</v>
      </c>
      <c r="FS93" s="14">
        <f>INDEX(属性投放!$BR$6:$BR$85,(卡牌属性!$DU93-2)*20+卡牌属性!$DV93)</f>
        <v>2000</v>
      </c>
      <c r="FT93" s="14">
        <f>INDEX(属性投放!$BR$6:$BR$85,(卡牌属性!$DU93-2)*20+卡牌属性!$DV93)</f>
        <v>2000</v>
      </c>
      <c r="FX93" s="13">
        <v>89</v>
      </c>
      <c r="FY93" s="13">
        <f t="shared" si="187"/>
        <v>18</v>
      </c>
      <c r="FZ93" s="14">
        <f t="shared" si="216"/>
        <v>1102018</v>
      </c>
      <c r="GA93" s="14" t="s">
        <v>1478</v>
      </c>
      <c r="GB93" s="14">
        <f t="shared" si="188"/>
        <v>4</v>
      </c>
      <c r="GC93" s="14" t="str">
        <f t="shared" si="189"/>
        <v>噬日-4星</v>
      </c>
      <c r="GD93" s="14">
        <f>INDEX(Y$6:Y$36,$FY93)+INDEX(属性偏向!Z$4:Z$8,卡牌属性!$GB93)</f>
        <v>5</v>
      </c>
      <c r="GE93" s="14" t="str">
        <f>INDEX(属性评价,卡牌属性!GD93)</f>
        <v>B</v>
      </c>
      <c r="GF93" s="14">
        <f>INDEX(Z$6:Z$36,$FY93)+INDEX(属性偏向!AA$4:AA$8,卡牌属性!$GB93)</f>
        <v>5</v>
      </c>
      <c r="GG93" s="14" t="str">
        <f>INDEX(属性评价,卡牌属性!GF93)</f>
        <v>B</v>
      </c>
      <c r="GH93" s="14">
        <f>INDEX(AA$6:AA$36,$FY93)+INDEX(属性偏向!AB$4:AB$8,卡牌属性!$GB93)</f>
        <v>5</v>
      </c>
      <c r="GI93" s="14" t="str">
        <f>INDEX(属性评价,卡牌属性!GH93)</f>
        <v>B</v>
      </c>
      <c r="GL93" s="13">
        <v>89</v>
      </c>
      <c r="GM93" s="13">
        <f t="shared" si="256"/>
        <v>18</v>
      </c>
      <c r="GN93" s="14">
        <f t="shared" si="217"/>
        <v>1101020</v>
      </c>
      <c r="GO93" s="14" t="s">
        <v>1478</v>
      </c>
      <c r="GP93" s="14">
        <f t="shared" si="191"/>
        <v>4</v>
      </c>
      <c r="GQ93" s="14" t="str">
        <f t="shared" si="192"/>
        <v>姬烟华-4星</v>
      </c>
      <c r="GR93" s="14">
        <f>INDEX(J$6:J$36,$GM93)+INDEX(属性偏向!Z$4:Z$8,卡牌属性!$GB93)</f>
        <v>7</v>
      </c>
      <c r="GS93" s="14" t="str">
        <f>INDEX(属性评价,卡牌属性!GR93)</f>
        <v>A</v>
      </c>
      <c r="GT93" s="14">
        <f>INDEX(K$6:K$36,$GM93)+INDEX(属性偏向!Z$4:Z$8,卡牌属性!$GB93)</f>
        <v>7</v>
      </c>
      <c r="GU93" s="14" t="str">
        <f>INDEX(属性评价,卡牌属性!GT93)</f>
        <v>A</v>
      </c>
      <c r="GV93" s="14">
        <f>INDEX(L$6:L$36,$GM93)+INDEX(属性偏向!Z$4:Z$8,卡牌属性!$GB93)</f>
        <v>7</v>
      </c>
      <c r="GW93" s="14" t="str">
        <f>INDEX(属性评价,卡牌属性!GV93)</f>
        <v>A</v>
      </c>
      <c r="HA93" s="13">
        <v>89</v>
      </c>
      <c r="HB93" s="13">
        <f>MATCH(HA93-1,属性投放!$T$6:$T$66,1)</f>
        <v>14</v>
      </c>
      <c r="HC93" s="13">
        <f>MATCH(HA93,属性投放!$AN$6:$AN$58,1)-1</f>
        <v>27</v>
      </c>
      <c r="HD93" s="13">
        <f>MATCH(HA93-1,属性投放!$AD$6:$AD$26,1)</f>
        <v>13</v>
      </c>
      <c r="HE93" s="13" t="str">
        <f>INDEX(属性投放!$AB$7:$AB$26,卡牌属性!HD93)</f>
        <v>焦热</v>
      </c>
      <c r="HF93" s="14">
        <f t="shared" si="193"/>
        <v>2265</v>
      </c>
      <c r="HG93" s="14">
        <f t="shared" si="194"/>
        <v>1105</v>
      </c>
      <c r="HH93" s="14">
        <f t="shared" si="195"/>
        <v>21950</v>
      </c>
      <c r="HI93" s="14">
        <f t="shared" si="196"/>
        <v>15</v>
      </c>
      <c r="HJ93" s="14">
        <f t="shared" si="197"/>
        <v>8</v>
      </c>
      <c r="HK93" s="14">
        <f t="shared" si="198"/>
        <v>150</v>
      </c>
      <c r="HL93" s="14">
        <f>HF93+HI93*($HA93-INDEX(属性投放!$AD$6:$AD$26,卡牌属性!$HD93))</f>
        <v>2295</v>
      </c>
      <c r="HM93" s="14">
        <f>HG93+HJ93*($HA93-INDEX(属性投放!$AD$6:$AD$26,卡牌属性!$HD93))</f>
        <v>1121</v>
      </c>
      <c r="HN93" s="14">
        <f>HH93+HK93*($HA93-INDEX(属性投放!$AD$6:$AD$26,卡牌属性!$HD93))</f>
        <v>22250</v>
      </c>
      <c r="HO93" s="14">
        <f t="shared" si="199"/>
        <v>2005</v>
      </c>
      <c r="HP93" s="14">
        <f t="shared" si="200"/>
        <v>1006</v>
      </c>
      <c r="HQ93" s="14">
        <f t="shared" si="201"/>
        <v>20050</v>
      </c>
      <c r="HR93" s="14">
        <f>IF(COUNTIF(属性投放!$AN$7:$AN$58,"="&amp;卡牌属性!HA93)&gt;0,卡牌属性!HC93,0)</f>
        <v>0</v>
      </c>
      <c r="HS93" s="14">
        <f t="shared" si="202"/>
        <v>0</v>
      </c>
      <c r="HT93" s="14">
        <f t="shared" si="203"/>
        <v>0</v>
      </c>
      <c r="HU93" s="14">
        <f t="shared" si="204"/>
        <v>0</v>
      </c>
      <c r="HV93" s="14">
        <f>IF(COUNTIF(属性投放!$AD$6:$AD$26,"="&amp;卡牌属性!HA93)&gt;0,卡牌属性!HD93,0)</f>
        <v>0</v>
      </c>
      <c r="HW93" s="14">
        <f t="shared" si="205"/>
        <v>0</v>
      </c>
      <c r="HX93" s="14">
        <f t="shared" si="206"/>
        <v>0</v>
      </c>
      <c r="HY93" s="14">
        <f t="shared" si="207"/>
        <v>0</v>
      </c>
      <c r="HZ93" s="14">
        <f t="shared" si="218"/>
        <v>15</v>
      </c>
      <c r="IA93" s="14">
        <f t="shared" si="219"/>
        <v>8</v>
      </c>
      <c r="IB93" s="14">
        <f t="shared" si="220"/>
        <v>150</v>
      </c>
      <c r="IC93" s="14">
        <f t="shared" si="221"/>
        <v>4300</v>
      </c>
      <c r="ID93" s="14">
        <f t="shared" si="222"/>
        <v>2127</v>
      </c>
      <c r="IE93" s="14">
        <f t="shared" si="223"/>
        <v>42300</v>
      </c>
      <c r="IF93" s="14">
        <f t="shared" si="224"/>
        <v>460</v>
      </c>
      <c r="IG93" s="14">
        <f t="shared" si="225"/>
        <v>0</v>
      </c>
      <c r="IH93" s="14">
        <f t="shared" si="226"/>
        <v>0</v>
      </c>
      <c r="II93" s="14">
        <f t="shared" si="227"/>
        <v>127840</v>
      </c>
      <c r="IJ93" s="17">
        <f t="shared" si="228"/>
        <v>3.5982478097622028E-3</v>
      </c>
      <c r="IK93" s="17">
        <f t="shared" si="229"/>
        <v>0</v>
      </c>
      <c r="IL93" s="17">
        <f t="shared" si="230"/>
        <v>0</v>
      </c>
      <c r="IM93" s="23">
        <f>SUM(IF$5:IF93)</f>
        <v>23920</v>
      </c>
      <c r="IN93" s="14">
        <f>SUM(IG$5:IG93)</f>
        <v>60220</v>
      </c>
      <c r="IO93" s="14">
        <f>SUM(IH$5:IH93)</f>
        <v>31660</v>
      </c>
      <c r="IP93" s="17">
        <f t="shared" si="231"/>
        <v>0.18710888610763454</v>
      </c>
      <c r="IQ93" s="17">
        <f t="shared" si="232"/>
        <v>0.47105757196495618</v>
      </c>
      <c r="IR93" s="17">
        <f t="shared" si="233"/>
        <v>0.24765331664580725</v>
      </c>
    </row>
    <row r="94" spans="31:252" ht="16.5" x14ac:dyDescent="0.2">
      <c r="AE94" s="13">
        <v>90</v>
      </c>
      <c r="AF94" s="13">
        <f t="shared" si="208"/>
        <v>5</v>
      </c>
      <c r="AG94" s="13">
        <f t="shared" si="172"/>
        <v>4</v>
      </c>
      <c r="AH94" s="14">
        <f t="shared" si="173"/>
        <v>1101005</v>
      </c>
      <c r="AI94" s="14" t="str">
        <f t="shared" si="174"/>
        <v>刘羽禅10突</v>
      </c>
      <c r="AJ94" s="25" t="s">
        <v>162</v>
      </c>
      <c r="AK94" s="14">
        <v>1</v>
      </c>
      <c r="AL94" s="14">
        <f t="shared" si="175"/>
        <v>10</v>
      </c>
      <c r="AM94" s="14">
        <f>INDEX(属性投放!$DE$6:$DE$85,(卡牌属性!AG94-2)*20+卡牌属性!AL94)</f>
        <v>3989</v>
      </c>
      <c r="AN94" s="14">
        <f t="shared" si="234"/>
        <v>3989</v>
      </c>
      <c r="AO94" s="14">
        <f t="shared" si="234"/>
        <v>3989</v>
      </c>
      <c r="AP94" s="14">
        <f t="shared" si="234"/>
        <v>3989</v>
      </c>
      <c r="AQ94" s="14">
        <f t="shared" si="234"/>
        <v>3989</v>
      </c>
      <c r="AR94" s="14">
        <f>INDEX(属性投放!$DF$6:$DF$85,(卡牌属性!AG94-2)*20+卡牌属性!AL94)</f>
        <v>1983</v>
      </c>
      <c r="AS94" s="14">
        <f t="shared" si="235"/>
        <v>1983</v>
      </c>
      <c r="AT94" s="14">
        <f t="shared" si="235"/>
        <v>1983</v>
      </c>
      <c r="AU94" s="14">
        <f t="shared" si="235"/>
        <v>1983</v>
      </c>
      <c r="AV94" s="14">
        <f t="shared" si="235"/>
        <v>1983</v>
      </c>
      <c r="AW94" s="14">
        <f>INDEX(属性投放!$DG$6:$DG$85,(卡牌属性!AG94-2)*20+卡牌属性!AL94)</f>
        <v>19845</v>
      </c>
      <c r="AX94" s="14">
        <f t="shared" si="236"/>
        <v>19845</v>
      </c>
      <c r="AY94" s="14">
        <f t="shared" si="236"/>
        <v>19845</v>
      </c>
      <c r="AZ94" s="14">
        <f t="shared" si="236"/>
        <v>19845</v>
      </c>
      <c r="BA94" s="14">
        <f t="shared" si="236"/>
        <v>19845</v>
      </c>
      <c r="BB94" s="14">
        <f>INDEX(属性投放!$DK$6:$DK$85,(卡牌属性!AG94-2)*20+卡牌属性!AL94)</f>
        <v>148</v>
      </c>
      <c r="BC94" s="14">
        <f t="shared" si="237"/>
        <v>148</v>
      </c>
      <c r="BD94" s="14">
        <f t="shared" si="237"/>
        <v>148</v>
      </c>
      <c r="BE94" s="14">
        <f t="shared" si="237"/>
        <v>148</v>
      </c>
      <c r="BF94" s="14">
        <f t="shared" si="237"/>
        <v>148</v>
      </c>
      <c r="BG94" s="14">
        <f>INDEX(属性投放!$DL$6:$DL$85,(卡牌属性!AG94-2)*20+卡牌属性!AL94)</f>
        <v>74</v>
      </c>
      <c r="BH94" s="14">
        <f t="shared" si="238"/>
        <v>74</v>
      </c>
      <c r="BI94" s="14">
        <f t="shared" si="238"/>
        <v>74</v>
      </c>
      <c r="BJ94" s="14">
        <f t="shared" si="238"/>
        <v>74</v>
      </c>
      <c r="BK94" s="14">
        <f t="shared" si="238"/>
        <v>74</v>
      </c>
      <c r="BL94" s="14">
        <f>INDEX(属性投放!$DM$6:$DM$85,(卡牌属性!AG94-2)*20+卡牌属性!AL94)</f>
        <v>740</v>
      </c>
      <c r="BM94" s="14">
        <f t="shared" si="239"/>
        <v>740</v>
      </c>
      <c r="BN94" s="14">
        <f t="shared" si="239"/>
        <v>740</v>
      </c>
      <c r="BO94" s="14">
        <f t="shared" si="239"/>
        <v>740</v>
      </c>
      <c r="BP94" s="14">
        <f t="shared" si="239"/>
        <v>740</v>
      </c>
      <c r="BU94" s="13">
        <v>90</v>
      </c>
      <c r="BV94" s="13">
        <f t="shared" si="176"/>
        <v>5</v>
      </c>
      <c r="BW94" s="14">
        <f t="shared" si="177"/>
        <v>3</v>
      </c>
      <c r="BX94" s="14">
        <f t="shared" si="178"/>
        <v>1102005</v>
      </c>
      <c r="BY94" s="14" t="str">
        <f t="shared" si="179"/>
        <v>李轩辕10突</v>
      </c>
      <c r="BZ94" s="25" t="s">
        <v>162</v>
      </c>
      <c r="CA94" s="14">
        <v>2</v>
      </c>
      <c r="CB94" s="14">
        <f t="shared" si="180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674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674</v>
      </c>
      <c r="CN94" s="14">
        <f>INDEX(属性投放!$BD$6:$BD$85,(BW94-2)*20+CB94)</f>
        <v>200</v>
      </c>
      <c r="CQ94" s="13">
        <v>90</v>
      </c>
      <c r="CR94" s="13">
        <f t="shared" si="209"/>
        <v>2</v>
      </c>
      <c r="CS94" s="13">
        <f t="shared" si="210"/>
        <v>38</v>
      </c>
      <c r="CT94" s="14">
        <f t="shared" si="211"/>
        <v>3</v>
      </c>
      <c r="CU94" s="14">
        <f t="shared" si="212"/>
        <v>1102002</v>
      </c>
      <c r="CV94" s="14" t="str">
        <f>INDEX($O$6:$O$36,CR94)&amp;"-"&amp;INDEX(属性投放!$AB$7:$AB$36,CX94)&amp;"-魂火-"&amp;CZ94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701</v>
      </c>
      <c r="CZ94" s="14">
        <f>INDEX(属性投放!$AM$7:$AM$58,CS94)</f>
        <v>2</v>
      </c>
      <c r="DA94" s="14">
        <f t="shared" si="181"/>
        <v>38</v>
      </c>
      <c r="DB94" s="14">
        <f>INDEX(属性投放!$AN$7:$AN$58,DA94)</f>
        <v>115</v>
      </c>
      <c r="DC94" s="14" t="s">
        <v>702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703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704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2"/>
        <v>1102005</v>
      </c>
      <c r="DQ94" s="14" t="str">
        <f t="shared" si="183"/>
        <v>李轩辕10突</v>
      </c>
      <c r="DR94" s="14">
        <f t="shared" si="213"/>
        <v>4</v>
      </c>
      <c r="DS94" s="14">
        <f t="shared" si="214"/>
        <v>5</v>
      </c>
      <c r="DT94" s="14">
        <f t="shared" si="215"/>
        <v>6</v>
      </c>
      <c r="DU94" s="14">
        <f t="shared" si="184"/>
        <v>3</v>
      </c>
      <c r="DV94" s="14">
        <f t="shared" si="185"/>
        <v>10</v>
      </c>
      <c r="DW94" s="14">
        <f t="shared" si="186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F94" s="14">
        <f>INDEX(属性投放!$BP$6:$BP$85,(卡牌属性!$DU94-2)*20+卡牌属性!$DV94)</f>
        <v>225</v>
      </c>
      <c r="FG94" s="14">
        <f>INDEX(属性投放!$BP$6:$BP$85,(卡牌属性!$DU94-2)*20+卡牌属性!$DV94)</f>
        <v>225</v>
      </c>
      <c r="FH94" s="14">
        <f>INDEX(属性投放!$BP$6:$BP$85,(卡牌属性!$DU94-2)*20+卡牌属性!$DV94)</f>
        <v>225</v>
      </c>
      <c r="FI94" s="14">
        <f>INDEX(属性投放!$BP$6:$BP$85,(卡牌属性!$DU94-2)*20+卡牌属性!$DV94)</f>
        <v>225</v>
      </c>
      <c r="FJ94" s="14">
        <f>INDEX(属性投放!$BP$6:$BP$85,(卡牌属性!$DU94-2)*20+卡牌属性!$DV94)</f>
        <v>225</v>
      </c>
      <c r="FK94" s="14">
        <f>INDEX(属性投放!$BQ$6:$BQ$85,(卡牌属性!$DU94-2)*20+卡牌属性!$DV94)</f>
        <v>113</v>
      </c>
      <c r="FL94" s="14">
        <f>INDEX(属性投放!$BQ$6:$BQ$85,(卡牌属性!$DU94-2)*20+卡牌属性!$DV94)</f>
        <v>113</v>
      </c>
      <c r="FM94" s="14">
        <f>INDEX(属性投放!$BQ$6:$BQ$85,(卡牌属性!$DU94-2)*20+卡牌属性!$DV94)</f>
        <v>113</v>
      </c>
      <c r="FN94" s="14">
        <f>INDEX(属性投放!$BQ$6:$BQ$85,(卡牌属性!$DU94-2)*20+卡牌属性!$DV94)</f>
        <v>113</v>
      </c>
      <c r="FO94" s="14">
        <f>INDEX(属性投放!$BQ$6:$BQ$85,(卡牌属性!$DU94-2)*20+卡牌属性!$DV94)</f>
        <v>113</v>
      </c>
      <c r="FP94" s="14">
        <f>INDEX(属性投放!$BR$6:$BR$85,(卡牌属性!$DU94-2)*20+卡牌属性!$DV94)</f>
        <v>2250</v>
      </c>
      <c r="FQ94" s="14">
        <f>INDEX(属性投放!$BR$6:$BR$85,(卡牌属性!$DU94-2)*20+卡牌属性!$DV94)</f>
        <v>2250</v>
      </c>
      <c r="FR94" s="14">
        <f>INDEX(属性投放!$BR$6:$BR$85,(卡牌属性!$DU94-2)*20+卡牌属性!$DV94)</f>
        <v>2250</v>
      </c>
      <c r="FS94" s="14">
        <f>INDEX(属性投放!$BR$6:$BR$85,(卡牌属性!$DU94-2)*20+卡牌属性!$DV94)</f>
        <v>2250</v>
      </c>
      <c r="FT94" s="14">
        <f>INDEX(属性投放!$BR$6:$BR$85,(卡牌属性!$DU94-2)*20+卡牌属性!$DV94)</f>
        <v>2250</v>
      </c>
      <c r="FX94" s="13">
        <v>90</v>
      </c>
      <c r="FY94" s="13">
        <f t="shared" si="187"/>
        <v>18</v>
      </c>
      <c r="FZ94" s="14">
        <f t="shared" si="216"/>
        <v>1102018</v>
      </c>
      <c r="GA94" s="14" t="s">
        <v>1478</v>
      </c>
      <c r="GB94" s="14">
        <f t="shared" si="188"/>
        <v>5</v>
      </c>
      <c r="GC94" s="14" t="str">
        <f t="shared" si="189"/>
        <v>噬日-5星</v>
      </c>
      <c r="GD94" s="14">
        <f>INDEX(Y$6:Y$36,$FY94)+INDEX(属性偏向!Z$4:Z$8,卡牌属性!$GB94)</f>
        <v>6</v>
      </c>
      <c r="GE94" s="14" t="str">
        <f>INDEX(属性评价,卡牌属性!GD94)</f>
        <v>B+</v>
      </c>
      <c r="GF94" s="14">
        <f>INDEX(Z$6:Z$36,$FY94)+INDEX(属性偏向!AA$4:AA$8,卡牌属性!$GB94)</f>
        <v>6</v>
      </c>
      <c r="GG94" s="14" t="str">
        <f>INDEX(属性评价,卡牌属性!GF94)</f>
        <v>B+</v>
      </c>
      <c r="GH94" s="14">
        <f>INDEX(AA$6:AA$36,$FY94)+INDEX(属性偏向!AB$4:AB$8,卡牌属性!$GB94)</f>
        <v>6</v>
      </c>
      <c r="GI94" s="14" t="str">
        <f>INDEX(属性评价,卡牌属性!GH94)</f>
        <v>B+</v>
      </c>
      <c r="GL94" s="13">
        <v>90</v>
      </c>
      <c r="GM94" s="13">
        <f t="shared" si="256"/>
        <v>18</v>
      </c>
      <c r="GN94" s="14">
        <f t="shared" si="217"/>
        <v>1101020</v>
      </c>
      <c r="GO94" s="14" t="s">
        <v>1478</v>
      </c>
      <c r="GP94" s="14">
        <f t="shared" si="191"/>
        <v>5</v>
      </c>
      <c r="GQ94" s="14" t="str">
        <f t="shared" si="192"/>
        <v>姬烟华-5星</v>
      </c>
      <c r="GR94" s="14">
        <f>INDEX(J$6:J$36,$GM94)+INDEX(属性偏向!Z$4:Z$8,卡牌属性!$GB94)</f>
        <v>8</v>
      </c>
      <c r="GS94" s="14" t="str">
        <f>INDEX(属性评价,卡牌属性!GR94)</f>
        <v>A+</v>
      </c>
      <c r="GT94" s="14">
        <f>INDEX(K$6:K$36,$GM94)+INDEX(属性偏向!Z$4:Z$8,卡牌属性!$GB94)</f>
        <v>8</v>
      </c>
      <c r="GU94" s="14" t="str">
        <f>INDEX(属性评价,卡牌属性!GT94)</f>
        <v>A+</v>
      </c>
      <c r="GV94" s="14">
        <f>INDEX(L$6:L$36,$GM94)+INDEX(属性偏向!Z$4:Z$8,卡牌属性!$GB94)</f>
        <v>8</v>
      </c>
      <c r="GW94" s="14" t="str">
        <f>INDEX(属性评价,卡牌属性!GV94)</f>
        <v>A+</v>
      </c>
      <c r="HA94" s="13">
        <v>90</v>
      </c>
      <c r="HB94" s="13">
        <f>MATCH(HA94-1,属性投放!$T$6:$T$66,1)</f>
        <v>14</v>
      </c>
      <c r="HC94" s="13">
        <f>MATCH(HA94,属性投放!$AN$6:$AN$58,1)-1</f>
        <v>28</v>
      </c>
      <c r="HD94" s="13">
        <f>MATCH(HA94-1,属性投放!$AD$6:$AD$26,1)</f>
        <v>13</v>
      </c>
      <c r="HE94" s="13" t="str">
        <f>INDEX(属性投放!$AB$7:$AB$26,卡牌属性!HD94)</f>
        <v>焦热</v>
      </c>
      <c r="HF94" s="14">
        <f t="shared" si="193"/>
        <v>2265</v>
      </c>
      <c r="HG94" s="14">
        <f t="shared" si="194"/>
        <v>1105</v>
      </c>
      <c r="HH94" s="14">
        <f t="shared" si="195"/>
        <v>21950</v>
      </c>
      <c r="HI94" s="14">
        <f t="shared" si="196"/>
        <v>15</v>
      </c>
      <c r="HJ94" s="14">
        <f t="shared" si="197"/>
        <v>8</v>
      </c>
      <c r="HK94" s="14">
        <f t="shared" si="198"/>
        <v>150</v>
      </c>
      <c r="HL94" s="14">
        <f>HF94+HI94*($HA94-INDEX(属性投放!$AD$6:$AD$26,卡牌属性!$HD94))</f>
        <v>2310</v>
      </c>
      <c r="HM94" s="14">
        <f>HG94+HJ94*($HA94-INDEX(属性投放!$AD$6:$AD$26,卡牌属性!$HD94))</f>
        <v>1129</v>
      </c>
      <c r="HN94" s="14">
        <f>HH94+HK94*($HA94-INDEX(属性投放!$AD$6:$AD$26,卡牌属性!$HD94))</f>
        <v>22400</v>
      </c>
      <c r="HO94" s="14">
        <f t="shared" si="199"/>
        <v>2225</v>
      </c>
      <c r="HP94" s="14">
        <f t="shared" si="200"/>
        <v>1116</v>
      </c>
      <c r="HQ94" s="14">
        <f t="shared" si="201"/>
        <v>22250</v>
      </c>
      <c r="HR94" s="14">
        <f>IF(COUNTIF(属性投放!$AN$7:$AN$58,"="&amp;卡牌属性!HA94)&gt;0,卡牌属性!HC94,0)</f>
        <v>28</v>
      </c>
      <c r="HS94" s="14">
        <f t="shared" si="202"/>
        <v>220</v>
      </c>
      <c r="HT94" s="14">
        <f t="shared" si="203"/>
        <v>110</v>
      </c>
      <c r="HU94" s="14">
        <f t="shared" si="204"/>
        <v>2200</v>
      </c>
      <c r="HV94" s="14">
        <f>IF(COUNTIF(属性投放!$AD$6:$AD$26,"="&amp;卡牌属性!HA94)&gt;0,卡牌属性!HD94,0)</f>
        <v>0</v>
      </c>
      <c r="HW94" s="14">
        <f t="shared" si="205"/>
        <v>0</v>
      </c>
      <c r="HX94" s="14">
        <f t="shared" si="206"/>
        <v>0</v>
      </c>
      <c r="HY94" s="14">
        <f t="shared" si="207"/>
        <v>0</v>
      </c>
      <c r="HZ94" s="14">
        <f t="shared" si="218"/>
        <v>15</v>
      </c>
      <c r="IA94" s="14">
        <f t="shared" si="219"/>
        <v>8</v>
      </c>
      <c r="IB94" s="14">
        <f t="shared" si="220"/>
        <v>150</v>
      </c>
      <c r="IC94" s="14">
        <f t="shared" si="221"/>
        <v>4535</v>
      </c>
      <c r="ID94" s="14">
        <f t="shared" si="222"/>
        <v>2245</v>
      </c>
      <c r="IE94" s="14">
        <f t="shared" si="223"/>
        <v>44650</v>
      </c>
      <c r="IF94" s="14">
        <f t="shared" si="224"/>
        <v>460</v>
      </c>
      <c r="IG94" s="14">
        <f t="shared" si="225"/>
        <v>6600</v>
      </c>
      <c r="IH94" s="14">
        <f t="shared" si="226"/>
        <v>0</v>
      </c>
      <c r="II94" s="14">
        <f t="shared" si="227"/>
        <v>134900</v>
      </c>
      <c r="IJ94" s="17">
        <f t="shared" si="228"/>
        <v>3.4099332839140103E-3</v>
      </c>
      <c r="IK94" s="17">
        <f t="shared" si="229"/>
        <v>4.8925129725722757E-2</v>
      </c>
      <c r="IL94" s="17">
        <f t="shared" si="230"/>
        <v>0</v>
      </c>
      <c r="IM94" s="23">
        <f>SUM(IF$5:IF94)</f>
        <v>24380</v>
      </c>
      <c r="IN94" s="14">
        <f>SUM(IG$5:IG94)</f>
        <v>66820</v>
      </c>
      <c r="IO94" s="14">
        <f>SUM(IH$5:IH94)</f>
        <v>31660</v>
      </c>
      <c r="IP94" s="17">
        <f t="shared" si="231"/>
        <v>0.18072646404744255</v>
      </c>
      <c r="IQ94" s="17">
        <f t="shared" si="232"/>
        <v>0.49532987398072648</v>
      </c>
      <c r="IR94" s="17">
        <f t="shared" si="233"/>
        <v>0.23469236471460342</v>
      </c>
    </row>
    <row r="95" spans="31:252" ht="16.5" x14ac:dyDescent="0.2">
      <c r="AE95" s="13">
        <v>91</v>
      </c>
      <c r="AF95" s="13">
        <f t="shared" si="208"/>
        <v>5</v>
      </c>
      <c r="AG95" s="13">
        <f t="shared" si="172"/>
        <v>4</v>
      </c>
      <c r="AH95" s="14">
        <f t="shared" si="173"/>
        <v>1101005</v>
      </c>
      <c r="AI95" s="14" t="str">
        <f t="shared" si="174"/>
        <v>刘羽禅11突</v>
      </c>
      <c r="AJ95" s="25" t="s">
        <v>162</v>
      </c>
      <c r="AK95" s="14">
        <v>1</v>
      </c>
      <c r="AL95" s="14">
        <f t="shared" si="175"/>
        <v>11</v>
      </c>
      <c r="AM95" s="14">
        <f>INDEX(属性投放!$DE$6:$DE$85,(卡牌属性!AG95-2)*20+卡牌属性!AL95)</f>
        <v>4411</v>
      </c>
      <c r="AN95" s="14">
        <f t="shared" si="234"/>
        <v>4411</v>
      </c>
      <c r="AO95" s="14">
        <f t="shared" si="234"/>
        <v>4411</v>
      </c>
      <c r="AP95" s="14">
        <f t="shared" si="234"/>
        <v>4411</v>
      </c>
      <c r="AQ95" s="14">
        <f t="shared" si="234"/>
        <v>4411</v>
      </c>
      <c r="AR95" s="14">
        <f>INDEX(属性投放!$DF$6:$DF$85,(卡牌属性!AG95-2)*20+卡牌属性!AL95)</f>
        <v>2194</v>
      </c>
      <c r="AS95" s="14">
        <f t="shared" si="235"/>
        <v>2194</v>
      </c>
      <c r="AT95" s="14">
        <f t="shared" si="235"/>
        <v>2194</v>
      </c>
      <c r="AU95" s="14">
        <f t="shared" si="235"/>
        <v>2194</v>
      </c>
      <c r="AV95" s="14">
        <f t="shared" si="235"/>
        <v>2194</v>
      </c>
      <c r="AW95" s="14">
        <f>INDEX(属性投放!$DG$6:$DG$85,(卡牌属性!AG95-2)*20+卡牌属性!AL95)</f>
        <v>21955</v>
      </c>
      <c r="AX95" s="14">
        <f t="shared" si="236"/>
        <v>21955</v>
      </c>
      <c r="AY95" s="14">
        <f t="shared" si="236"/>
        <v>21955</v>
      </c>
      <c r="AZ95" s="14">
        <f t="shared" si="236"/>
        <v>21955</v>
      </c>
      <c r="BA95" s="14">
        <f t="shared" si="236"/>
        <v>21955</v>
      </c>
      <c r="BB95" s="14">
        <f>INDEX(属性投放!$DK$6:$DK$85,(卡牌属性!AG95-2)*20+卡牌属性!AL95)</f>
        <v>148</v>
      </c>
      <c r="BC95" s="14">
        <f t="shared" si="237"/>
        <v>148</v>
      </c>
      <c r="BD95" s="14">
        <f t="shared" si="237"/>
        <v>148</v>
      </c>
      <c r="BE95" s="14">
        <f t="shared" si="237"/>
        <v>148</v>
      </c>
      <c r="BF95" s="14">
        <f t="shared" si="237"/>
        <v>148</v>
      </c>
      <c r="BG95" s="14">
        <f>INDEX(属性投放!$DL$6:$DL$85,(卡牌属性!AG95-2)*20+卡牌属性!AL95)</f>
        <v>74</v>
      </c>
      <c r="BH95" s="14">
        <f t="shared" si="238"/>
        <v>74</v>
      </c>
      <c r="BI95" s="14">
        <f t="shared" si="238"/>
        <v>74</v>
      </c>
      <c r="BJ95" s="14">
        <f t="shared" si="238"/>
        <v>74</v>
      </c>
      <c r="BK95" s="14">
        <f t="shared" si="238"/>
        <v>74</v>
      </c>
      <c r="BL95" s="14">
        <f>INDEX(属性投放!$DM$6:$DM$85,(卡牌属性!AG95-2)*20+卡牌属性!AL95)</f>
        <v>740</v>
      </c>
      <c r="BM95" s="14">
        <f t="shared" si="239"/>
        <v>740</v>
      </c>
      <c r="BN95" s="14">
        <f t="shared" si="239"/>
        <v>740</v>
      </c>
      <c r="BO95" s="14">
        <f t="shared" si="239"/>
        <v>740</v>
      </c>
      <c r="BP95" s="14">
        <f t="shared" si="239"/>
        <v>740</v>
      </c>
      <c r="BU95" s="13">
        <v>91</v>
      </c>
      <c r="BV95" s="13">
        <f t="shared" si="176"/>
        <v>5</v>
      </c>
      <c r="BW95" s="14">
        <f t="shared" si="177"/>
        <v>3</v>
      </c>
      <c r="BX95" s="14">
        <f t="shared" si="178"/>
        <v>1102005</v>
      </c>
      <c r="BY95" s="14" t="str">
        <f t="shared" si="179"/>
        <v>李轩辕11突</v>
      </c>
      <c r="BZ95" s="25" t="s">
        <v>162</v>
      </c>
      <c r="CA95" s="14">
        <v>2</v>
      </c>
      <c r="CB95" s="14">
        <f t="shared" si="180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674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674</v>
      </c>
      <c r="CN95" s="14">
        <f>INDEX(属性投放!$BD$6:$BD$85,(BW95-2)*20+CB95)</f>
        <v>200</v>
      </c>
      <c r="CQ95" s="13">
        <v>91</v>
      </c>
      <c r="CR95" s="13">
        <f t="shared" si="209"/>
        <v>2</v>
      </c>
      <c r="CS95" s="13">
        <f t="shared" si="210"/>
        <v>39</v>
      </c>
      <c r="CT95" s="14">
        <f t="shared" si="211"/>
        <v>3</v>
      </c>
      <c r="CU95" s="14">
        <f t="shared" si="212"/>
        <v>1102002</v>
      </c>
      <c r="CV95" s="14" t="str">
        <f>INDEX($O$6:$O$36,CR95)&amp;"-"&amp;INDEX(属性投放!$AB$7:$AB$36,CX95)&amp;"-魂火-"&amp;CZ95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701</v>
      </c>
      <c r="CZ95" s="14">
        <f>INDEX(属性投放!$AM$7:$AM$58,CS95)</f>
        <v>3</v>
      </c>
      <c r="DA95" s="14">
        <f t="shared" si="181"/>
        <v>39</v>
      </c>
      <c r="DB95" s="14">
        <f>INDEX(属性投放!$AN$7:$AN$58,DA95)</f>
        <v>117</v>
      </c>
      <c r="DC95" s="14" t="s">
        <v>702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703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704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2"/>
        <v>1102005</v>
      </c>
      <c r="DQ95" s="14" t="str">
        <f t="shared" si="183"/>
        <v>李轩辕11突</v>
      </c>
      <c r="DR95" s="14">
        <f t="shared" si="213"/>
        <v>4</v>
      </c>
      <c r="DS95" s="14">
        <f t="shared" si="214"/>
        <v>5</v>
      </c>
      <c r="DT95" s="14">
        <f t="shared" si="215"/>
        <v>6</v>
      </c>
      <c r="DU95" s="14">
        <f t="shared" si="184"/>
        <v>3</v>
      </c>
      <c r="DV95" s="14">
        <f t="shared" si="185"/>
        <v>11</v>
      </c>
      <c r="DW95" s="14">
        <f t="shared" si="186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F95" s="14">
        <f>INDEX(属性投放!$BP$6:$BP$85,(卡牌属性!$DU95-2)*20+卡牌属性!$DV95)</f>
        <v>280</v>
      </c>
      <c r="FG95" s="14">
        <f>INDEX(属性投放!$BP$6:$BP$85,(卡牌属性!$DU95-2)*20+卡牌属性!$DV95)</f>
        <v>280</v>
      </c>
      <c r="FH95" s="14">
        <f>INDEX(属性投放!$BP$6:$BP$85,(卡牌属性!$DU95-2)*20+卡牌属性!$DV95)</f>
        <v>280</v>
      </c>
      <c r="FI95" s="14">
        <f>INDEX(属性投放!$BP$6:$BP$85,(卡牌属性!$DU95-2)*20+卡牌属性!$DV95)</f>
        <v>280</v>
      </c>
      <c r="FJ95" s="14">
        <f>INDEX(属性投放!$BP$6:$BP$85,(卡牌属性!$DU95-2)*20+卡牌属性!$DV95)</f>
        <v>280</v>
      </c>
      <c r="FK95" s="14">
        <f>INDEX(属性投放!$BQ$6:$BQ$85,(卡牌属性!$DU95-2)*20+卡牌属性!$DV95)</f>
        <v>140</v>
      </c>
      <c r="FL95" s="14">
        <f>INDEX(属性投放!$BQ$6:$BQ$85,(卡牌属性!$DU95-2)*20+卡牌属性!$DV95)</f>
        <v>140</v>
      </c>
      <c r="FM95" s="14">
        <f>INDEX(属性投放!$BQ$6:$BQ$85,(卡牌属性!$DU95-2)*20+卡牌属性!$DV95)</f>
        <v>140</v>
      </c>
      <c r="FN95" s="14">
        <f>INDEX(属性投放!$BQ$6:$BQ$85,(卡牌属性!$DU95-2)*20+卡牌属性!$DV95)</f>
        <v>140</v>
      </c>
      <c r="FO95" s="14">
        <f>INDEX(属性投放!$BQ$6:$BQ$85,(卡牌属性!$DU95-2)*20+卡牌属性!$DV95)</f>
        <v>140</v>
      </c>
      <c r="FP95" s="14">
        <f>INDEX(属性投放!$BR$6:$BR$85,(卡牌属性!$DU95-2)*20+卡牌属性!$DV95)</f>
        <v>2800</v>
      </c>
      <c r="FQ95" s="14">
        <f>INDEX(属性投放!$BR$6:$BR$85,(卡牌属性!$DU95-2)*20+卡牌属性!$DV95)</f>
        <v>2800</v>
      </c>
      <c r="FR95" s="14">
        <f>INDEX(属性投放!$BR$6:$BR$85,(卡牌属性!$DU95-2)*20+卡牌属性!$DV95)</f>
        <v>2800</v>
      </c>
      <c r="FS95" s="14">
        <f>INDEX(属性投放!$BR$6:$BR$85,(卡牌属性!$DU95-2)*20+卡牌属性!$DV95)</f>
        <v>2800</v>
      </c>
      <c r="FT95" s="14">
        <f>INDEX(属性投放!$BR$6:$BR$85,(卡牌属性!$DU95-2)*20+卡牌属性!$DV95)</f>
        <v>2800</v>
      </c>
      <c r="FX95" s="13">
        <v>91</v>
      </c>
      <c r="FY95" s="13">
        <f t="shared" si="187"/>
        <v>19</v>
      </c>
      <c r="FZ95" s="14">
        <f t="shared" si="216"/>
        <v>1102019</v>
      </c>
      <c r="GA95" s="14" t="s">
        <v>1478</v>
      </c>
      <c r="GB95" s="14">
        <f t="shared" si="188"/>
        <v>1</v>
      </c>
      <c r="GC95" s="14" t="str">
        <f t="shared" si="189"/>
        <v>食火蜥-1星</v>
      </c>
      <c r="GD95" s="14">
        <f>INDEX(Y$6:Y$36,$FY95)+INDEX(属性偏向!Z$4:Z$8,卡牌属性!$GB95)</f>
        <v>3</v>
      </c>
      <c r="GE95" s="14" t="str">
        <f>INDEX(属性评价,卡牌属性!GD95)</f>
        <v>C</v>
      </c>
      <c r="GF95" s="14">
        <f>INDEX(Z$6:Z$36,$FY95)+INDEX(属性偏向!AA$4:AA$8,卡牌属性!$GB95)</f>
        <v>3</v>
      </c>
      <c r="GG95" s="14" t="str">
        <f>INDEX(属性评价,卡牌属性!GF95)</f>
        <v>C</v>
      </c>
      <c r="GH95" s="14">
        <f>INDEX(AA$6:AA$36,$FY95)+INDEX(属性偏向!AB$4:AB$8,卡牌属性!$GB95)</f>
        <v>3</v>
      </c>
      <c r="GI95" s="14" t="str">
        <f>INDEX(属性评价,卡牌属性!GH95)</f>
        <v>C</v>
      </c>
      <c r="GL95" s="13">
        <v>91</v>
      </c>
      <c r="GM95" s="13">
        <f t="shared" si="256"/>
        <v>19</v>
      </c>
      <c r="GN95" s="14">
        <f t="shared" si="217"/>
        <v>1101022</v>
      </c>
      <c r="GO95" s="14" t="s">
        <v>1478</v>
      </c>
      <c r="GP95" s="14">
        <f t="shared" si="191"/>
        <v>1</v>
      </c>
      <c r="GQ95" s="14" t="str">
        <f t="shared" si="192"/>
        <v>幻-1星</v>
      </c>
      <c r="GR95" s="14">
        <f>INDEX(J$6:J$36,$GM95)+INDEX(属性偏向!Z$4:Z$8,卡牌属性!$GB95)</f>
        <v>4</v>
      </c>
      <c r="GS95" s="14" t="str">
        <f>INDEX(属性评价,卡牌属性!GR95)</f>
        <v>C+</v>
      </c>
      <c r="GT95" s="14">
        <f>INDEX(K$6:K$36,$GM95)+INDEX(属性偏向!Z$4:Z$8,卡牌属性!$GB95)</f>
        <v>3</v>
      </c>
      <c r="GU95" s="14" t="str">
        <f>INDEX(属性评价,卡牌属性!GT95)</f>
        <v>C</v>
      </c>
      <c r="GV95" s="14">
        <f>INDEX(L$6:L$36,$GM95)+INDEX(属性偏向!Z$4:Z$8,卡牌属性!$GB95)</f>
        <v>3</v>
      </c>
      <c r="GW95" s="14" t="str">
        <f>INDEX(属性评价,卡牌属性!GV95)</f>
        <v>C</v>
      </c>
      <c r="HA95" s="13">
        <v>91</v>
      </c>
      <c r="HB95" s="13">
        <f>MATCH(HA95-1,属性投放!$T$6:$T$66,1)</f>
        <v>15</v>
      </c>
      <c r="HC95" s="13">
        <f>MATCH(HA95,属性投放!$AN$6:$AN$58,1)-1</f>
        <v>28</v>
      </c>
      <c r="HD95" s="13">
        <f>MATCH(HA95-1,属性投放!$AD$6:$AD$26,1)</f>
        <v>13</v>
      </c>
      <c r="HE95" s="13" t="str">
        <f>INDEX(属性投放!$AB$7:$AB$26,卡牌属性!HD95)</f>
        <v>焦热</v>
      </c>
      <c r="HF95" s="14">
        <f t="shared" si="193"/>
        <v>2265</v>
      </c>
      <c r="HG95" s="14">
        <f t="shared" si="194"/>
        <v>1105</v>
      </c>
      <c r="HH95" s="14">
        <f t="shared" si="195"/>
        <v>21950</v>
      </c>
      <c r="HI95" s="14">
        <f t="shared" si="196"/>
        <v>15</v>
      </c>
      <c r="HJ95" s="14">
        <f t="shared" si="197"/>
        <v>8</v>
      </c>
      <c r="HK95" s="14">
        <f t="shared" si="198"/>
        <v>150</v>
      </c>
      <c r="HL95" s="14">
        <f>HF95+HI95*($HA95-INDEX(属性投放!$AD$6:$AD$26,卡牌属性!$HD95))</f>
        <v>2325</v>
      </c>
      <c r="HM95" s="14">
        <f>HG95+HJ95*($HA95-INDEX(属性投放!$AD$6:$AD$26,卡牌属性!$HD95))</f>
        <v>1137</v>
      </c>
      <c r="HN95" s="14">
        <f>HH95+HK95*($HA95-INDEX(属性投放!$AD$6:$AD$26,卡牌属性!$HD95))</f>
        <v>22550</v>
      </c>
      <c r="HO95" s="14">
        <f t="shared" si="199"/>
        <v>2225</v>
      </c>
      <c r="HP95" s="14">
        <f t="shared" si="200"/>
        <v>1116</v>
      </c>
      <c r="HQ95" s="14">
        <f t="shared" si="201"/>
        <v>22250</v>
      </c>
      <c r="HR95" s="14">
        <f>IF(COUNTIF(属性投放!$AN$7:$AN$58,"="&amp;卡牌属性!HA95)&gt;0,卡牌属性!HC95,0)</f>
        <v>0</v>
      </c>
      <c r="HS95" s="14">
        <f t="shared" si="202"/>
        <v>0</v>
      </c>
      <c r="HT95" s="14">
        <f t="shared" si="203"/>
        <v>0</v>
      </c>
      <c r="HU95" s="14">
        <f t="shared" si="204"/>
        <v>0</v>
      </c>
      <c r="HV95" s="14">
        <f>IF(COUNTIF(属性投放!$AD$6:$AD$26,"="&amp;卡牌属性!HA95)&gt;0,卡牌属性!HD95,0)</f>
        <v>0</v>
      </c>
      <c r="HW95" s="14">
        <f t="shared" si="205"/>
        <v>0</v>
      </c>
      <c r="HX95" s="14">
        <f t="shared" si="206"/>
        <v>0</v>
      </c>
      <c r="HY95" s="14">
        <f t="shared" si="207"/>
        <v>0</v>
      </c>
      <c r="HZ95" s="14">
        <f t="shared" si="218"/>
        <v>15</v>
      </c>
      <c r="IA95" s="14">
        <f t="shared" si="219"/>
        <v>8</v>
      </c>
      <c r="IB95" s="14">
        <f t="shared" si="220"/>
        <v>150</v>
      </c>
      <c r="IC95" s="14">
        <f t="shared" si="221"/>
        <v>4550</v>
      </c>
      <c r="ID95" s="14">
        <f t="shared" si="222"/>
        <v>2253</v>
      </c>
      <c r="IE95" s="14">
        <f t="shared" si="223"/>
        <v>44800</v>
      </c>
      <c r="IF95" s="14">
        <f t="shared" si="224"/>
        <v>460</v>
      </c>
      <c r="IG95" s="14">
        <f t="shared" si="225"/>
        <v>0</v>
      </c>
      <c r="IH95" s="14">
        <f t="shared" si="226"/>
        <v>0</v>
      </c>
      <c r="II95" s="14">
        <f t="shared" si="227"/>
        <v>135360</v>
      </c>
      <c r="IJ95" s="17">
        <f t="shared" si="228"/>
        <v>3.3983451536643027E-3</v>
      </c>
      <c r="IK95" s="17">
        <f t="shared" si="229"/>
        <v>0</v>
      </c>
      <c r="IL95" s="17">
        <f t="shared" si="230"/>
        <v>0</v>
      </c>
      <c r="IM95" s="23">
        <f>SUM(IF$5:IF95)</f>
        <v>24840</v>
      </c>
      <c r="IN95" s="14">
        <f>SUM(IG$5:IG95)</f>
        <v>66820</v>
      </c>
      <c r="IO95" s="14">
        <f>SUM(IH$5:IH95)</f>
        <v>31660</v>
      </c>
      <c r="IP95" s="17">
        <f t="shared" si="231"/>
        <v>0.18351063829787234</v>
      </c>
      <c r="IQ95" s="17">
        <f t="shared" si="232"/>
        <v>0.49364657210401891</v>
      </c>
      <c r="IR95" s="17">
        <f t="shared" si="233"/>
        <v>0.23389479905437352</v>
      </c>
    </row>
    <row r="96" spans="31:252" ht="16.5" x14ac:dyDescent="0.2">
      <c r="AE96" s="13">
        <v>92</v>
      </c>
      <c r="AF96" s="13">
        <f t="shared" si="208"/>
        <v>5</v>
      </c>
      <c r="AG96" s="13">
        <f t="shared" si="172"/>
        <v>4</v>
      </c>
      <c r="AH96" s="14">
        <f t="shared" si="173"/>
        <v>1101005</v>
      </c>
      <c r="AI96" s="14" t="str">
        <f t="shared" si="174"/>
        <v>刘羽禅12突</v>
      </c>
      <c r="AJ96" s="25" t="s">
        <v>162</v>
      </c>
      <c r="AK96" s="14">
        <v>1</v>
      </c>
      <c r="AL96" s="14">
        <f t="shared" si="175"/>
        <v>12</v>
      </c>
      <c r="AM96" s="14">
        <f>INDEX(属性投放!$DE$6:$DE$85,(卡牌属性!AG96-2)*20+卡牌属性!AL96)</f>
        <v>4833</v>
      </c>
      <c r="AN96" s="14">
        <f t="shared" si="234"/>
        <v>4833</v>
      </c>
      <c r="AO96" s="14">
        <f t="shared" si="234"/>
        <v>4833</v>
      </c>
      <c r="AP96" s="14">
        <f t="shared" si="234"/>
        <v>4833</v>
      </c>
      <c r="AQ96" s="14">
        <f t="shared" si="234"/>
        <v>4833</v>
      </c>
      <c r="AR96" s="14">
        <f>INDEX(属性投放!$DF$6:$DF$85,(卡牌属性!AG96-2)*20+卡牌属性!AL96)</f>
        <v>2405</v>
      </c>
      <c r="AS96" s="14">
        <f t="shared" si="235"/>
        <v>2405</v>
      </c>
      <c r="AT96" s="14">
        <f t="shared" si="235"/>
        <v>2405</v>
      </c>
      <c r="AU96" s="14">
        <f t="shared" si="235"/>
        <v>2405</v>
      </c>
      <c r="AV96" s="14">
        <f t="shared" si="235"/>
        <v>2405</v>
      </c>
      <c r="AW96" s="14">
        <f>INDEX(属性投放!$DG$6:$DG$85,(卡牌属性!AG96-2)*20+卡牌属性!AL96)</f>
        <v>24065</v>
      </c>
      <c r="AX96" s="14">
        <f t="shared" si="236"/>
        <v>24065</v>
      </c>
      <c r="AY96" s="14">
        <f t="shared" si="236"/>
        <v>24065</v>
      </c>
      <c r="AZ96" s="14">
        <f t="shared" si="236"/>
        <v>24065</v>
      </c>
      <c r="BA96" s="14">
        <f t="shared" si="236"/>
        <v>24065</v>
      </c>
      <c r="BB96" s="14">
        <f>INDEX(属性投放!$DK$6:$DK$85,(卡牌属性!AG96-2)*20+卡牌属性!AL96)</f>
        <v>148</v>
      </c>
      <c r="BC96" s="14">
        <f t="shared" si="237"/>
        <v>148</v>
      </c>
      <c r="BD96" s="14">
        <f t="shared" si="237"/>
        <v>148</v>
      </c>
      <c r="BE96" s="14">
        <f t="shared" si="237"/>
        <v>148</v>
      </c>
      <c r="BF96" s="14">
        <f t="shared" si="237"/>
        <v>148</v>
      </c>
      <c r="BG96" s="14">
        <f>INDEX(属性投放!$DL$6:$DL$85,(卡牌属性!AG96-2)*20+卡牌属性!AL96)</f>
        <v>74</v>
      </c>
      <c r="BH96" s="14">
        <f t="shared" si="238"/>
        <v>74</v>
      </c>
      <c r="BI96" s="14">
        <f t="shared" si="238"/>
        <v>74</v>
      </c>
      <c r="BJ96" s="14">
        <f t="shared" si="238"/>
        <v>74</v>
      </c>
      <c r="BK96" s="14">
        <f t="shared" si="238"/>
        <v>74</v>
      </c>
      <c r="BL96" s="14">
        <f>INDEX(属性投放!$DM$6:$DM$85,(卡牌属性!AG96-2)*20+卡牌属性!AL96)</f>
        <v>740</v>
      </c>
      <c r="BM96" s="14">
        <f t="shared" si="239"/>
        <v>740</v>
      </c>
      <c r="BN96" s="14">
        <f t="shared" si="239"/>
        <v>740</v>
      </c>
      <c r="BO96" s="14">
        <f t="shared" si="239"/>
        <v>740</v>
      </c>
      <c r="BP96" s="14">
        <f t="shared" si="239"/>
        <v>740</v>
      </c>
      <c r="BU96" s="13">
        <v>92</v>
      </c>
      <c r="BV96" s="13">
        <f t="shared" si="176"/>
        <v>5</v>
      </c>
      <c r="BW96" s="14">
        <f t="shared" si="177"/>
        <v>3</v>
      </c>
      <c r="BX96" s="14">
        <f t="shared" si="178"/>
        <v>1102005</v>
      </c>
      <c r="BY96" s="14" t="str">
        <f t="shared" si="179"/>
        <v>李轩辕12突</v>
      </c>
      <c r="BZ96" s="25" t="s">
        <v>162</v>
      </c>
      <c r="CA96" s="14">
        <v>2</v>
      </c>
      <c r="CB96" s="14">
        <f t="shared" si="180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674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674</v>
      </c>
      <c r="CN96" s="14">
        <f>INDEX(属性投放!$BD$6:$BD$85,(BW96-2)*20+CB96)</f>
        <v>200</v>
      </c>
      <c r="CQ96" s="13">
        <v>92</v>
      </c>
      <c r="CR96" s="13">
        <f t="shared" si="209"/>
        <v>2</v>
      </c>
      <c r="CS96" s="13">
        <f t="shared" si="210"/>
        <v>40</v>
      </c>
      <c r="CT96" s="14">
        <f t="shared" si="211"/>
        <v>3</v>
      </c>
      <c r="CU96" s="14">
        <f t="shared" si="212"/>
        <v>1102002</v>
      </c>
      <c r="CV96" s="14" t="str">
        <f>INDEX($O$6:$O$36,CR96)&amp;"-"&amp;INDEX(属性投放!$AB$7:$AB$36,CX96)&amp;"-魂火-"&amp;CZ96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701</v>
      </c>
      <c r="CZ96" s="14">
        <f>INDEX(属性投放!$AM$7:$AM$58,CS96)</f>
        <v>1</v>
      </c>
      <c r="DA96" s="14">
        <f t="shared" si="181"/>
        <v>40</v>
      </c>
      <c r="DB96" s="14">
        <f>INDEX(属性投放!$AN$7:$AN$58,DA96)</f>
        <v>120</v>
      </c>
      <c r="DC96" s="14" t="s">
        <v>702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703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704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2"/>
        <v>1102005</v>
      </c>
      <c r="DQ96" s="14" t="str">
        <f t="shared" si="183"/>
        <v>李轩辕12突</v>
      </c>
      <c r="DR96" s="14">
        <f t="shared" si="213"/>
        <v>4</v>
      </c>
      <c r="DS96" s="14">
        <f t="shared" si="214"/>
        <v>5</v>
      </c>
      <c r="DT96" s="14">
        <f t="shared" si="215"/>
        <v>6</v>
      </c>
      <c r="DU96" s="14">
        <f t="shared" si="184"/>
        <v>3</v>
      </c>
      <c r="DV96" s="14">
        <f t="shared" si="185"/>
        <v>12</v>
      </c>
      <c r="DW96" s="14">
        <f t="shared" si="186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F96" s="14">
        <f>INDEX(属性投放!$BP$6:$BP$85,(卡牌属性!$DU96-2)*20+卡牌属性!$DV96)</f>
        <v>500</v>
      </c>
      <c r="FG96" s="14">
        <f>INDEX(属性投放!$BP$6:$BP$85,(卡牌属性!$DU96-2)*20+卡牌属性!$DV96)</f>
        <v>500</v>
      </c>
      <c r="FH96" s="14">
        <f>INDEX(属性投放!$BP$6:$BP$85,(卡牌属性!$DU96-2)*20+卡牌属性!$DV96)</f>
        <v>500</v>
      </c>
      <c r="FI96" s="14">
        <f>INDEX(属性投放!$BP$6:$BP$85,(卡牌属性!$DU96-2)*20+卡牌属性!$DV96)</f>
        <v>500</v>
      </c>
      <c r="FJ96" s="14">
        <f>INDEX(属性投放!$BP$6:$BP$85,(卡牌属性!$DU96-2)*20+卡牌属性!$DV96)</f>
        <v>500</v>
      </c>
      <c r="FK96" s="14">
        <f>INDEX(属性投放!$BQ$6:$BQ$85,(卡牌属性!$DU96-2)*20+卡牌属性!$DV96)</f>
        <v>250</v>
      </c>
      <c r="FL96" s="14">
        <f>INDEX(属性投放!$BQ$6:$BQ$85,(卡牌属性!$DU96-2)*20+卡牌属性!$DV96)</f>
        <v>250</v>
      </c>
      <c r="FM96" s="14">
        <f>INDEX(属性投放!$BQ$6:$BQ$85,(卡牌属性!$DU96-2)*20+卡牌属性!$DV96)</f>
        <v>250</v>
      </c>
      <c r="FN96" s="14">
        <f>INDEX(属性投放!$BQ$6:$BQ$85,(卡牌属性!$DU96-2)*20+卡牌属性!$DV96)</f>
        <v>250</v>
      </c>
      <c r="FO96" s="14">
        <f>INDEX(属性投放!$BQ$6:$BQ$85,(卡牌属性!$DU96-2)*20+卡牌属性!$DV96)</f>
        <v>250</v>
      </c>
      <c r="FP96" s="14">
        <f>INDEX(属性投放!$BR$6:$BR$85,(卡牌属性!$DU96-2)*20+卡牌属性!$DV96)</f>
        <v>5000</v>
      </c>
      <c r="FQ96" s="14">
        <f>INDEX(属性投放!$BR$6:$BR$85,(卡牌属性!$DU96-2)*20+卡牌属性!$DV96)</f>
        <v>5000</v>
      </c>
      <c r="FR96" s="14">
        <f>INDEX(属性投放!$BR$6:$BR$85,(卡牌属性!$DU96-2)*20+卡牌属性!$DV96)</f>
        <v>5000</v>
      </c>
      <c r="FS96" s="14">
        <f>INDEX(属性投放!$BR$6:$BR$85,(卡牌属性!$DU96-2)*20+卡牌属性!$DV96)</f>
        <v>5000</v>
      </c>
      <c r="FT96" s="14">
        <f>INDEX(属性投放!$BR$6:$BR$85,(卡牌属性!$DU96-2)*20+卡牌属性!$DV96)</f>
        <v>5000</v>
      </c>
      <c r="FX96" s="13">
        <v>92</v>
      </c>
      <c r="FY96" s="13">
        <f t="shared" si="187"/>
        <v>19</v>
      </c>
      <c r="FZ96" s="14">
        <f t="shared" si="216"/>
        <v>1102019</v>
      </c>
      <c r="GA96" s="14" t="s">
        <v>1478</v>
      </c>
      <c r="GB96" s="14">
        <f t="shared" si="188"/>
        <v>2</v>
      </c>
      <c r="GC96" s="14" t="str">
        <f t="shared" si="189"/>
        <v>食火蜥-2星</v>
      </c>
      <c r="GD96" s="14">
        <f>INDEX(Y$6:Y$36,$FY96)+INDEX(属性偏向!Z$4:Z$8,卡牌属性!$GB96)</f>
        <v>4</v>
      </c>
      <c r="GE96" s="14" t="str">
        <f>INDEX(属性评价,卡牌属性!GD96)</f>
        <v>C+</v>
      </c>
      <c r="GF96" s="14">
        <f>INDEX(Z$6:Z$36,$FY96)+INDEX(属性偏向!AA$4:AA$8,卡牌属性!$GB96)</f>
        <v>4</v>
      </c>
      <c r="GG96" s="14" t="str">
        <f>INDEX(属性评价,卡牌属性!GF96)</f>
        <v>C+</v>
      </c>
      <c r="GH96" s="14">
        <f>INDEX(AA$6:AA$36,$FY96)+INDEX(属性偏向!AB$4:AB$8,卡牌属性!$GB96)</f>
        <v>4</v>
      </c>
      <c r="GI96" s="14" t="str">
        <f>INDEX(属性评价,卡牌属性!GH96)</f>
        <v>C+</v>
      </c>
      <c r="GL96" s="13">
        <v>92</v>
      </c>
      <c r="GM96" s="13">
        <f t="shared" si="256"/>
        <v>19</v>
      </c>
      <c r="GN96" s="14">
        <f t="shared" si="217"/>
        <v>1101022</v>
      </c>
      <c r="GO96" s="14" t="s">
        <v>1478</v>
      </c>
      <c r="GP96" s="14">
        <f t="shared" si="191"/>
        <v>2</v>
      </c>
      <c r="GQ96" s="14" t="str">
        <f t="shared" si="192"/>
        <v>幻-2星</v>
      </c>
      <c r="GR96" s="14">
        <f>INDEX(J$6:J$36,$GM96)+INDEX(属性偏向!Z$4:Z$8,卡牌属性!$GB96)</f>
        <v>5</v>
      </c>
      <c r="GS96" s="14" t="str">
        <f>INDEX(属性评价,卡牌属性!GR96)</f>
        <v>B</v>
      </c>
      <c r="GT96" s="14">
        <f>INDEX(K$6:K$36,$GM96)+INDEX(属性偏向!Z$4:Z$8,卡牌属性!$GB96)</f>
        <v>4</v>
      </c>
      <c r="GU96" s="14" t="str">
        <f>INDEX(属性评价,卡牌属性!GT96)</f>
        <v>C+</v>
      </c>
      <c r="GV96" s="14">
        <f>INDEX(L$6:L$36,$GM96)+INDEX(属性偏向!Z$4:Z$8,卡牌属性!$GB96)</f>
        <v>4</v>
      </c>
      <c r="GW96" s="14" t="str">
        <f>INDEX(属性评价,卡牌属性!GV96)</f>
        <v>C+</v>
      </c>
      <c r="HA96" s="13">
        <v>92</v>
      </c>
      <c r="HB96" s="13">
        <f>MATCH(HA96-1,属性投放!$T$6:$T$66,1)</f>
        <v>15</v>
      </c>
      <c r="HC96" s="13">
        <f>MATCH(HA96,属性投放!$AN$6:$AN$58,1)-1</f>
        <v>29</v>
      </c>
      <c r="HD96" s="13">
        <f>MATCH(HA96-1,属性投放!$AD$6:$AD$26,1)</f>
        <v>13</v>
      </c>
      <c r="HE96" s="13" t="str">
        <f>INDEX(属性投放!$AB$7:$AB$26,卡牌属性!HD96)</f>
        <v>焦热</v>
      </c>
      <c r="HF96" s="14">
        <f t="shared" si="193"/>
        <v>2265</v>
      </c>
      <c r="HG96" s="14">
        <f t="shared" si="194"/>
        <v>1105</v>
      </c>
      <c r="HH96" s="14">
        <f t="shared" si="195"/>
        <v>21950</v>
      </c>
      <c r="HI96" s="14">
        <f t="shared" si="196"/>
        <v>15</v>
      </c>
      <c r="HJ96" s="14">
        <f t="shared" si="197"/>
        <v>8</v>
      </c>
      <c r="HK96" s="14">
        <f t="shared" si="198"/>
        <v>150</v>
      </c>
      <c r="HL96" s="14">
        <f>HF96+HI96*($HA96-INDEX(属性投放!$AD$6:$AD$26,卡牌属性!$HD96))</f>
        <v>2340</v>
      </c>
      <c r="HM96" s="14">
        <f>HG96+HJ96*($HA96-INDEX(属性投放!$AD$6:$AD$26,卡牌属性!$HD96))</f>
        <v>1145</v>
      </c>
      <c r="HN96" s="14">
        <f>HH96+HK96*($HA96-INDEX(属性投放!$AD$6:$AD$26,卡牌属性!$HD96))</f>
        <v>22700</v>
      </c>
      <c r="HO96" s="14">
        <f t="shared" si="199"/>
        <v>2445</v>
      </c>
      <c r="HP96" s="14">
        <f t="shared" si="200"/>
        <v>1226</v>
      </c>
      <c r="HQ96" s="14">
        <f t="shared" si="201"/>
        <v>24450</v>
      </c>
      <c r="HR96" s="14">
        <f>IF(COUNTIF(属性投放!$AN$7:$AN$58,"="&amp;卡牌属性!HA96)&gt;0,卡牌属性!HC96,0)</f>
        <v>29</v>
      </c>
      <c r="HS96" s="14">
        <f t="shared" si="202"/>
        <v>220</v>
      </c>
      <c r="HT96" s="14">
        <f t="shared" si="203"/>
        <v>110</v>
      </c>
      <c r="HU96" s="14">
        <f t="shared" si="204"/>
        <v>2200</v>
      </c>
      <c r="HV96" s="14">
        <f>IF(COUNTIF(属性投放!$AD$6:$AD$26,"="&amp;卡牌属性!HA96)&gt;0,卡牌属性!HD96,0)</f>
        <v>0</v>
      </c>
      <c r="HW96" s="14">
        <f t="shared" si="205"/>
        <v>0</v>
      </c>
      <c r="HX96" s="14">
        <f t="shared" si="206"/>
        <v>0</v>
      </c>
      <c r="HY96" s="14">
        <f t="shared" si="207"/>
        <v>0</v>
      </c>
      <c r="HZ96" s="14">
        <f t="shared" si="218"/>
        <v>15</v>
      </c>
      <c r="IA96" s="14">
        <f t="shared" si="219"/>
        <v>8</v>
      </c>
      <c r="IB96" s="14">
        <f t="shared" si="220"/>
        <v>150</v>
      </c>
      <c r="IC96" s="14">
        <f t="shared" si="221"/>
        <v>4785</v>
      </c>
      <c r="ID96" s="14">
        <f t="shared" si="222"/>
        <v>2371</v>
      </c>
      <c r="IE96" s="14">
        <f t="shared" si="223"/>
        <v>47150</v>
      </c>
      <c r="IF96" s="14">
        <f t="shared" si="224"/>
        <v>460</v>
      </c>
      <c r="IG96" s="14">
        <f t="shared" si="225"/>
        <v>6600</v>
      </c>
      <c r="IH96" s="14">
        <f t="shared" si="226"/>
        <v>0</v>
      </c>
      <c r="II96" s="14">
        <f t="shared" si="227"/>
        <v>142420</v>
      </c>
      <c r="IJ96" s="17">
        <f t="shared" si="228"/>
        <v>3.2298834433366098E-3</v>
      </c>
      <c r="IK96" s="17">
        <f t="shared" si="229"/>
        <v>4.6341805926133968E-2</v>
      </c>
      <c r="IL96" s="17">
        <f t="shared" si="230"/>
        <v>0</v>
      </c>
      <c r="IM96" s="23">
        <f>SUM(IF$5:IF96)</f>
        <v>25300</v>
      </c>
      <c r="IN96" s="14">
        <f>SUM(IG$5:IG96)</f>
        <v>73420</v>
      </c>
      <c r="IO96" s="14">
        <f>SUM(IH$5:IH96)</f>
        <v>31660</v>
      </c>
      <c r="IP96" s="17">
        <f t="shared" si="231"/>
        <v>0.17764358938351354</v>
      </c>
      <c r="IQ96" s="17">
        <f t="shared" si="232"/>
        <v>0.51551748349950854</v>
      </c>
      <c r="IR96" s="17">
        <f t="shared" si="233"/>
        <v>0.22230023873051538</v>
      </c>
    </row>
    <row r="97" spans="31:252" ht="16.5" x14ac:dyDescent="0.2">
      <c r="AE97" s="13">
        <v>93</v>
      </c>
      <c r="AF97" s="13">
        <f t="shared" si="208"/>
        <v>5</v>
      </c>
      <c r="AG97" s="13">
        <f t="shared" si="172"/>
        <v>4</v>
      </c>
      <c r="AH97" s="14">
        <f t="shared" si="173"/>
        <v>1101005</v>
      </c>
      <c r="AI97" s="14" t="str">
        <f t="shared" si="174"/>
        <v>刘羽禅13突</v>
      </c>
      <c r="AJ97" s="25" t="s">
        <v>162</v>
      </c>
      <c r="AK97" s="14">
        <v>1</v>
      </c>
      <c r="AL97" s="14">
        <f t="shared" si="175"/>
        <v>13</v>
      </c>
      <c r="AM97" s="14">
        <f>INDEX(属性投放!$DE$6:$DE$85,(卡牌属性!AG97-2)*20+卡牌属性!AL97)</f>
        <v>8955</v>
      </c>
      <c r="AN97" s="14">
        <f t="shared" si="234"/>
        <v>8955</v>
      </c>
      <c r="AO97" s="14">
        <f t="shared" si="234"/>
        <v>8955</v>
      </c>
      <c r="AP97" s="14">
        <f t="shared" si="234"/>
        <v>8955</v>
      </c>
      <c r="AQ97" s="14">
        <f t="shared" si="234"/>
        <v>8955</v>
      </c>
      <c r="AR97" s="14">
        <f>INDEX(属性投放!$DF$6:$DF$85,(卡牌属性!AG97-2)*20+卡牌属性!AL97)</f>
        <v>4466</v>
      </c>
      <c r="AS97" s="14">
        <f t="shared" si="235"/>
        <v>4466</v>
      </c>
      <c r="AT97" s="14">
        <f t="shared" si="235"/>
        <v>4466</v>
      </c>
      <c r="AU97" s="14">
        <f t="shared" si="235"/>
        <v>4466</v>
      </c>
      <c r="AV97" s="14">
        <f t="shared" si="235"/>
        <v>4466</v>
      </c>
      <c r="AW97" s="14">
        <f>INDEX(属性投放!$DG$6:$DG$85,(卡牌属性!AG97-2)*20+卡牌属性!AL97)</f>
        <v>44675</v>
      </c>
      <c r="AX97" s="14">
        <f t="shared" si="236"/>
        <v>44675</v>
      </c>
      <c r="AY97" s="14">
        <f t="shared" si="236"/>
        <v>44675</v>
      </c>
      <c r="AZ97" s="14">
        <f t="shared" si="236"/>
        <v>44675</v>
      </c>
      <c r="BA97" s="14">
        <f t="shared" si="236"/>
        <v>44675</v>
      </c>
      <c r="BB97" s="14">
        <f>INDEX(属性投放!$DK$6:$DK$85,(卡牌属性!AG97-2)*20+卡牌属性!AL97)</f>
        <v>279</v>
      </c>
      <c r="BC97" s="14">
        <f t="shared" si="237"/>
        <v>279</v>
      </c>
      <c r="BD97" s="14">
        <f t="shared" si="237"/>
        <v>279</v>
      </c>
      <c r="BE97" s="14">
        <f t="shared" si="237"/>
        <v>279</v>
      </c>
      <c r="BF97" s="14">
        <f t="shared" si="237"/>
        <v>279</v>
      </c>
      <c r="BG97" s="14">
        <f>INDEX(属性投放!$DL$6:$DL$85,(卡牌属性!AG97-2)*20+卡牌属性!AL97)</f>
        <v>140</v>
      </c>
      <c r="BH97" s="14">
        <f t="shared" si="238"/>
        <v>140</v>
      </c>
      <c r="BI97" s="14">
        <f t="shared" si="238"/>
        <v>140</v>
      </c>
      <c r="BJ97" s="14">
        <f t="shared" si="238"/>
        <v>140</v>
      </c>
      <c r="BK97" s="14">
        <f t="shared" si="238"/>
        <v>140</v>
      </c>
      <c r="BL97" s="14">
        <f>INDEX(属性投放!$DM$6:$DM$85,(卡牌属性!AG97-2)*20+卡牌属性!AL97)</f>
        <v>1395</v>
      </c>
      <c r="BM97" s="14">
        <f t="shared" si="239"/>
        <v>1395</v>
      </c>
      <c r="BN97" s="14">
        <f t="shared" si="239"/>
        <v>1395</v>
      </c>
      <c r="BO97" s="14">
        <f t="shared" si="239"/>
        <v>1395</v>
      </c>
      <c r="BP97" s="14">
        <f t="shared" si="239"/>
        <v>1395</v>
      </c>
      <c r="BU97" s="13">
        <v>93</v>
      </c>
      <c r="BV97" s="13">
        <f t="shared" si="176"/>
        <v>5</v>
      </c>
      <c r="BW97" s="14">
        <f t="shared" si="177"/>
        <v>3</v>
      </c>
      <c r="BX97" s="14">
        <f t="shared" si="178"/>
        <v>1102005</v>
      </c>
      <c r="BY97" s="14" t="str">
        <f t="shared" si="179"/>
        <v>李轩辕13突</v>
      </c>
      <c r="BZ97" s="25" t="s">
        <v>162</v>
      </c>
      <c r="CA97" s="14">
        <v>2</v>
      </c>
      <c r="CB97" s="14">
        <f t="shared" si="180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674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674</v>
      </c>
      <c r="CN97" s="14">
        <f>INDEX(属性投放!$BD$6:$BD$85,(BW97-2)*20+CB97)</f>
        <v>250</v>
      </c>
      <c r="CQ97" s="13">
        <v>93</v>
      </c>
      <c r="CR97" s="13">
        <f t="shared" si="209"/>
        <v>2</v>
      </c>
      <c r="CS97" s="13">
        <f t="shared" si="210"/>
        <v>41</v>
      </c>
      <c r="CT97" s="14">
        <f t="shared" si="211"/>
        <v>3</v>
      </c>
      <c r="CU97" s="14">
        <f t="shared" si="212"/>
        <v>1102002</v>
      </c>
      <c r="CV97" s="14" t="str">
        <f>INDEX($O$6:$O$36,CR97)&amp;"-"&amp;INDEX(属性投放!$AB$7:$AB$36,CX97)&amp;"-魂火-"&amp;CZ97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701</v>
      </c>
      <c r="CZ97" s="14">
        <f>INDEX(属性投放!$AM$7:$AM$58,CS97)</f>
        <v>2</v>
      </c>
      <c r="DA97" s="14">
        <f t="shared" si="181"/>
        <v>41</v>
      </c>
      <c r="DB97" s="14">
        <f>INDEX(属性投放!$AN$7:$AN$58,DA97)</f>
        <v>122</v>
      </c>
      <c r="DC97" s="14" t="s">
        <v>702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703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704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2"/>
        <v>1102005</v>
      </c>
      <c r="DQ97" s="14" t="str">
        <f t="shared" si="183"/>
        <v>李轩辕13突</v>
      </c>
      <c r="DR97" s="14">
        <f t="shared" si="213"/>
        <v>4</v>
      </c>
      <c r="DS97" s="14">
        <f t="shared" si="214"/>
        <v>5</v>
      </c>
      <c r="DT97" s="14">
        <f t="shared" si="215"/>
        <v>6</v>
      </c>
      <c r="DU97" s="14">
        <f t="shared" si="184"/>
        <v>3</v>
      </c>
      <c r="DV97" s="14">
        <f t="shared" si="185"/>
        <v>13</v>
      </c>
      <c r="DW97" s="14">
        <f t="shared" si="186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F97" s="14">
        <f>INDEX(属性投放!$BP$6:$BP$85,(卡牌属性!$DU97-2)*20+卡牌属性!$DV97)</f>
        <v>500</v>
      </c>
      <c r="FG97" s="14">
        <f>INDEX(属性投放!$BP$6:$BP$85,(卡牌属性!$DU97-2)*20+卡牌属性!$DV97)</f>
        <v>500</v>
      </c>
      <c r="FH97" s="14">
        <f>INDEX(属性投放!$BP$6:$BP$85,(卡牌属性!$DU97-2)*20+卡牌属性!$DV97)</f>
        <v>500</v>
      </c>
      <c r="FI97" s="14">
        <f>INDEX(属性投放!$BP$6:$BP$85,(卡牌属性!$DU97-2)*20+卡牌属性!$DV97)</f>
        <v>500</v>
      </c>
      <c r="FJ97" s="14">
        <f>INDEX(属性投放!$BP$6:$BP$85,(卡牌属性!$DU97-2)*20+卡牌属性!$DV97)</f>
        <v>500</v>
      </c>
      <c r="FK97" s="14">
        <f>INDEX(属性投放!$BQ$6:$BQ$85,(卡牌属性!$DU97-2)*20+卡牌属性!$DV97)</f>
        <v>250</v>
      </c>
      <c r="FL97" s="14">
        <f>INDEX(属性投放!$BQ$6:$BQ$85,(卡牌属性!$DU97-2)*20+卡牌属性!$DV97)</f>
        <v>250</v>
      </c>
      <c r="FM97" s="14">
        <f>INDEX(属性投放!$BQ$6:$BQ$85,(卡牌属性!$DU97-2)*20+卡牌属性!$DV97)</f>
        <v>250</v>
      </c>
      <c r="FN97" s="14">
        <f>INDEX(属性投放!$BQ$6:$BQ$85,(卡牌属性!$DU97-2)*20+卡牌属性!$DV97)</f>
        <v>250</v>
      </c>
      <c r="FO97" s="14">
        <f>INDEX(属性投放!$BQ$6:$BQ$85,(卡牌属性!$DU97-2)*20+卡牌属性!$DV97)</f>
        <v>250</v>
      </c>
      <c r="FP97" s="14">
        <f>INDEX(属性投放!$BR$6:$BR$85,(卡牌属性!$DU97-2)*20+卡牌属性!$DV97)</f>
        <v>5000</v>
      </c>
      <c r="FQ97" s="14">
        <f>INDEX(属性投放!$BR$6:$BR$85,(卡牌属性!$DU97-2)*20+卡牌属性!$DV97)</f>
        <v>5000</v>
      </c>
      <c r="FR97" s="14">
        <f>INDEX(属性投放!$BR$6:$BR$85,(卡牌属性!$DU97-2)*20+卡牌属性!$DV97)</f>
        <v>5000</v>
      </c>
      <c r="FS97" s="14">
        <f>INDEX(属性投放!$BR$6:$BR$85,(卡牌属性!$DU97-2)*20+卡牌属性!$DV97)</f>
        <v>5000</v>
      </c>
      <c r="FT97" s="14">
        <f>INDEX(属性投放!$BR$6:$BR$85,(卡牌属性!$DU97-2)*20+卡牌属性!$DV97)</f>
        <v>5000</v>
      </c>
      <c r="FX97" s="13">
        <v>93</v>
      </c>
      <c r="FY97" s="13">
        <f t="shared" si="187"/>
        <v>19</v>
      </c>
      <c r="FZ97" s="14">
        <f t="shared" si="216"/>
        <v>1102019</v>
      </c>
      <c r="GA97" s="14" t="s">
        <v>1478</v>
      </c>
      <c r="GB97" s="14">
        <f t="shared" si="188"/>
        <v>3</v>
      </c>
      <c r="GC97" s="14" t="str">
        <f t="shared" si="189"/>
        <v>食火蜥-3星</v>
      </c>
      <c r="GD97" s="14">
        <f>INDEX(Y$6:Y$36,$FY97)+INDEX(属性偏向!Z$4:Z$8,卡牌属性!$GB97)</f>
        <v>5</v>
      </c>
      <c r="GE97" s="14" t="str">
        <f>INDEX(属性评价,卡牌属性!GD97)</f>
        <v>B</v>
      </c>
      <c r="GF97" s="14">
        <f>INDEX(Z$6:Z$36,$FY97)+INDEX(属性偏向!AA$4:AA$8,卡牌属性!$GB97)</f>
        <v>4</v>
      </c>
      <c r="GG97" s="14" t="str">
        <f>INDEX(属性评价,卡牌属性!GF97)</f>
        <v>C+</v>
      </c>
      <c r="GH97" s="14">
        <f>INDEX(AA$6:AA$36,$FY97)+INDEX(属性偏向!AB$4:AB$8,卡牌属性!$GB97)</f>
        <v>4</v>
      </c>
      <c r="GI97" s="14" t="str">
        <f>INDEX(属性评价,卡牌属性!GH97)</f>
        <v>C+</v>
      </c>
      <c r="GL97" s="13">
        <v>93</v>
      </c>
      <c r="GM97" s="13">
        <f t="shared" si="256"/>
        <v>19</v>
      </c>
      <c r="GN97" s="14">
        <f t="shared" si="217"/>
        <v>1101022</v>
      </c>
      <c r="GO97" s="14" t="s">
        <v>1478</v>
      </c>
      <c r="GP97" s="14">
        <f t="shared" si="191"/>
        <v>3</v>
      </c>
      <c r="GQ97" s="14" t="str">
        <f t="shared" si="192"/>
        <v>幻-3星</v>
      </c>
      <c r="GR97" s="14">
        <f>INDEX(J$6:J$36,$GM97)+INDEX(属性偏向!Z$4:Z$8,卡牌属性!$GB97)</f>
        <v>6</v>
      </c>
      <c r="GS97" s="14" t="str">
        <f>INDEX(属性评价,卡牌属性!GR97)</f>
        <v>B+</v>
      </c>
      <c r="GT97" s="14">
        <f>INDEX(K$6:K$36,$GM97)+INDEX(属性偏向!Z$4:Z$8,卡牌属性!$GB97)</f>
        <v>5</v>
      </c>
      <c r="GU97" s="14" t="str">
        <f>INDEX(属性评价,卡牌属性!GT97)</f>
        <v>B</v>
      </c>
      <c r="GV97" s="14">
        <f>INDEX(L$6:L$36,$GM97)+INDEX(属性偏向!Z$4:Z$8,卡牌属性!$GB97)</f>
        <v>5</v>
      </c>
      <c r="GW97" s="14" t="str">
        <f>INDEX(属性评价,卡牌属性!GV97)</f>
        <v>B</v>
      </c>
      <c r="HA97" s="13">
        <v>93</v>
      </c>
      <c r="HB97" s="13">
        <f>MATCH(HA97-1,属性投放!$T$6:$T$66,1)</f>
        <v>15</v>
      </c>
      <c r="HC97" s="13">
        <f>MATCH(HA97,属性投放!$AN$6:$AN$58,1)-1</f>
        <v>29</v>
      </c>
      <c r="HD97" s="13">
        <f>MATCH(HA97-1,属性投放!$AD$6:$AD$26,1)</f>
        <v>13</v>
      </c>
      <c r="HE97" s="13" t="str">
        <f>INDEX(属性投放!$AB$7:$AB$26,卡牌属性!HD97)</f>
        <v>焦热</v>
      </c>
      <c r="HF97" s="14">
        <f t="shared" si="193"/>
        <v>2265</v>
      </c>
      <c r="HG97" s="14">
        <f t="shared" si="194"/>
        <v>1105</v>
      </c>
      <c r="HH97" s="14">
        <f t="shared" si="195"/>
        <v>21950</v>
      </c>
      <c r="HI97" s="14">
        <f t="shared" si="196"/>
        <v>15</v>
      </c>
      <c r="HJ97" s="14">
        <f t="shared" si="197"/>
        <v>8</v>
      </c>
      <c r="HK97" s="14">
        <f t="shared" si="198"/>
        <v>150</v>
      </c>
      <c r="HL97" s="14">
        <f>HF97+HI97*($HA97-INDEX(属性投放!$AD$6:$AD$26,卡牌属性!$HD97))</f>
        <v>2355</v>
      </c>
      <c r="HM97" s="14">
        <f>HG97+HJ97*($HA97-INDEX(属性投放!$AD$6:$AD$26,卡牌属性!$HD97))</f>
        <v>1153</v>
      </c>
      <c r="HN97" s="14">
        <f>HH97+HK97*($HA97-INDEX(属性投放!$AD$6:$AD$26,卡牌属性!$HD97))</f>
        <v>22850</v>
      </c>
      <c r="HO97" s="14">
        <f t="shared" si="199"/>
        <v>2445</v>
      </c>
      <c r="HP97" s="14">
        <f t="shared" si="200"/>
        <v>1226</v>
      </c>
      <c r="HQ97" s="14">
        <f t="shared" si="201"/>
        <v>24450</v>
      </c>
      <c r="HR97" s="14">
        <f>IF(COUNTIF(属性投放!$AN$7:$AN$58,"="&amp;卡牌属性!HA97)&gt;0,卡牌属性!HC97,0)</f>
        <v>0</v>
      </c>
      <c r="HS97" s="14">
        <f t="shared" si="202"/>
        <v>0</v>
      </c>
      <c r="HT97" s="14">
        <f t="shared" si="203"/>
        <v>0</v>
      </c>
      <c r="HU97" s="14">
        <f t="shared" si="204"/>
        <v>0</v>
      </c>
      <c r="HV97" s="14">
        <f>IF(COUNTIF(属性投放!$AD$6:$AD$26,"="&amp;卡牌属性!HA97)&gt;0,卡牌属性!HD97,0)</f>
        <v>0</v>
      </c>
      <c r="HW97" s="14">
        <f t="shared" si="205"/>
        <v>0</v>
      </c>
      <c r="HX97" s="14">
        <f t="shared" si="206"/>
        <v>0</v>
      </c>
      <c r="HY97" s="14">
        <f t="shared" si="207"/>
        <v>0</v>
      </c>
      <c r="HZ97" s="14">
        <f t="shared" si="218"/>
        <v>15</v>
      </c>
      <c r="IA97" s="14">
        <f t="shared" si="219"/>
        <v>8</v>
      </c>
      <c r="IB97" s="14">
        <f t="shared" si="220"/>
        <v>150</v>
      </c>
      <c r="IC97" s="14">
        <f t="shared" si="221"/>
        <v>4800</v>
      </c>
      <c r="ID97" s="14">
        <f t="shared" si="222"/>
        <v>2379</v>
      </c>
      <c r="IE97" s="14">
        <f t="shared" si="223"/>
        <v>47300</v>
      </c>
      <c r="IF97" s="14">
        <f t="shared" si="224"/>
        <v>460</v>
      </c>
      <c r="IG97" s="14">
        <f t="shared" si="225"/>
        <v>0</v>
      </c>
      <c r="IH97" s="14">
        <f t="shared" si="226"/>
        <v>0</v>
      </c>
      <c r="II97" s="14">
        <f t="shared" si="227"/>
        <v>142880</v>
      </c>
      <c r="IJ97" s="17">
        <f t="shared" si="228"/>
        <v>3.2194848824188128E-3</v>
      </c>
      <c r="IK97" s="17">
        <f t="shared" si="229"/>
        <v>0</v>
      </c>
      <c r="IL97" s="17">
        <f t="shared" si="230"/>
        <v>0</v>
      </c>
      <c r="IM97" s="23">
        <f>SUM(IF$5:IF97)</f>
        <v>25760</v>
      </c>
      <c r="IN97" s="14">
        <f>SUM(IG$5:IG97)</f>
        <v>73420</v>
      </c>
      <c r="IO97" s="14">
        <f>SUM(IH$5:IH97)</f>
        <v>31660</v>
      </c>
      <c r="IP97" s="17">
        <f t="shared" si="231"/>
        <v>0.18029115341545351</v>
      </c>
      <c r="IQ97" s="17">
        <f t="shared" si="232"/>
        <v>0.51385778275475924</v>
      </c>
      <c r="IR97" s="17">
        <f t="shared" si="233"/>
        <v>0.2215845464725644</v>
      </c>
    </row>
    <row r="98" spans="31:252" ht="16.5" x14ac:dyDescent="0.2">
      <c r="AE98" s="13">
        <v>94</v>
      </c>
      <c r="AF98" s="13">
        <f t="shared" si="208"/>
        <v>5</v>
      </c>
      <c r="AG98" s="13">
        <f t="shared" si="172"/>
        <v>4</v>
      </c>
      <c r="AH98" s="14">
        <f t="shared" si="173"/>
        <v>1101005</v>
      </c>
      <c r="AI98" s="14" t="str">
        <f t="shared" si="174"/>
        <v>刘羽禅14突</v>
      </c>
      <c r="AJ98" s="25" t="s">
        <v>162</v>
      </c>
      <c r="AK98" s="14">
        <v>1</v>
      </c>
      <c r="AL98" s="14">
        <f t="shared" si="175"/>
        <v>14</v>
      </c>
      <c r="AM98" s="14">
        <f>INDEX(属性投放!$DE$6:$DE$85,(卡牌属性!AG98-2)*20+卡牌属性!AL98)</f>
        <v>9753</v>
      </c>
      <c r="AN98" s="14">
        <f t="shared" si="234"/>
        <v>9753</v>
      </c>
      <c r="AO98" s="14">
        <f t="shared" si="234"/>
        <v>9753</v>
      </c>
      <c r="AP98" s="14">
        <f t="shared" si="234"/>
        <v>9753</v>
      </c>
      <c r="AQ98" s="14">
        <f t="shared" si="234"/>
        <v>9753</v>
      </c>
      <c r="AR98" s="14">
        <f>INDEX(属性投放!$DF$6:$DF$85,(卡牌属性!AG98-2)*20+卡牌属性!AL98)</f>
        <v>4865</v>
      </c>
      <c r="AS98" s="14">
        <f t="shared" si="235"/>
        <v>4865</v>
      </c>
      <c r="AT98" s="14">
        <f t="shared" si="235"/>
        <v>4865</v>
      </c>
      <c r="AU98" s="14">
        <f t="shared" si="235"/>
        <v>4865</v>
      </c>
      <c r="AV98" s="14">
        <f t="shared" si="235"/>
        <v>4865</v>
      </c>
      <c r="AW98" s="14">
        <f>INDEX(属性投放!$DG$6:$DG$85,(卡牌属性!AG98-2)*20+卡牌属性!AL98)</f>
        <v>48665</v>
      </c>
      <c r="AX98" s="14">
        <f t="shared" si="236"/>
        <v>48665</v>
      </c>
      <c r="AY98" s="14">
        <f t="shared" si="236"/>
        <v>48665</v>
      </c>
      <c r="AZ98" s="14">
        <f t="shared" si="236"/>
        <v>48665</v>
      </c>
      <c r="BA98" s="14">
        <f t="shared" si="236"/>
        <v>48665</v>
      </c>
      <c r="BB98" s="14">
        <f>INDEX(属性投放!$DK$6:$DK$85,(卡牌属性!AG98-2)*20+卡牌属性!AL98)</f>
        <v>279</v>
      </c>
      <c r="BC98" s="14">
        <f t="shared" si="237"/>
        <v>279</v>
      </c>
      <c r="BD98" s="14">
        <f t="shared" si="237"/>
        <v>279</v>
      </c>
      <c r="BE98" s="14">
        <f t="shared" si="237"/>
        <v>279</v>
      </c>
      <c r="BF98" s="14">
        <f t="shared" si="237"/>
        <v>279</v>
      </c>
      <c r="BG98" s="14">
        <f>INDEX(属性投放!$DL$6:$DL$85,(卡牌属性!AG98-2)*20+卡牌属性!AL98)</f>
        <v>140</v>
      </c>
      <c r="BH98" s="14">
        <f t="shared" si="238"/>
        <v>140</v>
      </c>
      <c r="BI98" s="14">
        <f t="shared" si="238"/>
        <v>140</v>
      </c>
      <c r="BJ98" s="14">
        <f t="shared" si="238"/>
        <v>140</v>
      </c>
      <c r="BK98" s="14">
        <f t="shared" si="238"/>
        <v>140</v>
      </c>
      <c r="BL98" s="14">
        <f>INDEX(属性投放!$DM$6:$DM$85,(卡牌属性!AG98-2)*20+卡牌属性!AL98)</f>
        <v>1395</v>
      </c>
      <c r="BM98" s="14">
        <f t="shared" si="239"/>
        <v>1395</v>
      </c>
      <c r="BN98" s="14">
        <f t="shared" si="239"/>
        <v>1395</v>
      </c>
      <c r="BO98" s="14">
        <f t="shared" si="239"/>
        <v>1395</v>
      </c>
      <c r="BP98" s="14">
        <f t="shared" si="239"/>
        <v>1395</v>
      </c>
      <c r="BU98" s="13">
        <v>94</v>
      </c>
      <c r="BV98" s="13">
        <f t="shared" si="176"/>
        <v>5</v>
      </c>
      <c r="BW98" s="14">
        <f t="shared" si="177"/>
        <v>3</v>
      </c>
      <c r="BX98" s="14">
        <f t="shared" si="178"/>
        <v>1102005</v>
      </c>
      <c r="BY98" s="14" t="str">
        <f t="shared" si="179"/>
        <v>李轩辕14突</v>
      </c>
      <c r="BZ98" s="25" t="s">
        <v>162</v>
      </c>
      <c r="CA98" s="14">
        <v>2</v>
      </c>
      <c r="CB98" s="14">
        <f t="shared" si="180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674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674</v>
      </c>
      <c r="CN98" s="14">
        <f>INDEX(属性投放!$BD$6:$BD$85,(BW98-2)*20+CB98)</f>
        <v>250</v>
      </c>
      <c r="CQ98" s="13">
        <v>94</v>
      </c>
      <c r="CR98" s="13">
        <f t="shared" si="209"/>
        <v>2</v>
      </c>
      <c r="CS98" s="13">
        <f t="shared" si="210"/>
        <v>42</v>
      </c>
      <c r="CT98" s="14">
        <f t="shared" si="211"/>
        <v>3</v>
      </c>
      <c r="CU98" s="14">
        <f t="shared" si="212"/>
        <v>1102002</v>
      </c>
      <c r="CV98" s="14" t="str">
        <f>INDEX($O$6:$O$36,CR98)&amp;"-"&amp;INDEX(属性投放!$AB$7:$AB$36,CX98)&amp;"-魂火-"&amp;CZ98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701</v>
      </c>
      <c r="CZ98" s="14">
        <f>INDEX(属性投放!$AM$7:$AM$58,CS98)</f>
        <v>3</v>
      </c>
      <c r="DA98" s="14">
        <f t="shared" si="181"/>
        <v>42</v>
      </c>
      <c r="DB98" s="14">
        <f>INDEX(属性投放!$AN$7:$AN$58,DA98)</f>
        <v>125</v>
      </c>
      <c r="DC98" s="14" t="s">
        <v>702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703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704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2"/>
        <v>1102005</v>
      </c>
      <c r="DQ98" s="14" t="str">
        <f t="shared" si="183"/>
        <v>李轩辕14突</v>
      </c>
      <c r="DR98" s="14">
        <f t="shared" si="213"/>
        <v>4</v>
      </c>
      <c r="DS98" s="14">
        <f t="shared" si="214"/>
        <v>5</v>
      </c>
      <c r="DT98" s="14">
        <f t="shared" si="215"/>
        <v>6</v>
      </c>
      <c r="DU98" s="14">
        <f t="shared" si="184"/>
        <v>3</v>
      </c>
      <c r="DV98" s="14">
        <f t="shared" si="185"/>
        <v>14</v>
      </c>
      <c r="DW98" s="14">
        <f t="shared" si="186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F98" s="14">
        <f>INDEX(属性投放!$BP$6:$BP$85,(卡牌属性!$DU98-2)*20+卡牌属性!$DV98)</f>
        <v>550</v>
      </c>
      <c r="FG98" s="14">
        <f>INDEX(属性投放!$BP$6:$BP$85,(卡牌属性!$DU98-2)*20+卡牌属性!$DV98)</f>
        <v>550</v>
      </c>
      <c r="FH98" s="14">
        <f>INDEX(属性投放!$BP$6:$BP$85,(卡牌属性!$DU98-2)*20+卡牌属性!$DV98)</f>
        <v>550</v>
      </c>
      <c r="FI98" s="14">
        <f>INDEX(属性投放!$BP$6:$BP$85,(卡牌属性!$DU98-2)*20+卡牌属性!$DV98)</f>
        <v>550</v>
      </c>
      <c r="FJ98" s="14">
        <f>INDEX(属性投放!$BP$6:$BP$85,(卡牌属性!$DU98-2)*20+卡牌属性!$DV98)</f>
        <v>550</v>
      </c>
      <c r="FK98" s="14">
        <f>INDEX(属性投放!$BQ$6:$BQ$85,(卡牌属性!$DU98-2)*20+卡牌属性!$DV98)</f>
        <v>275</v>
      </c>
      <c r="FL98" s="14">
        <f>INDEX(属性投放!$BQ$6:$BQ$85,(卡牌属性!$DU98-2)*20+卡牌属性!$DV98)</f>
        <v>275</v>
      </c>
      <c r="FM98" s="14">
        <f>INDEX(属性投放!$BQ$6:$BQ$85,(卡牌属性!$DU98-2)*20+卡牌属性!$DV98)</f>
        <v>275</v>
      </c>
      <c r="FN98" s="14">
        <f>INDEX(属性投放!$BQ$6:$BQ$85,(卡牌属性!$DU98-2)*20+卡牌属性!$DV98)</f>
        <v>275</v>
      </c>
      <c r="FO98" s="14">
        <f>INDEX(属性投放!$BQ$6:$BQ$85,(卡牌属性!$DU98-2)*20+卡牌属性!$DV98)</f>
        <v>275</v>
      </c>
      <c r="FP98" s="14">
        <f>INDEX(属性投放!$BR$6:$BR$85,(卡牌属性!$DU98-2)*20+卡牌属性!$DV98)</f>
        <v>5500</v>
      </c>
      <c r="FQ98" s="14">
        <f>INDEX(属性投放!$BR$6:$BR$85,(卡牌属性!$DU98-2)*20+卡牌属性!$DV98)</f>
        <v>5500</v>
      </c>
      <c r="FR98" s="14">
        <f>INDEX(属性投放!$BR$6:$BR$85,(卡牌属性!$DU98-2)*20+卡牌属性!$DV98)</f>
        <v>5500</v>
      </c>
      <c r="FS98" s="14">
        <f>INDEX(属性投放!$BR$6:$BR$85,(卡牌属性!$DU98-2)*20+卡牌属性!$DV98)</f>
        <v>5500</v>
      </c>
      <c r="FT98" s="14">
        <f>INDEX(属性投放!$BR$6:$BR$85,(卡牌属性!$DU98-2)*20+卡牌属性!$DV98)</f>
        <v>5500</v>
      </c>
      <c r="FX98" s="13">
        <v>94</v>
      </c>
      <c r="FY98" s="13">
        <f t="shared" si="187"/>
        <v>19</v>
      </c>
      <c r="FZ98" s="14">
        <f t="shared" si="216"/>
        <v>1102019</v>
      </c>
      <c r="GA98" s="14" t="s">
        <v>1478</v>
      </c>
      <c r="GB98" s="14">
        <f t="shared" si="188"/>
        <v>4</v>
      </c>
      <c r="GC98" s="14" t="str">
        <f t="shared" si="189"/>
        <v>食火蜥-4星</v>
      </c>
      <c r="GD98" s="14">
        <f>INDEX(Y$6:Y$36,$FY98)+INDEX(属性偏向!Z$4:Z$8,卡牌属性!$GB98)</f>
        <v>5</v>
      </c>
      <c r="GE98" s="14" t="str">
        <f>INDEX(属性评价,卡牌属性!GD98)</f>
        <v>B</v>
      </c>
      <c r="GF98" s="14">
        <f>INDEX(Z$6:Z$36,$FY98)+INDEX(属性偏向!AA$4:AA$8,卡牌属性!$GB98)</f>
        <v>5</v>
      </c>
      <c r="GG98" s="14" t="str">
        <f>INDEX(属性评价,卡牌属性!GF98)</f>
        <v>B</v>
      </c>
      <c r="GH98" s="14">
        <f>INDEX(AA$6:AA$36,$FY98)+INDEX(属性偏向!AB$4:AB$8,卡牌属性!$GB98)</f>
        <v>5</v>
      </c>
      <c r="GI98" s="14" t="str">
        <f>INDEX(属性评价,卡牌属性!GH98)</f>
        <v>B</v>
      </c>
      <c r="GL98" s="13">
        <v>94</v>
      </c>
      <c r="GM98" s="13">
        <f t="shared" si="256"/>
        <v>19</v>
      </c>
      <c r="GN98" s="14">
        <f t="shared" si="217"/>
        <v>1101022</v>
      </c>
      <c r="GO98" s="14" t="s">
        <v>1478</v>
      </c>
      <c r="GP98" s="14">
        <f t="shared" si="191"/>
        <v>4</v>
      </c>
      <c r="GQ98" s="14" t="str">
        <f t="shared" si="192"/>
        <v>幻-4星</v>
      </c>
      <c r="GR98" s="14">
        <f>INDEX(J$6:J$36,$GM98)+INDEX(属性偏向!Z$4:Z$8,卡牌属性!$GB98)</f>
        <v>6</v>
      </c>
      <c r="GS98" s="14" t="str">
        <f>INDEX(属性评价,卡牌属性!GR98)</f>
        <v>B+</v>
      </c>
      <c r="GT98" s="14">
        <f>INDEX(K$6:K$36,$GM98)+INDEX(属性偏向!Z$4:Z$8,卡牌属性!$GB98)</f>
        <v>5</v>
      </c>
      <c r="GU98" s="14" t="str">
        <f>INDEX(属性评价,卡牌属性!GT98)</f>
        <v>B</v>
      </c>
      <c r="GV98" s="14">
        <f>INDEX(L$6:L$36,$GM98)+INDEX(属性偏向!Z$4:Z$8,卡牌属性!$GB98)</f>
        <v>5</v>
      </c>
      <c r="GW98" s="14" t="str">
        <f>INDEX(属性评价,卡牌属性!GV98)</f>
        <v>B</v>
      </c>
      <c r="HA98" s="13">
        <v>94</v>
      </c>
      <c r="HB98" s="13">
        <f>MATCH(HA98-1,属性投放!$T$6:$T$66,1)</f>
        <v>16</v>
      </c>
      <c r="HC98" s="13">
        <f>MATCH(HA98,属性投放!$AN$6:$AN$58,1)-1</f>
        <v>29</v>
      </c>
      <c r="HD98" s="13">
        <f>MATCH(HA98-1,属性投放!$AD$6:$AD$26,1)</f>
        <v>13</v>
      </c>
      <c r="HE98" s="13" t="str">
        <f>INDEX(属性投放!$AB$7:$AB$26,卡牌属性!HD98)</f>
        <v>焦热</v>
      </c>
      <c r="HF98" s="14">
        <f t="shared" si="193"/>
        <v>2265</v>
      </c>
      <c r="HG98" s="14">
        <f t="shared" si="194"/>
        <v>1105</v>
      </c>
      <c r="HH98" s="14">
        <f t="shared" si="195"/>
        <v>21950</v>
      </c>
      <c r="HI98" s="14">
        <f t="shared" si="196"/>
        <v>15</v>
      </c>
      <c r="HJ98" s="14">
        <f t="shared" si="197"/>
        <v>8</v>
      </c>
      <c r="HK98" s="14">
        <f t="shared" si="198"/>
        <v>150</v>
      </c>
      <c r="HL98" s="14">
        <f>HF98+HI98*($HA98-INDEX(属性投放!$AD$6:$AD$26,卡牌属性!$HD98))</f>
        <v>2370</v>
      </c>
      <c r="HM98" s="14">
        <f>HG98+HJ98*($HA98-INDEX(属性投放!$AD$6:$AD$26,卡牌属性!$HD98))</f>
        <v>1161</v>
      </c>
      <c r="HN98" s="14">
        <f>HH98+HK98*($HA98-INDEX(属性投放!$AD$6:$AD$26,卡牌属性!$HD98))</f>
        <v>23000</v>
      </c>
      <c r="HO98" s="14">
        <f t="shared" si="199"/>
        <v>2445</v>
      </c>
      <c r="HP98" s="14">
        <f t="shared" si="200"/>
        <v>1226</v>
      </c>
      <c r="HQ98" s="14">
        <f t="shared" si="201"/>
        <v>24450</v>
      </c>
      <c r="HR98" s="14">
        <f>IF(COUNTIF(属性投放!$AN$7:$AN$58,"="&amp;卡牌属性!HA98)&gt;0,卡牌属性!HC98,0)</f>
        <v>0</v>
      </c>
      <c r="HS98" s="14">
        <f t="shared" si="202"/>
        <v>0</v>
      </c>
      <c r="HT98" s="14">
        <f t="shared" si="203"/>
        <v>0</v>
      </c>
      <c r="HU98" s="14">
        <f t="shared" si="204"/>
        <v>0</v>
      </c>
      <c r="HV98" s="14">
        <f>IF(COUNTIF(属性投放!$AD$6:$AD$26,"="&amp;卡牌属性!HA98)&gt;0,卡牌属性!HD98,0)</f>
        <v>0</v>
      </c>
      <c r="HW98" s="14">
        <f t="shared" si="205"/>
        <v>0</v>
      </c>
      <c r="HX98" s="14">
        <f t="shared" si="206"/>
        <v>0</v>
      </c>
      <c r="HY98" s="14">
        <f t="shared" si="207"/>
        <v>0</v>
      </c>
      <c r="HZ98" s="14">
        <f t="shared" si="218"/>
        <v>15</v>
      </c>
      <c r="IA98" s="14">
        <f t="shared" si="219"/>
        <v>8</v>
      </c>
      <c r="IB98" s="14">
        <f t="shared" si="220"/>
        <v>150</v>
      </c>
      <c r="IC98" s="14">
        <f t="shared" si="221"/>
        <v>4815</v>
      </c>
      <c r="ID98" s="14">
        <f t="shared" si="222"/>
        <v>2387</v>
      </c>
      <c r="IE98" s="14">
        <f t="shared" si="223"/>
        <v>47450</v>
      </c>
      <c r="IF98" s="14">
        <f t="shared" si="224"/>
        <v>460</v>
      </c>
      <c r="IG98" s="14">
        <f t="shared" si="225"/>
        <v>0</v>
      </c>
      <c r="IH98" s="14">
        <f t="shared" si="226"/>
        <v>0</v>
      </c>
      <c r="II98" s="14">
        <f t="shared" si="227"/>
        <v>143340</v>
      </c>
      <c r="IJ98" s="17">
        <f t="shared" si="228"/>
        <v>3.2091530626482487E-3</v>
      </c>
      <c r="IK98" s="17">
        <f t="shared" si="229"/>
        <v>0</v>
      </c>
      <c r="IL98" s="17">
        <f t="shared" si="230"/>
        <v>0</v>
      </c>
      <c r="IM98" s="23">
        <f>SUM(IF$5:IF98)</f>
        <v>26220</v>
      </c>
      <c r="IN98" s="14">
        <f>SUM(IG$5:IG98)</f>
        <v>73420</v>
      </c>
      <c r="IO98" s="14">
        <f>SUM(IH$5:IH98)</f>
        <v>31660</v>
      </c>
      <c r="IP98" s="17">
        <f t="shared" si="231"/>
        <v>0.18292172457095018</v>
      </c>
      <c r="IQ98" s="17">
        <f t="shared" si="232"/>
        <v>0.51220873447746618</v>
      </c>
      <c r="IR98" s="17">
        <f t="shared" si="233"/>
        <v>0.22087344774661644</v>
      </c>
    </row>
    <row r="99" spans="31:252" ht="16.5" x14ac:dyDescent="0.2">
      <c r="AE99" s="13">
        <v>95</v>
      </c>
      <c r="AF99" s="13">
        <f t="shared" si="208"/>
        <v>5</v>
      </c>
      <c r="AG99" s="13">
        <f t="shared" si="172"/>
        <v>4</v>
      </c>
      <c r="AH99" s="14">
        <f t="shared" si="173"/>
        <v>1101005</v>
      </c>
      <c r="AI99" s="14" t="str">
        <f t="shared" si="174"/>
        <v>刘羽禅15突</v>
      </c>
      <c r="AJ99" s="25" t="s">
        <v>162</v>
      </c>
      <c r="AK99" s="14">
        <v>1</v>
      </c>
      <c r="AL99" s="14">
        <f t="shared" si="175"/>
        <v>15</v>
      </c>
      <c r="AM99" s="14">
        <f>INDEX(属性投放!$DE$6:$DE$85,(卡牌属性!AG99-2)*20+卡牌属性!AL99)</f>
        <v>10551</v>
      </c>
      <c r="AN99" s="14">
        <f t="shared" si="234"/>
        <v>10551</v>
      </c>
      <c r="AO99" s="14">
        <f t="shared" si="234"/>
        <v>10551</v>
      </c>
      <c r="AP99" s="14">
        <f t="shared" si="234"/>
        <v>10551</v>
      </c>
      <c r="AQ99" s="14">
        <f t="shared" si="234"/>
        <v>10551</v>
      </c>
      <c r="AR99" s="14">
        <f>INDEX(属性投放!$DF$6:$DF$85,(卡牌属性!AG99-2)*20+卡牌属性!AL99)</f>
        <v>5264</v>
      </c>
      <c r="AS99" s="14">
        <f t="shared" si="235"/>
        <v>5264</v>
      </c>
      <c r="AT99" s="14">
        <f t="shared" si="235"/>
        <v>5264</v>
      </c>
      <c r="AU99" s="14">
        <f t="shared" si="235"/>
        <v>5264</v>
      </c>
      <c r="AV99" s="14">
        <f t="shared" si="235"/>
        <v>5264</v>
      </c>
      <c r="AW99" s="14">
        <f>INDEX(属性投放!$DG$6:$DG$85,(卡牌属性!AG99-2)*20+卡牌属性!AL99)</f>
        <v>52655</v>
      </c>
      <c r="AX99" s="14">
        <f t="shared" si="236"/>
        <v>52655</v>
      </c>
      <c r="AY99" s="14">
        <f t="shared" si="236"/>
        <v>52655</v>
      </c>
      <c r="AZ99" s="14">
        <f t="shared" si="236"/>
        <v>52655</v>
      </c>
      <c r="BA99" s="14">
        <f t="shared" si="236"/>
        <v>52655</v>
      </c>
      <c r="BB99" s="14">
        <f>INDEX(属性投放!$DK$6:$DK$85,(卡牌属性!AG99-2)*20+卡牌属性!AL99)</f>
        <v>279</v>
      </c>
      <c r="BC99" s="14">
        <f t="shared" si="237"/>
        <v>279</v>
      </c>
      <c r="BD99" s="14">
        <f t="shared" si="237"/>
        <v>279</v>
      </c>
      <c r="BE99" s="14">
        <f t="shared" si="237"/>
        <v>279</v>
      </c>
      <c r="BF99" s="14">
        <f t="shared" si="237"/>
        <v>279</v>
      </c>
      <c r="BG99" s="14">
        <f>INDEX(属性投放!$DL$6:$DL$85,(卡牌属性!AG99-2)*20+卡牌属性!AL99)</f>
        <v>140</v>
      </c>
      <c r="BH99" s="14">
        <f t="shared" si="238"/>
        <v>140</v>
      </c>
      <c r="BI99" s="14">
        <f t="shared" si="238"/>
        <v>140</v>
      </c>
      <c r="BJ99" s="14">
        <f t="shared" si="238"/>
        <v>140</v>
      </c>
      <c r="BK99" s="14">
        <f t="shared" si="238"/>
        <v>140</v>
      </c>
      <c r="BL99" s="14">
        <f>INDEX(属性投放!$DM$6:$DM$85,(卡牌属性!AG99-2)*20+卡牌属性!AL99)</f>
        <v>1395</v>
      </c>
      <c r="BM99" s="14">
        <f t="shared" si="239"/>
        <v>1395</v>
      </c>
      <c r="BN99" s="14">
        <f t="shared" si="239"/>
        <v>1395</v>
      </c>
      <c r="BO99" s="14">
        <f t="shared" si="239"/>
        <v>1395</v>
      </c>
      <c r="BP99" s="14">
        <f t="shared" si="239"/>
        <v>1395</v>
      </c>
      <c r="BU99" s="13">
        <v>95</v>
      </c>
      <c r="BV99" s="13">
        <f t="shared" si="176"/>
        <v>5</v>
      </c>
      <c r="BW99" s="14">
        <f t="shared" si="177"/>
        <v>3</v>
      </c>
      <c r="BX99" s="14">
        <f t="shared" si="178"/>
        <v>1102005</v>
      </c>
      <c r="BY99" s="14" t="str">
        <f t="shared" si="179"/>
        <v>李轩辕15突</v>
      </c>
      <c r="BZ99" s="25" t="s">
        <v>162</v>
      </c>
      <c r="CA99" s="14">
        <v>2</v>
      </c>
      <c r="CB99" s="14">
        <f t="shared" si="180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674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674</v>
      </c>
      <c r="CN99" s="14">
        <f>INDEX(属性投放!$BD$6:$BD$85,(BW99-2)*20+CB99)</f>
        <v>250</v>
      </c>
      <c r="CQ99" s="13">
        <v>95</v>
      </c>
      <c r="CR99" s="13">
        <f t="shared" si="209"/>
        <v>2</v>
      </c>
      <c r="CS99" s="13">
        <f t="shared" si="210"/>
        <v>43</v>
      </c>
      <c r="CT99" s="14">
        <f t="shared" si="211"/>
        <v>3</v>
      </c>
      <c r="CU99" s="14">
        <f t="shared" si="212"/>
        <v>1102002</v>
      </c>
      <c r="CV99" s="14" t="str">
        <f>INDEX($O$6:$O$36,CR99)&amp;"-"&amp;INDEX(属性投放!$AB$7:$AB$36,CX99)&amp;"-魂火-"&amp;CZ99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701</v>
      </c>
      <c r="CZ99" s="14">
        <f>INDEX(属性投放!$AM$7:$AM$58,CS99)</f>
        <v>1</v>
      </c>
      <c r="DA99" s="14">
        <f t="shared" si="181"/>
        <v>43</v>
      </c>
      <c r="DB99" s="14">
        <f>INDEX(属性投放!$AN$7:$AN$58,DA99)</f>
        <v>127</v>
      </c>
      <c r="DC99" s="14" t="s">
        <v>702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703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704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2"/>
        <v>1102005</v>
      </c>
      <c r="DQ99" s="14" t="str">
        <f t="shared" si="183"/>
        <v>李轩辕15突</v>
      </c>
      <c r="DR99" s="14">
        <f t="shared" si="213"/>
        <v>4</v>
      </c>
      <c r="DS99" s="14">
        <f t="shared" si="214"/>
        <v>5</v>
      </c>
      <c r="DT99" s="14">
        <f t="shared" si="215"/>
        <v>6</v>
      </c>
      <c r="DU99" s="14">
        <f t="shared" si="184"/>
        <v>3</v>
      </c>
      <c r="DV99" s="14">
        <f t="shared" si="185"/>
        <v>15</v>
      </c>
      <c r="DW99" s="14">
        <f t="shared" si="186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F99" s="14">
        <f>INDEX(属性投放!$BP$6:$BP$85,(卡牌属性!$DU99-2)*20+卡牌属性!$DV99)</f>
        <v>1000</v>
      </c>
      <c r="FG99" s="14">
        <f>INDEX(属性投放!$BP$6:$BP$85,(卡牌属性!$DU99-2)*20+卡牌属性!$DV99)</f>
        <v>1000</v>
      </c>
      <c r="FH99" s="14">
        <f>INDEX(属性投放!$BP$6:$BP$85,(卡牌属性!$DU99-2)*20+卡牌属性!$DV99)</f>
        <v>1000</v>
      </c>
      <c r="FI99" s="14">
        <f>INDEX(属性投放!$BP$6:$BP$85,(卡牌属性!$DU99-2)*20+卡牌属性!$DV99)</f>
        <v>1000</v>
      </c>
      <c r="FJ99" s="14">
        <f>INDEX(属性投放!$BP$6:$BP$85,(卡牌属性!$DU99-2)*20+卡牌属性!$DV99)</f>
        <v>1000</v>
      </c>
      <c r="FK99" s="14">
        <f>INDEX(属性投放!$BQ$6:$BQ$85,(卡牌属性!$DU99-2)*20+卡牌属性!$DV99)</f>
        <v>500</v>
      </c>
      <c r="FL99" s="14">
        <f>INDEX(属性投放!$BQ$6:$BQ$85,(卡牌属性!$DU99-2)*20+卡牌属性!$DV99)</f>
        <v>500</v>
      </c>
      <c r="FM99" s="14">
        <f>INDEX(属性投放!$BQ$6:$BQ$85,(卡牌属性!$DU99-2)*20+卡牌属性!$DV99)</f>
        <v>500</v>
      </c>
      <c r="FN99" s="14">
        <f>INDEX(属性投放!$BQ$6:$BQ$85,(卡牌属性!$DU99-2)*20+卡牌属性!$DV99)</f>
        <v>500</v>
      </c>
      <c r="FO99" s="14">
        <f>INDEX(属性投放!$BQ$6:$BQ$85,(卡牌属性!$DU99-2)*20+卡牌属性!$DV99)</f>
        <v>500</v>
      </c>
      <c r="FP99" s="14">
        <f>INDEX(属性投放!$BR$6:$BR$85,(卡牌属性!$DU99-2)*20+卡牌属性!$DV99)</f>
        <v>10000</v>
      </c>
      <c r="FQ99" s="14">
        <f>INDEX(属性投放!$BR$6:$BR$85,(卡牌属性!$DU99-2)*20+卡牌属性!$DV99)</f>
        <v>10000</v>
      </c>
      <c r="FR99" s="14">
        <f>INDEX(属性投放!$BR$6:$BR$85,(卡牌属性!$DU99-2)*20+卡牌属性!$DV99)</f>
        <v>10000</v>
      </c>
      <c r="FS99" s="14">
        <f>INDEX(属性投放!$BR$6:$BR$85,(卡牌属性!$DU99-2)*20+卡牌属性!$DV99)</f>
        <v>10000</v>
      </c>
      <c r="FT99" s="14">
        <f>INDEX(属性投放!$BR$6:$BR$85,(卡牌属性!$DU99-2)*20+卡牌属性!$DV99)</f>
        <v>10000</v>
      </c>
      <c r="FX99" s="13">
        <v>95</v>
      </c>
      <c r="FY99" s="13">
        <f t="shared" si="187"/>
        <v>19</v>
      </c>
      <c r="FZ99" s="14">
        <f t="shared" si="216"/>
        <v>1102019</v>
      </c>
      <c r="GA99" s="14" t="s">
        <v>1478</v>
      </c>
      <c r="GB99" s="14">
        <f t="shared" si="188"/>
        <v>5</v>
      </c>
      <c r="GC99" s="14" t="str">
        <f t="shared" si="189"/>
        <v>食火蜥-5星</v>
      </c>
      <c r="GD99" s="14">
        <f>INDEX(Y$6:Y$36,$FY99)+INDEX(属性偏向!Z$4:Z$8,卡牌属性!$GB99)</f>
        <v>6</v>
      </c>
      <c r="GE99" s="14" t="str">
        <f>INDEX(属性评价,卡牌属性!GD99)</f>
        <v>B+</v>
      </c>
      <c r="GF99" s="14">
        <f>INDEX(Z$6:Z$36,$FY99)+INDEX(属性偏向!AA$4:AA$8,卡牌属性!$GB99)</f>
        <v>6</v>
      </c>
      <c r="GG99" s="14" t="str">
        <f>INDEX(属性评价,卡牌属性!GF99)</f>
        <v>B+</v>
      </c>
      <c r="GH99" s="14">
        <f>INDEX(AA$6:AA$36,$FY99)+INDEX(属性偏向!AB$4:AB$8,卡牌属性!$GB99)</f>
        <v>6</v>
      </c>
      <c r="GI99" s="14" t="str">
        <f>INDEX(属性评价,卡牌属性!GH99)</f>
        <v>B+</v>
      </c>
      <c r="GL99" s="13">
        <v>95</v>
      </c>
      <c r="GM99" s="13">
        <f t="shared" si="256"/>
        <v>19</v>
      </c>
      <c r="GN99" s="14">
        <f t="shared" si="217"/>
        <v>1101022</v>
      </c>
      <c r="GO99" s="14" t="s">
        <v>1478</v>
      </c>
      <c r="GP99" s="14">
        <f t="shared" si="191"/>
        <v>5</v>
      </c>
      <c r="GQ99" s="14" t="str">
        <f t="shared" si="192"/>
        <v>幻-5星</v>
      </c>
      <c r="GR99" s="14">
        <f>INDEX(J$6:J$36,$GM99)+INDEX(属性偏向!Z$4:Z$8,卡牌属性!$GB99)</f>
        <v>7</v>
      </c>
      <c r="GS99" s="14" t="str">
        <f>INDEX(属性评价,卡牌属性!GR99)</f>
        <v>A</v>
      </c>
      <c r="GT99" s="14">
        <f>INDEX(K$6:K$36,$GM99)+INDEX(属性偏向!Z$4:Z$8,卡牌属性!$GB99)</f>
        <v>6</v>
      </c>
      <c r="GU99" s="14" t="str">
        <f>INDEX(属性评价,卡牌属性!GT99)</f>
        <v>B+</v>
      </c>
      <c r="GV99" s="14">
        <f>INDEX(L$6:L$36,$GM99)+INDEX(属性偏向!Z$4:Z$8,卡牌属性!$GB99)</f>
        <v>6</v>
      </c>
      <c r="GW99" s="14" t="str">
        <f>INDEX(属性评价,卡牌属性!GV99)</f>
        <v>B+</v>
      </c>
      <c r="HA99" s="13">
        <v>95</v>
      </c>
      <c r="HB99" s="13">
        <f>MATCH(HA99-1,属性投放!$T$6:$T$66,1)</f>
        <v>17</v>
      </c>
      <c r="HC99" s="13">
        <f>MATCH(HA99,属性投放!$AN$6:$AN$58,1)-1</f>
        <v>30</v>
      </c>
      <c r="HD99" s="13">
        <f>MATCH(HA99-1,属性投放!$AD$6:$AD$26,1)</f>
        <v>13</v>
      </c>
      <c r="HE99" s="13" t="str">
        <f>INDEX(属性投放!$AB$7:$AB$26,卡牌属性!HD99)</f>
        <v>焦热</v>
      </c>
      <c r="HF99" s="14">
        <f t="shared" si="193"/>
        <v>2265</v>
      </c>
      <c r="HG99" s="14">
        <f t="shared" si="194"/>
        <v>1105</v>
      </c>
      <c r="HH99" s="14">
        <f t="shared" si="195"/>
        <v>21950</v>
      </c>
      <c r="HI99" s="14">
        <f t="shared" si="196"/>
        <v>15</v>
      </c>
      <c r="HJ99" s="14">
        <f t="shared" si="197"/>
        <v>8</v>
      </c>
      <c r="HK99" s="14">
        <f t="shared" si="198"/>
        <v>150</v>
      </c>
      <c r="HL99" s="14">
        <f>HF99+HI99*($HA99-INDEX(属性投放!$AD$6:$AD$26,卡牌属性!$HD99))</f>
        <v>2385</v>
      </c>
      <c r="HM99" s="14">
        <f>HG99+HJ99*($HA99-INDEX(属性投放!$AD$6:$AD$26,卡牌属性!$HD99))</f>
        <v>1169</v>
      </c>
      <c r="HN99" s="14">
        <f>HH99+HK99*($HA99-INDEX(属性投放!$AD$6:$AD$26,卡牌属性!$HD99))</f>
        <v>23150</v>
      </c>
      <c r="HO99" s="14">
        <f t="shared" si="199"/>
        <v>2665</v>
      </c>
      <c r="HP99" s="14">
        <f t="shared" si="200"/>
        <v>1336</v>
      </c>
      <c r="HQ99" s="14">
        <f t="shared" si="201"/>
        <v>26650</v>
      </c>
      <c r="HR99" s="14">
        <f>IF(COUNTIF(属性投放!$AN$7:$AN$58,"="&amp;卡牌属性!HA99)&gt;0,卡牌属性!HC99,0)</f>
        <v>30</v>
      </c>
      <c r="HS99" s="14">
        <f t="shared" si="202"/>
        <v>220</v>
      </c>
      <c r="HT99" s="14">
        <f t="shared" si="203"/>
        <v>110</v>
      </c>
      <c r="HU99" s="14">
        <f t="shared" si="204"/>
        <v>2200</v>
      </c>
      <c r="HV99" s="14">
        <f>IF(COUNTIF(属性投放!$AD$6:$AD$26,"="&amp;卡牌属性!HA99)&gt;0,卡牌属性!HD99,0)</f>
        <v>13</v>
      </c>
      <c r="HW99" s="14">
        <f t="shared" si="205"/>
        <v>350</v>
      </c>
      <c r="HX99" s="14">
        <f t="shared" si="206"/>
        <v>175</v>
      </c>
      <c r="HY99" s="14">
        <f t="shared" si="207"/>
        <v>3500</v>
      </c>
      <c r="HZ99" s="14">
        <f t="shared" si="218"/>
        <v>15</v>
      </c>
      <c r="IA99" s="14">
        <f t="shared" si="219"/>
        <v>8</v>
      </c>
      <c r="IB99" s="14">
        <f t="shared" si="220"/>
        <v>150</v>
      </c>
      <c r="IC99" s="14">
        <f t="shared" si="221"/>
        <v>5050</v>
      </c>
      <c r="ID99" s="14">
        <f t="shared" si="222"/>
        <v>2505</v>
      </c>
      <c r="IE99" s="14">
        <f t="shared" si="223"/>
        <v>49800</v>
      </c>
      <c r="IF99" s="14">
        <f t="shared" si="224"/>
        <v>460</v>
      </c>
      <c r="IG99" s="14">
        <f t="shared" si="225"/>
        <v>6600</v>
      </c>
      <c r="IH99" s="14">
        <f t="shared" si="226"/>
        <v>10500</v>
      </c>
      <c r="II99" s="14">
        <f t="shared" si="227"/>
        <v>150400</v>
      </c>
      <c r="IJ99" s="17">
        <f t="shared" si="228"/>
        <v>3.0585106382978724E-3</v>
      </c>
      <c r="IK99" s="17">
        <f t="shared" si="229"/>
        <v>4.3882978723404256E-2</v>
      </c>
      <c r="IL99" s="17">
        <f t="shared" si="230"/>
        <v>6.9813829787234036E-2</v>
      </c>
      <c r="IM99" s="23">
        <f>SUM(IF$5:IF99)</f>
        <v>26680</v>
      </c>
      <c r="IN99" s="14">
        <f>SUM(IG$5:IG99)</f>
        <v>80020</v>
      </c>
      <c r="IO99" s="14">
        <f>SUM(IH$5:IH99)</f>
        <v>42160</v>
      </c>
      <c r="IP99" s="17">
        <f t="shared" si="231"/>
        <v>0.1773936170212766</v>
      </c>
      <c r="IQ99" s="17">
        <f t="shared" si="232"/>
        <v>0.5320478723404255</v>
      </c>
      <c r="IR99" s="17">
        <f t="shared" si="233"/>
        <v>0.28031914893617021</v>
      </c>
    </row>
    <row r="100" spans="31:252" ht="16.5" x14ac:dyDescent="0.2">
      <c r="AE100" s="13">
        <v>96</v>
      </c>
      <c r="AF100" s="13">
        <f t="shared" si="208"/>
        <v>5</v>
      </c>
      <c r="AG100" s="13">
        <f t="shared" si="172"/>
        <v>4</v>
      </c>
      <c r="AH100" s="14">
        <f t="shared" si="173"/>
        <v>1101005</v>
      </c>
      <c r="AI100" s="14" t="str">
        <f t="shared" si="174"/>
        <v>刘羽禅16突</v>
      </c>
      <c r="AJ100" s="25" t="s">
        <v>162</v>
      </c>
      <c r="AK100" s="14">
        <v>1</v>
      </c>
      <c r="AL100" s="14">
        <f t="shared" si="175"/>
        <v>16</v>
      </c>
      <c r="AM100" s="14">
        <f>INDEX(属性投放!$DE$6:$DE$85,(卡牌属性!AG100-2)*20+卡牌属性!AL100)</f>
        <v>18324</v>
      </c>
      <c r="AN100" s="14">
        <f t="shared" si="234"/>
        <v>18324</v>
      </c>
      <c r="AO100" s="14">
        <f t="shared" si="234"/>
        <v>18324</v>
      </c>
      <c r="AP100" s="14">
        <f t="shared" si="234"/>
        <v>18324</v>
      </c>
      <c r="AQ100" s="14">
        <f t="shared" si="234"/>
        <v>18324</v>
      </c>
      <c r="AR100" s="14">
        <f>INDEX(属性投放!$DF$6:$DF$85,(卡牌属性!AG100-2)*20+卡牌属性!AL100)</f>
        <v>9163</v>
      </c>
      <c r="AS100" s="14">
        <f t="shared" si="235"/>
        <v>9163</v>
      </c>
      <c r="AT100" s="14">
        <f t="shared" si="235"/>
        <v>9163</v>
      </c>
      <c r="AU100" s="14">
        <f t="shared" si="235"/>
        <v>9163</v>
      </c>
      <c r="AV100" s="14">
        <f t="shared" si="235"/>
        <v>9163</v>
      </c>
      <c r="AW100" s="14">
        <f>INDEX(属性投放!$DG$6:$DG$85,(卡牌属性!AG100-2)*20+卡牌属性!AL100)</f>
        <v>91520</v>
      </c>
      <c r="AX100" s="14">
        <f t="shared" si="236"/>
        <v>91520</v>
      </c>
      <c r="AY100" s="14">
        <f t="shared" si="236"/>
        <v>91520</v>
      </c>
      <c r="AZ100" s="14">
        <f t="shared" si="236"/>
        <v>91520</v>
      </c>
      <c r="BA100" s="14">
        <f t="shared" si="236"/>
        <v>91520</v>
      </c>
      <c r="BB100" s="14">
        <f>INDEX(属性投放!$DK$6:$DK$85,(卡牌属性!AG100-2)*20+卡牌属性!AL100)</f>
        <v>417</v>
      </c>
      <c r="BC100" s="14">
        <f t="shared" si="237"/>
        <v>417</v>
      </c>
      <c r="BD100" s="14">
        <f t="shared" si="237"/>
        <v>417</v>
      </c>
      <c r="BE100" s="14">
        <f t="shared" si="237"/>
        <v>417</v>
      </c>
      <c r="BF100" s="14">
        <f t="shared" si="237"/>
        <v>417</v>
      </c>
      <c r="BG100" s="14">
        <f>INDEX(属性投放!$DL$6:$DL$85,(卡牌属性!AG100-2)*20+卡牌属性!AL100)</f>
        <v>209</v>
      </c>
      <c r="BH100" s="14">
        <f t="shared" si="238"/>
        <v>209</v>
      </c>
      <c r="BI100" s="14">
        <f t="shared" si="238"/>
        <v>209</v>
      </c>
      <c r="BJ100" s="14">
        <f t="shared" si="238"/>
        <v>209</v>
      </c>
      <c r="BK100" s="14">
        <f t="shared" si="238"/>
        <v>209</v>
      </c>
      <c r="BL100" s="14">
        <f>INDEX(属性投放!$DM$6:$DM$85,(卡牌属性!AG100-2)*20+卡牌属性!AL100)</f>
        <v>2085</v>
      </c>
      <c r="BM100" s="14">
        <f t="shared" si="239"/>
        <v>2085</v>
      </c>
      <c r="BN100" s="14">
        <f t="shared" si="239"/>
        <v>2085</v>
      </c>
      <c r="BO100" s="14">
        <f t="shared" si="239"/>
        <v>2085</v>
      </c>
      <c r="BP100" s="14">
        <f t="shared" si="239"/>
        <v>2085</v>
      </c>
      <c r="BU100" s="13">
        <v>96</v>
      </c>
      <c r="BV100" s="13">
        <f t="shared" si="176"/>
        <v>5</v>
      </c>
      <c r="BW100" s="14">
        <f t="shared" si="177"/>
        <v>3</v>
      </c>
      <c r="BX100" s="14">
        <f t="shared" si="178"/>
        <v>1102005</v>
      </c>
      <c r="BY100" s="14" t="str">
        <f t="shared" si="179"/>
        <v>李轩辕16突</v>
      </c>
      <c r="BZ100" s="25" t="s">
        <v>162</v>
      </c>
      <c r="CA100" s="14">
        <v>2</v>
      </c>
      <c r="CB100" s="14">
        <f t="shared" si="180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674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674</v>
      </c>
      <c r="CN100" s="14">
        <f>INDEX(属性投放!$BD$6:$BD$85,(BW100-2)*20+CB100)</f>
        <v>300</v>
      </c>
      <c r="CQ100" s="13">
        <v>96</v>
      </c>
      <c r="CR100" s="13">
        <f t="shared" si="209"/>
        <v>2</v>
      </c>
      <c r="CS100" s="13">
        <f t="shared" si="210"/>
        <v>44</v>
      </c>
      <c r="CT100" s="14">
        <f t="shared" si="211"/>
        <v>3</v>
      </c>
      <c r="CU100" s="14">
        <f t="shared" si="212"/>
        <v>1102002</v>
      </c>
      <c r="CV100" s="14" t="str">
        <f>INDEX($O$6:$O$36,CR100)&amp;"-"&amp;INDEX(属性投放!$AB$7:$AB$36,CX100)&amp;"-魂火-"&amp;CZ100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701</v>
      </c>
      <c r="CZ100" s="14">
        <f>INDEX(属性投放!$AM$7:$AM$58,CS100)</f>
        <v>2</v>
      </c>
      <c r="DA100" s="14">
        <f t="shared" si="181"/>
        <v>44</v>
      </c>
      <c r="DB100" s="14">
        <f>INDEX(属性投放!$AN$7:$AN$58,DA100)</f>
        <v>130</v>
      </c>
      <c r="DC100" s="14" t="s">
        <v>702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703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704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2"/>
        <v>1102005</v>
      </c>
      <c r="DQ100" s="14" t="str">
        <f t="shared" si="183"/>
        <v>李轩辕16突</v>
      </c>
      <c r="DR100" s="14">
        <f t="shared" si="213"/>
        <v>4</v>
      </c>
      <c r="DS100" s="14">
        <f t="shared" si="214"/>
        <v>5</v>
      </c>
      <c r="DT100" s="14">
        <f t="shared" si="215"/>
        <v>6</v>
      </c>
      <c r="DU100" s="14">
        <f t="shared" si="184"/>
        <v>3</v>
      </c>
      <c r="DV100" s="14">
        <f t="shared" si="185"/>
        <v>16</v>
      </c>
      <c r="DW100" s="14">
        <f t="shared" si="186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F100" s="14">
        <f>INDEX(属性投放!$BP$6:$BP$85,(卡牌属性!$DU100-2)*20+卡牌属性!$DV100)</f>
        <v>1000</v>
      </c>
      <c r="FG100" s="14">
        <f>INDEX(属性投放!$BP$6:$BP$85,(卡牌属性!$DU100-2)*20+卡牌属性!$DV100)</f>
        <v>1000</v>
      </c>
      <c r="FH100" s="14">
        <f>INDEX(属性投放!$BP$6:$BP$85,(卡牌属性!$DU100-2)*20+卡牌属性!$DV100)</f>
        <v>1000</v>
      </c>
      <c r="FI100" s="14">
        <f>INDEX(属性投放!$BP$6:$BP$85,(卡牌属性!$DU100-2)*20+卡牌属性!$DV100)</f>
        <v>1000</v>
      </c>
      <c r="FJ100" s="14">
        <f>INDEX(属性投放!$BP$6:$BP$85,(卡牌属性!$DU100-2)*20+卡牌属性!$DV100)</f>
        <v>1000</v>
      </c>
      <c r="FK100" s="14">
        <f>INDEX(属性投放!$BQ$6:$BQ$85,(卡牌属性!$DU100-2)*20+卡牌属性!$DV100)</f>
        <v>500</v>
      </c>
      <c r="FL100" s="14">
        <f>INDEX(属性投放!$BQ$6:$BQ$85,(卡牌属性!$DU100-2)*20+卡牌属性!$DV100)</f>
        <v>500</v>
      </c>
      <c r="FM100" s="14">
        <f>INDEX(属性投放!$BQ$6:$BQ$85,(卡牌属性!$DU100-2)*20+卡牌属性!$DV100)</f>
        <v>500</v>
      </c>
      <c r="FN100" s="14">
        <f>INDEX(属性投放!$BQ$6:$BQ$85,(卡牌属性!$DU100-2)*20+卡牌属性!$DV100)</f>
        <v>500</v>
      </c>
      <c r="FO100" s="14">
        <f>INDEX(属性投放!$BQ$6:$BQ$85,(卡牌属性!$DU100-2)*20+卡牌属性!$DV100)</f>
        <v>500</v>
      </c>
      <c r="FP100" s="14">
        <f>INDEX(属性投放!$BR$6:$BR$85,(卡牌属性!$DU100-2)*20+卡牌属性!$DV100)</f>
        <v>10000</v>
      </c>
      <c r="FQ100" s="14">
        <f>INDEX(属性投放!$BR$6:$BR$85,(卡牌属性!$DU100-2)*20+卡牌属性!$DV100)</f>
        <v>10000</v>
      </c>
      <c r="FR100" s="14">
        <f>INDEX(属性投放!$BR$6:$BR$85,(卡牌属性!$DU100-2)*20+卡牌属性!$DV100)</f>
        <v>10000</v>
      </c>
      <c r="FS100" s="14">
        <f>INDEX(属性投放!$BR$6:$BR$85,(卡牌属性!$DU100-2)*20+卡牌属性!$DV100)</f>
        <v>10000</v>
      </c>
      <c r="FT100" s="14">
        <f>INDEX(属性投放!$BR$6:$BR$85,(卡牌属性!$DU100-2)*20+卡牌属性!$DV100)</f>
        <v>10000</v>
      </c>
      <c r="FX100" s="13">
        <v>96</v>
      </c>
      <c r="FY100" s="13">
        <f t="shared" si="187"/>
        <v>20</v>
      </c>
      <c r="FZ100" s="14">
        <f t="shared" si="216"/>
        <v>1102020</v>
      </c>
      <c r="GA100" s="14" t="s">
        <v>1478</v>
      </c>
      <c r="GB100" s="14">
        <f t="shared" si="188"/>
        <v>1</v>
      </c>
      <c r="GC100" s="14" t="str">
        <f t="shared" si="189"/>
        <v>高顺-1星</v>
      </c>
      <c r="GD100" s="14">
        <f>INDEX(Y$6:Y$36,$FY100)+INDEX(属性偏向!Z$4:Z$8,卡牌属性!$GB100)</f>
        <v>6</v>
      </c>
      <c r="GE100" s="14" t="str">
        <f>INDEX(属性评价,卡牌属性!GD100)</f>
        <v>B+</v>
      </c>
      <c r="GF100" s="14">
        <f>INDEX(Z$6:Z$36,$FY100)+INDEX(属性偏向!AA$4:AA$8,卡牌属性!$GB100)</f>
        <v>5</v>
      </c>
      <c r="GG100" s="14" t="str">
        <f>INDEX(属性评价,卡牌属性!GF100)</f>
        <v>B</v>
      </c>
      <c r="GH100" s="14">
        <f>INDEX(AA$6:AA$36,$FY100)+INDEX(属性偏向!AB$4:AB$8,卡牌属性!$GB100)</f>
        <v>5</v>
      </c>
      <c r="GI100" s="14" t="str">
        <f>INDEX(属性评价,卡牌属性!GH100)</f>
        <v>B</v>
      </c>
      <c r="GL100" s="13">
        <v>96</v>
      </c>
      <c r="GM100" s="13">
        <f t="shared" si="256"/>
        <v>20</v>
      </c>
      <c r="GN100" s="14">
        <f t="shared" si="217"/>
        <v>1101023</v>
      </c>
      <c r="GO100" s="14" t="s">
        <v>1478</v>
      </c>
      <c r="GP100" s="14">
        <f t="shared" si="191"/>
        <v>1</v>
      </c>
      <c r="GQ100" s="14" t="str">
        <f t="shared" si="192"/>
        <v>朱童-1星</v>
      </c>
      <c r="GR100" s="14">
        <f>INDEX(J$6:J$36,$GM100)+INDEX(属性偏向!Z$4:Z$8,卡牌属性!$GB100)</f>
        <v>5</v>
      </c>
      <c r="GS100" s="14" t="str">
        <f>INDEX(属性评价,卡牌属性!GR100)</f>
        <v>B</v>
      </c>
      <c r="GT100" s="14">
        <f>INDEX(K$6:K$36,$GM100)+INDEX(属性偏向!Z$4:Z$8,卡牌属性!$GB100)</f>
        <v>5</v>
      </c>
      <c r="GU100" s="14" t="str">
        <f>INDEX(属性评价,卡牌属性!GT100)</f>
        <v>B</v>
      </c>
      <c r="GV100" s="14">
        <f>INDEX(L$6:L$36,$GM100)+INDEX(属性偏向!Z$4:Z$8,卡牌属性!$GB100)</f>
        <v>5</v>
      </c>
      <c r="GW100" s="14" t="str">
        <f>INDEX(属性评价,卡牌属性!GV100)</f>
        <v>B</v>
      </c>
      <c r="HA100" s="13">
        <v>96</v>
      </c>
      <c r="HB100" s="13">
        <f>MATCH(HA100-1,属性投放!$T$6:$T$66,1)</f>
        <v>17</v>
      </c>
      <c r="HC100" s="13">
        <f>MATCH(HA100,属性投放!$AN$6:$AN$58,1)-1</f>
        <v>30</v>
      </c>
      <c r="HD100" s="13">
        <f>MATCH(HA100-1,属性投放!$AD$6:$AD$26,1)</f>
        <v>14</v>
      </c>
      <c r="HE100" s="13" t="str">
        <f>INDEX(属性投放!$AB$7:$AB$26,卡牌属性!HD100)</f>
        <v>焦热+1</v>
      </c>
      <c r="HF100" s="14">
        <f t="shared" si="193"/>
        <v>2735</v>
      </c>
      <c r="HG100" s="14">
        <f t="shared" si="194"/>
        <v>1344</v>
      </c>
      <c r="HH100" s="14">
        <f t="shared" si="195"/>
        <v>26650</v>
      </c>
      <c r="HI100" s="14">
        <f t="shared" si="196"/>
        <v>15</v>
      </c>
      <c r="HJ100" s="14">
        <f t="shared" si="197"/>
        <v>8</v>
      </c>
      <c r="HK100" s="14">
        <f t="shared" si="198"/>
        <v>150</v>
      </c>
      <c r="HL100" s="14">
        <f>HF100+HI100*($HA100-INDEX(属性投放!$AD$6:$AD$26,卡牌属性!$HD100))</f>
        <v>2750</v>
      </c>
      <c r="HM100" s="14">
        <f>HG100+HJ100*($HA100-INDEX(属性投放!$AD$6:$AD$26,卡牌属性!$HD100))</f>
        <v>1352</v>
      </c>
      <c r="HN100" s="14">
        <f>HH100+HK100*($HA100-INDEX(属性投放!$AD$6:$AD$26,卡牌属性!$HD100))</f>
        <v>26800</v>
      </c>
      <c r="HO100" s="14">
        <f t="shared" si="199"/>
        <v>2665</v>
      </c>
      <c r="HP100" s="14">
        <f t="shared" si="200"/>
        <v>1336</v>
      </c>
      <c r="HQ100" s="14">
        <f t="shared" si="201"/>
        <v>26650</v>
      </c>
      <c r="HR100" s="14">
        <f>IF(COUNTIF(属性投放!$AN$7:$AN$58,"="&amp;卡牌属性!HA100)&gt;0,卡牌属性!HC100,0)</f>
        <v>0</v>
      </c>
      <c r="HS100" s="14">
        <f t="shared" si="202"/>
        <v>0</v>
      </c>
      <c r="HT100" s="14">
        <f t="shared" si="203"/>
        <v>0</v>
      </c>
      <c r="HU100" s="14">
        <f t="shared" si="204"/>
        <v>0</v>
      </c>
      <c r="HV100" s="14">
        <f>IF(COUNTIF(属性投放!$AD$6:$AD$26,"="&amp;卡牌属性!HA100)&gt;0,卡牌属性!HD100,0)</f>
        <v>0</v>
      </c>
      <c r="HW100" s="14">
        <f t="shared" si="205"/>
        <v>0</v>
      </c>
      <c r="HX100" s="14">
        <f t="shared" si="206"/>
        <v>0</v>
      </c>
      <c r="HY100" s="14">
        <f t="shared" si="207"/>
        <v>0</v>
      </c>
      <c r="HZ100" s="14">
        <f t="shared" si="218"/>
        <v>15</v>
      </c>
      <c r="IA100" s="14">
        <f t="shared" si="219"/>
        <v>8</v>
      </c>
      <c r="IB100" s="14">
        <f t="shared" si="220"/>
        <v>150</v>
      </c>
      <c r="IC100" s="14">
        <f t="shared" si="221"/>
        <v>5415</v>
      </c>
      <c r="ID100" s="14">
        <f t="shared" si="222"/>
        <v>2688</v>
      </c>
      <c r="IE100" s="14">
        <f t="shared" si="223"/>
        <v>53450</v>
      </c>
      <c r="IF100" s="14">
        <f t="shared" si="224"/>
        <v>460</v>
      </c>
      <c r="IG100" s="14">
        <f t="shared" si="225"/>
        <v>0</v>
      </c>
      <c r="IH100" s="14">
        <f t="shared" si="226"/>
        <v>0</v>
      </c>
      <c r="II100" s="14">
        <f t="shared" si="227"/>
        <v>161360</v>
      </c>
      <c r="IJ100" s="17">
        <f t="shared" si="228"/>
        <v>2.8507684680218145E-3</v>
      </c>
      <c r="IK100" s="17">
        <f t="shared" si="229"/>
        <v>0</v>
      </c>
      <c r="IL100" s="17">
        <f t="shared" si="230"/>
        <v>0</v>
      </c>
      <c r="IM100" s="23">
        <f>SUM(IF$5:IF100)</f>
        <v>27140</v>
      </c>
      <c r="IN100" s="14">
        <f>SUM(IG$5:IG100)</f>
        <v>80020</v>
      </c>
      <c r="IO100" s="14">
        <f>SUM(IH$5:IH100)</f>
        <v>42160</v>
      </c>
      <c r="IP100" s="17">
        <f t="shared" si="231"/>
        <v>0.16819533961328706</v>
      </c>
      <c r="IQ100" s="17">
        <f t="shared" si="232"/>
        <v>0.49590976698066436</v>
      </c>
      <c r="IR100" s="17">
        <f t="shared" si="233"/>
        <v>0.26127912741695586</v>
      </c>
    </row>
    <row r="101" spans="31:252" ht="16.5" x14ac:dyDescent="0.2">
      <c r="AE101" s="13">
        <v>97</v>
      </c>
      <c r="AF101" s="13">
        <f t="shared" si="208"/>
        <v>5</v>
      </c>
      <c r="AG101" s="13">
        <f t="shared" si="172"/>
        <v>4</v>
      </c>
      <c r="AH101" s="14">
        <f t="shared" si="173"/>
        <v>1101005</v>
      </c>
      <c r="AI101" s="14" t="str">
        <f t="shared" si="174"/>
        <v>刘羽禅17突</v>
      </c>
      <c r="AJ101" s="25" t="s">
        <v>162</v>
      </c>
      <c r="AK101" s="14">
        <v>1</v>
      </c>
      <c r="AL101" s="14">
        <f t="shared" si="175"/>
        <v>17</v>
      </c>
      <c r="AM101" s="14">
        <f>INDEX(属性投放!$DE$6:$DE$85,(卡牌属性!AG101-2)*20+卡牌属性!AL101)</f>
        <v>19814</v>
      </c>
      <c r="AN101" s="14">
        <f t="shared" si="234"/>
        <v>19814</v>
      </c>
      <c r="AO101" s="14">
        <f t="shared" si="234"/>
        <v>19814</v>
      </c>
      <c r="AP101" s="14">
        <f t="shared" si="234"/>
        <v>19814</v>
      </c>
      <c r="AQ101" s="14">
        <f t="shared" si="234"/>
        <v>19814</v>
      </c>
      <c r="AR101" s="14">
        <f>INDEX(属性投放!$DF$6:$DF$85,(卡牌属性!AG101-2)*20+卡牌属性!AL101)</f>
        <v>9908</v>
      </c>
      <c r="AS101" s="14">
        <f t="shared" si="235"/>
        <v>9908</v>
      </c>
      <c r="AT101" s="14">
        <f t="shared" si="235"/>
        <v>9908</v>
      </c>
      <c r="AU101" s="14">
        <f t="shared" si="235"/>
        <v>9908</v>
      </c>
      <c r="AV101" s="14">
        <f t="shared" si="235"/>
        <v>9908</v>
      </c>
      <c r="AW101" s="14">
        <f>INDEX(属性投放!$DG$6:$DG$85,(卡牌属性!AG101-2)*20+卡牌属性!AL101)</f>
        <v>98970</v>
      </c>
      <c r="AX101" s="14">
        <f t="shared" si="236"/>
        <v>98970</v>
      </c>
      <c r="AY101" s="14">
        <f t="shared" si="236"/>
        <v>98970</v>
      </c>
      <c r="AZ101" s="14">
        <f t="shared" si="236"/>
        <v>98970</v>
      </c>
      <c r="BA101" s="14">
        <f t="shared" si="236"/>
        <v>98970</v>
      </c>
      <c r="BB101" s="14">
        <f>INDEX(属性投放!$DK$6:$DK$85,(卡牌属性!AG101-2)*20+卡牌属性!AL101)</f>
        <v>417</v>
      </c>
      <c r="BC101" s="14">
        <f t="shared" si="237"/>
        <v>417</v>
      </c>
      <c r="BD101" s="14">
        <f t="shared" si="237"/>
        <v>417</v>
      </c>
      <c r="BE101" s="14">
        <f t="shared" si="237"/>
        <v>417</v>
      </c>
      <c r="BF101" s="14">
        <f t="shared" si="237"/>
        <v>417</v>
      </c>
      <c r="BG101" s="14">
        <f>INDEX(属性投放!$DL$6:$DL$85,(卡牌属性!AG101-2)*20+卡牌属性!AL101)</f>
        <v>209</v>
      </c>
      <c r="BH101" s="14">
        <f t="shared" si="238"/>
        <v>209</v>
      </c>
      <c r="BI101" s="14">
        <f t="shared" si="238"/>
        <v>209</v>
      </c>
      <c r="BJ101" s="14">
        <f t="shared" si="238"/>
        <v>209</v>
      </c>
      <c r="BK101" s="14">
        <f t="shared" si="238"/>
        <v>209</v>
      </c>
      <c r="BL101" s="14">
        <f>INDEX(属性投放!$DM$6:$DM$85,(卡牌属性!AG101-2)*20+卡牌属性!AL101)</f>
        <v>2085</v>
      </c>
      <c r="BM101" s="14">
        <f t="shared" si="239"/>
        <v>2085</v>
      </c>
      <c r="BN101" s="14">
        <f t="shared" si="239"/>
        <v>2085</v>
      </c>
      <c r="BO101" s="14">
        <f t="shared" si="239"/>
        <v>2085</v>
      </c>
      <c r="BP101" s="14">
        <f t="shared" si="239"/>
        <v>2085</v>
      </c>
      <c r="BU101" s="13">
        <v>97</v>
      </c>
      <c r="BV101" s="13">
        <f t="shared" si="176"/>
        <v>5</v>
      </c>
      <c r="BW101" s="14">
        <f t="shared" si="177"/>
        <v>3</v>
      </c>
      <c r="BX101" s="14">
        <f t="shared" si="178"/>
        <v>1102005</v>
      </c>
      <c r="BY101" s="14" t="str">
        <f t="shared" si="179"/>
        <v>李轩辕17突</v>
      </c>
      <c r="BZ101" s="25" t="s">
        <v>162</v>
      </c>
      <c r="CA101" s="14">
        <v>2</v>
      </c>
      <c r="CB101" s="14">
        <f t="shared" si="180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674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674</v>
      </c>
      <c r="CN101" s="14">
        <f>INDEX(属性投放!$BD$6:$BD$85,(BW101-2)*20+CB101)</f>
        <v>300</v>
      </c>
      <c r="CQ101" s="13">
        <v>97</v>
      </c>
      <c r="CR101" s="13">
        <f t="shared" si="209"/>
        <v>2</v>
      </c>
      <c r="CS101" s="13">
        <f t="shared" si="210"/>
        <v>45</v>
      </c>
      <c r="CT101" s="14">
        <f t="shared" si="211"/>
        <v>3</v>
      </c>
      <c r="CU101" s="14">
        <f t="shared" si="212"/>
        <v>1102002</v>
      </c>
      <c r="CV101" s="14" t="str">
        <f>INDEX($O$6:$O$36,CR101)&amp;"-"&amp;INDEX(属性投放!$AB$7:$AB$36,CX101)&amp;"-魂火-"&amp;CZ101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701</v>
      </c>
      <c r="CZ101" s="14">
        <f>INDEX(属性投放!$AM$7:$AM$58,CS101)</f>
        <v>3</v>
      </c>
      <c r="DA101" s="14">
        <f t="shared" si="181"/>
        <v>45</v>
      </c>
      <c r="DB101" s="14">
        <f>INDEX(属性投放!$AN$7:$AN$58,DA101)</f>
        <v>132</v>
      </c>
      <c r="DC101" s="14" t="s">
        <v>702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703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704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2"/>
        <v>1102005</v>
      </c>
      <c r="DQ101" s="14" t="str">
        <f t="shared" si="183"/>
        <v>李轩辕17突</v>
      </c>
      <c r="DR101" s="14">
        <f t="shared" si="213"/>
        <v>4</v>
      </c>
      <c r="DS101" s="14">
        <f t="shared" si="214"/>
        <v>5</v>
      </c>
      <c r="DT101" s="14">
        <f t="shared" si="215"/>
        <v>6</v>
      </c>
      <c r="DU101" s="14">
        <f t="shared" si="184"/>
        <v>3</v>
      </c>
      <c r="DV101" s="14">
        <f t="shared" si="185"/>
        <v>17</v>
      </c>
      <c r="DW101" s="14">
        <f t="shared" si="186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F101" s="14">
        <f>INDEX(属性投放!$BP$6:$BP$85,(卡牌属性!$DU101-2)*20+卡牌属性!$DV101)</f>
        <v>1000</v>
      </c>
      <c r="FG101" s="14">
        <f>INDEX(属性投放!$BP$6:$BP$85,(卡牌属性!$DU101-2)*20+卡牌属性!$DV101)</f>
        <v>1000</v>
      </c>
      <c r="FH101" s="14">
        <f>INDEX(属性投放!$BP$6:$BP$85,(卡牌属性!$DU101-2)*20+卡牌属性!$DV101)</f>
        <v>1000</v>
      </c>
      <c r="FI101" s="14">
        <f>INDEX(属性投放!$BP$6:$BP$85,(卡牌属性!$DU101-2)*20+卡牌属性!$DV101)</f>
        <v>1000</v>
      </c>
      <c r="FJ101" s="14">
        <f>INDEX(属性投放!$BP$6:$BP$85,(卡牌属性!$DU101-2)*20+卡牌属性!$DV101)</f>
        <v>1000</v>
      </c>
      <c r="FK101" s="14">
        <f>INDEX(属性投放!$BQ$6:$BQ$85,(卡牌属性!$DU101-2)*20+卡牌属性!$DV101)</f>
        <v>500</v>
      </c>
      <c r="FL101" s="14">
        <f>INDEX(属性投放!$BQ$6:$BQ$85,(卡牌属性!$DU101-2)*20+卡牌属性!$DV101)</f>
        <v>500</v>
      </c>
      <c r="FM101" s="14">
        <f>INDEX(属性投放!$BQ$6:$BQ$85,(卡牌属性!$DU101-2)*20+卡牌属性!$DV101)</f>
        <v>500</v>
      </c>
      <c r="FN101" s="14">
        <f>INDEX(属性投放!$BQ$6:$BQ$85,(卡牌属性!$DU101-2)*20+卡牌属性!$DV101)</f>
        <v>500</v>
      </c>
      <c r="FO101" s="14">
        <f>INDEX(属性投放!$BQ$6:$BQ$85,(卡牌属性!$DU101-2)*20+卡牌属性!$DV101)</f>
        <v>500</v>
      </c>
      <c r="FP101" s="14">
        <f>INDEX(属性投放!$BR$6:$BR$85,(卡牌属性!$DU101-2)*20+卡牌属性!$DV101)</f>
        <v>10000</v>
      </c>
      <c r="FQ101" s="14">
        <f>INDEX(属性投放!$BR$6:$BR$85,(卡牌属性!$DU101-2)*20+卡牌属性!$DV101)</f>
        <v>10000</v>
      </c>
      <c r="FR101" s="14">
        <f>INDEX(属性投放!$BR$6:$BR$85,(卡牌属性!$DU101-2)*20+卡牌属性!$DV101)</f>
        <v>10000</v>
      </c>
      <c r="FS101" s="14">
        <f>INDEX(属性投放!$BR$6:$BR$85,(卡牌属性!$DU101-2)*20+卡牌属性!$DV101)</f>
        <v>10000</v>
      </c>
      <c r="FT101" s="14">
        <f>INDEX(属性投放!$BR$6:$BR$85,(卡牌属性!$DU101-2)*20+卡牌属性!$DV101)</f>
        <v>10000</v>
      </c>
      <c r="FX101" s="13">
        <v>97</v>
      </c>
      <c r="FY101" s="13">
        <f t="shared" ref="FY101:FY114" si="257">INT((FX101-1)/5)+1</f>
        <v>20</v>
      </c>
      <c r="FZ101" s="14">
        <f t="shared" si="216"/>
        <v>1102020</v>
      </c>
      <c r="GA101" s="14" t="s">
        <v>1478</v>
      </c>
      <c r="GB101" s="14">
        <f t="shared" ref="GB101:GB132" si="258">FX101-(FY101-1)*5</f>
        <v>2</v>
      </c>
      <c r="GC101" s="14" t="str">
        <f t="shared" ref="GC101:GC132" si="259">INDEX($O$6:$O$36,FY101)&amp;"-"&amp;GB101&amp;"星"</f>
        <v>高顺-2星</v>
      </c>
      <c r="GD101" s="14">
        <f>INDEX(Y$6:Y$36,$FY101)+INDEX(属性偏向!Z$4:Z$8,卡牌属性!$GB101)</f>
        <v>7</v>
      </c>
      <c r="GE101" s="14" t="str">
        <f>INDEX(属性评价,卡牌属性!GD101)</f>
        <v>A</v>
      </c>
      <c r="GF101" s="14">
        <f>INDEX(Z$6:Z$36,$FY101)+INDEX(属性偏向!AA$4:AA$8,卡牌属性!$GB101)</f>
        <v>6</v>
      </c>
      <c r="GG101" s="14" t="str">
        <f>INDEX(属性评价,卡牌属性!GF101)</f>
        <v>B+</v>
      </c>
      <c r="GH101" s="14">
        <f>INDEX(AA$6:AA$36,$FY101)+INDEX(属性偏向!AB$4:AB$8,卡牌属性!$GB101)</f>
        <v>6</v>
      </c>
      <c r="GI101" s="14" t="str">
        <f>INDEX(属性评价,卡牌属性!GH101)</f>
        <v>B+</v>
      </c>
      <c r="GL101" s="13">
        <v>97</v>
      </c>
      <c r="GM101" s="13">
        <f t="shared" si="256"/>
        <v>20</v>
      </c>
      <c r="GN101" s="14">
        <f t="shared" si="217"/>
        <v>1101023</v>
      </c>
      <c r="GO101" s="14" t="s">
        <v>1478</v>
      </c>
      <c r="GP101" s="14">
        <f t="shared" ref="GP101:GP114" si="260">GL101-(GM101-1)*5</f>
        <v>2</v>
      </c>
      <c r="GQ101" s="14" t="str">
        <f t="shared" ref="GQ101:GQ114" si="261">INDEX($B$6:$B$36,GM101)&amp;"-"&amp;GP101&amp;"星"</f>
        <v>朱童-2星</v>
      </c>
      <c r="GR101" s="14">
        <f>INDEX(J$6:J$36,$GM101)+INDEX(属性偏向!Z$4:Z$8,卡牌属性!$GB101)</f>
        <v>6</v>
      </c>
      <c r="GS101" s="14" t="str">
        <f>INDEX(属性评价,卡牌属性!GR101)</f>
        <v>B+</v>
      </c>
      <c r="GT101" s="14">
        <f>INDEX(K$6:K$36,$GM101)+INDEX(属性偏向!Z$4:Z$8,卡牌属性!$GB101)</f>
        <v>6</v>
      </c>
      <c r="GU101" s="14" t="str">
        <f>INDEX(属性评价,卡牌属性!GT101)</f>
        <v>B+</v>
      </c>
      <c r="GV101" s="14">
        <f>INDEX(L$6:L$36,$GM101)+INDEX(属性偏向!Z$4:Z$8,卡牌属性!$GB101)</f>
        <v>6</v>
      </c>
      <c r="GW101" s="14" t="str">
        <f>INDEX(属性评价,卡牌属性!GV101)</f>
        <v>B+</v>
      </c>
      <c r="HA101" s="13">
        <v>97</v>
      </c>
      <c r="HB101" s="13">
        <f>MATCH(HA101-1,属性投放!$T$6:$T$66,1)</f>
        <v>17</v>
      </c>
      <c r="HC101" s="13">
        <f>MATCH(HA101,属性投放!$AN$6:$AN$58,1)-1</f>
        <v>31</v>
      </c>
      <c r="HD101" s="13">
        <f>MATCH(HA101-1,属性投放!$AD$6:$AD$26,1)</f>
        <v>14</v>
      </c>
      <c r="HE101" s="13" t="str">
        <f>INDEX(属性投放!$AB$7:$AB$26,卡牌属性!HD101)</f>
        <v>焦热+1</v>
      </c>
      <c r="HF101" s="14">
        <f t="shared" ref="HF101:HF132" si="262">INDEX($EB$5:$EF$444,($HD$2-1)*20+$HD101,$HF$2)</f>
        <v>2735</v>
      </c>
      <c r="HG101" s="14">
        <f t="shared" ref="HG101:HG132" si="263">INDEX($EG$5:$EK$444,($HD$2-1)*20+$HD101,$HF$2)</f>
        <v>1344</v>
      </c>
      <c r="HH101" s="14">
        <f t="shared" ref="HH101:HH132" si="264">INDEX($EL$5:$EP$444,($HD$2-1)*20+$HD101,$HF$2)</f>
        <v>26650</v>
      </c>
      <c r="HI101" s="14">
        <f t="shared" ref="HI101:HI132" si="265">INDEX($EQ$5:$EU$444,($HD$2-1)*20+$HD101,$HF$2)</f>
        <v>15</v>
      </c>
      <c r="HJ101" s="14">
        <f t="shared" ref="HJ101:HJ132" si="266">INDEX($EV$5:$EZ$444,($HD$2-1)*20+$HD101,$HF$2)</f>
        <v>8</v>
      </c>
      <c r="HK101" s="14">
        <f t="shared" ref="HK101:HK132" si="267">INDEX($FA$5:$FE$444,($HD$2-1)*20+$HD101,$HF$2)</f>
        <v>150</v>
      </c>
      <c r="HL101" s="14">
        <f>HF101+HI101*($HA101-INDEX(属性投放!$AD$6:$AD$26,卡牌属性!$HD101))</f>
        <v>2765</v>
      </c>
      <c r="HM101" s="14">
        <f>HG101+HJ101*($HA101-INDEX(属性投放!$AD$6:$AD$26,卡牌属性!$HD101))</f>
        <v>1360</v>
      </c>
      <c r="HN101" s="14">
        <f>HH101+HK101*($HA101-INDEX(属性投放!$AD$6:$AD$26,卡牌属性!$HD101))</f>
        <v>26950</v>
      </c>
      <c r="HO101" s="14">
        <f t="shared" ref="HO101:HO132" si="268">IF($HC101&gt;0,INDEX(DE$5:DE$1148,($HD$2-1)*52+$HC101),0)</f>
        <v>2935</v>
      </c>
      <c r="HP101" s="14">
        <f t="shared" ref="HP101:HP132" si="269">IF($HC101&gt;0,INDEX(DH$5:DH$1148,($HD$2-1)*52+$HC101),0)</f>
        <v>1471</v>
      </c>
      <c r="HQ101" s="14">
        <f t="shared" ref="HQ101:HQ132" si="270">IF($HC101&gt;0,INDEX(DK$5:DK$1148,($HD$2-1)*52+$HC101),0)</f>
        <v>29350</v>
      </c>
      <c r="HR101" s="14">
        <f>IF(COUNTIF(属性投放!$AN$7:$AN$58,"="&amp;卡牌属性!HA101)&gt;0,卡牌属性!HC101,0)</f>
        <v>31</v>
      </c>
      <c r="HS101" s="14">
        <f t="shared" ref="HS101:HS132" si="271">IF($HR101&gt;0,INDEX($DD$5:$DD$1148,($HD$2-1)*52+HR101),0)</f>
        <v>270</v>
      </c>
      <c r="HT101" s="14">
        <f t="shared" ref="HT101:HT132" si="272">IF($HR101&gt;0,INDEX($DG$5:$DG$1148,($HD$2-1)*52+HR101),0)</f>
        <v>135</v>
      </c>
      <c r="HU101" s="14">
        <f t="shared" ref="HU101:HU132" si="273">IF($HR101&gt;0,INDEX($DJ$5:$DJ$1148,($HD$2-1)*52+HR101),0)</f>
        <v>2700</v>
      </c>
      <c r="HV101" s="14">
        <f>IF(COUNTIF(属性投放!$AD$6:$AD$26,"="&amp;卡牌属性!HA101)&gt;0,卡牌属性!HD101,0)</f>
        <v>0</v>
      </c>
      <c r="HW101" s="14">
        <f t="shared" ref="HW101:HW132" si="274">IF(HV101&gt;1,INDEX(DY$5:DY$444,($HD$2-1)*20+$HV101-1),0)</f>
        <v>0</v>
      </c>
      <c r="HX101" s="14">
        <f t="shared" ref="HX101:HX132" si="275">IF(HW101&gt;1,INDEX(DZ$5:DZ$444,($HD$2-1)*20+$HV101-1),0)</f>
        <v>0</v>
      </c>
      <c r="HY101" s="14">
        <f t="shared" ref="HY101:HY132" si="276">IF(HX101&gt;1,INDEX(EA$5:EA$444,($HD$2-1)*20+$HV101-1),0)</f>
        <v>0</v>
      </c>
      <c r="HZ101" s="14">
        <f t="shared" si="218"/>
        <v>15</v>
      </c>
      <c r="IA101" s="14">
        <f t="shared" si="219"/>
        <v>8</v>
      </c>
      <c r="IB101" s="14">
        <f t="shared" si="220"/>
        <v>150</v>
      </c>
      <c r="IC101" s="14">
        <f t="shared" si="221"/>
        <v>5700</v>
      </c>
      <c r="ID101" s="14">
        <f t="shared" si="222"/>
        <v>2831</v>
      </c>
      <c r="IE101" s="14">
        <f t="shared" si="223"/>
        <v>56300</v>
      </c>
      <c r="IF101" s="14">
        <f t="shared" si="224"/>
        <v>460</v>
      </c>
      <c r="IG101" s="14">
        <f t="shared" si="225"/>
        <v>8100</v>
      </c>
      <c r="IH101" s="14">
        <f t="shared" si="226"/>
        <v>0</v>
      </c>
      <c r="II101" s="14">
        <f t="shared" si="227"/>
        <v>169920</v>
      </c>
      <c r="IJ101" s="17">
        <f t="shared" si="228"/>
        <v>2.7071563088512242E-3</v>
      </c>
      <c r="IK101" s="17">
        <f t="shared" si="229"/>
        <v>4.7669491525423727E-2</v>
      </c>
      <c r="IL101" s="17">
        <f t="shared" si="230"/>
        <v>0</v>
      </c>
      <c r="IM101" s="23">
        <f>SUM(IF$5:IF101)</f>
        <v>27600</v>
      </c>
      <c r="IN101" s="14">
        <f>SUM(IG$5:IG101)</f>
        <v>88120</v>
      </c>
      <c r="IO101" s="14">
        <f>SUM(IH$5:IH101)</f>
        <v>42160</v>
      </c>
      <c r="IP101" s="17">
        <f t="shared" si="231"/>
        <v>0.16242937853107345</v>
      </c>
      <c r="IQ101" s="17">
        <f t="shared" si="232"/>
        <v>0.5185969868173258</v>
      </c>
      <c r="IR101" s="17">
        <f t="shared" si="233"/>
        <v>0.24811676082862524</v>
      </c>
    </row>
    <row r="102" spans="31:252" ht="16.5" x14ac:dyDescent="0.2">
      <c r="AE102" s="13">
        <v>98</v>
      </c>
      <c r="AF102" s="13">
        <f t="shared" si="208"/>
        <v>5</v>
      </c>
      <c r="AG102" s="13">
        <f t="shared" si="172"/>
        <v>4</v>
      </c>
      <c r="AH102" s="14">
        <f t="shared" si="173"/>
        <v>1101005</v>
      </c>
      <c r="AI102" s="14" t="str">
        <f t="shared" si="174"/>
        <v>刘羽禅18突</v>
      </c>
      <c r="AJ102" s="25" t="s">
        <v>162</v>
      </c>
      <c r="AK102" s="14">
        <v>1</v>
      </c>
      <c r="AL102" s="14">
        <f t="shared" si="175"/>
        <v>18</v>
      </c>
      <c r="AM102" s="14">
        <f>INDEX(属性投放!$DE$6:$DE$85,(卡牌属性!AG102-2)*20+卡牌属性!AL102)</f>
        <v>21304</v>
      </c>
      <c r="AN102" s="14">
        <f t="shared" si="234"/>
        <v>21304</v>
      </c>
      <c r="AO102" s="14">
        <f t="shared" si="234"/>
        <v>21304</v>
      </c>
      <c r="AP102" s="14">
        <f t="shared" si="234"/>
        <v>21304</v>
      </c>
      <c r="AQ102" s="14">
        <f t="shared" si="234"/>
        <v>21304</v>
      </c>
      <c r="AR102" s="14">
        <f>INDEX(属性投放!$DF$6:$DF$85,(卡牌属性!AG102-2)*20+卡牌属性!AL102)</f>
        <v>10653</v>
      </c>
      <c r="AS102" s="14">
        <f t="shared" si="235"/>
        <v>10653</v>
      </c>
      <c r="AT102" s="14">
        <f t="shared" si="235"/>
        <v>10653</v>
      </c>
      <c r="AU102" s="14">
        <f t="shared" si="235"/>
        <v>10653</v>
      </c>
      <c r="AV102" s="14">
        <f t="shared" si="235"/>
        <v>10653</v>
      </c>
      <c r="AW102" s="14">
        <f>INDEX(属性投放!$DG$6:$DG$85,(卡牌属性!AG102-2)*20+卡牌属性!AL102)</f>
        <v>106420</v>
      </c>
      <c r="AX102" s="14">
        <f t="shared" si="236"/>
        <v>106420</v>
      </c>
      <c r="AY102" s="14">
        <f t="shared" si="236"/>
        <v>106420</v>
      </c>
      <c r="AZ102" s="14">
        <f t="shared" si="236"/>
        <v>106420</v>
      </c>
      <c r="BA102" s="14">
        <f t="shared" si="236"/>
        <v>106420</v>
      </c>
      <c r="BB102" s="14">
        <f>INDEX(属性投放!$DK$6:$DK$85,(卡牌属性!AG102-2)*20+卡牌属性!AL102)</f>
        <v>417</v>
      </c>
      <c r="BC102" s="14">
        <f t="shared" si="237"/>
        <v>417</v>
      </c>
      <c r="BD102" s="14">
        <f t="shared" si="237"/>
        <v>417</v>
      </c>
      <c r="BE102" s="14">
        <f t="shared" si="237"/>
        <v>417</v>
      </c>
      <c r="BF102" s="14">
        <f t="shared" si="237"/>
        <v>417</v>
      </c>
      <c r="BG102" s="14">
        <f>INDEX(属性投放!$DL$6:$DL$85,(卡牌属性!AG102-2)*20+卡牌属性!AL102)</f>
        <v>209</v>
      </c>
      <c r="BH102" s="14">
        <f t="shared" si="238"/>
        <v>209</v>
      </c>
      <c r="BI102" s="14">
        <f t="shared" si="238"/>
        <v>209</v>
      </c>
      <c r="BJ102" s="14">
        <f t="shared" si="238"/>
        <v>209</v>
      </c>
      <c r="BK102" s="14">
        <f t="shared" si="238"/>
        <v>209</v>
      </c>
      <c r="BL102" s="14">
        <f>INDEX(属性投放!$DM$6:$DM$85,(卡牌属性!AG102-2)*20+卡牌属性!AL102)</f>
        <v>2085</v>
      </c>
      <c r="BM102" s="14">
        <f t="shared" si="239"/>
        <v>2085</v>
      </c>
      <c r="BN102" s="14">
        <f t="shared" si="239"/>
        <v>2085</v>
      </c>
      <c r="BO102" s="14">
        <f t="shared" si="239"/>
        <v>2085</v>
      </c>
      <c r="BP102" s="14">
        <f t="shared" si="239"/>
        <v>2085</v>
      </c>
      <c r="BU102" s="13">
        <v>98</v>
      </c>
      <c r="BV102" s="13">
        <f t="shared" si="176"/>
        <v>5</v>
      </c>
      <c r="BW102" s="14">
        <f t="shared" si="177"/>
        <v>3</v>
      </c>
      <c r="BX102" s="14">
        <f t="shared" si="178"/>
        <v>1102005</v>
      </c>
      <c r="BY102" s="14" t="str">
        <f t="shared" si="179"/>
        <v>李轩辕18突</v>
      </c>
      <c r="BZ102" s="25" t="s">
        <v>162</v>
      </c>
      <c r="CA102" s="14">
        <v>2</v>
      </c>
      <c r="CB102" s="14">
        <f t="shared" si="180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674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674</v>
      </c>
      <c r="CN102" s="14">
        <f>INDEX(属性投放!$BD$6:$BD$85,(BW102-2)*20+CB102)</f>
        <v>300</v>
      </c>
      <c r="CQ102" s="13">
        <v>98</v>
      </c>
      <c r="CR102" s="13">
        <f t="shared" si="209"/>
        <v>2</v>
      </c>
      <c r="CS102" s="13">
        <f t="shared" si="210"/>
        <v>46</v>
      </c>
      <c r="CT102" s="14">
        <f t="shared" si="211"/>
        <v>3</v>
      </c>
      <c r="CU102" s="14">
        <f t="shared" si="212"/>
        <v>1102002</v>
      </c>
      <c r="CV102" s="14" t="str">
        <f>INDEX($O$6:$O$36,CR102)&amp;"-"&amp;INDEX(属性投放!$AB$7:$AB$36,CX102)&amp;"-魂火-"&amp;CZ102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701</v>
      </c>
      <c r="CZ102" s="14">
        <f>INDEX(属性投放!$AM$7:$AM$58,CS102)</f>
        <v>1</v>
      </c>
      <c r="DA102" s="14">
        <f t="shared" si="181"/>
        <v>46</v>
      </c>
      <c r="DB102" s="14">
        <f>INDEX(属性投放!$AN$7:$AN$58,DA102)</f>
        <v>135</v>
      </c>
      <c r="DC102" s="14" t="s">
        <v>702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703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704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2"/>
        <v>1102005</v>
      </c>
      <c r="DQ102" s="14" t="str">
        <f t="shared" si="183"/>
        <v>李轩辕18突</v>
      </c>
      <c r="DR102" s="14">
        <f t="shared" si="213"/>
        <v>4</v>
      </c>
      <c r="DS102" s="14">
        <f t="shared" si="214"/>
        <v>5</v>
      </c>
      <c r="DT102" s="14">
        <f t="shared" si="215"/>
        <v>6</v>
      </c>
      <c r="DU102" s="14">
        <f t="shared" si="184"/>
        <v>3</v>
      </c>
      <c r="DV102" s="14">
        <f t="shared" si="185"/>
        <v>18</v>
      </c>
      <c r="DW102" s="14">
        <f t="shared" si="186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F102" s="14">
        <f>INDEX(属性投放!$BP$6:$BP$85,(卡牌属性!$DU102-2)*20+卡牌属性!$DV102)</f>
        <v>1800</v>
      </c>
      <c r="FG102" s="14">
        <f>INDEX(属性投放!$BP$6:$BP$85,(卡牌属性!$DU102-2)*20+卡牌属性!$DV102)</f>
        <v>1800</v>
      </c>
      <c r="FH102" s="14">
        <f>INDEX(属性投放!$BP$6:$BP$85,(卡牌属性!$DU102-2)*20+卡牌属性!$DV102)</f>
        <v>1800</v>
      </c>
      <c r="FI102" s="14">
        <f>INDEX(属性投放!$BP$6:$BP$85,(卡牌属性!$DU102-2)*20+卡牌属性!$DV102)</f>
        <v>1800</v>
      </c>
      <c r="FJ102" s="14">
        <f>INDEX(属性投放!$BP$6:$BP$85,(卡牌属性!$DU102-2)*20+卡牌属性!$DV102)</f>
        <v>1800</v>
      </c>
      <c r="FK102" s="14">
        <f>INDEX(属性投放!$BQ$6:$BQ$85,(卡牌属性!$DU102-2)*20+卡牌属性!$DV102)</f>
        <v>900</v>
      </c>
      <c r="FL102" s="14">
        <f>INDEX(属性投放!$BQ$6:$BQ$85,(卡牌属性!$DU102-2)*20+卡牌属性!$DV102)</f>
        <v>900</v>
      </c>
      <c r="FM102" s="14">
        <f>INDEX(属性投放!$BQ$6:$BQ$85,(卡牌属性!$DU102-2)*20+卡牌属性!$DV102)</f>
        <v>900</v>
      </c>
      <c r="FN102" s="14">
        <f>INDEX(属性投放!$BQ$6:$BQ$85,(卡牌属性!$DU102-2)*20+卡牌属性!$DV102)</f>
        <v>900</v>
      </c>
      <c r="FO102" s="14">
        <f>INDEX(属性投放!$BQ$6:$BQ$85,(卡牌属性!$DU102-2)*20+卡牌属性!$DV102)</f>
        <v>900</v>
      </c>
      <c r="FP102" s="14">
        <f>INDEX(属性投放!$BR$6:$BR$85,(卡牌属性!$DU102-2)*20+卡牌属性!$DV102)</f>
        <v>18000</v>
      </c>
      <c r="FQ102" s="14">
        <f>INDEX(属性投放!$BR$6:$BR$85,(卡牌属性!$DU102-2)*20+卡牌属性!$DV102)</f>
        <v>18000</v>
      </c>
      <c r="FR102" s="14">
        <f>INDEX(属性投放!$BR$6:$BR$85,(卡牌属性!$DU102-2)*20+卡牌属性!$DV102)</f>
        <v>18000</v>
      </c>
      <c r="FS102" s="14">
        <f>INDEX(属性投放!$BR$6:$BR$85,(卡牌属性!$DU102-2)*20+卡牌属性!$DV102)</f>
        <v>18000</v>
      </c>
      <c r="FT102" s="14">
        <f>INDEX(属性投放!$BR$6:$BR$85,(卡牌属性!$DU102-2)*20+卡牌属性!$DV102)</f>
        <v>18000</v>
      </c>
      <c r="FX102" s="13">
        <v>98</v>
      </c>
      <c r="FY102" s="13">
        <f t="shared" si="257"/>
        <v>20</v>
      </c>
      <c r="FZ102" s="14">
        <f t="shared" si="216"/>
        <v>1102020</v>
      </c>
      <c r="GA102" s="14" t="s">
        <v>1478</v>
      </c>
      <c r="GB102" s="14">
        <f t="shared" si="258"/>
        <v>3</v>
      </c>
      <c r="GC102" s="14" t="str">
        <f t="shared" si="259"/>
        <v>高顺-3星</v>
      </c>
      <c r="GD102" s="14">
        <f>INDEX(Y$6:Y$36,$FY102)+INDEX(属性偏向!Z$4:Z$8,卡牌属性!$GB102)</f>
        <v>8</v>
      </c>
      <c r="GE102" s="14" t="str">
        <f>INDEX(属性评价,卡牌属性!GD102)</f>
        <v>A+</v>
      </c>
      <c r="GF102" s="14">
        <f>INDEX(Z$6:Z$36,$FY102)+INDEX(属性偏向!AA$4:AA$8,卡牌属性!$GB102)</f>
        <v>6</v>
      </c>
      <c r="GG102" s="14" t="str">
        <f>INDEX(属性评价,卡牌属性!GF102)</f>
        <v>B+</v>
      </c>
      <c r="GH102" s="14">
        <f>INDEX(AA$6:AA$36,$FY102)+INDEX(属性偏向!AB$4:AB$8,卡牌属性!$GB102)</f>
        <v>6</v>
      </c>
      <c r="GI102" s="14" t="str">
        <f>INDEX(属性评价,卡牌属性!GH102)</f>
        <v>B+</v>
      </c>
      <c r="GL102" s="13">
        <v>98</v>
      </c>
      <c r="GM102" s="13">
        <f t="shared" si="256"/>
        <v>20</v>
      </c>
      <c r="GN102" s="14">
        <f t="shared" si="217"/>
        <v>1101023</v>
      </c>
      <c r="GO102" s="14" t="s">
        <v>1478</v>
      </c>
      <c r="GP102" s="14">
        <f t="shared" si="260"/>
        <v>3</v>
      </c>
      <c r="GQ102" s="14" t="str">
        <f t="shared" si="261"/>
        <v>朱童-3星</v>
      </c>
      <c r="GR102" s="14">
        <f>INDEX(J$6:J$36,$GM102)+INDEX(属性偏向!Z$4:Z$8,卡牌属性!$GB102)</f>
        <v>7</v>
      </c>
      <c r="GS102" s="14" t="str">
        <f>INDEX(属性评价,卡牌属性!GR102)</f>
        <v>A</v>
      </c>
      <c r="GT102" s="14">
        <f>INDEX(K$6:K$36,$GM102)+INDEX(属性偏向!Z$4:Z$8,卡牌属性!$GB102)</f>
        <v>7</v>
      </c>
      <c r="GU102" s="14" t="str">
        <f>INDEX(属性评价,卡牌属性!GT102)</f>
        <v>A</v>
      </c>
      <c r="GV102" s="14">
        <f>INDEX(L$6:L$36,$GM102)+INDEX(属性偏向!Z$4:Z$8,卡牌属性!$GB102)</f>
        <v>7</v>
      </c>
      <c r="GW102" s="14" t="str">
        <f>INDEX(属性评价,卡牌属性!GV102)</f>
        <v>A</v>
      </c>
      <c r="HA102" s="13">
        <v>98</v>
      </c>
      <c r="HB102" s="13">
        <f>MATCH(HA102-1,属性投放!$T$6:$T$66,1)</f>
        <v>18</v>
      </c>
      <c r="HC102" s="13">
        <f>MATCH(HA102,属性投放!$AN$6:$AN$58,1)-1</f>
        <v>31</v>
      </c>
      <c r="HD102" s="13">
        <f>MATCH(HA102-1,属性投放!$AD$6:$AD$26,1)</f>
        <v>14</v>
      </c>
      <c r="HE102" s="13" t="str">
        <f>INDEX(属性投放!$AB$7:$AB$26,卡牌属性!HD102)</f>
        <v>焦热+1</v>
      </c>
      <c r="HF102" s="14">
        <f t="shared" si="262"/>
        <v>2735</v>
      </c>
      <c r="HG102" s="14">
        <f t="shared" si="263"/>
        <v>1344</v>
      </c>
      <c r="HH102" s="14">
        <f t="shared" si="264"/>
        <v>26650</v>
      </c>
      <c r="HI102" s="14">
        <f t="shared" si="265"/>
        <v>15</v>
      </c>
      <c r="HJ102" s="14">
        <f t="shared" si="266"/>
        <v>8</v>
      </c>
      <c r="HK102" s="14">
        <f t="shared" si="267"/>
        <v>150</v>
      </c>
      <c r="HL102" s="14">
        <f>HF102+HI102*($HA102-INDEX(属性投放!$AD$6:$AD$26,卡牌属性!$HD102))</f>
        <v>2780</v>
      </c>
      <c r="HM102" s="14">
        <f>HG102+HJ102*($HA102-INDEX(属性投放!$AD$6:$AD$26,卡牌属性!$HD102))</f>
        <v>1368</v>
      </c>
      <c r="HN102" s="14">
        <f>HH102+HK102*($HA102-INDEX(属性投放!$AD$6:$AD$26,卡牌属性!$HD102))</f>
        <v>27100</v>
      </c>
      <c r="HO102" s="14">
        <f t="shared" si="268"/>
        <v>2935</v>
      </c>
      <c r="HP102" s="14">
        <f t="shared" si="269"/>
        <v>1471</v>
      </c>
      <c r="HQ102" s="14">
        <f t="shared" si="270"/>
        <v>29350</v>
      </c>
      <c r="HR102" s="14">
        <f>IF(COUNTIF(属性投放!$AN$7:$AN$58,"="&amp;卡牌属性!HA102)&gt;0,卡牌属性!HC102,0)</f>
        <v>0</v>
      </c>
      <c r="HS102" s="14">
        <f t="shared" si="271"/>
        <v>0</v>
      </c>
      <c r="HT102" s="14">
        <f t="shared" si="272"/>
        <v>0</v>
      </c>
      <c r="HU102" s="14">
        <f t="shared" si="273"/>
        <v>0</v>
      </c>
      <c r="HV102" s="14">
        <f>IF(COUNTIF(属性投放!$AD$6:$AD$26,"="&amp;卡牌属性!HA102)&gt;0,卡牌属性!HD102,0)</f>
        <v>0</v>
      </c>
      <c r="HW102" s="14">
        <f t="shared" si="274"/>
        <v>0</v>
      </c>
      <c r="HX102" s="14">
        <f t="shared" si="275"/>
        <v>0</v>
      </c>
      <c r="HY102" s="14">
        <f t="shared" si="276"/>
        <v>0</v>
      </c>
      <c r="HZ102" s="14">
        <f t="shared" si="218"/>
        <v>15</v>
      </c>
      <c r="IA102" s="14">
        <f t="shared" si="219"/>
        <v>8</v>
      </c>
      <c r="IB102" s="14">
        <f t="shared" si="220"/>
        <v>150</v>
      </c>
      <c r="IC102" s="14">
        <f t="shared" si="221"/>
        <v>5715</v>
      </c>
      <c r="ID102" s="14">
        <f t="shared" si="222"/>
        <v>2839</v>
      </c>
      <c r="IE102" s="14">
        <f t="shared" si="223"/>
        <v>56450</v>
      </c>
      <c r="IF102" s="14">
        <f t="shared" si="224"/>
        <v>460</v>
      </c>
      <c r="IG102" s="14">
        <f t="shared" si="225"/>
        <v>0</v>
      </c>
      <c r="IH102" s="14">
        <f t="shared" si="226"/>
        <v>0</v>
      </c>
      <c r="II102" s="14">
        <f t="shared" si="227"/>
        <v>170380</v>
      </c>
      <c r="IJ102" s="17">
        <f t="shared" si="228"/>
        <v>2.6998473999295691E-3</v>
      </c>
      <c r="IK102" s="17">
        <f t="shared" si="229"/>
        <v>0</v>
      </c>
      <c r="IL102" s="17">
        <f t="shared" si="230"/>
        <v>0</v>
      </c>
      <c r="IM102" s="23">
        <f>SUM(IF$5:IF102)</f>
        <v>28060</v>
      </c>
      <c r="IN102" s="14">
        <f>SUM(IG$5:IG102)</f>
        <v>88120</v>
      </c>
      <c r="IO102" s="14">
        <f>SUM(IH$5:IH102)</f>
        <v>42160</v>
      </c>
      <c r="IP102" s="17">
        <f t="shared" si="231"/>
        <v>0.16469069139570372</v>
      </c>
      <c r="IQ102" s="17">
        <f t="shared" si="232"/>
        <v>0.5171968540908557</v>
      </c>
      <c r="IR102" s="17">
        <f t="shared" si="233"/>
        <v>0.24744688343702312</v>
      </c>
    </row>
    <row r="103" spans="31:252" ht="16.5" x14ac:dyDescent="0.2">
      <c r="AE103" s="13">
        <v>99</v>
      </c>
      <c r="AF103" s="13">
        <f t="shared" si="208"/>
        <v>5</v>
      </c>
      <c r="AG103" s="13">
        <f t="shared" si="172"/>
        <v>4</v>
      </c>
      <c r="AH103" s="14">
        <f t="shared" si="173"/>
        <v>1101005</v>
      </c>
      <c r="AI103" s="14" t="str">
        <f t="shared" si="174"/>
        <v>刘羽禅19突</v>
      </c>
      <c r="AJ103" s="25" t="s">
        <v>162</v>
      </c>
      <c r="AK103" s="14">
        <v>1</v>
      </c>
      <c r="AL103" s="14">
        <f t="shared" si="175"/>
        <v>19</v>
      </c>
      <c r="AM103" s="14">
        <f>INDEX(属性投放!$DE$6:$DE$85,(卡牌属性!AG103-2)*20+卡牌属性!AL103)</f>
        <v>33219</v>
      </c>
      <c r="AN103" s="14">
        <f t="shared" si="234"/>
        <v>33219</v>
      </c>
      <c r="AO103" s="14">
        <f t="shared" si="234"/>
        <v>33219</v>
      </c>
      <c r="AP103" s="14">
        <f t="shared" si="234"/>
        <v>33219</v>
      </c>
      <c r="AQ103" s="14">
        <f t="shared" si="234"/>
        <v>33219</v>
      </c>
      <c r="AR103" s="14">
        <f>INDEX(属性投放!$DF$6:$DF$85,(卡牌属性!AG103-2)*20+卡牌属性!AL103)</f>
        <v>16623</v>
      </c>
      <c r="AS103" s="14">
        <f t="shared" si="235"/>
        <v>16623</v>
      </c>
      <c r="AT103" s="14">
        <f t="shared" si="235"/>
        <v>16623</v>
      </c>
      <c r="AU103" s="14">
        <f t="shared" si="235"/>
        <v>16623</v>
      </c>
      <c r="AV103" s="14">
        <f t="shared" si="235"/>
        <v>16623</v>
      </c>
      <c r="AW103" s="14">
        <f>INDEX(属性投放!$DG$6:$DG$85,(卡牌属性!AG103-2)*20+卡牌属性!AL103)</f>
        <v>165995</v>
      </c>
      <c r="AX103" s="14">
        <f t="shared" si="236"/>
        <v>165995</v>
      </c>
      <c r="AY103" s="14">
        <f t="shared" si="236"/>
        <v>165995</v>
      </c>
      <c r="AZ103" s="14">
        <f t="shared" si="236"/>
        <v>165995</v>
      </c>
      <c r="BA103" s="14">
        <f t="shared" si="236"/>
        <v>165995</v>
      </c>
      <c r="BB103" s="14">
        <f>INDEX(属性投放!$DK$6:$DK$85,(卡牌属性!AG103-2)*20+卡牌属性!AL103)</f>
        <v>826</v>
      </c>
      <c r="BC103" s="14">
        <f t="shared" si="237"/>
        <v>826</v>
      </c>
      <c r="BD103" s="14">
        <f t="shared" si="237"/>
        <v>826</v>
      </c>
      <c r="BE103" s="14">
        <f t="shared" si="237"/>
        <v>826</v>
      </c>
      <c r="BF103" s="14">
        <f t="shared" si="237"/>
        <v>826</v>
      </c>
      <c r="BG103" s="14">
        <f>INDEX(属性投放!$DL$6:$DL$85,(卡牌属性!AG103-2)*20+卡牌属性!AL103)</f>
        <v>413</v>
      </c>
      <c r="BH103" s="14">
        <f t="shared" si="238"/>
        <v>413</v>
      </c>
      <c r="BI103" s="14">
        <f t="shared" si="238"/>
        <v>413</v>
      </c>
      <c r="BJ103" s="14">
        <f t="shared" si="238"/>
        <v>413</v>
      </c>
      <c r="BK103" s="14">
        <f t="shared" si="238"/>
        <v>413</v>
      </c>
      <c r="BL103" s="14">
        <f>INDEX(属性投放!$DM$6:$DM$85,(卡牌属性!AG103-2)*20+卡牌属性!AL103)</f>
        <v>4130</v>
      </c>
      <c r="BM103" s="14">
        <f t="shared" si="239"/>
        <v>4130</v>
      </c>
      <c r="BN103" s="14">
        <f t="shared" si="239"/>
        <v>4130</v>
      </c>
      <c r="BO103" s="14">
        <f t="shared" si="239"/>
        <v>4130</v>
      </c>
      <c r="BP103" s="14">
        <f t="shared" si="239"/>
        <v>4130</v>
      </c>
      <c r="BU103" s="13">
        <v>99</v>
      </c>
      <c r="BV103" s="13">
        <f t="shared" si="176"/>
        <v>5</v>
      </c>
      <c r="BW103" s="14">
        <f t="shared" si="177"/>
        <v>3</v>
      </c>
      <c r="BX103" s="14">
        <f t="shared" si="178"/>
        <v>1102005</v>
      </c>
      <c r="BY103" s="14" t="str">
        <f t="shared" si="179"/>
        <v>李轩辕19突</v>
      </c>
      <c r="BZ103" s="25" t="s">
        <v>162</v>
      </c>
      <c r="CA103" s="14">
        <v>2</v>
      </c>
      <c r="CB103" s="14">
        <f t="shared" si="180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674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674</v>
      </c>
      <c r="CN103" s="14">
        <f>INDEX(属性投放!$BD$6:$BD$85,(BW103-2)*20+CB103)</f>
        <v>400</v>
      </c>
      <c r="CQ103" s="13">
        <v>99</v>
      </c>
      <c r="CR103" s="13">
        <f t="shared" si="209"/>
        <v>2</v>
      </c>
      <c r="CS103" s="13">
        <f t="shared" si="210"/>
        <v>47</v>
      </c>
      <c r="CT103" s="14">
        <f t="shared" si="211"/>
        <v>3</v>
      </c>
      <c r="CU103" s="14">
        <f t="shared" si="212"/>
        <v>1102002</v>
      </c>
      <c r="CV103" s="14" t="str">
        <f>INDEX($O$6:$O$36,CR103)&amp;"-"&amp;INDEX(属性投放!$AB$7:$AB$36,CX103)&amp;"-魂火-"&amp;CZ103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701</v>
      </c>
      <c r="CZ103" s="14">
        <f>INDEX(属性投放!$AM$7:$AM$58,CS103)</f>
        <v>2</v>
      </c>
      <c r="DA103" s="14">
        <f t="shared" si="181"/>
        <v>47</v>
      </c>
      <c r="DB103" s="14">
        <f>INDEX(属性投放!$AN$7:$AN$58,DA103)</f>
        <v>137</v>
      </c>
      <c r="DC103" s="14" t="s">
        <v>702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703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704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2"/>
        <v>1102005</v>
      </c>
      <c r="DQ103" s="14" t="str">
        <f t="shared" si="183"/>
        <v>李轩辕19突</v>
      </c>
      <c r="DR103" s="14">
        <f t="shared" si="213"/>
        <v>4</v>
      </c>
      <c r="DS103" s="14">
        <f t="shared" si="214"/>
        <v>5</v>
      </c>
      <c r="DT103" s="14">
        <f t="shared" si="215"/>
        <v>6</v>
      </c>
      <c r="DU103" s="14">
        <f t="shared" si="184"/>
        <v>3</v>
      </c>
      <c r="DV103" s="14">
        <f t="shared" si="185"/>
        <v>19</v>
      </c>
      <c r="DW103" s="14">
        <f t="shared" si="186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F103" s="14">
        <f>INDEX(属性投放!$BP$6:$BP$85,(卡牌属性!$DU103-2)*20+卡牌属性!$DV103)</f>
        <v>1800</v>
      </c>
      <c r="FG103" s="14">
        <f>INDEX(属性投放!$BP$6:$BP$85,(卡牌属性!$DU103-2)*20+卡牌属性!$DV103)</f>
        <v>1800</v>
      </c>
      <c r="FH103" s="14">
        <f>INDEX(属性投放!$BP$6:$BP$85,(卡牌属性!$DU103-2)*20+卡牌属性!$DV103)</f>
        <v>1800</v>
      </c>
      <c r="FI103" s="14">
        <f>INDEX(属性投放!$BP$6:$BP$85,(卡牌属性!$DU103-2)*20+卡牌属性!$DV103)</f>
        <v>1800</v>
      </c>
      <c r="FJ103" s="14">
        <f>INDEX(属性投放!$BP$6:$BP$85,(卡牌属性!$DU103-2)*20+卡牌属性!$DV103)</f>
        <v>1800</v>
      </c>
      <c r="FK103" s="14">
        <f>INDEX(属性投放!$BQ$6:$BQ$85,(卡牌属性!$DU103-2)*20+卡牌属性!$DV103)</f>
        <v>900</v>
      </c>
      <c r="FL103" s="14">
        <f>INDEX(属性投放!$BQ$6:$BQ$85,(卡牌属性!$DU103-2)*20+卡牌属性!$DV103)</f>
        <v>900</v>
      </c>
      <c r="FM103" s="14">
        <f>INDEX(属性投放!$BQ$6:$BQ$85,(卡牌属性!$DU103-2)*20+卡牌属性!$DV103)</f>
        <v>900</v>
      </c>
      <c r="FN103" s="14">
        <f>INDEX(属性投放!$BQ$6:$BQ$85,(卡牌属性!$DU103-2)*20+卡牌属性!$DV103)</f>
        <v>900</v>
      </c>
      <c r="FO103" s="14">
        <f>INDEX(属性投放!$BQ$6:$BQ$85,(卡牌属性!$DU103-2)*20+卡牌属性!$DV103)</f>
        <v>900</v>
      </c>
      <c r="FP103" s="14">
        <f>INDEX(属性投放!$BR$6:$BR$85,(卡牌属性!$DU103-2)*20+卡牌属性!$DV103)</f>
        <v>18000</v>
      </c>
      <c r="FQ103" s="14">
        <f>INDEX(属性投放!$BR$6:$BR$85,(卡牌属性!$DU103-2)*20+卡牌属性!$DV103)</f>
        <v>18000</v>
      </c>
      <c r="FR103" s="14">
        <f>INDEX(属性投放!$BR$6:$BR$85,(卡牌属性!$DU103-2)*20+卡牌属性!$DV103)</f>
        <v>18000</v>
      </c>
      <c r="FS103" s="14">
        <f>INDEX(属性投放!$BR$6:$BR$85,(卡牌属性!$DU103-2)*20+卡牌属性!$DV103)</f>
        <v>18000</v>
      </c>
      <c r="FT103" s="14">
        <f>INDEX(属性投放!$BR$6:$BR$85,(卡牌属性!$DU103-2)*20+卡牌属性!$DV103)</f>
        <v>18000</v>
      </c>
      <c r="FX103" s="13">
        <v>99</v>
      </c>
      <c r="FY103" s="13">
        <f t="shared" si="257"/>
        <v>20</v>
      </c>
      <c r="FZ103" s="14">
        <f t="shared" si="216"/>
        <v>1102020</v>
      </c>
      <c r="GA103" s="14" t="s">
        <v>1478</v>
      </c>
      <c r="GB103" s="14">
        <f t="shared" si="258"/>
        <v>4</v>
      </c>
      <c r="GC103" s="14" t="str">
        <f t="shared" si="259"/>
        <v>高顺-4星</v>
      </c>
      <c r="GD103" s="14">
        <f>INDEX(Y$6:Y$36,$FY103)+INDEX(属性偏向!Z$4:Z$8,卡牌属性!$GB103)</f>
        <v>8</v>
      </c>
      <c r="GE103" s="14" t="str">
        <f>INDEX(属性评价,卡牌属性!GD103)</f>
        <v>A+</v>
      </c>
      <c r="GF103" s="14">
        <f>INDEX(Z$6:Z$36,$FY103)+INDEX(属性偏向!AA$4:AA$8,卡牌属性!$GB103)</f>
        <v>7</v>
      </c>
      <c r="GG103" s="14" t="str">
        <f>INDEX(属性评价,卡牌属性!GF103)</f>
        <v>A</v>
      </c>
      <c r="GH103" s="14">
        <f>INDEX(AA$6:AA$36,$FY103)+INDEX(属性偏向!AB$4:AB$8,卡牌属性!$GB103)</f>
        <v>7</v>
      </c>
      <c r="GI103" s="14" t="str">
        <f>INDEX(属性评价,卡牌属性!GH103)</f>
        <v>A</v>
      </c>
      <c r="GL103" s="13">
        <v>99</v>
      </c>
      <c r="GM103" s="13">
        <f t="shared" si="256"/>
        <v>20</v>
      </c>
      <c r="GN103" s="14">
        <f t="shared" si="217"/>
        <v>1101023</v>
      </c>
      <c r="GO103" s="14" t="s">
        <v>1478</v>
      </c>
      <c r="GP103" s="14">
        <f t="shared" si="260"/>
        <v>4</v>
      </c>
      <c r="GQ103" s="14" t="str">
        <f t="shared" si="261"/>
        <v>朱童-4星</v>
      </c>
      <c r="GR103" s="14">
        <f>INDEX(J$6:J$36,$GM103)+INDEX(属性偏向!Z$4:Z$8,卡牌属性!$GB103)</f>
        <v>7</v>
      </c>
      <c r="GS103" s="14" t="str">
        <f>INDEX(属性评价,卡牌属性!GR103)</f>
        <v>A</v>
      </c>
      <c r="GT103" s="14">
        <f>INDEX(K$6:K$36,$GM103)+INDEX(属性偏向!Z$4:Z$8,卡牌属性!$GB103)</f>
        <v>7</v>
      </c>
      <c r="GU103" s="14" t="str">
        <f>INDEX(属性评价,卡牌属性!GT103)</f>
        <v>A</v>
      </c>
      <c r="GV103" s="14">
        <f>INDEX(L$6:L$36,$GM103)+INDEX(属性偏向!Z$4:Z$8,卡牌属性!$GB103)</f>
        <v>7</v>
      </c>
      <c r="GW103" s="14" t="str">
        <f>INDEX(属性评价,卡牌属性!GV103)</f>
        <v>A</v>
      </c>
      <c r="HA103" s="13">
        <v>99</v>
      </c>
      <c r="HB103" s="13">
        <f>MATCH(HA103-1,属性投放!$T$6:$T$66,1)</f>
        <v>18</v>
      </c>
      <c r="HC103" s="13">
        <f>MATCH(HA103,属性投放!$AN$6:$AN$58,1)-1</f>
        <v>31</v>
      </c>
      <c r="HD103" s="13">
        <f>MATCH(HA103-1,属性投放!$AD$6:$AD$26,1)</f>
        <v>14</v>
      </c>
      <c r="HE103" s="13" t="str">
        <f>INDEX(属性投放!$AB$7:$AB$26,卡牌属性!HD103)</f>
        <v>焦热+1</v>
      </c>
      <c r="HF103" s="14">
        <f t="shared" si="262"/>
        <v>2735</v>
      </c>
      <c r="HG103" s="14">
        <f t="shared" si="263"/>
        <v>1344</v>
      </c>
      <c r="HH103" s="14">
        <f t="shared" si="264"/>
        <v>26650</v>
      </c>
      <c r="HI103" s="14">
        <f t="shared" si="265"/>
        <v>15</v>
      </c>
      <c r="HJ103" s="14">
        <f t="shared" si="266"/>
        <v>8</v>
      </c>
      <c r="HK103" s="14">
        <f t="shared" si="267"/>
        <v>150</v>
      </c>
      <c r="HL103" s="14">
        <f>HF103+HI103*($HA103-INDEX(属性投放!$AD$6:$AD$26,卡牌属性!$HD103))</f>
        <v>2795</v>
      </c>
      <c r="HM103" s="14">
        <f>HG103+HJ103*($HA103-INDEX(属性投放!$AD$6:$AD$26,卡牌属性!$HD103))</f>
        <v>1376</v>
      </c>
      <c r="HN103" s="14">
        <f>HH103+HK103*($HA103-INDEX(属性投放!$AD$6:$AD$26,卡牌属性!$HD103))</f>
        <v>27250</v>
      </c>
      <c r="HO103" s="14">
        <f t="shared" si="268"/>
        <v>2935</v>
      </c>
      <c r="HP103" s="14">
        <f t="shared" si="269"/>
        <v>1471</v>
      </c>
      <c r="HQ103" s="14">
        <f t="shared" si="270"/>
        <v>29350</v>
      </c>
      <c r="HR103" s="14">
        <f>IF(COUNTIF(属性投放!$AN$7:$AN$58,"="&amp;卡牌属性!HA103)&gt;0,卡牌属性!HC103,0)</f>
        <v>0</v>
      </c>
      <c r="HS103" s="14">
        <f t="shared" si="271"/>
        <v>0</v>
      </c>
      <c r="HT103" s="14">
        <f t="shared" si="272"/>
        <v>0</v>
      </c>
      <c r="HU103" s="14">
        <f t="shared" si="273"/>
        <v>0</v>
      </c>
      <c r="HV103" s="14">
        <f>IF(COUNTIF(属性投放!$AD$6:$AD$26,"="&amp;卡牌属性!HA103)&gt;0,卡牌属性!HD103,0)</f>
        <v>0</v>
      </c>
      <c r="HW103" s="14">
        <f t="shared" si="274"/>
        <v>0</v>
      </c>
      <c r="HX103" s="14">
        <f t="shared" si="275"/>
        <v>0</v>
      </c>
      <c r="HY103" s="14">
        <f t="shared" si="276"/>
        <v>0</v>
      </c>
      <c r="HZ103" s="14">
        <f t="shared" si="218"/>
        <v>15</v>
      </c>
      <c r="IA103" s="14">
        <f t="shared" si="219"/>
        <v>8</v>
      </c>
      <c r="IB103" s="14">
        <f t="shared" si="220"/>
        <v>150</v>
      </c>
      <c r="IC103" s="14">
        <f t="shared" si="221"/>
        <v>5730</v>
      </c>
      <c r="ID103" s="14">
        <f t="shared" si="222"/>
        <v>2847</v>
      </c>
      <c r="IE103" s="14">
        <f t="shared" si="223"/>
        <v>56600</v>
      </c>
      <c r="IF103" s="14">
        <f t="shared" si="224"/>
        <v>460</v>
      </c>
      <c r="IG103" s="14">
        <f t="shared" si="225"/>
        <v>0</v>
      </c>
      <c r="IH103" s="14">
        <f t="shared" si="226"/>
        <v>0</v>
      </c>
      <c r="II103" s="14">
        <f t="shared" si="227"/>
        <v>170840</v>
      </c>
      <c r="IJ103" s="17">
        <f t="shared" si="228"/>
        <v>2.6925778506204636E-3</v>
      </c>
      <c r="IK103" s="17">
        <f t="shared" si="229"/>
        <v>0</v>
      </c>
      <c r="IL103" s="17">
        <f t="shared" si="230"/>
        <v>0</v>
      </c>
      <c r="IM103" s="23">
        <f>SUM(IF$5:IF103)</f>
        <v>28520</v>
      </c>
      <c r="IN103" s="14">
        <f>SUM(IG$5:IG103)</f>
        <v>88120</v>
      </c>
      <c r="IO103" s="14">
        <f>SUM(IH$5:IH103)</f>
        <v>42160</v>
      </c>
      <c r="IP103" s="17">
        <f t="shared" si="231"/>
        <v>0.16693982673846874</v>
      </c>
      <c r="IQ103" s="17">
        <f t="shared" si="232"/>
        <v>0.51580426129712009</v>
      </c>
      <c r="IR103" s="17">
        <f t="shared" si="233"/>
        <v>0.24678061343947552</v>
      </c>
    </row>
    <row r="104" spans="31:252" ht="16.5" x14ac:dyDescent="0.2">
      <c r="AE104" s="13">
        <v>100</v>
      </c>
      <c r="AF104" s="13">
        <f t="shared" si="208"/>
        <v>5</v>
      </c>
      <c r="AG104" s="13">
        <f t="shared" si="172"/>
        <v>4</v>
      </c>
      <c r="AH104" s="14">
        <f t="shared" si="173"/>
        <v>1101005</v>
      </c>
      <c r="AI104" s="14" t="str">
        <f t="shared" si="174"/>
        <v>刘羽禅20突</v>
      </c>
      <c r="AJ104" s="25" t="s">
        <v>162</v>
      </c>
      <c r="AK104" s="14">
        <v>1</v>
      </c>
      <c r="AL104" s="14">
        <f t="shared" si="175"/>
        <v>20</v>
      </c>
      <c r="AM104" s="14">
        <f>INDEX(属性投放!$DE$6:$DE$85,(卡牌属性!AG104-2)*20+卡牌属性!AL104)</f>
        <v>34989</v>
      </c>
      <c r="AN104" s="14">
        <f t="shared" si="234"/>
        <v>34989</v>
      </c>
      <c r="AO104" s="14">
        <f t="shared" si="234"/>
        <v>34989</v>
      </c>
      <c r="AP104" s="14">
        <f t="shared" si="234"/>
        <v>34989</v>
      </c>
      <c r="AQ104" s="14">
        <f t="shared" si="234"/>
        <v>34989</v>
      </c>
      <c r="AR104" s="14">
        <f>INDEX(属性投放!$DF$6:$DF$85,(卡牌属性!AG104-2)*20+卡牌属性!AL104)</f>
        <v>17509</v>
      </c>
      <c r="AS104" s="14">
        <f t="shared" si="235"/>
        <v>17509</v>
      </c>
      <c r="AT104" s="14">
        <f t="shared" si="235"/>
        <v>17509</v>
      </c>
      <c r="AU104" s="14">
        <f t="shared" si="235"/>
        <v>17509</v>
      </c>
      <c r="AV104" s="14">
        <f t="shared" si="235"/>
        <v>17509</v>
      </c>
      <c r="AW104" s="14">
        <f>INDEX(属性投放!$DG$6:$DG$85,(卡牌属性!AG104-2)*20+卡牌属性!AL104)</f>
        <v>174845</v>
      </c>
      <c r="AX104" s="14">
        <f t="shared" si="236"/>
        <v>174845</v>
      </c>
      <c r="AY104" s="14">
        <f t="shared" si="236"/>
        <v>174845</v>
      </c>
      <c r="AZ104" s="14">
        <f t="shared" si="236"/>
        <v>174845</v>
      </c>
      <c r="BA104" s="14">
        <f t="shared" si="236"/>
        <v>174845</v>
      </c>
      <c r="BB104" s="14">
        <f>INDEX(属性投放!$DK$6:$DK$85,(卡牌属性!AG104-2)*20+卡牌属性!AL104)</f>
        <v>826</v>
      </c>
      <c r="BC104" s="14">
        <f t="shared" si="237"/>
        <v>826</v>
      </c>
      <c r="BD104" s="14">
        <f t="shared" si="237"/>
        <v>826</v>
      </c>
      <c r="BE104" s="14">
        <f t="shared" si="237"/>
        <v>826</v>
      </c>
      <c r="BF104" s="14">
        <f t="shared" si="237"/>
        <v>826</v>
      </c>
      <c r="BG104" s="14">
        <f>INDEX(属性投放!$DL$6:$DL$85,(卡牌属性!AG104-2)*20+卡牌属性!AL104)</f>
        <v>413</v>
      </c>
      <c r="BH104" s="14">
        <f t="shared" si="238"/>
        <v>413</v>
      </c>
      <c r="BI104" s="14">
        <f t="shared" si="238"/>
        <v>413</v>
      </c>
      <c r="BJ104" s="14">
        <f t="shared" si="238"/>
        <v>413</v>
      </c>
      <c r="BK104" s="14">
        <f t="shared" si="238"/>
        <v>413</v>
      </c>
      <c r="BL104" s="14">
        <f>INDEX(属性投放!$DM$6:$DM$85,(卡牌属性!AG104-2)*20+卡牌属性!AL104)</f>
        <v>4130</v>
      </c>
      <c r="BM104" s="14">
        <f t="shared" si="239"/>
        <v>4130</v>
      </c>
      <c r="BN104" s="14">
        <f t="shared" si="239"/>
        <v>4130</v>
      </c>
      <c r="BO104" s="14">
        <f t="shared" si="239"/>
        <v>4130</v>
      </c>
      <c r="BP104" s="14">
        <f t="shared" si="239"/>
        <v>4130</v>
      </c>
      <c r="BU104" s="13">
        <v>100</v>
      </c>
      <c r="BV104" s="13">
        <f t="shared" si="176"/>
        <v>5</v>
      </c>
      <c r="BW104" s="14">
        <f t="shared" si="177"/>
        <v>3</v>
      </c>
      <c r="BX104" s="14">
        <f t="shared" si="178"/>
        <v>1102005</v>
      </c>
      <c r="BY104" s="14" t="str">
        <f t="shared" si="179"/>
        <v>李轩辕20突</v>
      </c>
      <c r="BZ104" s="25" t="s">
        <v>162</v>
      </c>
      <c r="CA104" s="14">
        <v>2</v>
      </c>
      <c r="CB104" s="14">
        <f t="shared" si="180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674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674</v>
      </c>
      <c r="CN104" s="14">
        <f>INDEX(属性投放!$BD$6:$BD$85,(BW104-2)*20+CB104)</f>
        <v>400</v>
      </c>
      <c r="CQ104" s="13">
        <v>100</v>
      </c>
      <c r="CR104" s="13">
        <f t="shared" si="209"/>
        <v>2</v>
      </c>
      <c r="CS104" s="13">
        <f t="shared" si="210"/>
        <v>48</v>
      </c>
      <c r="CT104" s="14">
        <f t="shared" si="211"/>
        <v>3</v>
      </c>
      <c r="CU104" s="14">
        <f t="shared" si="212"/>
        <v>1102002</v>
      </c>
      <c r="CV104" s="14" t="str">
        <f>INDEX($O$6:$O$36,CR104)&amp;"-"&amp;INDEX(属性投放!$AB$7:$AB$36,CX104)&amp;"-魂火-"&amp;CZ104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701</v>
      </c>
      <c r="CZ104" s="14">
        <f>INDEX(属性投放!$AM$7:$AM$58,CS104)</f>
        <v>3</v>
      </c>
      <c r="DA104" s="14">
        <f t="shared" si="181"/>
        <v>48</v>
      </c>
      <c r="DB104" s="14">
        <f>INDEX(属性投放!$AN$7:$AN$58,DA104)</f>
        <v>140</v>
      </c>
      <c r="DC104" s="14" t="s">
        <v>702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703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704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2"/>
        <v>1102005</v>
      </c>
      <c r="DQ104" s="14" t="str">
        <f t="shared" si="183"/>
        <v>李轩辕20突</v>
      </c>
      <c r="DR104" s="14">
        <f t="shared" si="213"/>
        <v>4</v>
      </c>
      <c r="DS104" s="14">
        <f t="shared" si="214"/>
        <v>5</v>
      </c>
      <c r="DT104" s="14">
        <f t="shared" si="215"/>
        <v>6</v>
      </c>
      <c r="DU104" s="14">
        <f t="shared" si="184"/>
        <v>3</v>
      </c>
      <c r="DV104" s="14">
        <f t="shared" si="185"/>
        <v>20</v>
      </c>
      <c r="DW104" s="14">
        <f t="shared" si="186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F104" s="14">
        <f>INDEX(属性投放!$BP$6:$BP$85,(卡牌属性!$DU104-2)*20+卡牌属性!$DV104)</f>
        <v>2000</v>
      </c>
      <c r="FG104" s="14">
        <f>INDEX(属性投放!$BP$6:$BP$85,(卡牌属性!$DU104-2)*20+卡牌属性!$DV104)</f>
        <v>2000</v>
      </c>
      <c r="FH104" s="14">
        <f>INDEX(属性投放!$BP$6:$BP$85,(卡牌属性!$DU104-2)*20+卡牌属性!$DV104)</f>
        <v>2000</v>
      </c>
      <c r="FI104" s="14">
        <f>INDEX(属性投放!$BP$6:$BP$85,(卡牌属性!$DU104-2)*20+卡牌属性!$DV104)</f>
        <v>2000</v>
      </c>
      <c r="FJ104" s="14">
        <f>INDEX(属性投放!$BP$6:$BP$85,(卡牌属性!$DU104-2)*20+卡牌属性!$DV104)</f>
        <v>2000</v>
      </c>
      <c r="FK104" s="14">
        <f>INDEX(属性投放!$BQ$6:$BQ$85,(卡牌属性!$DU104-2)*20+卡牌属性!$DV104)</f>
        <v>1000</v>
      </c>
      <c r="FL104" s="14">
        <f>INDEX(属性投放!$BQ$6:$BQ$85,(卡牌属性!$DU104-2)*20+卡牌属性!$DV104)</f>
        <v>1000</v>
      </c>
      <c r="FM104" s="14">
        <f>INDEX(属性投放!$BQ$6:$BQ$85,(卡牌属性!$DU104-2)*20+卡牌属性!$DV104)</f>
        <v>1000</v>
      </c>
      <c r="FN104" s="14">
        <f>INDEX(属性投放!$BQ$6:$BQ$85,(卡牌属性!$DU104-2)*20+卡牌属性!$DV104)</f>
        <v>1000</v>
      </c>
      <c r="FO104" s="14">
        <f>INDEX(属性投放!$BQ$6:$BQ$85,(卡牌属性!$DU104-2)*20+卡牌属性!$DV104)</f>
        <v>1000</v>
      </c>
      <c r="FP104" s="14">
        <f>INDEX(属性投放!$BR$6:$BR$85,(卡牌属性!$DU104-2)*20+卡牌属性!$DV104)</f>
        <v>20000</v>
      </c>
      <c r="FQ104" s="14">
        <f>INDEX(属性投放!$BR$6:$BR$85,(卡牌属性!$DU104-2)*20+卡牌属性!$DV104)</f>
        <v>20000</v>
      </c>
      <c r="FR104" s="14">
        <f>INDEX(属性投放!$BR$6:$BR$85,(卡牌属性!$DU104-2)*20+卡牌属性!$DV104)</f>
        <v>20000</v>
      </c>
      <c r="FS104" s="14">
        <f>INDEX(属性投放!$BR$6:$BR$85,(卡牌属性!$DU104-2)*20+卡牌属性!$DV104)</f>
        <v>20000</v>
      </c>
      <c r="FT104" s="14">
        <f>INDEX(属性投放!$BR$6:$BR$85,(卡牌属性!$DU104-2)*20+卡牌属性!$DV104)</f>
        <v>20000</v>
      </c>
      <c r="FX104" s="13">
        <v>100</v>
      </c>
      <c r="FY104" s="13">
        <f t="shared" si="257"/>
        <v>20</v>
      </c>
      <c r="FZ104" s="14">
        <f t="shared" si="216"/>
        <v>1102020</v>
      </c>
      <c r="GA104" s="14" t="s">
        <v>1478</v>
      </c>
      <c r="GB104" s="14">
        <f t="shared" si="258"/>
        <v>5</v>
      </c>
      <c r="GC104" s="14" t="str">
        <f t="shared" si="259"/>
        <v>高顺-5星</v>
      </c>
      <c r="GD104" s="14">
        <f>INDEX(Y$6:Y$36,$FY104)+INDEX(属性偏向!Z$4:Z$8,卡牌属性!$GB104)</f>
        <v>9</v>
      </c>
      <c r="GE104" s="14" t="str">
        <f>INDEX(属性评价,卡牌属性!GD104)</f>
        <v>S</v>
      </c>
      <c r="GF104" s="14">
        <f>INDEX(Z$6:Z$36,$FY104)+INDEX(属性偏向!AA$4:AA$8,卡牌属性!$GB104)</f>
        <v>8</v>
      </c>
      <c r="GG104" s="14" t="str">
        <f>INDEX(属性评价,卡牌属性!GF104)</f>
        <v>A+</v>
      </c>
      <c r="GH104" s="14">
        <f>INDEX(AA$6:AA$36,$FY104)+INDEX(属性偏向!AB$4:AB$8,卡牌属性!$GB104)</f>
        <v>8</v>
      </c>
      <c r="GI104" s="14" t="str">
        <f>INDEX(属性评价,卡牌属性!GH104)</f>
        <v>A+</v>
      </c>
      <c r="GL104" s="13">
        <v>100</v>
      </c>
      <c r="GM104" s="13">
        <f t="shared" si="256"/>
        <v>20</v>
      </c>
      <c r="GN104" s="14">
        <f t="shared" si="217"/>
        <v>1101023</v>
      </c>
      <c r="GO104" s="14" t="s">
        <v>1478</v>
      </c>
      <c r="GP104" s="14">
        <f t="shared" si="260"/>
        <v>5</v>
      </c>
      <c r="GQ104" s="14" t="str">
        <f t="shared" si="261"/>
        <v>朱童-5星</v>
      </c>
      <c r="GR104" s="14">
        <f>INDEX(J$6:J$36,$GM104)+INDEX(属性偏向!Z$4:Z$8,卡牌属性!$GB104)</f>
        <v>8</v>
      </c>
      <c r="GS104" s="14" t="str">
        <f>INDEX(属性评价,卡牌属性!GR104)</f>
        <v>A+</v>
      </c>
      <c r="GT104" s="14">
        <f>INDEX(K$6:K$36,$GM104)+INDEX(属性偏向!Z$4:Z$8,卡牌属性!$GB104)</f>
        <v>8</v>
      </c>
      <c r="GU104" s="14" t="str">
        <f>INDEX(属性评价,卡牌属性!GT104)</f>
        <v>A+</v>
      </c>
      <c r="GV104" s="14">
        <f>INDEX(L$6:L$36,$GM104)+INDEX(属性偏向!Z$4:Z$8,卡牌属性!$GB104)</f>
        <v>8</v>
      </c>
      <c r="GW104" s="14" t="str">
        <f>INDEX(属性评价,卡牌属性!GV104)</f>
        <v>A+</v>
      </c>
      <c r="HA104" s="13">
        <v>100</v>
      </c>
      <c r="HB104" s="13">
        <f>MATCH(HA104-1,属性投放!$T$6:$T$66,1)</f>
        <v>19</v>
      </c>
      <c r="HC104" s="13">
        <f>MATCH(HA104,属性投放!$AN$6:$AN$58,1)-1</f>
        <v>32</v>
      </c>
      <c r="HD104" s="13">
        <f>MATCH(HA104-1,属性投放!$AD$6:$AD$26,1)</f>
        <v>14</v>
      </c>
      <c r="HE104" s="13" t="str">
        <f>INDEX(属性投放!$AB$7:$AB$26,卡牌属性!HD104)</f>
        <v>焦热+1</v>
      </c>
      <c r="HF104" s="14">
        <f t="shared" si="262"/>
        <v>2735</v>
      </c>
      <c r="HG104" s="14">
        <f t="shared" si="263"/>
        <v>1344</v>
      </c>
      <c r="HH104" s="14">
        <f t="shared" si="264"/>
        <v>26650</v>
      </c>
      <c r="HI104" s="14">
        <f t="shared" si="265"/>
        <v>15</v>
      </c>
      <c r="HJ104" s="14">
        <f t="shared" si="266"/>
        <v>8</v>
      </c>
      <c r="HK104" s="14">
        <f t="shared" si="267"/>
        <v>150</v>
      </c>
      <c r="HL104" s="14">
        <f>HF104+HI104*($HA104-INDEX(属性投放!$AD$6:$AD$26,卡牌属性!$HD104))</f>
        <v>2810</v>
      </c>
      <c r="HM104" s="14">
        <f>HG104+HJ104*($HA104-INDEX(属性投放!$AD$6:$AD$26,卡牌属性!$HD104))</f>
        <v>1384</v>
      </c>
      <c r="HN104" s="14">
        <f>HH104+HK104*($HA104-INDEX(属性投放!$AD$6:$AD$26,卡牌属性!$HD104))</f>
        <v>27400</v>
      </c>
      <c r="HO104" s="14">
        <f t="shared" si="268"/>
        <v>3205</v>
      </c>
      <c r="HP104" s="14">
        <f t="shared" si="269"/>
        <v>1606</v>
      </c>
      <c r="HQ104" s="14">
        <f t="shared" si="270"/>
        <v>32050</v>
      </c>
      <c r="HR104" s="14">
        <f>IF(COUNTIF(属性投放!$AN$7:$AN$58,"="&amp;卡牌属性!HA104)&gt;0,卡牌属性!HC104,0)</f>
        <v>32</v>
      </c>
      <c r="HS104" s="14">
        <f t="shared" si="271"/>
        <v>270</v>
      </c>
      <c r="HT104" s="14">
        <f t="shared" si="272"/>
        <v>135</v>
      </c>
      <c r="HU104" s="14">
        <f t="shared" si="273"/>
        <v>2700</v>
      </c>
      <c r="HV104" s="14">
        <f>IF(COUNTIF(属性投放!$AD$6:$AD$26,"="&amp;卡牌属性!HA104)&gt;0,卡牌属性!HD104,0)</f>
        <v>0</v>
      </c>
      <c r="HW104" s="14">
        <f t="shared" si="274"/>
        <v>0</v>
      </c>
      <c r="HX104" s="14">
        <f t="shared" si="275"/>
        <v>0</v>
      </c>
      <c r="HY104" s="14">
        <f t="shared" si="276"/>
        <v>0</v>
      </c>
      <c r="HZ104" s="14">
        <f t="shared" si="218"/>
        <v>15</v>
      </c>
      <c r="IA104" s="14">
        <f t="shared" si="219"/>
        <v>8</v>
      </c>
      <c r="IB104" s="14">
        <f t="shared" si="220"/>
        <v>150</v>
      </c>
      <c r="IC104" s="14">
        <f t="shared" si="221"/>
        <v>6015</v>
      </c>
      <c r="ID104" s="14">
        <f t="shared" si="222"/>
        <v>2990</v>
      </c>
      <c r="IE104" s="14">
        <f t="shared" si="223"/>
        <v>59450</v>
      </c>
      <c r="IF104" s="14">
        <f t="shared" si="224"/>
        <v>460</v>
      </c>
      <c r="IG104" s="14">
        <f t="shared" si="225"/>
        <v>8100</v>
      </c>
      <c r="IH104" s="14">
        <f t="shared" si="226"/>
        <v>0</v>
      </c>
      <c r="II104" s="14">
        <f t="shared" si="227"/>
        <v>179400</v>
      </c>
      <c r="IJ104" s="17">
        <f t="shared" si="228"/>
        <v>2.5641025641025641E-3</v>
      </c>
      <c r="IK104" s="17">
        <f t="shared" si="229"/>
        <v>4.51505016722408E-2</v>
      </c>
      <c r="IL104" s="17">
        <f t="shared" si="230"/>
        <v>0</v>
      </c>
      <c r="IM104" s="23">
        <f>SUM(IF$5:IF104)</f>
        <v>28980</v>
      </c>
      <c r="IN104" s="14">
        <f>SUM(IG$5:IG104)</f>
        <v>96220</v>
      </c>
      <c r="IO104" s="14">
        <f>SUM(IH$5:IH104)</f>
        <v>42160</v>
      </c>
      <c r="IP104" s="17">
        <f t="shared" si="231"/>
        <v>0.16153846153846155</v>
      </c>
      <c r="IQ104" s="17">
        <f t="shared" si="232"/>
        <v>0.53634336677814942</v>
      </c>
      <c r="IR104" s="17">
        <f t="shared" si="233"/>
        <v>0.23500557413600892</v>
      </c>
    </row>
    <row r="105" spans="31:252" ht="16.5" x14ac:dyDescent="0.2">
      <c r="AE105" s="13">
        <v>101</v>
      </c>
      <c r="AF105" s="13">
        <f t="shared" si="208"/>
        <v>6</v>
      </c>
      <c r="AG105" s="13">
        <f t="shared" si="172"/>
        <v>4</v>
      </c>
      <c r="AH105" s="14">
        <f t="shared" si="173"/>
        <v>1101006</v>
      </c>
      <c r="AI105" s="14" t="str">
        <f t="shared" si="174"/>
        <v>红莲·缇娜1突</v>
      </c>
      <c r="AJ105" s="25" t="s">
        <v>162</v>
      </c>
      <c r="AK105" s="14">
        <v>1</v>
      </c>
      <c r="AL105" s="14">
        <f t="shared" si="175"/>
        <v>1</v>
      </c>
      <c r="AM105" s="14">
        <f>INDEX(属性投放!$DE$6:$DE$85,(卡牌属性!AG105-2)*20+卡牌属性!AL105)</f>
        <v>120</v>
      </c>
      <c r="AN105" s="14">
        <f t="shared" ref="AN105:AQ124" si="277">$AM105</f>
        <v>120</v>
      </c>
      <c r="AO105" s="14">
        <f t="shared" si="277"/>
        <v>120</v>
      </c>
      <c r="AP105" s="14">
        <f t="shared" si="277"/>
        <v>120</v>
      </c>
      <c r="AQ105" s="14">
        <f t="shared" si="277"/>
        <v>120</v>
      </c>
      <c r="AR105" s="14">
        <f>INDEX(属性投放!$DF$6:$DF$85,(卡牌属性!AG105-2)*20+卡牌属性!AL105)</f>
        <v>20</v>
      </c>
      <c r="AS105" s="14">
        <f t="shared" ref="AS105:AV124" si="278">$AR105</f>
        <v>20</v>
      </c>
      <c r="AT105" s="14">
        <f t="shared" si="278"/>
        <v>20</v>
      </c>
      <c r="AU105" s="14">
        <f t="shared" si="278"/>
        <v>20</v>
      </c>
      <c r="AV105" s="14">
        <f t="shared" si="278"/>
        <v>20</v>
      </c>
      <c r="AW105" s="14">
        <f>INDEX(属性投放!$DG$6:$DG$85,(卡牌属性!AG105-2)*20+卡牌属性!AL105)</f>
        <v>500</v>
      </c>
      <c r="AX105" s="14">
        <f t="shared" ref="AX105:BA124" si="279">$AW105</f>
        <v>500</v>
      </c>
      <c r="AY105" s="14">
        <f t="shared" si="279"/>
        <v>500</v>
      </c>
      <c r="AZ105" s="14">
        <f t="shared" si="279"/>
        <v>500</v>
      </c>
      <c r="BA105" s="14">
        <f t="shared" si="279"/>
        <v>500</v>
      </c>
      <c r="BB105" s="14">
        <f>INDEX(属性投放!$DK$6:$DK$85,(卡牌属性!AG105-2)*20+卡牌属性!AL105)</f>
        <v>13</v>
      </c>
      <c r="BC105" s="14">
        <f t="shared" ref="BC105:BF124" si="280">$BB105</f>
        <v>13</v>
      </c>
      <c r="BD105" s="14">
        <f t="shared" si="280"/>
        <v>13</v>
      </c>
      <c r="BE105" s="14">
        <f t="shared" si="280"/>
        <v>13</v>
      </c>
      <c r="BF105" s="14">
        <f t="shared" si="280"/>
        <v>13</v>
      </c>
      <c r="BG105" s="14">
        <f>INDEX(属性投放!$DL$6:$DL$85,(卡牌属性!AG105-2)*20+卡牌属性!AL105)</f>
        <v>6</v>
      </c>
      <c r="BH105" s="14">
        <f t="shared" ref="BH105:BK124" si="281">$BG105</f>
        <v>6</v>
      </c>
      <c r="BI105" s="14">
        <f t="shared" si="281"/>
        <v>6</v>
      </c>
      <c r="BJ105" s="14">
        <f t="shared" si="281"/>
        <v>6</v>
      </c>
      <c r="BK105" s="14">
        <f t="shared" si="281"/>
        <v>6</v>
      </c>
      <c r="BL105" s="14">
        <f>INDEX(属性投放!$DM$6:$DM$85,(卡牌属性!AG105-2)*20+卡牌属性!AL105)</f>
        <v>65</v>
      </c>
      <c r="BM105" s="14">
        <f t="shared" ref="BM105:BP124" si="282">$BL105</f>
        <v>65</v>
      </c>
      <c r="BN105" s="14">
        <f t="shared" si="282"/>
        <v>65</v>
      </c>
      <c r="BO105" s="14">
        <f t="shared" si="282"/>
        <v>65</v>
      </c>
      <c r="BP105" s="14">
        <f t="shared" si="282"/>
        <v>65</v>
      </c>
      <c r="BU105" s="13">
        <v>101</v>
      </c>
      <c r="BV105" s="13">
        <f t="shared" si="176"/>
        <v>6</v>
      </c>
      <c r="BW105" s="14">
        <f t="shared" si="177"/>
        <v>5</v>
      </c>
      <c r="BX105" s="14">
        <f t="shared" si="178"/>
        <v>1102006</v>
      </c>
      <c r="BY105" s="14" t="str">
        <f t="shared" si="179"/>
        <v>项羽1突</v>
      </c>
      <c r="BZ105" s="25" t="s">
        <v>162</v>
      </c>
      <c r="CA105" s="14">
        <v>2</v>
      </c>
      <c r="CB105" s="14">
        <f t="shared" si="180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674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674</v>
      </c>
      <c r="CN105" s="14">
        <f>INDEX(属性投放!$BD$6:$BD$85,(BW105-2)*20+CB105)</f>
        <v>150</v>
      </c>
      <c r="CQ105" s="13">
        <v>101</v>
      </c>
      <c r="CR105" s="13">
        <f t="shared" si="209"/>
        <v>2</v>
      </c>
      <c r="CS105" s="13">
        <f t="shared" si="210"/>
        <v>49</v>
      </c>
      <c r="CT105" s="14">
        <f t="shared" si="211"/>
        <v>3</v>
      </c>
      <c r="CU105" s="14">
        <f t="shared" si="212"/>
        <v>1102002</v>
      </c>
      <c r="CV105" s="14" t="str">
        <f>INDEX($O$6:$O$36,CR105)&amp;"-"&amp;INDEX(属性投放!$AB$7:$AB$36,CX105)&amp;"-魂火-"&amp;CZ105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701</v>
      </c>
      <c r="CZ105" s="14">
        <f>INDEX(属性投放!$AM$7:$AM$58,CS105)</f>
        <v>1</v>
      </c>
      <c r="DA105" s="14">
        <f t="shared" si="181"/>
        <v>49</v>
      </c>
      <c r="DB105" s="14">
        <f>INDEX(属性投放!$AN$7:$AN$58,DA105)</f>
        <v>142</v>
      </c>
      <c r="DC105" s="14" t="s">
        <v>702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703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704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2"/>
        <v>1102006</v>
      </c>
      <c r="DQ105" s="14" t="str">
        <f t="shared" si="183"/>
        <v>项羽1突</v>
      </c>
      <c r="DR105" s="14">
        <f t="shared" si="213"/>
        <v>8</v>
      </c>
      <c r="DS105" s="14">
        <f t="shared" si="214"/>
        <v>9</v>
      </c>
      <c r="DT105" s="14">
        <f t="shared" si="215"/>
        <v>8</v>
      </c>
      <c r="DU105" s="14">
        <f t="shared" si="184"/>
        <v>5</v>
      </c>
      <c r="DV105" s="14">
        <f t="shared" si="185"/>
        <v>1</v>
      </c>
      <c r="DW105" s="14">
        <f t="shared" si="186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F105" s="14">
        <f>INDEX(属性投放!$BP$6:$BP$85,(卡牌属性!$DU105-2)*20+卡牌属性!$DV105)</f>
        <v>70</v>
      </c>
      <c r="FG105" s="14">
        <f>INDEX(属性投放!$BP$6:$BP$85,(卡牌属性!$DU105-2)*20+卡牌属性!$DV105)</f>
        <v>70</v>
      </c>
      <c r="FH105" s="14">
        <f>INDEX(属性投放!$BP$6:$BP$85,(卡牌属性!$DU105-2)*20+卡牌属性!$DV105)</f>
        <v>70</v>
      </c>
      <c r="FI105" s="14">
        <f>INDEX(属性投放!$BP$6:$BP$85,(卡牌属性!$DU105-2)*20+卡牌属性!$DV105)</f>
        <v>70</v>
      </c>
      <c r="FJ105" s="14">
        <f>INDEX(属性投放!$BP$6:$BP$85,(卡牌属性!$DU105-2)*20+卡牌属性!$DV105)</f>
        <v>70</v>
      </c>
      <c r="FK105" s="14">
        <f>INDEX(属性投放!$BQ$6:$BQ$85,(卡牌属性!$DU105-2)*20+卡牌属性!$DV105)</f>
        <v>35</v>
      </c>
      <c r="FL105" s="14">
        <f>INDEX(属性投放!$BQ$6:$BQ$85,(卡牌属性!$DU105-2)*20+卡牌属性!$DV105)</f>
        <v>35</v>
      </c>
      <c r="FM105" s="14">
        <f>INDEX(属性投放!$BQ$6:$BQ$85,(卡牌属性!$DU105-2)*20+卡牌属性!$DV105)</f>
        <v>35</v>
      </c>
      <c r="FN105" s="14">
        <f>INDEX(属性投放!$BQ$6:$BQ$85,(卡牌属性!$DU105-2)*20+卡牌属性!$DV105)</f>
        <v>35</v>
      </c>
      <c r="FO105" s="14">
        <f>INDEX(属性投放!$BQ$6:$BQ$85,(卡牌属性!$DU105-2)*20+卡牌属性!$DV105)</f>
        <v>35</v>
      </c>
      <c r="FP105" s="14">
        <f>INDEX(属性投放!$BR$6:$BR$85,(卡牌属性!$DU105-2)*20+卡牌属性!$DV105)</f>
        <v>700</v>
      </c>
      <c r="FQ105" s="14">
        <f>INDEX(属性投放!$BR$6:$BR$85,(卡牌属性!$DU105-2)*20+卡牌属性!$DV105)</f>
        <v>700</v>
      </c>
      <c r="FR105" s="14">
        <f>INDEX(属性投放!$BR$6:$BR$85,(卡牌属性!$DU105-2)*20+卡牌属性!$DV105)</f>
        <v>700</v>
      </c>
      <c r="FS105" s="14">
        <f>INDEX(属性投放!$BR$6:$BR$85,(卡牌属性!$DU105-2)*20+卡牌属性!$DV105)</f>
        <v>700</v>
      </c>
      <c r="FT105" s="14">
        <f>INDEX(属性投放!$BR$6:$BR$85,(卡牌属性!$DU105-2)*20+卡牌属性!$DV105)</f>
        <v>700</v>
      </c>
      <c r="FX105" s="13">
        <v>101</v>
      </c>
      <c r="FY105" s="13">
        <f t="shared" si="257"/>
        <v>21</v>
      </c>
      <c r="FZ105" s="14">
        <f t="shared" si="216"/>
        <v>1102021</v>
      </c>
      <c r="GA105" s="14" t="s">
        <v>1478</v>
      </c>
      <c r="GB105" s="14">
        <f t="shared" si="258"/>
        <v>1</v>
      </c>
      <c r="GC105" s="14" t="str">
        <f t="shared" si="259"/>
        <v>烈风螳螂-1星</v>
      </c>
      <c r="GD105" s="14">
        <f>INDEX(Y$6:Y$36,$FY105)+INDEX(属性偏向!Z$4:Z$8,卡牌属性!$GB105)</f>
        <v>7</v>
      </c>
      <c r="GE105" s="14" t="str">
        <f>INDEX(属性评价,卡牌属性!GD105)</f>
        <v>A</v>
      </c>
      <c r="GF105" s="14">
        <f>INDEX(Z$6:Z$36,$FY105)+INDEX(属性偏向!AA$4:AA$8,卡牌属性!$GB105)</f>
        <v>5</v>
      </c>
      <c r="GG105" s="14" t="str">
        <f>INDEX(属性评价,卡牌属性!GF105)</f>
        <v>B</v>
      </c>
      <c r="GH105" s="14">
        <f>INDEX(AA$6:AA$36,$FY105)+INDEX(属性偏向!AB$4:AB$8,卡牌属性!$GB105)</f>
        <v>3</v>
      </c>
      <c r="GI105" s="14" t="str">
        <f>INDEX(属性评价,卡牌属性!GH105)</f>
        <v>C</v>
      </c>
      <c r="GL105" s="13">
        <v>101</v>
      </c>
      <c r="GM105" s="13">
        <f t="shared" si="256"/>
        <v>21</v>
      </c>
      <c r="GN105" s="14">
        <f t="shared" si="217"/>
        <v>1101026</v>
      </c>
      <c r="GO105" s="14" t="s">
        <v>1478</v>
      </c>
      <c r="GP105" s="14">
        <f t="shared" si="260"/>
        <v>1</v>
      </c>
      <c r="GQ105" s="14" t="str">
        <f t="shared" si="261"/>
        <v>貂灵芸-1星</v>
      </c>
      <c r="GR105" s="14">
        <f>INDEX(J$6:J$36,$GM105)+INDEX(属性偏向!Z$4:Z$8,卡牌属性!$GB105)</f>
        <v>9</v>
      </c>
      <c r="GS105" s="14" t="str">
        <f>INDEX(属性评价,卡牌属性!GR105)</f>
        <v>S</v>
      </c>
      <c r="GT105" s="14">
        <f>INDEX(K$6:K$36,$GM105)+INDEX(属性偏向!Z$4:Z$8,卡牌属性!$GB105)</f>
        <v>5</v>
      </c>
      <c r="GU105" s="14" t="str">
        <f>INDEX(属性评价,卡牌属性!GT105)</f>
        <v>B</v>
      </c>
      <c r="GV105" s="14">
        <f>INDEX(L$6:L$36,$GM105)+INDEX(属性偏向!Z$4:Z$8,卡牌属性!$GB105)</f>
        <v>5</v>
      </c>
      <c r="GW105" s="14" t="str">
        <f>INDEX(属性评价,卡牌属性!GV105)</f>
        <v>B</v>
      </c>
      <c r="HA105" s="13">
        <v>101</v>
      </c>
      <c r="HB105" s="13">
        <f>MATCH(HA105-1,属性投放!$T$6:$T$66,1)</f>
        <v>19</v>
      </c>
      <c r="HC105" s="13">
        <f>MATCH(HA105,属性投放!$AN$6:$AN$58,1)-1</f>
        <v>32</v>
      </c>
      <c r="HD105" s="13">
        <f>MATCH(HA105-1,属性投放!$AD$6:$AD$26,1)</f>
        <v>14</v>
      </c>
      <c r="HE105" s="13" t="str">
        <f>INDEX(属性投放!$AB$7:$AB$26,卡牌属性!HD105)</f>
        <v>焦热+1</v>
      </c>
      <c r="HF105" s="14">
        <f t="shared" si="262"/>
        <v>2735</v>
      </c>
      <c r="HG105" s="14">
        <f t="shared" si="263"/>
        <v>1344</v>
      </c>
      <c r="HH105" s="14">
        <f t="shared" si="264"/>
        <v>26650</v>
      </c>
      <c r="HI105" s="14">
        <f t="shared" si="265"/>
        <v>15</v>
      </c>
      <c r="HJ105" s="14">
        <f t="shared" si="266"/>
        <v>8</v>
      </c>
      <c r="HK105" s="14">
        <f t="shared" si="267"/>
        <v>150</v>
      </c>
      <c r="HL105" s="14">
        <f>HF105+HI105*($HA105-INDEX(属性投放!$AD$6:$AD$26,卡牌属性!$HD105))</f>
        <v>2825</v>
      </c>
      <c r="HM105" s="14">
        <f>HG105+HJ105*($HA105-INDEX(属性投放!$AD$6:$AD$26,卡牌属性!$HD105))</f>
        <v>1392</v>
      </c>
      <c r="HN105" s="14">
        <f>HH105+HK105*($HA105-INDEX(属性投放!$AD$6:$AD$26,卡牌属性!$HD105))</f>
        <v>27550</v>
      </c>
      <c r="HO105" s="14">
        <f t="shared" si="268"/>
        <v>3205</v>
      </c>
      <c r="HP105" s="14">
        <f t="shared" si="269"/>
        <v>1606</v>
      </c>
      <c r="HQ105" s="14">
        <f t="shared" si="270"/>
        <v>32050</v>
      </c>
      <c r="HR105" s="14">
        <f>IF(COUNTIF(属性投放!$AN$7:$AN$58,"="&amp;卡牌属性!HA105)&gt;0,卡牌属性!HC105,0)</f>
        <v>0</v>
      </c>
      <c r="HS105" s="14">
        <f t="shared" si="271"/>
        <v>0</v>
      </c>
      <c r="HT105" s="14">
        <f t="shared" si="272"/>
        <v>0</v>
      </c>
      <c r="HU105" s="14">
        <f t="shared" si="273"/>
        <v>0</v>
      </c>
      <c r="HV105" s="14">
        <f>IF(COUNTIF(属性投放!$AD$6:$AD$26,"="&amp;卡牌属性!HA105)&gt;0,卡牌属性!HD105,0)</f>
        <v>0</v>
      </c>
      <c r="HW105" s="14">
        <f t="shared" si="274"/>
        <v>0</v>
      </c>
      <c r="HX105" s="14">
        <f t="shared" si="275"/>
        <v>0</v>
      </c>
      <c r="HY105" s="14">
        <f t="shared" si="276"/>
        <v>0</v>
      </c>
      <c r="HZ105" s="14">
        <f t="shared" si="218"/>
        <v>15</v>
      </c>
      <c r="IA105" s="14">
        <f t="shared" si="219"/>
        <v>8</v>
      </c>
      <c r="IB105" s="14">
        <f t="shared" si="220"/>
        <v>150</v>
      </c>
      <c r="IC105" s="14">
        <f t="shared" si="221"/>
        <v>6030</v>
      </c>
      <c r="ID105" s="14">
        <f t="shared" si="222"/>
        <v>2998</v>
      </c>
      <c r="IE105" s="14">
        <f t="shared" si="223"/>
        <v>59600</v>
      </c>
      <c r="IF105" s="14">
        <f t="shared" si="224"/>
        <v>460</v>
      </c>
      <c r="IG105" s="14">
        <f t="shared" si="225"/>
        <v>0</v>
      </c>
      <c r="IH105" s="14">
        <f t="shared" si="226"/>
        <v>0</v>
      </c>
      <c r="II105" s="14">
        <f t="shared" si="227"/>
        <v>179860</v>
      </c>
      <c r="IJ105" s="17">
        <f t="shared" si="228"/>
        <v>2.5575447570332483E-3</v>
      </c>
      <c r="IK105" s="17">
        <f t="shared" si="229"/>
        <v>0</v>
      </c>
      <c r="IL105" s="17">
        <f t="shared" si="230"/>
        <v>0</v>
      </c>
      <c r="IM105" s="23">
        <f>SUM(IF$5:IF105)</f>
        <v>29440</v>
      </c>
      <c r="IN105" s="14">
        <f>SUM(IG$5:IG105)</f>
        <v>96220</v>
      </c>
      <c r="IO105" s="14">
        <f>SUM(IH$5:IH105)</f>
        <v>42160</v>
      </c>
      <c r="IP105" s="17">
        <f t="shared" si="231"/>
        <v>0.16368286445012789</v>
      </c>
      <c r="IQ105" s="17">
        <f t="shared" si="232"/>
        <v>0.53497164461247637</v>
      </c>
      <c r="IR105" s="17">
        <f t="shared" si="233"/>
        <v>0.23440453686200377</v>
      </c>
    </row>
    <row r="106" spans="31:252" ht="16.5" x14ac:dyDescent="0.2">
      <c r="AE106" s="13">
        <v>102</v>
      </c>
      <c r="AF106" s="13">
        <f t="shared" si="208"/>
        <v>6</v>
      </c>
      <c r="AG106" s="13">
        <f t="shared" si="172"/>
        <v>4</v>
      </c>
      <c r="AH106" s="14">
        <f t="shared" si="173"/>
        <v>1101006</v>
      </c>
      <c r="AI106" s="14" t="str">
        <f t="shared" si="174"/>
        <v>红莲·缇娜2突</v>
      </c>
      <c r="AJ106" s="25" t="s">
        <v>162</v>
      </c>
      <c r="AK106" s="14">
        <v>1</v>
      </c>
      <c r="AL106" s="14">
        <f t="shared" si="175"/>
        <v>2</v>
      </c>
      <c r="AM106" s="14">
        <f>INDEX(属性投放!$DE$6:$DE$85,(卡牌属性!AG106-2)*20+卡牌属性!AL106)</f>
        <v>250</v>
      </c>
      <c r="AN106" s="14">
        <f t="shared" si="277"/>
        <v>250</v>
      </c>
      <c r="AO106" s="14">
        <f t="shared" si="277"/>
        <v>250</v>
      </c>
      <c r="AP106" s="14">
        <f t="shared" si="277"/>
        <v>250</v>
      </c>
      <c r="AQ106" s="14">
        <f t="shared" si="277"/>
        <v>250</v>
      </c>
      <c r="AR106" s="14">
        <f>INDEX(属性投放!$DF$6:$DF$85,(卡牌属性!AG106-2)*20+卡牌属性!AL106)</f>
        <v>80</v>
      </c>
      <c r="AS106" s="14">
        <f t="shared" si="278"/>
        <v>80</v>
      </c>
      <c r="AT106" s="14">
        <f t="shared" si="278"/>
        <v>80</v>
      </c>
      <c r="AU106" s="14">
        <f t="shared" si="278"/>
        <v>80</v>
      </c>
      <c r="AV106" s="14">
        <f t="shared" si="278"/>
        <v>80</v>
      </c>
      <c r="AW106" s="14">
        <f>INDEX(属性投放!$DG$6:$DG$85,(卡牌属性!AG106-2)*20+卡牌属性!AL106)</f>
        <v>1150</v>
      </c>
      <c r="AX106" s="14">
        <f t="shared" si="279"/>
        <v>1150</v>
      </c>
      <c r="AY106" s="14">
        <f t="shared" si="279"/>
        <v>1150</v>
      </c>
      <c r="AZ106" s="14">
        <f t="shared" si="279"/>
        <v>1150</v>
      </c>
      <c r="BA106" s="14">
        <f t="shared" si="279"/>
        <v>1150</v>
      </c>
      <c r="BB106" s="14">
        <f>INDEX(属性投放!$DK$6:$DK$85,(卡牌属性!AG106-2)*20+卡牌属性!AL106)</f>
        <v>26</v>
      </c>
      <c r="BC106" s="14">
        <f t="shared" si="280"/>
        <v>26</v>
      </c>
      <c r="BD106" s="14">
        <f t="shared" si="280"/>
        <v>26</v>
      </c>
      <c r="BE106" s="14">
        <f t="shared" si="280"/>
        <v>26</v>
      </c>
      <c r="BF106" s="14">
        <f t="shared" si="280"/>
        <v>26</v>
      </c>
      <c r="BG106" s="14">
        <f>INDEX(属性投放!$DL$6:$DL$85,(卡牌属性!AG106-2)*20+卡牌属性!AL106)</f>
        <v>14</v>
      </c>
      <c r="BH106" s="14">
        <f t="shared" si="281"/>
        <v>14</v>
      </c>
      <c r="BI106" s="14">
        <f t="shared" si="281"/>
        <v>14</v>
      </c>
      <c r="BJ106" s="14">
        <f t="shared" si="281"/>
        <v>14</v>
      </c>
      <c r="BK106" s="14">
        <f t="shared" si="281"/>
        <v>14</v>
      </c>
      <c r="BL106" s="14">
        <f>INDEX(属性投放!$DM$6:$DM$85,(卡牌属性!AG106-2)*20+卡牌属性!AL106)</f>
        <v>130</v>
      </c>
      <c r="BM106" s="14">
        <f t="shared" si="282"/>
        <v>130</v>
      </c>
      <c r="BN106" s="14">
        <f t="shared" si="282"/>
        <v>130</v>
      </c>
      <c r="BO106" s="14">
        <f t="shared" si="282"/>
        <v>130</v>
      </c>
      <c r="BP106" s="14">
        <f t="shared" si="282"/>
        <v>130</v>
      </c>
      <c r="BU106" s="13">
        <v>102</v>
      </c>
      <c r="BV106" s="13">
        <f t="shared" si="176"/>
        <v>6</v>
      </c>
      <c r="BW106" s="14">
        <f t="shared" si="177"/>
        <v>5</v>
      </c>
      <c r="BX106" s="14">
        <f t="shared" si="178"/>
        <v>1102006</v>
      </c>
      <c r="BY106" s="14" t="str">
        <f t="shared" si="179"/>
        <v>项羽2突</v>
      </c>
      <c r="BZ106" s="25" t="s">
        <v>162</v>
      </c>
      <c r="CA106" s="14">
        <v>2</v>
      </c>
      <c r="CB106" s="14">
        <f t="shared" si="180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674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674</v>
      </c>
      <c r="CN106" s="14">
        <f>INDEX(属性投放!$BD$6:$BD$85,(BW106-2)*20+CB106)</f>
        <v>200</v>
      </c>
      <c r="CQ106" s="13">
        <v>102</v>
      </c>
      <c r="CR106" s="13">
        <f t="shared" si="209"/>
        <v>2</v>
      </c>
      <c r="CS106" s="13">
        <f t="shared" si="210"/>
        <v>50</v>
      </c>
      <c r="CT106" s="14">
        <f t="shared" si="211"/>
        <v>3</v>
      </c>
      <c r="CU106" s="14">
        <f t="shared" si="212"/>
        <v>1102002</v>
      </c>
      <c r="CV106" s="14" t="str">
        <f>INDEX($O$6:$O$36,CR106)&amp;"-"&amp;INDEX(属性投放!$AB$7:$AB$36,CX106)&amp;"-魂火-"&amp;CZ106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701</v>
      </c>
      <c r="CZ106" s="14">
        <f>INDEX(属性投放!$AM$7:$AM$58,CS106)</f>
        <v>2</v>
      </c>
      <c r="DA106" s="14">
        <f t="shared" si="181"/>
        <v>50</v>
      </c>
      <c r="DB106" s="14">
        <f>INDEX(属性投放!$AN$7:$AN$58,DA106)</f>
        <v>145</v>
      </c>
      <c r="DC106" s="14" t="s">
        <v>702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703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704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2"/>
        <v>1102006</v>
      </c>
      <c r="DQ106" s="14" t="str">
        <f t="shared" si="183"/>
        <v>项羽2突</v>
      </c>
      <c r="DR106" s="14">
        <f t="shared" si="213"/>
        <v>8</v>
      </c>
      <c r="DS106" s="14">
        <f t="shared" si="214"/>
        <v>9</v>
      </c>
      <c r="DT106" s="14">
        <f t="shared" si="215"/>
        <v>8</v>
      </c>
      <c r="DU106" s="14">
        <f t="shared" si="184"/>
        <v>5</v>
      </c>
      <c r="DV106" s="14">
        <f t="shared" si="185"/>
        <v>2</v>
      </c>
      <c r="DW106" s="14">
        <f t="shared" si="186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3">EB105+$DY105+EQ105*$DX105</f>
        <v>422</v>
      </c>
      <c r="EC106" s="14">
        <f t="shared" ref="EC106:EC124" si="284">EC105+$DY105+ER105*$DX105</f>
        <v>480</v>
      </c>
      <c r="ED106" s="14">
        <f t="shared" ref="ED106:ED124" si="285">ED105+$DY105+ES105*$DX105</f>
        <v>570</v>
      </c>
      <c r="EE106" s="14">
        <f t="shared" ref="EE106:EE124" si="286">EE105+$DY105+ET105*$DX105</f>
        <v>570</v>
      </c>
      <c r="EF106" s="14">
        <f t="shared" ref="EF106:EF124" si="287">EF105+$DY105+EU105*$DX105</f>
        <v>670</v>
      </c>
      <c r="EG106" s="14">
        <f t="shared" ref="EG106:EG124" si="288">EG105+$DZ105+EV105*$DX105</f>
        <v>117</v>
      </c>
      <c r="EH106" s="14">
        <f t="shared" ref="EH106:EH124" si="289">EH105+$DZ105+EW105*$DX105</f>
        <v>150</v>
      </c>
      <c r="EI106" s="14">
        <f t="shared" ref="EI106:EI124" si="290">EI105+$DZ105+EX105*$DX105</f>
        <v>150</v>
      </c>
      <c r="EJ106" s="14">
        <f t="shared" ref="EJ106:EJ124" si="291">EJ105+$DZ105+EY105*$DX105</f>
        <v>187</v>
      </c>
      <c r="EK106" s="14">
        <f t="shared" ref="EK106:EK124" si="292">EK105+$DZ105+EZ105*$DX105</f>
        <v>220</v>
      </c>
      <c r="EL106" s="14">
        <f t="shared" ref="EL106:EL124" si="293">EL105+$EA105+FA105*$DX105</f>
        <v>2470</v>
      </c>
      <c r="EM106" s="14">
        <f t="shared" ref="EM106:EM124" si="294">EM105+$EA105+FB105*$DX105</f>
        <v>2800</v>
      </c>
      <c r="EN106" s="14">
        <f t="shared" ref="EN106:EN124" si="295">EN105+$EA105+FC105*$DX105</f>
        <v>2800</v>
      </c>
      <c r="EO106" s="14">
        <f t="shared" ref="EO106:EO124" si="296">EO105+$EA105+FD105*$DX105</f>
        <v>3800</v>
      </c>
      <c r="EP106" s="14">
        <f t="shared" ref="EP106:EP124" si="297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F106" s="14">
        <f>INDEX(属性投放!$BP$6:$BP$85,(卡牌属性!$DU106-2)*20+卡牌属性!$DV106)</f>
        <v>90</v>
      </c>
      <c r="FG106" s="14">
        <f>INDEX(属性投放!$BP$6:$BP$85,(卡牌属性!$DU106-2)*20+卡牌属性!$DV106)</f>
        <v>90</v>
      </c>
      <c r="FH106" s="14">
        <f>INDEX(属性投放!$BP$6:$BP$85,(卡牌属性!$DU106-2)*20+卡牌属性!$DV106)</f>
        <v>90</v>
      </c>
      <c r="FI106" s="14">
        <f>INDEX(属性投放!$BP$6:$BP$85,(卡牌属性!$DU106-2)*20+卡牌属性!$DV106)</f>
        <v>90</v>
      </c>
      <c r="FJ106" s="14">
        <f>INDEX(属性投放!$BP$6:$BP$85,(卡牌属性!$DU106-2)*20+卡牌属性!$DV106)</f>
        <v>90</v>
      </c>
      <c r="FK106" s="14">
        <f>INDEX(属性投放!$BQ$6:$BQ$85,(卡牌属性!$DU106-2)*20+卡牌属性!$DV106)</f>
        <v>45</v>
      </c>
      <c r="FL106" s="14">
        <f>INDEX(属性投放!$BQ$6:$BQ$85,(卡牌属性!$DU106-2)*20+卡牌属性!$DV106)</f>
        <v>45</v>
      </c>
      <c r="FM106" s="14">
        <f>INDEX(属性投放!$BQ$6:$BQ$85,(卡牌属性!$DU106-2)*20+卡牌属性!$DV106)</f>
        <v>45</v>
      </c>
      <c r="FN106" s="14">
        <f>INDEX(属性投放!$BQ$6:$BQ$85,(卡牌属性!$DU106-2)*20+卡牌属性!$DV106)</f>
        <v>45</v>
      </c>
      <c r="FO106" s="14">
        <f>INDEX(属性投放!$BQ$6:$BQ$85,(卡牌属性!$DU106-2)*20+卡牌属性!$DV106)</f>
        <v>45</v>
      </c>
      <c r="FP106" s="14">
        <f>INDEX(属性投放!$BR$6:$BR$85,(卡牌属性!$DU106-2)*20+卡牌属性!$DV106)</f>
        <v>900</v>
      </c>
      <c r="FQ106" s="14">
        <f>INDEX(属性投放!$BR$6:$BR$85,(卡牌属性!$DU106-2)*20+卡牌属性!$DV106)</f>
        <v>900</v>
      </c>
      <c r="FR106" s="14">
        <f>INDEX(属性投放!$BR$6:$BR$85,(卡牌属性!$DU106-2)*20+卡牌属性!$DV106)</f>
        <v>900</v>
      </c>
      <c r="FS106" s="14">
        <f>INDEX(属性投放!$BR$6:$BR$85,(卡牌属性!$DU106-2)*20+卡牌属性!$DV106)</f>
        <v>900</v>
      </c>
      <c r="FT106" s="14">
        <f>INDEX(属性投放!$BR$6:$BR$85,(卡牌属性!$DU106-2)*20+卡牌属性!$DV106)</f>
        <v>900</v>
      </c>
      <c r="FX106" s="13">
        <v>102</v>
      </c>
      <c r="FY106" s="13">
        <f t="shared" si="257"/>
        <v>21</v>
      </c>
      <c r="FZ106" s="14">
        <f t="shared" si="216"/>
        <v>1102021</v>
      </c>
      <c r="GA106" s="14" t="s">
        <v>1478</v>
      </c>
      <c r="GB106" s="14">
        <f t="shared" si="258"/>
        <v>2</v>
      </c>
      <c r="GC106" s="14" t="str">
        <f t="shared" si="259"/>
        <v>烈风螳螂-2星</v>
      </c>
      <c r="GD106" s="14">
        <f>INDEX(Y$6:Y$36,$FY106)+INDEX(属性偏向!Z$4:Z$8,卡牌属性!$GB106)</f>
        <v>8</v>
      </c>
      <c r="GE106" s="14" t="str">
        <f>INDEX(属性评价,卡牌属性!GD106)</f>
        <v>A+</v>
      </c>
      <c r="GF106" s="14">
        <f>INDEX(Z$6:Z$36,$FY106)+INDEX(属性偏向!AA$4:AA$8,卡牌属性!$GB106)</f>
        <v>6</v>
      </c>
      <c r="GG106" s="14" t="str">
        <f>INDEX(属性评价,卡牌属性!GF106)</f>
        <v>B+</v>
      </c>
      <c r="GH106" s="14">
        <f>INDEX(AA$6:AA$36,$FY106)+INDEX(属性偏向!AB$4:AB$8,卡牌属性!$GB106)</f>
        <v>4</v>
      </c>
      <c r="GI106" s="14" t="str">
        <f>INDEX(属性评价,卡牌属性!GH106)</f>
        <v>C+</v>
      </c>
      <c r="GL106" s="13">
        <v>102</v>
      </c>
      <c r="GM106" s="13">
        <f t="shared" si="256"/>
        <v>21</v>
      </c>
      <c r="GN106" s="14">
        <f t="shared" si="217"/>
        <v>1101026</v>
      </c>
      <c r="GO106" s="14" t="s">
        <v>1478</v>
      </c>
      <c r="GP106" s="14">
        <f t="shared" si="260"/>
        <v>2</v>
      </c>
      <c r="GQ106" s="14" t="str">
        <f t="shared" si="261"/>
        <v>貂灵芸-2星</v>
      </c>
      <c r="GR106" s="14">
        <f>INDEX(J$6:J$36,$GM106)+INDEX(属性偏向!Z$4:Z$8,卡牌属性!$GB106)</f>
        <v>10</v>
      </c>
      <c r="GS106" s="14" t="str">
        <f>INDEX(属性评价,卡牌属性!GR106)</f>
        <v>S+</v>
      </c>
      <c r="GT106" s="14">
        <f>INDEX(K$6:K$36,$GM106)+INDEX(属性偏向!Z$4:Z$8,卡牌属性!$GB106)</f>
        <v>6</v>
      </c>
      <c r="GU106" s="14" t="str">
        <f>INDEX(属性评价,卡牌属性!GT106)</f>
        <v>B+</v>
      </c>
      <c r="GV106" s="14">
        <f>INDEX(L$6:L$36,$GM106)+INDEX(属性偏向!Z$4:Z$8,卡牌属性!$GB106)</f>
        <v>6</v>
      </c>
      <c r="GW106" s="14" t="str">
        <f>INDEX(属性评价,卡牌属性!GV106)</f>
        <v>B+</v>
      </c>
      <c r="HA106" s="13">
        <v>102</v>
      </c>
      <c r="HB106" s="13">
        <f>MATCH(HA106-1,属性投放!$T$6:$T$66,1)</f>
        <v>20</v>
      </c>
      <c r="HC106" s="13">
        <f>MATCH(HA106,属性投放!$AN$6:$AN$58,1)-1</f>
        <v>33</v>
      </c>
      <c r="HD106" s="13">
        <f>MATCH(HA106-1,属性投放!$AD$6:$AD$26,1)</f>
        <v>14</v>
      </c>
      <c r="HE106" s="13" t="str">
        <f>INDEX(属性投放!$AB$7:$AB$26,卡牌属性!HD106)</f>
        <v>焦热+1</v>
      </c>
      <c r="HF106" s="14">
        <f t="shared" si="262"/>
        <v>2735</v>
      </c>
      <c r="HG106" s="14">
        <f t="shared" si="263"/>
        <v>1344</v>
      </c>
      <c r="HH106" s="14">
        <f t="shared" si="264"/>
        <v>26650</v>
      </c>
      <c r="HI106" s="14">
        <f t="shared" si="265"/>
        <v>15</v>
      </c>
      <c r="HJ106" s="14">
        <f t="shared" si="266"/>
        <v>8</v>
      </c>
      <c r="HK106" s="14">
        <f t="shared" si="267"/>
        <v>150</v>
      </c>
      <c r="HL106" s="14">
        <f>HF106+HI106*($HA106-INDEX(属性投放!$AD$6:$AD$26,卡牌属性!$HD106))</f>
        <v>2840</v>
      </c>
      <c r="HM106" s="14">
        <f>HG106+HJ106*($HA106-INDEX(属性投放!$AD$6:$AD$26,卡牌属性!$HD106))</f>
        <v>1400</v>
      </c>
      <c r="HN106" s="14">
        <f>HH106+HK106*($HA106-INDEX(属性投放!$AD$6:$AD$26,卡牌属性!$HD106))</f>
        <v>27700</v>
      </c>
      <c r="HO106" s="14">
        <f t="shared" si="268"/>
        <v>3475</v>
      </c>
      <c r="HP106" s="14">
        <f t="shared" si="269"/>
        <v>1741</v>
      </c>
      <c r="HQ106" s="14">
        <f t="shared" si="270"/>
        <v>34750</v>
      </c>
      <c r="HR106" s="14">
        <f>IF(COUNTIF(属性投放!$AN$7:$AN$58,"="&amp;卡牌属性!HA106)&gt;0,卡牌属性!HC106,0)</f>
        <v>33</v>
      </c>
      <c r="HS106" s="14">
        <f t="shared" si="271"/>
        <v>270</v>
      </c>
      <c r="HT106" s="14">
        <f t="shared" si="272"/>
        <v>135</v>
      </c>
      <c r="HU106" s="14">
        <f t="shared" si="273"/>
        <v>2700</v>
      </c>
      <c r="HV106" s="14">
        <f>IF(COUNTIF(属性投放!$AD$6:$AD$26,"="&amp;卡牌属性!HA106)&gt;0,卡牌属性!HD106,0)</f>
        <v>14</v>
      </c>
      <c r="HW106" s="14">
        <f t="shared" si="274"/>
        <v>350</v>
      </c>
      <c r="HX106" s="14">
        <f t="shared" si="275"/>
        <v>175</v>
      </c>
      <c r="HY106" s="14">
        <f t="shared" si="276"/>
        <v>3500</v>
      </c>
      <c r="HZ106" s="14">
        <f t="shared" si="218"/>
        <v>15</v>
      </c>
      <c r="IA106" s="14">
        <f t="shared" si="219"/>
        <v>8</v>
      </c>
      <c r="IB106" s="14">
        <f t="shared" si="220"/>
        <v>150</v>
      </c>
      <c r="IC106" s="14">
        <f t="shared" si="221"/>
        <v>6315</v>
      </c>
      <c r="ID106" s="14">
        <f t="shared" si="222"/>
        <v>3141</v>
      </c>
      <c r="IE106" s="14">
        <f t="shared" si="223"/>
        <v>62450</v>
      </c>
      <c r="IF106" s="14">
        <f t="shared" si="224"/>
        <v>460</v>
      </c>
      <c r="IG106" s="14">
        <f t="shared" si="225"/>
        <v>8100</v>
      </c>
      <c r="IH106" s="14">
        <f t="shared" si="226"/>
        <v>10500</v>
      </c>
      <c r="II106" s="14">
        <f t="shared" si="227"/>
        <v>188420</v>
      </c>
      <c r="IJ106" s="17">
        <f t="shared" si="228"/>
        <v>2.4413544209744187E-3</v>
      </c>
      <c r="IK106" s="17">
        <f t="shared" si="229"/>
        <v>4.2989066978027811E-2</v>
      </c>
      <c r="IL106" s="17">
        <f t="shared" si="230"/>
        <v>5.5726568304850864E-2</v>
      </c>
      <c r="IM106" s="23">
        <f>SUM(IF$5:IF106)</f>
        <v>29900</v>
      </c>
      <c r="IN106" s="14">
        <f>SUM(IG$5:IG106)</f>
        <v>104320</v>
      </c>
      <c r="IO106" s="14">
        <f>SUM(IH$5:IH106)</f>
        <v>52660</v>
      </c>
      <c r="IP106" s="17">
        <f t="shared" si="231"/>
        <v>0.15868803736333723</v>
      </c>
      <c r="IQ106" s="17">
        <f t="shared" si="232"/>
        <v>0.55365672433924207</v>
      </c>
      <c r="IR106" s="17">
        <f t="shared" si="233"/>
        <v>0.27948200827937586</v>
      </c>
    </row>
    <row r="107" spans="31:252" ht="16.5" x14ac:dyDescent="0.2">
      <c r="AE107" s="13">
        <v>103</v>
      </c>
      <c r="AF107" s="13">
        <f t="shared" si="208"/>
        <v>6</v>
      </c>
      <c r="AG107" s="13">
        <f t="shared" si="172"/>
        <v>4</v>
      </c>
      <c r="AH107" s="14">
        <f t="shared" si="173"/>
        <v>1101006</v>
      </c>
      <c r="AI107" s="14" t="str">
        <f t="shared" si="174"/>
        <v>红莲·缇娜3突</v>
      </c>
      <c r="AJ107" s="25" t="s">
        <v>162</v>
      </c>
      <c r="AK107" s="14">
        <v>1</v>
      </c>
      <c r="AL107" s="14">
        <f t="shared" si="175"/>
        <v>3</v>
      </c>
      <c r="AM107" s="14">
        <f>INDEX(属性投放!$DE$6:$DE$85,(卡牌属性!AG107-2)*20+卡牌属性!AL107)</f>
        <v>316</v>
      </c>
      <c r="AN107" s="14">
        <f t="shared" si="277"/>
        <v>316</v>
      </c>
      <c r="AO107" s="14">
        <f t="shared" si="277"/>
        <v>316</v>
      </c>
      <c r="AP107" s="14">
        <f t="shared" si="277"/>
        <v>316</v>
      </c>
      <c r="AQ107" s="14">
        <f t="shared" si="277"/>
        <v>316</v>
      </c>
      <c r="AR107" s="14">
        <f>INDEX(属性投放!$DF$6:$DF$85,(卡牌属性!AG107-2)*20+卡牌属性!AL107)</f>
        <v>114</v>
      </c>
      <c r="AS107" s="14">
        <f t="shared" si="278"/>
        <v>114</v>
      </c>
      <c r="AT107" s="14">
        <f t="shared" si="278"/>
        <v>114</v>
      </c>
      <c r="AU107" s="14">
        <f t="shared" si="278"/>
        <v>114</v>
      </c>
      <c r="AV107" s="14">
        <f t="shared" si="278"/>
        <v>114</v>
      </c>
      <c r="AW107" s="14">
        <f>INDEX(属性投放!$DG$6:$DG$85,(卡牌属性!AG107-2)*20+卡牌属性!AL107)</f>
        <v>1480</v>
      </c>
      <c r="AX107" s="14">
        <f t="shared" si="279"/>
        <v>1480</v>
      </c>
      <c r="AY107" s="14">
        <f t="shared" si="279"/>
        <v>1480</v>
      </c>
      <c r="AZ107" s="14">
        <f t="shared" si="279"/>
        <v>1480</v>
      </c>
      <c r="BA107" s="14">
        <f t="shared" si="279"/>
        <v>1480</v>
      </c>
      <c r="BB107" s="14">
        <f>INDEX(属性投放!$DK$6:$DK$85,(卡牌属性!AG107-2)*20+卡牌属性!AL107)</f>
        <v>26</v>
      </c>
      <c r="BC107" s="14">
        <f t="shared" si="280"/>
        <v>26</v>
      </c>
      <c r="BD107" s="14">
        <f t="shared" si="280"/>
        <v>26</v>
      </c>
      <c r="BE107" s="14">
        <f t="shared" si="280"/>
        <v>26</v>
      </c>
      <c r="BF107" s="14">
        <f t="shared" si="280"/>
        <v>26</v>
      </c>
      <c r="BG107" s="14">
        <f>INDEX(属性投放!$DL$6:$DL$85,(卡牌属性!AG107-2)*20+卡牌属性!AL107)</f>
        <v>14</v>
      </c>
      <c r="BH107" s="14">
        <f t="shared" si="281"/>
        <v>14</v>
      </c>
      <c r="BI107" s="14">
        <f t="shared" si="281"/>
        <v>14</v>
      </c>
      <c r="BJ107" s="14">
        <f t="shared" si="281"/>
        <v>14</v>
      </c>
      <c r="BK107" s="14">
        <f t="shared" si="281"/>
        <v>14</v>
      </c>
      <c r="BL107" s="14">
        <f>INDEX(属性投放!$DM$6:$DM$85,(卡牌属性!AG107-2)*20+卡牌属性!AL107)</f>
        <v>130</v>
      </c>
      <c r="BM107" s="14">
        <f t="shared" si="282"/>
        <v>130</v>
      </c>
      <c r="BN107" s="14">
        <f t="shared" si="282"/>
        <v>130</v>
      </c>
      <c r="BO107" s="14">
        <f t="shared" si="282"/>
        <v>130</v>
      </c>
      <c r="BP107" s="14">
        <f t="shared" si="282"/>
        <v>130</v>
      </c>
      <c r="BU107" s="13">
        <v>103</v>
      </c>
      <c r="BV107" s="13">
        <f t="shared" si="176"/>
        <v>6</v>
      </c>
      <c r="BW107" s="14">
        <f t="shared" si="177"/>
        <v>5</v>
      </c>
      <c r="BX107" s="14">
        <f t="shared" si="178"/>
        <v>1102006</v>
      </c>
      <c r="BY107" s="14" t="str">
        <f t="shared" si="179"/>
        <v>项羽3突</v>
      </c>
      <c r="BZ107" s="25" t="s">
        <v>162</v>
      </c>
      <c r="CA107" s="14">
        <v>2</v>
      </c>
      <c r="CB107" s="14">
        <f t="shared" si="180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674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674</v>
      </c>
      <c r="CN107" s="14">
        <f>INDEX(属性投放!$BD$6:$BD$85,(BW107-2)*20+CB107)</f>
        <v>200</v>
      </c>
      <c r="CQ107" s="13">
        <v>103</v>
      </c>
      <c r="CR107" s="13">
        <f t="shared" si="209"/>
        <v>2</v>
      </c>
      <c r="CS107" s="13">
        <f t="shared" si="210"/>
        <v>51</v>
      </c>
      <c r="CT107" s="14">
        <f t="shared" si="211"/>
        <v>3</v>
      </c>
      <c r="CU107" s="14">
        <f t="shared" si="212"/>
        <v>1102002</v>
      </c>
      <c r="CV107" s="14" t="str">
        <f>INDEX($O$6:$O$36,CR107)&amp;"-"&amp;INDEX(属性投放!$AB$7:$AB$36,CX107)&amp;"-魂火-"&amp;CZ107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701</v>
      </c>
      <c r="CZ107" s="14">
        <f>INDEX(属性投放!$AM$7:$AM$58,CS107)</f>
        <v>3</v>
      </c>
      <c r="DA107" s="14">
        <f t="shared" si="181"/>
        <v>51</v>
      </c>
      <c r="DB107" s="14">
        <f>INDEX(属性投放!$AN$7:$AN$58,DA107)</f>
        <v>147</v>
      </c>
      <c r="DC107" s="14" t="s">
        <v>702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703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704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2"/>
        <v>1102006</v>
      </c>
      <c r="DQ107" s="14" t="str">
        <f t="shared" si="183"/>
        <v>项羽3突</v>
      </c>
      <c r="DR107" s="14">
        <f t="shared" si="213"/>
        <v>8</v>
      </c>
      <c r="DS107" s="14">
        <f t="shared" si="214"/>
        <v>9</v>
      </c>
      <c r="DT107" s="14">
        <f t="shared" si="215"/>
        <v>8</v>
      </c>
      <c r="DU107" s="14">
        <f t="shared" si="184"/>
        <v>5</v>
      </c>
      <c r="DV107" s="14">
        <f t="shared" si="185"/>
        <v>3</v>
      </c>
      <c r="DW107" s="14">
        <f t="shared" si="186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3"/>
        <v>682</v>
      </c>
      <c r="EC107" s="14">
        <f t="shared" si="284"/>
        <v>770</v>
      </c>
      <c r="ED107" s="14">
        <f t="shared" si="285"/>
        <v>910</v>
      </c>
      <c r="EE107" s="14">
        <f t="shared" si="286"/>
        <v>910</v>
      </c>
      <c r="EF107" s="14">
        <f t="shared" si="287"/>
        <v>1060</v>
      </c>
      <c r="EG107" s="14">
        <f t="shared" si="288"/>
        <v>262</v>
      </c>
      <c r="EH107" s="14">
        <f t="shared" si="289"/>
        <v>325</v>
      </c>
      <c r="EI107" s="14">
        <f t="shared" si="290"/>
        <v>325</v>
      </c>
      <c r="EJ107" s="14">
        <f t="shared" si="291"/>
        <v>382</v>
      </c>
      <c r="EK107" s="14">
        <f t="shared" si="292"/>
        <v>465</v>
      </c>
      <c r="EL107" s="14">
        <f t="shared" si="293"/>
        <v>5070</v>
      </c>
      <c r="EM107" s="14">
        <f t="shared" si="294"/>
        <v>5700</v>
      </c>
      <c r="EN107" s="14">
        <f t="shared" si="295"/>
        <v>5700</v>
      </c>
      <c r="EO107" s="14">
        <f t="shared" si="296"/>
        <v>7200</v>
      </c>
      <c r="EP107" s="14">
        <f t="shared" si="297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F107" s="14">
        <f>INDEX(属性投放!$BP$6:$BP$85,(卡牌属性!$DU107-2)*20+卡牌属性!$DV107)</f>
        <v>135</v>
      </c>
      <c r="FG107" s="14">
        <f>INDEX(属性投放!$BP$6:$BP$85,(卡牌属性!$DU107-2)*20+卡牌属性!$DV107)</f>
        <v>135</v>
      </c>
      <c r="FH107" s="14">
        <f>INDEX(属性投放!$BP$6:$BP$85,(卡牌属性!$DU107-2)*20+卡牌属性!$DV107)</f>
        <v>135</v>
      </c>
      <c r="FI107" s="14">
        <f>INDEX(属性投放!$BP$6:$BP$85,(卡牌属性!$DU107-2)*20+卡牌属性!$DV107)</f>
        <v>135</v>
      </c>
      <c r="FJ107" s="14">
        <f>INDEX(属性投放!$BP$6:$BP$85,(卡牌属性!$DU107-2)*20+卡牌属性!$DV107)</f>
        <v>135</v>
      </c>
      <c r="FK107" s="14">
        <f>INDEX(属性投放!$BQ$6:$BQ$85,(卡牌属性!$DU107-2)*20+卡牌属性!$DV107)</f>
        <v>68</v>
      </c>
      <c r="FL107" s="14">
        <f>INDEX(属性投放!$BQ$6:$BQ$85,(卡牌属性!$DU107-2)*20+卡牌属性!$DV107)</f>
        <v>68</v>
      </c>
      <c r="FM107" s="14">
        <f>INDEX(属性投放!$BQ$6:$BQ$85,(卡牌属性!$DU107-2)*20+卡牌属性!$DV107)</f>
        <v>68</v>
      </c>
      <c r="FN107" s="14">
        <f>INDEX(属性投放!$BQ$6:$BQ$85,(卡牌属性!$DU107-2)*20+卡牌属性!$DV107)</f>
        <v>68</v>
      </c>
      <c r="FO107" s="14">
        <f>INDEX(属性投放!$BQ$6:$BQ$85,(卡牌属性!$DU107-2)*20+卡牌属性!$DV107)</f>
        <v>68</v>
      </c>
      <c r="FP107" s="14">
        <f>INDEX(属性投放!$BR$6:$BR$85,(卡牌属性!$DU107-2)*20+卡牌属性!$DV107)</f>
        <v>1350</v>
      </c>
      <c r="FQ107" s="14">
        <f>INDEX(属性投放!$BR$6:$BR$85,(卡牌属性!$DU107-2)*20+卡牌属性!$DV107)</f>
        <v>1350</v>
      </c>
      <c r="FR107" s="14">
        <f>INDEX(属性投放!$BR$6:$BR$85,(卡牌属性!$DU107-2)*20+卡牌属性!$DV107)</f>
        <v>1350</v>
      </c>
      <c r="FS107" s="14">
        <f>INDEX(属性投放!$BR$6:$BR$85,(卡牌属性!$DU107-2)*20+卡牌属性!$DV107)</f>
        <v>1350</v>
      </c>
      <c r="FT107" s="14">
        <f>INDEX(属性投放!$BR$6:$BR$85,(卡牌属性!$DU107-2)*20+卡牌属性!$DV107)</f>
        <v>1350</v>
      </c>
      <c r="FX107" s="13">
        <v>103</v>
      </c>
      <c r="FY107" s="13">
        <f t="shared" si="257"/>
        <v>21</v>
      </c>
      <c r="FZ107" s="14">
        <f t="shared" si="216"/>
        <v>1102021</v>
      </c>
      <c r="GA107" s="14" t="s">
        <v>1478</v>
      </c>
      <c r="GB107" s="14">
        <f t="shared" si="258"/>
        <v>3</v>
      </c>
      <c r="GC107" s="14" t="str">
        <f t="shared" si="259"/>
        <v>烈风螳螂-3星</v>
      </c>
      <c r="GD107" s="14">
        <f>INDEX(Y$6:Y$36,$FY107)+INDEX(属性偏向!Z$4:Z$8,卡牌属性!$GB107)</f>
        <v>9</v>
      </c>
      <c r="GE107" s="14" t="str">
        <f>INDEX(属性评价,卡牌属性!GD107)</f>
        <v>S</v>
      </c>
      <c r="GF107" s="14">
        <f>INDEX(Z$6:Z$36,$FY107)+INDEX(属性偏向!AA$4:AA$8,卡牌属性!$GB107)</f>
        <v>6</v>
      </c>
      <c r="GG107" s="14" t="str">
        <f>INDEX(属性评价,卡牌属性!GF107)</f>
        <v>B+</v>
      </c>
      <c r="GH107" s="14">
        <f>INDEX(AA$6:AA$36,$FY107)+INDEX(属性偏向!AB$4:AB$8,卡牌属性!$GB107)</f>
        <v>4</v>
      </c>
      <c r="GI107" s="14" t="str">
        <f>INDEX(属性评价,卡牌属性!GH107)</f>
        <v>C+</v>
      </c>
      <c r="GL107" s="13">
        <v>103</v>
      </c>
      <c r="GM107" s="13">
        <f t="shared" si="256"/>
        <v>21</v>
      </c>
      <c r="GN107" s="14">
        <f t="shared" si="217"/>
        <v>1101026</v>
      </c>
      <c r="GO107" s="14" t="s">
        <v>1478</v>
      </c>
      <c r="GP107" s="14">
        <f t="shared" si="260"/>
        <v>3</v>
      </c>
      <c r="GQ107" s="14" t="str">
        <f t="shared" si="261"/>
        <v>貂灵芸-3星</v>
      </c>
      <c r="GR107" s="14">
        <f>INDEX(J$6:J$36,$GM107)+INDEX(属性偏向!Z$4:Z$8,卡牌属性!$GB107)</f>
        <v>11</v>
      </c>
      <c r="GS107" s="14" t="str">
        <f>INDEX(属性评价,卡牌属性!GR107)</f>
        <v>SS</v>
      </c>
      <c r="GT107" s="14">
        <f>INDEX(K$6:K$36,$GM107)+INDEX(属性偏向!Z$4:Z$8,卡牌属性!$GB107)</f>
        <v>7</v>
      </c>
      <c r="GU107" s="14" t="str">
        <f>INDEX(属性评价,卡牌属性!GT107)</f>
        <v>A</v>
      </c>
      <c r="GV107" s="14">
        <f>INDEX(L$6:L$36,$GM107)+INDEX(属性偏向!Z$4:Z$8,卡牌属性!$GB107)</f>
        <v>7</v>
      </c>
      <c r="GW107" s="14" t="str">
        <f>INDEX(属性评价,卡牌属性!GV107)</f>
        <v>A</v>
      </c>
      <c r="HA107" s="13">
        <v>103</v>
      </c>
      <c r="HB107" s="13">
        <f>MATCH(HA107-1,属性投放!$T$6:$T$66,1)</f>
        <v>20</v>
      </c>
      <c r="HC107" s="13">
        <f>MATCH(HA107,属性投放!$AN$6:$AN$58,1)-1</f>
        <v>33</v>
      </c>
      <c r="HD107" s="13">
        <f>MATCH(HA107-1,属性投放!$AD$6:$AD$26,1)</f>
        <v>15</v>
      </c>
      <c r="HE107" s="13" t="str">
        <f>INDEX(属性投放!$AB$7:$AB$26,卡牌属性!HD107)</f>
        <v>焦热+2</v>
      </c>
      <c r="HF107" s="14">
        <f t="shared" si="262"/>
        <v>3240</v>
      </c>
      <c r="HG107" s="14">
        <f t="shared" si="263"/>
        <v>1600</v>
      </c>
      <c r="HH107" s="14">
        <f t="shared" si="264"/>
        <v>31700</v>
      </c>
      <c r="HI107" s="14">
        <f t="shared" si="265"/>
        <v>15</v>
      </c>
      <c r="HJ107" s="14">
        <f t="shared" si="266"/>
        <v>8</v>
      </c>
      <c r="HK107" s="14">
        <f t="shared" si="267"/>
        <v>150</v>
      </c>
      <c r="HL107" s="14">
        <f>HF107+HI107*($HA107-INDEX(属性投放!$AD$6:$AD$26,卡牌属性!$HD107))</f>
        <v>3255</v>
      </c>
      <c r="HM107" s="14">
        <f>HG107+HJ107*($HA107-INDEX(属性投放!$AD$6:$AD$26,卡牌属性!$HD107))</f>
        <v>1608</v>
      </c>
      <c r="HN107" s="14">
        <f>HH107+HK107*($HA107-INDEX(属性投放!$AD$6:$AD$26,卡牌属性!$HD107))</f>
        <v>31850</v>
      </c>
      <c r="HO107" s="14">
        <f t="shared" si="268"/>
        <v>3475</v>
      </c>
      <c r="HP107" s="14">
        <f t="shared" si="269"/>
        <v>1741</v>
      </c>
      <c r="HQ107" s="14">
        <f t="shared" si="270"/>
        <v>34750</v>
      </c>
      <c r="HR107" s="14">
        <f>IF(COUNTIF(属性投放!$AN$7:$AN$58,"="&amp;卡牌属性!HA107)&gt;0,卡牌属性!HC107,0)</f>
        <v>0</v>
      </c>
      <c r="HS107" s="14">
        <f t="shared" si="271"/>
        <v>0</v>
      </c>
      <c r="HT107" s="14">
        <f t="shared" si="272"/>
        <v>0</v>
      </c>
      <c r="HU107" s="14">
        <f t="shared" si="273"/>
        <v>0</v>
      </c>
      <c r="HV107" s="14">
        <f>IF(COUNTIF(属性投放!$AD$6:$AD$26,"="&amp;卡牌属性!HA107)&gt;0,卡牌属性!HD107,0)</f>
        <v>0</v>
      </c>
      <c r="HW107" s="14">
        <f t="shared" si="274"/>
        <v>0</v>
      </c>
      <c r="HX107" s="14">
        <f t="shared" si="275"/>
        <v>0</v>
      </c>
      <c r="HY107" s="14">
        <f t="shared" si="276"/>
        <v>0</v>
      </c>
      <c r="HZ107" s="14">
        <f t="shared" si="218"/>
        <v>15</v>
      </c>
      <c r="IA107" s="14">
        <f t="shared" si="219"/>
        <v>8</v>
      </c>
      <c r="IB107" s="14">
        <f t="shared" si="220"/>
        <v>150</v>
      </c>
      <c r="IC107" s="14">
        <f t="shared" si="221"/>
        <v>6730</v>
      </c>
      <c r="ID107" s="14">
        <f t="shared" si="222"/>
        <v>3349</v>
      </c>
      <c r="IE107" s="14">
        <f t="shared" si="223"/>
        <v>66600</v>
      </c>
      <c r="IF107" s="14">
        <f t="shared" si="224"/>
        <v>460</v>
      </c>
      <c r="IG107" s="14">
        <f t="shared" si="225"/>
        <v>0</v>
      </c>
      <c r="IH107" s="14">
        <f t="shared" si="226"/>
        <v>0</v>
      </c>
      <c r="II107" s="14">
        <f t="shared" si="227"/>
        <v>200880</v>
      </c>
      <c r="IJ107" s="17">
        <f t="shared" si="228"/>
        <v>2.2899243329350858E-3</v>
      </c>
      <c r="IK107" s="17">
        <f t="shared" si="229"/>
        <v>0</v>
      </c>
      <c r="IL107" s="17">
        <f t="shared" si="230"/>
        <v>0</v>
      </c>
      <c r="IM107" s="23">
        <f>SUM(IF$5:IF107)</f>
        <v>30360</v>
      </c>
      <c r="IN107" s="14">
        <f>SUM(IG$5:IG107)</f>
        <v>104320</v>
      </c>
      <c r="IO107" s="14">
        <f>SUM(IH$5:IH107)</f>
        <v>52660</v>
      </c>
      <c r="IP107" s="17">
        <f t="shared" si="231"/>
        <v>0.15113500597371565</v>
      </c>
      <c r="IQ107" s="17">
        <f t="shared" si="232"/>
        <v>0.51931501393866986</v>
      </c>
      <c r="IR107" s="17">
        <f t="shared" si="233"/>
        <v>0.26214655515730784</v>
      </c>
    </row>
    <row r="108" spans="31:252" ht="16.5" x14ac:dyDescent="0.2">
      <c r="AE108" s="13">
        <v>104</v>
      </c>
      <c r="AF108" s="13">
        <f t="shared" si="208"/>
        <v>6</v>
      </c>
      <c r="AG108" s="13">
        <f t="shared" si="172"/>
        <v>4</v>
      </c>
      <c r="AH108" s="14">
        <f t="shared" si="173"/>
        <v>1101006</v>
      </c>
      <c r="AI108" s="14" t="str">
        <f t="shared" si="174"/>
        <v>红莲·缇娜4突</v>
      </c>
      <c r="AJ108" s="25" t="s">
        <v>162</v>
      </c>
      <c r="AK108" s="14">
        <v>1</v>
      </c>
      <c r="AL108" s="14">
        <f t="shared" si="175"/>
        <v>4</v>
      </c>
      <c r="AM108" s="14">
        <f>INDEX(属性投放!$DE$6:$DE$85,(卡牌属性!AG108-2)*20+卡牌属性!AL108)</f>
        <v>642</v>
      </c>
      <c r="AN108" s="14">
        <f t="shared" si="277"/>
        <v>642</v>
      </c>
      <c r="AO108" s="14">
        <f t="shared" si="277"/>
        <v>642</v>
      </c>
      <c r="AP108" s="14">
        <f t="shared" si="277"/>
        <v>642</v>
      </c>
      <c r="AQ108" s="14">
        <f t="shared" si="277"/>
        <v>642</v>
      </c>
      <c r="AR108" s="14">
        <f>INDEX(属性投放!$DF$6:$DF$85,(卡牌属性!AG108-2)*20+卡牌属性!AL108)</f>
        <v>288</v>
      </c>
      <c r="AS108" s="14">
        <f t="shared" si="278"/>
        <v>288</v>
      </c>
      <c r="AT108" s="14">
        <f t="shared" si="278"/>
        <v>288</v>
      </c>
      <c r="AU108" s="14">
        <f t="shared" si="278"/>
        <v>288</v>
      </c>
      <c r="AV108" s="14">
        <f t="shared" si="278"/>
        <v>288</v>
      </c>
      <c r="AW108" s="14">
        <f>INDEX(属性投放!$DG$6:$DG$85,(卡牌属性!AG108-2)*20+卡牌属性!AL108)</f>
        <v>3110</v>
      </c>
      <c r="AX108" s="14">
        <f t="shared" si="279"/>
        <v>3110</v>
      </c>
      <c r="AY108" s="14">
        <f t="shared" si="279"/>
        <v>3110</v>
      </c>
      <c r="AZ108" s="14">
        <f t="shared" si="279"/>
        <v>3110</v>
      </c>
      <c r="BA108" s="14">
        <f t="shared" si="279"/>
        <v>3110</v>
      </c>
      <c r="BB108" s="14">
        <f>INDEX(属性投放!$DK$6:$DK$85,(卡牌属性!AG108-2)*20+卡牌属性!AL108)</f>
        <v>47</v>
      </c>
      <c r="BC108" s="14">
        <f t="shared" si="280"/>
        <v>47</v>
      </c>
      <c r="BD108" s="14">
        <f t="shared" si="280"/>
        <v>47</v>
      </c>
      <c r="BE108" s="14">
        <f t="shared" si="280"/>
        <v>47</v>
      </c>
      <c r="BF108" s="14">
        <f t="shared" si="280"/>
        <v>47</v>
      </c>
      <c r="BG108" s="14">
        <f>INDEX(属性投放!$DL$6:$DL$85,(卡牌属性!AG108-2)*20+卡牌属性!AL108)</f>
        <v>24</v>
      </c>
      <c r="BH108" s="14">
        <f t="shared" si="281"/>
        <v>24</v>
      </c>
      <c r="BI108" s="14">
        <f t="shared" si="281"/>
        <v>24</v>
      </c>
      <c r="BJ108" s="14">
        <f t="shared" si="281"/>
        <v>24</v>
      </c>
      <c r="BK108" s="14">
        <f t="shared" si="281"/>
        <v>24</v>
      </c>
      <c r="BL108" s="14">
        <f>INDEX(属性投放!$DM$6:$DM$85,(卡牌属性!AG108-2)*20+卡牌属性!AL108)</f>
        <v>235</v>
      </c>
      <c r="BM108" s="14">
        <f t="shared" si="282"/>
        <v>235</v>
      </c>
      <c r="BN108" s="14">
        <f t="shared" si="282"/>
        <v>235</v>
      </c>
      <c r="BO108" s="14">
        <f t="shared" si="282"/>
        <v>235</v>
      </c>
      <c r="BP108" s="14">
        <f t="shared" si="282"/>
        <v>235</v>
      </c>
      <c r="BU108" s="13">
        <v>104</v>
      </c>
      <c r="BV108" s="13">
        <f t="shared" si="176"/>
        <v>6</v>
      </c>
      <c r="BW108" s="14">
        <f t="shared" si="177"/>
        <v>5</v>
      </c>
      <c r="BX108" s="14">
        <f t="shared" si="178"/>
        <v>1102006</v>
      </c>
      <c r="BY108" s="14" t="str">
        <f t="shared" si="179"/>
        <v>项羽4突</v>
      </c>
      <c r="BZ108" s="25" t="s">
        <v>162</v>
      </c>
      <c r="CA108" s="14">
        <v>2</v>
      </c>
      <c r="CB108" s="14">
        <f t="shared" si="180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674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674</v>
      </c>
      <c r="CN108" s="14">
        <f>INDEX(属性投放!$BD$6:$BD$85,(BW108-2)*20+CB108)</f>
        <v>250</v>
      </c>
      <c r="CQ108" s="13">
        <v>104</v>
      </c>
      <c r="CR108" s="13">
        <f t="shared" si="209"/>
        <v>2</v>
      </c>
      <c r="CS108" s="13">
        <f t="shared" si="210"/>
        <v>52</v>
      </c>
      <c r="CT108" s="14">
        <f t="shared" si="211"/>
        <v>3</v>
      </c>
      <c r="CU108" s="14">
        <f t="shared" si="212"/>
        <v>1102002</v>
      </c>
      <c r="CV108" s="14" t="str">
        <f>INDEX($O$6:$O$36,CR108)&amp;"-"&amp;INDEX(属性投放!$AB$7:$AB$36,CX108)&amp;"-魂火-"&amp;CZ108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701</v>
      </c>
      <c r="CZ108" s="14">
        <f>INDEX(属性投放!$AM$7:$AM$58,CS108)</f>
        <v>4</v>
      </c>
      <c r="DA108" s="14">
        <f t="shared" si="181"/>
        <v>52</v>
      </c>
      <c r="DB108" s="14">
        <f>INDEX(属性投放!$AN$7:$AN$58,DA108)</f>
        <v>150</v>
      </c>
      <c r="DC108" s="14" t="s">
        <v>702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703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704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2"/>
        <v>1102006</v>
      </c>
      <c r="DQ108" s="14" t="str">
        <f t="shared" si="183"/>
        <v>项羽4突</v>
      </c>
      <c r="DR108" s="14">
        <f t="shared" si="213"/>
        <v>8</v>
      </c>
      <c r="DS108" s="14">
        <f t="shared" si="214"/>
        <v>9</v>
      </c>
      <c r="DT108" s="14">
        <f t="shared" si="215"/>
        <v>8</v>
      </c>
      <c r="DU108" s="14">
        <f t="shared" si="184"/>
        <v>5</v>
      </c>
      <c r="DV108" s="14">
        <f t="shared" si="185"/>
        <v>4</v>
      </c>
      <c r="DW108" s="14">
        <f t="shared" si="186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3"/>
        <v>987</v>
      </c>
      <c r="EC108" s="14">
        <f t="shared" si="284"/>
        <v>1105</v>
      </c>
      <c r="ED108" s="14">
        <f t="shared" si="285"/>
        <v>1295</v>
      </c>
      <c r="EE108" s="14">
        <f t="shared" si="286"/>
        <v>1295</v>
      </c>
      <c r="EF108" s="14">
        <f t="shared" si="287"/>
        <v>1495</v>
      </c>
      <c r="EG108" s="14">
        <f t="shared" si="288"/>
        <v>430</v>
      </c>
      <c r="EH108" s="14">
        <f t="shared" si="289"/>
        <v>523</v>
      </c>
      <c r="EI108" s="14">
        <f t="shared" si="290"/>
        <v>523</v>
      </c>
      <c r="EJ108" s="14">
        <f t="shared" si="291"/>
        <v>600</v>
      </c>
      <c r="EK108" s="14">
        <f t="shared" si="292"/>
        <v>733</v>
      </c>
      <c r="EL108" s="14">
        <f t="shared" si="293"/>
        <v>8120</v>
      </c>
      <c r="EM108" s="14">
        <f t="shared" si="294"/>
        <v>9050</v>
      </c>
      <c r="EN108" s="14">
        <f t="shared" si="295"/>
        <v>9050</v>
      </c>
      <c r="EO108" s="14">
        <f t="shared" si="296"/>
        <v>11050</v>
      </c>
      <c r="EP108" s="14">
        <f t="shared" si="297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F108" s="14">
        <f>INDEX(属性投放!$BP$6:$BP$85,(卡牌属性!$DU108-2)*20+卡牌属性!$DV108)</f>
        <v>170</v>
      </c>
      <c r="FG108" s="14">
        <f>INDEX(属性投放!$BP$6:$BP$85,(卡牌属性!$DU108-2)*20+卡牌属性!$DV108)</f>
        <v>170</v>
      </c>
      <c r="FH108" s="14">
        <f>INDEX(属性投放!$BP$6:$BP$85,(卡牌属性!$DU108-2)*20+卡牌属性!$DV108)</f>
        <v>170</v>
      </c>
      <c r="FI108" s="14">
        <f>INDEX(属性投放!$BP$6:$BP$85,(卡牌属性!$DU108-2)*20+卡牌属性!$DV108)</f>
        <v>170</v>
      </c>
      <c r="FJ108" s="14">
        <f>INDEX(属性投放!$BP$6:$BP$85,(卡牌属性!$DU108-2)*20+卡牌属性!$DV108)</f>
        <v>170</v>
      </c>
      <c r="FK108" s="14">
        <f>INDEX(属性投放!$BQ$6:$BQ$85,(卡牌属性!$DU108-2)*20+卡牌属性!$DV108)</f>
        <v>85</v>
      </c>
      <c r="FL108" s="14">
        <f>INDEX(属性投放!$BQ$6:$BQ$85,(卡牌属性!$DU108-2)*20+卡牌属性!$DV108)</f>
        <v>85</v>
      </c>
      <c r="FM108" s="14">
        <f>INDEX(属性投放!$BQ$6:$BQ$85,(卡牌属性!$DU108-2)*20+卡牌属性!$DV108)</f>
        <v>85</v>
      </c>
      <c r="FN108" s="14">
        <f>INDEX(属性投放!$BQ$6:$BQ$85,(卡牌属性!$DU108-2)*20+卡牌属性!$DV108)</f>
        <v>85</v>
      </c>
      <c r="FO108" s="14">
        <f>INDEX(属性投放!$BQ$6:$BQ$85,(卡牌属性!$DU108-2)*20+卡牌属性!$DV108)</f>
        <v>85</v>
      </c>
      <c r="FP108" s="14">
        <f>INDEX(属性投放!$BR$6:$BR$85,(卡牌属性!$DU108-2)*20+卡牌属性!$DV108)</f>
        <v>1700</v>
      </c>
      <c r="FQ108" s="14">
        <f>INDEX(属性投放!$BR$6:$BR$85,(卡牌属性!$DU108-2)*20+卡牌属性!$DV108)</f>
        <v>1700</v>
      </c>
      <c r="FR108" s="14">
        <f>INDEX(属性投放!$BR$6:$BR$85,(卡牌属性!$DU108-2)*20+卡牌属性!$DV108)</f>
        <v>1700</v>
      </c>
      <c r="FS108" s="14">
        <f>INDEX(属性投放!$BR$6:$BR$85,(卡牌属性!$DU108-2)*20+卡牌属性!$DV108)</f>
        <v>1700</v>
      </c>
      <c r="FT108" s="14">
        <f>INDEX(属性投放!$BR$6:$BR$85,(卡牌属性!$DU108-2)*20+卡牌属性!$DV108)</f>
        <v>1700</v>
      </c>
      <c r="FX108" s="13">
        <v>104</v>
      </c>
      <c r="FY108" s="13">
        <f t="shared" si="257"/>
        <v>21</v>
      </c>
      <c r="FZ108" s="14">
        <f t="shared" si="216"/>
        <v>1102021</v>
      </c>
      <c r="GA108" s="14" t="s">
        <v>1478</v>
      </c>
      <c r="GB108" s="14">
        <f t="shared" si="258"/>
        <v>4</v>
      </c>
      <c r="GC108" s="14" t="str">
        <f t="shared" si="259"/>
        <v>烈风螳螂-4星</v>
      </c>
      <c r="GD108" s="14">
        <f>INDEX(Y$6:Y$36,$FY108)+INDEX(属性偏向!Z$4:Z$8,卡牌属性!$GB108)</f>
        <v>9</v>
      </c>
      <c r="GE108" s="14" t="str">
        <f>INDEX(属性评价,卡牌属性!GD108)</f>
        <v>S</v>
      </c>
      <c r="GF108" s="14">
        <f>INDEX(Z$6:Z$36,$FY108)+INDEX(属性偏向!AA$4:AA$8,卡牌属性!$GB108)</f>
        <v>7</v>
      </c>
      <c r="GG108" s="14" t="str">
        <f>INDEX(属性评价,卡牌属性!GF108)</f>
        <v>A</v>
      </c>
      <c r="GH108" s="14">
        <f>INDEX(AA$6:AA$36,$FY108)+INDEX(属性偏向!AB$4:AB$8,卡牌属性!$GB108)</f>
        <v>5</v>
      </c>
      <c r="GI108" s="14" t="str">
        <f>INDEX(属性评价,卡牌属性!GH108)</f>
        <v>B</v>
      </c>
      <c r="GL108" s="13">
        <v>104</v>
      </c>
      <c r="GM108" s="13">
        <f t="shared" si="256"/>
        <v>21</v>
      </c>
      <c r="GN108" s="14">
        <f t="shared" si="217"/>
        <v>1101026</v>
      </c>
      <c r="GO108" s="14" t="s">
        <v>1478</v>
      </c>
      <c r="GP108" s="14">
        <f t="shared" si="260"/>
        <v>4</v>
      </c>
      <c r="GQ108" s="14" t="str">
        <f t="shared" si="261"/>
        <v>貂灵芸-4星</v>
      </c>
      <c r="GR108" s="14">
        <f>INDEX(J$6:J$36,$GM108)+INDEX(属性偏向!Z$4:Z$8,卡牌属性!$GB108)</f>
        <v>11</v>
      </c>
      <c r="GS108" s="14" t="str">
        <f>INDEX(属性评价,卡牌属性!GR108)</f>
        <v>SS</v>
      </c>
      <c r="GT108" s="14">
        <f>INDEX(K$6:K$36,$GM108)+INDEX(属性偏向!Z$4:Z$8,卡牌属性!$GB108)</f>
        <v>7</v>
      </c>
      <c r="GU108" s="14" t="str">
        <f>INDEX(属性评价,卡牌属性!GT108)</f>
        <v>A</v>
      </c>
      <c r="GV108" s="14">
        <f>INDEX(L$6:L$36,$GM108)+INDEX(属性偏向!Z$4:Z$8,卡牌属性!$GB108)</f>
        <v>7</v>
      </c>
      <c r="GW108" s="14" t="str">
        <f>INDEX(属性评价,卡牌属性!GV108)</f>
        <v>A</v>
      </c>
      <c r="HA108" s="13">
        <v>104</v>
      </c>
      <c r="HB108" s="13">
        <f>MATCH(HA108-1,属性投放!$T$6:$T$66,1)</f>
        <v>21</v>
      </c>
      <c r="HC108" s="13">
        <f>MATCH(HA108,属性投放!$AN$6:$AN$58,1)-1</f>
        <v>33</v>
      </c>
      <c r="HD108" s="13">
        <f>MATCH(HA108-1,属性投放!$AD$6:$AD$26,1)</f>
        <v>15</v>
      </c>
      <c r="HE108" s="13" t="str">
        <f>INDEX(属性投放!$AB$7:$AB$26,卡牌属性!HD108)</f>
        <v>焦热+2</v>
      </c>
      <c r="HF108" s="14">
        <f t="shared" si="262"/>
        <v>3240</v>
      </c>
      <c r="HG108" s="14">
        <f t="shared" si="263"/>
        <v>1600</v>
      </c>
      <c r="HH108" s="14">
        <f t="shared" si="264"/>
        <v>31700</v>
      </c>
      <c r="HI108" s="14">
        <f t="shared" si="265"/>
        <v>15</v>
      </c>
      <c r="HJ108" s="14">
        <f t="shared" si="266"/>
        <v>8</v>
      </c>
      <c r="HK108" s="14">
        <f t="shared" si="267"/>
        <v>150</v>
      </c>
      <c r="HL108" s="14">
        <f>HF108+HI108*($HA108-INDEX(属性投放!$AD$6:$AD$26,卡牌属性!$HD108))</f>
        <v>3270</v>
      </c>
      <c r="HM108" s="14">
        <f>HG108+HJ108*($HA108-INDEX(属性投放!$AD$6:$AD$26,卡牌属性!$HD108))</f>
        <v>1616</v>
      </c>
      <c r="HN108" s="14">
        <f>HH108+HK108*($HA108-INDEX(属性投放!$AD$6:$AD$26,卡牌属性!$HD108))</f>
        <v>32000</v>
      </c>
      <c r="HO108" s="14">
        <f t="shared" si="268"/>
        <v>3475</v>
      </c>
      <c r="HP108" s="14">
        <f t="shared" si="269"/>
        <v>1741</v>
      </c>
      <c r="HQ108" s="14">
        <f t="shared" si="270"/>
        <v>34750</v>
      </c>
      <c r="HR108" s="14">
        <f>IF(COUNTIF(属性投放!$AN$7:$AN$58,"="&amp;卡牌属性!HA108)&gt;0,卡牌属性!HC108,0)</f>
        <v>0</v>
      </c>
      <c r="HS108" s="14">
        <f t="shared" si="271"/>
        <v>0</v>
      </c>
      <c r="HT108" s="14">
        <f t="shared" si="272"/>
        <v>0</v>
      </c>
      <c r="HU108" s="14">
        <f t="shared" si="273"/>
        <v>0</v>
      </c>
      <c r="HV108" s="14">
        <f>IF(COUNTIF(属性投放!$AD$6:$AD$26,"="&amp;卡牌属性!HA108)&gt;0,卡牌属性!HD108,0)</f>
        <v>0</v>
      </c>
      <c r="HW108" s="14">
        <f t="shared" si="274"/>
        <v>0</v>
      </c>
      <c r="HX108" s="14">
        <f t="shared" si="275"/>
        <v>0</v>
      </c>
      <c r="HY108" s="14">
        <f t="shared" si="276"/>
        <v>0</v>
      </c>
      <c r="HZ108" s="14">
        <f t="shared" si="218"/>
        <v>15</v>
      </c>
      <c r="IA108" s="14">
        <f t="shared" si="219"/>
        <v>8</v>
      </c>
      <c r="IB108" s="14">
        <f t="shared" si="220"/>
        <v>150</v>
      </c>
      <c r="IC108" s="14">
        <f t="shared" si="221"/>
        <v>6745</v>
      </c>
      <c r="ID108" s="14">
        <f t="shared" si="222"/>
        <v>3357</v>
      </c>
      <c r="IE108" s="14">
        <f t="shared" si="223"/>
        <v>66750</v>
      </c>
      <c r="IF108" s="14">
        <f t="shared" si="224"/>
        <v>460</v>
      </c>
      <c r="IG108" s="14">
        <f t="shared" si="225"/>
        <v>0</v>
      </c>
      <c r="IH108" s="14">
        <f t="shared" si="226"/>
        <v>0</v>
      </c>
      <c r="II108" s="14">
        <f t="shared" si="227"/>
        <v>201340</v>
      </c>
      <c r="IJ108" s="17">
        <f t="shared" si="228"/>
        <v>2.2846925598490118E-3</v>
      </c>
      <c r="IK108" s="17">
        <f t="shared" si="229"/>
        <v>0</v>
      </c>
      <c r="IL108" s="17">
        <f t="shared" si="230"/>
        <v>0</v>
      </c>
      <c r="IM108" s="23">
        <f>SUM(IF$5:IF108)</f>
        <v>30820</v>
      </c>
      <c r="IN108" s="14">
        <f>SUM(IG$5:IG108)</f>
        <v>104320</v>
      </c>
      <c r="IO108" s="14">
        <f>SUM(IH$5:IH108)</f>
        <v>52660</v>
      </c>
      <c r="IP108" s="17">
        <f t="shared" si="231"/>
        <v>0.15307440150988377</v>
      </c>
      <c r="IQ108" s="17">
        <f t="shared" si="232"/>
        <v>0.51812853879010634</v>
      </c>
      <c r="IR108" s="17">
        <f t="shared" si="233"/>
        <v>0.26154763087314992</v>
      </c>
    </row>
    <row r="109" spans="31:252" ht="16.5" x14ac:dyDescent="0.2">
      <c r="AE109" s="13">
        <v>105</v>
      </c>
      <c r="AF109" s="13">
        <f t="shared" si="208"/>
        <v>6</v>
      </c>
      <c r="AG109" s="13">
        <f t="shared" si="172"/>
        <v>4</v>
      </c>
      <c r="AH109" s="14">
        <f t="shared" si="173"/>
        <v>1101006</v>
      </c>
      <c r="AI109" s="14" t="str">
        <f t="shared" si="174"/>
        <v>红莲·缇娜5突</v>
      </c>
      <c r="AJ109" s="25" t="s">
        <v>162</v>
      </c>
      <c r="AK109" s="14">
        <v>1</v>
      </c>
      <c r="AL109" s="14">
        <f t="shared" si="175"/>
        <v>5</v>
      </c>
      <c r="AM109" s="14">
        <f>INDEX(属性投放!$DE$6:$DE$85,(卡牌属性!AG109-2)*20+卡牌属性!AL109)</f>
        <v>778</v>
      </c>
      <c r="AN109" s="14">
        <f t="shared" si="277"/>
        <v>778</v>
      </c>
      <c r="AO109" s="14">
        <f t="shared" si="277"/>
        <v>778</v>
      </c>
      <c r="AP109" s="14">
        <f t="shared" si="277"/>
        <v>778</v>
      </c>
      <c r="AQ109" s="14">
        <f t="shared" si="277"/>
        <v>778</v>
      </c>
      <c r="AR109" s="14">
        <f>INDEX(属性投放!$DF$6:$DF$85,(卡牌属性!AG109-2)*20+卡牌属性!AL109)</f>
        <v>356</v>
      </c>
      <c r="AS109" s="14">
        <f t="shared" si="278"/>
        <v>356</v>
      </c>
      <c r="AT109" s="14">
        <f t="shared" si="278"/>
        <v>356</v>
      </c>
      <c r="AU109" s="14">
        <f t="shared" si="278"/>
        <v>356</v>
      </c>
      <c r="AV109" s="14">
        <f t="shared" si="278"/>
        <v>356</v>
      </c>
      <c r="AW109" s="14">
        <f>INDEX(属性投放!$DG$6:$DG$85,(卡牌属性!AG109-2)*20+卡牌属性!AL109)</f>
        <v>3790</v>
      </c>
      <c r="AX109" s="14">
        <f t="shared" si="279"/>
        <v>3790</v>
      </c>
      <c r="AY109" s="14">
        <f t="shared" si="279"/>
        <v>3790</v>
      </c>
      <c r="AZ109" s="14">
        <f t="shared" si="279"/>
        <v>3790</v>
      </c>
      <c r="BA109" s="14">
        <f t="shared" si="279"/>
        <v>3790</v>
      </c>
      <c r="BB109" s="14">
        <f>INDEX(属性投放!$DK$6:$DK$85,(卡牌属性!AG109-2)*20+卡牌属性!AL109)</f>
        <v>47</v>
      </c>
      <c r="BC109" s="14">
        <f t="shared" si="280"/>
        <v>47</v>
      </c>
      <c r="BD109" s="14">
        <f t="shared" si="280"/>
        <v>47</v>
      </c>
      <c r="BE109" s="14">
        <f t="shared" si="280"/>
        <v>47</v>
      </c>
      <c r="BF109" s="14">
        <f t="shared" si="280"/>
        <v>47</v>
      </c>
      <c r="BG109" s="14">
        <f>INDEX(属性投放!$DL$6:$DL$85,(卡牌属性!AG109-2)*20+卡牌属性!AL109)</f>
        <v>24</v>
      </c>
      <c r="BH109" s="14">
        <f t="shared" si="281"/>
        <v>24</v>
      </c>
      <c r="BI109" s="14">
        <f t="shared" si="281"/>
        <v>24</v>
      </c>
      <c r="BJ109" s="14">
        <f t="shared" si="281"/>
        <v>24</v>
      </c>
      <c r="BK109" s="14">
        <f t="shared" si="281"/>
        <v>24</v>
      </c>
      <c r="BL109" s="14">
        <f>INDEX(属性投放!$DM$6:$DM$85,(卡牌属性!AG109-2)*20+卡牌属性!AL109)</f>
        <v>235</v>
      </c>
      <c r="BM109" s="14">
        <f t="shared" si="282"/>
        <v>235</v>
      </c>
      <c r="BN109" s="14">
        <f t="shared" si="282"/>
        <v>235</v>
      </c>
      <c r="BO109" s="14">
        <f t="shared" si="282"/>
        <v>235</v>
      </c>
      <c r="BP109" s="14">
        <f t="shared" si="282"/>
        <v>235</v>
      </c>
      <c r="BU109" s="13">
        <v>105</v>
      </c>
      <c r="BV109" s="13">
        <f t="shared" si="176"/>
        <v>6</v>
      </c>
      <c r="BW109" s="14">
        <f t="shared" si="177"/>
        <v>5</v>
      </c>
      <c r="BX109" s="14">
        <f t="shared" si="178"/>
        <v>1102006</v>
      </c>
      <c r="BY109" s="14" t="str">
        <f t="shared" si="179"/>
        <v>项羽5突</v>
      </c>
      <c r="BZ109" s="25" t="s">
        <v>162</v>
      </c>
      <c r="CA109" s="14">
        <v>2</v>
      </c>
      <c r="CB109" s="14">
        <f t="shared" si="180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674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674</v>
      </c>
      <c r="CN109" s="14">
        <f>INDEX(属性投放!$BD$6:$BD$85,(BW109-2)*20+CB109)</f>
        <v>250</v>
      </c>
      <c r="CQ109" s="13">
        <v>105</v>
      </c>
      <c r="CR109" s="13">
        <f t="shared" si="209"/>
        <v>3</v>
      </c>
      <c r="CS109" s="13">
        <f t="shared" si="210"/>
        <v>1</v>
      </c>
      <c r="CT109" s="14">
        <f t="shared" si="211"/>
        <v>4</v>
      </c>
      <c r="CU109" s="14">
        <f t="shared" si="212"/>
        <v>1102003</v>
      </c>
      <c r="CV109" s="14" t="str">
        <f>INDEX($O$6:$O$36,CR109)&amp;"-"&amp;INDEX(属性投放!$AB$7:$AB$36,CX109)&amp;"-魂火-"&amp;CZ109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701</v>
      </c>
      <c r="CZ109" s="14">
        <f>INDEX(属性投放!$AM$7:$AM$58,CS109)</f>
        <v>1</v>
      </c>
      <c r="DA109" s="14">
        <f t="shared" si="181"/>
        <v>1</v>
      </c>
      <c r="DB109" s="14">
        <f>INDEX(属性投放!$AN$7:$AN$58,DA109)</f>
        <v>5</v>
      </c>
      <c r="DC109" s="14" t="s">
        <v>702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703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704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2"/>
        <v>1102006</v>
      </c>
      <c r="DQ109" s="14" t="str">
        <f t="shared" si="183"/>
        <v>项羽5突</v>
      </c>
      <c r="DR109" s="14">
        <f t="shared" si="213"/>
        <v>8</v>
      </c>
      <c r="DS109" s="14">
        <f t="shared" si="214"/>
        <v>9</v>
      </c>
      <c r="DT109" s="14">
        <f t="shared" si="215"/>
        <v>8</v>
      </c>
      <c r="DU109" s="14">
        <f t="shared" si="184"/>
        <v>5</v>
      </c>
      <c r="DV109" s="14">
        <f t="shared" si="185"/>
        <v>5</v>
      </c>
      <c r="DW109" s="14">
        <f t="shared" si="186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3"/>
        <v>1377</v>
      </c>
      <c r="EC109" s="14">
        <f t="shared" si="284"/>
        <v>1525</v>
      </c>
      <c r="ED109" s="14">
        <f t="shared" si="285"/>
        <v>1765</v>
      </c>
      <c r="EE109" s="14">
        <f t="shared" si="286"/>
        <v>1765</v>
      </c>
      <c r="EF109" s="14">
        <f t="shared" si="287"/>
        <v>2065</v>
      </c>
      <c r="EG109" s="14">
        <f t="shared" si="288"/>
        <v>645</v>
      </c>
      <c r="EH109" s="14">
        <f t="shared" si="289"/>
        <v>758</v>
      </c>
      <c r="EI109" s="14">
        <f t="shared" si="290"/>
        <v>758</v>
      </c>
      <c r="EJ109" s="14">
        <f t="shared" si="291"/>
        <v>885</v>
      </c>
      <c r="EK109" s="14">
        <f t="shared" si="292"/>
        <v>1068</v>
      </c>
      <c r="EL109" s="14">
        <f t="shared" si="293"/>
        <v>12020</v>
      </c>
      <c r="EM109" s="14">
        <f t="shared" si="294"/>
        <v>13250</v>
      </c>
      <c r="EN109" s="14">
        <f t="shared" si="295"/>
        <v>13250</v>
      </c>
      <c r="EO109" s="14">
        <f t="shared" si="296"/>
        <v>15750</v>
      </c>
      <c r="EP109" s="14">
        <f t="shared" si="297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F109" s="14">
        <f>INDEX(属性投放!$BP$6:$BP$85,(卡牌属性!$DU109-2)*20+卡牌属性!$DV109)</f>
        <v>225</v>
      </c>
      <c r="FG109" s="14">
        <f>INDEX(属性投放!$BP$6:$BP$85,(卡牌属性!$DU109-2)*20+卡牌属性!$DV109)</f>
        <v>225</v>
      </c>
      <c r="FH109" s="14">
        <f>INDEX(属性投放!$BP$6:$BP$85,(卡牌属性!$DU109-2)*20+卡牌属性!$DV109)</f>
        <v>225</v>
      </c>
      <c r="FI109" s="14">
        <f>INDEX(属性投放!$BP$6:$BP$85,(卡牌属性!$DU109-2)*20+卡牌属性!$DV109)</f>
        <v>225</v>
      </c>
      <c r="FJ109" s="14">
        <f>INDEX(属性投放!$BP$6:$BP$85,(卡牌属性!$DU109-2)*20+卡牌属性!$DV109)</f>
        <v>225</v>
      </c>
      <c r="FK109" s="14">
        <f>INDEX(属性投放!$BQ$6:$BQ$85,(卡牌属性!$DU109-2)*20+卡牌属性!$DV109)</f>
        <v>113</v>
      </c>
      <c r="FL109" s="14">
        <f>INDEX(属性投放!$BQ$6:$BQ$85,(卡牌属性!$DU109-2)*20+卡牌属性!$DV109)</f>
        <v>113</v>
      </c>
      <c r="FM109" s="14">
        <f>INDEX(属性投放!$BQ$6:$BQ$85,(卡牌属性!$DU109-2)*20+卡牌属性!$DV109)</f>
        <v>113</v>
      </c>
      <c r="FN109" s="14">
        <f>INDEX(属性投放!$BQ$6:$BQ$85,(卡牌属性!$DU109-2)*20+卡牌属性!$DV109)</f>
        <v>113</v>
      </c>
      <c r="FO109" s="14">
        <f>INDEX(属性投放!$BQ$6:$BQ$85,(卡牌属性!$DU109-2)*20+卡牌属性!$DV109)</f>
        <v>113</v>
      </c>
      <c r="FP109" s="14">
        <f>INDEX(属性投放!$BR$6:$BR$85,(卡牌属性!$DU109-2)*20+卡牌属性!$DV109)</f>
        <v>2250</v>
      </c>
      <c r="FQ109" s="14">
        <f>INDEX(属性投放!$BR$6:$BR$85,(卡牌属性!$DU109-2)*20+卡牌属性!$DV109)</f>
        <v>2250</v>
      </c>
      <c r="FR109" s="14">
        <f>INDEX(属性投放!$BR$6:$BR$85,(卡牌属性!$DU109-2)*20+卡牌属性!$DV109)</f>
        <v>2250</v>
      </c>
      <c r="FS109" s="14">
        <f>INDEX(属性投放!$BR$6:$BR$85,(卡牌属性!$DU109-2)*20+卡牌属性!$DV109)</f>
        <v>2250</v>
      </c>
      <c r="FT109" s="14">
        <f>INDEX(属性投放!$BR$6:$BR$85,(卡牌属性!$DU109-2)*20+卡牌属性!$DV109)</f>
        <v>2250</v>
      </c>
      <c r="FX109" s="13">
        <v>105</v>
      </c>
      <c r="FY109" s="13">
        <f t="shared" si="257"/>
        <v>21</v>
      </c>
      <c r="FZ109" s="14">
        <f t="shared" si="216"/>
        <v>1102021</v>
      </c>
      <c r="GA109" s="14" t="s">
        <v>1478</v>
      </c>
      <c r="GB109" s="14">
        <f t="shared" si="258"/>
        <v>5</v>
      </c>
      <c r="GC109" s="14" t="str">
        <f t="shared" si="259"/>
        <v>烈风螳螂-5星</v>
      </c>
      <c r="GD109" s="14">
        <f>INDEX(Y$6:Y$36,$FY109)+INDEX(属性偏向!Z$4:Z$8,卡牌属性!$GB109)</f>
        <v>10</v>
      </c>
      <c r="GE109" s="14" t="str">
        <f>INDEX(属性评价,卡牌属性!GD109)</f>
        <v>S+</v>
      </c>
      <c r="GF109" s="14">
        <f>INDEX(Z$6:Z$36,$FY109)+INDEX(属性偏向!AA$4:AA$8,卡牌属性!$GB109)</f>
        <v>8</v>
      </c>
      <c r="GG109" s="14" t="str">
        <f>INDEX(属性评价,卡牌属性!GF109)</f>
        <v>A+</v>
      </c>
      <c r="GH109" s="14">
        <f>INDEX(AA$6:AA$36,$FY109)+INDEX(属性偏向!AB$4:AB$8,卡牌属性!$GB109)</f>
        <v>6</v>
      </c>
      <c r="GI109" s="14" t="str">
        <f>INDEX(属性评价,卡牌属性!GH109)</f>
        <v>B+</v>
      </c>
      <c r="GL109" s="13">
        <v>105</v>
      </c>
      <c r="GM109" s="13">
        <f t="shared" si="256"/>
        <v>21</v>
      </c>
      <c r="GN109" s="14">
        <f t="shared" si="217"/>
        <v>1101026</v>
      </c>
      <c r="GO109" s="14" t="s">
        <v>1478</v>
      </c>
      <c r="GP109" s="14">
        <f t="shared" si="260"/>
        <v>5</v>
      </c>
      <c r="GQ109" s="14" t="str">
        <f t="shared" si="261"/>
        <v>貂灵芸-5星</v>
      </c>
      <c r="GR109" s="14">
        <f>INDEX(J$6:J$36,$GM109)+INDEX(属性偏向!Z$4:Z$8,卡牌属性!$GB109)</f>
        <v>12</v>
      </c>
      <c r="GS109" s="14" t="str">
        <f>INDEX(属性评价,卡牌属性!GR109)</f>
        <v>SS+</v>
      </c>
      <c r="GT109" s="14">
        <f>INDEX(K$6:K$36,$GM109)+INDEX(属性偏向!Z$4:Z$8,卡牌属性!$GB109)</f>
        <v>8</v>
      </c>
      <c r="GU109" s="14" t="str">
        <f>INDEX(属性评价,卡牌属性!GT109)</f>
        <v>A+</v>
      </c>
      <c r="GV109" s="14">
        <f>INDEX(L$6:L$36,$GM109)+INDEX(属性偏向!Z$4:Z$8,卡牌属性!$GB109)</f>
        <v>8</v>
      </c>
      <c r="GW109" s="14" t="str">
        <f>INDEX(属性评价,卡牌属性!GV109)</f>
        <v>A+</v>
      </c>
      <c r="HA109" s="13">
        <v>105</v>
      </c>
      <c r="HB109" s="13">
        <f>MATCH(HA109-1,属性投放!$T$6:$T$66,1)</f>
        <v>22</v>
      </c>
      <c r="HC109" s="13">
        <f>MATCH(HA109,属性投放!$AN$6:$AN$58,1)-1</f>
        <v>34</v>
      </c>
      <c r="HD109" s="13">
        <f>MATCH(HA109-1,属性投放!$AD$6:$AD$26,1)</f>
        <v>15</v>
      </c>
      <c r="HE109" s="13" t="str">
        <f>INDEX(属性投放!$AB$7:$AB$26,卡牌属性!HD109)</f>
        <v>焦热+2</v>
      </c>
      <c r="HF109" s="14">
        <f t="shared" si="262"/>
        <v>3240</v>
      </c>
      <c r="HG109" s="14">
        <f t="shared" si="263"/>
        <v>1600</v>
      </c>
      <c r="HH109" s="14">
        <f t="shared" si="264"/>
        <v>31700</v>
      </c>
      <c r="HI109" s="14">
        <f t="shared" si="265"/>
        <v>15</v>
      </c>
      <c r="HJ109" s="14">
        <f t="shared" si="266"/>
        <v>8</v>
      </c>
      <c r="HK109" s="14">
        <f t="shared" si="267"/>
        <v>150</v>
      </c>
      <c r="HL109" s="14">
        <f>HF109+HI109*($HA109-INDEX(属性投放!$AD$6:$AD$26,卡牌属性!$HD109))</f>
        <v>3285</v>
      </c>
      <c r="HM109" s="14">
        <f>HG109+HJ109*($HA109-INDEX(属性投放!$AD$6:$AD$26,卡牌属性!$HD109))</f>
        <v>1624</v>
      </c>
      <c r="HN109" s="14">
        <f>HH109+HK109*($HA109-INDEX(属性投放!$AD$6:$AD$26,卡牌属性!$HD109))</f>
        <v>32150</v>
      </c>
      <c r="HO109" s="14">
        <f t="shared" si="268"/>
        <v>3825</v>
      </c>
      <c r="HP109" s="14">
        <f t="shared" si="269"/>
        <v>1916</v>
      </c>
      <c r="HQ109" s="14">
        <f t="shared" si="270"/>
        <v>38250</v>
      </c>
      <c r="HR109" s="14">
        <f>IF(COUNTIF(属性投放!$AN$7:$AN$58,"="&amp;卡牌属性!HA109)&gt;0,卡牌属性!HC109,0)</f>
        <v>34</v>
      </c>
      <c r="HS109" s="14">
        <f t="shared" si="271"/>
        <v>350</v>
      </c>
      <c r="HT109" s="14">
        <f t="shared" si="272"/>
        <v>175</v>
      </c>
      <c r="HU109" s="14">
        <f t="shared" si="273"/>
        <v>3500</v>
      </c>
      <c r="HV109" s="14">
        <f>IF(COUNTIF(属性投放!$AD$6:$AD$26,"="&amp;卡牌属性!HA109)&gt;0,卡牌属性!HD109,0)</f>
        <v>0</v>
      </c>
      <c r="HW109" s="14">
        <f t="shared" si="274"/>
        <v>0</v>
      </c>
      <c r="HX109" s="14">
        <f t="shared" si="275"/>
        <v>0</v>
      </c>
      <c r="HY109" s="14">
        <f t="shared" si="276"/>
        <v>0</v>
      </c>
      <c r="HZ109" s="14">
        <f t="shared" si="218"/>
        <v>15</v>
      </c>
      <c r="IA109" s="14">
        <f t="shared" si="219"/>
        <v>8</v>
      </c>
      <c r="IB109" s="14">
        <f t="shared" si="220"/>
        <v>150</v>
      </c>
      <c r="IC109" s="14">
        <f t="shared" si="221"/>
        <v>7110</v>
      </c>
      <c r="ID109" s="14">
        <f t="shared" si="222"/>
        <v>3540</v>
      </c>
      <c r="IE109" s="14">
        <f t="shared" si="223"/>
        <v>70400</v>
      </c>
      <c r="IF109" s="14">
        <f t="shared" si="224"/>
        <v>460</v>
      </c>
      <c r="IG109" s="14">
        <f t="shared" si="225"/>
        <v>10500</v>
      </c>
      <c r="IH109" s="14">
        <f t="shared" si="226"/>
        <v>0</v>
      </c>
      <c r="II109" s="14">
        <f t="shared" si="227"/>
        <v>212300</v>
      </c>
      <c r="IJ109" s="17">
        <f t="shared" si="228"/>
        <v>2.1667451719265189E-3</v>
      </c>
      <c r="IK109" s="17">
        <f t="shared" si="229"/>
        <v>4.9458313707018371E-2</v>
      </c>
      <c r="IL109" s="17">
        <f t="shared" si="230"/>
        <v>0</v>
      </c>
      <c r="IM109" s="23">
        <f>SUM(IF$5:IF109)</f>
        <v>31280</v>
      </c>
      <c r="IN109" s="14">
        <f>SUM(IG$5:IG109)</f>
        <v>114820</v>
      </c>
      <c r="IO109" s="14">
        <f>SUM(IH$5:IH109)</f>
        <v>52660</v>
      </c>
      <c r="IP109" s="17">
        <f t="shared" si="231"/>
        <v>0.14733867169100329</v>
      </c>
      <c r="IQ109" s="17">
        <f t="shared" si="232"/>
        <v>0.54083843617522376</v>
      </c>
      <c r="IR109" s="17">
        <f t="shared" si="233"/>
        <v>0.248045219029675</v>
      </c>
    </row>
    <row r="110" spans="31:252" ht="16.5" x14ac:dyDescent="0.2">
      <c r="AE110" s="13">
        <v>106</v>
      </c>
      <c r="AF110" s="13">
        <f t="shared" si="208"/>
        <v>6</v>
      </c>
      <c r="AG110" s="13">
        <f t="shared" si="172"/>
        <v>4</v>
      </c>
      <c r="AH110" s="14">
        <f t="shared" si="173"/>
        <v>1101006</v>
      </c>
      <c r="AI110" s="14" t="str">
        <f t="shared" si="174"/>
        <v>红莲·缇娜6突</v>
      </c>
      <c r="AJ110" s="25" t="s">
        <v>162</v>
      </c>
      <c r="AK110" s="14">
        <v>1</v>
      </c>
      <c r="AL110" s="14">
        <f t="shared" si="175"/>
        <v>6</v>
      </c>
      <c r="AM110" s="14">
        <f>INDEX(属性投放!$DE$6:$DE$85,(卡牌属性!AG110-2)*20+卡牌属性!AL110)</f>
        <v>914</v>
      </c>
      <c r="AN110" s="14">
        <f t="shared" si="277"/>
        <v>914</v>
      </c>
      <c r="AO110" s="14">
        <f t="shared" si="277"/>
        <v>914</v>
      </c>
      <c r="AP110" s="14">
        <f t="shared" si="277"/>
        <v>914</v>
      </c>
      <c r="AQ110" s="14">
        <f t="shared" si="277"/>
        <v>914</v>
      </c>
      <c r="AR110" s="14">
        <f>INDEX(属性投放!$DF$6:$DF$85,(卡牌属性!AG110-2)*20+卡牌属性!AL110)</f>
        <v>424</v>
      </c>
      <c r="AS110" s="14">
        <f t="shared" si="278"/>
        <v>424</v>
      </c>
      <c r="AT110" s="14">
        <f t="shared" si="278"/>
        <v>424</v>
      </c>
      <c r="AU110" s="14">
        <f t="shared" si="278"/>
        <v>424</v>
      </c>
      <c r="AV110" s="14">
        <f t="shared" si="278"/>
        <v>424</v>
      </c>
      <c r="AW110" s="14">
        <f>INDEX(属性投放!$DG$6:$DG$85,(卡牌属性!AG110-2)*20+卡牌属性!AL110)</f>
        <v>4470</v>
      </c>
      <c r="AX110" s="14">
        <f t="shared" si="279"/>
        <v>4470</v>
      </c>
      <c r="AY110" s="14">
        <f t="shared" si="279"/>
        <v>4470</v>
      </c>
      <c r="AZ110" s="14">
        <f t="shared" si="279"/>
        <v>4470</v>
      </c>
      <c r="BA110" s="14">
        <f t="shared" si="279"/>
        <v>4470</v>
      </c>
      <c r="BB110" s="14">
        <f>INDEX(属性投放!$DK$6:$DK$85,(卡牌属性!AG110-2)*20+卡牌属性!AL110)</f>
        <v>47</v>
      </c>
      <c r="BC110" s="14">
        <f t="shared" si="280"/>
        <v>47</v>
      </c>
      <c r="BD110" s="14">
        <f t="shared" si="280"/>
        <v>47</v>
      </c>
      <c r="BE110" s="14">
        <f t="shared" si="280"/>
        <v>47</v>
      </c>
      <c r="BF110" s="14">
        <f t="shared" si="280"/>
        <v>47</v>
      </c>
      <c r="BG110" s="14">
        <f>INDEX(属性投放!$DL$6:$DL$85,(卡牌属性!AG110-2)*20+卡牌属性!AL110)</f>
        <v>24</v>
      </c>
      <c r="BH110" s="14">
        <f t="shared" si="281"/>
        <v>24</v>
      </c>
      <c r="BI110" s="14">
        <f t="shared" si="281"/>
        <v>24</v>
      </c>
      <c r="BJ110" s="14">
        <f t="shared" si="281"/>
        <v>24</v>
      </c>
      <c r="BK110" s="14">
        <f t="shared" si="281"/>
        <v>24</v>
      </c>
      <c r="BL110" s="14">
        <f>INDEX(属性投放!$DM$6:$DM$85,(卡牌属性!AG110-2)*20+卡牌属性!AL110)</f>
        <v>235</v>
      </c>
      <c r="BM110" s="14">
        <f t="shared" si="282"/>
        <v>235</v>
      </c>
      <c r="BN110" s="14">
        <f t="shared" si="282"/>
        <v>235</v>
      </c>
      <c r="BO110" s="14">
        <f t="shared" si="282"/>
        <v>235</v>
      </c>
      <c r="BP110" s="14">
        <f t="shared" si="282"/>
        <v>235</v>
      </c>
      <c r="BU110" s="13">
        <v>106</v>
      </c>
      <c r="BV110" s="13">
        <f t="shared" si="176"/>
        <v>6</v>
      </c>
      <c r="BW110" s="14">
        <f t="shared" si="177"/>
        <v>5</v>
      </c>
      <c r="BX110" s="14">
        <f t="shared" si="178"/>
        <v>1102006</v>
      </c>
      <c r="BY110" s="14" t="str">
        <f t="shared" si="179"/>
        <v>项羽6突</v>
      </c>
      <c r="BZ110" s="25" t="s">
        <v>162</v>
      </c>
      <c r="CA110" s="14">
        <v>2</v>
      </c>
      <c r="CB110" s="14">
        <f t="shared" si="180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674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674</v>
      </c>
      <c r="CN110" s="14">
        <f>INDEX(属性投放!$BD$6:$BD$85,(BW110-2)*20+CB110)</f>
        <v>250</v>
      </c>
      <c r="CQ110" s="13">
        <v>106</v>
      </c>
      <c r="CR110" s="13">
        <f t="shared" si="209"/>
        <v>3</v>
      </c>
      <c r="CS110" s="13">
        <f t="shared" si="210"/>
        <v>2</v>
      </c>
      <c r="CT110" s="14">
        <f t="shared" si="211"/>
        <v>4</v>
      </c>
      <c r="CU110" s="14">
        <f t="shared" si="212"/>
        <v>1102003</v>
      </c>
      <c r="CV110" s="14" t="str">
        <f>INDEX($O$6:$O$36,CR110)&amp;"-"&amp;INDEX(属性投放!$AB$7:$AB$36,CX110)&amp;"-魂火-"&amp;CZ110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701</v>
      </c>
      <c r="CZ110" s="14">
        <f>INDEX(属性投放!$AM$7:$AM$58,CS110)</f>
        <v>1</v>
      </c>
      <c r="DA110" s="14">
        <f t="shared" si="181"/>
        <v>2</v>
      </c>
      <c r="DB110" s="14">
        <f>INDEX(属性投放!$AN$7:$AN$58,DA110)</f>
        <v>10</v>
      </c>
      <c r="DC110" s="14" t="s">
        <v>702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703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704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2"/>
        <v>1102006</v>
      </c>
      <c r="DQ110" s="14" t="str">
        <f t="shared" si="183"/>
        <v>项羽6突</v>
      </c>
      <c r="DR110" s="14">
        <f t="shared" si="213"/>
        <v>8</v>
      </c>
      <c r="DS110" s="14">
        <f t="shared" si="214"/>
        <v>9</v>
      </c>
      <c r="DT110" s="14">
        <f t="shared" si="215"/>
        <v>8</v>
      </c>
      <c r="DU110" s="14">
        <f t="shared" si="184"/>
        <v>5</v>
      </c>
      <c r="DV110" s="14">
        <f t="shared" si="185"/>
        <v>6</v>
      </c>
      <c r="DW110" s="14">
        <f t="shared" si="186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3"/>
        <v>1756</v>
      </c>
      <c r="EC110" s="14">
        <f t="shared" si="284"/>
        <v>1925</v>
      </c>
      <c r="ED110" s="14">
        <f t="shared" si="285"/>
        <v>2200</v>
      </c>
      <c r="EE110" s="14">
        <f t="shared" si="286"/>
        <v>2200</v>
      </c>
      <c r="EF110" s="14">
        <f t="shared" si="287"/>
        <v>2570</v>
      </c>
      <c r="EG110" s="14">
        <f t="shared" si="288"/>
        <v>849</v>
      </c>
      <c r="EH110" s="14">
        <f t="shared" si="289"/>
        <v>976</v>
      </c>
      <c r="EI110" s="14">
        <f t="shared" si="290"/>
        <v>976</v>
      </c>
      <c r="EJ110" s="14">
        <f t="shared" si="291"/>
        <v>1138</v>
      </c>
      <c r="EK110" s="14">
        <f t="shared" si="292"/>
        <v>1356</v>
      </c>
      <c r="EL110" s="14">
        <f t="shared" si="293"/>
        <v>15810</v>
      </c>
      <c r="EM110" s="14">
        <f t="shared" si="294"/>
        <v>17250</v>
      </c>
      <c r="EN110" s="14">
        <f t="shared" si="295"/>
        <v>17250</v>
      </c>
      <c r="EO110" s="14">
        <f t="shared" si="296"/>
        <v>20100</v>
      </c>
      <c r="EP110" s="14">
        <f t="shared" si="297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F110" s="14">
        <f>INDEX(属性投放!$BP$6:$BP$85,(卡牌属性!$DU110-2)*20+卡牌属性!$DV110)</f>
        <v>250</v>
      </c>
      <c r="FG110" s="14">
        <f>INDEX(属性投放!$BP$6:$BP$85,(卡牌属性!$DU110-2)*20+卡牌属性!$DV110)</f>
        <v>250</v>
      </c>
      <c r="FH110" s="14">
        <f>INDEX(属性投放!$BP$6:$BP$85,(卡牌属性!$DU110-2)*20+卡牌属性!$DV110)</f>
        <v>250</v>
      </c>
      <c r="FI110" s="14">
        <f>INDEX(属性投放!$BP$6:$BP$85,(卡牌属性!$DU110-2)*20+卡牌属性!$DV110)</f>
        <v>250</v>
      </c>
      <c r="FJ110" s="14">
        <f>INDEX(属性投放!$BP$6:$BP$85,(卡牌属性!$DU110-2)*20+卡牌属性!$DV110)</f>
        <v>250</v>
      </c>
      <c r="FK110" s="14">
        <f>INDEX(属性投放!$BQ$6:$BQ$85,(卡牌属性!$DU110-2)*20+卡牌属性!$DV110)</f>
        <v>125</v>
      </c>
      <c r="FL110" s="14">
        <f>INDEX(属性投放!$BQ$6:$BQ$85,(卡牌属性!$DU110-2)*20+卡牌属性!$DV110)</f>
        <v>125</v>
      </c>
      <c r="FM110" s="14">
        <f>INDEX(属性投放!$BQ$6:$BQ$85,(卡牌属性!$DU110-2)*20+卡牌属性!$DV110)</f>
        <v>125</v>
      </c>
      <c r="FN110" s="14">
        <f>INDEX(属性投放!$BQ$6:$BQ$85,(卡牌属性!$DU110-2)*20+卡牌属性!$DV110)</f>
        <v>125</v>
      </c>
      <c r="FO110" s="14">
        <f>INDEX(属性投放!$BQ$6:$BQ$85,(卡牌属性!$DU110-2)*20+卡牌属性!$DV110)</f>
        <v>125</v>
      </c>
      <c r="FP110" s="14">
        <f>INDEX(属性投放!$BR$6:$BR$85,(卡牌属性!$DU110-2)*20+卡牌属性!$DV110)</f>
        <v>2500</v>
      </c>
      <c r="FQ110" s="14">
        <f>INDEX(属性投放!$BR$6:$BR$85,(卡牌属性!$DU110-2)*20+卡牌属性!$DV110)</f>
        <v>2500</v>
      </c>
      <c r="FR110" s="14">
        <f>INDEX(属性投放!$BR$6:$BR$85,(卡牌属性!$DU110-2)*20+卡牌属性!$DV110)</f>
        <v>2500</v>
      </c>
      <c r="FS110" s="14">
        <f>INDEX(属性投放!$BR$6:$BR$85,(卡牌属性!$DU110-2)*20+卡牌属性!$DV110)</f>
        <v>2500</v>
      </c>
      <c r="FT110" s="14">
        <f>INDEX(属性投放!$BR$6:$BR$85,(卡牌属性!$DU110-2)*20+卡牌属性!$DV110)</f>
        <v>2500</v>
      </c>
      <c r="FX110" s="13">
        <v>106</v>
      </c>
      <c r="FY110" s="13">
        <f t="shared" si="257"/>
        <v>22</v>
      </c>
      <c r="FZ110" s="14">
        <f t="shared" si="216"/>
        <v>1102050</v>
      </c>
      <c r="GA110" s="14" t="s">
        <v>1478</v>
      </c>
      <c r="GB110" s="14">
        <f t="shared" si="258"/>
        <v>1</v>
      </c>
      <c r="GC110" s="14" t="str">
        <f t="shared" si="259"/>
        <v>柠檬精-1星</v>
      </c>
      <c r="GD110" s="14">
        <f>INDEX(Y$6:Y$36,$FY110)+INDEX(属性偏向!Z$4:Z$8,卡牌属性!$GB110)</f>
        <v>2</v>
      </c>
      <c r="GE110" s="14" t="str">
        <f>INDEX(属性评价,卡牌属性!GD110)</f>
        <v>D+</v>
      </c>
      <c r="GF110" s="14">
        <f>INDEX(Z$6:Z$36,$FY110)+INDEX(属性偏向!AA$4:AA$8,卡牌属性!$GB110)</f>
        <v>3</v>
      </c>
      <c r="GG110" s="14" t="str">
        <f>INDEX(属性评价,卡牌属性!GF110)</f>
        <v>C</v>
      </c>
      <c r="GH110" s="14">
        <f>INDEX(AA$6:AA$36,$FY110)+INDEX(属性偏向!AB$4:AB$8,卡牌属性!$GB110)</f>
        <v>4</v>
      </c>
      <c r="GI110" s="14" t="str">
        <f>INDEX(属性评价,卡牌属性!GH110)</f>
        <v>C+</v>
      </c>
      <c r="GL110" s="13">
        <v>106</v>
      </c>
      <c r="GM110" s="13">
        <f t="shared" ref="GM110:GM114" si="298">INT((GL110-1)/5)+1</f>
        <v>22</v>
      </c>
      <c r="GN110" s="14">
        <f t="shared" si="217"/>
        <v>1101030</v>
      </c>
      <c r="GO110" s="14" t="s">
        <v>1478</v>
      </c>
      <c r="GP110" s="14">
        <f t="shared" si="260"/>
        <v>1</v>
      </c>
      <c r="GQ110" s="14" t="str">
        <f t="shared" si="261"/>
        <v>卢天佑-1星</v>
      </c>
      <c r="GR110" s="14">
        <f>INDEX(J$6:J$36,$GM110)+INDEX(属性偏向!Z$4:Z$8,卡牌属性!$GB110)</f>
        <v>4</v>
      </c>
      <c r="GS110" s="14" t="str">
        <f>INDEX(属性评价,卡牌属性!GR110)</f>
        <v>C+</v>
      </c>
      <c r="GT110" s="14">
        <f>INDEX(K$6:K$36,$GM110)+INDEX(属性偏向!Z$4:Z$8,卡牌属性!$GB110)</f>
        <v>4</v>
      </c>
      <c r="GU110" s="14" t="str">
        <f>INDEX(属性评价,卡牌属性!GT110)</f>
        <v>C+</v>
      </c>
      <c r="GV110" s="14">
        <f>INDEX(L$6:L$36,$GM110)+INDEX(属性偏向!Z$4:Z$8,卡牌属性!$GB110)</f>
        <v>7</v>
      </c>
      <c r="GW110" s="14" t="str">
        <f>INDEX(属性评价,卡牌属性!GV110)</f>
        <v>A</v>
      </c>
      <c r="HA110" s="13">
        <v>106</v>
      </c>
      <c r="HB110" s="13">
        <f>MATCH(HA110-1,属性投放!$T$6:$T$66,1)</f>
        <v>22</v>
      </c>
      <c r="HC110" s="13">
        <f>MATCH(HA110,属性投放!$AN$6:$AN$58,1)-1</f>
        <v>34</v>
      </c>
      <c r="HD110" s="13">
        <f>MATCH(HA110-1,属性投放!$AD$6:$AD$26,1)</f>
        <v>15</v>
      </c>
      <c r="HE110" s="13" t="str">
        <f>INDEX(属性投放!$AB$7:$AB$26,卡牌属性!HD110)</f>
        <v>焦热+2</v>
      </c>
      <c r="HF110" s="14">
        <f t="shared" si="262"/>
        <v>3240</v>
      </c>
      <c r="HG110" s="14">
        <f t="shared" si="263"/>
        <v>1600</v>
      </c>
      <c r="HH110" s="14">
        <f t="shared" si="264"/>
        <v>31700</v>
      </c>
      <c r="HI110" s="14">
        <f t="shared" si="265"/>
        <v>15</v>
      </c>
      <c r="HJ110" s="14">
        <f t="shared" si="266"/>
        <v>8</v>
      </c>
      <c r="HK110" s="14">
        <f t="shared" si="267"/>
        <v>150</v>
      </c>
      <c r="HL110" s="14">
        <f>HF110+HI110*($HA110-INDEX(属性投放!$AD$6:$AD$26,卡牌属性!$HD110))</f>
        <v>3300</v>
      </c>
      <c r="HM110" s="14">
        <f>HG110+HJ110*($HA110-INDEX(属性投放!$AD$6:$AD$26,卡牌属性!$HD110))</f>
        <v>1632</v>
      </c>
      <c r="HN110" s="14">
        <f>HH110+HK110*($HA110-INDEX(属性投放!$AD$6:$AD$26,卡牌属性!$HD110))</f>
        <v>32300</v>
      </c>
      <c r="HO110" s="14">
        <f t="shared" si="268"/>
        <v>3825</v>
      </c>
      <c r="HP110" s="14">
        <f t="shared" si="269"/>
        <v>1916</v>
      </c>
      <c r="HQ110" s="14">
        <f t="shared" si="270"/>
        <v>38250</v>
      </c>
      <c r="HR110" s="14">
        <f>IF(COUNTIF(属性投放!$AN$7:$AN$58,"="&amp;卡牌属性!HA110)&gt;0,卡牌属性!HC110,0)</f>
        <v>0</v>
      </c>
      <c r="HS110" s="14">
        <f t="shared" si="271"/>
        <v>0</v>
      </c>
      <c r="HT110" s="14">
        <f t="shared" si="272"/>
        <v>0</v>
      </c>
      <c r="HU110" s="14">
        <f t="shared" si="273"/>
        <v>0</v>
      </c>
      <c r="HV110" s="14">
        <f>IF(COUNTIF(属性投放!$AD$6:$AD$26,"="&amp;卡牌属性!HA110)&gt;0,卡牌属性!HD110,0)</f>
        <v>0</v>
      </c>
      <c r="HW110" s="14">
        <f t="shared" si="274"/>
        <v>0</v>
      </c>
      <c r="HX110" s="14">
        <f t="shared" si="275"/>
        <v>0</v>
      </c>
      <c r="HY110" s="14">
        <f t="shared" si="276"/>
        <v>0</v>
      </c>
      <c r="HZ110" s="14">
        <f t="shared" si="218"/>
        <v>15</v>
      </c>
      <c r="IA110" s="14">
        <f t="shared" si="219"/>
        <v>8</v>
      </c>
      <c r="IB110" s="14">
        <f t="shared" si="220"/>
        <v>150</v>
      </c>
      <c r="IC110" s="14">
        <f t="shared" si="221"/>
        <v>7125</v>
      </c>
      <c r="ID110" s="14">
        <f t="shared" si="222"/>
        <v>3548</v>
      </c>
      <c r="IE110" s="14">
        <f t="shared" si="223"/>
        <v>70550</v>
      </c>
      <c r="IF110" s="14">
        <f t="shared" si="224"/>
        <v>460</v>
      </c>
      <c r="IG110" s="14">
        <f t="shared" si="225"/>
        <v>0</v>
      </c>
      <c r="IH110" s="14">
        <f t="shared" si="226"/>
        <v>0</v>
      </c>
      <c r="II110" s="14">
        <f t="shared" si="227"/>
        <v>212760</v>
      </c>
      <c r="IJ110" s="17">
        <f t="shared" si="228"/>
        <v>2.1620605376950555E-3</v>
      </c>
      <c r="IK110" s="17">
        <f t="shared" si="229"/>
        <v>0</v>
      </c>
      <c r="IL110" s="17">
        <f t="shared" si="230"/>
        <v>0</v>
      </c>
      <c r="IM110" s="23">
        <f>SUM(IF$5:IF110)</f>
        <v>31740</v>
      </c>
      <c r="IN110" s="14">
        <f>SUM(IG$5:IG110)</f>
        <v>114820</v>
      </c>
      <c r="IO110" s="14">
        <f>SUM(IH$5:IH110)</f>
        <v>52660</v>
      </c>
      <c r="IP110" s="17">
        <f t="shared" si="231"/>
        <v>0.14918217710095882</v>
      </c>
      <c r="IQ110" s="17">
        <f t="shared" si="232"/>
        <v>0.5396691107351006</v>
      </c>
      <c r="IR110" s="17">
        <f t="shared" si="233"/>
        <v>0.247508930250047</v>
      </c>
    </row>
    <row r="111" spans="31:252" ht="16.5" x14ac:dyDescent="0.2">
      <c r="AE111" s="13">
        <v>107</v>
      </c>
      <c r="AF111" s="13">
        <f t="shared" si="208"/>
        <v>6</v>
      </c>
      <c r="AG111" s="13">
        <f t="shared" si="172"/>
        <v>4</v>
      </c>
      <c r="AH111" s="14">
        <f t="shared" si="173"/>
        <v>1101006</v>
      </c>
      <c r="AI111" s="14" t="str">
        <f t="shared" si="174"/>
        <v>红莲·缇娜7突</v>
      </c>
      <c r="AJ111" s="25" t="s">
        <v>162</v>
      </c>
      <c r="AK111" s="14">
        <v>1</v>
      </c>
      <c r="AL111" s="14">
        <f t="shared" si="175"/>
        <v>7</v>
      </c>
      <c r="AM111" s="14">
        <f>INDEX(属性投放!$DE$6:$DE$85,(卡牌属性!AG111-2)*20+卡牌属性!AL111)</f>
        <v>2225</v>
      </c>
      <c r="AN111" s="14">
        <f t="shared" si="277"/>
        <v>2225</v>
      </c>
      <c r="AO111" s="14">
        <f t="shared" si="277"/>
        <v>2225</v>
      </c>
      <c r="AP111" s="14">
        <f t="shared" si="277"/>
        <v>2225</v>
      </c>
      <c r="AQ111" s="14">
        <f t="shared" si="277"/>
        <v>2225</v>
      </c>
      <c r="AR111" s="14">
        <f>INDEX(属性投放!$DF$6:$DF$85,(卡牌属性!AG111-2)*20+卡牌属性!AL111)</f>
        <v>1092</v>
      </c>
      <c r="AS111" s="14">
        <f t="shared" si="278"/>
        <v>1092</v>
      </c>
      <c r="AT111" s="14">
        <f t="shared" si="278"/>
        <v>1092</v>
      </c>
      <c r="AU111" s="14">
        <f t="shared" si="278"/>
        <v>1092</v>
      </c>
      <c r="AV111" s="14">
        <f t="shared" si="278"/>
        <v>1092</v>
      </c>
      <c r="AW111" s="14">
        <f>INDEX(属性投放!$DG$6:$DG$85,(卡牌属性!AG111-2)*20+卡牌属性!AL111)</f>
        <v>11025</v>
      </c>
      <c r="AX111" s="14">
        <f t="shared" si="279"/>
        <v>11025</v>
      </c>
      <c r="AY111" s="14">
        <f t="shared" si="279"/>
        <v>11025</v>
      </c>
      <c r="AZ111" s="14">
        <f t="shared" si="279"/>
        <v>11025</v>
      </c>
      <c r="BA111" s="14">
        <f t="shared" si="279"/>
        <v>11025</v>
      </c>
      <c r="BB111" s="14">
        <f>INDEX(属性投放!$DK$6:$DK$85,(卡牌属性!AG111-2)*20+卡牌属性!AL111)</f>
        <v>75</v>
      </c>
      <c r="BC111" s="14">
        <f t="shared" si="280"/>
        <v>75</v>
      </c>
      <c r="BD111" s="14">
        <f t="shared" si="280"/>
        <v>75</v>
      </c>
      <c r="BE111" s="14">
        <f t="shared" si="280"/>
        <v>75</v>
      </c>
      <c r="BF111" s="14">
        <f t="shared" si="280"/>
        <v>75</v>
      </c>
      <c r="BG111" s="14">
        <f>INDEX(属性投放!$DL$6:$DL$85,(卡牌属性!AG111-2)*20+卡牌属性!AL111)</f>
        <v>38</v>
      </c>
      <c r="BH111" s="14">
        <f t="shared" si="281"/>
        <v>38</v>
      </c>
      <c r="BI111" s="14">
        <f t="shared" si="281"/>
        <v>38</v>
      </c>
      <c r="BJ111" s="14">
        <f t="shared" si="281"/>
        <v>38</v>
      </c>
      <c r="BK111" s="14">
        <f t="shared" si="281"/>
        <v>38</v>
      </c>
      <c r="BL111" s="14">
        <f>INDEX(属性投放!$DM$6:$DM$85,(卡牌属性!AG111-2)*20+卡牌属性!AL111)</f>
        <v>375</v>
      </c>
      <c r="BM111" s="14">
        <f t="shared" si="282"/>
        <v>375</v>
      </c>
      <c r="BN111" s="14">
        <f t="shared" si="282"/>
        <v>375</v>
      </c>
      <c r="BO111" s="14">
        <f t="shared" si="282"/>
        <v>375</v>
      </c>
      <c r="BP111" s="14">
        <f t="shared" si="282"/>
        <v>375</v>
      </c>
      <c r="BU111" s="13">
        <v>107</v>
      </c>
      <c r="BV111" s="13">
        <f t="shared" si="176"/>
        <v>6</v>
      </c>
      <c r="BW111" s="14">
        <f t="shared" si="177"/>
        <v>5</v>
      </c>
      <c r="BX111" s="14">
        <f t="shared" si="178"/>
        <v>1102006</v>
      </c>
      <c r="BY111" s="14" t="str">
        <f t="shared" si="179"/>
        <v>项羽7突</v>
      </c>
      <c r="BZ111" s="25" t="s">
        <v>162</v>
      </c>
      <c r="CA111" s="14">
        <v>2</v>
      </c>
      <c r="CB111" s="14">
        <f t="shared" si="180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674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674</v>
      </c>
      <c r="CN111" s="14">
        <f>INDEX(属性投放!$BD$6:$BD$85,(BW111-2)*20+CB111)</f>
        <v>300</v>
      </c>
      <c r="CQ111" s="13">
        <v>107</v>
      </c>
      <c r="CR111" s="13">
        <f t="shared" si="209"/>
        <v>3</v>
      </c>
      <c r="CS111" s="13">
        <f t="shared" si="210"/>
        <v>3</v>
      </c>
      <c r="CT111" s="14">
        <f t="shared" si="211"/>
        <v>4</v>
      </c>
      <c r="CU111" s="14">
        <f t="shared" si="212"/>
        <v>1102003</v>
      </c>
      <c r="CV111" s="14" t="str">
        <f>INDEX($O$6:$O$36,CR111)&amp;"-"&amp;INDEX(属性投放!$AB$7:$AB$36,CX111)&amp;"-魂火-"&amp;CZ111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701</v>
      </c>
      <c r="CZ111" s="14">
        <f>INDEX(属性投放!$AM$7:$AM$58,CS111)</f>
        <v>2</v>
      </c>
      <c r="DA111" s="14">
        <f t="shared" si="181"/>
        <v>3</v>
      </c>
      <c r="DB111" s="14">
        <f>INDEX(属性投放!$AN$7:$AN$58,DA111)</f>
        <v>15</v>
      </c>
      <c r="DC111" s="14" t="s">
        <v>702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703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704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2"/>
        <v>1102006</v>
      </c>
      <c r="DQ111" s="14" t="str">
        <f t="shared" si="183"/>
        <v>项羽7突</v>
      </c>
      <c r="DR111" s="14">
        <f t="shared" si="213"/>
        <v>8</v>
      </c>
      <c r="DS111" s="14">
        <f t="shared" si="214"/>
        <v>9</v>
      </c>
      <c r="DT111" s="14">
        <f t="shared" si="215"/>
        <v>8</v>
      </c>
      <c r="DU111" s="14">
        <f t="shared" si="184"/>
        <v>5</v>
      </c>
      <c r="DV111" s="14">
        <f t="shared" si="185"/>
        <v>7</v>
      </c>
      <c r="DW111" s="14">
        <f t="shared" si="186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3"/>
        <v>2116</v>
      </c>
      <c r="EC111" s="14">
        <f t="shared" si="284"/>
        <v>2300</v>
      </c>
      <c r="ED111" s="14">
        <f t="shared" si="285"/>
        <v>2600</v>
      </c>
      <c r="EE111" s="14">
        <f t="shared" si="286"/>
        <v>2600</v>
      </c>
      <c r="EF111" s="14">
        <f t="shared" si="287"/>
        <v>3020</v>
      </c>
      <c r="EG111" s="14">
        <f t="shared" si="288"/>
        <v>1039</v>
      </c>
      <c r="EH111" s="14">
        <f t="shared" si="289"/>
        <v>1176</v>
      </c>
      <c r="EI111" s="14">
        <f t="shared" si="290"/>
        <v>1176</v>
      </c>
      <c r="EJ111" s="14">
        <f t="shared" si="291"/>
        <v>1363</v>
      </c>
      <c r="EK111" s="14">
        <f t="shared" si="292"/>
        <v>1606</v>
      </c>
      <c r="EL111" s="14">
        <f t="shared" si="293"/>
        <v>19410</v>
      </c>
      <c r="EM111" s="14">
        <f t="shared" si="294"/>
        <v>21000</v>
      </c>
      <c r="EN111" s="14">
        <f t="shared" si="295"/>
        <v>21000</v>
      </c>
      <c r="EO111" s="14">
        <f t="shared" si="296"/>
        <v>24100</v>
      </c>
      <c r="EP111" s="14">
        <f t="shared" si="297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F111" s="14">
        <f>INDEX(属性投放!$BP$6:$BP$85,(卡牌属性!$DU111-2)*20+卡牌属性!$DV111)</f>
        <v>270</v>
      </c>
      <c r="FG111" s="14">
        <f>INDEX(属性投放!$BP$6:$BP$85,(卡牌属性!$DU111-2)*20+卡牌属性!$DV111)</f>
        <v>270</v>
      </c>
      <c r="FH111" s="14">
        <f>INDEX(属性投放!$BP$6:$BP$85,(卡牌属性!$DU111-2)*20+卡牌属性!$DV111)</f>
        <v>270</v>
      </c>
      <c r="FI111" s="14">
        <f>INDEX(属性投放!$BP$6:$BP$85,(卡牌属性!$DU111-2)*20+卡牌属性!$DV111)</f>
        <v>270</v>
      </c>
      <c r="FJ111" s="14">
        <f>INDEX(属性投放!$BP$6:$BP$85,(卡牌属性!$DU111-2)*20+卡牌属性!$DV111)</f>
        <v>270</v>
      </c>
      <c r="FK111" s="14">
        <f>INDEX(属性投放!$BQ$6:$BQ$85,(卡牌属性!$DU111-2)*20+卡牌属性!$DV111)</f>
        <v>135</v>
      </c>
      <c r="FL111" s="14">
        <f>INDEX(属性投放!$BQ$6:$BQ$85,(卡牌属性!$DU111-2)*20+卡牌属性!$DV111)</f>
        <v>135</v>
      </c>
      <c r="FM111" s="14">
        <f>INDEX(属性投放!$BQ$6:$BQ$85,(卡牌属性!$DU111-2)*20+卡牌属性!$DV111)</f>
        <v>135</v>
      </c>
      <c r="FN111" s="14">
        <f>INDEX(属性投放!$BQ$6:$BQ$85,(卡牌属性!$DU111-2)*20+卡牌属性!$DV111)</f>
        <v>135</v>
      </c>
      <c r="FO111" s="14">
        <f>INDEX(属性投放!$BQ$6:$BQ$85,(卡牌属性!$DU111-2)*20+卡牌属性!$DV111)</f>
        <v>135</v>
      </c>
      <c r="FP111" s="14">
        <f>INDEX(属性投放!$BR$6:$BR$85,(卡牌属性!$DU111-2)*20+卡牌属性!$DV111)</f>
        <v>2700</v>
      </c>
      <c r="FQ111" s="14">
        <f>INDEX(属性投放!$BR$6:$BR$85,(卡牌属性!$DU111-2)*20+卡牌属性!$DV111)</f>
        <v>2700</v>
      </c>
      <c r="FR111" s="14">
        <f>INDEX(属性投放!$BR$6:$BR$85,(卡牌属性!$DU111-2)*20+卡牌属性!$DV111)</f>
        <v>2700</v>
      </c>
      <c r="FS111" s="14">
        <f>INDEX(属性投放!$BR$6:$BR$85,(卡牌属性!$DU111-2)*20+卡牌属性!$DV111)</f>
        <v>2700</v>
      </c>
      <c r="FT111" s="14">
        <f>INDEX(属性投放!$BR$6:$BR$85,(卡牌属性!$DU111-2)*20+卡牌属性!$DV111)</f>
        <v>2700</v>
      </c>
      <c r="FX111" s="13">
        <v>107</v>
      </c>
      <c r="FY111" s="13">
        <f t="shared" si="257"/>
        <v>22</v>
      </c>
      <c r="FZ111" s="14">
        <f t="shared" si="216"/>
        <v>1102050</v>
      </c>
      <c r="GA111" s="14" t="s">
        <v>1478</v>
      </c>
      <c r="GB111" s="14">
        <f t="shared" si="258"/>
        <v>2</v>
      </c>
      <c r="GC111" s="14" t="str">
        <f t="shared" si="259"/>
        <v>柠檬精-2星</v>
      </c>
      <c r="GD111" s="14">
        <f>INDEX(Y$6:Y$36,$FY111)+INDEX(属性偏向!Z$4:Z$8,卡牌属性!$GB111)</f>
        <v>3</v>
      </c>
      <c r="GE111" s="14" t="str">
        <f>INDEX(属性评价,卡牌属性!GD111)</f>
        <v>C</v>
      </c>
      <c r="GF111" s="14">
        <f>INDEX(Z$6:Z$36,$FY111)+INDEX(属性偏向!AA$4:AA$8,卡牌属性!$GB111)</f>
        <v>4</v>
      </c>
      <c r="GG111" s="14" t="str">
        <f>INDEX(属性评价,卡牌属性!GF111)</f>
        <v>C+</v>
      </c>
      <c r="GH111" s="14">
        <f>INDEX(AA$6:AA$36,$FY111)+INDEX(属性偏向!AB$4:AB$8,卡牌属性!$GB111)</f>
        <v>5</v>
      </c>
      <c r="GI111" s="14" t="str">
        <f>INDEX(属性评价,卡牌属性!GH111)</f>
        <v>B</v>
      </c>
      <c r="GL111" s="13">
        <v>107</v>
      </c>
      <c r="GM111" s="13">
        <f t="shared" si="298"/>
        <v>22</v>
      </c>
      <c r="GN111" s="14">
        <f t="shared" si="217"/>
        <v>1101030</v>
      </c>
      <c r="GO111" s="14" t="s">
        <v>1478</v>
      </c>
      <c r="GP111" s="14">
        <f t="shared" si="260"/>
        <v>2</v>
      </c>
      <c r="GQ111" s="14" t="str">
        <f t="shared" si="261"/>
        <v>卢天佑-2星</v>
      </c>
      <c r="GR111" s="14">
        <f>INDEX(J$6:J$36,$GM111)+INDEX(属性偏向!Z$4:Z$8,卡牌属性!$GB111)</f>
        <v>5</v>
      </c>
      <c r="GS111" s="14" t="str">
        <f>INDEX(属性评价,卡牌属性!GR111)</f>
        <v>B</v>
      </c>
      <c r="GT111" s="14">
        <f>INDEX(K$6:K$36,$GM111)+INDEX(属性偏向!Z$4:Z$8,卡牌属性!$GB111)</f>
        <v>5</v>
      </c>
      <c r="GU111" s="14" t="str">
        <f>INDEX(属性评价,卡牌属性!GT111)</f>
        <v>B</v>
      </c>
      <c r="GV111" s="14">
        <f>INDEX(L$6:L$36,$GM111)+INDEX(属性偏向!Z$4:Z$8,卡牌属性!$GB111)</f>
        <v>8</v>
      </c>
      <c r="GW111" s="14" t="str">
        <f>INDEX(属性评价,卡牌属性!GV111)</f>
        <v>A+</v>
      </c>
      <c r="HA111" s="13">
        <v>107</v>
      </c>
      <c r="HB111" s="13">
        <f>MATCH(HA111-1,属性投放!$T$6:$T$66,1)</f>
        <v>22</v>
      </c>
      <c r="HC111" s="13">
        <f>MATCH(HA111,属性投放!$AN$6:$AN$58,1)-1</f>
        <v>35</v>
      </c>
      <c r="HD111" s="13">
        <f>MATCH(HA111-1,属性投放!$AD$6:$AD$26,1)</f>
        <v>15</v>
      </c>
      <c r="HE111" s="13" t="str">
        <f>INDEX(属性投放!$AB$7:$AB$26,卡牌属性!HD111)</f>
        <v>焦热+2</v>
      </c>
      <c r="HF111" s="14">
        <f t="shared" si="262"/>
        <v>3240</v>
      </c>
      <c r="HG111" s="14">
        <f t="shared" si="263"/>
        <v>1600</v>
      </c>
      <c r="HH111" s="14">
        <f t="shared" si="264"/>
        <v>31700</v>
      </c>
      <c r="HI111" s="14">
        <f t="shared" si="265"/>
        <v>15</v>
      </c>
      <c r="HJ111" s="14">
        <f t="shared" si="266"/>
        <v>8</v>
      </c>
      <c r="HK111" s="14">
        <f t="shared" si="267"/>
        <v>150</v>
      </c>
      <c r="HL111" s="14">
        <f>HF111+HI111*($HA111-INDEX(属性投放!$AD$6:$AD$26,卡牌属性!$HD111))</f>
        <v>3315</v>
      </c>
      <c r="HM111" s="14">
        <f>HG111+HJ111*($HA111-INDEX(属性投放!$AD$6:$AD$26,卡牌属性!$HD111))</f>
        <v>1640</v>
      </c>
      <c r="HN111" s="14">
        <f>HH111+HK111*($HA111-INDEX(属性投放!$AD$6:$AD$26,卡牌属性!$HD111))</f>
        <v>32450</v>
      </c>
      <c r="HO111" s="14">
        <f t="shared" si="268"/>
        <v>4175</v>
      </c>
      <c r="HP111" s="14">
        <f t="shared" si="269"/>
        <v>2091</v>
      </c>
      <c r="HQ111" s="14">
        <f t="shared" si="270"/>
        <v>41750</v>
      </c>
      <c r="HR111" s="14">
        <f>IF(COUNTIF(属性投放!$AN$7:$AN$58,"="&amp;卡牌属性!HA111)&gt;0,卡牌属性!HC111,0)</f>
        <v>35</v>
      </c>
      <c r="HS111" s="14">
        <f t="shared" si="271"/>
        <v>350</v>
      </c>
      <c r="HT111" s="14">
        <f t="shared" si="272"/>
        <v>175</v>
      </c>
      <c r="HU111" s="14">
        <f t="shared" si="273"/>
        <v>3500</v>
      </c>
      <c r="HV111" s="14">
        <f>IF(COUNTIF(属性投放!$AD$6:$AD$26,"="&amp;卡牌属性!HA111)&gt;0,卡牌属性!HD111,0)</f>
        <v>0</v>
      </c>
      <c r="HW111" s="14">
        <f t="shared" si="274"/>
        <v>0</v>
      </c>
      <c r="HX111" s="14">
        <f t="shared" si="275"/>
        <v>0</v>
      </c>
      <c r="HY111" s="14">
        <f t="shared" si="276"/>
        <v>0</v>
      </c>
      <c r="HZ111" s="14">
        <f t="shared" si="218"/>
        <v>15</v>
      </c>
      <c r="IA111" s="14">
        <f t="shared" si="219"/>
        <v>8</v>
      </c>
      <c r="IB111" s="14">
        <f t="shared" si="220"/>
        <v>150</v>
      </c>
      <c r="IC111" s="14">
        <f t="shared" si="221"/>
        <v>7490</v>
      </c>
      <c r="ID111" s="14">
        <f t="shared" si="222"/>
        <v>3731</v>
      </c>
      <c r="IE111" s="14">
        <f t="shared" si="223"/>
        <v>74200</v>
      </c>
      <c r="IF111" s="14">
        <f t="shared" si="224"/>
        <v>460</v>
      </c>
      <c r="IG111" s="14">
        <f t="shared" si="225"/>
        <v>10500</v>
      </c>
      <c r="IH111" s="14">
        <f t="shared" si="226"/>
        <v>0</v>
      </c>
      <c r="II111" s="14">
        <f t="shared" si="227"/>
        <v>223720</v>
      </c>
      <c r="IJ111" s="17">
        <f t="shared" si="228"/>
        <v>2.0561416055784017E-3</v>
      </c>
      <c r="IK111" s="17">
        <f t="shared" si="229"/>
        <v>4.6933667083854817E-2</v>
      </c>
      <c r="IL111" s="17">
        <f t="shared" si="230"/>
        <v>0</v>
      </c>
      <c r="IM111" s="23">
        <f>SUM(IF$5:IF111)</f>
        <v>32200</v>
      </c>
      <c r="IN111" s="14">
        <f>SUM(IG$5:IG111)</f>
        <v>125320</v>
      </c>
      <c r="IO111" s="14">
        <f>SUM(IH$5:IH111)</f>
        <v>52660</v>
      </c>
      <c r="IP111" s="17">
        <f t="shared" si="231"/>
        <v>0.14392991239048811</v>
      </c>
      <c r="IQ111" s="17">
        <f t="shared" si="232"/>
        <v>0.56016449132844626</v>
      </c>
      <c r="IR111" s="17">
        <f t="shared" si="233"/>
        <v>0.23538351510817093</v>
      </c>
    </row>
    <row r="112" spans="31:252" ht="16.5" x14ac:dyDescent="0.2">
      <c r="AE112" s="13">
        <v>108</v>
      </c>
      <c r="AF112" s="13">
        <f t="shared" si="208"/>
        <v>6</v>
      </c>
      <c r="AG112" s="13">
        <f t="shared" si="172"/>
        <v>4</v>
      </c>
      <c r="AH112" s="14">
        <f t="shared" si="173"/>
        <v>1101006</v>
      </c>
      <c r="AI112" s="14" t="str">
        <f t="shared" si="174"/>
        <v>红莲·缇娜8突</v>
      </c>
      <c r="AJ112" s="25" t="s">
        <v>162</v>
      </c>
      <c r="AK112" s="14">
        <v>1</v>
      </c>
      <c r="AL112" s="14">
        <f t="shared" si="175"/>
        <v>8</v>
      </c>
      <c r="AM112" s="14">
        <f>INDEX(属性投放!$DE$6:$DE$85,(卡牌属性!AG112-2)*20+卡牌属性!AL112)</f>
        <v>2438</v>
      </c>
      <c r="AN112" s="14">
        <f t="shared" si="277"/>
        <v>2438</v>
      </c>
      <c r="AO112" s="14">
        <f t="shared" si="277"/>
        <v>2438</v>
      </c>
      <c r="AP112" s="14">
        <f t="shared" si="277"/>
        <v>2438</v>
      </c>
      <c r="AQ112" s="14">
        <f t="shared" si="277"/>
        <v>2438</v>
      </c>
      <c r="AR112" s="14">
        <f>INDEX(属性投放!$DF$6:$DF$85,(卡牌属性!AG112-2)*20+卡牌属性!AL112)</f>
        <v>1199</v>
      </c>
      <c r="AS112" s="14">
        <f t="shared" si="278"/>
        <v>1199</v>
      </c>
      <c r="AT112" s="14">
        <f t="shared" si="278"/>
        <v>1199</v>
      </c>
      <c r="AU112" s="14">
        <f t="shared" si="278"/>
        <v>1199</v>
      </c>
      <c r="AV112" s="14">
        <f t="shared" si="278"/>
        <v>1199</v>
      </c>
      <c r="AW112" s="14">
        <f>INDEX(属性投放!$DG$6:$DG$85,(卡牌属性!AG112-2)*20+卡牌属性!AL112)</f>
        <v>12090</v>
      </c>
      <c r="AX112" s="14">
        <f t="shared" si="279"/>
        <v>12090</v>
      </c>
      <c r="AY112" s="14">
        <f t="shared" si="279"/>
        <v>12090</v>
      </c>
      <c r="AZ112" s="14">
        <f t="shared" si="279"/>
        <v>12090</v>
      </c>
      <c r="BA112" s="14">
        <f t="shared" si="279"/>
        <v>12090</v>
      </c>
      <c r="BB112" s="14">
        <f>INDEX(属性投放!$DK$6:$DK$85,(卡牌属性!AG112-2)*20+卡牌属性!AL112)</f>
        <v>75</v>
      </c>
      <c r="BC112" s="14">
        <f t="shared" si="280"/>
        <v>75</v>
      </c>
      <c r="BD112" s="14">
        <f t="shared" si="280"/>
        <v>75</v>
      </c>
      <c r="BE112" s="14">
        <f t="shared" si="280"/>
        <v>75</v>
      </c>
      <c r="BF112" s="14">
        <f t="shared" si="280"/>
        <v>75</v>
      </c>
      <c r="BG112" s="14">
        <f>INDEX(属性投放!$DL$6:$DL$85,(卡牌属性!AG112-2)*20+卡牌属性!AL112)</f>
        <v>38</v>
      </c>
      <c r="BH112" s="14">
        <f t="shared" si="281"/>
        <v>38</v>
      </c>
      <c r="BI112" s="14">
        <f t="shared" si="281"/>
        <v>38</v>
      </c>
      <c r="BJ112" s="14">
        <f t="shared" si="281"/>
        <v>38</v>
      </c>
      <c r="BK112" s="14">
        <f t="shared" si="281"/>
        <v>38</v>
      </c>
      <c r="BL112" s="14">
        <f>INDEX(属性投放!$DM$6:$DM$85,(卡牌属性!AG112-2)*20+卡牌属性!AL112)</f>
        <v>375</v>
      </c>
      <c r="BM112" s="14">
        <f t="shared" si="282"/>
        <v>375</v>
      </c>
      <c r="BN112" s="14">
        <f t="shared" si="282"/>
        <v>375</v>
      </c>
      <c r="BO112" s="14">
        <f t="shared" si="282"/>
        <v>375</v>
      </c>
      <c r="BP112" s="14">
        <f t="shared" si="282"/>
        <v>375</v>
      </c>
      <c r="BU112" s="13">
        <v>108</v>
      </c>
      <c r="BV112" s="13">
        <f t="shared" si="176"/>
        <v>6</v>
      </c>
      <c r="BW112" s="14">
        <f t="shared" si="177"/>
        <v>5</v>
      </c>
      <c r="BX112" s="14">
        <f t="shared" si="178"/>
        <v>1102006</v>
      </c>
      <c r="BY112" s="14" t="str">
        <f t="shared" si="179"/>
        <v>项羽8突</v>
      </c>
      <c r="BZ112" s="25" t="s">
        <v>162</v>
      </c>
      <c r="CA112" s="14">
        <v>2</v>
      </c>
      <c r="CB112" s="14">
        <f t="shared" si="180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674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674</v>
      </c>
      <c r="CN112" s="14">
        <f>INDEX(属性投放!$BD$6:$BD$85,(BW112-2)*20+CB112)</f>
        <v>300</v>
      </c>
      <c r="CQ112" s="13">
        <v>108</v>
      </c>
      <c r="CR112" s="13">
        <f t="shared" si="209"/>
        <v>3</v>
      </c>
      <c r="CS112" s="13">
        <f t="shared" si="210"/>
        <v>4</v>
      </c>
      <c r="CT112" s="14">
        <f t="shared" si="211"/>
        <v>4</v>
      </c>
      <c r="CU112" s="14">
        <f t="shared" si="212"/>
        <v>1102003</v>
      </c>
      <c r="CV112" s="14" t="str">
        <f>INDEX($O$6:$O$36,CR112)&amp;"-"&amp;INDEX(属性投放!$AB$7:$AB$36,CX112)&amp;"-魂火-"&amp;CZ112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701</v>
      </c>
      <c r="CZ112" s="14">
        <f>INDEX(属性投放!$AM$7:$AM$58,CS112)</f>
        <v>1</v>
      </c>
      <c r="DA112" s="14">
        <f t="shared" si="181"/>
        <v>4</v>
      </c>
      <c r="DB112" s="14">
        <f>INDEX(属性投放!$AN$7:$AN$58,DA112)</f>
        <v>20</v>
      </c>
      <c r="DC112" s="14" t="s">
        <v>702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703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704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2"/>
        <v>1102006</v>
      </c>
      <c r="DQ112" s="14" t="str">
        <f t="shared" si="183"/>
        <v>项羽8突</v>
      </c>
      <c r="DR112" s="14">
        <f t="shared" si="213"/>
        <v>8</v>
      </c>
      <c r="DS112" s="14">
        <f t="shared" si="214"/>
        <v>9</v>
      </c>
      <c r="DT112" s="14">
        <f t="shared" si="215"/>
        <v>8</v>
      </c>
      <c r="DU112" s="14">
        <f t="shared" si="184"/>
        <v>5</v>
      </c>
      <c r="DV112" s="14">
        <f t="shared" si="185"/>
        <v>8</v>
      </c>
      <c r="DW112" s="14">
        <f t="shared" si="186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3"/>
        <v>2526</v>
      </c>
      <c r="EC112" s="14">
        <f t="shared" si="284"/>
        <v>2720</v>
      </c>
      <c r="ED112" s="14">
        <f t="shared" si="285"/>
        <v>3070</v>
      </c>
      <c r="EE112" s="14">
        <f t="shared" si="286"/>
        <v>3070</v>
      </c>
      <c r="EF112" s="14">
        <f t="shared" si="287"/>
        <v>3540</v>
      </c>
      <c r="EG112" s="14">
        <f t="shared" si="288"/>
        <v>1249</v>
      </c>
      <c r="EH112" s="14">
        <f t="shared" si="289"/>
        <v>1411</v>
      </c>
      <c r="EI112" s="14">
        <f t="shared" si="290"/>
        <v>1411</v>
      </c>
      <c r="EJ112" s="14">
        <f t="shared" si="291"/>
        <v>1623</v>
      </c>
      <c r="EK112" s="14">
        <f t="shared" si="292"/>
        <v>1931</v>
      </c>
      <c r="EL112" s="14">
        <f t="shared" si="293"/>
        <v>23510</v>
      </c>
      <c r="EM112" s="14">
        <f t="shared" si="294"/>
        <v>25200</v>
      </c>
      <c r="EN112" s="14">
        <f t="shared" si="295"/>
        <v>25200</v>
      </c>
      <c r="EO112" s="14">
        <f t="shared" si="296"/>
        <v>28800</v>
      </c>
      <c r="EP112" s="14">
        <f t="shared" si="297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F112" s="14">
        <f>INDEX(属性投放!$BP$6:$BP$85,(卡牌属性!$DU112-2)*20+卡牌属性!$DV112)</f>
        <v>280</v>
      </c>
      <c r="FG112" s="14">
        <f>INDEX(属性投放!$BP$6:$BP$85,(卡牌属性!$DU112-2)*20+卡牌属性!$DV112)</f>
        <v>280</v>
      </c>
      <c r="FH112" s="14">
        <f>INDEX(属性投放!$BP$6:$BP$85,(卡牌属性!$DU112-2)*20+卡牌属性!$DV112)</f>
        <v>280</v>
      </c>
      <c r="FI112" s="14">
        <f>INDEX(属性投放!$BP$6:$BP$85,(卡牌属性!$DU112-2)*20+卡牌属性!$DV112)</f>
        <v>280</v>
      </c>
      <c r="FJ112" s="14">
        <f>INDEX(属性投放!$BP$6:$BP$85,(卡牌属性!$DU112-2)*20+卡牌属性!$DV112)</f>
        <v>280</v>
      </c>
      <c r="FK112" s="14">
        <f>INDEX(属性投放!$BQ$6:$BQ$85,(卡牌属性!$DU112-2)*20+卡牌属性!$DV112)</f>
        <v>140</v>
      </c>
      <c r="FL112" s="14">
        <f>INDEX(属性投放!$BQ$6:$BQ$85,(卡牌属性!$DU112-2)*20+卡牌属性!$DV112)</f>
        <v>140</v>
      </c>
      <c r="FM112" s="14">
        <f>INDEX(属性投放!$BQ$6:$BQ$85,(卡牌属性!$DU112-2)*20+卡牌属性!$DV112)</f>
        <v>140</v>
      </c>
      <c r="FN112" s="14">
        <f>INDEX(属性投放!$BQ$6:$BQ$85,(卡牌属性!$DU112-2)*20+卡牌属性!$DV112)</f>
        <v>140</v>
      </c>
      <c r="FO112" s="14">
        <f>INDEX(属性投放!$BQ$6:$BQ$85,(卡牌属性!$DU112-2)*20+卡牌属性!$DV112)</f>
        <v>140</v>
      </c>
      <c r="FP112" s="14">
        <f>INDEX(属性投放!$BR$6:$BR$85,(卡牌属性!$DU112-2)*20+卡牌属性!$DV112)</f>
        <v>2800</v>
      </c>
      <c r="FQ112" s="14">
        <f>INDEX(属性投放!$BR$6:$BR$85,(卡牌属性!$DU112-2)*20+卡牌属性!$DV112)</f>
        <v>2800</v>
      </c>
      <c r="FR112" s="14">
        <f>INDEX(属性投放!$BR$6:$BR$85,(卡牌属性!$DU112-2)*20+卡牌属性!$DV112)</f>
        <v>2800</v>
      </c>
      <c r="FS112" s="14">
        <f>INDEX(属性投放!$BR$6:$BR$85,(卡牌属性!$DU112-2)*20+卡牌属性!$DV112)</f>
        <v>2800</v>
      </c>
      <c r="FT112" s="14">
        <f>INDEX(属性投放!$BR$6:$BR$85,(卡牌属性!$DU112-2)*20+卡牌属性!$DV112)</f>
        <v>2800</v>
      </c>
      <c r="FX112" s="13">
        <v>108</v>
      </c>
      <c r="FY112" s="13">
        <f t="shared" si="257"/>
        <v>22</v>
      </c>
      <c r="FZ112" s="14">
        <f t="shared" si="216"/>
        <v>1102050</v>
      </c>
      <c r="GA112" s="14" t="s">
        <v>1478</v>
      </c>
      <c r="GB112" s="14">
        <f t="shared" si="258"/>
        <v>3</v>
      </c>
      <c r="GC112" s="14" t="str">
        <f t="shared" si="259"/>
        <v>柠檬精-3星</v>
      </c>
      <c r="GD112" s="14">
        <f>INDEX(Y$6:Y$36,$FY112)+INDEX(属性偏向!Z$4:Z$8,卡牌属性!$GB112)</f>
        <v>4</v>
      </c>
      <c r="GE112" s="14" t="str">
        <f>INDEX(属性评价,卡牌属性!GD112)</f>
        <v>C+</v>
      </c>
      <c r="GF112" s="14">
        <f>INDEX(Z$6:Z$36,$FY112)+INDEX(属性偏向!AA$4:AA$8,卡牌属性!$GB112)</f>
        <v>4</v>
      </c>
      <c r="GG112" s="14" t="str">
        <f>INDEX(属性评价,卡牌属性!GF112)</f>
        <v>C+</v>
      </c>
      <c r="GH112" s="14">
        <f>INDEX(AA$6:AA$36,$FY112)+INDEX(属性偏向!AB$4:AB$8,卡牌属性!$GB112)</f>
        <v>5</v>
      </c>
      <c r="GI112" s="14" t="str">
        <f>INDEX(属性评价,卡牌属性!GH112)</f>
        <v>B</v>
      </c>
      <c r="GL112" s="13">
        <v>108</v>
      </c>
      <c r="GM112" s="13">
        <f t="shared" si="298"/>
        <v>22</v>
      </c>
      <c r="GN112" s="14">
        <f t="shared" si="217"/>
        <v>1101030</v>
      </c>
      <c r="GO112" s="14" t="s">
        <v>1478</v>
      </c>
      <c r="GP112" s="14">
        <f t="shared" si="260"/>
        <v>3</v>
      </c>
      <c r="GQ112" s="14" t="str">
        <f t="shared" si="261"/>
        <v>卢天佑-3星</v>
      </c>
      <c r="GR112" s="14">
        <f>INDEX(J$6:J$36,$GM112)+INDEX(属性偏向!Z$4:Z$8,卡牌属性!$GB112)</f>
        <v>6</v>
      </c>
      <c r="GS112" s="14" t="str">
        <f>INDEX(属性评价,卡牌属性!GR112)</f>
        <v>B+</v>
      </c>
      <c r="GT112" s="14">
        <f>INDEX(K$6:K$36,$GM112)+INDEX(属性偏向!Z$4:Z$8,卡牌属性!$GB112)</f>
        <v>6</v>
      </c>
      <c r="GU112" s="14" t="str">
        <f>INDEX(属性评价,卡牌属性!GT112)</f>
        <v>B+</v>
      </c>
      <c r="GV112" s="14">
        <f>INDEX(L$6:L$36,$GM112)+INDEX(属性偏向!Z$4:Z$8,卡牌属性!$GB112)</f>
        <v>9</v>
      </c>
      <c r="GW112" s="14" t="str">
        <f>INDEX(属性评价,卡牌属性!GV112)</f>
        <v>S</v>
      </c>
      <c r="HA112" s="13">
        <v>108</v>
      </c>
      <c r="HB112" s="13">
        <f>MATCH(HA112-1,属性投放!$T$6:$T$66,1)</f>
        <v>23</v>
      </c>
      <c r="HC112" s="13">
        <f>MATCH(HA112,属性投放!$AN$6:$AN$58,1)-1</f>
        <v>35</v>
      </c>
      <c r="HD112" s="13">
        <f>MATCH(HA112-1,属性投放!$AD$6:$AD$26,1)</f>
        <v>15</v>
      </c>
      <c r="HE112" s="13" t="str">
        <f>INDEX(属性投放!$AB$7:$AB$26,卡牌属性!HD112)</f>
        <v>焦热+2</v>
      </c>
      <c r="HF112" s="14">
        <f t="shared" si="262"/>
        <v>3240</v>
      </c>
      <c r="HG112" s="14">
        <f t="shared" si="263"/>
        <v>1600</v>
      </c>
      <c r="HH112" s="14">
        <f t="shared" si="264"/>
        <v>31700</v>
      </c>
      <c r="HI112" s="14">
        <f t="shared" si="265"/>
        <v>15</v>
      </c>
      <c r="HJ112" s="14">
        <f t="shared" si="266"/>
        <v>8</v>
      </c>
      <c r="HK112" s="14">
        <f t="shared" si="267"/>
        <v>150</v>
      </c>
      <c r="HL112" s="14">
        <f>HF112+HI112*($HA112-INDEX(属性投放!$AD$6:$AD$26,卡牌属性!$HD112))</f>
        <v>3330</v>
      </c>
      <c r="HM112" s="14">
        <f>HG112+HJ112*($HA112-INDEX(属性投放!$AD$6:$AD$26,卡牌属性!$HD112))</f>
        <v>1648</v>
      </c>
      <c r="HN112" s="14">
        <f>HH112+HK112*($HA112-INDEX(属性投放!$AD$6:$AD$26,卡牌属性!$HD112))</f>
        <v>32600</v>
      </c>
      <c r="HO112" s="14">
        <f t="shared" si="268"/>
        <v>4175</v>
      </c>
      <c r="HP112" s="14">
        <f t="shared" si="269"/>
        <v>2091</v>
      </c>
      <c r="HQ112" s="14">
        <f t="shared" si="270"/>
        <v>41750</v>
      </c>
      <c r="HR112" s="14">
        <f>IF(COUNTIF(属性投放!$AN$7:$AN$58,"="&amp;卡牌属性!HA112)&gt;0,卡牌属性!HC112,0)</f>
        <v>0</v>
      </c>
      <c r="HS112" s="14">
        <f t="shared" si="271"/>
        <v>0</v>
      </c>
      <c r="HT112" s="14">
        <f t="shared" si="272"/>
        <v>0</v>
      </c>
      <c r="HU112" s="14">
        <f t="shared" si="273"/>
        <v>0</v>
      </c>
      <c r="HV112" s="14">
        <f>IF(COUNTIF(属性投放!$AD$6:$AD$26,"="&amp;卡牌属性!HA112)&gt;0,卡牌属性!HD112,0)</f>
        <v>0</v>
      </c>
      <c r="HW112" s="14">
        <f t="shared" si="274"/>
        <v>0</v>
      </c>
      <c r="HX112" s="14">
        <f t="shared" si="275"/>
        <v>0</v>
      </c>
      <c r="HY112" s="14">
        <f t="shared" si="276"/>
        <v>0</v>
      </c>
      <c r="HZ112" s="14">
        <f t="shared" si="218"/>
        <v>15</v>
      </c>
      <c r="IA112" s="14">
        <f t="shared" si="219"/>
        <v>8</v>
      </c>
      <c r="IB112" s="14">
        <f t="shared" si="220"/>
        <v>150</v>
      </c>
      <c r="IC112" s="14">
        <f t="shared" si="221"/>
        <v>7505</v>
      </c>
      <c r="ID112" s="14">
        <f t="shared" si="222"/>
        <v>3739</v>
      </c>
      <c r="IE112" s="14">
        <f t="shared" si="223"/>
        <v>74350</v>
      </c>
      <c r="IF112" s="14">
        <f t="shared" si="224"/>
        <v>460</v>
      </c>
      <c r="IG112" s="14">
        <f t="shared" si="225"/>
        <v>0</v>
      </c>
      <c r="IH112" s="14">
        <f t="shared" si="226"/>
        <v>0</v>
      </c>
      <c r="II112" s="14">
        <f t="shared" si="227"/>
        <v>224180</v>
      </c>
      <c r="IJ112" s="17">
        <f t="shared" si="228"/>
        <v>2.0519225622267819E-3</v>
      </c>
      <c r="IK112" s="17">
        <f t="shared" si="229"/>
        <v>0</v>
      </c>
      <c r="IL112" s="17">
        <f t="shared" si="230"/>
        <v>0</v>
      </c>
      <c r="IM112" s="23">
        <f>SUM(IF$5:IF112)</f>
        <v>32660</v>
      </c>
      <c r="IN112" s="14">
        <f>SUM(IG$5:IG112)</f>
        <v>125320</v>
      </c>
      <c r="IO112" s="14">
        <f>SUM(IH$5:IH112)</f>
        <v>52660</v>
      </c>
      <c r="IP112" s="17">
        <f t="shared" si="231"/>
        <v>0.14568650191810154</v>
      </c>
      <c r="IQ112" s="17">
        <f t="shared" si="232"/>
        <v>0.5590150771701311</v>
      </c>
      <c r="IR112" s="17">
        <f t="shared" si="233"/>
        <v>0.23490052636274422</v>
      </c>
    </row>
    <row r="113" spans="31:252" ht="16.5" x14ac:dyDescent="0.2">
      <c r="AE113" s="13">
        <v>109</v>
      </c>
      <c r="AF113" s="13">
        <f t="shared" si="208"/>
        <v>6</v>
      </c>
      <c r="AG113" s="13">
        <f t="shared" si="172"/>
        <v>4</v>
      </c>
      <c r="AH113" s="14">
        <f t="shared" si="173"/>
        <v>1101006</v>
      </c>
      <c r="AI113" s="14" t="str">
        <f t="shared" si="174"/>
        <v>红莲·缇娜9突</v>
      </c>
      <c r="AJ113" s="25" t="s">
        <v>162</v>
      </c>
      <c r="AK113" s="14">
        <v>1</v>
      </c>
      <c r="AL113" s="14">
        <f t="shared" si="175"/>
        <v>9</v>
      </c>
      <c r="AM113" s="14">
        <f>INDEX(属性投放!$DE$6:$DE$85,(卡牌属性!AG113-2)*20+卡牌属性!AL113)</f>
        <v>2651</v>
      </c>
      <c r="AN113" s="14">
        <f t="shared" si="277"/>
        <v>2651</v>
      </c>
      <c r="AO113" s="14">
        <f t="shared" si="277"/>
        <v>2651</v>
      </c>
      <c r="AP113" s="14">
        <f t="shared" si="277"/>
        <v>2651</v>
      </c>
      <c r="AQ113" s="14">
        <f t="shared" si="277"/>
        <v>2651</v>
      </c>
      <c r="AR113" s="14">
        <f>INDEX(属性投放!$DF$6:$DF$85,(卡牌属性!AG113-2)*20+卡牌属性!AL113)</f>
        <v>1306</v>
      </c>
      <c r="AS113" s="14">
        <f t="shared" si="278"/>
        <v>1306</v>
      </c>
      <c r="AT113" s="14">
        <f t="shared" si="278"/>
        <v>1306</v>
      </c>
      <c r="AU113" s="14">
        <f t="shared" si="278"/>
        <v>1306</v>
      </c>
      <c r="AV113" s="14">
        <f t="shared" si="278"/>
        <v>1306</v>
      </c>
      <c r="AW113" s="14">
        <f>INDEX(属性投放!$DG$6:$DG$85,(卡牌属性!AG113-2)*20+卡牌属性!AL113)</f>
        <v>13155</v>
      </c>
      <c r="AX113" s="14">
        <f t="shared" si="279"/>
        <v>13155</v>
      </c>
      <c r="AY113" s="14">
        <f t="shared" si="279"/>
        <v>13155</v>
      </c>
      <c r="AZ113" s="14">
        <f t="shared" si="279"/>
        <v>13155</v>
      </c>
      <c r="BA113" s="14">
        <f t="shared" si="279"/>
        <v>13155</v>
      </c>
      <c r="BB113" s="14">
        <f>INDEX(属性投放!$DK$6:$DK$85,(卡牌属性!AG113-2)*20+卡牌属性!AL113)</f>
        <v>75</v>
      </c>
      <c r="BC113" s="14">
        <f t="shared" si="280"/>
        <v>75</v>
      </c>
      <c r="BD113" s="14">
        <f t="shared" si="280"/>
        <v>75</v>
      </c>
      <c r="BE113" s="14">
        <f t="shared" si="280"/>
        <v>75</v>
      </c>
      <c r="BF113" s="14">
        <f t="shared" si="280"/>
        <v>75</v>
      </c>
      <c r="BG113" s="14">
        <f>INDEX(属性投放!$DL$6:$DL$85,(卡牌属性!AG113-2)*20+卡牌属性!AL113)</f>
        <v>38</v>
      </c>
      <c r="BH113" s="14">
        <f t="shared" si="281"/>
        <v>38</v>
      </c>
      <c r="BI113" s="14">
        <f t="shared" si="281"/>
        <v>38</v>
      </c>
      <c r="BJ113" s="14">
        <f t="shared" si="281"/>
        <v>38</v>
      </c>
      <c r="BK113" s="14">
        <f t="shared" si="281"/>
        <v>38</v>
      </c>
      <c r="BL113" s="14">
        <f>INDEX(属性投放!$DM$6:$DM$85,(卡牌属性!AG113-2)*20+卡牌属性!AL113)</f>
        <v>375</v>
      </c>
      <c r="BM113" s="14">
        <f t="shared" si="282"/>
        <v>375</v>
      </c>
      <c r="BN113" s="14">
        <f t="shared" si="282"/>
        <v>375</v>
      </c>
      <c r="BO113" s="14">
        <f t="shared" si="282"/>
        <v>375</v>
      </c>
      <c r="BP113" s="14">
        <f t="shared" si="282"/>
        <v>375</v>
      </c>
      <c r="BU113" s="13">
        <v>109</v>
      </c>
      <c r="BV113" s="13">
        <f t="shared" si="176"/>
        <v>6</v>
      </c>
      <c r="BW113" s="14">
        <f t="shared" si="177"/>
        <v>5</v>
      </c>
      <c r="BX113" s="14">
        <f t="shared" si="178"/>
        <v>1102006</v>
      </c>
      <c r="BY113" s="14" t="str">
        <f t="shared" si="179"/>
        <v>项羽9突</v>
      </c>
      <c r="BZ113" s="25" t="s">
        <v>162</v>
      </c>
      <c r="CA113" s="14">
        <v>2</v>
      </c>
      <c r="CB113" s="14">
        <f t="shared" si="180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674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674</v>
      </c>
      <c r="CN113" s="14">
        <f>INDEX(属性投放!$BD$6:$BD$85,(BW113-2)*20+CB113)</f>
        <v>300</v>
      </c>
      <c r="CQ113" s="13">
        <v>109</v>
      </c>
      <c r="CR113" s="13">
        <f t="shared" si="209"/>
        <v>3</v>
      </c>
      <c r="CS113" s="13">
        <f t="shared" si="210"/>
        <v>5</v>
      </c>
      <c r="CT113" s="14">
        <f t="shared" si="211"/>
        <v>4</v>
      </c>
      <c r="CU113" s="14">
        <f t="shared" si="212"/>
        <v>1102003</v>
      </c>
      <c r="CV113" s="14" t="str">
        <f>INDEX($O$6:$O$36,CR113)&amp;"-"&amp;INDEX(属性投放!$AB$7:$AB$36,CX113)&amp;"-魂火-"&amp;CZ113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701</v>
      </c>
      <c r="CZ113" s="14">
        <f>INDEX(属性投放!$AM$7:$AM$58,CS113)</f>
        <v>2</v>
      </c>
      <c r="DA113" s="14">
        <f t="shared" si="181"/>
        <v>5</v>
      </c>
      <c r="DB113" s="14">
        <f>INDEX(属性投放!$AN$7:$AN$58,DA113)</f>
        <v>25</v>
      </c>
      <c r="DC113" s="14" t="s">
        <v>702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703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704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2"/>
        <v>1102006</v>
      </c>
      <c r="DQ113" s="14" t="str">
        <f t="shared" si="183"/>
        <v>项羽9突</v>
      </c>
      <c r="DR113" s="14">
        <f t="shared" si="213"/>
        <v>8</v>
      </c>
      <c r="DS113" s="14">
        <f t="shared" si="214"/>
        <v>9</v>
      </c>
      <c r="DT113" s="14">
        <f t="shared" si="215"/>
        <v>8</v>
      </c>
      <c r="DU113" s="14">
        <f t="shared" si="184"/>
        <v>5</v>
      </c>
      <c r="DV113" s="14">
        <f t="shared" si="185"/>
        <v>9</v>
      </c>
      <c r="DW113" s="14">
        <f t="shared" si="186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3"/>
        <v>2946</v>
      </c>
      <c r="EC113" s="14">
        <f t="shared" si="284"/>
        <v>3150</v>
      </c>
      <c r="ED113" s="14">
        <f t="shared" si="285"/>
        <v>3550</v>
      </c>
      <c r="EE113" s="14">
        <f t="shared" si="286"/>
        <v>3550</v>
      </c>
      <c r="EF113" s="14">
        <f t="shared" si="287"/>
        <v>4070</v>
      </c>
      <c r="EG113" s="14">
        <f t="shared" si="288"/>
        <v>1464</v>
      </c>
      <c r="EH113" s="14">
        <f t="shared" si="289"/>
        <v>1651</v>
      </c>
      <c r="EI113" s="14">
        <f t="shared" si="290"/>
        <v>1651</v>
      </c>
      <c r="EJ113" s="14">
        <f t="shared" si="291"/>
        <v>1888</v>
      </c>
      <c r="EK113" s="14">
        <f t="shared" si="292"/>
        <v>2261</v>
      </c>
      <c r="EL113" s="14">
        <f t="shared" si="293"/>
        <v>27710</v>
      </c>
      <c r="EM113" s="14">
        <f t="shared" si="294"/>
        <v>29500</v>
      </c>
      <c r="EN113" s="14">
        <f t="shared" si="295"/>
        <v>29500</v>
      </c>
      <c r="EO113" s="14">
        <f t="shared" si="296"/>
        <v>33600</v>
      </c>
      <c r="EP113" s="14">
        <f t="shared" si="297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F113" s="14">
        <f>INDEX(属性投放!$BP$6:$BP$85,(卡牌属性!$DU113-2)*20+卡牌属性!$DV113)</f>
        <v>380</v>
      </c>
      <c r="FG113" s="14">
        <f>INDEX(属性投放!$BP$6:$BP$85,(卡牌属性!$DU113-2)*20+卡牌属性!$DV113)</f>
        <v>380</v>
      </c>
      <c r="FH113" s="14">
        <f>INDEX(属性投放!$BP$6:$BP$85,(卡牌属性!$DU113-2)*20+卡牌属性!$DV113)</f>
        <v>380</v>
      </c>
      <c r="FI113" s="14">
        <f>INDEX(属性投放!$BP$6:$BP$85,(卡牌属性!$DU113-2)*20+卡牌属性!$DV113)</f>
        <v>380</v>
      </c>
      <c r="FJ113" s="14">
        <f>INDEX(属性投放!$BP$6:$BP$85,(卡牌属性!$DU113-2)*20+卡牌属性!$DV113)</f>
        <v>380</v>
      </c>
      <c r="FK113" s="14">
        <f>INDEX(属性投放!$BQ$6:$BQ$85,(卡牌属性!$DU113-2)*20+卡牌属性!$DV113)</f>
        <v>190</v>
      </c>
      <c r="FL113" s="14">
        <f>INDEX(属性投放!$BQ$6:$BQ$85,(卡牌属性!$DU113-2)*20+卡牌属性!$DV113)</f>
        <v>190</v>
      </c>
      <c r="FM113" s="14">
        <f>INDEX(属性投放!$BQ$6:$BQ$85,(卡牌属性!$DU113-2)*20+卡牌属性!$DV113)</f>
        <v>190</v>
      </c>
      <c r="FN113" s="14">
        <f>INDEX(属性投放!$BQ$6:$BQ$85,(卡牌属性!$DU113-2)*20+卡牌属性!$DV113)</f>
        <v>190</v>
      </c>
      <c r="FO113" s="14">
        <f>INDEX(属性投放!$BQ$6:$BQ$85,(卡牌属性!$DU113-2)*20+卡牌属性!$DV113)</f>
        <v>190</v>
      </c>
      <c r="FP113" s="14">
        <f>INDEX(属性投放!$BR$6:$BR$85,(卡牌属性!$DU113-2)*20+卡牌属性!$DV113)</f>
        <v>3800</v>
      </c>
      <c r="FQ113" s="14">
        <f>INDEX(属性投放!$BR$6:$BR$85,(卡牌属性!$DU113-2)*20+卡牌属性!$DV113)</f>
        <v>3800</v>
      </c>
      <c r="FR113" s="14">
        <f>INDEX(属性投放!$BR$6:$BR$85,(卡牌属性!$DU113-2)*20+卡牌属性!$DV113)</f>
        <v>3800</v>
      </c>
      <c r="FS113" s="14">
        <f>INDEX(属性投放!$BR$6:$BR$85,(卡牌属性!$DU113-2)*20+卡牌属性!$DV113)</f>
        <v>3800</v>
      </c>
      <c r="FT113" s="14">
        <f>INDEX(属性投放!$BR$6:$BR$85,(卡牌属性!$DU113-2)*20+卡牌属性!$DV113)</f>
        <v>3800</v>
      </c>
      <c r="FX113" s="13">
        <v>109</v>
      </c>
      <c r="FY113" s="13">
        <f t="shared" si="257"/>
        <v>22</v>
      </c>
      <c r="FZ113" s="14">
        <f t="shared" si="216"/>
        <v>1102050</v>
      </c>
      <c r="GA113" s="14" t="s">
        <v>1478</v>
      </c>
      <c r="GB113" s="14">
        <f t="shared" si="258"/>
        <v>4</v>
      </c>
      <c r="GC113" s="14" t="str">
        <f t="shared" si="259"/>
        <v>柠檬精-4星</v>
      </c>
      <c r="GD113" s="14">
        <f>INDEX(Y$6:Y$36,$FY113)+INDEX(属性偏向!Z$4:Z$8,卡牌属性!$GB113)</f>
        <v>4</v>
      </c>
      <c r="GE113" s="14" t="str">
        <f>INDEX(属性评价,卡牌属性!GD113)</f>
        <v>C+</v>
      </c>
      <c r="GF113" s="14">
        <f>INDEX(Z$6:Z$36,$FY113)+INDEX(属性偏向!AA$4:AA$8,卡牌属性!$GB113)</f>
        <v>5</v>
      </c>
      <c r="GG113" s="14" t="str">
        <f>INDEX(属性评价,卡牌属性!GF113)</f>
        <v>B</v>
      </c>
      <c r="GH113" s="14">
        <f>INDEX(AA$6:AA$36,$FY113)+INDEX(属性偏向!AB$4:AB$8,卡牌属性!$GB113)</f>
        <v>6</v>
      </c>
      <c r="GI113" s="14" t="str">
        <f>INDEX(属性评价,卡牌属性!GH113)</f>
        <v>B+</v>
      </c>
      <c r="GL113" s="13">
        <v>109</v>
      </c>
      <c r="GM113" s="13">
        <f t="shared" si="298"/>
        <v>22</v>
      </c>
      <c r="GN113" s="14">
        <f t="shared" si="217"/>
        <v>1101030</v>
      </c>
      <c r="GO113" s="14" t="s">
        <v>1478</v>
      </c>
      <c r="GP113" s="14">
        <f t="shared" si="260"/>
        <v>4</v>
      </c>
      <c r="GQ113" s="14" t="str">
        <f t="shared" si="261"/>
        <v>卢天佑-4星</v>
      </c>
      <c r="GR113" s="14">
        <f>INDEX(J$6:J$36,$GM113)+INDEX(属性偏向!Z$4:Z$8,卡牌属性!$GB113)</f>
        <v>6</v>
      </c>
      <c r="GS113" s="14" t="str">
        <f>INDEX(属性评价,卡牌属性!GR113)</f>
        <v>B+</v>
      </c>
      <c r="GT113" s="14">
        <f>INDEX(K$6:K$36,$GM113)+INDEX(属性偏向!Z$4:Z$8,卡牌属性!$GB113)</f>
        <v>6</v>
      </c>
      <c r="GU113" s="14" t="str">
        <f>INDEX(属性评价,卡牌属性!GT113)</f>
        <v>B+</v>
      </c>
      <c r="GV113" s="14">
        <f>INDEX(L$6:L$36,$GM113)+INDEX(属性偏向!Z$4:Z$8,卡牌属性!$GB113)</f>
        <v>9</v>
      </c>
      <c r="GW113" s="14" t="str">
        <f>INDEX(属性评价,卡牌属性!GV113)</f>
        <v>S</v>
      </c>
      <c r="HA113" s="13">
        <v>109</v>
      </c>
      <c r="HB113" s="13">
        <f>MATCH(HA113-1,属性投放!$T$6:$T$66,1)</f>
        <v>24</v>
      </c>
      <c r="HC113" s="13">
        <f>MATCH(HA113,属性投放!$AN$6:$AN$58,1)-1</f>
        <v>35</v>
      </c>
      <c r="HD113" s="13">
        <f>MATCH(HA113-1,属性投放!$AD$6:$AD$26,1)</f>
        <v>15</v>
      </c>
      <c r="HE113" s="13" t="str">
        <f>INDEX(属性投放!$AB$7:$AB$26,卡牌属性!HD113)</f>
        <v>焦热+2</v>
      </c>
      <c r="HF113" s="14">
        <f t="shared" si="262"/>
        <v>3240</v>
      </c>
      <c r="HG113" s="14">
        <f t="shared" si="263"/>
        <v>1600</v>
      </c>
      <c r="HH113" s="14">
        <f t="shared" si="264"/>
        <v>31700</v>
      </c>
      <c r="HI113" s="14">
        <f t="shared" si="265"/>
        <v>15</v>
      </c>
      <c r="HJ113" s="14">
        <f t="shared" si="266"/>
        <v>8</v>
      </c>
      <c r="HK113" s="14">
        <f t="shared" si="267"/>
        <v>150</v>
      </c>
      <c r="HL113" s="14">
        <f>HF113+HI113*($HA113-INDEX(属性投放!$AD$6:$AD$26,卡牌属性!$HD113))</f>
        <v>3345</v>
      </c>
      <c r="HM113" s="14">
        <f>HG113+HJ113*($HA113-INDEX(属性投放!$AD$6:$AD$26,卡牌属性!$HD113))</f>
        <v>1656</v>
      </c>
      <c r="HN113" s="14">
        <f>HH113+HK113*($HA113-INDEX(属性投放!$AD$6:$AD$26,卡牌属性!$HD113))</f>
        <v>32750</v>
      </c>
      <c r="HO113" s="14">
        <f t="shared" si="268"/>
        <v>4175</v>
      </c>
      <c r="HP113" s="14">
        <f t="shared" si="269"/>
        <v>2091</v>
      </c>
      <c r="HQ113" s="14">
        <f t="shared" si="270"/>
        <v>41750</v>
      </c>
      <c r="HR113" s="14">
        <f>IF(COUNTIF(属性投放!$AN$7:$AN$58,"="&amp;卡牌属性!HA113)&gt;0,卡牌属性!HC113,0)</f>
        <v>0</v>
      </c>
      <c r="HS113" s="14">
        <f t="shared" si="271"/>
        <v>0</v>
      </c>
      <c r="HT113" s="14">
        <f t="shared" si="272"/>
        <v>0</v>
      </c>
      <c r="HU113" s="14">
        <f t="shared" si="273"/>
        <v>0</v>
      </c>
      <c r="HV113" s="14">
        <f>IF(COUNTIF(属性投放!$AD$6:$AD$26,"="&amp;卡牌属性!HA113)&gt;0,卡牌属性!HD113,0)</f>
        <v>0</v>
      </c>
      <c r="HW113" s="14">
        <f t="shared" si="274"/>
        <v>0</v>
      </c>
      <c r="HX113" s="14">
        <f t="shared" si="275"/>
        <v>0</v>
      </c>
      <c r="HY113" s="14">
        <f t="shared" si="276"/>
        <v>0</v>
      </c>
      <c r="HZ113" s="14">
        <f t="shared" si="218"/>
        <v>15</v>
      </c>
      <c r="IA113" s="14">
        <f t="shared" si="219"/>
        <v>8</v>
      </c>
      <c r="IB113" s="14">
        <f t="shared" si="220"/>
        <v>150</v>
      </c>
      <c r="IC113" s="14">
        <f t="shared" si="221"/>
        <v>7520</v>
      </c>
      <c r="ID113" s="14">
        <f t="shared" si="222"/>
        <v>3747</v>
      </c>
      <c r="IE113" s="14">
        <f t="shared" si="223"/>
        <v>74500</v>
      </c>
      <c r="IF113" s="14">
        <f t="shared" si="224"/>
        <v>460</v>
      </c>
      <c r="IG113" s="14">
        <f t="shared" si="225"/>
        <v>0</v>
      </c>
      <c r="IH113" s="14">
        <f t="shared" si="226"/>
        <v>0</v>
      </c>
      <c r="II113" s="14">
        <f t="shared" si="227"/>
        <v>224640</v>
      </c>
      <c r="IJ113" s="17">
        <f t="shared" si="228"/>
        <v>2.0477207977207977E-3</v>
      </c>
      <c r="IK113" s="17">
        <f t="shared" si="229"/>
        <v>0</v>
      </c>
      <c r="IL113" s="17">
        <f t="shared" si="230"/>
        <v>0</v>
      </c>
      <c r="IM113" s="23">
        <f>SUM(IF$5:IF113)</f>
        <v>33120</v>
      </c>
      <c r="IN113" s="14">
        <f>SUM(IG$5:IG113)</f>
        <v>125320</v>
      </c>
      <c r="IO113" s="14">
        <f>SUM(IH$5:IH113)</f>
        <v>52660</v>
      </c>
      <c r="IP113" s="17">
        <f t="shared" si="231"/>
        <v>0.14743589743589744</v>
      </c>
      <c r="IQ113" s="17">
        <f t="shared" si="232"/>
        <v>0.55787037037037035</v>
      </c>
      <c r="IR113" s="17">
        <f t="shared" si="233"/>
        <v>0.23441951566951566</v>
      </c>
    </row>
    <row r="114" spans="31:252" ht="16.5" x14ac:dyDescent="0.2">
      <c r="AE114" s="13">
        <v>110</v>
      </c>
      <c r="AF114" s="13">
        <f t="shared" si="208"/>
        <v>6</v>
      </c>
      <c r="AG114" s="13">
        <f t="shared" si="172"/>
        <v>4</v>
      </c>
      <c r="AH114" s="14">
        <f t="shared" si="173"/>
        <v>1101006</v>
      </c>
      <c r="AI114" s="14" t="str">
        <f t="shared" si="174"/>
        <v>红莲·缇娜10突</v>
      </c>
      <c r="AJ114" s="25" t="s">
        <v>162</v>
      </c>
      <c r="AK114" s="14">
        <v>1</v>
      </c>
      <c r="AL114" s="14">
        <f t="shared" si="175"/>
        <v>10</v>
      </c>
      <c r="AM114" s="14">
        <f>INDEX(属性投放!$DE$6:$DE$85,(卡牌属性!AG114-2)*20+卡牌属性!AL114)</f>
        <v>3989</v>
      </c>
      <c r="AN114" s="14">
        <f t="shared" si="277"/>
        <v>3989</v>
      </c>
      <c r="AO114" s="14">
        <f t="shared" si="277"/>
        <v>3989</v>
      </c>
      <c r="AP114" s="14">
        <f t="shared" si="277"/>
        <v>3989</v>
      </c>
      <c r="AQ114" s="14">
        <f t="shared" si="277"/>
        <v>3989</v>
      </c>
      <c r="AR114" s="14">
        <f>INDEX(属性投放!$DF$6:$DF$85,(卡牌属性!AG114-2)*20+卡牌属性!AL114)</f>
        <v>1983</v>
      </c>
      <c r="AS114" s="14">
        <f t="shared" si="278"/>
        <v>1983</v>
      </c>
      <c r="AT114" s="14">
        <f t="shared" si="278"/>
        <v>1983</v>
      </c>
      <c r="AU114" s="14">
        <f t="shared" si="278"/>
        <v>1983</v>
      </c>
      <c r="AV114" s="14">
        <f t="shared" si="278"/>
        <v>1983</v>
      </c>
      <c r="AW114" s="14">
        <f>INDEX(属性投放!$DG$6:$DG$85,(卡牌属性!AG114-2)*20+卡牌属性!AL114)</f>
        <v>19845</v>
      </c>
      <c r="AX114" s="14">
        <f t="shared" si="279"/>
        <v>19845</v>
      </c>
      <c r="AY114" s="14">
        <f t="shared" si="279"/>
        <v>19845</v>
      </c>
      <c r="AZ114" s="14">
        <f t="shared" si="279"/>
        <v>19845</v>
      </c>
      <c r="BA114" s="14">
        <f t="shared" si="279"/>
        <v>19845</v>
      </c>
      <c r="BB114" s="14">
        <f>INDEX(属性投放!$DK$6:$DK$85,(卡牌属性!AG114-2)*20+卡牌属性!AL114)</f>
        <v>148</v>
      </c>
      <c r="BC114" s="14">
        <f t="shared" si="280"/>
        <v>148</v>
      </c>
      <c r="BD114" s="14">
        <f t="shared" si="280"/>
        <v>148</v>
      </c>
      <c r="BE114" s="14">
        <f t="shared" si="280"/>
        <v>148</v>
      </c>
      <c r="BF114" s="14">
        <f t="shared" si="280"/>
        <v>148</v>
      </c>
      <c r="BG114" s="14">
        <f>INDEX(属性投放!$DL$6:$DL$85,(卡牌属性!AG114-2)*20+卡牌属性!AL114)</f>
        <v>74</v>
      </c>
      <c r="BH114" s="14">
        <f t="shared" si="281"/>
        <v>74</v>
      </c>
      <c r="BI114" s="14">
        <f t="shared" si="281"/>
        <v>74</v>
      </c>
      <c r="BJ114" s="14">
        <f t="shared" si="281"/>
        <v>74</v>
      </c>
      <c r="BK114" s="14">
        <f t="shared" si="281"/>
        <v>74</v>
      </c>
      <c r="BL114" s="14">
        <f>INDEX(属性投放!$DM$6:$DM$85,(卡牌属性!AG114-2)*20+卡牌属性!AL114)</f>
        <v>740</v>
      </c>
      <c r="BM114" s="14">
        <f t="shared" si="282"/>
        <v>740</v>
      </c>
      <c r="BN114" s="14">
        <f t="shared" si="282"/>
        <v>740</v>
      </c>
      <c r="BO114" s="14">
        <f t="shared" si="282"/>
        <v>740</v>
      </c>
      <c r="BP114" s="14">
        <f t="shared" si="282"/>
        <v>740</v>
      </c>
      <c r="BU114" s="13">
        <v>110</v>
      </c>
      <c r="BV114" s="13">
        <f t="shared" si="176"/>
        <v>6</v>
      </c>
      <c r="BW114" s="14">
        <f t="shared" si="177"/>
        <v>5</v>
      </c>
      <c r="BX114" s="14">
        <f t="shared" si="178"/>
        <v>1102006</v>
      </c>
      <c r="BY114" s="14" t="str">
        <f t="shared" si="179"/>
        <v>项羽10突</v>
      </c>
      <c r="BZ114" s="25" t="s">
        <v>162</v>
      </c>
      <c r="CA114" s="14">
        <v>2</v>
      </c>
      <c r="CB114" s="14">
        <f t="shared" si="180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674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674</v>
      </c>
      <c r="CN114" s="14">
        <f>INDEX(属性投放!$BD$6:$BD$85,(BW114-2)*20+CB114)</f>
        <v>400</v>
      </c>
      <c r="CQ114" s="13">
        <v>110</v>
      </c>
      <c r="CR114" s="13">
        <f t="shared" si="209"/>
        <v>3</v>
      </c>
      <c r="CS114" s="13">
        <f t="shared" si="210"/>
        <v>6</v>
      </c>
      <c r="CT114" s="14">
        <f t="shared" si="211"/>
        <v>4</v>
      </c>
      <c r="CU114" s="14">
        <f t="shared" si="212"/>
        <v>1102003</v>
      </c>
      <c r="CV114" s="14" t="str">
        <f>INDEX($O$6:$O$36,CR114)&amp;"-"&amp;INDEX(属性投放!$AB$7:$AB$36,CX114)&amp;"-魂火-"&amp;CZ114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701</v>
      </c>
      <c r="CZ114" s="14">
        <f>INDEX(属性投放!$AM$7:$AM$58,CS114)</f>
        <v>1</v>
      </c>
      <c r="DA114" s="14">
        <f t="shared" si="181"/>
        <v>6</v>
      </c>
      <c r="DB114" s="14">
        <f>INDEX(属性投放!$AN$7:$AN$58,DA114)</f>
        <v>30</v>
      </c>
      <c r="DC114" s="14" t="s">
        <v>702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703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704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2"/>
        <v>1102006</v>
      </c>
      <c r="DQ114" s="14" t="str">
        <f t="shared" si="183"/>
        <v>项羽10突</v>
      </c>
      <c r="DR114" s="14">
        <f t="shared" si="213"/>
        <v>8</v>
      </c>
      <c r="DS114" s="14">
        <f t="shared" si="214"/>
        <v>9</v>
      </c>
      <c r="DT114" s="14">
        <f t="shared" si="215"/>
        <v>8</v>
      </c>
      <c r="DU114" s="14">
        <f t="shared" si="184"/>
        <v>5</v>
      </c>
      <c r="DV114" s="14">
        <f t="shared" si="185"/>
        <v>10</v>
      </c>
      <c r="DW114" s="14">
        <f t="shared" si="186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3"/>
        <v>3550</v>
      </c>
      <c r="EC114" s="14">
        <f t="shared" si="284"/>
        <v>3770</v>
      </c>
      <c r="ED114" s="14">
        <f t="shared" si="285"/>
        <v>4250</v>
      </c>
      <c r="EE114" s="14">
        <f t="shared" si="286"/>
        <v>4250</v>
      </c>
      <c r="EF114" s="14">
        <f t="shared" si="287"/>
        <v>4850</v>
      </c>
      <c r="EG114" s="14">
        <f t="shared" si="288"/>
        <v>1774</v>
      </c>
      <c r="EH114" s="14">
        <f t="shared" si="289"/>
        <v>2001</v>
      </c>
      <c r="EI114" s="14">
        <f t="shared" si="290"/>
        <v>2001</v>
      </c>
      <c r="EJ114" s="14">
        <f t="shared" si="291"/>
        <v>2278</v>
      </c>
      <c r="EK114" s="14">
        <f t="shared" si="292"/>
        <v>2755</v>
      </c>
      <c r="EL114" s="14">
        <f t="shared" si="293"/>
        <v>33750</v>
      </c>
      <c r="EM114" s="14">
        <f t="shared" si="294"/>
        <v>35700</v>
      </c>
      <c r="EN114" s="14">
        <f t="shared" si="295"/>
        <v>35700</v>
      </c>
      <c r="EO114" s="14">
        <f t="shared" si="296"/>
        <v>40600</v>
      </c>
      <c r="EP114" s="14">
        <f t="shared" si="297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F114" s="14">
        <f>INDEX(属性投放!$BP$6:$BP$85,(卡牌属性!$DU114-2)*20+卡牌属性!$DV114)</f>
        <v>420</v>
      </c>
      <c r="FG114" s="14">
        <f>INDEX(属性投放!$BP$6:$BP$85,(卡牌属性!$DU114-2)*20+卡牌属性!$DV114)</f>
        <v>420</v>
      </c>
      <c r="FH114" s="14">
        <f>INDEX(属性投放!$BP$6:$BP$85,(卡牌属性!$DU114-2)*20+卡牌属性!$DV114)</f>
        <v>420</v>
      </c>
      <c r="FI114" s="14">
        <f>INDEX(属性投放!$BP$6:$BP$85,(卡牌属性!$DU114-2)*20+卡牌属性!$DV114)</f>
        <v>420</v>
      </c>
      <c r="FJ114" s="14">
        <f>INDEX(属性投放!$BP$6:$BP$85,(卡牌属性!$DU114-2)*20+卡牌属性!$DV114)</f>
        <v>420</v>
      </c>
      <c r="FK114" s="14">
        <f>INDEX(属性投放!$BQ$6:$BQ$85,(卡牌属性!$DU114-2)*20+卡牌属性!$DV114)</f>
        <v>210</v>
      </c>
      <c r="FL114" s="14">
        <f>INDEX(属性投放!$BQ$6:$BQ$85,(卡牌属性!$DU114-2)*20+卡牌属性!$DV114)</f>
        <v>210</v>
      </c>
      <c r="FM114" s="14">
        <f>INDEX(属性投放!$BQ$6:$BQ$85,(卡牌属性!$DU114-2)*20+卡牌属性!$DV114)</f>
        <v>210</v>
      </c>
      <c r="FN114" s="14">
        <f>INDEX(属性投放!$BQ$6:$BQ$85,(卡牌属性!$DU114-2)*20+卡牌属性!$DV114)</f>
        <v>210</v>
      </c>
      <c r="FO114" s="14">
        <f>INDEX(属性投放!$BQ$6:$BQ$85,(卡牌属性!$DU114-2)*20+卡牌属性!$DV114)</f>
        <v>210</v>
      </c>
      <c r="FP114" s="14">
        <f>INDEX(属性投放!$BR$6:$BR$85,(卡牌属性!$DU114-2)*20+卡牌属性!$DV114)</f>
        <v>4200</v>
      </c>
      <c r="FQ114" s="14">
        <f>INDEX(属性投放!$BR$6:$BR$85,(卡牌属性!$DU114-2)*20+卡牌属性!$DV114)</f>
        <v>4200</v>
      </c>
      <c r="FR114" s="14">
        <f>INDEX(属性投放!$BR$6:$BR$85,(卡牌属性!$DU114-2)*20+卡牌属性!$DV114)</f>
        <v>4200</v>
      </c>
      <c r="FS114" s="14">
        <f>INDEX(属性投放!$BR$6:$BR$85,(卡牌属性!$DU114-2)*20+卡牌属性!$DV114)</f>
        <v>4200</v>
      </c>
      <c r="FT114" s="14">
        <f>INDEX(属性投放!$BR$6:$BR$85,(卡牌属性!$DU114-2)*20+卡牌属性!$DV114)</f>
        <v>4200</v>
      </c>
      <c r="FX114" s="13">
        <v>110</v>
      </c>
      <c r="FY114" s="13">
        <f t="shared" si="257"/>
        <v>22</v>
      </c>
      <c r="FZ114" s="14">
        <f t="shared" si="216"/>
        <v>1102050</v>
      </c>
      <c r="GA114" s="14" t="s">
        <v>1478</v>
      </c>
      <c r="GB114" s="14">
        <f t="shared" si="258"/>
        <v>5</v>
      </c>
      <c r="GC114" s="14" t="str">
        <f t="shared" si="259"/>
        <v>柠檬精-5星</v>
      </c>
      <c r="GD114" s="14">
        <f>INDEX(Y$6:Y$36,$FY114)+INDEX(属性偏向!Z$4:Z$8,卡牌属性!$GB114)</f>
        <v>5</v>
      </c>
      <c r="GE114" s="14" t="str">
        <f>INDEX(属性评价,卡牌属性!GD114)</f>
        <v>B</v>
      </c>
      <c r="GF114" s="14">
        <f>INDEX(Z$6:Z$36,$FY114)+INDEX(属性偏向!AA$4:AA$8,卡牌属性!$GB114)</f>
        <v>6</v>
      </c>
      <c r="GG114" s="14" t="str">
        <f>INDEX(属性评价,卡牌属性!GF114)</f>
        <v>B+</v>
      </c>
      <c r="GH114" s="14">
        <f>INDEX(AA$6:AA$36,$FY114)+INDEX(属性偏向!AB$4:AB$8,卡牌属性!$GB114)</f>
        <v>7</v>
      </c>
      <c r="GI114" s="14" t="str">
        <f>INDEX(属性评价,卡牌属性!GH114)</f>
        <v>A</v>
      </c>
      <c r="GL114" s="13">
        <v>110</v>
      </c>
      <c r="GM114" s="13">
        <f t="shared" si="298"/>
        <v>22</v>
      </c>
      <c r="GN114" s="14">
        <f t="shared" si="217"/>
        <v>1101030</v>
      </c>
      <c r="GO114" s="14" t="s">
        <v>1478</v>
      </c>
      <c r="GP114" s="14">
        <f t="shared" si="260"/>
        <v>5</v>
      </c>
      <c r="GQ114" s="14" t="str">
        <f t="shared" si="261"/>
        <v>卢天佑-5星</v>
      </c>
      <c r="GR114" s="14">
        <f>INDEX(J$6:J$36,$GM114)+INDEX(属性偏向!Z$4:Z$8,卡牌属性!$GB114)</f>
        <v>7</v>
      </c>
      <c r="GS114" s="14" t="str">
        <f>INDEX(属性评价,卡牌属性!GR114)</f>
        <v>A</v>
      </c>
      <c r="GT114" s="14">
        <f>INDEX(K$6:K$36,$GM114)+INDEX(属性偏向!Z$4:Z$8,卡牌属性!$GB114)</f>
        <v>7</v>
      </c>
      <c r="GU114" s="14" t="str">
        <f>INDEX(属性评价,卡牌属性!GT114)</f>
        <v>A</v>
      </c>
      <c r="GV114" s="14">
        <f>INDEX(L$6:L$36,$GM114)+INDEX(属性偏向!Z$4:Z$8,卡牌属性!$GB114)</f>
        <v>10</v>
      </c>
      <c r="GW114" s="14" t="str">
        <f>INDEX(属性评价,卡牌属性!GV114)</f>
        <v>S+</v>
      </c>
      <c r="HA114" s="13">
        <v>110</v>
      </c>
      <c r="HB114" s="13">
        <f>MATCH(HA114-1,属性投放!$T$6:$T$66,1)</f>
        <v>24</v>
      </c>
      <c r="HC114" s="13">
        <f>MATCH(HA114,属性投放!$AN$6:$AN$58,1)-1</f>
        <v>36</v>
      </c>
      <c r="HD114" s="13">
        <f>MATCH(HA114-1,属性投放!$AD$6:$AD$26,1)</f>
        <v>15</v>
      </c>
      <c r="HE114" s="13" t="str">
        <f>INDEX(属性投放!$AB$7:$AB$26,卡牌属性!HD114)</f>
        <v>焦热+2</v>
      </c>
      <c r="HF114" s="14">
        <f t="shared" si="262"/>
        <v>3240</v>
      </c>
      <c r="HG114" s="14">
        <f t="shared" si="263"/>
        <v>1600</v>
      </c>
      <c r="HH114" s="14">
        <f t="shared" si="264"/>
        <v>31700</v>
      </c>
      <c r="HI114" s="14">
        <f t="shared" si="265"/>
        <v>15</v>
      </c>
      <c r="HJ114" s="14">
        <f t="shared" si="266"/>
        <v>8</v>
      </c>
      <c r="HK114" s="14">
        <f t="shared" si="267"/>
        <v>150</v>
      </c>
      <c r="HL114" s="14">
        <f>HF114+HI114*($HA114-INDEX(属性投放!$AD$6:$AD$26,卡牌属性!$HD114))</f>
        <v>3360</v>
      </c>
      <c r="HM114" s="14">
        <f>HG114+HJ114*($HA114-INDEX(属性投放!$AD$6:$AD$26,卡牌属性!$HD114))</f>
        <v>1664</v>
      </c>
      <c r="HN114" s="14">
        <f>HH114+HK114*($HA114-INDEX(属性投放!$AD$6:$AD$26,卡牌属性!$HD114))</f>
        <v>32900</v>
      </c>
      <c r="HO114" s="14">
        <f t="shared" si="268"/>
        <v>4525</v>
      </c>
      <c r="HP114" s="14">
        <f t="shared" si="269"/>
        <v>2266</v>
      </c>
      <c r="HQ114" s="14">
        <f t="shared" si="270"/>
        <v>45250</v>
      </c>
      <c r="HR114" s="14">
        <f>IF(COUNTIF(属性投放!$AN$7:$AN$58,"="&amp;卡牌属性!HA114)&gt;0,卡牌属性!HC114,0)</f>
        <v>36</v>
      </c>
      <c r="HS114" s="14">
        <f t="shared" si="271"/>
        <v>350</v>
      </c>
      <c r="HT114" s="14">
        <f t="shared" si="272"/>
        <v>175</v>
      </c>
      <c r="HU114" s="14">
        <f t="shared" si="273"/>
        <v>3500</v>
      </c>
      <c r="HV114" s="14">
        <f>IF(COUNTIF(属性投放!$AD$6:$AD$26,"="&amp;卡牌属性!HA114)&gt;0,卡牌属性!HD114,0)</f>
        <v>15</v>
      </c>
      <c r="HW114" s="14">
        <f t="shared" si="274"/>
        <v>400</v>
      </c>
      <c r="HX114" s="14">
        <f t="shared" si="275"/>
        <v>200</v>
      </c>
      <c r="HY114" s="14">
        <f t="shared" si="276"/>
        <v>4000</v>
      </c>
      <c r="HZ114" s="14">
        <f t="shared" si="218"/>
        <v>15</v>
      </c>
      <c r="IA114" s="14">
        <f t="shared" si="219"/>
        <v>8</v>
      </c>
      <c r="IB114" s="14">
        <f t="shared" si="220"/>
        <v>150</v>
      </c>
      <c r="IC114" s="14">
        <f t="shared" si="221"/>
        <v>7885</v>
      </c>
      <c r="ID114" s="14">
        <f t="shared" si="222"/>
        <v>3930</v>
      </c>
      <c r="IE114" s="14">
        <f t="shared" si="223"/>
        <v>78150</v>
      </c>
      <c r="IF114" s="14">
        <f t="shared" si="224"/>
        <v>460</v>
      </c>
      <c r="IG114" s="14">
        <f t="shared" si="225"/>
        <v>10500</v>
      </c>
      <c r="IH114" s="14">
        <f t="shared" si="226"/>
        <v>12000</v>
      </c>
      <c r="II114" s="14">
        <f t="shared" si="227"/>
        <v>235600</v>
      </c>
      <c r="IJ114" s="17">
        <f t="shared" si="228"/>
        <v>1.9524617996604413E-3</v>
      </c>
      <c r="IK114" s="17">
        <f t="shared" si="229"/>
        <v>4.456706281833616E-2</v>
      </c>
      <c r="IL114" s="17">
        <f t="shared" si="230"/>
        <v>5.0933786078098474E-2</v>
      </c>
      <c r="IM114" s="23">
        <f>SUM(IF$5:IF114)</f>
        <v>33580</v>
      </c>
      <c r="IN114" s="14">
        <f>SUM(IG$5:IG114)</f>
        <v>135820</v>
      </c>
      <c r="IO114" s="14">
        <f>SUM(IH$5:IH114)</f>
        <v>64660</v>
      </c>
      <c r="IP114" s="17">
        <f t="shared" si="231"/>
        <v>0.14252971137521223</v>
      </c>
      <c r="IQ114" s="17">
        <f t="shared" si="232"/>
        <v>0.57648556876061119</v>
      </c>
      <c r="IR114" s="17">
        <f t="shared" si="233"/>
        <v>0.27444821731748725</v>
      </c>
    </row>
    <row r="115" spans="31:252" ht="16.5" x14ac:dyDescent="0.2">
      <c r="AE115" s="13">
        <v>111</v>
      </c>
      <c r="AF115" s="13">
        <f t="shared" si="208"/>
        <v>6</v>
      </c>
      <c r="AG115" s="13">
        <f t="shared" si="172"/>
        <v>4</v>
      </c>
      <c r="AH115" s="14">
        <f t="shared" si="173"/>
        <v>1101006</v>
      </c>
      <c r="AI115" s="14" t="str">
        <f t="shared" si="174"/>
        <v>红莲·缇娜11突</v>
      </c>
      <c r="AJ115" s="25" t="s">
        <v>162</v>
      </c>
      <c r="AK115" s="14">
        <v>1</v>
      </c>
      <c r="AL115" s="14">
        <f t="shared" si="175"/>
        <v>11</v>
      </c>
      <c r="AM115" s="14">
        <f>INDEX(属性投放!$DE$6:$DE$85,(卡牌属性!AG115-2)*20+卡牌属性!AL115)</f>
        <v>4411</v>
      </c>
      <c r="AN115" s="14">
        <f t="shared" si="277"/>
        <v>4411</v>
      </c>
      <c r="AO115" s="14">
        <f t="shared" si="277"/>
        <v>4411</v>
      </c>
      <c r="AP115" s="14">
        <f t="shared" si="277"/>
        <v>4411</v>
      </c>
      <c r="AQ115" s="14">
        <f t="shared" si="277"/>
        <v>4411</v>
      </c>
      <c r="AR115" s="14">
        <f>INDEX(属性投放!$DF$6:$DF$85,(卡牌属性!AG115-2)*20+卡牌属性!AL115)</f>
        <v>2194</v>
      </c>
      <c r="AS115" s="14">
        <f t="shared" si="278"/>
        <v>2194</v>
      </c>
      <c r="AT115" s="14">
        <f t="shared" si="278"/>
        <v>2194</v>
      </c>
      <c r="AU115" s="14">
        <f t="shared" si="278"/>
        <v>2194</v>
      </c>
      <c r="AV115" s="14">
        <f t="shared" si="278"/>
        <v>2194</v>
      </c>
      <c r="AW115" s="14">
        <f>INDEX(属性投放!$DG$6:$DG$85,(卡牌属性!AG115-2)*20+卡牌属性!AL115)</f>
        <v>21955</v>
      </c>
      <c r="AX115" s="14">
        <f t="shared" si="279"/>
        <v>21955</v>
      </c>
      <c r="AY115" s="14">
        <f t="shared" si="279"/>
        <v>21955</v>
      </c>
      <c r="AZ115" s="14">
        <f t="shared" si="279"/>
        <v>21955</v>
      </c>
      <c r="BA115" s="14">
        <f t="shared" si="279"/>
        <v>21955</v>
      </c>
      <c r="BB115" s="14">
        <f>INDEX(属性投放!$DK$6:$DK$85,(卡牌属性!AG115-2)*20+卡牌属性!AL115)</f>
        <v>148</v>
      </c>
      <c r="BC115" s="14">
        <f t="shared" si="280"/>
        <v>148</v>
      </c>
      <c r="BD115" s="14">
        <f t="shared" si="280"/>
        <v>148</v>
      </c>
      <c r="BE115" s="14">
        <f t="shared" si="280"/>
        <v>148</v>
      </c>
      <c r="BF115" s="14">
        <f t="shared" si="280"/>
        <v>148</v>
      </c>
      <c r="BG115" s="14">
        <f>INDEX(属性投放!$DL$6:$DL$85,(卡牌属性!AG115-2)*20+卡牌属性!AL115)</f>
        <v>74</v>
      </c>
      <c r="BH115" s="14">
        <f t="shared" si="281"/>
        <v>74</v>
      </c>
      <c r="BI115" s="14">
        <f t="shared" si="281"/>
        <v>74</v>
      </c>
      <c r="BJ115" s="14">
        <f t="shared" si="281"/>
        <v>74</v>
      </c>
      <c r="BK115" s="14">
        <f t="shared" si="281"/>
        <v>74</v>
      </c>
      <c r="BL115" s="14">
        <f>INDEX(属性投放!$DM$6:$DM$85,(卡牌属性!AG115-2)*20+卡牌属性!AL115)</f>
        <v>740</v>
      </c>
      <c r="BM115" s="14">
        <f t="shared" si="282"/>
        <v>740</v>
      </c>
      <c r="BN115" s="14">
        <f t="shared" si="282"/>
        <v>740</v>
      </c>
      <c r="BO115" s="14">
        <f t="shared" si="282"/>
        <v>740</v>
      </c>
      <c r="BP115" s="14">
        <f t="shared" si="282"/>
        <v>740</v>
      </c>
      <c r="BU115" s="13">
        <v>111</v>
      </c>
      <c r="BV115" s="13">
        <f t="shared" si="176"/>
        <v>6</v>
      </c>
      <c r="BW115" s="14">
        <f t="shared" si="177"/>
        <v>5</v>
      </c>
      <c r="BX115" s="14">
        <f t="shared" si="178"/>
        <v>1102006</v>
      </c>
      <c r="BY115" s="14" t="str">
        <f t="shared" si="179"/>
        <v>项羽11突</v>
      </c>
      <c r="BZ115" s="25" t="s">
        <v>162</v>
      </c>
      <c r="CA115" s="14">
        <v>2</v>
      </c>
      <c r="CB115" s="14">
        <f t="shared" si="180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674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674</v>
      </c>
      <c r="CN115" s="14">
        <f>INDEX(属性投放!$BD$6:$BD$85,(BW115-2)*20+CB115)</f>
        <v>400</v>
      </c>
      <c r="CQ115" s="13">
        <v>111</v>
      </c>
      <c r="CR115" s="13">
        <f t="shared" si="209"/>
        <v>3</v>
      </c>
      <c r="CS115" s="13">
        <f t="shared" si="210"/>
        <v>7</v>
      </c>
      <c r="CT115" s="14">
        <f t="shared" si="211"/>
        <v>4</v>
      </c>
      <c r="CU115" s="14">
        <f t="shared" si="212"/>
        <v>1102003</v>
      </c>
      <c r="CV115" s="14" t="str">
        <f>INDEX($O$6:$O$36,CR115)&amp;"-"&amp;INDEX(属性投放!$AB$7:$AB$36,CX115)&amp;"-魂火-"&amp;CZ115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701</v>
      </c>
      <c r="CZ115" s="14">
        <f>INDEX(属性投放!$AM$7:$AM$58,CS115)</f>
        <v>2</v>
      </c>
      <c r="DA115" s="14">
        <f t="shared" si="181"/>
        <v>7</v>
      </c>
      <c r="DB115" s="14">
        <f>INDEX(属性投放!$AN$7:$AN$58,DA115)</f>
        <v>35</v>
      </c>
      <c r="DC115" s="14" t="s">
        <v>702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703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704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2"/>
        <v>1102006</v>
      </c>
      <c r="DQ115" s="14" t="str">
        <f t="shared" si="183"/>
        <v>项羽11突</v>
      </c>
      <c r="DR115" s="14">
        <f t="shared" si="213"/>
        <v>8</v>
      </c>
      <c r="DS115" s="14">
        <f t="shared" si="214"/>
        <v>9</v>
      </c>
      <c r="DT115" s="14">
        <f t="shared" si="215"/>
        <v>8</v>
      </c>
      <c r="DU115" s="14">
        <f t="shared" si="184"/>
        <v>5</v>
      </c>
      <c r="DV115" s="14">
        <f t="shared" si="185"/>
        <v>11</v>
      </c>
      <c r="DW115" s="14">
        <f t="shared" si="186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3"/>
        <v>4215</v>
      </c>
      <c r="EC115" s="14">
        <f t="shared" si="284"/>
        <v>4470</v>
      </c>
      <c r="ED115" s="14">
        <f t="shared" si="285"/>
        <v>5020</v>
      </c>
      <c r="EE115" s="14">
        <f t="shared" si="286"/>
        <v>5020</v>
      </c>
      <c r="EF115" s="14">
        <f t="shared" si="287"/>
        <v>5795</v>
      </c>
      <c r="EG115" s="14">
        <f t="shared" si="288"/>
        <v>2124</v>
      </c>
      <c r="EH115" s="14">
        <f t="shared" si="289"/>
        <v>2386</v>
      </c>
      <c r="EI115" s="14">
        <f t="shared" si="290"/>
        <v>2386</v>
      </c>
      <c r="EJ115" s="14">
        <f t="shared" si="291"/>
        <v>2754</v>
      </c>
      <c r="EK115" s="14">
        <f t="shared" si="292"/>
        <v>3315</v>
      </c>
      <c r="EL115" s="14">
        <f t="shared" si="293"/>
        <v>40400</v>
      </c>
      <c r="EM115" s="14">
        <f t="shared" si="294"/>
        <v>42700</v>
      </c>
      <c r="EN115" s="14">
        <f t="shared" si="295"/>
        <v>42700</v>
      </c>
      <c r="EO115" s="14">
        <f t="shared" si="296"/>
        <v>48300</v>
      </c>
      <c r="EP115" s="14">
        <f t="shared" si="297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FF115" s="14">
        <f>INDEX(属性投放!$BP$6:$BP$85,(卡牌属性!$DU115-2)*20+卡牌属性!$DV115)</f>
        <v>500</v>
      </c>
      <c r="FG115" s="14">
        <f>INDEX(属性投放!$BP$6:$BP$85,(卡牌属性!$DU115-2)*20+卡牌属性!$DV115)</f>
        <v>500</v>
      </c>
      <c r="FH115" s="14">
        <f>INDEX(属性投放!$BP$6:$BP$85,(卡牌属性!$DU115-2)*20+卡牌属性!$DV115)</f>
        <v>500</v>
      </c>
      <c r="FI115" s="14">
        <f>INDEX(属性投放!$BP$6:$BP$85,(卡牌属性!$DU115-2)*20+卡牌属性!$DV115)</f>
        <v>500</v>
      </c>
      <c r="FJ115" s="14">
        <f>INDEX(属性投放!$BP$6:$BP$85,(卡牌属性!$DU115-2)*20+卡牌属性!$DV115)</f>
        <v>500</v>
      </c>
      <c r="FK115" s="14">
        <f>INDEX(属性投放!$BQ$6:$BQ$85,(卡牌属性!$DU115-2)*20+卡牌属性!$DV115)</f>
        <v>250</v>
      </c>
      <c r="FL115" s="14">
        <f>INDEX(属性投放!$BQ$6:$BQ$85,(卡牌属性!$DU115-2)*20+卡牌属性!$DV115)</f>
        <v>250</v>
      </c>
      <c r="FM115" s="14">
        <f>INDEX(属性投放!$BQ$6:$BQ$85,(卡牌属性!$DU115-2)*20+卡牌属性!$DV115)</f>
        <v>250</v>
      </c>
      <c r="FN115" s="14">
        <f>INDEX(属性投放!$BQ$6:$BQ$85,(卡牌属性!$DU115-2)*20+卡牌属性!$DV115)</f>
        <v>250</v>
      </c>
      <c r="FO115" s="14">
        <f>INDEX(属性投放!$BQ$6:$BQ$85,(卡牌属性!$DU115-2)*20+卡牌属性!$DV115)</f>
        <v>250</v>
      </c>
      <c r="FP115" s="14">
        <f>INDEX(属性投放!$BR$6:$BR$85,(卡牌属性!$DU115-2)*20+卡牌属性!$DV115)</f>
        <v>5000</v>
      </c>
      <c r="FQ115" s="14">
        <f>INDEX(属性投放!$BR$6:$BR$85,(卡牌属性!$DU115-2)*20+卡牌属性!$DV115)</f>
        <v>5000</v>
      </c>
      <c r="FR115" s="14">
        <f>INDEX(属性投放!$BR$6:$BR$85,(卡牌属性!$DU115-2)*20+卡牌属性!$DV115)</f>
        <v>5000</v>
      </c>
      <c r="FS115" s="14">
        <f>INDEX(属性投放!$BR$6:$BR$85,(卡牌属性!$DU115-2)*20+卡牌属性!$DV115)</f>
        <v>5000</v>
      </c>
      <c r="FT115" s="14">
        <f>INDEX(属性投放!$BR$6:$BR$85,(卡牌属性!$DU115-2)*20+卡牌属性!$DV115)</f>
        <v>5000</v>
      </c>
      <c r="FX115" s="13">
        <v>111</v>
      </c>
      <c r="FY115" s="13">
        <f t="shared" ref="FY115:FY144" si="299">INT((FX115-1)/5)+1</f>
        <v>23</v>
      </c>
      <c r="FZ115" s="14">
        <f t="shared" si="216"/>
        <v>1102023</v>
      </c>
      <c r="GA115" s="14" t="s">
        <v>1478</v>
      </c>
      <c r="GB115" s="14">
        <f t="shared" si="258"/>
        <v>1</v>
      </c>
      <c r="GC115" s="14" t="str">
        <f t="shared" si="259"/>
        <v>异邦刀客-1星</v>
      </c>
      <c r="GD115" s="14">
        <f>INDEX(Y$6:Y$36,$FY115)+INDEX(属性偏向!Z$4:Z$8,卡牌属性!$GB115)</f>
        <v>4</v>
      </c>
      <c r="GE115" s="14" t="str">
        <f>INDEX(属性评价,卡牌属性!GD115)</f>
        <v>C+</v>
      </c>
      <c r="GF115" s="14">
        <f>INDEX(Z$6:Z$36,$FY115)+INDEX(属性偏向!AA$4:AA$8,卡牌属性!$GB115)</f>
        <v>3</v>
      </c>
      <c r="GG115" s="14" t="str">
        <f>INDEX(属性评价,卡牌属性!GF115)</f>
        <v>C</v>
      </c>
      <c r="GH115" s="14">
        <f>INDEX(AA$6:AA$36,$FY115)+INDEX(属性偏向!AB$4:AB$8,卡牌属性!$GB115)</f>
        <v>3</v>
      </c>
      <c r="GI115" s="14" t="str">
        <f>INDEX(属性评价,卡牌属性!GH115)</f>
        <v>C</v>
      </c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HA115" s="13">
        <v>111</v>
      </c>
      <c r="HB115" s="13">
        <f>MATCH(HA115-1,属性投放!$T$6:$T$66,1)</f>
        <v>25</v>
      </c>
      <c r="HC115" s="13">
        <f>MATCH(HA115,属性投放!$AN$6:$AN$58,1)-1</f>
        <v>36</v>
      </c>
      <c r="HD115" s="13">
        <f>MATCH(HA115-1,属性投放!$AD$6:$AD$26,1)</f>
        <v>16</v>
      </c>
      <c r="HE115" s="13" t="str">
        <f>INDEX(属性投放!$AB$7:$AB$26,卡牌属性!HD115)</f>
        <v>大焦热</v>
      </c>
      <c r="HF115" s="14">
        <f t="shared" si="262"/>
        <v>4060</v>
      </c>
      <c r="HG115" s="14">
        <f t="shared" si="263"/>
        <v>2014</v>
      </c>
      <c r="HH115" s="14">
        <f t="shared" si="264"/>
        <v>39900</v>
      </c>
      <c r="HI115" s="14">
        <f t="shared" si="265"/>
        <v>20</v>
      </c>
      <c r="HJ115" s="14">
        <f t="shared" si="266"/>
        <v>10</v>
      </c>
      <c r="HK115" s="14">
        <f t="shared" si="267"/>
        <v>200</v>
      </c>
      <c r="HL115" s="14">
        <f>HF115+HI115*($HA115-INDEX(属性投放!$AD$6:$AD$26,卡牌属性!$HD115))</f>
        <v>4080</v>
      </c>
      <c r="HM115" s="14">
        <f>HG115+HJ115*($HA115-INDEX(属性投放!$AD$6:$AD$26,卡牌属性!$HD115))</f>
        <v>2024</v>
      </c>
      <c r="HN115" s="14">
        <f>HH115+HK115*($HA115-INDEX(属性投放!$AD$6:$AD$26,卡牌属性!$HD115))</f>
        <v>40100</v>
      </c>
      <c r="HO115" s="14">
        <f t="shared" si="268"/>
        <v>4525</v>
      </c>
      <c r="HP115" s="14">
        <f t="shared" si="269"/>
        <v>2266</v>
      </c>
      <c r="HQ115" s="14">
        <f t="shared" si="270"/>
        <v>45250</v>
      </c>
      <c r="HR115" s="14">
        <f>IF(COUNTIF(属性投放!$AN$7:$AN$58,"="&amp;卡牌属性!HA115)&gt;0,卡牌属性!HC115,0)</f>
        <v>0</v>
      </c>
      <c r="HS115" s="14">
        <f t="shared" si="271"/>
        <v>0</v>
      </c>
      <c r="HT115" s="14">
        <f t="shared" si="272"/>
        <v>0</v>
      </c>
      <c r="HU115" s="14">
        <f t="shared" si="273"/>
        <v>0</v>
      </c>
      <c r="HV115" s="14">
        <f>IF(COUNTIF(属性投放!$AD$6:$AD$26,"="&amp;卡牌属性!HA115)&gt;0,卡牌属性!HD115,0)</f>
        <v>0</v>
      </c>
      <c r="HW115" s="14">
        <f t="shared" si="274"/>
        <v>0</v>
      </c>
      <c r="HX115" s="14">
        <f t="shared" si="275"/>
        <v>0</v>
      </c>
      <c r="HY115" s="14">
        <f t="shared" si="276"/>
        <v>0</v>
      </c>
      <c r="HZ115" s="14">
        <f t="shared" si="218"/>
        <v>20</v>
      </c>
      <c r="IA115" s="14">
        <f t="shared" si="219"/>
        <v>10</v>
      </c>
      <c r="IB115" s="14">
        <f t="shared" si="220"/>
        <v>200</v>
      </c>
      <c r="IC115" s="14">
        <f t="shared" si="221"/>
        <v>8605</v>
      </c>
      <c r="ID115" s="14">
        <f t="shared" si="222"/>
        <v>4290</v>
      </c>
      <c r="IE115" s="14">
        <f t="shared" si="223"/>
        <v>85350</v>
      </c>
      <c r="IF115" s="14">
        <f t="shared" si="224"/>
        <v>600</v>
      </c>
      <c r="IG115" s="14">
        <f t="shared" si="225"/>
        <v>0</v>
      </c>
      <c r="IH115" s="14">
        <f t="shared" si="226"/>
        <v>0</v>
      </c>
      <c r="II115" s="14">
        <f t="shared" si="227"/>
        <v>257200</v>
      </c>
      <c r="IJ115" s="17">
        <f t="shared" si="228"/>
        <v>2.3328149300155523E-3</v>
      </c>
      <c r="IK115" s="17">
        <f t="shared" si="229"/>
        <v>0</v>
      </c>
      <c r="IL115" s="17">
        <f t="shared" si="230"/>
        <v>0</v>
      </c>
      <c r="IM115" s="23">
        <f>SUM(IF$5:IF115)</f>
        <v>34180</v>
      </c>
      <c r="IN115" s="14">
        <f>SUM(IG$5:IG115)</f>
        <v>135820</v>
      </c>
      <c r="IO115" s="14">
        <f>SUM(IH$5:IH115)</f>
        <v>64660</v>
      </c>
      <c r="IP115" s="17">
        <f t="shared" si="231"/>
        <v>0.13289269051321928</v>
      </c>
      <c r="IQ115" s="17">
        <f t="shared" si="232"/>
        <v>0.52807153965785381</v>
      </c>
      <c r="IR115" s="17">
        <f t="shared" si="233"/>
        <v>0.25139968895800935</v>
      </c>
    </row>
    <row r="116" spans="31:252" ht="16.5" x14ac:dyDescent="0.2">
      <c r="AE116" s="13">
        <v>112</v>
      </c>
      <c r="AF116" s="13">
        <f t="shared" si="208"/>
        <v>6</v>
      </c>
      <c r="AG116" s="13">
        <f t="shared" si="172"/>
        <v>4</v>
      </c>
      <c r="AH116" s="14">
        <f t="shared" si="173"/>
        <v>1101006</v>
      </c>
      <c r="AI116" s="14" t="str">
        <f t="shared" si="174"/>
        <v>红莲·缇娜12突</v>
      </c>
      <c r="AJ116" s="25" t="s">
        <v>162</v>
      </c>
      <c r="AK116" s="14">
        <v>1</v>
      </c>
      <c r="AL116" s="14">
        <f t="shared" si="175"/>
        <v>12</v>
      </c>
      <c r="AM116" s="14">
        <f>INDEX(属性投放!$DE$6:$DE$85,(卡牌属性!AG116-2)*20+卡牌属性!AL116)</f>
        <v>4833</v>
      </c>
      <c r="AN116" s="14">
        <f t="shared" si="277"/>
        <v>4833</v>
      </c>
      <c r="AO116" s="14">
        <f t="shared" si="277"/>
        <v>4833</v>
      </c>
      <c r="AP116" s="14">
        <f t="shared" si="277"/>
        <v>4833</v>
      </c>
      <c r="AQ116" s="14">
        <f t="shared" si="277"/>
        <v>4833</v>
      </c>
      <c r="AR116" s="14">
        <f>INDEX(属性投放!$DF$6:$DF$85,(卡牌属性!AG116-2)*20+卡牌属性!AL116)</f>
        <v>2405</v>
      </c>
      <c r="AS116" s="14">
        <f t="shared" si="278"/>
        <v>2405</v>
      </c>
      <c r="AT116" s="14">
        <f t="shared" si="278"/>
        <v>2405</v>
      </c>
      <c r="AU116" s="14">
        <f t="shared" si="278"/>
        <v>2405</v>
      </c>
      <c r="AV116" s="14">
        <f t="shared" si="278"/>
        <v>2405</v>
      </c>
      <c r="AW116" s="14">
        <f>INDEX(属性投放!$DG$6:$DG$85,(卡牌属性!AG116-2)*20+卡牌属性!AL116)</f>
        <v>24065</v>
      </c>
      <c r="AX116" s="14">
        <f t="shared" si="279"/>
        <v>24065</v>
      </c>
      <c r="AY116" s="14">
        <f t="shared" si="279"/>
        <v>24065</v>
      </c>
      <c r="AZ116" s="14">
        <f t="shared" si="279"/>
        <v>24065</v>
      </c>
      <c r="BA116" s="14">
        <f t="shared" si="279"/>
        <v>24065</v>
      </c>
      <c r="BB116" s="14">
        <f>INDEX(属性投放!$DK$6:$DK$85,(卡牌属性!AG116-2)*20+卡牌属性!AL116)</f>
        <v>148</v>
      </c>
      <c r="BC116" s="14">
        <f t="shared" si="280"/>
        <v>148</v>
      </c>
      <c r="BD116" s="14">
        <f t="shared" si="280"/>
        <v>148</v>
      </c>
      <c r="BE116" s="14">
        <f t="shared" si="280"/>
        <v>148</v>
      </c>
      <c r="BF116" s="14">
        <f t="shared" si="280"/>
        <v>148</v>
      </c>
      <c r="BG116" s="14">
        <f>INDEX(属性投放!$DL$6:$DL$85,(卡牌属性!AG116-2)*20+卡牌属性!AL116)</f>
        <v>74</v>
      </c>
      <c r="BH116" s="14">
        <f t="shared" si="281"/>
        <v>74</v>
      </c>
      <c r="BI116" s="14">
        <f t="shared" si="281"/>
        <v>74</v>
      </c>
      <c r="BJ116" s="14">
        <f t="shared" si="281"/>
        <v>74</v>
      </c>
      <c r="BK116" s="14">
        <f t="shared" si="281"/>
        <v>74</v>
      </c>
      <c r="BL116" s="14">
        <f>INDEX(属性投放!$DM$6:$DM$85,(卡牌属性!AG116-2)*20+卡牌属性!AL116)</f>
        <v>740</v>
      </c>
      <c r="BM116" s="14">
        <f t="shared" si="282"/>
        <v>740</v>
      </c>
      <c r="BN116" s="14">
        <f t="shared" si="282"/>
        <v>740</v>
      </c>
      <c r="BO116" s="14">
        <f t="shared" si="282"/>
        <v>740</v>
      </c>
      <c r="BP116" s="14">
        <f t="shared" si="282"/>
        <v>740</v>
      </c>
      <c r="BU116" s="13">
        <v>112</v>
      </c>
      <c r="BV116" s="13">
        <f t="shared" si="176"/>
        <v>6</v>
      </c>
      <c r="BW116" s="14">
        <f t="shared" si="177"/>
        <v>5</v>
      </c>
      <c r="BX116" s="14">
        <f t="shared" si="178"/>
        <v>1102006</v>
      </c>
      <c r="BY116" s="14" t="str">
        <f t="shared" si="179"/>
        <v>项羽12突</v>
      </c>
      <c r="BZ116" s="25" t="s">
        <v>162</v>
      </c>
      <c r="CA116" s="14">
        <v>2</v>
      </c>
      <c r="CB116" s="14">
        <f t="shared" si="180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674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674</v>
      </c>
      <c r="CN116" s="14">
        <f>INDEX(属性投放!$BD$6:$BD$85,(BW116-2)*20+CB116)</f>
        <v>400</v>
      </c>
      <c r="CQ116" s="13">
        <v>112</v>
      </c>
      <c r="CR116" s="13">
        <f t="shared" si="209"/>
        <v>3</v>
      </c>
      <c r="CS116" s="13">
        <f t="shared" si="210"/>
        <v>8</v>
      </c>
      <c r="CT116" s="14">
        <f t="shared" si="211"/>
        <v>4</v>
      </c>
      <c r="CU116" s="14">
        <f t="shared" si="212"/>
        <v>1102003</v>
      </c>
      <c r="CV116" s="14" t="str">
        <f>INDEX($O$6:$O$36,CR116)&amp;"-"&amp;INDEX(属性投放!$AB$7:$AB$36,CX116)&amp;"-魂火-"&amp;CZ116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701</v>
      </c>
      <c r="CZ116" s="14">
        <f>INDEX(属性投放!$AM$7:$AM$58,CS116)</f>
        <v>1</v>
      </c>
      <c r="DA116" s="14">
        <f t="shared" si="181"/>
        <v>8</v>
      </c>
      <c r="DB116" s="14">
        <f>INDEX(属性投放!$AN$7:$AN$58,DA116)</f>
        <v>40</v>
      </c>
      <c r="DC116" s="14" t="s">
        <v>702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703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704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2"/>
        <v>1102006</v>
      </c>
      <c r="DQ116" s="14" t="str">
        <f t="shared" si="183"/>
        <v>项羽12突</v>
      </c>
      <c r="DR116" s="14">
        <f t="shared" si="213"/>
        <v>8</v>
      </c>
      <c r="DS116" s="14">
        <f t="shared" si="214"/>
        <v>9</v>
      </c>
      <c r="DT116" s="14">
        <f t="shared" si="215"/>
        <v>8</v>
      </c>
      <c r="DU116" s="14">
        <f t="shared" si="184"/>
        <v>5</v>
      </c>
      <c r="DV116" s="14">
        <f t="shared" si="185"/>
        <v>12</v>
      </c>
      <c r="DW116" s="14">
        <f t="shared" si="186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3"/>
        <v>4995</v>
      </c>
      <c r="EC116" s="14">
        <f t="shared" si="284"/>
        <v>5290</v>
      </c>
      <c r="ED116" s="14">
        <f t="shared" si="285"/>
        <v>5920</v>
      </c>
      <c r="EE116" s="14">
        <f t="shared" si="286"/>
        <v>5920</v>
      </c>
      <c r="EF116" s="14">
        <f t="shared" si="287"/>
        <v>6895</v>
      </c>
      <c r="EG116" s="14">
        <f t="shared" si="288"/>
        <v>2534</v>
      </c>
      <c r="EH116" s="14">
        <f t="shared" si="289"/>
        <v>2836</v>
      </c>
      <c r="EI116" s="14">
        <f t="shared" si="290"/>
        <v>2836</v>
      </c>
      <c r="EJ116" s="14">
        <f t="shared" si="291"/>
        <v>3308</v>
      </c>
      <c r="EK116" s="14">
        <f t="shared" si="292"/>
        <v>3965</v>
      </c>
      <c r="EL116" s="14">
        <f t="shared" si="293"/>
        <v>48200</v>
      </c>
      <c r="EM116" s="14">
        <f t="shared" si="294"/>
        <v>50900</v>
      </c>
      <c r="EN116" s="14">
        <f t="shared" si="295"/>
        <v>50900</v>
      </c>
      <c r="EO116" s="14">
        <f t="shared" si="296"/>
        <v>57300</v>
      </c>
      <c r="EP116" s="14">
        <f t="shared" si="297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FF116" s="14">
        <f>INDEX(属性投放!$BP$6:$BP$85,(卡牌属性!$DU116-2)*20+卡牌属性!$DV116)</f>
        <v>800</v>
      </c>
      <c r="FG116" s="14">
        <f>INDEX(属性投放!$BP$6:$BP$85,(卡牌属性!$DU116-2)*20+卡牌属性!$DV116)</f>
        <v>800</v>
      </c>
      <c r="FH116" s="14">
        <f>INDEX(属性投放!$BP$6:$BP$85,(卡牌属性!$DU116-2)*20+卡牌属性!$DV116)</f>
        <v>800</v>
      </c>
      <c r="FI116" s="14">
        <f>INDEX(属性投放!$BP$6:$BP$85,(卡牌属性!$DU116-2)*20+卡牌属性!$DV116)</f>
        <v>800</v>
      </c>
      <c r="FJ116" s="14">
        <f>INDEX(属性投放!$BP$6:$BP$85,(卡牌属性!$DU116-2)*20+卡牌属性!$DV116)</f>
        <v>800</v>
      </c>
      <c r="FK116" s="14">
        <f>INDEX(属性投放!$BQ$6:$BQ$85,(卡牌属性!$DU116-2)*20+卡牌属性!$DV116)</f>
        <v>400</v>
      </c>
      <c r="FL116" s="14">
        <f>INDEX(属性投放!$BQ$6:$BQ$85,(卡牌属性!$DU116-2)*20+卡牌属性!$DV116)</f>
        <v>400</v>
      </c>
      <c r="FM116" s="14">
        <f>INDEX(属性投放!$BQ$6:$BQ$85,(卡牌属性!$DU116-2)*20+卡牌属性!$DV116)</f>
        <v>400</v>
      </c>
      <c r="FN116" s="14">
        <f>INDEX(属性投放!$BQ$6:$BQ$85,(卡牌属性!$DU116-2)*20+卡牌属性!$DV116)</f>
        <v>400</v>
      </c>
      <c r="FO116" s="14">
        <f>INDEX(属性投放!$BQ$6:$BQ$85,(卡牌属性!$DU116-2)*20+卡牌属性!$DV116)</f>
        <v>400</v>
      </c>
      <c r="FP116" s="14">
        <f>INDEX(属性投放!$BR$6:$BR$85,(卡牌属性!$DU116-2)*20+卡牌属性!$DV116)</f>
        <v>8000</v>
      </c>
      <c r="FQ116" s="14">
        <f>INDEX(属性投放!$BR$6:$BR$85,(卡牌属性!$DU116-2)*20+卡牌属性!$DV116)</f>
        <v>8000</v>
      </c>
      <c r="FR116" s="14">
        <f>INDEX(属性投放!$BR$6:$BR$85,(卡牌属性!$DU116-2)*20+卡牌属性!$DV116)</f>
        <v>8000</v>
      </c>
      <c r="FS116" s="14">
        <f>INDEX(属性投放!$BR$6:$BR$85,(卡牌属性!$DU116-2)*20+卡牌属性!$DV116)</f>
        <v>8000</v>
      </c>
      <c r="FT116" s="14">
        <f>INDEX(属性投放!$BR$6:$BR$85,(卡牌属性!$DU116-2)*20+卡牌属性!$DV116)</f>
        <v>8000</v>
      </c>
      <c r="FX116" s="13">
        <v>112</v>
      </c>
      <c r="FY116" s="13">
        <f t="shared" si="299"/>
        <v>23</v>
      </c>
      <c r="FZ116" s="14">
        <f t="shared" si="216"/>
        <v>1102023</v>
      </c>
      <c r="GA116" s="14" t="s">
        <v>1478</v>
      </c>
      <c r="GB116" s="14">
        <f t="shared" si="258"/>
        <v>2</v>
      </c>
      <c r="GC116" s="14" t="str">
        <f t="shared" si="259"/>
        <v>异邦刀客-2星</v>
      </c>
      <c r="GD116" s="14">
        <f>INDEX(Y$6:Y$36,$FY116)+INDEX(属性偏向!Z$4:Z$8,卡牌属性!$GB116)</f>
        <v>5</v>
      </c>
      <c r="GE116" s="14" t="str">
        <f>INDEX(属性评价,卡牌属性!GD116)</f>
        <v>B</v>
      </c>
      <c r="GF116" s="14">
        <f>INDEX(Z$6:Z$36,$FY116)+INDEX(属性偏向!AA$4:AA$8,卡牌属性!$GB116)</f>
        <v>4</v>
      </c>
      <c r="GG116" s="14" t="str">
        <f>INDEX(属性评价,卡牌属性!GF116)</f>
        <v>C+</v>
      </c>
      <c r="GH116" s="14">
        <f>INDEX(AA$6:AA$36,$FY116)+INDEX(属性偏向!AB$4:AB$8,卡牌属性!$GB116)</f>
        <v>4</v>
      </c>
      <c r="GI116" s="14" t="str">
        <f>INDEX(属性评价,卡牌属性!GH116)</f>
        <v>C+</v>
      </c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HA116" s="13">
        <v>112</v>
      </c>
      <c r="HB116" s="13">
        <f>MATCH(HA116-1,属性投放!$T$6:$T$66,1)</f>
        <v>25</v>
      </c>
      <c r="HC116" s="13">
        <f>MATCH(HA116,属性投放!$AN$6:$AN$58,1)-1</f>
        <v>37</v>
      </c>
      <c r="HD116" s="13">
        <f>MATCH(HA116-1,属性投放!$AD$6:$AD$26,1)</f>
        <v>16</v>
      </c>
      <c r="HE116" s="13" t="str">
        <f>INDEX(属性投放!$AB$7:$AB$26,卡牌属性!HD116)</f>
        <v>大焦热</v>
      </c>
      <c r="HF116" s="14">
        <f t="shared" si="262"/>
        <v>4060</v>
      </c>
      <c r="HG116" s="14">
        <f t="shared" si="263"/>
        <v>2014</v>
      </c>
      <c r="HH116" s="14">
        <f t="shared" si="264"/>
        <v>39900</v>
      </c>
      <c r="HI116" s="14">
        <f t="shared" si="265"/>
        <v>20</v>
      </c>
      <c r="HJ116" s="14">
        <f t="shared" si="266"/>
        <v>10</v>
      </c>
      <c r="HK116" s="14">
        <f t="shared" si="267"/>
        <v>200</v>
      </c>
      <c r="HL116" s="14">
        <f>HF116+HI116*($HA116-INDEX(属性投放!$AD$6:$AD$26,卡牌属性!$HD116))</f>
        <v>4100</v>
      </c>
      <c r="HM116" s="14">
        <f>HG116+HJ116*($HA116-INDEX(属性投放!$AD$6:$AD$26,卡牌属性!$HD116))</f>
        <v>2034</v>
      </c>
      <c r="HN116" s="14">
        <f>HH116+HK116*($HA116-INDEX(属性投放!$AD$6:$AD$26,卡牌属性!$HD116))</f>
        <v>40300</v>
      </c>
      <c r="HO116" s="14">
        <f t="shared" si="268"/>
        <v>4975</v>
      </c>
      <c r="HP116" s="14">
        <f t="shared" si="269"/>
        <v>2491</v>
      </c>
      <c r="HQ116" s="14">
        <f t="shared" si="270"/>
        <v>49750</v>
      </c>
      <c r="HR116" s="14">
        <f>IF(COUNTIF(属性投放!$AN$7:$AN$58,"="&amp;卡牌属性!HA116)&gt;0,卡牌属性!HC116,0)</f>
        <v>37</v>
      </c>
      <c r="HS116" s="14">
        <f t="shared" si="271"/>
        <v>450</v>
      </c>
      <c r="HT116" s="14">
        <f t="shared" si="272"/>
        <v>225</v>
      </c>
      <c r="HU116" s="14">
        <f t="shared" si="273"/>
        <v>4500</v>
      </c>
      <c r="HV116" s="14">
        <f>IF(COUNTIF(属性投放!$AD$6:$AD$26,"="&amp;卡牌属性!HA116)&gt;0,卡牌属性!HD116,0)</f>
        <v>0</v>
      </c>
      <c r="HW116" s="14">
        <f t="shared" si="274"/>
        <v>0</v>
      </c>
      <c r="HX116" s="14">
        <f t="shared" si="275"/>
        <v>0</v>
      </c>
      <c r="HY116" s="14">
        <f t="shared" si="276"/>
        <v>0</v>
      </c>
      <c r="HZ116" s="14">
        <f t="shared" si="218"/>
        <v>20</v>
      </c>
      <c r="IA116" s="14">
        <f t="shared" si="219"/>
        <v>10</v>
      </c>
      <c r="IB116" s="14">
        <f t="shared" si="220"/>
        <v>200</v>
      </c>
      <c r="IC116" s="14">
        <f t="shared" si="221"/>
        <v>9075</v>
      </c>
      <c r="ID116" s="14">
        <f t="shared" si="222"/>
        <v>4525</v>
      </c>
      <c r="IE116" s="14">
        <f t="shared" si="223"/>
        <v>90050</v>
      </c>
      <c r="IF116" s="14">
        <f t="shared" si="224"/>
        <v>600</v>
      </c>
      <c r="IG116" s="14">
        <f t="shared" si="225"/>
        <v>13500</v>
      </c>
      <c r="IH116" s="14">
        <f t="shared" si="226"/>
        <v>0</v>
      </c>
      <c r="II116" s="14">
        <f t="shared" si="227"/>
        <v>271300</v>
      </c>
      <c r="IJ116" s="17">
        <f t="shared" si="228"/>
        <v>2.2115739034279398E-3</v>
      </c>
      <c r="IK116" s="17">
        <f t="shared" si="229"/>
        <v>4.976041282712864E-2</v>
      </c>
      <c r="IL116" s="17">
        <f t="shared" si="230"/>
        <v>0</v>
      </c>
      <c r="IM116" s="23">
        <f>SUM(IF$5:IF116)</f>
        <v>34780</v>
      </c>
      <c r="IN116" s="14">
        <f>SUM(IG$5:IG116)</f>
        <v>149320</v>
      </c>
      <c r="IO116" s="14">
        <f>SUM(IH$5:IH116)</f>
        <v>64660</v>
      </c>
      <c r="IP116" s="17">
        <f t="shared" si="231"/>
        <v>0.12819756726870624</v>
      </c>
      <c r="IQ116" s="17">
        <f t="shared" si="232"/>
        <v>0.55038702543309992</v>
      </c>
      <c r="IR116" s="17">
        <f t="shared" si="233"/>
        <v>0.23833394765941762</v>
      </c>
    </row>
    <row r="117" spans="31:252" ht="16.5" x14ac:dyDescent="0.2">
      <c r="AE117" s="13">
        <v>113</v>
      </c>
      <c r="AF117" s="13">
        <f t="shared" si="208"/>
        <v>6</v>
      </c>
      <c r="AG117" s="13">
        <f t="shared" si="172"/>
        <v>4</v>
      </c>
      <c r="AH117" s="14">
        <f t="shared" si="173"/>
        <v>1101006</v>
      </c>
      <c r="AI117" s="14" t="str">
        <f t="shared" si="174"/>
        <v>红莲·缇娜13突</v>
      </c>
      <c r="AJ117" s="25" t="s">
        <v>162</v>
      </c>
      <c r="AK117" s="14">
        <v>1</v>
      </c>
      <c r="AL117" s="14">
        <f t="shared" si="175"/>
        <v>13</v>
      </c>
      <c r="AM117" s="14">
        <f>INDEX(属性投放!$DE$6:$DE$85,(卡牌属性!AG117-2)*20+卡牌属性!AL117)</f>
        <v>8955</v>
      </c>
      <c r="AN117" s="14">
        <f t="shared" si="277"/>
        <v>8955</v>
      </c>
      <c r="AO117" s="14">
        <f t="shared" si="277"/>
        <v>8955</v>
      </c>
      <c r="AP117" s="14">
        <f t="shared" si="277"/>
        <v>8955</v>
      </c>
      <c r="AQ117" s="14">
        <f t="shared" si="277"/>
        <v>8955</v>
      </c>
      <c r="AR117" s="14">
        <f>INDEX(属性投放!$DF$6:$DF$85,(卡牌属性!AG117-2)*20+卡牌属性!AL117)</f>
        <v>4466</v>
      </c>
      <c r="AS117" s="14">
        <f t="shared" si="278"/>
        <v>4466</v>
      </c>
      <c r="AT117" s="14">
        <f t="shared" si="278"/>
        <v>4466</v>
      </c>
      <c r="AU117" s="14">
        <f t="shared" si="278"/>
        <v>4466</v>
      </c>
      <c r="AV117" s="14">
        <f t="shared" si="278"/>
        <v>4466</v>
      </c>
      <c r="AW117" s="14">
        <f>INDEX(属性投放!$DG$6:$DG$85,(卡牌属性!AG117-2)*20+卡牌属性!AL117)</f>
        <v>44675</v>
      </c>
      <c r="AX117" s="14">
        <f t="shared" si="279"/>
        <v>44675</v>
      </c>
      <c r="AY117" s="14">
        <f t="shared" si="279"/>
        <v>44675</v>
      </c>
      <c r="AZ117" s="14">
        <f t="shared" si="279"/>
        <v>44675</v>
      </c>
      <c r="BA117" s="14">
        <f t="shared" si="279"/>
        <v>44675</v>
      </c>
      <c r="BB117" s="14">
        <f>INDEX(属性投放!$DK$6:$DK$85,(卡牌属性!AG117-2)*20+卡牌属性!AL117)</f>
        <v>279</v>
      </c>
      <c r="BC117" s="14">
        <f t="shared" si="280"/>
        <v>279</v>
      </c>
      <c r="BD117" s="14">
        <f t="shared" si="280"/>
        <v>279</v>
      </c>
      <c r="BE117" s="14">
        <f t="shared" si="280"/>
        <v>279</v>
      </c>
      <c r="BF117" s="14">
        <f t="shared" si="280"/>
        <v>279</v>
      </c>
      <c r="BG117" s="14">
        <f>INDEX(属性投放!$DL$6:$DL$85,(卡牌属性!AG117-2)*20+卡牌属性!AL117)</f>
        <v>140</v>
      </c>
      <c r="BH117" s="14">
        <f t="shared" si="281"/>
        <v>140</v>
      </c>
      <c r="BI117" s="14">
        <f t="shared" si="281"/>
        <v>140</v>
      </c>
      <c r="BJ117" s="14">
        <f t="shared" si="281"/>
        <v>140</v>
      </c>
      <c r="BK117" s="14">
        <f t="shared" si="281"/>
        <v>140</v>
      </c>
      <c r="BL117" s="14">
        <f>INDEX(属性投放!$DM$6:$DM$85,(卡牌属性!AG117-2)*20+卡牌属性!AL117)</f>
        <v>1395</v>
      </c>
      <c r="BM117" s="14">
        <f t="shared" si="282"/>
        <v>1395</v>
      </c>
      <c r="BN117" s="14">
        <f t="shared" si="282"/>
        <v>1395</v>
      </c>
      <c r="BO117" s="14">
        <f t="shared" si="282"/>
        <v>1395</v>
      </c>
      <c r="BP117" s="14">
        <f t="shared" si="282"/>
        <v>1395</v>
      </c>
      <c r="BU117" s="13">
        <v>113</v>
      </c>
      <c r="BV117" s="13">
        <f t="shared" si="176"/>
        <v>6</v>
      </c>
      <c r="BW117" s="14">
        <f t="shared" si="177"/>
        <v>5</v>
      </c>
      <c r="BX117" s="14">
        <f t="shared" si="178"/>
        <v>1102006</v>
      </c>
      <c r="BY117" s="14" t="str">
        <f t="shared" si="179"/>
        <v>项羽13突</v>
      </c>
      <c r="BZ117" s="25" t="s">
        <v>162</v>
      </c>
      <c r="CA117" s="14">
        <v>2</v>
      </c>
      <c r="CB117" s="14">
        <f t="shared" si="180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674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674</v>
      </c>
      <c r="CN117" s="14">
        <f>INDEX(属性投放!$BD$6:$BD$85,(BW117-2)*20+CB117)</f>
        <v>500</v>
      </c>
      <c r="CQ117" s="13">
        <v>113</v>
      </c>
      <c r="CR117" s="13">
        <f t="shared" si="209"/>
        <v>3</v>
      </c>
      <c r="CS117" s="13">
        <f t="shared" si="210"/>
        <v>9</v>
      </c>
      <c r="CT117" s="14">
        <f t="shared" si="211"/>
        <v>4</v>
      </c>
      <c r="CU117" s="14">
        <f t="shared" si="212"/>
        <v>1102003</v>
      </c>
      <c r="CV117" s="14" t="str">
        <f>INDEX($O$6:$O$36,CR117)&amp;"-"&amp;INDEX(属性投放!$AB$7:$AB$36,CX117)&amp;"-魂火-"&amp;CZ117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701</v>
      </c>
      <c r="CZ117" s="14">
        <f>INDEX(属性投放!$AM$7:$AM$58,CS117)</f>
        <v>2</v>
      </c>
      <c r="DA117" s="14">
        <f t="shared" si="181"/>
        <v>9</v>
      </c>
      <c r="DB117" s="14">
        <f>INDEX(属性投放!$AN$7:$AN$58,DA117)</f>
        <v>42</v>
      </c>
      <c r="DC117" s="14" t="s">
        <v>702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703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704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2"/>
        <v>1102006</v>
      </c>
      <c r="DQ117" s="14" t="str">
        <f t="shared" si="183"/>
        <v>项羽13突</v>
      </c>
      <c r="DR117" s="14">
        <f t="shared" si="213"/>
        <v>8</v>
      </c>
      <c r="DS117" s="14">
        <f t="shared" si="214"/>
        <v>9</v>
      </c>
      <c r="DT117" s="14">
        <f t="shared" si="215"/>
        <v>8</v>
      </c>
      <c r="DU117" s="14">
        <f t="shared" si="184"/>
        <v>5</v>
      </c>
      <c r="DV117" s="14">
        <f t="shared" si="185"/>
        <v>13</v>
      </c>
      <c r="DW117" s="14">
        <f t="shared" si="186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3"/>
        <v>6040</v>
      </c>
      <c r="EC117" s="14">
        <f t="shared" si="284"/>
        <v>6370</v>
      </c>
      <c r="ED117" s="14">
        <f t="shared" si="285"/>
        <v>7070</v>
      </c>
      <c r="EE117" s="14">
        <f t="shared" si="286"/>
        <v>7070</v>
      </c>
      <c r="EF117" s="14">
        <f t="shared" si="287"/>
        <v>8220</v>
      </c>
      <c r="EG117" s="14">
        <f t="shared" si="288"/>
        <v>3074</v>
      </c>
      <c r="EH117" s="14">
        <f t="shared" si="289"/>
        <v>3411</v>
      </c>
      <c r="EI117" s="14">
        <f t="shared" si="290"/>
        <v>3411</v>
      </c>
      <c r="EJ117" s="14">
        <f t="shared" si="291"/>
        <v>3974</v>
      </c>
      <c r="EK117" s="14">
        <f t="shared" si="292"/>
        <v>4715</v>
      </c>
      <c r="EL117" s="14">
        <f t="shared" si="293"/>
        <v>58650</v>
      </c>
      <c r="EM117" s="14">
        <f t="shared" si="294"/>
        <v>61700</v>
      </c>
      <c r="EN117" s="14">
        <f t="shared" si="295"/>
        <v>61700</v>
      </c>
      <c r="EO117" s="14">
        <f t="shared" si="296"/>
        <v>68800</v>
      </c>
      <c r="EP117" s="14">
        <f t="shared" si="297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FF117" s="14">
        <f>INDEX(属性投放!$BP$6:$BP$85,(卡牌属性!$DU117-2)*20+卡牌属性!$DV117)</f>
        <v>850</v>
      </c>
      <c r="FG117" s="14">
        <f>INDEX(属性投放!$BP$6:$BP$85,(卡牌属性!$DU117-2)*20+卡牌属性!$DV117)</f>
        <v>850</v>
      </c>
      <c r="FH117" s="14">
        <f>INDEX(属性投放!$BP$6:$BP$85,(卡牌属性!$DU117-2)*20+卡牌属性!$DV117)</f>
        <v>850</v>
      </c>
      <c r="FI117" s="14">
        <f>INDEX(属性投放!$BP$6:$BP$85,(卡牌属性!$DU117-2)*20+卡牌属性!$DV117)</f>
        <v>850</v>
      </c>
      <c r="FJ117" s="14">
        <f>INDEX(属性投放!$BP$6:$BP$85,(卡牌属性!$DU117-2)*20+卡牌属性!$DV117)</f>
        <v>850</v>
      </c>
      <c r="FK117" s="14">
        <f>INDEX(属性投放!$BQ$6:$BQ$85,(卡牌属性!$DU117-2)*20+卡牌属性!$DV117)</f>
        <v>425</v>
      </c>
      <c r="FL117" s="14">
        <f>INDEX(属性投放!$BQ$6:$BQ$85,(卡牌属性!$DU117-2)*20+卡牌属性!$DV117)</f>
        <v>425</v>
      </c>
      <c r="FM117" s="14">
        <f>INDEX(属性投放!$BQ$6:$BQ$85,(卡牌属性!$DU117-2)*20+卡牌属性!$DV117)</f>
        <v>425</v>
      </c>
      <c r="FN117" s="14">
        <f>INDEX(属性投放!$BQ$6:$BQ$85,(卡牌属性!$DU117-2)*20+卡牌属性!$DV117)</f>
        <v>425</v>
      </c>
      <c r="FO117" s="14">
        <f>INDEX(属性投放!$BQ$6:$BQ$85,(卡牌属性!$DU117-2)*20+卡牌属性!$DV117)</f>
        <v>425</v>
      </c>
      <c r="FP117" s="14">
        <f>INDEX(属性投放!$BR$6:$BR$85,(卡牌属性!$DU117-2)*20+卡牌属性!$DV117)</f>
        <v>8500</v>
      </c>
      <c r="FQ117" s="14">
        <f>INDEX(属性投放!$BR$6:$BR$85,(卡牌属性!$DU117-2)*20+卡牌属性!$DV117)</f>
        <v>8500</v>
      </c>
      <c r="FR117" s="14">
        <f>INDEX(属性投放!$BR$6:$BR$85,(卡牌属性!$DU117-2)*20+卡牌属性!$DV117)</f>
        <v>8500</v>
      </c>
      <c r="FS117" s="14">
        <f>INDEX(属性投放!$BR$6:$BR$85,(卡牌属性!$DU117-2)*20+卡牌属性!$DV117)</f>
        <v>8500</v>
      </c>
      <c r="FT117" s="14">
        <f>INDEX(属性投放!$BR$6:$BR$85,(卡牌属性!$DU117-2)*20+卡牌属性!$DV117)</f>
        <v>8500</v>
      </c>
      <c r="FX117" s="13">
        <v>113</v>
      </c>
      <c r="FY117" s="13">
        <f t="shared" si="299"/>
        <v>23</v>
      </c>
      <c r="FZ117" s="14">
        <f t="shared" si="216"/>
        <v>1102023</v>
      </c>
      <c r="GA117" s="14" t="s">
        <v>1478</v>
      </c>
      <c r="GB117" s="14">
        <f t="shared" si="258"/>
        <v>3</v>
      </c>
      <c r="GC117" s="14" t="str">
        <f t="shared" si="259"/>
        <v>异邦刀客-3星</v>
      </c>
      <c r="GD117" s="14">
        <f>INDEX(Y$6:Y$36,$FY117)+INDEX(属性偏向!Z$4:Z$8,卡牌属性!$GB117)</f>
        <v>6</v>
      </c>
      <c r="GE117" s="14" t="str">
        <f>INDEX(属性评价,卡牌属性!GD117)</f>
        <v>B+</v>
      </c>
      <c r="GF117" s="14">
        <f>INDEX(Z$6:Z$36,$FY117)+INDEX(属性偏向!AA$4:AA$8,卡牌属性!$GB117)</f>
        <v>4</v>
      </c>
      <c r="GG117" s="14" t="str">
        <f>INDEX(属性评价,卡牌属性!GF117)</f>
        <v>C+</v>
      </c>
      <c r="GH117" s="14">
        <f>INDEX(AA$6:AA$36,$FY117)+INDEX(属性偏向!AB$4:AB$8,卡牌属性!$GB117)</f>
        <v>4</v>
      </c>
      <c r="GI117" s="14" t="str">
        <f>INDEX(属性评价,卡牌属性!GH117)</f>
        <v>C+</v>
      </c>
      <c r="HA117" s="13">
        <v>113</v>
      </c>
      <c r="HB117" s="13">
        <f>MATCH(HA117-1,属性投放!$T$6:$T$66,1)</f>
        <v>26</v>
      </c>
      <c r="HC117" s="13">
        <f>MATCH(HA117,属性投放!$AN$6:$AN$58,1)-1</f>
        <v>37</v>
      </c>
      <c r="HD117" s="13">
        <f>MATCH(HA117-1,属性投放!$AD$6:$AD$26,1)</f>
        <v>16</v>
      </c>
      <c r="HE117" s="13" t="str">
        <f>INDEX(属性投放!$AB$7:$AB$26,卡牌属性!HD117)</f>
        <v>大焦热</v>
      </c>
      <c r="HF117" s="14">
        <f t="shared" si="262"/>
        <v>4060</v>
      </c>
      <c r="HG117" s="14">
        <f t="shared" si="263"/>
        <v>2014</v>
      </c>
      <c r="HH117" s="14">
        <f t="shared" si="264"/>
        <v>39900</v>
      </c>
      <c r="HI117" s="14">
        <f t="shared" si="265"/>
        <v>20</v>
      </c>
      <c r="HJ117" s="14">
        <f t="shared" si="266"/>
        <v>10</v>
      </c>
      <c r="HK117" s="14">
        <f t="shared" si="267"/>
        <v>200</v>
      </c>
      <c r="HL117" s="14">
        <f>HF117+HI117*($HA117-INDEX(属性投放!$AD$6:$AD$26,卡牌属性!$HD117))</f>
        <v>4120</v>
      </c>
      <c r="HM117" s="14">
        <f>HG117+HJ117*($HA117-INDEX(属性投放!$AD$6:$AD$26,卡牌属性!$HD117))</f>
        <v>2044</v>
      </c>
      <c r="HN117" s="14">
        <f>HH117+HK117*($HA117-INDEX(属性投放!$AD$6:$AD$26,卡牌属性!$HD117))</f>
        <v>40500</v>
      </c>
      <c r="HO117" s="14">
        <f t="shared" si="268"/>
        <v>4975</v>
      </c>
      <c r="HP117" s="14">
        <f t="shared" si="269"/>
        <v>2491</v>
      </c>
      <c r="HQ117" s="14">
        <f t="shared" si="270"/>
        <v>49750</v>
      </c>
      <c r="HR117" s="14">
        <f>IF(COUNTIF(属性投放!$AN$7:$AN$58,"="&amp;卡牌属性!HA117)&gt;0,卡牌属性!HC117,0)</f>
        <v>0</v>
      </c>
      <c r="HS117" s="14">
        <f t="shared" si="271"/>
        <v>0</v>
      </c>
      <c r="HT117" s="14">
        <f t="shared" si="272"/>
        <v>0</v>
      </c>
      <c r="HU117" s="14">
        <f t="shared" si="273"/>
        <v>0</v>
      </c>
      <c r="HV117" s="14">
        <f>IF(COUNTIF(属性投放!$AD$6:$AD$26,"="&amp;卡牌属性!HA117)&gt;0,卡牌属性!HD117,0)</f>
        <v>0</v>
      </c>
      <c r="HW117" s="14">
        <f t="shared" si="274"/>
        <v>0</v>
      </c>
      <c r="HX117" s="14">
        <f t="shared" si="275"/>
        <v>0</v>
      </c>
      <c r="HY117" s="14">
        <f t="shared" si="276"/>
        <v>0</v>
      </c>
      <c r="HZ117" s="14">
        <f t="shared" si="218"/>
        <v>20</v>
      </c>
      <c r="IA117" s="14">
        <f t="shared" si="219"/>
        <v>10</v>
      </c>
      <c r="IB117" s="14">
        <f t="shared" si="220"/>
        <v>200</v>
      </c>
      <c r="IC117" s="14">
        <f t="shared" si="221"/>
        <v>9095</v>
      </c>
      <c r="ID117" s="14">
        <f t="shared" si="222"/>
        <v>4535</v>
      </c>
      <c r="IE117" s="14">
        <f t="shared" si="223"/>
        <v>90250</v>
      </c>
      <c r="IF117" s="14">
        <f t="shared" si="224"/>
        <v>600</v>
      </c>
      <c r="IG117" s="14">
        <f t="shared" si="225"/>
        <v>0</v>
      </c>
      <c r="IH117" s="14">
        <f t="shared" si="226"/>
        <v>0</v>
      </c>
      <c r="II117" s="14">
        <f t="shared" si="227"/>
        <v>271900</v>
      </c>
      <c r="IJ117" s="17">
        <f t="shared" si="228"/>
        <v>2.206693637366679E-3</v>
      </c>
      <c r="IK117" s="17">
        <f t="shared" si="229"/>
        <v>0</v>
      </c>
      <c r="IL117" s="17">
        <f t="shared" si="230"/>
        <v>0</v>
      </c>
      <c r="IM117" s="23">
        <f>SUM(IF$5:IF117)</f>
        <v>35380</v>
      </c>
      <c r="IN117" s="14">
        <f>SUM(IG$5:IG117)</f>
        <v>149320</v>
      </c>
      <c r="IO117" s="14">
        <f>SUM(IH$5:IH117)</f>
        <v>64660</v>
      </c>
      <c r="IP117" s="17">
        <f t="shared" si="231"/>
        <v>0.13012136815005518</v>
      </c>
      <c r="IQ117" s="17">
        <f t="shared" si="232"/>
        <v>0.54917248988598755</v>
      </c>
      <c r="IR117" s="17">
        <f t="shared" si="233"/>
        <v>0.23780801765354909</v>
      </c>
    </row>
    <row r="118" spans="31:252" ht="16.5" x14ac:dyDescent="0.2">
      <c r="AE118" s="13">
        <v>114</v>
      </c>
      <c r="AF118" s="13">
        <f t="shared" si="208"/>
        <v>6</v>
      </c>
      <c r="AG118" s="13">
        <f t="shared" si="172"/>
        <v>4</v>
      </c>
      <c r="AH118" s="14">
        <f t="shared" si="173"/>
        <v>1101006</v>
      </c>
      <c r="AI118" s="14" t="str">
        <f t="shared" si="174"/>
        <v>红莲·缇娜14突</v>
      </c>
      <c r="AJ118" s="25" t="s">
        <v>162</v>
      </c>
      <c r="AK118" s="14">
        <v>1</v>
      </c>
      <c r="AL118" s="14">
        <f t="shared" si="175"/>
        <v>14</v>
      </c>
      <c r="AM118" s="14">
        <f>INDEX(属性投放!$DE$6:$DE$85,(卡牌属性!AG118-2)*20+卡牌属性!AL118)</f>
        <v>9753</v>
      </c>
      <c r="AN118" s="14">
        <f t="shared" si="277"/>
        <v>9753</v>
      </c>
      <c r="AO118" s="14">
        <f t="shared" si="277"/>
        <v>9753</v>
      </c>
      <c r="AP118" s="14">
        <f t="shared" si="277"/>
        <v>9753</v>
      </c>
      <c r="AQ118" s="14">
        <f t="shared" si="277"/>
        <v>9753</v>
      </c>
      <c r="AR118" s="14">
        <f>INDEX(属性投放!$DF$6:$DF$85,(卡牌属性!AG118-2)*20+卡牌属性!AL118)</f>
        <v>4865</v>
      </c>
      <c r="AS118" s="14">
        <f t="shared" si="278"/>
        <v>4865</v>
      </c>
      <c r="AT118" s="14">
        <f t="shared" si="278"/>
        <v>4865</v>
      </c>
      <c r="AU118" s="14">
        <f t="shared" si="278"/>
        <v>4865</v>
      </c>
      <c r="AV118" s="14">
        <f t="shared" si="278"/>
        <v>4865</v>
      </c>
      <c r="AW118" s="14">
        <f>INDEX(属性投放!$DG$6:$DG$85,(卡牌属性!AG118-2)*20+卡牌属性!AL118)</f>
        <v>48665</v>
      </c>
      <c r="AX118" s="14">
        <f t="shared" si="279"/>
        <v>48665</v>
      </c>
      <c r="AY118" s="14">
        <f t="shared" si="279"/>
        <v>48665</v>
      </c>
      <c r="AZ118" s="14">
        <f t="shared" si="279"/>
        <v>48665</v>
      </c>
      <c r="BA118" s="14">
        <f t="shared" si="279"/>
        <v>48665</v>
      </c>
      <c r="BB118" s="14">
        <f>INDEX(属性投放!$DK$6:$DK$85,(卡牌属性!AG118-2)*20+卡牌属性!AL118)</f>
        <v>279</v>
      </c>
      <c r="BC118" s="14">
        <f t="shared" si="280"/>
        <v>279</v>
      </c>
      <c r="BD118" s="14">
        <f t="shared" si="280"/>
        <v>279</v>
      </c>
      <c r="BE118" s="14">
        <f t="shared" si="280"/>
        <v>279</v>
      </c>
      <c r="BF118" s="14">
        <f t="shared" si="280"/>
        <v>279</v>
      </c>
      <c r="BG118" s="14">
        <f>INDEX(属性投放!$DL$6:$DL$85,(卡牌属性!AG118-2)*20+卡牌属性!AL118)</f>
        <v>140</v>
      </c>
      <c r="BH118" s="14">
        <f t="shared" si="281"/>
        <v>140</v>
      </c>
      <c r="BI118" s="14">
        <f t="shared" si="281"/>
        <v>140</v>
      </c>
      <c r="BJ118" s="14">
        <f t="shared" si="281"/>
        <v>140</v>
      </c>
      <c r="BK118" s="14">
        <f t="shared" si="281"/>
        <v>140</v>
      </c>
      <c r="BL118" s="14">
        <f>INDEX(属性投放!$DM$6:$DM$85,(卡牌属性!AG118-2)*20+卡牌属性!AL118)</f>
        <v>1395</v>
      </c>
      <c r="BM118" s="14">
        <f t="shared" si="282"/>
        <v>1395</v>
      </c>
      <c r="BN118" s="14">
        <f t="shared" si="282"/>
        <v>1395</v>
      </c>
      <c r="BO118" s="14">
        <f t="shared" si="282"/>
        <v>1395</v>
      </c>
      <c r="BP118" s="14">
        <f t="shared" si="282"/>
        <v>1395</v>
      </c>
      <c r="BU118" s="13">
        <v>114</v>
      </c>
      <c r="BV118" s="13">
        <f t="shared" si="176"/>
        <v>6</v>
      </c>
      <c r="BW118" s="14">
        <f t="shared" si="177"/>
        <v>5</v>
      </c>
      <c r="BX118" s="14">
        <f t="shared" si="178"/>
        <v>1102006</v>
      </c>
      <c r="BY118" s="14" t="str">
        <f t="shared" si="179"/>
        <v>项羽14突</v>
      </c>
      <c r="BZ118" s="25" t="s">
        <v>162</v>
      </c>
      <c r="CA118" s="14">
        <v>2</v>
      </c>
      <c r="CB118" s="14">
        <f t="shared" si="180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674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674</v>
      </c>
      <c r="CN118" s="14">
        <f>INDEX(属性投放!$BD$6:$BD$85,(BW118-2)*20+CB118)</f>
        <v>500</v>
      </c>
      <c r="CQ118" s="13">
        <v>114</v>
      </c>
      <c r="CR118" s="13">
        <f t="shared" si="209"/>
        <v>3</v>
      </c>
      <c r="CS118" s="13">
        <f t="shared" si="210"/>
        <v>10</v>
      </c>
      <c r="CT118" s="14">
        <f t="shared" si="211"/>
        <v>4</v>
      </c>
      <c r="CU118" s="14">
        <f t="shared" si="212"/>
        <v>1102003</v>
      </c>
      <c r="CV118" s="14" t="str">
        <f>INDEX($O$6:$O$36,CR118)&amp;"-"&amp;INDEX(属性投放!$AB$7:$AB$36,CX118)&amp;"-魂火-"&amp;CZ118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701</v>
      </c>
      <c r="CZ118" s="14">
        <f>INDEX(属性投放!$AM$7:$AM$58,CS118)</f>
        <v>1</v>
      </c>
      <c r="DA118" s="14">
        <f t="shared" si="181"/>
        <v>10</v>
      </c>
      <c r="DB118" s="14">
        <f>INDEX(属性投放!$AN$7:$AN$58,DA118)</f>
        <v>45</v>
      </c>
      <c r="DC118" s="14" t="s">
        <v>702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703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704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2"/>
        <v>1102006</v>
      </c>
      <c r="DQ118" s="14" t="str">
        <f t="shared" si="183"/>
        <v>项羽14突</v>
      </c>
      <c r="DR118" s="14">
        <f t="shared" si="213"/>
        <v>8</v>
      </c>
      <c r="DS118" s="14">
        <f t="shared" si="214"/>
        <v>9</v>
      </c>
      <c r="DT118" s="14">
        <f t="shared" si="215"/>
        <v>8</v>
      </c>
      <c r="DU118" s="14">
        <f t="shared" si="184"/>
        <v>5</v>
      </c>
      <c r="DV118" s="14">
        <f t="shared" si="185"/>
        <v>14</v>
      </c>
      <c r="DW118" s="14">
        <f t="shared" si="186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3"/>
        <v>7250</v>
      </c>
      <c r="EC118" s="14">
        <f t="shared" si="284"/>
        <v>7620</v>
      </c>
      <c r="ED118" s="14">
        <f t="shared" si="285"/>
        <v>8520</v>
      </c>
      <c r="EE118" s="14">
        <f t="shared" si="286"/>
        <v>8520</v>
      </c>
      <c r="EF118" s="14">
        <f t="shared" si="287"/>
        <v>9870</v>
      </c>
      <c r="EG118" s="14">
        <f t="shared" si="288"/>
        <v>3699</v>
      </c>
      <c r="EH118" s="14">
        <f t="shared" si="289"/>
        <v>4140</v>
      </c>
      <c r="EI118" s="14">
        <f t="shared" si="290"/>
        <v>4140</v>
      </c>
      <c r="EJ118" s="14">
        <f t="shared" si="291"/>
        <v>4799</v>
      </c>
      <c r="EK118" s="14">
        <f t="shared" si="292"/>
        <v>5740</v>
      </c>
      <c r="EL118" s="14">
        <f t="shared" si="293"/>
        <v>70750</v>
      </c>
      <c r="EM118" s="14">
        <f t="shared" si="294"/>
        <v>74200</v>
      </c>
      <c r="EN118" s="14">
        <f t="shared" si="295"/>
        <v>74200</v>
      </c>
      <c r="EO118" s="14">
        <f t="shared" si="296"/>
        <v>83300</v>
      </c>
      <c r="EP118" s="14">
        <f t="shared" si="297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FF118" s="14">
        <f>INDEX(属性投放!$BP$6:$BP$85,(卡牌属性!$DU118-2)*20+卡牌属性!$DV118)</f>
        <v>950</v>
      </c>
      <c r="FG118" s="14">
        <f>INDEX(属性投放!$BP$6:$BP$85,(卡牌属性!$DU118-2)*20+卡牌属性!$DV118)</f>
        <v>950</v>
      </c>
      <c r="FH118" s="14">
        <f>INDEX(属性投放!$BP$6:$BP$85,(卡牌属性!$DU118-2)*20+卡牌属性!$DV118)</f>
        <v>950</v>
      </c>
      <c r="FI118" s="14">
        <f>INDEX(属性投放!$BP$6:$BP$85,(卡牌属性!$DU118-2)*20+卡牌属性!$DV118)</f>
        <v>950</v>
      </c>
      <c r="FJ118" s="14">
        <f>INDEX(属性投放!$BP$6:$BP$85,(卡牌属性!$DU118-2)*20+卡牌属性!$DV118)</f>
        <v>950</v>
      </c>
      <c r="FK118" s="14">
        <f>INDEX(属性投放!$BQ$6:$BQ$85,(卡牌属性!$DU118-2)*20+卡牌属性!$DV118)</f>
        <v>475</v>
      </c>
      <c r="FL118" s="14">
        <f>INDEX(属性投放!$BQ$6:$BQ$85,(卡牌属性!$DU118-2)*20+卡牌属性!$DV118)</f>
        <v>475</v>
      </c>
      <c r="FM118" s="14">
        <f>INDEX(属性投放!$BQ$6:$BQ$85,(卡牌属性!$DU118-2)*20+卡牌属性!$DV118)</f>
        <v>475</v>
      </c>
      <c r="FN118" s="14">
        <f>INDEX(属性投放!$BQ$6:$BQ$85,(卡牌属性!$DU118-2)*20+卡牌属性!$DV118)</f>
        <v>475</v>
      </c>
      <c r="FO118" s="14">
        <f>INDEX(属性投放!$BQ$6:$BQ$85,(卡牌属性!$DU118-2)*20+卡牌属性!$DV118)</f>
        <v>475</v>
      </c>
      <c r="FP118" s="14">
        <f>INDEX(属性投放!$BR$6:$BR$85,(卡牌属性!$DU118-2)*20+卡牌属性!$DV118)</f>
        <v>9500</v>
      </c>
      <c r="FQ118" s="14">
        <f>INDEX(属性投放!$BR$6:$BR$85,(卡牌属性!$DU118-2)*20+卡牌属性!$DV118)</f>
        <v>9500</v>
      </c>
      <c r="FR118" s="14">
        <f>INDEX(属性投放!$BR$6:$BR$85,(卡牌属性!$DU118-2)*20+卡牌属性!$DV118)</f>
        <v>9500</v>
      </c>
      <c r="FS118" s="14">
        <f>INDEX(属性投放!$BR$6:$BR$85,(卡牌属性!$DU118-2)*20+卡牌属性!$DV118)</f>
        <v>9500</v>
      </c>
      <c r="FT118" s="14">
        <f>INDEX(属性投放!$BR$6:$BR$85,(卡牌属性!$DU118-2)*20+卡牌属性!$DV118)</f>
        <v>9500</v>
      </c>
      <c r="FX118" s="13">
        <v>114</v>
      </c>
      <c r="FY118" s="13">
        <f t="shared" si="299"/>
        <v>23</v>
      </c>
      <c r="FZ118" s="14">
        <f t="shared" si="216"/>
        <v>1102023</v>
      </c>
      <c r="GA118" s="14" t="s">
        <v>1478</v>
      </c>
      <c r="GB118" s="14">
        <f t="shared" si="258"/>
        <v>4</v>
      </c>
      <c r="GC118" s="14" t="str">
        <f t="shared" si="259"/>
        <v>异邦刀客-4星</v>
      </c>
      <c r="GD118" s="14">
        <f>INDEX(Y$6:Y$36,$FY118)+INDEX(属性偏向!Z$4:Z$8,卡牌属性!$GB118)</f>
        <v>6</v>
      </c>
      <c r="GE118" s="14" t="str">
        <f>INDEX(属性评价,卡牌属性!GD118)</f>
        <v>B+</v>
      </c>
      <c r="GF118" s="14">
        <f>INDEX(Z$6:Z$36,$FY118)+INDEX(属性偏向!AA$4:AA$8,卡牌属性!$GB118)</f>
        <v>5</v>
      </c>
      <c r="GG118" s="14" t="str">
        <f>INDEX(属性评价,卡牌属性!GF118)</f>
        <v>B</v>
      </c>
      <c r="GH118" s="14">
        <f>INDEX(AA$6:AA$36,$FY118)+INDEX(属性偏向!AB$4:AB$8,卡牌属性!$GB118)</f>
        <v>5</v>
      </c>
      <c r="GI118" s="14" t="str">
        <f>INDEX(属性评价,卡牌属性!GH118)</f>
        <v>B</v>
      </c>
      <c r="HA118" s="13">
        <v>114</v>
      </c>
      <c r="HB118" s="13">
        <f>MATCH(HA118-1,属性投放!$T$6:$T$66,1)</f>
        <v>26</v>
      </c>
      <c r="HC118" s="13">
        <f>MATCH(HA118,属性投放!$AN$6:$AN$58,1)-1</f>
        <v>37</v>
      </c>
      <c r="HD118" s="13">
        <f>MATCH(HA118-1,属性投放!$AD$6:$AD$26,1)</f>
        <v>16</v>
      </c>
      <c r="HE118" s="13" t="str">
        <f>INDEX(属性投放!$AB$7:$AB$26,卡牌属性!HD118)</f>
        <v>大焦热</v>
      </c>
      <c r="HF118" s="14">
        <f t="shared" si="262"/>
        <v>4060</v>
      </c>
      <c r="HG118" s="14">
        <f t="shared" si="263"/>
        <v>2014</v>
      </c>
      <c r="HH118" s="14">
        <f t="shared" si="264"/>
        <v>39900</v>
      </c>
      <c r="HI118" s="14">
        <f t="shared" si="265"/>
        <v>20</v>
      </c>
      <c r="HJ118" s="14">
        <f t="shared" si="266"/>
        <v>10</v>
      </c>
      <c r="HK118" s="14">
        <f t="shared" si="267"/>
        <v>200</v>
      </c>
      <c r="HL118" s="14">
        <f>HF118+HI118*($HA118-INDEX(属性投放!$AD$6:$AD$26,卡牌属性!$HD118))</f>
        <v>4140</v>
      </c>
      <c r="HM118" s="14">
        <f>HG118+HJ118*($HA118-INDEX(属性投放!$AD$6:$AD$26,卡牌属性!$HD118))</f>
        <v>2054</v>
      </c>
      <c r="HN118" s="14">
        <f>HH118+HK118*($HA118-INDEX(属性投放!$AD$6:$AD$26,卡牌属性!$HD118))</f>
        <v>40700</v>
      </c>
      <c r="HO118" s="14">
        <f t="shared" si="268"/>
        <v>4975</v>
      </c>
      <c r="HP118" s="14">
        <f t="shared" si="269"/>
        <v>2491</v>
      </c>
      <c r="HQ118" s="14">
        <f t="shared" si="270"/>
        <v>49750</v>
      </c>
      <c r="HR118" s="14">
        <f>IF(COUNTIF(属性投放!$AN$7:$AN$58,"="&amp;卡牌属性!HA118)&gt;0,卡牌属性!HC118,0)</f>
        <v>0</v>
      </c>
      <c r="HS118" s="14">
        <f t="shared" si="271"/>
        <v>0</v>
      </c>
      <c r="HT118" s="14">
        <f t="shared" si="272"/>
        <v>0</v>
      </c>
      <c r="HU118" s="14">
        <f t="shared" si="273"/>
        <v>0</v>
      </c>
      <c r="HV118" s="14">
        <f>IF(COUNTIF(属性投放!$AD$6:$AD$26,"="&amp;卡牌属性!HA118)&gt;0,卡牌属性!HD118,0)</f>
        <v>0</v>
      </c>
      <c r="HW118" s="14">
        <f t="shared" si="274"/>
        <v>0</v>
      </c>
      <c r="HX118" s="14">
        <f t="shared" si="275"/>
        <v>0</v>
      </c>
      <c r="HY118" s="14">
        <f t="shared" si="276"/>
        <v>0</v>
      </c>
      <c r="HZ118" s="14">
        <f t="shared" si="218"/>
        <v>20</v>
      </c>
      <c r="IA118" s="14">
        <f t="shared" si="219"/>
        <v>10</v>
      </c>
      <c r="IB118" s="14">
        <f t="shared" si="220"/>
        <v>200</v>
      </c>
      <c r="IC118" s="14">
        <f t="shared" si="221"/>
        <v>9115</v>
      </c>
      <c r="ID118" s="14">
        <f t="shared" si="222"/>
        <v>4545</v>
      </c>
      <c r="IE118" s="14">
        <f t="shared" si="223"/>
        <v>90450</v>
      </c>
      <c r="IF118" s="14">
        <f t="shared" si="224"/>
        <v>600</v>
      </c>
      <c r="IG118" s="14">
        <f t="shared" si="225"/>
        <v>0</v>
      </c>
      <c r="IH118" s="14">
        <f t="shared" si="226"/>
        <v>0</v>
      </c>
      <c r="II118" s="14">
        <f t="shared" si="227"/>
        <v>272500</v>
      </c>
      <c r="IJ118" s="17">
        <f t="shared" si="228"/>
        <v>2.2018348623853213E-3</v>
      </c>
      <c r="IK118" s="17">
        <f t="shared" si="229"/>
        <v>0</v>
      </c>
      <c r="IL118" s="17">
        <f t="shared" si="230"/>
        <v>0</v>
      </c>
      <c r="IM118" s="23">
        <f>SUM(IF$5:IF118)</f>
        <v>35980</v>
      </c>
      <c r="IN118" s="14">
        <f>SUM(IG$5:IG118)</f>
        <v>149320</v>
      </c>
      <c r="IO118" s="14">
        <f>SUM(IH$5:IH118)</f>
        <v>64660</v>
      </c>
      <c r="IP118" s="17">
        <f t="shared" si="231"/>
        <v>0.13203669724770642</v>
      </c>
      <c r="IQ118" s="17">
        <f t="shared" si="232"/>
        <v>0.54796330275229355</v>
      </c>
      <c r="IR118" s="17">
        <f t="shared" si="233"/>
        <v>0.23728440366972478</v>
      </c>
    </row>
    <row r="119" spans="31:252" ht="16.5" x14ac:dyDescent="0.2">
      <c r="AE119" s="13">
        <v>115</v>
      </c>
      <c r="AF119" s="13">
        <f t="shared" si="208"/>
        <v>6</v>
      </c>
      <c r="AG119" s="13">
        <f t="shared" si="172"/>
        <v>4</v>
      </c>
      <c r="AH119" s="14">
        <f t="shared" si="173"/>
        <v>1101006</v>
      </c>
      <c r="AI119" s="14" t="str">
        <f t="shared" si="174"/>
        <v>红莲·缇娜15突</v>
      </c>
      <c r="AJ119" s="25" t="s">
        <v>162</v>
      </c>
      <c r="AK119" s="14">
        <v>1</v>
      </c>
      <c r="AL119" s="14">
        <f t="shared" si="175"/>
        <v>15</v>
      </c>
      <c r="AM119" s="14">
        <f>INDEX(属性投放!$DE$6:$DE$85,(卡牌属性!AG119-2)*20+卡牌属性!AL119)</f>
        <v>10551</v>
      </c>
      <c r="AN119" s="14">
        <f t="shared" si="277"/>
        <v>10551</v>
      </c>
      <c r="AO119" s="14">
        <f t="shared" si="277"/>
        <v>10551</v>
      </c>
      <c r="AP119" s="14">
        <f t="shared" si="277"/>
        <v>10551</v>
      </c>
      <c r="AQ119" s="14">
        <f t="shared" si="277"/>
        <v>10551</v>
      </c>
      <c r="AR119" s="14">
        <f>INDEX(属性投放!$DF$6:$DF$85,(卡牌属性!AG119-2)*20+卡牌属性!AL119)</f>
        <v>5264</v>
      </c>
      <c r="AS119" s="14">
        <f t="shared" si="278"/>
        <v>5264</v>
      </c>
      <c r="AT119" s="14">
        <f t="shared" si="278"/>
        <v>5264</v>
      </c>
      <c r="AU119" s="14">
        <f t="shared" si="278"/>
        <v>5264</v>
      </c>
      <c r="AV119" s="14">
        <f t="shared" si="278"/>
        <v>5264</v>
      </c>
      <c r="AW119" s="14">
        <f>INDEX(属性投放!$DG$6:$DG$85,(卡牌属性!AG119-2)*20+卡牌属性!AL119)</f>
        <v>52655</v>
      </c>
      <c r="AX119" s="14">
        <f t="shared" si="279"/>
        <v>52655</v>
      </c>
      <c r="AY119" s="14">
        <f t="shared" si="279"/>
        <v>52655</v>
      </c>
      <c r="AZ119" s="14">
        <f t="shared" si="279"/>
        <v>52655</v>
      </c>
      <c r="BA119" s="14">
        <f t="shared" si="279"/>
        <v>52655</v>
      </c>
      <c r="BB119" s="14">
        <f>INDEX(属性投放!$DK$6:$DK$85,(卡牌属性!AG119-2)*20+卡牌属性!AL119)</f>
        <v>279</v>
      </c>
      <c r="BC119" s="14">
        <f t="shared" si="280"/>
        <v>279</v>
      </c>
      <c r="BD119" s="14">
        <f t="shared" si="280"/>
        <v>279</v>
      </c>
      <c r="BE119" s="14">
        <f t="shared" si="280"/>
        <v>279</v>
      </c>
      <c r="BF119" s="14">
        <f t="shared" si="280"/>
        <v>279</v>
      </c>
      <c r="BG119" s="14">
        <f>INDEX(属性投放!$DL$6:$DL$85,(卡牌属性!AG119-2)*20+卡牌属性!AL119)</f>
        <v>140</v>
      </c>
      <c r="BH119" s="14">
        <f t="shared" si="281"/>
        <v>140</v>
      </c>
      <c r="BI119" s="14">
        <f t="shared" si="281"/>
        <v>140</v>
      </c>
      <c r="BJ119" s="14">
        <f t="shared" si="281"/>
        <v>140</v>
      </c>
      <c r="BK119" s="14">
        <f t="shared" si="281"/>
        <v>140</v>
      </c>
      <c r="BL119" s="14">
        <f>INDEX(属性投放!$DM$6:$DM$85,(卡牌属性!AG119-2)*20+卡牌属性!AL119)</f>
        <v>1395</v>
      </c>
      <c r="BM119" s="14">
        <f t="shared" si="282"/>
        <v>1395</v>
      </c>
      <c r="BN119" s="14">
        <f t="shared" si="282"/>
        <v>1395</v>
      </c>
      <c r="BO119" s="14">
        <f t="shared" si="282"/>
        <v>1395</v>
      </c>
      <c r="BP119" s="14">
        <f t="shared" si="282"/>
        <v>1395</v>
      </c>
      <c r="BU119" s="13">
        <v>115</v>
      </c>
      <c r="BV119" s="13">
        <f t="shared" si="176"/>
        <v>6</v>
      </c>
      <c r="BW119" s="14">
        <f t="shared" si="177"/>
        <v>5</v>
      </c>
      <c r="BX119" s="14">
        <f t="shared" si="178"/>
        <v>1102006</v>
      </c>
      <c r="BY119" s="14" t="str">
        <f t="shared" si="179"/>
        <v>项羽15突</v>
      </c>
      <c r="BZ119" s="25" t="s">
        <v>162</v>
      </c>
      <c r="CA119" s="14">
        <v>2</v>
      </c>
      <c r="CB119" s="14">
        <f t="shared" si="180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674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674</v>
      </c>
      <c r="CN119" s="14">
        <f>INDEX(属性投放!$BD$6:$BD$85,(BW119-2)*20+CB119)</f>
        <v>500</v>
      </c>
      <c r="CQ119" s="13">
        <v>115</v>
      </c>
      <c r="CR119" s="13">
        <f t="shared" si="209"/>
        <v>3</v>
      </c>
      <c r="CS119" s="13">
        <f t="shared" si="210"/>
        <v>11</v>
      </c>
      <c r="CT119" s="14">
        <f t="shared" si="211"/>
        <v>4</v>
      </c>
      <c r="CU119" s="14">
        <f t="shared" si="212"/>
        <v>1102003</v>
      </c>
      <c r="CV119" s="14" t="str">
        <f>INDEX($O$6:$O$36,CR119)&amp;"-"&amp;INDEX(属性投放!$AB$7:$AB$36,CX119)&amp;"-魂火-"&amp;CZ119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701</v>
      </c>
      <c r="CZ119" s="14">
        <f>INDEX(属性投放!$AM$7:$AM$58,CS119)</f>
        <v>2</v>
      </c>
      <c r="DA119" s="14">
        <f t="shared" si="181"/>
        <v>11</v>
      </c>
      <c r="DB119" s="14">
        <f>INDEX(属性投放!$AN$7:$AN$58,DA119)</f>
        <v>47</v>
      </c>
      <c r="DC119" s="14" t="s">
        <v>702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703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704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2"/>
        <v>1102006</v>
      </c>
      <c r="DQ119" s="14" t="str">
        <f t="shared" si="183"/>
        <v>项羽15突</v>
      </c>
      <c r="DR119" s="14">
        <f t="shared" si="213"/>
        <v>8</v>
      </c>
      <c r="DS119" s="14">
        <f t="shared" si="214"/>
        <v>9</v>
      </c>
      <c r="DT119" s="14">
        <f t="shared" si="215"/>
        <v>8</v>
      </c>
      <c r="DU119" s="14">
        <f t="shared" si="184"/>
        <v>5</v>
      </c>
      <c r="DV119" s="14">
        <f t="shared" si="185"/>
        <v>15</v>
      </c>
      <c r="DW119" s="14">
        <f t="shared" si="186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3"/>
        <v>8515</v>
      </c>
      <c r="EC119" s="14">
        <f t="shared" si="284"/>
        <v>8920</v>
      </c>
      <c r="ED119" s="14">
        <f t="shared" si="285"/>
        <v>9995</v>
      </c>
      <c r="EE119" s="14">
        <f t="shared" si="286"/>
        <v>9995</v>
      </c>
      <c r="EF119" s="14">
        <f t="shared" si="287"/>
        <v>11520</v>
      </c>
      <c r="EG119" s="14">
        <f t="shared" si="288"/>
        <v>4349</v>
      </c>
      <c r="EH119" s="14">
        <f t="shared" si="289"/>
        <v>4881</v>
      </c>
      <c r="EI119" s="14">
        <f t="shared" si="290"/>
        <v>4881</v>
      </c>
      <c r="EJ119" s="14">
        <f t="shared" si="291"/>
        <v>5624</v>
      </c>
      <c r="EK119" s="14">
        <f t="shared" si="292"/>
        <v>6740</v>
      </c>
      <c r="EL119" s="14">
        <f t="shared" si="293"/>
        <v>83400</v>
      </c>
      <c r="EM119" s="14">
        <f t="shared" si="294"/>
        <v>87200</v>
      </c>
      <c r="EN119" s="14">
        <f t="shared" si="295"/>
        <v>87200</v>
      </c>
      <c r="EO119" s="14">
        <f t="shared" si="296"/>
        <v>98050</v>
      </c>
      <c r="EP119" s="14">
        <f t="shared" si="297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FF119" s="14">
        <f>INDEX(属性投放!$BP$6:$BP$85,(卡牌属性!$DU119-2)*20+卡牌属性!$DV119)</f>
        <v>1650</v>
      </c>
      <c r="FG119" s="14">
        <f>INDEX(属性投放!$BP$6:$BP$85,(卡牌属性!$DU119-2)*20+卡牌属性!$DV119)</f>
        <v>1650</v>
      </c>
      <c r="FH119" s="14">
        <f>INDEX(属性投放!$BP$6:$BP$85,(卡牌属性!$DU119-2)*20+卡牌属性!$DV119)</f>
        <v>1650</v>
      </c>
      <c r="FI119" s="14">
        <f>INDEX(属性投放!$BP$6:$BP$85,(卡牌属性!$DU119-2)*20+卡牌属性!$DV119)</f>
        <v>1650</v>
      </c>
      <c r="FJ119" s="14">
        <f>INDEX(属性投放!$BP$6:$BP$85,(卡牌属性!$DU119-2)*20+卡牌属性!$DV119)</f>
        <v>1650</v>
      </c>
      <c r="FK119" s="14">
        <f>INDEX(属性投放!$BQ$6:$BQ$85,(卡牌属性!$DU119-2)*20+卡牌属性!$DV119)</f>
        <v>825</v>
      </c>
      <c r="FL119" s="14">
        <f>INDEX(属性投放!$BQ$6:$BQ$85,(卡牌属性!$DU119-2)*20+卡牌属性!$DV119)</f>
        <v>825</v>
      </c>
      <c r="FM119" s="14">
        <f>INDEX(属性投放!$BQ$6:$BQ$85,(卡牌属性!$DU119-2)*20+卡牌属性!$DV119)</f>
        <v>825</v>
      </c>
      <c r="FN119" s="14">
        <f>INDEX(属性投放!$BQ$6:$BQ$85,(卡牌属性!$DU119-2)*20+卡牌属性!$DV119)</f>
        <v>825</v>
      </c>
      <c r="FO119" s="14">
        <f>INDEX(属性投放!$BQ$6:$BQ$85,(卡牌属性!$DU119-2)*20+卡牌属性!$DV119)</f>
        <v>825</v>
      </c>
      <c r="FP119" s="14">
        <f>INDEX(属性投放!$BR$6:$BR$85,(卡牌属性!$DU119-2)*20+卡牌属性!$DV119)</f>
        <v>16500</v>
      </c>
      <c r="FQ119" s="14">
        <f>INDEX(属性投放!$BR$6:$BR$85,(卡牌属性!$DU119-2)*20+卡牌属性!$DV119)</f>
        <v>16500</v>
      </c>
      <c r="FR119" s="14">
        <f>INDEX(属性投放!$BR$6:$BR$85,(卡牌属性!$DU119-2)*20+卡牌属性!$DV119)</f>
        <v>16500</v>
      </c>
      <c r="FS119" s="14">
        <f>INDEX(属性投放!$BR$6:$BR$85,(卡牌属性!$DU119-2)*20+卡牌属性!$DV119)</f>
        <v>16500</v>
      </c>
      <c r="FT119" s="14">
        <f>INDEX(属性投放!$BR$6:$BR$85,(卡牌属性!$DU119-2)*20+卡牌属性!$DV119)</f>
        <v>16500</v>
      </c>
      <c r="FX119" s="13">
        <v>115</v>
      </c>
      <c r="FY119" s="13">
        <f t="shared" si="299"/>
        <v>23</v>
      </c>
      <c r="FZ119" s="14">
        <f t="shared" si="216"/>
        <v>1102023</v>
      </c>
      <c r="GA119" s="14" t="s">
        <v>1478</v>
      </c>
      <c r="GB119" s="14">
        <f t="shared" si="258"/>
        <v>5</v>
      </c>
      <c r="GC119" s="14" t="str">
        <f t="shared" si="259"/>
        <v>异邦刀客-5星</v>
      </c>
      <c r="GD119" s="14">
        <f>INDEX(Y$6:Y$36,$FY119)+INDEX(属性偏向!Z$4:Z$8,卡牌属性!$GB119)</f>
        <v>7</v>
      </c>
      <c r="GE119" s="14" t="str">
        <f>INDEX(属性评价,卡牌属性!GD119)</f>
        <v>A</v>
      </c>
      <c r="GF119" s="14">
        <f>INDEX(Z$6:Z$36,$FY119)+INDEX(属性偏向!AA$4:AA$8,卡牌属性!$GB119)</f>
        <v>6</v>
      </c>
      <c r="GG119" s="14" t="str">
        <f>INDEX(属性评价,卡牌属性!GF119)</f>
        <v>B+</v>
      </c>
      <c r="GH119" s="14">
        <f>INDEX(AA$6:AA$36,$FY119)+INDEX(属性偏向!AB$4:AB$8,卡牌属性!$GB119)</f>
        <v>6</v>
      </c>
      <c r="GI119" s="14" t="str">
        <f>INDEX(属性评价,卡牌属性!GH119)</f>
        <v>B+</v>
      </c>
      <c r="HA119" s="13">
        <v>115</v>
      </c>
      <c r="HB119" s="13">
        <f>MATCH(HA119-1,属性投放!$T$6:$T$66,1)</f>
        <v>27</v>
      </c>
      <c r="HC119" s="13">
        <f>MATCH(HA119,属性投放!$AN$6:$AN$58,1)-1</f>
        <v>38</v>
      </c>
      <c r="HD119" s="13">
        <f>MATCH(HA119-1,属性投放!$AD$6:$AD$26,1)</f>
        <v>16</v>
      </c>
      <c r="HE119" s="13" t="str">
        <f>INDEX(属性投放!$AB$7:$AB$26,卡牌属性!HD119)</f>
        <v>大焦热</v>
      </c>
      <c r="HF119" s="14">
        <f t="shared" si="262"/>
        <v>4060</v>
      </c>
      <c r="HG119" s="14">
        <f t="shared" si="263"/>
        <v>2014</v>
      </c>
      <c r="HH119" s="14">
        <f t="shared" si="264"/>
        <v>39900</v>
      </c>
      <c r="HI119" s="14">
        <f t="shared" si="265"/>
        <v>20</v>
      </c>
      <c r="HJ119" s="14">
        <f t="shared" si="266"/>
        <v>10</v>
      </c>
      <c r="HK119" s="14">
        <f t="shared" si="267"/>
        <v>200</v>
      </c>
      <c r="HL119" s="14">
        <f>HF119+HI119*($HA119-INDEX(属性投放!$AD$6:$AD$26,卡牌属性!$HD119))</f>
        <v>4160</v>
      </c>
      <c r="HM119" s="14">
        <f>HG119+HJ119*($HA119-INDEX(属性投放!$AD$6:$AD$26,卡牌属性!$HD119))</f>
        <v>2064</v>
      </c>
      <c r="HN119" s="14">
        <f>HH119+HK119*($HA119-INDEX(属性投放!$AD$6:$AD$26,卡牌属性!$HD119))</f>
        <v>40900</v>
      </c>
      <c r="HO119" s="14">
        <f t="shared" si="268"/>
        <v>5425</v>
      </c>
      <c r="HP119" s="14">
        <f t="shared" si="269"/>
        <v>2716</v>
      </c>
      <c r="HQ119" s="14">
        <f t="shared" si="270"/>
        <v>54250</v>
      </c>
      <c r="HR119" s="14">
        <f>IF(COUNTIF(属性投放!$AN$7:$AN$58,"="&amp;卡牌属性!HA119)&gt;0,卡牌属性!HC119,0)</f>
        <v>38</v>
      </c>
      <c r="HS119" s="14">
        <f t="shared" si="271"/>
        <v>450</v>
      </c>
      <c r="HT119" s="14">
        <f t="shared" si="272"/>
        <v>225</v>
      </c>
      <c r="HU119" s="14">
        <f t="shared" si="273"/>
        <v>4500</v>
      </c>
      <c r="HV119" s="14">
        <f>IF(COUNTIF(属性投放!$AD$6:$AD$26,"="&amp;卡牌属性!HA119)&gt;0,卡牌属性!HD119,0)</f>
        <v>0</v>
      </c>
      <c r="HW119" s="14">
        <f t="shared" si="274"/>
        <v>0</v>
      </c>
      <c r="HX119" s="14">
        <f t="shared" si="275"/>
        <v>0</v>
      </c>
      <c r="HY119" s="14">
        <f t="shared" si="276"/>
        <v>0</v>
      </c>
      <c r="HZ119" s="14">
        <f t="shared" si="218"/>
        <v>20</v>
      </c>
      <c r="IA119" s="14">
        <f t="shared" si="219"/>
        <v>10</v>
      </c>
      <c r="IB119" s="14">
        <f t="shared" si="220"/>
        <v>200</v>
      </c>
      <c r="IC119" s="14">
        <f t="shared" si="221"/>
        <v>9585</v>
      </c>
      <c r="ID119" s="14">
        <f t="shared" si="222"/>
        <v>4780</v>
      </c>
      <c r="IE119" s="14">
        <f t="shared" si="223"/>
        <v>95150</v>
      </c>
      <c r="IF119" s="14">
        <f t="shared" si="224"/>
        <v>600</v>
      </c>
      <c r="IG119" s="14">
        <f t="shared" si="225"/>
        <v>13500</v>
      </c>
      <c r="IH119" s="14">
        <f t="shared" si="226"/>
        <v>0</v>
      </c>
      <c r="II119" s="14">
        <f t="shared" si="227"/>
        <v>286600</v>
      </c>
      <c r="IJ119" s="17">
        <f t="shared" si="228"/>
        <v>2.0935101186322401E-3</v>
      </c>
      <c r="IK119" s="17">
        <f t="shared" si="229"/>
        <v>4.7103977669225403E-2</v>
      </c>
      <c r="IL119" s="17">
        <f t="shared" si="230"/>
        <v>0</v>
      </c>
      <c r="IM119" s="23">
        <f>SUM(IF$5:IF119)</f>
        <v>36580</v>
      </c>
      <c r="IN119" s="14">
        <f>SUM(IG$5:IG119)</f>
        <v>162820</v>
      </c>
      <c r="IO119" s="14">
        <f>SUM(IH$5:IH119)</f>
        <v>64660</v>
      </c>
      <c r="IP119" s="17">
        <f t="shared" si="231"/>
        <v>0.12763433356594556</v>
      </c>
      <c r="IQ119" s="17">
        <f t="shared" si="232"/>
        <v>0.56810886252616888</v>
      </c>
      <c r="IR119" s="17">
        <f t="shared" si="233"/>
        <v>0.2256106071179344</v>
      </c>
    </row>
    <row r="120" spans="31:252" ht="16.5" x14ac:dyDescent="0.2">
      <c r="AE120" s="13">
        <v>116</v>
      </c>
      <c r="AF120" s="13">
        <f t="shared" si="208"/>
        <v>6</v>
      </c>
      <c r="AG120" s="13">
        <f t="shared" si="172"/>
        <v>4</v>
      </c>
      <c r="AH120" s="14">
        <f t="shared" si="173"/>
        <v>1101006</v>
      </c>
      <c r="AI120" s="14" t="str">
        <f t="shared" si="174"/>
        <v>红莲·缇娜16突</v>
      </c>
      <c r="AJ120" s="25" t="s">
        <v>162</v>
      </c>
      <c r="AK120" s="14">
        <v>1</v>
      </c>
      <c r="AL120" s="14">
        <f t="shared" si="175"/>
        <v>16</v>
      </c>
      <c r="AM120" s="14">
        <f>INDEX(属性投放!$DE$6:$DE$85,(卡牌属性!AG120-2)*20+卡牌属性!AL120)</f>
        <v>18324</v>
      </c>
      <c r="AN120" s="14">
        <f t="shared" si="277"/>
        <v>18324</v>
      </c>
      <c r="AO120" s="14">
        <f t="shared" si="277"/>
        <v>18324</v>
      </c>
      <c r="AP120" s="14">
        <f t="shared" si="277"/>
        <v>18324</v>
      </c>
      <c r="AQ120" s="14">
        <f t="shared" si="277"/>
        <v>18324</v>
      </c>
      <c r="AR120" s="14">
        <f>INDEX(属性投放!$DF$6:$DF$85,(卡牌属性!AG120-2)*20+卡牌属性!AL120)</f>
        <v>9163</v>
      </c>
      <c r="AS120" s="14">
        <f t="shared" si="278"/>
        <v>9163</v>
      </c>
      <c r="AT120" s="14">
        <f t="shared" si="278"/>
        <v>9163</v>
      </c>
      <c r="AU120" s="14">
        <f t="shared" si="278"/>
        <v>9163</v>
      </c>
      <c r="AV120" s="14">
        <f t="shared" si="278"/>
        <v>9163</v>
      </c>
      <c r="AW120" s="14">
        <f>INDEX(属性投放!$DG$6:$DG$85,(卡牌属性!AG120-2)*20+卡牌属性!AL120)</f>
        <v>91520</v>
      </c>
      <c r="AX120" s="14">
        <f t="shared" si="279"/>
        <v>91520</v>
      </c>
      <c r="AY120" s="14">
        <f t="shared" si="279"/>
        <v>91520</v>
      </c>
      <c r="AZ120" s="14">
        <f t="shared" si="279"/>
        <v>91520</v>
      </c>
      <c r="BA120" s="14">
        <f t="shared" si="279"/>
        <v>91520</v>
      </c>
      <c r="BB120" s="14">
        <f>INDEX(属性投放!$DK$6:$DK$85,(卡牌属性!AG120-2)*20+卡牌属性!AL120)</f>
        <v>417</v>
      </c>
      <c r="BC120" s="14">
        <f t="shared" si="280"/>
        <v>417</v>
      </c>
      <c r="BD120" s="14">
        <f t="shared" si="280"/>
        <v>417</v>
      </c>
      <c r="BE120" s="14">
        <f t="shared" si="280"/>
        <v>417</v>
      </c>
      <c r="BF120" s="14">
        <f t="shared" si="280"/>
        <v>417</v>
      </c>
      <c r="BG120" s="14">
        <f>INDEX(属性投放!$DL$6:$DL$85,(卡牌属性!AG120-2)*20+卡牌属性!AL120)</f>
        <v>209</v>
      </c>
      <c r="BH120" s="14">
        <f t="shared" si="281"/>
        <v>209</v>
      </c>
      <c r="BI120" s="14">
        <f t="shared" si="281"/>
        <v>209</v>
      </c>
      <c r="BJ120" s="14">
        <f t="shared" si="281"/>
        <v>209</v>
      </c>
      <c r="BK120" s="14">
        <f t="shared" si="281"/>
        <v>209</v>
      </c>
      <c r="BL120" s="14">
        <f>INDEX(属性投放!$DM$6:$DM$85,(卡牌属性!AG120-2)*20+卡牌属性!AL120)</f>
        <v>2085</v>
      </c>
      <c r="BM120" s="14">
        <f t="shared" si="282"/>
        <v>2085</v>
      </c>
      <c r="BN120" s="14">
        <f t="shared" si="282"/>
        <v>2085</v>
      </c>
      <c r="BO120" s="14">
        <f t="shared" si="282"/>
        <v>2085</v>
      </c>
      <c r="BP120" s="14">
        <f t="shared" si="282"/>
        <v>2085</v>
      </c>
      <c r="BU120" s="13">
        <v>116</v>
      </c>
      <c r="BV120" s="13">
        <f t="shared" si="176"/>
        <v>6</v>
      </c>
      <c r="BW120" s="14">
        <f t="shared" si="177"/>
        <v>5</v>
      </c>
      <c r="BX120" s="14">
        <f t="shared" si="178"/>
        <v>1102006</v>
      </c>
      <c r="BY120" s="14" t="str">
        <f t="shared" si="179"/>
        <v>项羽16突</v>
      </c>
      <c r="BZ120" s="25" t="s">
        <v>162</v>
      </c>
      <c r="CA120" s="14">
        <v>2</v>
      </c>
      <c r="CB120" s="14">
        <f t="shared" si="180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674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674</v>
      </c>
      <c r="CN120" s="14">
        <f>INDEX(属性投放!$BD$6:$BD$85,(BW120-2)*20+CB120)</f>
        <v>750</v>
      </c>
      <c r="CQ120" s="13">
        <v>116</v>
      </c>
      <c r="CR120" s="13">
        <f t="shared" si="209"/>
        <v>3</v>
      </c>
      <c r="CS120" s="13">
        <f t="shared" si="210"/>
        <v>12</v>
      </c>
      <c r="CT120" s="14">
        <f t="shared" si="211"/>
        <v>4</v>
      </c>
      <c r="CU120" s="14">
        <f t="shared" si="212"/>
        <v>1102003</v>
      </c>
      <c r="CV120" s="14" t="str">
        <f>INDEX($O$6:$O$36,CR120)&amp;"-"&amp;INDEX(属性投放!$AB$7:$AB$36,CX120)&amp;"-魂火-"&amp;CZ120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701</v>
      </c>
      <c r="CZ120" s="14">
        <f>INDEX(属性投放!$AM$7:$AM$58,CS120)</f>
        <v>1</v>
      </c>
      <c r="DA120" s="14">
        <f t="shared" si="181"/>
        <v>12</v>
      </c>
      <c r="DB120" s="14">
        <f>INDEX(属性投放!$AN$7:$AN$58,DA120)</f>
        <v>50</v>
      </c>
      <c r="DC120" s="14" t="s">
        <v>702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703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704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2"/>
        <v>1102006</v>
      </c>
      <c r="DQ120" s="14" t="str">
        <f t="shared" si="183"/>
        <v>项羽16突</v>
      </c>
      <c r="DR120" s="14">
        <f t="shared" si="213"/>
        <v>8</v>
      </c>
      <c r="DS120" s="14">
        <f t="shared" si="214"/>
        <v>9</v>
      </c>
      <c r="DT120" s="14">
        <f t="shared" si="215"/>
        <v>8</v>
      </c>
      <c r="DU120" s="14">
        <f t="shared" si="184"/>
        <v>5</v>
      </c>
      <c r="DV120" s="14">
        <f t="shared" si="185"/>
        <v>16</v>
      </c>
      <c r="DW120" s="14">
        <f t="shared" si="186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3"/>
        <v>10525</v>
      </c>
      <c r="EC120" s="14">
        <f t="shared" si="284"/>
        <v>10970</v>
      </c>
      <c r="ED120" s="14">
        <f t="shared" si="285"/>
        <v>12245</v>
      </c>
      <c r="EE120" s="14">
        <f t="shared" si="286"/>
        <v>12245</v>
      </c>
      <c r="EF120" s="14">
        <f t="shared" si="287"/>
        <v>13970</v>
      </c>
      <c r="EG120" s="14">
        <f t="shared" si="288"/>
        <v>5374</v>
      </c>
      <c r="EH120" s="14">
        <f t="shared" si="289"/>
        <v>6010</v>
      </c>
      <c r="EI120" s="14">
        <f t="shared" si="290"/>
        <v>6010</v>
      </c>
      <c r="EJ120" s="14">
        <f t="shared" si="291"/>
        <v>6849</v>
      </c>
      <c r="EK120" s="14">
        <f t="shared" si="292"/>
        <v>8165</v>
      </c>
      <c r="EL120" s="14">
        <f t="shared" si="293"/>
        <v>103500</v>
      </c>
      <c r="EM120" s="14">
        <f t="shared" si="294"/>
        <v>107700</v>
      </c>
      <c r="EN120" s="14">
        <f t="shared" si="295"/>
        <v>107700</v>
      </c>
      <c r="EO120" s="14">
        <f t="shared" si="296"/>
        <v>120550</v>
      </c>
      <c r="EP120" s="14">
        <f t="shared" si="297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FF120" s="14">
        <f>INDEX(属性投放!$BP$6:$BP$85,(卡牌属性!$DU120-2)*20+卡牌属性!$DV120)</f>
        <v>1650</v>
      </c>
      <c r="FG120" s="14">
        <f>INDEX(属性投放!$BP$6:$BP$85,(卡牌属性!$DU120-2)*20+卡牌属性!$DV120)</f>
        <v>1650</v>
      </c>
      <c r="FH120" s="14">
        <f>INDEX(属性投放!$BP$6:$BP$85,(卡牌属性!$DU120-2)*20+卡牌属性!$DV120)</f>
        <v>1650</v>
      </c>
      <c r="FI120" s="14">
        <f>INDEX(属性投放!$BP$6:$BP$85,(卡牌属性!$DU120-2)*20+卡牌属性!$DV120)</f>
        <v>1650</v>
      </c>
      <c r="FJ120" s="14">
        <f>INDEX(属性投放!$BP$6:$BP$85,(卡牌属性!$DU120-2)*20+卡牌属性!$DV120)</f>
        <v>1650</v>
      </c>
      <c r="FK120" s="14">
        <f>INDEX(属性投放!$BQ$6:$BQ$85,(卡牌属性!$DU120-2)*20+卡牌属性!$DV120)</f>
        <v>825</v>
      </c>
      <c r="FL120" s="14">
        <f>INDEX(属性投放!$BQ$6:$BQ$85,(卡牌属性!$DU120-2)*20+卡牌属性!$DV120)</f>
        <v>825</v>
      </c>
      <c r="FM120" s="14">
        <f>INDEX(属性投放!$BQ$6:$BQ$85,(卡牌属性!$DU120-2)*20+卡牌属性!$DV120)</f>
        <v>825</v>
      </c>
      <c r="FN120" s="14">
        <f>INDEX(属性投放!$BQ$6:$BQ$85,(卡牌属性!$DU120-2)*20+卡牌属性!$DV120)</f>
        <v>825</v>
      </c>
      <c r="FO120" s="14">
        <f>INDEX(属性投放!$BQ$6:$BQ$85,(卡牌属性!$DU120-2)*20+卡牌属性!$DV120)</f>
        <v>825</v>
      </c>
      <c r="FP120" s="14">
        <f>INDEX(属性投放!$BR$6:$BR$85,(卡牌属性!$DU120-2)*20+卡牌属性!$DV120)</f>
        <v>16500</v>
      </c>
      <c r="FQ120" s="14">
        <f>INDEX(属性投放!$BR$6:$BR$85,(卡牌属性!$DU120-2)*20+卡牌属性!$DV120)</f>
        <v>16500</v>
      </c>
      <c r="FR120" s="14">
        <f>INDEX(属性投放!$BR$6:$BR$85,(卡牌属性!$DU120-2)*20+卡牌属性!$DV120)</f>
        <v>16500</v>
      </c>
      <c r="FS120" s="14">
        <f>INDEX(属性投放!$BR$6:$BR$85,(卡牌属性!$DU120-2)*20+卡牌属性!$DV120)</f>
        <v>16500</v>
      </c>
      <c r="FT120" s="14">
        <f>INDEX(属性投放!$BR$6:$BR$85,(卡牌属性!$DU120-2)*20+卡牌属性!$DV120)</f>
        <v>16500</v>
      </c>
      <c r="FX120" s="13">
        <v>116</v>
      </c>
      <c r="FY120" s="13">
        <f t="shared" si="299"/>
        <v>24</v>
      </c>
      <c r="FZ120" s="14">
        <f t="shared" si="216"/>
        <v>1102024</v>
      </c>
      <c r="GA120" s="14" t="s">
        <v>1478</v>
      </c>
      <c r="GB120" s="14">
        <f t="shared" si="258"/>
        <v>1</v>
      </c>
      <c r="GC120" s="14" t="str">
        <f t="shared" si="259"/>
        <v>朱仙-1星</v>
      </c>
      <c r="GD120" s="14">
        <f>INDEX(Y$6:Y$36,$FY120)+INDEX(属性偏向!Z$4:Z$8,卡牌属性!$GB120)</f>
        <v>5</v>
      </c>
      <c r="GE120" s="14" t="str">
        <f>INDEX(属性评价,卡牌属性!GD120)</f>
        <v>B</v>
      </c>
      <c r="GF120" s="14">
        <f>INDEX(Z$6:Z$36,$FY120)+INDEX(属性偏向!AA$4:AA$8,卡牌属性!$GB120)</f>
        <v>5</v>
      </c>
      <c r="GG120" s="14" t="str">
        <f>INDEX(属性评价,卡牌属性!GF120)</f>
        <v>B</v>
      </c>
      <c r="GH120" s="14">
        <f>INDEX(AA$6:AA$36,$FY120)+INDEX(属性偏向!AB$4:AB$8,卡牌属性!$GB120)</f>
        <v>5</v>
      </c>
      <c r="GI120" s="14" t="str">
        <f>INDEX(属性评价,卡牌属性!GH120)</f>
        <v>B</v>
      </c>
      <c r="HA120" s="13">
        <v>116</v>
      </c>
      <c r="HB120" s="13">
        <f>MATCH(HA120-1,属性投放!$T$6:$T$66,1)</f>
        <v>28</v>
      </c>
      <c r="HC120" s="13">
        <f>MATCH(HA120,属性投放!$AN$6:$AN$58,1)-1</f>
        <v>38</v>
      </c>
      <c r="HD120" s="13">
        <f>MATCH(HA120-1,属性投放!$AD$6:$AD$26,1)</f>
        <v>16</v>
      </c>
      <c r="HE120" s="13" t="str">
        <f>INDEX(属性投放!$AB$7:$AB$26,卡牌属性!HD120)</f>
        <v>大焦热</v>
      </c>
      <c r="HF120" s="14">
        <f t="shared" si="262"/>
        <v>4060</v>
      </c>
      <c r="HG120" s="14">
        <f t="shared" si="263"/>
        <v>2014</v>
      </c>
      <c r="HH120" s="14">
        <f t="shared" si="264"/>
        <v>39900</v>
      </c>
      <c r="HI120" s="14">
        <f t="shared" si="265"/>
        <v>20</v>
      </c>
      <c r="HJ120" s="14">
        <f t="shared" si="266"/>
        <v>10</v>
      </c>
      <c r="HK120" s="14">
        <f t="shared" si="267"/>
        <v>200</v>
      </c>
      <c r="HL120" s="14">
        <f>HF120+HI120*($HA120-INDEX(属性投放!$AD$6:$AD$26,卡牌属性!$HD120))</f>
        <v>4180</v>
      </c>
      <c r="HM120" s="14">
        <f>HG120+HJ120*($HA120-INDEX(属性投放!$AD$6:$AD$26,卡牌属性!$HD120))</f>
        <v>2074</v>
      </c>
      <c r="HN120" s="14">
        <f>HH120+HK120*($HA120-INDEX(属性投放!$AD$6:$AD$26,卡牌属性!$HD120))</f>
        <v>41100</v>
      </c>
      <c r="HO120" s="14">
        <f t="shared" si="268"/>
        <v>5425</v>
      </c>
      <c r="HP120" s="14">
        <f t="shared" si="269"/>
        <v>2716</v>
      </c>
      <c r="HQ120" s="14">
        <f t="shared" si="270"/>
        <v>54250</v>
      </c>
      <c r="HR120" s="14">
        <f>IF(COUNTIF(属性投放!$AN$7:$AN$58,"="&amp;卡牌属性!HA120)&gt;0,卡牌属性!HC120,0)</f>
        <v>0</v>
      </c>
      <c r="HS120" s="14">
        <f t="shared" si="271"/>
        <v>0</v>
      </c>
      <c r="HT120" s="14">
        <f t="shared" si="272"/>
        <v>0</v>
      </c>
      <c r="HU120" s="14">
        <f t="shared" si="273"/>
        <v>0</v>
      </c>
      <c r="HV120" s="14">
        <f>IF(COUNTIF(属性投放!$AD$6:$AD$26,"="&amp;卡牌属性!HA120)&gt;0,卡牌属性!HD120,0)</f>
        <v>0</v>
      </c>
      <c r="HW120" s="14">
        <f t="shared" si="274"/>
        <v>0</v>
      </c>
      <c r="HX120" s="14">
        <f t="shared" si="275"/>
        <v>0</v>
      </c>
      <c r="HY120" s="14">
        <f t="shared" si="276"/>
        <v>0</v>
      </c>
      <c r="HZ120" s="14">
        <f t="shared" si="218"/>
        <v>20</v>
      </c>
      <c r="IA120" s="14">
        <f t="shared" si="219"/>
        <v>10</v>
      </c>
      <c r="IB120" s="14">
        <f t="shared" si="220"/>
        <v>200</v>
      </c>
      <c r="IC120" s="14">
        <f t="shared" si="221"/>
        <v>9605</v>
      </c>
      <c r="ID120" s="14">
        <f t="shared" si="222"/>
        <v>4790</v>
      </c>
      <c r="IE120" s="14">
        <f t="shared" si="223"/>
        <v>95350</v>
      </c>
      <c r="IF120" s="14">
        <f t="shared" si="224"/>
        <v>600</v>
      </c>
      <c r="IG120" s="14">
        <f t="shared" si="225"/>
        <v>0</v>
      </c>
      <c r="IH120" s="14">
        <f t="shared" si="226"/>
        <v>0</v>
      </c>
      <c r="II120" s="14">
        <f t="shared" si="227"/>
        <v>287200</v>
      </c>
      <c r="IJ120" s="17">
        <f t="shared" si="228"/>
        <v>2.0891364902506965E-3</v>
      </c>
      <c r="IK120" s="17">
        <f t="shared" si="229"/>
        <v>0</v>
      </c>
      <c r="IL120" s="17">
        <f t="shared" si="230"/>
        <v>0</v>
      </c>
      <c r="IM120" s="23">
        <f>SUM(IF$5:IF120)</f>
        <v>37180</v>
      </c>
      <c r="IN120" s="14">
        <f>SUM(IG$5:IG120)</f>
        <v>162820</v>
      </c>
      <c r="IO120" s="14">
        <f>SUM(IH$5:IH120)</f>
        <v>64660</v>
      </c>
      <c r="IP120" s="17">
        <f t="shared" si="231"/>
        <v>0.12945682451253482</v>
      </c>
      <c r="IQ120" s="17">
        <f t="shared" si="232"/>
        <v>0.56692200557103067</v>
      </c>
      <c r="IR120" s="17">
        <f t="shared" si="233"/>
        <v>0.22513927576601672</v>
      </c>
    </row>
    <row r="121" spans="31:252" ht="16.5" x14ac:dyDescent="0.2">
      <c r="AE121" s="13">
        <v>117</v>
      </c>
      <c r="AF121" s="13">
        <f t="shared" si="208"/>
        <v>6</v>
      </c>
      <c r="AG121" s="13">
        <f t="shared" si="172"/>
        <v>4</v>
      </c>
      <c r="AH121" s="14">
        <f t="shared" si="173"/>
        <v>1101006</v>
      </c>
      <c r="AI121" s="14" t="str">
        <f t="shared" si="174"/>
        <v>红莲·缇娜17突</v>
      </c>
      <c r="AJ121" s="25" t="s">
        <v>162</v>
      </c>
      <c r="AK121" s="14">
        <v>1</v>
      </c>
      <c r="AL121" s="14">
        <f t="shared" si="175"/>
        <v>17</v>
      </c>
      <c r="AM121" s="14">
        <f>INDEX(属性投放!$DE$6:$DE$85,(卡牌属性!AG121-2)*20+卡牌属性!AL121)</f>
        <v>19814</v>
      </c>
      <c r="AN121" s="14">
        <f t="shared" si="277"/>
        <v>19814</v>
      </c>
      <c r="AO121" s="14">
        <f t="shared" si="277"/>
        <v>19814</v>
      </c>
      <c r="AP121" s="14">
        <f t="shared" si="277"/>
        <v>19814</v>
      </c>
      <c r="AQ121" s="14">
        <f t="shared" si="277"/>
        <v>19814</v>
      </c>
      <c r="AR121" s="14">
        <f>INDEX(属性投放!$DF$6:$DF$85,(卡牌属性!AG121-2)*20+卡牌属性!AL121)</f>
        <v>9908</v>
      </c>
      <c r="AS121" s="14">
        <f t="shared" si="278"/>
        <v>9908</v>
      </c>
      <c r="AT121" s="14">
        <f t="shared" si="278"/>
        <v>9908</v>
      </c>
      <c r="AU121" s="14">
        <f t="shared" si="278"/>
        <v>9908</v>
      </c>
      <c r="AV121" s="14">
        <f t="shared" si="278"/>
        <v>9908</v>
      </c>
      <c r="AW121" s="14">
        <f>INDEX(属性投放!$DG$6:$DG$85,(卡牌属性!AG121-2)*20+卡牌属性!AL121)</f>
        <v>98970</v>
      </c>
      <c r="AX121" s="14">
        <f t="shared" si="279"/>
        <v>98970</v>
      </c>
      <c r="AY121" s="14">
        <f t="shared" si="279"/>
        <v>98970</v>
      </c>
      <c r="AZ121" s="14">
        <f t="shared" si="279"/>
        <v>98970</v>
      </c>
      <c r="BA121" s="14">
        <f t="shared" si="279"/>
        <v>98970</v>
      </c>
      <c r="BB121" s="14">
        <f>INDEX(属性投放!$DK$6:$DK$85,(卡牌属性!AG121-2)*20+卡牌属性!AL121)</f>
        <v>417</v>
      </c>
      <c r="BC121" s="14">
        <f t="shared" si="280"/>
        <v>417</v>
      </c>
      <c r="BD121" s="14">
        <f t="shared" si="280"/>
        <v>417</v>
      </c>
      <c r="BE121" s="14">
        <f t="shared" si="280"/>
        <v>417</v>
      </c>
      <c r="BF121" s="14">
        <f t="shared" si="280"/>
        <v>417</v>
      </c>
      <c r="BG121" s="14">
        <f>INDEX(属性投放!$DL$6:$DL$85,(卡牌属性!AG121-2)*20+卡牌属性!AL121)</f>
        <v>209</v>
      </c>
      <c r="BH121" s="14">
        <f t="shared" si="281"/>
        <v>209</v>
      </c>
      <c r="BI121" s="14">
        <f t="shared" si="281"/>
        <v>209</v>
      </c>
      <c r="BJ121" s="14">
        <f t="shared" si="281"/>
        <v>209</v>
      </c>
      <c r="BK121" s="14">
        <f t="shared" si="281"/>
        <v>209</v>
      </c>
      <c r="BL121" s="14">
        <f>INDEX(属性投放!$DM$6:$DM$85,(卡牌属性!AG121-2)*20+卡牌属性!AL121)</f>
        <v>2085</v>
      </c>
      <c r="BM121" s="14">
        <f t="shared" si="282"/>
        <v>2085</v>
      </c>
      <c r="BN121" s="14">
        <f t="shared" si="282"/>
        <v>2085</v>
      </c>
      <c r="BO121" s="14">
        <f t="shared" si="282"/>
        <v>2085</v>
      </c>
      <c r="BP121" s="14">
        <f t="shared" si="282"/>
        <v>2085</v>
      </c>
      <c r="BU121" s="13">
        <v>117</v>
      </c>
      <c r="BV121" s="13">
        <f t="shared" si="176"/>
        <v>6</v>
      </c>
      <c r="BW121" s="14">
        <f t="shared" si="177"/>
        <v>5</v>
      </c>
      <c r="BX121" s="14">
        <f t="shared" si="178"/>
        <v>1102006</v>
      </c>
      <c r="BY121" s="14" t="str">
        <f t="shared" si="179"/>
        <v>项羽17突</v>
      </c>
      <c r="BZ121" s="25" t="s">
        <v>162</v>
      </c>
      <c r="CA121" s="14">
        <v>2</v>
      </c>
      <c r="CB121" s="14">
        <f t="shared" si="180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674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674</v>
      </c>
      <c r="CN121" s="14">
        <f>INDEX(属性投放!$BD$6:$BD$85,(BW121-2)*20+CB121)</f>
        <v>750</v>
      </c>
      <c r="CQ121" s="13">
        <v>117</v>
      </c>
      <c r="CR121" s="13">
        <f t="shared" si="209"/>
        <v>3</v>
      </c>
      <c r="CS121" s="13">
        <f t="shared" si="210"/>
        <v>13</v>
      </c>
      <c r="CT121" s="14">
        <f t="shared" si="211"/>
        <v>4</v>
      </c>
      <c r="CU121" s="14">
        <f t="shared" si="212"/>
        <v>1102003</v>
      </c>
      <c r="CV121" s="14" t="str">
        <f>INDEX($O$6:$O$36,CR121)&amp;"-"&amp;INDEX(属性投放!$AB$7:$AB$36,CX121)&amp;"-魂火-"&amp;CZ121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701</v>
      </c>
      <c r="CZ121" s="14">
        <f>INDEX(属性投放!$AM$7:$AM$58,CS121)</f>
        <v>2</v>
      </c>
      <c r="DA121" s="14">
        <f t="shared" si="181"/>
        <v>13</v>
      </c>
      <c r="DB121" s="14">
        <f>INDEX(属性投放!$AN$7:$AN$58,DA121)</f>
        <v>52</v>
      </c>
      <c r="DC121" s="14" t="s">
        <v>702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703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704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2"/>
        <v>1102006</v>
      </c>
      <c r="DQ121" s="14" t="str">
        <f t="shared" si="183"/>
        <v>项羽17突</v>
      </c>
      <c r="DR121" s="14">
        <f t="shared" si="213"/>
        <v>8</v>
      </c>
      <c r="DS121" s="14">
        <f t="shared" si="214"/>
        <v>9</v>
      </c>
      <c r="DT121" s="14">
        <f t="shared" si="215"/>
        <v>8</v>
      </c>
      <c r="DU121" s="14">
        <f t="shared" si="184"/>
        <v>5</v>
      </c>
      <c r="DV121" s="14">
        <f t="shared" si="185"/>
        <v>17</v>
      </c>
      <c r="DW121" s="14">
        <f t="shared" si="186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3"/>
        <v>12595</v>
      </c>
      <c r="EC121" s="14">
        <f t="shared" si="284"/>
        <v>13145</v>
      </c>
      <c r="ED121" s="14">
        <f t="shared" si="285"/>
        <v>14595</v>
      </c>
      <c r="EE121" s="14">
        <f t="shared" si="286"/>
        <v>14595</v>
      </c>
      <c r="EF121" s="14">
        <f t="shared" si="287"/>
        <v>16670</v>
      </c>
      <c r="EG121" s="14">
        <f t="shared" si="288"/>
        <v>6465</v>
      </c>
      <c r="EH121" s="14">
        <f t="shared" si="289"/>
        <v>7185</v>
      </c>
      <c r="EI121" s="14">
        <f t="shared" si="290"/>
        <v>7185</v>
      </c>
      <c r="EJ121" s="14">
        <f t="shared" si="291"/>
        <v>8199</v>
      </c>
      <c r="EK121" s="14">
        <f t="shared" si="292"/>
        <v>9690</v>
      </c>
      <c r="EL121" s="14">
        <f t="shared" si="293"/>
        <v>124200</v>
      </c>
      <c r="EM121" s="14">
        <f t="shared" si="294"/>
        <v>129450</v>
      </c>
      <c r="EN121" s="14">
        <f t="shared" si="295"/>
        <v>129450</v>
      </c>
      <c r="EO121" s="14">
        <f t="shared" si="296"/>
        <v>144050</v>
      </c>
      <c r="EP121" s="14">
        <f t="shared" si="297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FF121" s="14">
        <f>INDEX(属性投放!$BP$6:$BP$85,(卡牌属性!$DU121-2)*20+卡牌属性!$DV121)</f>
        <v>1800</v>
      </c>
      <c r="FG121" s="14">
        <f>INDEX(属性投放!$BP$6:$BP$85,(卡牌属性!$DU121-2)*20+卡牌属性!$DV121)</f>
        <v>1800</v>
      </c>
      <c r="FH121" s="14">
        <f>INDEX(属性投放!$BP$6:$BP$85,(卡牌属性!$DU121-2)*20+卡牌属性!$DV121)</f>
        <v>1800</v>
      </c>
      <c r="FI121" s="14">
        <f>INDEX(属性投放!$BP$6:$BP$85,(卡牌属性!$DU121-2)*20+卡牌属性!$DV121)</f>
        <v>1800</v>
      </c>
      <c r="FJ121" s="14">
        <f>INDEX(属性投放!$BP$6:$BP$85,(卡牌属性!$DU121-2)*20+卡牌属性!$DV121)</f>
        <v>1800</v>
      </c>
      <c r="FK121" s="14">
        <f>INDEX(属性投放!$BQ$6:$BQ$85,(卡牌属性!$DU121-2)*20+卡牌属性!$DV121)</f>
        <v>900</v>
      </c>
      <c r="FL121" s="14">
        <f>INDEX(属性投放!$BQ$6:$BQ$85,(卡牌属性!$DU121-2)*20+卡牌属性!$DV121)</f>
        <v>900</v>
      </c>
      <c r="FM121" s="14">
        <f>INDEX(属性投放!$BQ$6:$BQ$85,(卡牌属性!$DU121-2)*20+卡牌属性!$DV121)</f>
        <v>900</v>
      </c>
      <c r="FN121" s="14">
        <f>INDEX(属性投放!$BQ$6:$BQ$85,(卡牌属性!$DU121-2)*20+卡牌属性!$DV121)</f>
        <v>900</v>
      </c>
      <c r="FO121" s="14">
        <f>INDEX(属性投放!$BQ$6:$BQ$85,(卡牌属性!$DU121-2)*20+卡牌属性!$DV121)</f>
        <v>900</v>
      </c>
      <c r="FP121" s="14">
        <f>INDEX(属性投放!$BR$6:$BR$85,(卡牌属性!$DU121-2)*20+卡牌属性!$DV121)</f>
        <v>18000</v>
      </c>
      <c r="FQ121" s="14">
        <f>INDEX(属性投放!$BR$6:$BR$85,(卡牌属性!$DU121-2)*20+卡牌属性!$DV121)</f>
        <v>18000</v>
      </c>
      <c r="FR121" s="14">
        <f>INDEX(属性投放!$BR$6:$BR$85,(卡牌属性!$DU121-2)*20+卡牌属性!$DV121)</f>
        <v>18000</v>
      </c>
      <c r="FS121" s="14">
        <f>INDEX(属性投放!$BR$6:$BR$85,(卡牌属性!$DU121-2)*20+卡牌属性!$DV121)</f>
        <v>18000</v>
      </c>
      <c r="FT121" s="14">
        <f>INDEX(属性投放!$BR$6:$BR$85,(卡牌属性!$DU121-2)*20+卡牌属性!$DV121)</f>
        <v>18000</v>
      </c>
      <c r="FX121" s="13">
        <v>117</v>
      </c>
      <c r="FY121" s="13">
        <f t="shared" si="299"/>
        <v>24</v>
      </c>
      <c r="FZ121" s="14">
        <f t="shared" si="216"/>
        <v>1102024</v>
      </c>
      <c r="GA121" s="14" t="s">
        <v>1478</v>
      </c>
      <c r="GB121" s="14">
        <f t="shared" si="258"/>
        <v>2</v>
      </c>
      <c r="GC121" s="14" t="str">
        <f t="shared" si="259"/>
        <v>朱仙-2星</v>
      </c>
      <c r="GD121" s="14">
        <f>INDEX(Y$6:Y$36,$FY121)+INDEX(属性偏向!Z$4:Z$8,卡牌属性!$GB121)</f>
        <v>6</v>
      </c>
      <c r="GE121" s="14" t="str">
        <f>INDEX(属性评价,卡牌属性!GD121)</f>
        <v>B+</v>
      </c>
      <c r="GF121" s="14">
        <f>INDEX(Z$6:Z$36,$FY121)+INDEX(属性偏向!AA$4:AA$8,卡牌属性!$GB121)</f>
        <v>6</v>
      </c>
      <c r="GG121" s="14" t="str">
        <f>INDEX(属性评价,卡牌属性!GF121)</f>
        <v>B+</v>
      </c>
      <c r="GH121" s="14">
        <f>INDEX(AA$6:AA$36,$FY121)+INDEX(属性偏向!AB$4:AB$8,卡牌属性!$GB121)</f>
        <v>6</v>
      </c>
      <c r="GI121" s="14" t="str">
        <f>INDEX(属性评价,卡牌属性!GH121)</f>
        <v>B+</v>
      </c>
      <c r="HA121" s="13">
        <v>117</v>
      </c>
      <c r="HB121" s="13">
        <f>MATCH(HA121-1,属性投放!$T$6:$T$66,1)</f>
        <v>28</v>
      </c>
      <c r="HC121" s="13">
        <f>MATCH(HA121,属性投放!$AN$6:$AN$58,1)-1</f>
        <v>39</v>
      </c>
      <c r="HD121" s="13">
        <f>MATCH(HA121-1,属性投放!$AD$6:$AD$26,1)</f>
        <v>16</v>
      </c>
      <c r="HE121" s="13" t="str">
        <f>INDEX(属性投放!$AB$7:$AB$26,卡牌属性!HD121)</f>
        <v>大焦热</v>
      </c>
      <c r="HF121" s="14">
        <f t="shared" si="262"/>
        <v>4060</v>
      </c>
      <c r="HG121" s="14">
        <f t="shared" si="263"/>
        <v>2014</v>
      </c>
      <c r="HH121" s="14">
        <f t="shared" si="264"/>
        <v>39900</v>
      </c>
      <c r="HI121" s="14">
        <f t="shared" si="265"/>
        <v>20</v>
      </c>
      <c r="HJ121" s="14">
        <f t="shared" si="266"/>
        <v>10</v>
      </c>
      <c r="HK121" s="14">
        <f t="shared" si="267"/>
        <v>200</v>
      </c>
      <c r="HL121" s="14">
        <f>HF121+HI121*($HA121-INDEX(属性投放!$AD$6:$AD$26,卡牌属性!$HD121))</f>
        <v>4200</v>
      </c>
      <c r="HM121" s="14">
        <f>HG121+HJ121*($HA121-INDEX(属性投放!$AD$6:$AD$26,卡牌属性!$HD121))</f>
        <v>2084</v>
      </c>
      <c r="HN121" s="14">
        <f>HH121+HK121*($HA121-INDEX(属性投放!$AD$6:$AD$26,卡牌属性!$HD121))</f>
        <v>41300</v>
      </c>
      <c r="HO121" s="14">
        <f t="shared" si="268"/>
        <v>5875</v>
      </c>
      <c r="HP121" s="14">
        <f t="shared" si="269"/>
        <v>2941</v>
      </c>
      <c r="HQ121" s="14">
        <f t="shared" si="270"/>
        <v>58750</v>
      </c>
      <c r="HR121" s="14">
        <f>IF(COUNTIF(属性投放!$AN$7:$AN$58,"="&amp;卡牌属性!HA121)&gt;0,卡牌属性!HC121,0)</f>
        <v>39</v>
      </c>
      <c r="HS121" s="14">
        <f t="shared" si="271"/>
        <v>450</v>
      </c>
      <c r="HT121" s="14">
        <f t="shared" si="272"/>
        <v>225</v>
      </c>
      <c r="HU121" s="14">
        <f t="shared" si="273"/>
        <v>4500</v>
      </c>
      <c r="HV121" s="14">
        <f>IF(COUNTIF(属性投放!$AD$6:$AD$26,"="&amp;卡牌属性!HA121)&gt;0,卡牌属性!HD121,0)</f>
        <v>16</v>
      </c>
      <c r="HW121" s="14">
        <f t="shared" si="274"/>
        <v>700</v>
      </c>
      <c r="HX121" s="14">
        <f t="shared" si="275"/>
        <v>350</v>
      </c>
      <c r="HY121" s="14">
        <f t="shared" si="276"/>
        <v>7000</v>
      </c>
      <c r="HZ121" s="14">
        <f t="shared" si="218"/>
        <v>20</v>
      </c>
      <c r="IA121" s="14">
        <f t="shared" si="219"/>
        <v>10</v>
      </c>
      <c r="IB121" s="14">
        <f t="shared" si="220"/>
        <v>200</v>
      </c>
      <c r="IC121" s="14">
        <f t="shared" si="221"/>
        <v>10075</v>
      </c>
      <c r="ID121" s="14">
        <f t="shared" si="222"/>
        <v>5025</v>
      </c>
      <c r="IE121" s="14">
        <f t="shared" si="223"/>
        <v>100050</v>
      </c>
      <c r="IF121" s="14">
        <f t="shared" si="224"/>
        <v>600</v>
      </c>
      <c r="IG121" s="14">
        <f t="shared" si="225"/>
        <v>13500</v>
      </c>
      <c r="IH121" s="14">
        <f t="shared" si="226"/>
        <v>21000</v>
      </c>
      <c r="II121" s="14">
        <f t="shared" si="227"/>
        <v>301300</v>
      </c>
      <c r="IJ121" s="17">
        <f t="shared" si="228"/>
        <v>1.9913707268503153E-3</v>
      </c>
      <c r="IK121" s="17">
        <f t="shared" si="229"/>
        <v>4.4805841354132098E-2</v>
      </c>
      <c r="IL121" s="17">
        <f t="shared" si="230"/>
        <v>6.9697975439761042E-2</v>
      </c>
      <c r="IM121" s="23">
        <f>SUM(IF$5:IF121)</f>
        <v>37780</v>
      </c>
      <c r="IN121" s="14">
        <f>SUM(IG$5:IG121)</f>
        <v>176320</v>
      </c>
      <c r="IO121" s="14">
        <f>SUM(IH$5:IH121)</f>
        <v>85660</v>
      </c>
      <c r="IP121" s="17">
        <f t="shared" si="231"/>
        <v>0.12538997676734151</v>
      </c>
      <c r="IQ121" s="17">
        <f t="shared" si="232"/>
        <v>0.5851974775970793</v>
      </c>
      <c r="IR121" s="17">
        <f t="shared" si="233"/>
        <v>0.28430136076999668</v>
      </c>
    </row>
    <row r="122" spans="31:252" ht="16.5" x14ac:dyDescent="0.2">
      <c r="AE122" s="13">
        <v>118</v>
      </c>
      <c r="AF122" s="13">
        <f t="shared" si="208"/>
        <v>6</v>
      </c>
      <c r="AG122" s="13">
        <f t="shared" si="172"/>
        <v>4</v>
      </c>
      <c r="AH122" s="14">
        <f t="shared" si="173"/>
        <v>1101006</v>
      </c>
      <c r="AI122" s="14" t="str">
        <f t="shared" si="174"/>
        <v>红莲·缇娜18突</v>
      </c>
      <c r="AJ122" s="25" t="s">
        <v>162</v>
      </c>
      <c r="AK122" s="14">
        <v>1</v>
      </c>
      <c r="AL122" s="14">
        <f t="shared" si="175"/>
        <v>18</v>
      </c>
      <c r="AM122" s="14">
        <f>INDEX(属性投放!$DE$6:$DE$85,(卡牌属性!AG122-2)*20+卡牌属性!AL122)</f>
        <v>21304</v>
      </c>
      <c r="AN122" s="14">
        <f t="shared" si="277"/>
        <v>21304</v>
      </c>
      <c r="AO122" s="14">
        <f t="shared" si="277"/>
        <v>21304</v>
      </c>
      <c r="AP122" s="14">
        <f t="shared" si="277"/>
        <v>21304</v>
      </c>
      <c r="AQ122" s="14">
        <f t="shared" si="277"/>
        <v>21304</v>
      </c>
      <c r="AR122" s="14">
        <f>INDEX(属性投放!$DF$6:$DF$85,(卡牌属性!AG122-2)*20+卡牌属性!AL122)</f>
        <v>10653</v>
      </c>
      <c r="AS122" s="14">
        <f t="shared" si="278"/>
        <v>10653</v>
      </c>
      <c r="AT122" s="14">
        <f t="shared" si="278"/>
        <v>10653</v>
      </c>
      <c r="AU122" s="14">
        <f t="shared" si="278"/>
        <v>10653</v>
      </c>
      <c r="AV122" s="14">
        <f t="shared" si="278"/>
        <v>10653</v>
      </c>
      <c r="AW122" s="14">
        <f>INDEX(属性投放!$DG$6:$DG$85,(卡牌属性!AG122-2)*20+卡牌属性!AL122)</f>
        <v>106420</v>
      </c>
      <c r="AX122" s="14">
        <f t="shared" si="279"/>
        <v>106420</v>
      </c>
      <c r="AY122" s="14">
        <f t="shared" si="279"/>
        <v>106420</v>
      </c>
      <c r="AZ122" s="14">
        <f t="shared" si="279"/>
        <v>106420</v>
      </c>
      <c r="BA122" s="14">
        <f t="shared" si="279"/>
        <v>106420</v>
      </c>
      <c r="BB122" s="14">
        <f>INDEX(属性投放!$DK$6:$DK$85,(卡牌属性!AG122-2)*20+卡牌属性!AL122)</f>
        <v>417</v>
      </c>
      <c r="BC122" s="14">
        <f t="shared" si="280"/>
        <v>417</v>
      </c>
      <c r="BD122" s="14">
        <f t="shared" si="280"/>
        <v>417</v>
      </c>
      <c r="BE122" s="14">
        <f t="shared" si="280"/>
        <v>417</v>
      </c>
      <c r="BF122" s="14">
        <f t="shared" si="280"/>
        <v>417</v>
      </c>
      <c r="BG122" s="14">
        <f>INDEX(属性投放!$DL$6:$DL$85,(卡牌属性!AG122-2)*20+卡牌属性!AL122)</f>
        <v>209</v>
      </c>
      <c r="BH122" s="14">
        <f t="shared" si="281"/>
        <v>209</v>
      </c>
      <c r="BI122" s="14">
        <f t="shared" si="281"/>
        <v>209</v>
      </c>
      <c r="BJ122" s="14">
        <f t="shared" si="281"/>
        <v>209</v>
      </c>
      <c r="BK122" s="14">
        <f t="shared" si="281"/>
        <v>209</v>
      </c>
      <c r="BL122" s="14">
        <f>INDEX(属性投放!$DM$6:$DM$85,(卡牌属性!AG122-2)*20+卡牌属性!AL122)</f>
        <v>2085</v>
      </c>
      <c r="BM122" s="14">
        <f t="shared" si="282"/>
        <v>2085</v>
      </c>
      <c r="BN122" s="14">
        <f t="shared" si="282"/>
        <v>2085</v>
      </c>
      <c r="BO122" s="14">
        <f t="shared" si="282"/>
        <v>2085</v>
      </c>
      <c r="BP122" s="14">
        <f t="shared" si="282"/>
        <v>2085</v>
      </c>
      <c r="BU122" s="13">
        <v>118</v>
      </c>
      <c r="BV122" s="13">
        <f t="shared" si="176"/>
        <v>6</v>
      </c>
      <c r="BW122" s="14">
        <f t="shared" si="177"/>
        <v>5</v>
      </c>
      <c r="BX122" s="14">
        <f t="shared" si="178"/>
        <v>1102006</v>
      </c>
      <c r="BY122" s="14" t="str">
        <f t="shared" si="179"/>
        <v>项羽18突</v>
      </c>
      <c r="BZ122" s="25" t="s">
        <v>162</v>
      </c>
      <c r="CA122" s="14">
        <v>2</v>
      </c>
      <c r="CB122" s="14">
        <f t="shared" si="180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674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674</v>
      </c>
      <c r="CN122" s="14">
        <f>INDEX(属性投放!$BD$6:$BD$85,(BW122-2)*20+CB122)</f>
        <v>750</v>
      </c>
      <c r="CQ122" s="13">
        <v>118</v>
      </c>
      <c r="CR122" s="13">
        <f t="shared" si="209"/>
        <v>3</v>
      </c>
      <c r="CS122" s="13">
        <f t="shared" si="210"/>
        <v>14</v>
      </c>
      <c r="CT122" s="14">
        <f t="shared" si="211"/>
        <v>4</v>
      </c>
      <c r="CU122" s="14">
        <f t="shared" si="212"/>
        <v>1102003</v>
      </c>
      <c r="CV122" s="14" t="str">
        <f>INDEX($O$6:$O$36,CR122)&amp;"-"&amp;INDEX(属性投放!$AB$7:$AB$36,CX122)&amp;"-魂火-"&amp;CZ122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701</v>
      </c>
      <c r="CZ122" s="14">
        <f>INDEX(属性投放!$AM$7:$AM$58,CS122)</f>
        <v>1</v>
      </c>
      <c r="DA122" s="14">
        <f t="shared" si="181"/>
        <v>14</v>
      </c>
      <c r="DB122" s="14">
        <f>INDEX(属性投放!$AN$7:$AN$58,DA122)</f>
        <v>55</v>
      </c>
      <c r="DC122" s="14" t="s">
        <v>702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703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704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2"/>
        <v>1102006</v>
      </c>
      <c r="DQ122" s="14" t="str">
        <f t="shared" si="183"/>
        <v>项羽18突</v>
      </c>
      <c r="DR122" s="14">
        <f t="shared" si="213"/>
        <v>8</v>
      </c>
      <c r="DS122" s="14">
        <f t="shared" si="214"/>
        <v>9</v>
      </c>
      <c r="DT122" s="14">
        <f t="shared" si="215"/>
        <v>8</v>
      </c>
      <c r="DU122" s="14">
        <f t="shared" si="184"/>
        <v>5</v>
      </c>
      <c r="DV122" s="14">
        <f t="shared" si="185"/>
        <v>18</v>
      </c>
      <c r="DW122" s="14">
        <f t="shared" si="186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3"/>
        <v>14875</v>
      </c>
      <c r="EC122" s="14">
        <f t="shared" si="284"/>
        <v>15545</v>
      </c>
      <c r="ED122" s="14">
        <f t="shared" si="285"/>
        <v>17195</v>
      </c>
      <c r="EE122" s="14">
        <f t="shared" si="286"/>
        <v>17195</v>
      </c>
      <c r="EF122" s="14">
        <f t="shared" si="287"/>
        <v>19670</v>
      </c>
      <c r="EG122" s="14">
        <f t="shared" si="288"/>
        <v>7669</v>
      </c>
      <c r="EH122" s="14">
        <f t="shared" si="289"/>
        <v>8485</v>
      </c>
      <c r="EI122" s="14">
        <f t="shared" si="290"/>
        <v>8485</v>
      </c>
      <c r="EJ122" s="14">
        <f t="shared" si="291"/>
        <v>9699</v>
      </c>
      <c r="EK122" s="14">
        <f t="shared" si="292"/>
        <v>11390</v>
      </c>
      <c r="EL122" s="14">
        <f t="shared" si="293"/>
        <v>147000</v>
      </c>
      <c r="EM122" s="14">
        <f t="shared" si="294"/>
        <v>153450</v>
      </c>
      <c r="EN122" s="14">
        <f t="shared" si="295"/>
        <v>153450</v>
      </c>
      <c r="EO122" s="14">
        <f t="shared" si="296"/>
        <v>170050</v>
      </c>
      <c r="EP122" s="14">
        <f t="shared" si="297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FF122" s="14">
        <f>INDEX(属性投放!$BP$6:$BP$85,(卡牌属性!$DU122-2)*20+卡牌属性!$DV122)</f>
        <v>3200</v>
      </c>
      <c r="FG122" s="14">
        <f>INDEX(属性投放!$BP$6:$BP$85,(卡牌属性!$DU122-2)*20+卡牌属性!$DV122)</f>
        <v>3200</v>
      </c>
      <c r="FH122" s="14">
        <f>INDEX(属性投放!$BP$6:$BP$85,(卡牌属性!$DU122-2)*20+卡牌属性!$DV122)</f>
        <v>3200</v>
      </c>
      <c r="FI122" s="14">
        <f>INDEX(属性投放!$BP$6:$BP$85,(卡牌属性!$DU122-2)*20+卡牌属性!$DV122)</f>
        <v>3200</v>
      </c>
      <c r="FJ122" s="14">
        <f>INDEX(属性投放!$BP$6:$BP$85,(卡牌属性!$DU122-2)*20+卡牌属性!$DV122)</f>
        <v>3200</v>
      </c>
      <c r="FK122" s="14">
        <f>INDEX(属性投放!$BQ$6:$BQ$85,(卡牌属性!$DU122-2)*20+卡牌属性!$DV122)</f>
        <v>1600</v>
      </c>
      <c r="FL122" s="14">
        <f>INDEX(属性投放!$BQ$6:$BQ$85,(卡牌属性!$DU122-2)*20+卡牌属性!$DV122)</f>
        <v>1600</v>
      </c>
      <c r="FM122" s="14">
        <f>INDEX(属性投放!$BQ$6:$BQ$85,(卡牌属性!$DU122-2)*20+卡牌属性!$DV122)</f>
        <v>1600</v>
      </c>
      <c r="FN122" s="14">
        <f>INDEX(属性投放!$BQ$6:$BQ$85,(卡牌属性!$DU122-2)*20+卡牌属性!$DV122)</f>
        <v>1600</v>
      </c>
      <c r="FO122" s="14">
        <f>INDEX(属性投放!$BQ$6:$BQ$85,(卡牌属性!$DU122-2)*20+卡牌属性!$DV122)</f>
        <v>1600</v>
      </c>
      <c r="FP122" s="14">
        <f>INDEX(属性投放!$BR$6:$BR$85,(卡牌属性!$DU122-2)*20+卡牌属性!$DV122)</f>
        <v>32000</v>
      </c>
      <c r="FQ122" s="14">
        <f>INDEX(属性投放!$BR$6:$BR$85,(卡牌属性!$DU122-2)*20+卡牌属性!$DV122)</f>
        <v>32000</v>
      </c>
      <c r="FR122" s="14">
        <f>INDEX(属性投放!$BR$6:$BR$85,(卡牌属性!$DU122-2)*20+卡牌属性!$DV122)</f>
        <v>32000</v>
      </c>
      <c r="FS122" s="14">
        <f>INDEX(属性投放!$BR$6:$BR$85,(卡牌属性!$DU122-2)*20+卡牌属性!$DV122)</f>
        <v>32000</v>
      </c>
      <c r="FT122" s="14">
        <f>INDEX(属性投放!$BR$6:$BR$85,(卡牌属性!$DU122-2)*20+卡牌属性!$DV122)</f>
        <v>32000</v>
      </c>
      <c r="FX122" s="13">
        <v>118</v>
      </c>
      <c r="FY122" s="13">
        <f t="shared" si="299"/>
        <v>24</v>
      </c>
      <c r="FZ122" s="14">
        <f t="shared" si="216"/>
        <v>1102024</v>
      </c>
      <c r="GA122" s="14" t="s">
        <v>1478</v>
      </c>
      <c r="GB122" s="14">
        <f t="shared" si="258"/>
        <v>3</v>
      </c>
      <c r="GC122" s="14" t="str">
        <f t="shared" si="259"/>
        <v>朱仙-3星</v>
      </c>
      <c r="GD122" s="14">
        <f>INDEX(Y$6:Y$36,$FY122)+INDEX(属性偏向!Z$4:Z$8,卡牌属性!$GB122)</f>
        <v>7</v>
      </c>
      <c r="GE122" s="14" t="str">
        <f>INDEX(属性评价,卡牌属性!GD122)</f>
        <v>A</v>
      </c>
      <c r="GF122" s="14">
        <f>INDEX(Z$6:Z$36,$FY122)+INDEX(属性偏向!AA$4:AA$8,卡牌属性!$GB122)</f>
        <v>6</v>
      </c>
      <c r="GG122" s="14" t="str">
        <f>INDEX(属性评价,卡牌属性!GF122)</f>
        <v>B+</v>
      </c>
      <c r="GH122" s="14">
        <f>INDEX(AA$6:AA$36,$FY122)+INDEX(属性偏向!AB$4:AB$8,卡牌属性!$GB122)</f>
        <v>6</v>
      </c>
      <c r="GI122" s="14" t="str">
        <f>INDEX(属性评价,卡牌属性!GH122)</f>
        <v>B+</v>
      </c>
      <c r="HA122" s="13">
        <v>118</v>
      </c>
      <c r="HB122" s="13">
        <f>MATCH(HA122-1,属性投放!$T$6:$T$66,1)</f>
        <v>29</v>
      </c>
      <c r="HC122" s="13">
        <f>MATCH(HA122,属性投放!$AN$6:$AN$58,1)-1</f>
        <v>39</v>
      </c>
      <c r="HD122" s="13">
        <f>MATCH(HA122-1,属性投放!$AD$6:$AD$26,1)</f>
        <v>17</v>
      </c>
      <c r="HE122" s="13" t="str">
        <f>INDEX(属性投放!$AB$7:$AB$26,卡牌属性!HD122)</f>
        <v>大焦热+1</v>
      </c>
      <c r="HF122" s="14">
        <f t="shared" si="262"/>
        <v>4900</v>
      </c>
      <c r="HG122" s="14">
        <f t="shared" si="263"/>
        <v>2434</v>
      </c>
      <c r="HH122" s="14">
        <f t="shared" si="264"/>
        <v>48300</v>
      </c>
      <c r="HI122" s="14">
        <f t="shared" si="265"/>
        <v>20</v>
      </c>
      <c r="HJ122" s="14">
        <f t="shared" si="266"/>
        <v>10</v>
      </c>
      <c r="HK122" s="14">
        <f t="shared" si="267"/>
        <v>200</v>
      </c>
      <c r="HL122" s="14">
        <f>HF122+HI122*($HA122-INDEX(属性投放!$AD$6:$AD$26,卡牌属性!$HD122))</f>
        <v>4920</v>
      </c>
      <c r="HM122" s="14">
        <f>HG122+HJ122*($HA122-INDEX(属性投放!$AD$6:$AD$26,卡牌属性!$HD122))</f>
        <v>2444</v>
      </c>
      <c r="HN122" s="14">
        <f>HH122+HK122*($HA122-INDEX(属性投放!$AD$6:$AD$26,卡牌属性!$HD122))</f>
        <v>48500</v>
      </c>
      <c r="HO122" s="14">
        <f t="shared" si="268"/>
        <v>5875</v>
      </c>
      <c r="HP122" s="14">
        <f t="shared" si="269"/>
        <v>2941</v>
      </c>
      <c r="HQ122" s="14">
        <f t="shared" si="270"/>
        <v>58750</v>
      </c>
      <c r="HR122" s="14">
        <f>IF(COUNTIF(属性投放!$AN$7:$AN$58,"="&amp;卡牌属性!HA122)&gt;0,卡牌属性!HC122,0)</f>
        <v>0</v>
      </c>
      <c r="HS122" s="14">
        <f t="shared" si="271"/>
        <v>0</v>
      </c>
      <c r="HT122" s="14">
        <f t="shared" si="272"/>
        <v>0</v>
      </c>
      <c r="HU122" s="14">
        <f t="shared" si="273"/>
        <v>0</v>
      </c>
      <c r="HV122" s="14">
        <f>IF(COUNTIF(属性投放!$AD$6:$AD$26,"="&amp;卡牌属性!HA122)&gt;0,卡牌属性!HD122,0)</f>
        <v>0</v>
      </c>
      <c r="HW122" s="14">
        <f t="shared" si="274"/>
        <v>0</v>
      </c>
      <c r="HX122" s="14">
        <f t="shared" si="275"/>
        <v>0</v>
      </c>
      <c r="HY122" s="14">
        <f t="shared" si="276"/>
        <v>0</v>
      </c>
      <c r="HZ122" s="14">
        <f t="shared" si="218"/>
        <v>20</v>
      </c>
      <c r="IA122" s="14">
        <f t="shared" si="219"/>
        <v>10</v>
      </c>
      <c r="IB122" s="14">
        <f t="shared" si="220"/>
        <v>200</v>
      </c>
      <c r="IC122" s="14">
        <f t="shared" si="221"/>
        <v>10795</v>
      </c>
      <c r="ID122" s="14">
        <f t="shared" si="222"/>
        <v>5385</v>
      </c>
      <c r="IE122" s="14">
        <f t="shared" si="223"/>
        <v>107250</v>
      </c>
      <c r="IF122" s="14">
        <f t="shared" si="224"/>
        <v>600</v>
      </c>
      <c r="IG122" s="14">
        <f t="shared" si="225"/>
        <v>0</v>
      </c>
      <c r="IH122" s="14">
        <f t="shared" si="226"/>
        <v>0</v>
      </c>
      <c r="II122" s="14">
        <f t="shared" si="227"/>
        <v>322900</v>
      </c>
      <c r="IJ122" s="17">
        <f t="shared" si="228"/>
        <v>1.8581604211830288E-3</v>
      </c>
      <c r="IK122" s="17">
        <f t="shared" si="229"/>
        <v>0</v>
      </c>
      <c r="IL122" s="17">
        <f t="shared" si="230"/>
        <v>0</v>
      </c>
      <c r="IM122" s="23">
        <f>SUM(IF$5:IF122)</f>
        <v>38380</v>
      </c>
      <c r="IN122" s="14">
        <f>SUM(IG$5:IG122)</f>
        <v>176320</v>
      </c>
      <c r="IO122" s="14">
        <f>SUM(IH$5:IH122)</f>
        <v>85660</v>
      </c>
      <c r="IP122" s="17">
        <f t="shared" si="231"/>
        <v>0.11886032827500774</v>
      </c>
      <c r="IQ122" s="17">
        <f t="shared" si="232"/>
        <v>0.54605140910498606</v>
      </c>
      <c r="IR122" s="17">
        <f t="shared" si="233"/>
        <v>0.26528336946423042</v>
      </c>
    </row>
    <row r="123" spans="31:252" ht="16.5" x14ac:dyDescent="0.2">
      <c r="AE123" s="13">
        <v>119</v>
      </c>
      <c r="AF123" s="13">
        <f t="shared" si="208"/>
        <v>6</v>
      </c>
      <c r="AG123" s="13">
        <f t="shared" si="172"/>
        <v>4</v>
      </c>
      <c r="AH123" s="14">
        <f t="shared" si="173"/>
        <v>1101006</v>
      </c>
      <c r="AI123" s="14" t="str">
        <f t="shared" si="174"/>
        <v>红莲·缇娜19突</v>
      </c>
      <c r="AJ123" s="25" t="s">
        <v>162</v>
      </c>
      <c r="AK123" s="14">
        <v>1</v>
      </c>
      <c r="AL123" s="14">
        <f t="shared" si="175"/>
        <v>19</v>
      </c>
      <c r="AM123" s="14">
        <f>INDEX(属性投放!$DE$6:$DE$85,(卡牌属性!AG123-2)*20+卡牌属性!AL123)</f>
        <v>33219</v>
      </c>
      <c r="AN123" s="14">
        <f t="shared" si="277"/>
        <v>33219</v>
      </c>
      <c r="AO123" s="14">
        <f t="shared" si="277"/>
        <v>33219</v>
      </c>
      <c r="AP123" s="14">
        <f t="shared" si="277"/>
        <v>33219</v>
      </c>
      <c r="AQ123" s="14">
        <f t="shared" si="277"/>
        <v>33219</v>
      </c>
      <c r="AR123" s="14">
        <f>INDEX(属性投放!$DF$6:$DF$85,(卡牌属性!AG123-2)*20+卡牌属性!AL123)</f>
        <v>16623</v>
      </c>
      <c r="AS123" s="14">
        <f t="shared" si="278"/>
        <v>16623</v>
      </c>
      <c r="AT123" s="14">
        <f t="shared" si="278"/>
        <v>16623</v>
      </c>
      <c r="AU123" s="14">
        <f t="shared" si="278"/>
        <v>16623</v>
      </c>
      <c r="AV123" s="14">
        <f t="shared" si="278"/>
        <v>16623</v>
      </c>
      <c r="AW123" s="14">
        <f>INDEX(属性投放!$DG$6:$DG$85,(卡牌属性!AG123-2)*20+卡牌属性!AL123)</f>
        <v>165995</v>
      </c>
      <c r="AX123" s="14">
        <f t="shared" si="279"/>
        <v>165995</v>
      </c>
      <c r="AY123" s="14">
        <f t="shared" si="279"/>
        <v>165995</v>
      </c>
      <c r="AZ123" s="14">
        <f t="shared" si="279"/>
        <v>165995</v>
      </c>
      <c r="BA123" s="14">
        <f t="shared" si="279"/>
        <v>165995</v>
      </c>
      <c r="BB123" s="14">
        <f>INDEX(属性投放!$DK$6:$DK$85,(卡牌属性!AG123-2)*20+卡牌属性!AL123)</f>
        <v>826</v>
      </c>
      <c r="BC123" s="14">
        <f t="shared" si="280"/>
        <v>826</v>
      </c>
      <c r="BD123" s="14">
        <f t="shared" si="280"/>
        <v>826</v>
      </c>
      <c r="BE123" s="14">
        <f t="shared" si="280"/>
        <v>826</v>
      </c>
      <c r="BF123" s="14">
        <f t="shared" si="280"/>
        <v>826</v>
      </c>
      <c r="BG123" s="14">
        <f>INDEX(属性投放!$DL$6:$DL$85,(卡牌属性!AG123-2)*20+卡牌属性!AL123)</f>
        <v>413</v>
      </c>
      <c r="BH123" s="14">
        <f t="shared" si="281"/>
        <v>413</v>
      </c>
      <c r="BI123" s="14">
        <f t="shared" si="281"/>
        <v>413</v>
      </c>
      <c r="BJ123" s="14">
        <f t="shared" si="281"/>
        <v>413</v>
      </c>
      <c r="BK123" s="14">
        <f t="shared" si="281"/>
        <v>413</v>
      </c>
      <c r="BL123" s="14">
        <f>INDEX(属性投放!$DM$6:$DM$85,(卡牌属性!AG123-2)*20+卡牌属性!AL123)</f>
        <v>4130</v>
      </c>
      <c r="BM123" s="14">
        <f t="shared" si="282"/>
        <v>4130</v>
      </c>
      <c r="BN123" s="14">
        <f t="shared" si="282"/>
        <v>4130</v>
      </c>
      <c r="BO123" s="14">
        <f t="shared" si="282"/>
        <v>4130</v>
      </c>
      <c r="BP123" s="14">
        <f t="shared" si="282"/>
        <v>4130</v>
      </c>
      <c r="BU123" s="13">
        <v>119</v>
      </c>
      <c r="BV123" s="13">
        <f t="shared" si="176"/>
        <v>6</v>
      </c>
      <c r="BW123" s="14">
        <f t="shared" si="177"/>
        <v>5</v>
      </c>
      <c r="BX123" s="14">
        <f t="shared" si="178"/>
        <v>1102006</v>
      </c>
      <c r="BY123" s="14" t="str">
        <f t="shared" si="179"/>
        <v>项羽19突</v>
      </c>
      <c r="BZ123" s="25" t="s">
        <v>162</v>
      </c>
      <c r="CA123" s="14">
        <v>2</v>
      </c>
      <c r="CB123" s="14">
        <f t="shared" si="180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674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674</v>
      </c>
      <c r="CN123" s="14">
        <f>INDEX(属性投放!$BD$6:$BD$85,(BW123-2)*20+CB123)</f>
        <v>1000</v>
      </c>
      <c r="CQ123" s="13">
        <v>119</v>
      </c>
      <c r="CR123" s="13">
        <f t="shared" si="209"/>
        <v>3</v>
      </c>
      <c r="CS123" s="13">
        <f t="shared" si="210"/>
        <v>15</v>
      </c>
      <c r="CT123" s="14">
        <f t="shared" si="211"/>
        <v>4</v>
      </c>
      <c r="CU123" s="14">
        <f t="shared" si="212"/>
        <v>1102003</v>
      </c>
      <c r="CV123" s="14" t="str">
        <f>INDEX($O$6:$O$36,CR123)&amp;"-"&amp;INDEX(属性投放!$AB$7:$AB$36,CX123)&amp;"-魂火-"&amp;CZ123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701</v>
      </c>
      <c r="CZ123" s="14">
        <f>INDEX(属性投放!$AM$7:$AM$58,CS123)</f>
        <v>2</v>
      </c>
      <c r="DA123" s="14">
        <f t="shared" si="181"/>
        <v>15</v>
      </c>
      <c r="DB123" s="14">
        <f>INDEX(属性投放!$AN$7:$AN$58,DA123)</f>
        <v>57</v>
      </c>
      <c r="DC123" s="14" t="s">
        <v>702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703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704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2"/>
        <v>1102006</v>
      </c>
      <c r="DQ123" s="14" t="str">
        <f t="shared" si="183"/>
        <v>项羽19突</v>
      </c>
      <c r="DR123" s="14">
        <f t="shared" si="213"/>
        <v>8</v>
      </c>
      <c r="DS123" s="14">
        <f t="shared" si="214"/>
        <v>9</v>
      </c>
      <c r="DT123" s="14">
        <f t="shared" si="215"/>
        <v>8</v>
      </c>
      <c r="DU123" s="14">
        <f t="shared" si="184"/>
        <v>5</v>
      </c>
      <c r="DV123" s="14">
        <f t="shared" si="185"/>
        <v>19</v>
      </c>
      <c r="DW123" s="14">
        <f t="shared" si="186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3"/>
        <v>18495</v>
      </c>
      <c r="EC123" s="14">
        <f t="shared" si="284"/>
        <v>19270</v>
      </c>
      <c r="ED123" s="14">
        <f t="shared" si="285"/>
        <v>21095</v>
      </c>
      <c r="EE123" s="14">
        <f t="shared" si="286"/>
        <v>21095</v>
      </c>
      <c r="EF123" s="14">
        <f t="shared" si="287"/>
        <v>23920</v>
      </c>
      <c r="EG123" s="14">
        <f t="shared" si="288"/>
        <v>9535</v>
      </c>
      <c r="EH123" s="14">
        <f t="shared" si="289"/>
        <v>10435</v>
      </c>
      <c r="EI123" s="14">
        <f t="shared" si="290"/>
        <v>10435</v>
      </c>
      <c r="EJ123" s="14">
        <f t="shared" si="291"/>
        <v>11824</v>
      </c>
      <c r="EK123" s="14">
        <f t="shared" si="292"/>
        <v>13690</v>
      </c>
      <c r="EL123" s="14">
        <f t="shared" si="293"/>
        <v>183200</v>
      </c>
      <c r="EM123" s="14">
        <f t="shared" si="294"/>
        <v>190700</v>
      </c>
      <c r="EN123" s="14">
        <f t="shared" si="295"/>
        <v>190700</v>
      </c>
      <c r="EO123" s="14">
        <f t="shared" si="296"/>
        <v>209050</v>
      </c>
      <c r="EP123" s="14">
        <f t="shared" si="297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FF123" s="14">
        <f>INDEX(属性投放!$BP$6:$BP$85,(卡牌属性!$DU123-2)*20+卡牌属性!$DV123)</f>
        <v>3200</v>
      </c>
      <c r="FG123" s="14">
        <f>INDEX(属性投放!$BP$6:$BP$85,(卡牌属性!$DU123-2)*20+卡牌属性!$DV123)</f>
        <v>3200</v>
      </c>
      <c r="FH123" s="14">
        <f>INDEX(属性投放!$BP$6:$BP$85,(卡牌属性!$DU123-2)*20+卡牌属性!$DV123)</f>
        <v>3200</v>
      </c>
      <c r="FI123" s="14">
        <f>INDEX(属性投放!$BP$6:$BP$85,(卡牌属性!$DU123-2)*20+卡牌属性!$DV123)</f>
        <v>3200</v>
      </c>
      <c r="FJ123" s="14">
        <f>INDEX(属性投放!$BP$6:$BP$85,(卡牌属性!$DU123-2)*20+卡牌属性!$DV123)</f>
        <v>3200</v>
      </c>
      <c r="FK123" s="14">
        <f>INDEX(属性投放!$BQ$6:$BQ$85,(卡牌属性!$DU123-2)*20+卡牌属性!$DV123)</f>
        <v>1600</v>
      </c>
      <c r="FL123" s="14">
        <f>INDEX(属性投放!$BQ$6:$BQ$85,(卡牌属性!$DU123-2)*20+卡牌属性!$DV123)</f>
        <v>1600</v>
      </c>
      <c r="FM123" s="14">
        <f>INDEX(属性投放!$BQ$6:$BQ$85,(卡牌属性!$DU123-2)*20+卡牌属性!$DV123)</f>
        <v>1600</v>
      </c>
      <c r="FN123" s="14">
        <f>INDEX(属性投放!$BQ$6:$BQ$85,(卡牌属性!$DU123-2)*20+卡牌属性!$DV123)</f>
        <v>1600</v>
      </c>
      <c r="FO123" s="14">
        <f>INDEX(属性投放!$BQ$6:$BQ$85,(卡牌属性!$DU123-2)*20+卡牌属性!$DV123)</f>
        <v>1600</v>
      </c>
      <c r="FP123" s="14">
        <f>INDEX(属性投放!$BR$6:$BR$85,(卡牌属性!$DU123-2)*20+卡牌属性!$DV123)</f>
        <v>32000</v>
      </c>
      <c r="FQ123" s="14">
        <f>INDEX(属性投放!$BR$6:$BR$85,(卡牌属性!$DU123-2)*20+卡牌属性!$DV123)</f>
        <v>32000</v>
      </c>
      <c r="FR123" s="14">
        <f>INDEX(属性投放!$BR$6:$BR$85,(卡牌属性!$DU123-2)*20+卡牌属性!$DV123)</f>
        <v>32000</v>
      </c>
      <c r="FS123" s="14">
        <f>INDEX(属性投放!$BR$6:$BR$85,(卡牌属性!$DU123-2)*20+卡牌属性!$DV123)</f>
        <v>32000</v>
      </c>
      <c r="FT123" s="14">
        <f>INDEX(属性投放!$BR$6:$BR$85,(卡牌属性!$DU123-2)*20+卡牌属性!$DV123)</f>
        <v>32000</v>
      </c>
      <c r="FX123" s="13">
        <v>119</v>
      </c>
      <c r="FY123" s="13">
        <f t="shared" si="299"/>
        <v>24</v>
      </c>
      <c r="FZ123" s="14">
        <f t="shared" si="216"/>
        <v>1102024</v>
      </c>
      <c r="GA123" s="14" t="s">
        <v>1478</v>
      </c>
      <c r="GB123" s="14">
        <f t="shared" si="258"/>
        <v>4</v>
      </c>
      <c r="GC123" s="14" t="str">
        <f t="shared" si="259"/>
        <v>朱仙-4星</v>
      </c>
      <c r="GD123" s="14">
        <f>INDEX(Y$6:Y$36,$FY123)+INDEX(属性偏向!Z$4:Z$8,卡牌属性!$GB123)</f>
        <v>7</v>
      </c>
      <c r="GE123" s="14" t="str">
        <f>INDEX(属性评价,卡牌属性!GD123)</f>
        <v>A</v>
      </c>
      <c r="GF123" s="14">
        <f>INDEX(Z$6:Z$36,$FY123)+INDEX(属性偏向!AA$4:AA$8,卡牌属性!$GB123)</f>
        <v>7</v>
      </c>
      <c r="GG123" s="14" t="str">
        <f>INDEX(属性评价,卡牌属性!GF123)</f>
        <v>A</v>
      </c>
      <c r="GH123" s="14">
        <f>INDEX(AA$6:AA$36,$FY123)+INDEX(属性偏向!AB$4:AB$8,卡牌属性!$GB123)</f>
        <v>7</v>
      </c>
      <c r="GI123" s="14" t="str">
        <f>INDEX(属性评价,卡牌属性!GH123)</f>
        <v>A</v>
      </c>
      <c r="HA123" s="13">
        <v>119</v>
      </c>
      <c r="HB123" s="13">
        <f>MATCH(HA123-1,属性投放!$T$6:$T$66,1)</f>
        <v>29</v>
      </c>
      <c r="HC123" s="13">
        <f>MATCH(HA123,属性投放!$AN$6:$AN$58,1)-1</f>
        <v>39</v>
      </c>
      <c r="HD123" s="13">
        <f>MATCH(HA123-1,属性投放!$AD$6:$AD$26,1)</f>
        <v>17</v>
      </c>
      <c r="HE123" s="13" t="str">
        <f>INDEX(属性投放!$AB$7:$AB$26,卡牌属性!HD123)</f>
        <v>大焦热+1</v>
      </c>
      <c r="HF123" s="14">
        <f t="shared" si="262"/>
        <v>4900</v>
      </c>
      <c r="HG123" s="14">
        <f t="shared" si="263"/>
        <v>2434</v>
      </c>
      <c r="HH123" s="14">
        <f t="shared" si="264"/>
        <v>48300</v>
      </c>
      <c r="HI123" s="14">
        <f t="shared" si="265"/>
        <v>20</v>
      </c>
      <c r="HJ123" s="14">
        <f t="shared" si="266"/>
        <v>10</v>
      </c>
      <c r="HK123" s="14">
        <f t="shared" si="267"/>
        <v>200</v>
      </c>
      <c r="HL123" s="14">
        <f>HF123+HI123*($HA123-INDEX(属性投放!$AD$6:$AD$26,卡牌属性!$HD123))</f>
        <v>4940</v>
      </c>
      <c r="HM123" s="14">
        <f>HG123+HJ123*($HA123-INDEX(属性投放!$AD$6:$AD$26,卡牌属性!$HD123))</f>
        <v>2454</v>
      </c>
      <c r="HN123" s="14">
        <f>HH123+HK123*($HA123-INDEX(属性投放!$AD$6:$AD$26,卡牌属性!$HD123))</f>
        <v>48700</v>
      </c>
      <c r="HO123" s="14">
        <f t="shared" si="268"/>
        <v>5875</v>
      </c>
      <c r="HP123" s="14">
        <f t="shared" si="269"/>
        <v>2941</v>
      </c>
      <c r="HQ123" s="14">
        <f t="shared" si="270"/>
        <v>58750</v>
      </c>
      <c r="HR123" s="14">
        <f>IF(COUNTIF(属性投放!$AN$7:$AN$58,"="&amp;卡牌属性!HA123)&gt;0,卡牌属性!HC123,0)</f>
        <v>0</v>
      </c>
      <c r="HS123" s="14">
        <f t="shared" si="271"/>
        <v>0</v>
      </c>
      <c r="HT123" s="14">
        <f t="shared" si="272"/>
        <v>0</v>
      </c>
      <c r="HU123" s="14">
        <f t="shared" si="273"/>
        <v>0</v>
      </c>
      <c r="HV123" s="14">
        <f>IF(COUNTIF(属性投放!$AD$6:$AD$26,"="&amp;卡牌属性!HA123)&gt;0,卡牌属性!HD123,0)</f>
        <v>0</v>
      </c>
      <c r="HW123" s="14">
        <f t="shared" si="274"/>
        <v>0</v>
      </c>
      <c r="HX123" s="14">
        <f t="shared" si="275"/>
        <v>0</v>
      </c>
      <c r="HY123" s="14">
        <f t="shared" si="276"/>
        <v>0</v>
      </c>
      <c r="HZ123" s="14">
        <f t="shared" si="218"/>
        <v>20</v>
      </c>
      <c r="IA123" s="14">
        <f t="shared" si="219"/>
        <v>10</v>
      </c>
      <c r="IB123" s="14">
        <f t="shared" si="220"/>
        <v>200</v>
      </c>
      <c r="IC123" s="14">
        <f t="shared" si="221"/>
        <v>10815</v>
      </c>
      <c r="ID123" s="14">
        <f t="shared" si="222"/>
        <v>5395</v>
      </c>
      <c r="IE123" s="14">
        <f t="shared" si="223"/>
        <v>107450</v>
      </c>
      <c r="IF123" s="14">
        <f t="shared" si="224"/>
        <v>600</v>
      </c>
      <c r="IG123" s="14">
        <f t="shared" si="225"/>
        <v>0</v>
      </c>
      <c r="IH123" s="14">
        <f t="shared" si="226"/>
        <v>0</v>
      </c>
      <c r="II123" s="14">
        <f t="shared" si="227"/>
        <v>323500</v>
      </c>
      <c r="IJ123" s="17">
        <f t="shared" si="228"/>
        <v>1.8547140649149924E-3</v>
      </c>
      <c r="IK123" s="17">
        <f t="shared" si="229"/>
        <v>0</v>
      </c>
      <c r="IL123" s="17">
        <f t="shared" si="230"/>
        <v>0</v>
      </c>
      <c r="IM123" s="23">
        <f>SUM(IF$5:IF123)</f>
        <v>38980</v>
      </c>
      <c r="IN123" s="14">
        <f>SUM(IG$5:IG123)</f>
        <v>176320</v>
      </c>
      <c r="IO123" s="14">
        <f>SUM(IH$5:IH123)</f>
        <v>85660</v>
      </c>
      <c r="IP123" s="17">
        <f t="shared" si="231"/>
        <v>0.12049459041731067</v>
      </c>
      <c r="IQ123" s="17">
        <f t="shared" si="232"/>
        <v>0.54503863987635237</v>
      </c>
      <c r="IR123" s="17">
        <f t="shared" si="233"/>
        <v>0.26479134466769705</v>
      </c>
    </row>
    <row r="124" spans="31:252" ht="16.5" x14ac:dyDescent="0.2">
      <c r="AE124" s="13">
        <v>120</v>
      </c>
      <c r="AF124" s="13">
        <f t="shared" si="208"/>
        <v>6</v>
      </c>
      <c r="AG124" s="13">
        <f t="shared" si="172"/>
        <v>4</v>
      </c>
      <c r="AH124" s="14">
        <f t="shared" si="173"/>
        <v>1101006</v>
      </c>
      <c r="AI124" s="14" t="str">
        <f t="shared" si="174"/>
        <v>红莲·缇娜20突</v>
      </c>
      <c r="AJ124" s="25" t="s">
        <v>162</v>
      </c>
      <c r="AK124" s="14">
        <v>1</v>
      </c>
      <c r="AL124" s="14">
        <f t="shared" si="175"/>
        <v>20</v>
      </c>
      <c r="AM124" s="14">
        <f>INDEX(属性投放!$DE$6:$DE$85,(卡牌属性!AG124-2)*20+卡牌属性!AL124)</f>
        <v>34989</v>
      </c>
      <c r="AN124" s="14">
        <f t="shared" si="277"/>
        <v>34989</v>
      </c>
      <c r="AO124" s="14">
        <f t="shared" si="277"/>
        <v>34989</v>
      </c>
      <c r="AP124" s="14">
        <f t="shared" si="277"/>
        <v>34989</v>
      </c>
      <c r="AQ124" s="14">
        <f t="shared" si="277"/>
        <v>34989</v>
      </c>
      <c r="AR124" s="14">
        <f>INDEX(属性投放!$DF$6:$DF$85,(卡牌属性!AG124-2)*20+卡牌属性!AL124)</f>
        <v>17509</v>
      </c>
      <c r="AS124" s="14">
        <f t="shared" si="278"/>
        <v>17509</v>
      </c>
      <c r="AT124" s="14">
        <f t="shared" si="278"/>
        <v>17509</v>
      </c>
      <c r="AU124" s="14">
        <f t="shared" si="278"/>
        <v>17509</v>
      </c>
      <c r="AV124" s="14">
        <f t="shared" si="278"/>
        <v>17509</v>
      </c>
      <c r="AW124" s="14">
        <f>INDEX(属性投放!$DG$6:$DG$85,(卡牌属性!AG124-2)*20+卡牌属性!AL124)</f>
        <v>174845</v>
      </c>
      <c r="AX124" s="14">
        <f t="shared" si="279"/>
        <v>174845</v>
      </c>
      <c r="AY124" s="14">
        <f t="shared" si="279"/>
        <v>174845</v>
      </c>
      <c r="AZ124" s="14">
        <f t="shared" si="279"/>
        <v>174845</v>
      </c>
      <c r="BA124" s="14">
        <f t="shared" si="279"/>
        <v>174845</v>
      </c>
      <c r="BB124" s="14">
        <f>INDEX(属性投放!$DK$6:$DK$85,(卡牌属性!AG124-2)*20+卡牌属性!AL124)</f>
        <v>826</v>
      </c>
      <c r="BC124" s="14">
        <f t="shared" si="280"/>
        <v>826</v>
      </c>
      <c r="BD124" s="14">
        <f t="shared" si="280"/>
        <v>826</v>
      </c>
      <c r="BE124" s="14">
        <f t="shared" si="280"/>
        <v>826</v>
      </c>
      <c r="BF124" s="14">
        <f t="shared" si="280"/>
        <v>826</v>
      </c>
      <c r="BG124" s="14">
        <f>INDEX(属性投放!$DL$6:$DL$85,(卡牌属性!AG124-2)*20+卡牌属性!AL124)</f>
        <v>413</v>
      </c>
      <c r="BH124" s="14">
        <f t="shared" si="281"/>
        <v>413</v>
      </c>
      <c r="BI124" s="14">
        <f t="shared" si="281"/>
        <v>413</v>
      </c>
      <c r="BJ124" s="14">
        <f t="shared" si="281"/>
        <v>413</v>
      </c>
      <c r="BK124" s="14">
        <f t="shared" si="281"/>
        <v>413</v>
      </c>
      <c r="BL124" s="14">
        <f>INDEX(属性投放!$DM$6:$DM$85,(卡牌属性!AG124-2)*20+卡牌属性!AL124)</f>
        <v>4130</v>
      </c>
      <c r="BM124" s="14">
        <f t="shared" si="282"/>
        <v>4130</v>
      </c>
      <c r="BN124" s="14">
        <f t="shared" si="282"/>
        <v>4130</v>
      </c>
      <c r="BO124" s="14">
        <f t="shared" si="282"/>
        <v>4130</v>
      </c>
      <c r="BP124" s="14">
        <f t="shared" si="282"/>
        <v>4130</v>
      </c>
      <c r="BU124" s="13">
        <v>120</v>
      </c>
      <c r="BV124" s="13">
        <f t="shared" si="176"/>
        <v>6</v>
      </c>
      <c r="BW124" s="14">
        <f t="shared" si="177"/>
        <v>5</v>
      </c>
      <c r="BX124" s="14">
        <f t="shared" si="178"/>
        <v>1102006</v>
      </c>
      <c r="BY124" s="14" t="str">
        <f t="shared" si="179"/>
        <v>项羽20突</v>
      </c>
      <c r="BZ124" s="25" t="s">
        <v>162</v>
      </c>
      <c r="CA124" s="14">
        <v>2</v>
      </c>
      <c r="CB124" s="14">
        <f t="shared" si="180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674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674</v>
      </c>
      <c r="CN124" s="14">
        <f>INDEX(属性投放!$BD$6:$BD$85,(BW124-2)*20+CB124)</f>
        <v>1000</v>
      </c>
      <c r="CQ124" s="13">
        <v>120</v>
      </c>
      <c r="CR124" s="13">
        <f t="shared" si="209"/>
        <v>3</v>
      </c>
      <c r="CS124" s="13">
        <f t="shared" si="210"/>
        <v>16</v>
      </c>
      <c r="CT124" s="14">
        <f t="shared" si="211"/>
        <v>4</v>
      </c>
      <c r="CU124" s="14">
        <f t="shared" si="212"/>
        <v>1102003</v>
      </c>
      <c r="CV124" s="14" t="str">
        <f>INDEX($O$6:$O$36,CR124)&amp;"-"&amp;INDEX(属性投放!$AB$7:$AB$36,CX124)&amp;"-魂火-"&amp;CZ124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701</v>
      </c>
      <c r="CZ124" s="14">
        <f>INDEX(属性投放!$AM$7:$AM$58,CS124)</f>
        <v>1</v>
      </c>
      <c r="DA124" s="14">
        <f t="shared" si="181"/>
        <v>16</v>
      </c>
      <c r="DB124" s="14">
        <f>INDEX(属性投放!$AN$7:$AN$58,DA124)</f>
        <v>60</v>
      </c>
      <c r="DC124" s="14" t="s">
        <v>702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703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704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2"/>
        <v>1102006</v>
      </c>
      <c r="DQ124" s="14" t="str">
        <f t="shared" si="183"/>
        <v>项羽20突</v>
      </c>
      <c r="DR124" s="14">
        <f t="shared" si="213"/>
        <v>8</v>
      </c>
      <c r="DS124" s="14">
        <f t="shared" si="214"/>
        <v>9</v>
      </c>
      <c r="DT124" s="14">
        <f t="shared" si="215"/>
        <v>8</v>
      </c>
      <c r="DU124" s="14">
        <f t="shared" si="184"/>
        <v>5</v>
      </c>
      <c r="DV124" s="14">
        <f t="shared" si="185"/>
        <v>20</v>
      </c>
      <c r="DW124" s="14">
        <f t="shared" si="186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3"/>
        <v>22335</v>
      </c>
      <c r="EC124" s="14">
        <f t="shared" si="284"/>
        <v>23270</v>
      </c>
      <c r="ED124" s="14">
        <f t="shared" si="285"/>
        <v>25495</v>
      </c>
      <c r="EE124" s="14">
        <f t="shared" si="286"/>
        <v>25495</v>
      </c>
      <c r="EF124" s="14">
        <f t="shared" si="287"/>
        <v>28720</v>
      </c>
      <c r="EG124" s="14">
        <f t="shared" si="288"/>
        <v>11535</v>
      </c>
      <c r="EH124" s="14">
        <f t="shared" si="289"/>
        <v>12635</v>
      </c>
      <c r="EI124" s="14">
        <f t="shared" si="290"/>
        <v>12635</v>
      </c>
      <c r="EJ124" s="14">
        <f t="shared" si="291"/>
        <v>14224</v>
      </c>
      <c r="EK124" s="14">
        <f t="shared" si="292"/>
        <v>16490</v>
      </c>
      <c r="EL124" s="14">
        <f t="shared" si="293"/>
        <v>221600</v>
      </c>
      <c r="EM124" s="14">
        <f t="shared" si="294"/>
        <v>230700</v>
      </c>
      <c r="EN124" s="14">
        <f t="shared" si="295"/>
        <v>230700</v>
      </c>
      <c r="EO124" s="14">
        <f t="shared" si="296"/>
        <v>253050</v>
      </c>
      <c r="EP124" s="14">
        <f t="shared" si="297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FF124" s="14">
        <f>INDEX(属性投放!$BP$6:$BP$85,(卡牌属性!$DU124-2)*20+卡牌属性!$DV124)</f>
        <v>3500</v>
      </c>
      <c r="FG124" s="14">
        <f>INDEX(属性投放!$BP$6:$BP$85,(卡牌属性!$DU124-2)*20+卡牌属性!$DV124)</f>
        <v>3500</v>
      </c>
      <c r="FH124" s="14">
        <f>INDEX(属性投放!$BP$6:$BP$85,(卡牌属性!$DU124-2)*20+卡牌属性!$DV124)</f>
        <v>3500</v>
      </c>
      <c r="FI124" s="14">
        <f>INDEX(属性投放!$BP$6:$BP$85,(卡牌属性!$DU124-2)*20+卡牌属性!$DV124)</f>
        <v>3500</v>
      </c>
      <c r="FJ124" s="14">
        <f>INDEX(属性投放!$BP$6:$BP$85,(卡牌属性!$DU124-2)*20+卡牌属性!$DV124)</f>
        <v>3500</v>
      </c>
      <c r="FK124" s="14">
        <f>INDEX(属性投放!$BQ$6:$BQ$85,(卡牌属性!$DU124-2)*20+卡牌属性!$DV124)</f>
        <v>1750</v>
      </c>
      <c r="FL124" s="14">
        <f>INDEX(属性投放!$BQ$6:$BQ$85,(卡牌属性!$DU124-2)*20+卡牌属性!$DV124)</f>
        <v>1750</v>
      </c>
      <c r="FM124" s="14">
        <f>INDEX(属性投放!$BQ$6:$BQ$85,(卡牌属性!$DU124-2)*20+卡牌属性!$DV124)</f>
        <v>1750</v>
      </c>
      <c r="FN124" s="14">
        <f>INDEX(属性投放!$BQ$6:$BQ$85,(卡牌属性!$DU124-2)*20+卡牌属性!$DV124)</f>
        <v>1750</v>
      </c>
      <c r="FO124" s="14">
        <f>INDEX(属性投放!$BQ$6:$BQ$85,(卡牌属性!$DU124-2)*20+卡牌属性!$DV124)</f>
        <v>1750</v>
      </c>
      <c r="FP124" s="14">
        <f>INDEX(属性投放!$BR$6:$BR$85,(卡牌属性!$DU124-2)*20+卡牌属性!$DV124)</f>
        <v>35000</v>
      </c>
      <c r="FQ124" s="14">
        <f>INDEX(属性投放!$BR$6:$BR$85,(卡牌属性!$DU124-2)*20+卡牌属性!$DV124)</f>
        <v>35000</v>
      </c>
      <c r="FR124" s="14">
        <f>INDEX(属性投放!$BR$6:$BR$85,(卡牌属性!$DU124-2)*20+卡牌属性!$DV124)</f>
        <v>35000</v>
      </c>
      <c r="FS124" s="14">
        <f>INDEX(属性投放!$BR$6:$BR$85,(卡牌属性!$DU124-2)*20+卡牌属性!$DV124)</f>
        <v>35000</v>
      </c>
      <c r="FT124" s="14">
        <f>INDEX(属性投放!$BR$6:$BR$85,(卡牌属性!$DU124-2)*20+卡牌属性!$DV124)</f>
        <v>35000</v>
      </c>
      <c r="FX124" s="13">
        <v>120</v>
      </c>
      <c r="FY124" s="13">
        <f t="shared" si="299"/>
        <v>24</v>
      </c>
      <c r="FZ124" s="14">
        <f t="shared" si="216"/>
        <v>1102024</v>
      </c>
      <c r="GA124" s="14" t="s">
        <v>1478</v>
      </c>
      <c r="GB124" s="14">
        <f t="shared" si="258"/>
        <v>5</v>
      </c>
      <c r="GC124" s="14" t="str">
        <f t="shared" si="259"/>
        <v>朱仙-5星</v>
      </c>
      <c r="GD124" s="14">
        <f>INDEX(Y$6:Y$36,$FY124)+INDEX(属性偏向!Z$4:Z$8,卡牌属性!$GB124)</f>
        <v>8</v>
      </c>
      <c r="GE124" s="14" t="str">
        <f>INDEX(属性评价,卡牌属性!GD124)</f>
        <v>A+</v>
      </c>
      <c r="GF124" s="14">
        <f>INDEX(Z$6:Z$36,$FY124)+INDEX(属性偏向!AA$4:AA$8,卡牌属性!$GB124)</f>
        <v>8</v>
      </c>
      <c r="GG124" s="14" t="str">
        <f>INDEX(属性评价,卡牌属性!GF124)</f>
        <v>A+</v>
      </c>
      <c r="GH124" s="14">
        <f>INDEX(AA$6:AA$36,$FY124)+INDEX(属性偏向!AB$4:AB$8,卡牌属性!$GB124)</f>
        <v>8</v>
      </c>
      <c r="GI124" s="14" t="str">
        <f>INDEX(属性评价,卡牌属性!GH124)</f>
        <v>A+</v>
      </c>
      <c r="HA124" s="13">
        <v>120</v>
      </c>
      <c r="HB124" s="13">
        <f>MATCH(HA124-1,属性投放!$T$6:$T$66,1)</f>
        <v>30</v>
      </c>
      <c r="HC124" s="13">
        <f>MATCH(HA124,属性投放!$AN$6:$AN$58,1)-1</f>
        <v>40</v>
      </c>
      <c r="HD124" s="13">
        <f>MATCH(HA124-1,属性投放!$AD$6:$AD$26,1)</f>
        <v>17</v>
      </c>
      <c r="HE124" s="13" t="str">
        <f>INDEX(属性投放!$AB$7:$AB$26,卡牌属性!HD124)</f>
        <v>大焦热+1</v>
      </c>
      <c r="HF124" s="14">
        <f t="shared" si="262"/>
        <v>4900</v>
      </c>
      <c r="HG124" s="14">
        <f t="shared" si="263"/>
        <v>2434</v>
      </c>
      <c r="HH124" s="14">
        <f t="shared" si="264"/>
        <v>48300</v>
      </c>
      <c r="HI124" s="14">
        <f t="shared" si="265"/>
        <v>20</v>
      </c>
      <c r="HJ124" s="14">
        <f t="shared" si="266"/>
        <v>10</v>
      </c>
      <c r="HK124" s="14">
        <f t="shared" si="267"/>
        <v>200</v>
      </c>
      <c r="HL124" s="14">
        <f>HF124+HI124*($HA124-INDEX(属性投放!$AD$6:$AD$26,卡牌属性!$HD124))</f>
        <v>4960</v>
      </c>
      <c r="HM124" s="14">
        <f>HG124+HJ124*($HA124-INDEX(属性投放!$AD$6:$AD$26,卡牌属性!$HD124))</f>
        <v>2464</v>
      </c>
      <c r="HN124" s="14">
        <f>HH124+HK124*($HA124-INDEX(属性投放!$AD$6:$AD$26,卡牌属性!$HD124))</f>
        <v>48900</v>
      </c>
      <c r="HO124" s="14">
        <f t="shared" si="268"/>
        <v>6425</v>
      </c>
      <c r="HP124" s="14">
        <f t="shared" si="269"/>
        <v>3216</v>
      </c>
      <c r="HQ124" s="14">
        <f t="shared" si="270"/>
        <v>64250</v>
      </c>
      <c r="HR124" s="14">
        <f>IF(COUNTIF(属性投放!$AN$7:$AN$58,"="&amp;卡牌属性!HA124)&gt;0,卡牌属性!HC124,0)</f>
        <v>40</v>
      </c>
      <c r="HS124" s="14">
        <f t="shared" si="271"/>
        <v>550</v>
      </c>
      <c r="HT124" s="14">
        <f t="shared" si="272"/>
        <v>275</v>
      </c>
      <c r="HU124" s="14">
        <f t="shared" si="273"/>
        <v>5500</v>
      </c>
      <c r="HV124" s="14">
        <f>IF(COUNTIF(属性投放!$AD$6:$AD$26,"="&amp;卡牌属性!HA124)&gt;0,卡牌属性!HD124,0)</f>
        <v>0</v>
      </c>
      <c r="HW124" s="14">
        <f t="shared" si="274"/>
        <v>0</v>
      </c>
      <c r="HX124" s="14">
        <f t="shared" si="275"/>
        <v>0</v>
      </c>
      <c r="HY124" s="14">
        <f t="shared" si="276"/>
        <v>0</v>
      </c>
      <c r="HZ124" s="14">
        <f t="shared" si="218"/>
        <v>20</v>
      </c>
      <c r="IA124" s="14">
        <f t="shared" si="219"/>
        <v>10</v>
      </c>
      <c r="IB124" s="14">
        <f t="shared" si="220"/>
        <v>200</v>
      </c>
      <c r="IC124" s="14">
        <f t="shared" si="221"/>
        <v>11385</v>
      </c>
      <c r="ID124" s="14">
        <f t="shared" si="222"/>
        <v>5680</v>
      </c>
      <c r="IE124" s="14">
        <f t="shared" si="223"/>
        <v>113150</v>
      </c>
      <c r="IF124" s="14">
        <f t="shared" si="224"/>
        <v>600</v>
      </c>
      <c r="IG124" s="14">
        <f t="shared" si="225"/>
        <v>16500</v>
      </c>
      <c r="IH124" s="14">
        <f t="shared" si="226"/>
        <v>0</v>
      </c>
      <c r="II124" s="14">
        <f t="shared" si="227"/>
        <v>340600</v>
      </c>
      <c r="IJ124" s="17">
        <f t="shared" si="228"/>
        <v>1.7615971814445098E-3</v>
      </c>
      <c r="IK124" s="17">
        <f t="shared" si="229"/>
        <v>4.8443922489724019E-2</v>
      </c>
      <c r="IL124" s="17">
        <f t="shared" si="230"/>
        <v>0</v>
      </c>
      <c r="IM124" s="23">
        <f>SUM(IF$5:IF124)</f>
        <v>39580</v>
      </c>
      <c r="IN124" s="14">
        <f>SUM(IG$5:IG124)</f>
        <v>192820</v>
      </c>
      <c r="IO124" s="14">
        <f>SUM(IH$5:IH124)</f>
        <v>85660</v>
      </c>
      <c r="IP124" s="17">
        <f t="shared" si="231"/>
        <v>0.11620669406928949</v>
      </c>
      <c r="IQ124" s="17">
        <f t="shared" si="232"/>
        <v>0.56611861421021725</v>
      </c>
      <c r="IR124" s="17">
        <f t="shared" si="233"/>
        <v>0.25149735760422781</v>
      </c>
    </row>
    <row r="125" spans="31:252" ht="16.5" x14ac:dyDescent="0.2">
      <c r="AE125" s="13">
        <v>121</v>
      </c>
      <c r="AF125" s="13">
        <f t="shared" si="208"/>
        <v>7</v>
      </c>
      <c r="AG125" s="13">
        <f t="shared" si="172"/>
        <v>4</v>
      </c>
      <c r="AH125" s="14">
        <f t="shared" si="173"/>
        <v>1101007</v>
      </c>
      <c r="AI125" s="14" t="str">
        <f t="shared" si="174"/>
        <v>战斗曹焱兵1突</v>
      </c>
      <c r="AJ125" s="25" t="s">
        <v>162</v>
      </c>
      <c r="AK125" s="14">
        <v>1</v>
      </c>
      <c r="AL125" s="14">
        <f t="shared" si="175"/>
        <v>1</v>
      </c>
      <c r="AM125" s="14">
        <f>INDEX(属性投放!$DE$6:$DE$85,(卡牌属性!AG125-2)*20+卡牌属性!AL125)</f>
        <v>120</v>
      </c>
      <c r="AN125" s="14">
        <f t="shared" ref="AN125:AQ144" si="300">$AM125</f>
        <v>120</v>
      </c>
      <c r="AO125" s="14">
        <f t="shared" si="300"/>
        <v>120</v>
      </c>
      <c r="AP125" s="14">
        <f t="shared" si="300"/>
        <v>120</v>
      </c>
      <c r="AQ125" s="14">
        <f t="shared" si="300"/>
        <v>120</v>
      </c>
      <c r="AR125" s="14">
        <f>INDEX(属性投放!$DF$6:$DF$85,(卡牌属性!AG125-2)*20+卡牌属性!AL125)</f>
        <v>20</v>
      </c>
      <c r="AS125" s="14">
        <f t="shared" ref="AS125:AV144" si="301">$AR125</f>
        <v>20</v>
      </c>
      <c r="AT125" s="14">
        <f t="shared" si="301"/>
        <v>20</v>
      </c>
      <c r="AU125" s="14">
        <f t="shared" si="301"/>
        <v>20</v>
      </c>
      <c r="AV125" s="14">
        <f t="shared" si="301"/>
        <v>20</v>
      </c>
      <c r="AW125" s="14">
        <f>INDEX(属性投放!$DG$6:$DG$85,(卡牌属性!AG125-2)*20+卡牌属性!AL125)</f>
        <v>500</v>
      </c>
      <c r="AX125" s="14">
        <f t="shared" ref="AX125:BA144" si="302">$AW125</f>
        <v>500</v>
      </c>
      <c r="AY125" s="14">
        <f t="shared" si="302"/>
        <v>500</v>
      </c>
      <c r="AZ125" s="14">
        <f t="shared" si="302"/>
        <v>500</v>
      </c>
      <c r="BA125" s="14">
        <f t="shared" si="302"/>
        <v>500</v>
      </c>
      <c r="BB125" s="14">
        <f>INDEX(属性投放!$DK$6:$DK$85,(卡牌属性!AG125-2)*20+卡牌属性!AL125)</f>
        <v>13</v>
      </c>
      <c r="BC125" s="14">
        <f t="shared" ref="BC125:BF144" si="303">$BB125</f>
        <v>13</v>
      </c>
      <c r="BD125" s="14">
        <f t="shared" si="303"/>
        <v>13</v>
      </c>
      <c r="BE125" s="14">
        <f t="shared" si="303"/>
        <v>13</v>
      </c>
      <c r="BF125" s="14">
        <f t="shared" si="303"/>
        <v>13</v>
      </c>
      <c r="BG125" s="14">
        <f>INDEX(属性投放!$DL$6:$DL$85,(卡牌属性!AG125-2)*20+卡牌属性!AL125)</f>
        <v>6</v>
      </c>
      <c r="BH125" s="14">
        <f t="shared" ref="BH125:BK144" si="304">$BG125</f>
        <v>6</v>
      </c>
      <c r="BI125" s="14">
        <f t="shared" si="304"/>
        <v>6</v>
      </c>
      <c r="BJ125" s="14">
        <f t="shared" si="304"/>
        <v>6</v>
      </c>
      <c r="BK125" s="14">
        <f t="shared" si="304"/>
        <v>6</v>
      </c>
      <c r="BL125" s="14">
        <f>INDEX(属性投放!$DM$6:$DM$85,(卡牌属性!AG125-2)*20+卡牌属性!AL125)</f>
        <v>65</v>
      </c>
      <c r="BM125" s="14">
        <f t="shared" ref="BM125:BP144" si="305">$BL125</f>
        <v>65</v>
      </c>
      <c r="BN125" s="14">
        <f t="shared" si="305"/>
        <v>65</v>
      </c>
      <c r="BO125" s="14">
        <f t="shared" si="305"/>
        <v>65</v>
      </c>
      <c r="BP125" s="14">
        <f t="shared" si="305"/>
        <v>65</v>
      </c>
      <c r="BU125" s="13">
        <v>121</v>
      </c>
      <c r="BV125" s="13">
        <f t="shared" si="176"/>
        <v>7</v>
      </c>
      <c r="BW125" s="14">
        <f t="shared" si="177"/>
        <v>4</v>
      </c>
      <c r="BX125" s="14">
        <f t="shared" si="178"/>
        <v>1102007</v>
      </c>
      <c r="BY125" s="14" t="str">
        <f t="shared" si="179"/>
        <v>天使缇娜1突</v>
      </c>
      <c r="BZ125" s="25" t="s">
        <v>162</v>
      </c>
      <c r="CA125" s="14">
        <v>2</v>
      </c>
      <c r="CB125" s="14">
        <f t="shared" si="180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674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674</v>
      </c>
      <c r="CN125" s="14">
        <f>INDEX(属性投放!$BD$6:$BD$85,(BW125-2)*20+CB125)</f>
        <v>120</v>
      </c>
      <c r="CQ125" s="13">
        <v>121</v>
      </c>
      <c r="CR125" s="13">
        <f t="shared" si="209"/>
        <v>3</v>
      </c>
      <c r="CS125" s="13">
        <f t="shared" si="210"/>
        <v>17</v>
      </c>
      <c r="CT125" s="14">
        <f t="shared" si="211"/>
        <v>4</v>
      </c>
      <c r="CU125" s="14">
        <f t="shared" si="212"/>
        <v>1102003</v>
      </c>
      <c r="CV125" s="14" t="str">
        <f>INDEX($O$6:$O$36,CR125)&amp;"-"&amp;INDEX(属性投放!$AB$7:$AB$36,CX125)&amp;"-魂火-"&amp;CZ125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701</v>
      </c>
      <c r="CZ125" s="14">
        <f>INDEX(属性投放!$AM$7:$AM$58,CS125)</f>
        <v>2</v>
      </c>
      <c r="DA125" s="14">
        <f t="shared" si="181"/>
        <v>17</v>
      </c>
      <c r="DB125" s="14">
        <f>INDEX(属性投放!$AN$7:$AN$58,DA125)</f>
        <v>62</v>
      </c>
      <c r="DC125" s="14" t="s">
        <v>702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703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704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2"/>
        <v>1102007</v>
      </c>
      <c r="DQ125" s="14" t="str">
        <f t="shared" si="183"/>
        <v>天使缇娜1突</v>
      </c>
      <c r="DR125" s="14">
        <f t="shared" si="213"/>
        <v>7</v>
      </c>
      <c r="DS125" s="14">
        <f t="shared" si="214"/>
        <v>6</v>
      </c>
      <c r="DT125" s="14">
        <f t="shared" si="215"/>
        <v>6</v>
      </c>
      <c r="DU125" s="14">
        <f t="shared" si="184"/>
        <v>4</v>
      </c>
      <c r="DV125" s="14">
        <f t="shared" si="185"/>
        <v>1</v>
      </c>
      <c r="DW125" s="14">
        <f t="shared" si="186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FF125" s="14">
        <f>INDEX(属性投放!$BP$6:$BP$85,(卡牌属性!$DU125-2)*20+卡牌属性!$DV125)</f>
        <v>50</v>
      </c>
      <c r="FG125" s="14">
        <f>INDEX(属性投放!$BP$6:$BP$85,(卡牌属性!$DU125-2)*20+卡牌属性!$DV125)</f>
        <v>50</v>
      </c>
      <c r="FH125" s="14">
        <f>INDEX(属性投放!$BP$6:$BP$85,(卡牌属性!$DU125-2)*20+卡牌属性!$DV125)</f>
        <v>50</v>
      </c>
      <c r="FI125" s="14">
        <f>INDEX(属性投放!$BP$6:$BP$85,(卡牌属性!$DU125-2)*20+卡牌属性!$DV125)</f>
        <v>50</v>
      </c>
      <c r="FJ125" s="14">
        <f>INDEX(属性投放!$BP$6:$BP$85,(卡牌属性!$DU125-2)*20+卡牌属性!$DV125)</f>
        <v>50</v>
      </c>
      <c r="FK125" s="14">
        <f>INDEX(属性投放!$BQ$6:$BQ$85,(卡牌属性!$DU125-2)*20+卡牌属性!$DV125)</f>
        <v>25</v>
      </c>
      <c r="FL125" s="14">
        <f>INDEX(属性投放!$BQ$6:$BQ$85,(卡牌属性!$DU125-2)*20+卡牌属性!$DV125)</f>
        <v>25</v>
      </c>
      <c r="FM125" s="14">
        <f>INDEX(属性投放!$BQ$6:$BQ$85,(卡牌属性!$DU125-2)*20+卡牌属性!$DV125)</f>
        <v>25</v>
      </c>
      <c r="FN125" s="14">
        <f>INDEX(属性投放!$BQ$6:$BQ$85,(卡牌属性!$DU125-2)*20+卡牌属性!$DV125)</f>
        <v>25</v>
      </c>
      <c r="FO125" s="14">
        <f>INDEX(属性投放!$BQ$6:$BQ$85,(卡牌属性!$DU125-2)*20+卡牌属性!$DV125)</f>
        <v>25</v>
      </c>
      <c r="FP125" s="14">
        <f>INDEX(属性投放!$BR$6:$BR$85,(卡牌属性!$DU125-2)*20+卡牌属性!$DV125)</f>
        <v>500</v>
      </c>
      <c r="FQ125" s="14">
        <f>INDEX(属性投放!$BR$6:$BR$85,(卡牌属性!$DU125-2)*20+卡牌属性!$DV125)</f>
        <v>500</v>
      </c>
      <c r="FR125" s="14">
        <f>INDEX(属性投放!$BR$6:$BR$85,(卡牌属性!$DU125-2)*20+卡牌属性!$DV125)</f>
        <v>500</v>
      </c>
      <c r="FS125" s="14">
        <f>INDEX(属性投放!$BR$6:$BR$85,(卡牌属性!$DU125-2)*20+卡牌属性!$DV125)</f>
        <v>500</v>
      </c>
      <c r="FT125" s="14">
        <f>INDEX(属性投放!$BR$6:$BR$85,(卡牌属性!$DU125-2)*20+卡牌属性!$DV125)</f>
        <v>500</v>
      </c>
      <c r="FX125" s="13">
        <v>121</v>
      </c>
      <c r="FY125" s="13">
        <f t="shared" si="299"/>
        <v>25</v>
      </c>
      <c r="FZ125" s="14">
        <f t="shared" si="216"/>
        <v>1102026</v>
      </c>
      <c r="GA125" s="14" t="s">
        <v>1478</v>
      </c>
      <c r="GB125" s="14">
        <f t="shared" si="258"/>
        <v>1</v>
      </c>
      <c r="GC125" s="14" t="str">
        <f t="shared" si="259"/>
        <v>雷震子-1星</v>
      </c>
      <c r="GD125" s="14">
        <f>INDEX(Y$6:Y$36,$FY125)+INDEX(属性偏向!Z$4:Z$8,卡牌属性!$GB125)</f>
        <v>7</v>
      </c>
      <c r="GE125" s="14" t="str">
        <f>INDEX(属性评价,卡牌属性!GD125)</f>
        <v>A</v>
      </c>
      <c r="GF125" s="14">
        <f>INDEX(Z$6:Z$36,$FY125)+INDEX(属性偏向!AA$4:AA$8,卡牌属性!$GB125)</f>
        <v>4</v>
      </c>
      <c r="GG125" s="14" t="str">
        <f>INDEX(属性评价,卡牌属性!GF125)</f>
        <v>C+</v>
      </c>
      <c r="GH125" s="14">
        <f>INDEX(AA$6:AA$36,$FY125)+INDEX(属性偏向!AB$4:AB$8,卡牌属性!$GB125)</f>
        <v>4</v>
      </c>
      <c r="GI125" s="14" t="str">
        <f>INDEX(属性评价,卡牌属性!GH125)</f>
        <v>C+</v>
      </c>
      <c r="HA125" s="13">
        <v>121</v>
      </c>
      <c r="HB125" s="13">
        <f>MATCH(HA125-1,属性投放!$T$6:$T$66,1)</f>
        <v>31</v>
      </c>
      <c r="HC125" s="13">
        <f>MATCH(HA125,属性投放!$AN$6:$AN$58,1)-1</f>
        <v>40</v>
      </c>
      <c r="HD125" s="13">
        <f>MATCH(HA125-1,属性投放!$AD$6:$AD$26,1)</f>
        <v>17</v>
      </c>
      <c r="HE125" s="13" t="str">
        <f>INDEX(属性投放!$AB$7:$AB$26,卡牌属性!HD125)</f>
        <v>大焦热+1</v>
      </c>
      <c r="HF125" s="14">
        <f t="shared" si="262"/>
        <v>4900</v>
      </c>
      <c r="HG125" s="14">
        <f t="shared" si="263"/>
        <v>2434</v>
      </c>
      <c r="HH125" s="14">
        <f t="shared" si="264"/>
        <v>48300</v>
      </c>
      <c r="HI125" s="14">
        <f t="shared" si="265"/>
        <v>20</v>
      </c>
      <c r="HJ125" s="14">
        <f t="shared" si="266"/>
        <v>10</v>
      </c>
      <c r="HK125" s="14">
        <f t="shared" si="267"/>
        <v>200</v>
      </c>
      <c r="HL125" s="14">
        <f>HF125+HI125*($HA125-INDEX(属性投放!$AD$6:$AD$26,卡牌属性!$HD125))</f>
        <v>4980</v>
      </c>
      <c r="HM125" s="14">
        <f>HG125+HJ125*($HA125-INDEX(属性投放!$AD$6:$AD$26,卡牌属性!$HD125))</f>
        <v>2474</v>
      </c>
      <c r="HN125" s="14">
        <f>HH125+HK125*($HA125-INDEX(属性投放!$AD$6:$AD$26,卡牌属性!$HD125))</f>
        <v>49100</v>
      </c>
      <c r="HO125" s="14">
        <f t="shared" si="268"/>
        <v>6425</v>
      </c>
      <c r="HP125" s="14">
        <f t="shared" si="269"/>
        <v>3216</v>
      </c>
      <c r="HQ125" s="14">
        <f t="shared" si="270"/>
        <v>64250</v>
      </c>
      <c r="HR125" s="14">
        <f>IF(COUNTIF(属性投放!$AN$7:$AN$58,"="&amp;卡牌属性!HA125)&gt;0,卡牌属性!HC125,0)</f>
        <v>0</v>
      </c>
      <c r="HS125" s="14">
        <f t="shared" si="271"/>
        <v>0</v>
      </c>
      <c r="HT125" s="14">
        <f t="shared" si="272"/>
        <v>0</v>
      </c>
      <c r="HU125" s="14">
        <f t="shared" si="273"/>
        <v>0</v>
      </c>
      <c r="HV125" s="14">
        <f>IF(COUNTIF(属性投放!$AD$6:$AD$26,"="&amp;卡牌属性!HA125)&gt;0,卡牌属性!HD125,0)</f>
        <v>0</v>
      </c>
      <c r="HW125" s="14">
        <f t="shared" si="274"/>
        <v>0</v>
      </c>
      <c r="HX125" s="14">
        <f t="shared" si="275"/>
        <v>0</v>
      </c>
      <c r="HY125" s="14">
        <f t="shared" si="276"/>
        <v>0</v>
      </c>
      <c r="HZ125" s="14">
        <f t="shared" si="218"/>
        <v>20</v>
      </c>
      <c r="IA125" s="14">
        <f t="shared" si="219"/>
        <v>10</v>
      </c>
      <c r="IB125" s="14">
        <f t="shared" si="220"/>
        <v>200</v>
      </c>
      <c r="IC125" s="14">
        <f t="shared" si="221"/>
        <v>11405</v>
      </c>
      <c r="ID125" s="14">
        <f t="shared" si="222"/>
        <v>5690</v>
      </c>
      <c r="IE125" s="14">
        <f t="shared" si="223"/>
        <v>113350</v>
      </c>
      <c r="IF125" s="14">
        <f t="shared" si="224"/>
        <v>600</v>
      </c>
      <c r="IG125" s="14">
        <f t="shared" si="225"/>
        <v>0</v>
      </c>
      <c r="IH125" s="14">
        <f t="shared" si="226"/>
        <v>0</v>
      </c>
      <c r="II125" s="14">
        <f t="shared" si="227"/>
        <v>341200</v>
      </c>
      <c r="IJ125" s="17">
        <f t="shared" si="228"/>
        <v>1.7584994138335288E-3</v>
      </c>
      <c r="IK125" s="17">
        <f t="shared" si="229"/>
        <v>0</v>
      </c>
      <c r="IL125" s="17">
        <f t="shared" si="230"/>
        <v>0</v>
      </c>
      <c r="IM125" s="23">
        <f>SUM(IF$5:IF125)</f>
        <v>40180</v>
      </c>
      <c r="IN125" s="14">
        <f>SUM(IG$5:IG125)</f>
        <v>192820</v>
      </c>
      <c r="IO125" s="14">
        <f>SUM(IH$5:IH125)</f>
        <v>85660</v>
      </c>
      <c r="IP125" s="17">
        <f t="shared" si="231"/>
        <v>0.11776084407971864</v>
      </c>
      <c r="IQ125" s="17">
        <f t="shared" si="232"/>
        <v>0.5651230949589684</v>
      </c>
      <c r="IR125" s="17">
        <f t="shared" si="233"/>
        <v>0.25105509964830014</v>
      </c>
    </row>
    <row r="126" spans="31:252" ht="16.5" x14ac:dyDescent="0.2">
      <c r="AE126" s="13">
        <v>122</v>
      </c>
      <c r="AF126" s="13">
        <f t="shared" si="208"/>
        <v>7</v>
      </c>
      <c r="AG126" s="13">
        <f t="shared" si="172"/>
        <v>4</v>
      </c>
      <c r="AH126" s="14">
        <f t="shared" si="173"/>
        <v>1101007</v>
      </c>
      <c r="AI126" s="14" t="str">
        <f t="shared" si="174"/>
        <v>战斗曹焱兵2突</v>
      </c>
      <c r="AJ126" s="25" t="s">
        <v>162</v>
      </c>
      <c r="AK126" s="14">
        <v>1</v>
      </c>
      <c r="AL126" s="14">
        <f t="shared" si="175"/>
        <v>2</v>
      </c>
      <c r="AM126" s="14">
        <f>INDEX(属性投放!$DE$6:$DE$85,(卡牌属性!AG126-2)*20+卡牌属性!AL126)</f>
        <v>250</v>
      </c>
      <c r="AN126" s="14">
        <f t="shared" si="300"/>
        <v>250</v>
      </c>
      <c r="AO126" s="14">
        <f t="shared" si="300"/>
        <v>250</v>
      </c>
      <c r="AP126" s="14">
        <f t="shared" si="300"/>
        <v>250</v>
      </c>
      <c r="AQ126" s="14">
        <f t="shared" si="300"/>
        <v>250</v>
      </c>
      <c r="AR126" s="14">
        <f>INDEX(属性投放!$DF$6:$DF$85,(卡牌属性!AG126-2)*20+卡牌属性!AL126)</f>
        <v>80</v>
      </c>
      <c r="AS126" s="14">
        <f t="shared" si="301"/>
        <v>80</v>
      </c>
      <c r="AT126" s="14">
        <f t="shared" si="301"/>
        <v>80</v>
      </c>
      <c r="AU126" s="14">
        <f t="shared" si="301"/>
        <v>80</v>
      </c>
      <c r="AV126" s="14">
        <f t="shared" si="301"/>
        <v>80</v>
      </c>
      <c r="AW126" s="14">
        <f>INDEX(属性投放!$DG$6:$DG$85,(卡牌属性!AG126-2)*20+卡牌属性!AL126)</f>
        <v>1150</v>
      </c>
      <c r="AX126" s="14">
        <f t="shared" si="302"/>
        <v>1150</v>
      </c>
      <c r="AY126" s="14">
        <f t="shared" si="302"/>
        <v>1150</v>
      </c>
      <c r="AZ126" s="14">
        <f t="shared" si="302"/>
        <v>1150</v>
      </c>
      <c r="BA126" s="14">
        <f t="shared" si="302"/>
        <v>1150</v>
      </c>
      <c r="BB126" s="14">
        <f>INDEX(属性投放!$DK$6:$DK$85,(卡牌属性!AG126-2)*20+卡牌属性!AL126)</f>
        <v>26</v>
      </c>
      <c r="BC126" s="14">
        <f t="shared" si="303"/>
        <v>26</v>
      </c>
      <c r="BD126" s="14">
        <f t="shared" si="303"/>
        <v>26</v>
      </c>
      <c r="BE126" s="14">
        <f t="shared" si="303"/>
        <v>26</v>
      </c>
      <c r="BF126" s="14">
        <f t="shared" si="303"/>
        <v>26</v>
      </c>
      <c r="BG126" s="14">
        <f>INDEX(属性投放!$DL$6:$DL$85,(卡牌属性!AG126-2)*20+卡牌属性!AL126)</f>
        <v>14</v>
      </c>
      <c r="BH126" s="14">
        <f t="shared" si="304"/>
        <v>14</v>
      </c>
      <c r="BI126" s="14">
        <f t="shared" si="304"/>
        <v>14</v>
      </c>
      <c r="BJ126" s="14">
        <f t="shared" si="304"/>
        <v>14</v>
      </c>
      <c r="BK126" s="14">
        <f t="shared" si="304"/>
        <v>14</v>
      </c>
      <c r="BL126" s="14">
        <f>INDEX(属性投放!$DM$6:$DM$85,(卡牌属性!AG126-2)*20+卡牌属性!AL126)</f>
        <v>130</v>
      </c>
      <c r="BM126" s="14">
        <f t="shared" si="305"/>
        <v>130</v>
      </c>
      <c r="BN126" s="14">
        <f t="shared" si="305"/>
        <v>130</v>
      </c>
      <c r="BO126" s="14">
        <f t="shared" si="305"/>
        <v>130</v>
      </c>
      <c r="BP126" s="14">
        <f t="shared" si="305"/>
        <v>130</v>
      </c>
      <c r="BU126" s="13">
        <v>122</v>
      </c>
      <c r="BV126" s="13">
        <f t="shared" si="176"/>
        <v>7</v>
      </c>
      <c r="BW126" s="14">
        <f t="shared" si="177"/>
        <v>4</v>
      </c>
      <c r="BX126" s="14">
        <f t="shared" si="178"/>
        <v>1102007</v>
      </c>
      <c r="BY126" s="14" t="str">
        <f t="shared" si="179"/>
        <v>天使缇娜2突</v>
      </c>
      <c r="BZ126" s="25" t="s">
        <v>162</v>
      </c>
      <c r="CA126" s="14">
        <v>2</v>
      </c>
      <c r="CB126" s="14">
        <f t="shared" si="180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674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674</v>
      </c>
      <c r="CN126" s="14">
        <f>INDEX(属性投放!$BD$6:$BD$85,(BW126-2)*20+CB126)</f>
        <v>150</v>
      </c>
      <c r="CQ126" s="13">
        <v>122</v>
      </c>
      <c r="CR126" s="13">
        <f t="shared" si="209"/>
        <v>3</v>
      </c>
      <c r="CS126" s="13">
        <f t="shared" si="210"/>
        <v>18</v>
      </c>
      <c r="CT126" s="14">
        <f t="shared" si="211"/>
        <v>4</v>
      </c>
      <c r="CU126" s="14">
        <f t="shared" si="212"/>
        <v>1102003</v>
      </c>
      <c r="CV126" s="14" t="str">
        <f>INDEX($O$6:$O$36,CR126)&amp;"-"&amp;INDEX(属性投放!$AB$7:$AB$36,CX126)&amp;"-魂火-"&amp;CZ126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701</v>
      </c>
      <c r="CZ126" s="14">
        <f>INDEX(属性投放!$AM$7:$AM$58,CS126)</f>
        <v>3</v>
      </c>
      <c r="DA126" s="14">
        <f t="shared" si="181"/>
        <v>18</v>
      </c>
      <c r="DB126" s="14">
        <f>INDEX(属性投放!$AN$7:$AN$58,DA126)</f>
        <v>65</v>
      </c>
      <c r="DC126" s="14" t="s">
        <v>702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703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704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2"/>
        <v>1102007</v>
      </c>
      <c r="DQ126" s="14" t="str">
        <f t="shared" si="183"/>
        <v>天使缇娜2突</v>
      </c>
      <c r="DR126" s="14">
        <f t="shared" si="213"/>
        <v>7</v>
      </c>
      <c r="DS126" s="14">
        <f t="shared" si="214"/>
        <v>6</v>
      </c>
      <c r="DT126" s="14">
        <f t="shared" si="215"/>
        <v>6</v>
      </c>
      <c r="DU126" s="14">
        <f t="shared" si="184"/>
        <v>4</v>
      </c>
      <c r="DV126" s="14">
        <f t="shared" si="185"/>
        <v>2</v>
      </c>
      <c r="DW126" s="14">
        <f t="shared" si="186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6">EB125+$DY125+EQ125*$DX125</f>
        <v>348</v>
      </c>
      <c r="EC126" s="14">
        <f t="shared" ref="EC126:EC144" si="307">EC125+$DY125+ER125*$DX125</f>
        <v>402</v>
      </c>
      <c r="ED126" s="14">
        <f t="shared" ref="ED126:ED144" si="308">ED125+$DY125+ES125*$DX125</f>
        <v>460</v>
      </c>
      <c r="EE126" s="14">
        <f t="shared" ref="EE126:EE144" si="309">EE125+$DY125+ET125*$DX125</f>
        <v>460</v>
      </c>
      <c r="EF126" s="14">
        <f t="shared" ref="EF126:EF144" si="310">EF125+$DY125+EU125*$DX125</f>
        <v>550</v>
      </c>
      <c r="EG126" s="14">
        <f t="shared" ref="EG126:EG144" si="311">EG125+$DZ125+EV125*$DX125</f>
        <v>80</v>
      </c>
      <c r="EH126" s="14">
        <f t="shared" ref="EH126:EH144" si="312">EH125+$DZ125+EW125*$DX125</f>
        <v>89</v>
      </c>
      <c r="EI126" s="14">
        <f t="shared" ref="EI126:EI144" si="313">EI125+$DZ125+EX125*$DX125</f>
        <v>89</v>
      </c>
      <c r="EJ126" s="14">
        <f t="shared" ref="EJ126:EJ144" si="314">EJ125+$DZ125+EY125*$DX125</f>
        <v>98</v>
      </c>
      <c r="EK126" s="14">
        <f t="shared" ref="EK126:EK144" si="315">EK125+$DZ125+EZ125*$DX125</f>
        <v>107</v>
      </c>
      <c r="EL126" s="14">
        <f t="shared" ref="EL126:EL144" si="316">EL125+$EA125+FA125*$DX125</f>
        <v>1600</v>
      </c>
      <c r="EM126" s="14">
        <f t="shared" ref="EM126:EM144" si="317">EM125+$EA125+FB125*$DX125</f>
        <v>1980</v>
      </c>
      <c r="EN126" s="14">
        <f t="shared" ref="EN126:EN144" si="318">EN125+$EA125+FC125*$DX125</f>
        <v>1980</v>
      </c>
      <c r="EO126" s="14">
        <f t="shared" ref="EO126:EO144" si="319">EO125+$EA125+FD125*$DX125</f>
        <v>2270</v>
      </c>
      <c r="EP126" s="14">
        <f t="shared" ref="EP126:EP144" si="320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FF126" s="14">
        <f>INDEX(属性投放!$BP$6:$BP$85,(卡牌属性!$DU126-2)*20+卡牌属性!$DV126)</f>
        <v>65</v>
      </c>
      <c r="FG126" s="14">
        <f>INDEX(属性投放!$BP$6:$BP$85,(卡牌属性!$DU126-2)*20+卡牌属性!$DV126)</f>
        <v>65</v>
      </c>
      <c r="FH126" s="14">
        <f>INDEX(属性投放!$BP$6:$BP$85,(卡牌属性!$DU126-2)*20+卡牌属性!$DV126)</f>
        <v>65</v>
      </c>
      <c r="FI126" s="14">
        <f>INDEX(属性投放!$BP$6:$BP$85,(卡牌属性!$DU126-2)*20+卡牌属性!$DV126)</f>
        <v>65</v>
      </c>
      <c r="FJ126" s="14">
        <f>INDEX(属性投放!$BP$6:$BP$85,(卡牌属性!$DU126-2)*20+卡牌属性!$DV126)</f>
        <v>65</v>
      </c>
      <c r="FK126" s="14">
        <f>INDEX(属性投放!$BQ$6:$BQ$85,(卡牌属性!$DU126-2)*20+卡牌属性!$DV126)</f>
        <v>33</v>
      </c>
      <c r="FL126" s="14">
        <f>INDEX(属性投放!$BQ$6:$BQ$85,(卡牌属性!$DU126-2)*20+卡牌属性!$DV126)</f>
        <v>33</v>
      </c>
      <c r="FM126" s="14">
        <f>INDEX(属性投放!$BQ$6:$BQ$85,(卡牌属性!$DU126-2)*20+卡牌属性!$DV126)</f>
        <v>33</v>
      </c>
      <c r="FN126" s="14">
        <f>INDEX(属性投放!$BQ$6:$BQ$85,(卡牌属性!$DU126-2)*20+卡牌属性!$DV126)</f>
        <v>33</v>
      </c>
      <c r="FO126" s="14">
        <f>INDEX(属性投放!$BQ$6:$BQ$85,(卡牌属性!$DU126-2)*20+卡牌属性!$DV126)</f>
        <v>33</v>
      </c>
      <c r="FP126" s="14">
        <f>INDEX(属性投放!$BR$6:$BR$85,(卡牌属性!$DU126-2)*20+卡牌属性!$DV126)</f>
        <v>650</v>
      </c>
      <c r="FQ126" s="14">
        <f>INDEX(属性投放!$BR$6:$BR$85,(卡牌属性!$DU126-2)*20+卡牌属性!$DV126)</f>
        <v>650</v>
      </c>
      <c r="FR126" s="14">
        <f>INDEX(属性投放!$BR$6:$BR$85,(卡牌属性!$DU126-2)*20+卡牌属性!$DV126)</f>
        <v>650</v>
      </c>
      <c r="FS126" s="14">
        <f>INDEX(属性投放!$BR$6:$BR$85,(卡牌属性!$DU126-2)*20+卡牌属性!$DV126)</f>
        <v>650</v>
      </c>
      <c r="FT126" s="14">
        <f>INDEX(属性投放!$BR$6:$BR$85,(卡牌属性!$DU126-2)*20+卡牌属性!$DV126)</f>
        <v>650</v>
      </c>
      <c r="FX126" s="13">
        <v>122</v>
      </c>
      <c r="FY126" s="13">
        <f t="shared" si="299"/>
        <v>25</v>
      </c>
      <c r="FZ126" s="14">
        <f t="shared" si="216"/>
        <v>1102026</v>
      </c>
      <c r="GA126" s="14" t="s">
        <v>1478</v>
      </c>
      <c r="GB126" s="14">
        <f t="shared" si="258"/>
        <v>2</v>
      </c>
      <c r="GC126" s="14" t="str">
        <f t="shared" si="259"/>
        <v>雷震子-2星</v>
      </c>
      <c r="GD126" s="14">
        <f>INDEX(Y$6:Y$36,$FY126)+INDEX(属性偏向!Z$4:Z$8,卡牌属性!$GB126)</f>
        <v>8</v>
      </c>
      <c r="GE126" s="14" t="str">
        <f>INDEX(属性评价,卡牌属性!GD126)</f>
        <v>A+</v>
      </c>
      <c r="GF126" s="14">
        <f>INDEX(Z$6:Z$36,$FY126)+INDEX(属性偏向!AA$4:AA$8,卡牌属性!$GB126)</f>
        <v>5</v>
      </c>
      <c r="GG126" s="14" t="str">
        <f>INDEX(属性评价,卡牌属性!GF126)</f>
        <v>B</v>
      </c>
      <c r="GH126" s="14">
        <f>INDEX(AA$6:AA$36,$FY126)+INDEX(属性偏向!AB$4:AB$8,卡牌属性!$GB126)</f>
        <v>5</v>
      </c>
      <c r="GI126" s="14" t="str">
        <f>INDEX(属性评价,卡牌属性!GH126)</f>
        <v>B</v>
      </c>
      <c r="HA126" s="13">
        <v>122</v>
      </c>
      <c r="HB126" s="13">
        <f>MATCH(HA126-1,属性投放!$T$6:$T$66,1)</f>
        <v>31</v>
      </c>
      <c r="HC126" s="13">
        <f>MATCH(HA126,属性投放!$AN$6:$AN$58,1)-1</f>
        <v>41</v>
      </c>
      <c r="HD126" s="13">
        <f>MATCH(HA126-1,属性投放!$AD$6:$AD$26,1)</f>
        <v>17</v>
      </c>
      <c r="HE126" s="13" t="str">
        <f>INDEX(属性投放!$AB$7:$AB$26,卡牌属性!HD126)</f>
        <v>大焦热+1</v>
      </c>
      <c r="HF126" s="14">
        <f t="shared" si="262"/>
        <v>4900</v>
      </c>
      <c r="HG126" s="14">
        <f t="shared" si="263"/>
        <v>2434</v>
      </c>
      <c r="HH126" s="14">
        <f t="shared" si="264"/>
        <v>48300</v>
      </c>
      <c r="HI126" s="14">
        <f t="shared" si="265"/>
        <v>20</v>
      </c>
      <c r="HJ126" s="14">
        <f t="shared" si="266"/>
        <v>10</v>
      </c>
      <c r="HK126" s="14">
        <f t="shared" si="267"/>
        <v>200</v>
      </c>
      <c r="HL126" s="14">
        <f>HF126+HI126*($HA126-INDEX(属性投放!$AD$6:$AD$26,卡牌属性!$HD126))</f>
        <v>5000</v>
      </c>
      <c r="HM126" s="14">
        <f>HG126+HJ126*($HA126-INDEX(属性投放!$AD$6:$AD$26,卡牌属性!$HD126))</f>
        <v>2484</v>
      </c>
      <c r="HN126" s="14">
        <f>HH126+HK126*($HA126-INDEX(属性投放!$AD$6:$AD$26,卡牌属性!$HD126))</f>
        <v>49300</v>
      </c>
      <c r="HO126" s="14">
        <f t="shared" si="268"/>
        <v>6975</v>
      </c>
      <c r="HP126" s="14">
        <f t="shared" si="269"/>
        <v>3491</v>
      </c>
      <c r="HQ126" s="14">
        <f t="shared" si="270"/>
        <v>69750</v>
      </c>
      <c r="HR126" s="14">
        <f>IF(COUNTIF(属性投放!$AN$7:$AN$58,"="&amp;卡牌属性!HA126)&gt;0,卡牌属性!HC126,0)</f>
        <v>41</v>
      </c>
      <c r="HS126" s="14">
        <f t="shared" si="271"/>
        <v>550</v>
      </c>
      <c r="HT126" s="14">
        <f t="shared" si="272"/>
        <v>275</v>
      </c>
      <c r="HU126" s="14">
        <f t="shared" si="273"/>
        <v>5500</v>
      </c>
      <c r="HV126" s="14">
        <f>IF(COUNTIF(属性投放!$AD$6:$AD$26,"="&amp;卡牌属性!HA126)&gt;0,卡牌属性!HD126,0)</f>
        <v>0</v>
      </c>
      <c r="HW126" s="14">
        <f t="shared" si="274"/>
        <v>0</v>
      </c>
      <c r="HX126" s="14">
        <f t="shared" si="275"/>
        <v>0</v>
      </c>
      <c r="HY126" s="14">
        <f t="shared" si="276"/>
        <v>0</v>
      </c>
      <c r="HZ126" s="14">
        <f t="shared" si="218"/>
        <v>20</v>
      </c>
      <c r="IA126" s="14">
        <f t="shared" si="219"/>
        <v>10</v>
      </c>
      <c r="IB126" s="14">
        <f t="shared" si="220"/>
        <v>200</v>
      </c>
      <c r="IC126" s="14">
        <f t="shared" si="221"/>
        <v>11975</v>
      </c>
      <c r="ID126" s="14">
        <f t="shared" si="222"/>
        <v>5975</v>
      </c>
      <c r="IE126" s="14">
        <f t="shared" si="223"/>
        <v>119050</v>
      </c>
      <c r="IF126" s="14">
        <f t="shared" si="224"/>
        <v>600</v>
      </c>
      <c r="IG126" s="14">
        <f t="shared" si="225"/>
        <v>16500</v>
      </c>
      <c r="IH126" s="14">
        <f t="shared" si="226"/>
        <v>0</v>
      </c>
      <c r="II126" s="14">
        <f t="shared" si="227"/>
        <v>358300</v>
      </c>
      <c r="IJ126" s="17">
        <f t="shared" si="228"/>
        <v>1.6745743790120011E-3</v>
      </c>
      <c r="IK126" s="17">
        <f t="shared" si="229"/>
        <v>4.6050795422830033E-2</v>
      </c>
      <c r="IL126" s="17">
        <f t="shared" si="230"/>
        <v>0</v>
      </c>
      <c r="IM126" s="23">
        <f>SUM(IF$5:IF126)</f>
        <v>40780</v>
      </c>
      <c r="IN126" s="14">
        <f>SUM(IG$5:IG126)</f>
        <v>209320</v>
      </c>
      <c r="IO126" s="14">
        <f>SUM(IH$5:IH126)</f>
        <v>85660</v>
      </c>
      <c r="IP126" s="17">
        <f t="shared" si="231"/>
        <v>0.113815238626849</v>
      </c>
      <c r="IQ126" s="17">
        <f t="shared" si="232"/>
        <v>0.58420318169132013</v>
      </c>
      <c r="IR126" s="17">
        <f t="shared" si="233"/>
        <v>0.2390734021769467</v>
      </c>
    </row>
    <row r="127" spans="31:252" ht="16.5" x14ac:dyDescent="0.2">
      <c r="AE127" s="13">
        <v>123</v>
      </c>
      <c r="AF127" s="13">
        <f t="shared" si="208"/>
        <v>7</v>
      </c>
      <c r="AG127" s="13">
        <f t="shared" si="172"/>
        <v>4</v>
      </c>
      <c r="AH127" s="14">
        <f t="shared" si="173"/>
        <v>1101007</v>
      </c>
      <c r="AI127" s="14" t="str">
        <f t="shared" si="174"/>
        <v>战斗曹焱兵3突</v>
      </c>
      <c r="AJ127" s="25" t="s">
        <v>162</v>
      </c>
      <c r="AK127" s="14">
        <v>1</v>
      </c>
      <c r="AL127" s="14">
        <f t="shared" si="175"/>
        <v>3</v>
      </c>
      <c r="AM127" s="14">
        <f>INDEX(属性投放!$DE$6:$DE$85,(卡牌属性!AG127-2)*20+卡牌属性!AL127)</f>
        <v>316</v>
      </c>
      <c r="AN127" s="14">
        <f t="shared" si="300"/>
        <v>316</v>
      </c>
      <c r="AO127" s="14">
        <f t="shared" si="300"/>
        <v>316</v>
      </c>
      <c r="AP127" s="14">
        <f t="shared" si="300"/>
        <v>316</v>
      </c>
      <c r="AQ127" s="14">
        <f t="shared" si="300"/>
        <v>316</v>
      </c>
      <c r="AR127" s="14">
        <f>INDEX(属性投放!$DF$6:$DF$85,(卡牌属性!AG127-2)*20+卡牌属性!AL127)</f>
        <v>114</v>
      </c>
      <c r="AS127" s="14">
        <f t="shared" si="301"/>
        <v>114</v>
      </c>
      <c r="AT127" s="14">
        <f t="shared" si="301"/>
        <v>114</v>
      </c>
      <c r="AU127" s="14">
        <f t="shared" si="301"/>
        <v>114</v>
      </c>
      <c r="AV127" s="14">
        <f t="shared" si="301"/>
        <v>114</v>
      </c>
      <c r="AW127" s="14">
        <f>INDEX(属性投放!$DG$6:$DG$85,(卡牌属性!AG127-2)*20+卡牌属性!AL127)</f>
        <v>1480</v>
      </c>
      <c r="AX127" s="14">
        <f t="shared" si="302"/>
        <v>1480</v>
      </c>
      <c r="AY127" s="14">
        <f t="shared" si="302"/>
        <v>1480</v>
      </c>
      <c r="AZ127" s="14">
        <f t="shared" si="302"/>
        <v>1480</v>
      </c>
      <c r="BA127" s="14">
        <f t="shared" si="302"/>
        <v>1480</v>
      </c>
      <c r="BB127" s="14">
        <f>INDEX(属性投放!$DK$6:$DK$85,(卡牌属性!AG127-2)*20+卡牌属性!AL127)</f>
        <v>26</v>
      </c>
      <c r="BC127" s="14">
        <f t="shared" si="303"/>
        <v>26</v>
      </c>
      <c r="BD127" s="14">
        <f t="shared" si="303"/>
        <v>26</v>
      </c>
      <c r="BE127" s="14">
        <f t="shared" si="303"/>
        <v>26</v>
      </c>
      <c r="BF127" s="14">
        <f t="shared" si="303"/>
        <v>26</v>
      </c>
      <c r="BG127" s="14">
        <f>INDEX(属性投放!$DL$6:$DL$85,(卡牌属性!AG127-2)*20+卡牌属性!AL127)</f>
        <v>14</v>
      </c>
      <c r="BH127" s="14">
        <f t="shared" si="304"/>
        <v>14</v>
      </c>
      <c r="BI127" s="14">
        <f t="shared" si="304"/>
        <v>14</v>
      </c>
      <c r="BJ127" s="14">
        <f t="shared" si="304"/>
        <v>14</v>
      </c>
      <c r="BK127" s="14">
        <f t="shared" si="304"/>
        <v>14</v>
      </c>
      <c r="BL127" s="14">
        <f>INDEX(属性投放!$DM$6:$DM$85,(卡牌属性!AG127-2)*20+卡牌属性!AL127)</f>
        <v>130</v>
      </c>
      <c r="BM127" s="14">
        <f t="shared" si="305"/>
        <v>130</v>
      </c>
      <c r="BN127" s="14">
        <f t="shared" si="305"/>
        <v>130</v>
      </c>
      <c r="BO127" s="14">
        <f t="shared" si="305"/>
        <v>130</v>
      </c>
      <c r="BP127" s="14">
        <f t="shared" si="305"/>
        <v>130</v>
      </c>
      <c r="BU127" s="13">
        <v>123</v>
      </c>
      <c r="BV127" s="13">
        <f t="shared" si="176"/>
        <v>7</v>
      </c>
      <c r="BW127" s="14">
        <f t="shared" si="177"/>
        <v>4</v>
      </c>
      <c r="BX127" s="14">
        <f t="shared" si="178"/>
        <v>1102007</v>
      </c>
      <c r="BY127" s="14" t="str">
        <f t="shared" si="179"/>
        <v>天使缇娜3突</v>
      </c>
      <c r="BZ127" s="25" t="s">
        <v>162</v>
      </c>
      <c r="CA127" s="14">
        <v>2</v>
      </c>
      <c r="CB127" s="14">
        <f t="shared" si="180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674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674</v>
      </c>
      <c r="CN127" s="14">
        <f>INDEX(属性投放!$BD$6:$BD$85,(BW127-2)*20+CB127)</f>
        <v>150</v>
      </c>
      <c r="CQ127" s="13">
        <v>123</v>
      </c>
      <c r="CR127" s="13">
        <f t="shared" si="209"/>
        <v>3</v>
      </c>
      <c r="CS127" s="13">
        <f t="shared" si="210"/>
        <v>19</v>
      </c>
      <c r="CT127" s="14">
        <f t="shared" si="211"/>
        <v>4</v>
      </c>
      <c r="CU127" s="14">
        <f t="shared" si="212"/>
        <v>1102003</v>
      </c>
      <c r="CV127" s="14" t="str">
        <f>INDEX($O$6:$O$36,CR127)&amp;"-"&amp;INDEX(属性投放!$AB$7:$AB$36,CX127)&amp;"-魂火-"&amp;CZ127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701</v>
      </c>
      <c r="CZ127" s="14">
        <f>INDEX(属性投放!$AM$7:$AM$58,CS127)</f>
        <v>1</v>
      </c>
      <c r="DA127" s="14">
        <f t="shared" si="181"/>
        <v>19</v>
      </c>
      <c r="DB127" s="14">
        <f>INDEX(属性投放!$AN$7:$AN$58,DA127)</f>
        <v>67</v>
      </c>
      <c r="DC127" s="14" t="s">
        <v>702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703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704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2"/>
        <v>1102007</v>
      </c>
      <c r="DQ127" s="14" t="str">
        <f t="shared" si="183"/>
        <v>天使缇娜3突</v>
      </c>
      <c r="DR127" s="14">
        <f t="shared" si="213"/>
        <v>7</v>
      </c>
      <c r="DS127" s="14">
        <f t="shared" si="214"/>
        <v>6</v>
      </c>
      <c r="DT127" s="14">
        <f t="shared" si="215"/>
        <v>6</v>
      </c>
      <c r="DU127" s="14">
        <f t="shared" si="184"/>
        <v>4</v>
      </c>
      <c r="DV127" s="14">
        <f t="shared" si="185"/>
        <v>3</v>
      </c>
      <c r="DW127" s="14">
        <f t="shared" si="186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6"/>
        <v>563</v>
      </c>
      <c r="EC127" s="14">
        <f t="shared" si="307"/>
        <v>637</v>
      </c>
      <c r="ED127" s="14">
        <f t="shared" si="308"/>
        <v>725</v>
      </c>
      <c r="EE127" s="14">
        <f t="shared" si="309"/>
        <v>725</v>
      </c>
      <c r="EF127" s="14">
        <f t="shared" si="310"/>
        <v>865</v>
      </c>
      <c r="EG127" s="14">
        <f t="shared" si="311"/>
        <v>173</v>
      </c>
      <c r="EH127" s="14">
        <f t="shared" si="312"/>
        <v>202</v>
      </c>
      <c r="EI127" s="14">
        <f t="shared" si="313"/>
        <v>202</v>
      </c>
      <c r="EJ127" s="14">
        <f t="shared" si="314"/>
        <v>221</v>
      </c>
      <c r="EK127" s="14">
        <f t="shared" si="315"/>
        <v>240</v>
      </c>
      <c r="EL127" s="14">
        <f t="shared" si="316"/>
        <v>3450</v>
      </c>
      <c r="EM127" s="14">
        <f t="shared" si="317"/>
        <v>4130</v>
      </c>
      <c r="EN127" s="14">
        <f t="shared" si="318"/>
        <v>4130</v>
      </c>
      <c r="EO127" s="14">
        <f t="shared" si="319"/>
        <v>4620</v>
      </c>
      <c r="EP127" s="14">
        <f t="shared" si="320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FF127" s="14">
        <f>INDEX(属性投放!$BP$6:$BP$85,(卡牌属性!$DU127-2)*20+卡牌属性!$DV127)</f>
        <v>100</v>
      </c>
      <c r="FG127" s="14">
        <f>INDEX(属性投放!$BP$6:$BP$85,(卡牌属性!$DU127-2)*20+卡牌属性!$DV127)</f>
        <v>100</v>
      </c>
      <c r="FH127" s="14">
        <f>INDEX(属性投放!$BP$6:$BP$85,(卡牌属性!$DU127-2)*20+卡牌属性!$DV127)</f>
        <v>100</v>
      </c>
      <c r="FI127" s="14">
        <f>INDEX(属性投放!$BP$6:$BP$85,(卡牌属性!$DU127-2)*20+卡牌属性!$DV127)</f>
        <v>100</v>
      </c>
      <c r="FJ127" s="14">
        <f>INDEX(属性投放!$BP$6:$BP$85,(卡牌属性!$DU127-2)*20+卡牌属性!$DV127)</f>
        <v>100</v>
      </c>
      <c r="FK127" s="14">
        <f>INDEX(属性投放!$BQ$6:$BQ$85,(卡牌属性!$DU127-2)*20+卡牌属性!$DV127)</f>
        <v>50</v>
      </c>
      <c r="FL127" s="14">
        <f>INDEX(属性投放!$BQ$6:$BQ$85,(卡牌属性!$DU127-2)*20+卡牌属性!$DV127)</f>
        <v>50</v>
      </c>
      <c r="FM127" s="14">
        <f>INDEX(属性投放!$BQ$6:$BQ$85,(卡牌属性!$DU127-2)*20+卡牌属性!$DV127)</f>
        <v>50</v>
      </c>
      <c r="FN127" s="14">
        <f>INDEX(属性投放!$BQ$6:$BQ$85,(卡牌属性!$DU127-2)*20+卡牌属性!$DV127)</f>
        <v>50</v>
      </c>
      <c r="FO127" s="14">
        <f>INDEX(属性投放!$BQ$6:$BQ$85,(卡牌属性!$DU127-2)*20+卡牌属性!$DV127)</f>
        <v>50</v>
      </c>
      <c r="FP127" s="14">
        <f>INDEX(属性投放!$BR$6:$BR$85,(卡牌属性!$DU127-2)*20+卡牌属性!$DV127)</f>
        <v>1000</v>
      </c>
      <c r="FQ127" s="14">
        <f>INDEX(属性投放!$BR$6:$BR$85,(卡牌属性!$DU127-2)*20+卡牌属性!$DV127)</f>
        <v>1000</v>
      </c>
      <c r="FR127" s="14">
        <f>INDEX(属性投放!$BR$6:$BR$85,(卡牌属性!$DU127-2)*20+卡牌属性!$DV127)</f>
        <v>1000</v>
      </c>
      <c r="FS127" s="14">
        <f>INDEX(属性投放!$BR$6:$BR$85,(卡牌属性!$DU127-2)*20+卡牌属性!$DV127)</f>
        <v>1000</v>
      </c>
      <c r="FT127" s="14">
        <f>INDEX(属性投放!$BR$6:$BR$85,(卡牌属性!$DU127-2)*20+卡牌属性!$DV127)</f>
        <v>1000</v>
      </c>
      <c r="FX127" s="13">
        <v>123</v>
      </c>
      <c r="FY127" s="13">
        <f t="shared" si="299"/>
        <v>25</v>
      </c>
      <c r="FZ127" s="14">
        <f t="shared" si="216"/>
        <v>1102026</v>
      </c>
      <c r="GA127" s="14" t="s">
        <v>1478</v>
      </c>
      <c r="GB127" s="14">
        <f t="shared" si="258"/>
        <v>3</v>
      </c>
      <c r="GC127" s="14" t="str">
        <f t="shared" si="259"/>
        <v>雷震子-3星</v>
      </c>
      <c r="GD127" s="14">
        <f>INDEX(Y$6:Y$36,$FY127)+INDEX(属性偏向!Z$4:Z$8,卡牌属性!$GB127)</f>
        <v>9</v>
      </c>
      <c r="GE127" s="14" t="str">
        <f>INDEX(属性评价,卡牌属性!GD127)</f>
        <v>S</v>
      </c>
      <c r="GF127" s="14">
        <f>INDEX(Z$6:Z$36,$FY127)+INDEX(属性偏向!AA$4:AA$8,卡牌属性!$GB127)</f>
        <v>5</v>
      </c>
      <c r="GG127" s="14" t="str">
        <f>INDEX(属性评价,卡牌属性!GF127)</f>
        <v>B</v>
      </c>
      <c r="GH127" s="14">
        <f>INDEX(AA$6:AA$36,$FY127)+INDEX(属性偏向!AB$4:AB$8,卡牌属性!$GB127)</f>
        <v>5</v>
      </c>
      <c r="GI127" s="14" t="str">
        <f>INDEX(属性评价,卡牌属性!GH127)</f>
        <v>B</v>
      </c>
      <c r="HA127" s="13">
        <v>123</v>
      </c>
      <c r="HB127" s="13">
        <f>MATCH(HA127-1,属性投放!$T$6:$T$66,1)</f>
        <v>32</v>
      </c>
      <c r="HC127" s="13">
        <f>MATCH(HA127,属性投放!$AN$6:$AN$58,1)-1</f>
        <v>41</v>
      </c>
      <c r="HD127" s="13">
        <f>MATCH(HA127-1,属性投放!$AD$6:$AD$26,1)</f>
        <v>17</v>
      </c>
      <c r="HE127" s="13" t="str">
        <f>INDEX(属性投放!$AB$7:$AB$26,卡牌属性!HD127)</f>
        <v>大焦热+1</v>
      </c>
      <c r="HF127" s="14">
        <f t="shared" si="262"/>
        <v>4900</v>
      </c>
      <c r="HG127" s="14">
        <f t="shared" si="263"/>
        <v>2434</v>
      </c>
      <c r="HH127" s="14">
        <f t="shared" si="264"/>
        <v>48300</v>
      </c>
      <c r="HI127" s="14">
        <f t="shared" si="265"/>
        <v>20</v>
      </c>
      <c r="HJ127" s="14">
        <f t="shared" si="266"/>
        <v>10</v>
      </c>
      <c r="HK127" s="14">
        <f t="shared" si="267"/>
        <v>200</v>
      </c>
      <c r="HL127" s="14">
        <f>HF127+HI127*($HA127-INDEX(属性投放!$AD$6:$AD$26,卡牌属性!$HD127))</f>
        <v>5020</v>
      </c>
      <c r="HM127" s="14">
        <f>HG127+HJ127*($HA127-INDEX(属性投放!$AD$6:$AD$26,卡牌属性!$HD127))</f>
        <v>2494</v>
      </c>
      <c r="HN127" s="14">
        <f>HH127+HK127*($HA127-INDEX(属性投放!$AD$6:$AD$26,卡牌属性!$HD127))</f>
        <v>49500</v>
      </c>
      <c r="HO127" s="14">
        <f t="shared" si="268"/>
        <v>6975</v>
      </c>
      <c r="HP127" s="14">
        <f t="shared" si="269"/>
        <v>3491</v>
      </c>
      <c r="HQ127" s="14">
        <f t="shared" si="270"/>
        <v>69750</v>
      </c>
      <c r="HR127" s="14">
        <f>IF(COUNTIF(属性投放!$AN$7:$AN$58,"="&amp;卡牌属性!HA127)&gt;0,卡牌属性!HC127,0)</f>
        <v>0</v>
      </c>
      <c r="HS127" s="14">
        <f t="shared" si="271"/>
        <v>0</v>
      </c>
      <c r="HT127" s="14">
        <f t="shared" si="272"/>
        <v>0</v>
      </c>
      <c r="HU127" s="14">
        <f t="shared" si="273"/>
        <v>0</v>
      </c>
      <c r="HV127" s="14">
        <f>IF(COUNTIF(属性投放!$AD$6:$AD$26,"="&amp;卡牌属性!HA127)&gt;0,卡牌属性!HD127,0)</f>
        <v>0</v>
      </c>
      <c r="HW127" s="14">
        <f t="shared" si="274"/>
        <v>0</v>
      </c>
      <c r="HX127" s="14">
        <f t="shared" si="275"/>
        <v>0</v>
      </c>
      <c r="HY127" s="14">
        <f t="shared" si="276"/>
        <v>0</v>
      </c>
      <c r="HZ127" s="14">
        <f t="shared" si="218"/>
        <v>20</v>
      </c>
      <c r="IA127" s="14">
        <f t="shared" si="219"/>
        <v>10</v>
      </c>
      <c r="IB127" s="14">
        <f t="shared" si="220"/>
        <v>200</v>
      </c>
      <c r="IC127" s="14">
        <f t="shared" si="221"/>
        <v>11995</v>
      </c>
      <c r="ID127" s="14">
        <f t="shared" si="222"/>
        <v>5985</v>
      </c>
      <c r="IE127" s="14">
        <f t="shared" si="223"/>
        <v>119250</v>
      </c>
      <c r="IF127" s="14">
        <f t="shared" si="224"/>
        <v>600</v>
      </c>
      <c r="IG127" s="14">
        <f t="shared" si="225"/>
        <v>0</v>
      </c>
      <c r="IH127" s="14">
        <f t="shared" si="226"/>
        <v>0</v>
      </c>
      <c r="II127" s="14">
        <f t="shared" si="227"/>
        <v>358900</v>
      </c>
      <c r="IJ127" s="17">
        <f t="shared" si="228"/>
        <v>1.6717748676511562E-3</v>
      </c>
      <c r="IK127" s="17">
        <f t="shared" si="229"/>
        <v>0</v>
      </c>
      <c r="IL127" s="17">
        <f t="shared" si="230"/>
        <v>0</v>
      </c>
      <c r="IM127" s="23">
        <f>SUM(IF$5:IF127)</f>
        <v>41380</v>
      </c>
      <c r="IN127" s="14">
        <f>SUM(IG$5:IG127)</f>
        <v>209320</v>
      </c>
      <c r="IO127" s="14">
        <f>SUM(IH$5:IH127)</f>
        <v>85660</v>
      </c>
      <c r="IP127" s="17">
        <f t="shared" si="231"/>
        <v>0.11529674003900808</v>
      </c>
      <c r="IQ127" s="17">
        <f t="shared" si="232"/>
        <v>0.58322652549456677</v>
      </c>
      <c r="IR127" s="17">
        <f t="shared" si="233"/>
        <v>0.23867372527166342</v>
      </c>
    </row>
    <row r="128" spans="31:252" ht="16.5" x14ac:dyDescent="0.2">
      <c r="AE128" s="13">
        <v>124</v>
      </c>
      <c r="AF128" s="13">
        <f t="shared" si="208"/>
        <v>7</v>
      </c>
      <c r="AG128" s="13">
        <f t="shared" si="172"/>
        <v>4</v>
      </c>
      <c r="AH128" s="14">
        <f t="shared" si="173"/>
        <v>1101007</v>
      </c>
      <c r="AI128" s="14" t="str">
        <f t="shared" si="174"/>
        <v>战斗曹焱兵4突</v>
      </c>
      <c r="AJ128" s="25" t="s">
        <v>162</v>
      </c>
      <c r="AK128" s="14">
        <v>1</v>
      </c>
      <c r="AL128" s="14">
        <f t="shared" si="175"/>
        <v>4</v>
      </c>
      <c r="AM128" s="14">
        <f>INDEX(属性投放!$DE$6:$DE$85,(卡牌属性!AG128-2)*20+卡牌属性!AL128)</f>
        <v>642</v>
      </c>
      <c r="AN128" s="14">
        <f t="shared" si="300"/>
        <v>642</v>
      </c>
      <c r="AO128" s="14">
        <f t="shared" si="300"/>
        <v>642</v>
      </c>
      <c r="AP128" s="14">
        <f t="shared" si="300"/>
        <v>642</v>
      </c>
      <c r="AQ128" s="14">
        <f t="shared" si="300"/>
        <v>642</v>
      </c>
      <c r="AR128" s="14">
        <f>INDEX(属性投放!$DF$6:$DF$85,(卡牌属性!AG128-2)*20+卡牌属性!AL128)</f>
        <v>288</v>
      </c>
      <c r="AS128" s="14">
        <f t="shared" si="301"/>
        <v>288</v>
      </c>
      <c r="AT128" s="14">
        <f t="shared" si="301"/>
        <v>288</v>
      </c>
      <c r="AU128" s="14">
        <f t="shared" si="301"/>
        <v>288</v>
      </c>
      <c r="AV128" s="14">
        <f t="shared" si="301"/>
        <v>288</v>
      </c>
      <c r="AW128" s="14">
        <f>INDEX(属性投放!$DG$6:$DG$85,(卡牌属性!AG128-2)*20+卡牌属性!AL128)</f>
        <v>3110</v>
      </c>
      <c r="AX128" s="14">
        <f t="shared" si="302"/>
        <v>3110</v>
      </c>
      <c r="AY128" s="14">
        <f t="shared" si="302"/>
        <v>3110</v>
      </c>
      <c r="AZ128" s="14">
        <f t="shared" si="302"/>
        <v>3110</v>
      </c>
      <c r="BA128" s="14">
        <f t="shared" si="302"/>
        <v>3110</v>
      </c>
      <c r="BB128" s="14">
        <f>INDEX(属性投放!$DK$6:$DK$85,(卡牌属性!AG128-2)*20+卡牌属性!AL128)</f>
        <v>47</v>
      </c>
      <c r="BC128" s="14">
        <f t="shared" si="303"/>
        <v>47</v>
      </c>
      <c r="BD128" s="14">
        <f t="shared" si="303"/>
        <v>47</v>
      </c>
      <c r="BE128" s="14">
        <f t="shared" si="303"/>
        <v>47</v>
      </c>
      <c r="BF128" s="14">
        <f t="shared" si="303"/>
        <v>47</v>
      </c>
      <c r="BG128" s="14">
        <f>INDEX(属性投放!$DL$6:$DL$85,(卡牌属性!AG128-2)*20+卡牌属性!AL128)</f>
        <v>24</v>
      </c>
      <c r="BH128" s="14">
        <f t="shared" si="304"/>
        <v>24</v>
      </c>
      <c r="BI128" s="14">
        <f t="shared" si="304"/>
        <v>24</v>
      </c>
      <c r="BJ128" s="14">
        <f t="shared" si="304"/>
        <v>24</v>
      </c>
      <c r="BK128" s="14">
        <f t="shared" si="304"/>
        <v>24</v>
      </c>
      <c r="BL128" s="14">
        <f>INDEX(属性投放!$DM$6:$DM$85,(卡牌属性!AG128-2)*20+卡牌属性!AL128)</f>
        <v>235</v>
      </c>
      <c r="BM128" s="14">
        <f t="shared" si="305"/>
        <v>235</v>
      </c>
      <c r="BN128" s="14">
        <f t="shared" si="305"/>
        <v>235</v>
      </c>
      <c r="BO128" s="14">
        <f t="shared" si="305"/>
        <v>235</v>
      </c>
      <c r="BP128" s="14">
        <f t="shared" si="305"/>
        <v>235</v>
      </c>
      <c r="BU128" s="13">
        <v>124</v>
      </c>
      <c r="BV128" s="13">
        <f t="shared" si="176"/>
        <v>7</v>
      </c>
      <c r="BW128" s="14">
        <f t="shared" si="177"/>
        <v>4</v>
      </c>
      <c r="BX128" s="14">
        <f t="shared" si="178"/>
        <v>1102007</v>
      </c>
      <c r="BY128" s="14" t="str">
        <f t="shared" si="179"/>
        <v>天使缇娜4突</v>
      </c>
      <c r="BZ128" s="25" t="s">
        <v>162</v>
      </c>
      <c r="CA128" s="14">
        <v>2</v>
      </c>
      <c r="CB128" s="14">
        <f t="shared" si="180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674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674</v>
      </c>
      <c r="CN128" s="14">
        <f>INDEX(属性投放!$BD$6:$BD$85,(BW128-2)*20+CB128)</f>
        <v>200</v>
      </c>
      <c r="CQ128" s="13">
        <v>124</v>
      </c>
      <c r="CR128" s="13">
        <f t="shared" si="209"/>
        <v>3</v>
      </c>
      <c r="CS128" s="13">
        <f t="shared" si="210"/>
        <v>20</v>
      </c>
      <c r="CT128" s="14">
        <f t="shared" si="211"/>
        <v>4</v>
      </c>
      <c r="CU128" s="14">
        <f t="shared" si="212"/>
        <v>1102003</v>
      </c>
      <c r="CV128" s="14" t="str">
        <f>INDEX($O$6:$O$36,CR128)&amp;"-"&amp;INDEX(属性投放!$AB$7:$AB$36,CX128)&amp;"-魂火-"&amp;CZ128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701</v>
      </c>
      <c r="CZ128" s="14">
        <f>INDEX(属性投放!$AM$7:$AM$58,CS128)</f>
        <v>2</v>
      </c>
      <c r="DA128" s="14">
        <f t="shared" si="181"/>
        <v>20</v>
      </c>
      <c r="DB128" s="14">
        <f>INDEX(属性投放!$AN$7:$AN$58,DA128)</f>
        <v>70</v>
      </c>
      <c r="DC128" s="14" t="s">
        <v>702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703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704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2"/>
        <v>1102007</v>
      </c>
      <c r="DQ128" s="14" t="str">
        <f t="shared" si="183"/>
        <v>天使缇娜4突</v>
      </c>
      <c r="DR128" s="14">
        <f t="shared" si="213"/>
        <v>7</v>
      </c>
      <c r="DS128" s="14">
        <f t="shared" si="214"/>
        <v>6</v>
      </c>
      <c r="DT128" s="14">
        <f t="shared" si="215"/>
        <v>6</v>
      </c>
      <c r="DU128" s="14">
        <f t="shared" si="184"/>
        <v>4</v>
      </c>
      <c r="DV128" s="14">
        <f t="shared" si="185"/>
        <v>4</v>
      </c>
      <c r="DW128" s="14">
        <f t="shared" si="186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6"/>
        <v>813</v>
      </c>
      <c r="EC128" s="14">
        <f t="shared" si="307"/>
        <v>907</v>
      </c>
      <c r="ED128" s="14">
        <f t="shared" si="308"/>
        <v>1025</v>
      </c>
      <c r="EE128" s="14">
        <f t="shared" si="309"/>
        <v>1025</v>
      </c>
      <c r="EF128" s="14">
        <f t="shared" si="310"/>
        <v>1215</v>
      </c>
      <c r="EG128" s="14">
        <f t="shared" si="311"/>
        <v>283</v>
      </c>
      <c r="EH128" s="14">
        <f t="shared" si="312"/>
        <v>332</v>
      </c>
      <c r="EI128" s="14">
        <f t="shared" si="313"/>
        <v>332</v>
      </c>
      <c r="EJ128" s="14">
        <f t="shared" si="314"/>
        <v>361</v>
      </c>
      <c r="EK128" s="14">
        <f t="shared" si="315"/>
        <v>390</v>
      </c>
      <c r="EL128" s="14">
        <f t="shared" si="316"/>
        <v>5650</v>
      </c>
      <c r="EM128" s="14">
        <f t="shared" si="317"/>
        <v>6630</v>
      </c>
      <c r="EN128" s="14">
        <f t="shared" si="318"/>
        <v>6630</v>
      </c>
      <c r="EO128" s="14">
        <f t="shared" si="319"/>
        <v>7320</v>
      </c>
      <c r="EP128" s="14">
        <f t="shared" si="320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FF128" s="14">
        <f>INDEX(属性投放!$BP$6:$BP$85,(卡牌属性!$DU128-2)*20+卡牌属性!$DV128)</f>
        <v>125</v>
      </c>
      <c r="FG128" s="14">
        <f>INDEX(属性投放!$BP$6:$BP$85,(卡牌属性!$DU128-2)*20+卡牌属性!$DV128)</f>
        <v>125</v>
      </c>
      <c r="FH128" s="14">
        <f>INDEX(属性投放!$BP$6:$BP$85,(卡牌属性!$DU128-2)*20+卡牌属性!$DV128)</f>
        <v>125</v>
      </c>
      <c r="FI128" s="14">
        <f>INDEX(属性投放!$BP$6:$BP$85,(卡牌属性!$DU128-2)*20+卡牌属性!$DV128)</f>
        <v>125</v>
      </c>
      <c r="FJ128" s="14">
        <f>INDEX(属性投放!$BP$6:$BP$85,(卡牌属性!$DU128-2)*20+卡牌属性!$DV128)</f>
        <v>125</v>
      </c>
      <c r="FK128" s="14">
        <f>INDEX(属性投放!$BQ$6:$BQ$85,(卡牌属性!$DU128-2)*20+卡牌属性!$DV128)</f>
        <v>63</v>
      </c>
      <c r="FL128" s="14">
        <f>INDEX(属性投放!$BQ$6:$BQ$85,(卡牌属性!$DU128-2)*20+卡牌属性!$DV128)</f>
        <v>63</v>
      </c>
      <c r="FM128" s="14">
        <f>INDEX(属性投放!$BQ$6:$BQ$85,(卡牌属性!$DU128-2)*20+卡牌属性!$DV128)</f>
        <v>63</v>
      </c>
      <c r="FN128" s="14">
        <f>INDEX(属性投放!$BQ$6:$BQ$85,(卡牌属性!$DU128-2)*20+卡牌属性!$DV128)</f>
        <v>63</v>
      </c>
      <c r="FO128" s="14">
        <f>INDEX(属性投放!$BQ$6:$BQ$85,(卡牌属性!$DU128-2)*20+卡牌属性!$DV128)</f>
        <v>63</v>
      </c>
      <c r="FP128" s="14">
        <f>INDEX(属性投放!$BR$6:$BR$85,(卡牌属性!$DU128-2)*20+卡牌属性!$DV128)</f>
        <v>1250</v>
      </c>
      <c r="FQ128" s="14">
        <f>INDEX(属性投放!$BR$6:$BR$85,(卡牌属性!$DU128-2)*20+卡牌属性!$DV128)</f>
        <v>1250</v>
      </c>
      <c r="FR128" s="14">
        <f>INDEX(属性投放!$BR$6:$BR$85,(卡牌属性!$DU128-2)*20+卡牌属性!$DV128)</f>
        <v>1250</v>
      </c>
      <c r="FS128" s="14">
        <f>INDEX(属性投放!$BR$6:$BR$85,(卡牌属性!$DU128-2)*20+卡牌属性!$DV128)</f>
        <v>1250</v>
      </c>
      <c r="FT128" s="14">
        <f>INDEX(属性投放!$BR$6:$BR$85,(卡牌属性!$DU128-2)*20+卡牌属性!$DV128)</f>
        <v>1250</v>
      </c>
      <c r="FX128" s="13">
        <v>124</v>
      </c>
      <c r="FY128" s="13">
        <f t="shared" si="299"/>
        <v>25</v>
      </c>
      <c r="FZ128" s="14">
        <f t="shared" si="216"/>
        <v>1102026</v>
      </c>
      <c r="GA128" s="14" t="s">
        <v>1478</v>
      </c>
      <c r="GB128" s="14">
        <f t="shared" si="258"/>
        <v>4</v>
      </c>
      <c r="GC128" s="14" t="str">
        <f t="shared" si="259"/>
        <v>雷震子-4星</v>
      </c>
      <c r="GD128" s="14">
        <f>INDEX(Y$6:Y$36,$FY128)+INDEX(属性偏向!Z$4:Z$8,卡牌属性!$GB128)</f>
        <v>9</v>
      </c>
      <c r="GE128" s="14" t="str">
        <f>INDEX(属性评价,卡牌属性!GD128)</f>
        <v>S</v>
      </c>
      <c r="GF128" s="14">
        <f>INDEX(Z$6:Z$36,$FY128)+INDEX(属性偏向!AA$4:AA$8,卡牌属性!$GB128)</f>
        <v>6</v>
      </c>
      <c r="GG128" s="14" t="str">
        <f>INDEX(属性评价,卡牌属性!GF128)</f>
        <v>B+</v>
      </c>
      <c r="GH128" s="14">
        <f>INDEX(AA$6:AA$36,$FY128)+INDEX(属性偏向!AB$4:AB$8,卡牌属性!$GB128)</f>
        <v>6</v>
      </c>
      <c r="GI128" s="14" t="str">
        <f>INDEX(属性评价,卡牌属性!GH128)</f>
        <v>B+</v>
      </c>
      <c r="HA128" s="13">
        <v>124</v>
      </c>
      <c r="HB128" s="13">
        <f>MATCH(HA128-1,属性投放!$T$6:$T$66,1)</f>
        <v>33</v>
      </c>
      <c r="HC128" s="13">
        <f>MATCH(HA128,属性投放!$AN$6:$AN$58,1)-1</f>
        <v>41</v>
      </c>
      <c r="HD128" s="13">
        <f>MATCH(HA128-1,属性投放!$AD$6:$AD$26,1)</f>
        <v>17</v>
      </c>
      <c r="HE128" s="13" t="str">
        <f>INDEX(属性投放!$AB$7:$AB$26,卡牌属性!HD128)</f>
        <v>大焦热+1</v>
      </c>
      <c r="HF128" s="14">
        <f t="shared" si="262"/>
        <v>4900</v>
      </c>
      <c r="HG128" s="14">
        <f t="shared" si="263"/>
        <v>2434</v>
      </c>
      <c r="HH128" s="14">
        <f t="shared" si="264"/>
        <v>48300</v>
      </c>
      <c r="HI128" s="14">
        <f t="shared" si="265"/>
        <v>20</v>
      </c>
      <c r="HJ128" s="14">
        <f t="shared" si="266"/>
        <v>10</v>
      </c>
      <c r="HK128" s="14">
        <f t="shared" si="267"/>
        <v>200</v>
      </c>
      <c r="HL128" s="14">
        <f>HF128+HI128*($HA128-INDEX(属性投放!$AD$6:$AD$26,卡牌属性!$HD128))</f>
        <v>5040</v>
      </c>
      <c r="HM128" s="14">
        <f>HG128+HJ128*($HA128-INDEX(属性投放!$AD$6:$AD$26,卡牌属性!$HD128))</f>
        <v>2504</v>
      </c>
      <c r="HN128" s="14">
        <f>HH128+HK128*($HA128-INDEX(属性投放!$AD$6:$AD$26,卡牌属性!$HD128))</f>
        <v>49700</v>
      </c>
      <c r="HO128" s="14">
        <f t="shared" si="268"/>
        <v>6975</v>
      </c>
      <c r="HP128" s="14">
        <f t="shared" si="269"/>
        <v>3491</v>
      </c>
      <c r="HQ128" s="14">
        <f t="shared" si="270"/>
        <v>69750</v>
      </c>
      <c r="HR128" s="14">
        <f>IF(COUNTIF(属性投放!$AN$7:$AN$58,"="&amp;卡牌属性!HA128)&gt;0,卡牌属性!HC128,0)</f>
        <v>0</v>
      </c>
      <c r="HS128" s="14">
        <f t="shared" si="271"/>
        <v>0</v>
      </c>
      <c r="HT128" s="14">
        <f t="shared" si="272"/>
        <v>0</v>
      </c>
      <c r="HU128" s="14">
        <f t="shared" si="273"/>
        <v>0</v>
      </c>
      <c r="HV128" s="14">
        <f>IF(COUNTIF(属性投放!$AD$6:$AD$26,"="&amp;卡牌属性!HA128)&gt;0,卡牌属性!HD128,0)</f>
        <v>0</v>
      </c>
      <c r="HW128" s="14">
        <f t="shared" si="274"/>
        <v>0</v>
      </c>
      <c r="HX128" s="14">
        <f t="shared" si="275"/>
        <v>0</v>
      </c>
      <c r="HY128" s="14">
        <f t="shared" si="276"/>
        <v>0</v>
      </c>
      <c r="HZ128" s="14">
        <f t="shared" si="218"/>
        <v>20</v>
      </c>
      <c r="IA128" s="14">
        <f t="shared" si="219"/>
        <v>10</v>
      </c>
      <c r="IB128" s="14">
        <f t="shared" si="220"/>
        <v>200</v>
      </c>
      <c r="IC128" s="14">
        <f t="shared" si="221"/>
        <v>12015</v>
      </c>
      <c r="ID128" s="14">
        <f t="shared" si="222"/>
        <v>5995</v>
      </c>
      <c r="IE128" s="14">
        <f t="shared" si="223"/>
        <v>119450</v>
      </c>
      <c r="IF128" s="14">
        <f t="shared" si="224"/>
        <v>600</v>
      </c>
      <c r="IG128" s="14">
        <f t="shared" si="225"/>
        <v>0</v>
      </c>
      <c r="IH128" s="14">
        <f t="shared" si="226"/>
        <v>0</v>
      </c>
      <c r="II128" s="14">
        <f t="shared" si="227"/>
        <v>359500</v>
      </c>
      <c r="IJ128" s="17">
        <f t="shared" si="228"/>
        <v>1.6689847009735744E-3</v>
      </c>
      <c r="IK128" s="17">
        <f t="shared" si="229"/>
        <v>0</v>
      </c>
      <c r="IL128" s="17">
        <f t="shared" si="230"/>
        <v>0</v>
      </c>
      <c r="IM128" s="23">
        <f>SUM(IF$5:IF128)</f>
        <v>41980</v>
      </c>
      <c r="IN128" s="14">
        <f>SUM(IG$5:IG128)</f>
        <v>209320</v>
      </c>
      <c r="IO128" s="14">
        <f>SUM(IH$5:IH128)</f>
        <v>85660</v>
      </c>
      <c r="IP128" s="17">
        <f t="shared" si="231"/>
        <v>0.11677329624478443</v>
      </c>
      <c r="IQ128" s="17">
        <f t="shared" si="232"/>
        <v>0.58225312934631435</v>
      </c>
      <c r="IR128" s="17">
        <f t="shared" si="233"/>
        <v>0.23827538247566063</v>
      </c>
    </row>
    <row r="129" spans="31:252" ht="16.5" x14ac:dyDescent="0.2">
      <c r="AE129" s="13">
        <v>125</v>
      </c>
      <c r="AF129" s="13">
        <f t="shared" si="208"/>
        <v>7</v>
      </c>
      <c r="AG129" s="13">
        <f t="shared" si="172"/>
        <v>4</v>
      </c>
      <c r="AH129" s="14">
        <f t="shared" si="173"/>
        <v>1101007</v>
      </c>
      <c r="AI129" s="14" t="str">
        <f t="shared" si="174"/>
        <v>战斗曹焱兵5突</v>
      </c>
      <c r="AJ129" s="25" t="s">
        <v>162</v>
      </c>
      <c r="AK129" s="14">
        <v>1</v>
      </c>
      <c r="AL129" s="14">
        <f t="shared" si="175"/>
        <v>5</v>
      </c>
      <c r="AM129" s="14">
        <f>INDEX(属性投放!$DE$6:$DE$85,(卡牌属性!AG129-2)*20+卡牌属性!AL129)</f>
        <v>778</v>
      </c>
      <c r="AN129" s="14">
        <f t="shared" si="300"/>
        <v>778</v>
      </c>
      <c r="AO129" s="14">
        <f t="shared" si="300"/>
        <v>778</v>
      </c>
      <c r="AP129" s="14">
        <f t="shared" si="300"/>
        <v>778</v>
      </c>
      <c r="AQ129" s="14">
        <f t="shared" si="300"/>
        <v>778</v>
      </c>
      <c r="AR129" s="14">
        <f>INDEX(属性投放!$DF$6:$DF$85,(卡牌属性!AG129-2)*20+卡牌属性!AL129)</f>
        <v>356</v>
      </c>
      <c r="AS129" s="14">
        <f t="shared" si="301"/>
        <v>356</v>
      </c>
      <c r="AT129" s="14">
        <f t="shared" si="301"/>
        <v>356</v>
      </c>
      <c r="AU129" s="14">
        <f t="shared" si="301"/>
        <v>356</v>
      </c>
      <c r="AV129" s="14">
        <f t="shared" si="301"/>
        <v>356</v>
      </c>
      <c r="AW129" s="14">
        <f>INDEX(属性投放!$DG$6:$DG$85,(卡牌属性!AG129-2)*20+卡牌属性!AL129)</f>
        <v>3790</v>
      </c>
      <c r="AX129" s="14">
        <f t="shared" si="302"/>
        <v>3790</v>
      </c>
      <c r="AY129" s="14">
        <f t="shared" si="302"/>
        <v>3790</v>
      </c>
      <c r="AZ129" s="14">
        <f t="shared" si="302"/>
        <v>3790</v>
      </c>
      <c r="BA129" s="14">
        <f t="shared" si="302"/>
        <v>3790</v>
      </c>
      <c r="BB129" s="14">
        <f>INDEX(属性投放!$DK$6:$DK$85,(卡牌属性!AG129-2)*20+卡牌属性!AL129)</f>
        <v>47</v>
      </c>
      <c r="BC129" s="14">
        <f t="shared" si="303"/>
        <v>47</v>
      </c>
      <c r="BD129" s="14">
        <f t="shared" si="303"/>
        <v>47</v>
      </c>
      <c r="BE129" s="14">
        <f t="shared" si="303"/>
        <v>47</v>
      </c>
      <c r="BF129" s="14">
        <f t="shared" si="303"/>
        <v>47</v>
      </c>
      <c r="BG129" s="14">
        <f>INDEX(属性投放!$DL$6:$DL$85,(卡牌属性!AG129-2)*20+卡牌属性!AL129)</f>
        <v>24</v>
      </c>
      <c r="BH129" s="14">
        <f t="shared" si="304"/>
        <v>24</v>
      </c>
      <c r="BI129" s="14">
        <f t="shared" si="304"/>
        <v>24</v>
      </c>
      <c r="BJ129" s="14">
        <f t="shared" si="304"/>
        <v>24</v>
      </c>
      <c r="BK129" s="14">
        <f t="shared" si="304"/>
        <v>24</v>
      </c>
      <c r="BL129" s="14">
        <f>INDEX(属性投放!$DM$6:$DM$85,(卡牌属性!AG129-2)*20+卡牌属性!AL129)</f>
        <v>235</v>
      </c>
      <c r="BM129" s="14">
        <f t="shared" si="305"/>
        <v>235</v>
      </c>
      <c r="BN129" s="14">
        <f t="shared" si="305"/>
        <v>235</v>
      </c>
      <c r="BO129" s="14">
        <f t="shared" si="305"/>
        <v>235</v>
      </c>
      <c r="BP129" s="14">
        <f t="shared" si="305"/>
        <v>235</v>
      </c>
      <c r="BU129" s="13">
        <v>125</v>
      </c>
      <c r="BV129" s="13">
        <f t="shared" si="176"/>
        <v>7</v>
      </c>
      <c r="BW129" s="14">
        <f t="shared" si="177"/>
        <v>4</v>
      </c>
      <c r="BX129" s="14">
        <f t="shared" si="178"/>
        <v>1102007</v>
      </c>
      <c r="BY129" s="14" t="str">
        <f t="shared" si="179"/>
        <v>天使缇娜5突</v>
      </c>
      <c r="BZ129" s="25" t="s">
        <v>162</v>
      </c>
      <c r="CA129" s="14">
        <v>2</v>
      </c>
      <c r="CB129" s="14">
        <f t="shared" si="180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674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674</v>
      </c>
      <c r="CN129" s="14">
        <f>INDEX(属性投放!$BD$6:$BD$85,(BW129-2)*20+CB129)</f>
        <v>200</v>
      </c>
      <c r="CQ129" s="13">
        <v>125</v>
      </c>
      <c r="CR129" s="13">
        <f t="shared" si="209"/>
        <v>3</v>
      </c>
      <c r="CS129" s="13">
        <f t="shared" si="210"/>
        <v>21</v>
      </c>
      <c r="CT129" s="14">
        <f t="shared" si="211"/>
        <v>4</v>
      </c>
      <c r="CU129" s="14">
        <f t="shared" si="212"/>
        <v>1102003</v>
      </c>
      <c r="CV129" s="14" t="str">
        <f>INDEX($O$6:$O$36,CR129)&amp;"-"&amp;INDEX(属性投放!$AB$7:$AB$36,CX129)&amp;"-魂火-"&amp;CZ129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701</v>
      </c>
      <c r="CZ129" s="14">
        <f>INDEX(属性投放!$AM$7:$AM$58,CS129)</f>
        <v>3</v>
      </c>
      <c r="DA129" s="14">
        <f t="shared" si="181"/>
        <v>21</v>
      </c>
      <c r="DB129" s="14">
        <f>INDEX(属性投放!$AN$7:$AN$58,DA129)</f>
        <v>72</v>
      </c>
      <c r="DC129" s="14" t="s">
        <v>702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703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704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2"/>
        <v>1102007</v>
      </c>
      <c r="DQ129" s="14" t="str">
        <f t="shared" si="183"/>
        <v>天使缇娜5突</v>
      </c>
      <c r="DR129" s="14">
        <f t="shared" si="213"/>
        <v>7</v>
      </c>
      <c r="DS129" s="14">
        <f t="shared" si="214"/>
        <v>6</v>
      </c>
      <c r="DT129" s="14">
        <f t="shared" si="215"/>
        <v>6</v>
      </c>
      <c r="DU129" s="14">
        <f t="shared" si="184"/>
        <v>4</v>
      </c>
      <c r="DV129" s="14">
        <f t="shared" si="185"/>
        <v>5</v>
      </c>
      <c r="DW129" s="14">
        <f t="shared" si="186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6"/>
        <v>1138</v>
      </c>
      <c r="EC129" s="14">
        <f t="shared" si="307"/>
        <v>1252</v>
      </c>
      <c r="ED129" s="14">
        <f t="shared" si="308"/>
        <v>1400</v>
      </c>
      <c r="EE129" s="14">
        <f t="shared" si="309"/>
        <v>1400</v>
      </c>
      <c r="EF129" s="14">
        <f t="shared" si="310"/>
        <v>1640</v>
      </c>
      <c r="EG129" s="14">
        <f t="shared" si="311"/>
        <v>416</v>
      </c>
      <c r="EH129" s="14">
        <f t="shared" si="312"/>
        <v>495</v>
      </c>
      <c r="EI129" s="14">
        <f t="shared" si="313"/>
        <v>495</v>
      </c>
      <c r="EJ129" s="14">
        <f t="shared" si="314"/>
        <v>534</v>
      </c>
      <c r="EK129" s="14">
        <f t="shared" si="315"/>
        <v>583</v>
      </c>
      <c r="EL129" s="14">
        <f t="shared" si="316"/>
        <v>8200</v>
      </c>
      <c r="EM129" s="14">
        <f t="shared" si="317"/>
        <v>9880</v>
      </c>
      <c r="EN129" s="14">
        <f t="shared" si="318"/>
        <v>9880</v>
      </c>
      <c r="EO129" s="14">
        <f t="shared" si="319"/>
        <v>10770</v>
      </c>
      <c r="EP129" s="14">
        <f t="shared" si="320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FF129" s="14">
        <f>INDEX(属性投放!$BP$6:$BP$85,(卡牌属性!$DU129-2)*20+卡牌属性!$DV129)</f>
        <v>160</v>
      </c>
      <c r="FG129" s="14">
        <f>INDEX(属性投放!$BP$6:$BP$85,(卡牌属性!$DU129-2)*20+卡牌属性!$DV129)</f>
        <v>160</v>
      </c>
      <c r="FH129" s="14">
        <f>INDEX(属性投放!$BP$6:$BP$85,(卡牌属性!$DU129-2)*20+卡牌属性!$DV129)</f>
        <v>160</v>
      </c>
      <c r="FI129" s="14">
        <f>INDEX(属性投放!$BP$6:$BP$85,(卡牌属性!$DU129-2)*20+卡牌属性!$DV129)</f>
        <v>160</v>
      </c>
      <c r="FJ129" s="14">
        <f>INDEX(属性投放!$BP$6:$BP$85,(卡牌属性!$DU129-2)*20+卡牌属性!$DV129)</f>
        <v>160</v>
      </c>
      <c r="FK129" s="14">
        <f>INDEX(属性投放!$BQ$6:$BQ$85,(卡牌属性!$DU129-2)*20+卡牌属性!$DV129)</f>
        <v>80</v>
      </c>
      <c r="FL129" s="14">
        <f>INDEX(属性投放!$BQ$6:$BQ$85,(卡牌属性!$DU129-2)*20+卡牌属性!$DV129)</f>
        <v>80</v>
      </c>
      <c r="FM129" s="14">
        <f>INDEX(属性投放!$BQ$6:$BQ$85,(卡牌属性!$DU129-2)*20+卡牌属性!$DV129)</f>
        <v>80</v>
      </c>
      <c r="FN129" s="14">
        <f>INDEX(属性投放!$BQ$6:$BQ$85,(卡牌属性!$DU129-2)*20+卡牌属性!$DV129)</f>
        <v>80</v>
      </c>
      <c r="FO129" s="14">
        <f>INDEX(属性投放!$BQ$6:$BQ$85,(卡牌属性!$DU129-2)*20+卡牌属性!$DV129)</f>
        <v>80</v>
      </c>
      <c r="FP129" s="14">
        <f>INDEX(属性投放!$BR$6:$BR$85,(卡牌属性!$DU129-2)*20+卡牌属性!$DV129)</f>
        <v>1600</v>
      </c>
      <c r="FQ129" s="14">
        <f>INDEX(属性投放!$BR$6:$BR$85,(卡牌属性!$DU129-2)*20+卡牌属性!$DV129)</f>
        <v>1600</v>
      </c>
      <c r="FR129" s="14">
        <f>INDEX(属性投放!$BR$6:$BR$85,(卡牌属性!$DU129-2)*20+卡牌属性!$DV129)</f>
        <v>1600</v>
      </c>
      <c r="FS129" s="14">
        <f>INDEX(属性投放!$BR$6:$BR$85,(卡牌属性!$DU129-2)*20+卡牌属性!$DV129)</f>
        <v>1600</v>
      </c>
      <c r="FT129" s="14">
        <f>INDEX(属性投放!$BR$6:$BR$85,(卡牌属性!$DU129-2)*20+卡牌属性!$DV129)</f>
        <v>1600</v>
      </c>
      <c r="FX129" s="13">
        <v>125</v>
      </c>
      <c r="FY129" s="13">
        <f t="shared" si="299"/>
        <v>25</v>
      </c>
      <c r="FZ129" s="14">
        <f t="shared" si="216"/>
        <v>1102026</v>
      </c>
      <c r="GA129" s="14" t="s">
        <v>1478</v>
      </c>
      <c r="GB129" s="14">
        <f t="shared" si="258"/>
        <v>5</v>
      </c>
      <c r="GC129" s="14" t="str">
        <f t="shared" si="259"/>
        <v>雷震子-5星</v>
      </c>
      <c r="GD129" s="14">
        <f>INDEX(Y$6:Y$36,$FY129)+INDEX(属性偏向!Z$4:Z$8,卡牌属性!$GB129)</f>
        <v>10</v>
      </c>
      <c r="GE129" s="14" t="str">
        <f>INDEX(属性评价,卡牌属性!GD129)</f>
        <v>S+</v>
      </c>
      <c r="GF129" s="14">
        <f>INDEX(Z$6:Z$36,$FY129)+INDEX(属性偏向!AA$4:AA$8,卡牌属性!$GB129)</f>
        <v>7</v>
      </c>
      <c r="GG129" s="14" t="str">
        <f>INDEX(属性评价,卡牌属性!GF129)</f>
        <v>A</v>
      </c>
      <c r="GH129" s="14">
        <f>INDEX(AA$6:AA$36,$FY129)+INDEX(属性偏向!AB$4:AB$8,卡牌属性!$GB129)</f>
        <v>7</v>
      </c>
      <c r="GI129" s="14" t="str">
        <f>INDEX(属性评价,卡牌属性!GH129)</f>
        <v>A</v>
      </c>
      <c r="HA129" s="13">
        <v>125</v>
      </c>
      <c r="HB129" s="13">
        <f>MATCH(HA129-1,属性投放!$T$6:$T$66,1)</f>
        <v>34</v>
      </c>
      <c r="HC129" s="13">
        <f>MATCH(HA129,属性投放!$AN$6:$AN$58,1)-1</f>
        <v>42</v>
      </c>
      <c r="HD129" s="13">
        <f>MATCH(HA129-1,属性投放!$AD$6:$AD$26,1)</f>
        <v>17</v>
      </c>
      <c r="HE129" s="13" t="str">
        <f>INDEX(属性投放!$AB$7:$AB$26,卡牌属性!HD129)</f>
        <v>大焦热+1</v>
      </c>
      <c r="HF129" s="14">
        <f t="shared" si="262"/>
        <v>4900</v>
      </c>
      <c r="HG129" s="14">
        <f t="shared" si="263"/>
        <v>2434</v>
      </c>
      <c r="HH129" s="14">
        <f t="shared" si="264"/>
        <v>48300</v>
      </c>
      <c r="HI129" s="14">
        <f t="shared" si="265"/>
        <v>20</v>
      </c>
      <c r="HJ129" s="14">
        <f t="shared" si="266"/>
        <v>10</v>
      </c>
      <c r="HK129" s="14">
        <f t="shared" si="267"/>
        <v>200</v>
      </c>
      <c r="HL129" s="14">
        <f>HF129+HI129*($HA129-INDEX(属性投放!$AD$6:$AD$26,卡牌属性!$HD129))</f>
        <v>5060</v>
      </c>
      <c r="HM129" s="14">
        <f>HG129+HJ129*($HA129-INDEX(属性投放!$AD$6:$AD$26,卡牌属性!$HD129))</f>
        <v>2514</v>
      </c>
      <c r="HN129" s="14">
        <f>HH129+HK129*($HA129-INDEX(属性投放!$AD$6:$AD$26,卡牌属性!$HD129))</f>
        <v>49900</v>
      </c>
      <c r="HO129" s="14">
        <f t="shared" si="268"/>
        <v>7525</v>
      </c>
      <c r="HP129" s="14">
        <f t="shared" si="269"/>
        <v>3766</v>
      </c>
      <c r="HQ129" s="14">
        <f t="shared" si="270"/>
        <v>75250</v>
      </c>
      <c r="HR129" s="14">
        <f>IF(COUNTIF(属性投放!$AN$7:$AN$58,"="&amp;卡牌属性!HA129)&gt;0,卡牌属性!HC129,0)</f>
        <v>42</v>
      </c>
      <c r="HS129" s="14">
        <f t="shared" si="271"/>
        <v>550</v>
      </c>
      <c r="HT129" s="14">
        <f t="shared" si="272"/>
        <v>275</v>
      </c>
      <c r="HU129" s="14">
        <f t="shared" si="273"/>
        <v>5500</v>
      </c>
      <c r="HV129" s="14">
        <f>IF(COUNTIF(属性投放!$AD$6:$AD$26,"="&amp;卡牌属性!HA129)&gt;0,卡牌属性!HD129,0)</f>
        <v>17</v>
      </c>
      <c r="HW129" s="14">
        <f t="shared" si="274"/>
        <v>700</v>
      </c>
      <c r="HX129" s="14">
        <f t="shared" si="275"/>
        <v>350</v>
      </c>
      <c r="HY129" s="14">
        <f t="shared" si="276"/>
        <v>7000</v>
      </c>
      <c r="HZ129" s="14">
        <f t="shared" si="218"/>
        <v>20</v>
      </c>
      <c r="IA129" s="14">
        <f t="shared" si="219"/>
        <v>10</v>
      </c>
      <c r="IB129" s="14">
        <f t="shared" si="220"/>
        <v>200</v>
      </c>
      <c r="IC129" s="14">
        <f t="shared" si="221"/>
        <v>12585</v>
      </c>
      <c r="ID129" s="14">
        <f t="shared" si="222"/>
        <v>6280</v>
      </c>
      <c r="IE129" s="14">
        <f t="shared" si="223"/>
        <v>125150</v>
      </c>
      <c r="IF129" s="14">
        <f t="shared" si="224"/>
        <v>600</v>
      </c>
      <c r="IG129" s="14">
        <f t="shared" si="225"/>
        <v>16500</v>
      </c>
      <c r="IH129" s="14">
        <f t="shared" si="226"/>
        <v>21000</v>
      </c>
      <c r="II129" s="14">
        <f t="shared" si="227"/>
        <v>376600</v>
      </c>
      <c r="IJ129" s="17">
        <f t="shared" si="228"/>
        <v>1.5932023366967605E-3</v>
      </c>
      <c r="IK129" s="17">
        <f t="shared" si="229"/>
        <v>4.3813064259160914E-2</v>
      </c>
      <c r="IL129" s="17">
        <f t="shared" si="230"/>
        <v>5.5762081784386616E-2</v>
      </c>
      <c r="IM129" s="23">
        <f>SUM(IF$5:IF129)</f>
        <v>42580</v>
      </c>
      <c r="IN129" s="14">
        <f>SUM(IG$5:IG129)</f>
        <v>225820</v>
      </c>
      <c r="IO129" s="14">
        <f>SUM(IH$5:IH129)</f>
        <v>106660</v>
      </c>
      <c r="IP129" s="17">
        <f t="shared" si="231"/>
        <v>0.11306425916091344</v>
      </c>
      <c r="IQ129" s="17">
        <f t="shared" si="232"/>
        <v>0.59962825278810405</v>
      </c>
      <c r="IR129" s="17">
        <f t="shared" si="233"/>
        <v>0.28321826872012745</v>
      </c>
    </row>
    <row r="130" spans="31:252" ht="16.5" x14ac:dyDescent="0.2">
      <c r="AE130" s="13">
        <v>126</v>
      </c>
      <c r="AF130" s="13">
        <f t="shared" si="208"/>
        <v>7</v>
      </c>
      <c r="AG130" s="13">
        <f t="shared" si="172"/>
        <v>4</v>
      </c>
      <c r="AH130" s="14">
        <f t="shared" si="173"/>
        <v>1101007</v>
      </c>
      <c r="AI130" s="14" t="str">
        <f t="shared" si="174"/>
        <v>战斗曹焱兵6突</v>
      </c>
      <c r="AJ130" s="25" t="s">
        <v>162</v>
      </c>
      <c r="AK130" s="14">
        <v>1</v>
      </c>
      <c r="AL130" s="14">
        <f t="shared" si="175"/>
        <v>6</v>
      </c>
      <c r="AM130" s="14">
        <f>INDEX(属性投放!$DE$6:$DE$85,(卡牌属性!AG130-2)*20+卡牌属性!AL130)</f>
        <v>914</v>
      </c>
      <c r="AN130" s="14">
        <f t="shared" si="300"/>
        <v>914</v>
      </c>
      <c r="AO130" s="14">
        <f t="shared" si="300"/>
        <v>914</v>
      </c>
      <c r="AP130" s="14">
        <f t="shared" si="300"/>
        <v>914</v>
      </c>
      <c r="AQ130" s="14">
        <f t="shared" si="300"/>
        <v>914</v>
      </c>
      <c r="AR130" s="14">
        <f>INDEX(属性投放!$DF$6:$DF$85,(卡牌属性!AG130-2)*20+卡牌属性!AL130)</f>
        <v>424</v>
      </c>
      <c r="AS130" s="14">
        <f t="shared" si="301"/>
        <v>424</v>
      </c>
      <c r="AT130" s="14">
        <f t="shared" si="301"/>
        <v>424</v>
      </c>
      <c r="AU130" s="14">
        <f t="shared" si="301"/>
        <v>424</v>
      </c>
      <c r="AV130" s="14">
        <f t="shared" si="301"/>
        <v>424</v>
      </c>
      <c r="AW130" s="14">
        <f>INDEX(属性投放!$DG$6:$DG$85,(卡牌属性!AG130-2)*20+卡牌属性!AL130)</f>
        <v>4470</v>
      </c>
      <c r="AX130" s="14">
        <f t="shared" si="302"/>
        <v>4470</v>
      </c>
      <c r="AY130" s="14">
        <f t="shared" si="302"/>
        <v>4470</v>
      </c>
      <c r="AZ130" s="14">
        <f t="shared" si="302"/>
        <v>4470</v>
      </c>
      <c r="BA130" s="14">
        <f t="shared" si="302"/>
        <v>4470</v>
      </c>
      <c r="BB130" s="14">
        <f>INDEX(属性投放!$DK$6:$DK$85,(卡牌属性!AG130-2)*20+卡牌属性!AL130)</f>
        <v>47</v>
      </c>
      <c r="BC130" s="14">
        <f t="shared" si="303"/>
        <v>47</v>
      </c>
      <c r="BD130" s="14">
        <f t="shared" si="303"/>
        <v>47</v>
      </c>
      <c r="BE130" s="14">
        <f t="shared" si="303"/>
        <v>47</v>
      </c>
      <c r="BF130" s="14">
        <f t="shared" si="303"/>
        <v>47</v>
      </c>
      <c r="BG130" s="14">
        <f>INDEX(属性投放!$DL$6:$DL$85,(卡牌属性!AG130-2)*20+卡牌属性!AL130)</f>
        <v>24</v>
      </c>
      <c r="BH130" s="14">
        <f t="shared" si="304"/>
        <v>24</v>
      </c>
      <c r="BI130" s="14">
        <f t="shared" si="304"/>
        <v>24</v>
      </c>
      <c r="BJ130" s="14">
        <f t="shared" si="304"/>
        <v>24</v>
      </c>
      <c r="BK130" s="14">
        <f t="shared" si="304"/>
        <v>24</v>
      </c>
      <c r="BL130" s="14">
        <f>INDEX(属性投放!$DM$6:$DM$85,(卡牌属性!AG130-2)*20+卡牌属性!AL130)</f>
        <v>235</v>
      </c>
      <c r="BM130" s="14">
        <f t="shared" si="305"/>
        <v>235</v>
      </c>
      <c r="BN130" s="14">
        <f t="shared" si="305"/>
        <v>235</v>
      </c>
      <c r="BO130" s="14">
        <f t="shared" si="305"/>
        <v>235</v>
      </c>
      <c r="BP130" s="14">
        <f t="shared" si="305"/>
        <v>235</v>
      </c>
      <c r="BU130" s="13">
        <v>126</v>
      </c>
      <c r="BV130" s="13">
        <f t="shared" si="176"/>
        <v>7</v>
      </c>
      <c r="BW130" s="14">
        <f t="shared" si="177"/>
        <v>4</v>
      </c>
      <c r="BX130" s="14">
        <f t="shared" si="178"/>
        <v>1102007</v>
      </c>
      <c r="BY130" s="14" t="str">
        <f t="shared" si="179"/>
        <v>天使缇娜6突</v>
      </c>
      <c r="BZ130" s="25" t="s">
        <v>162</v>
      </c>
      <c r="CA130" s="14">
        <v>2</v>
      </c>
      <c r="CB130" s="14">
        <f t="shared" si="180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674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674</v>
      </c>
      <c r="CN130" s="14">
        <f>INDEX(属性投放!$BD$6:$BD$85,(BW130-2)*20+CB130)</f>
        <v>200</v>
      </c>
      <c r="CQ130" s="13">
        <v>126</v>
      </c>
      <c r="CR130" s="13">
        <f t="shared" si="209"/>
        <v>3</v>
      </c>
      <c r="CS130" s="13">
        <f t="shared" si="210"/>
        <v>22</v>
      </c>
      <c r="CT130" s="14">
        <f t="shared" si="211"/>
        <v>4</v>
      </c>
      <c r="CU130" s="14">
        <f t="shared" si="212"/>
        <v>1102003</v>
      </c>
      <c r="CV130" s="14" t="str">
        <f>INDEX($O$6:$O$36,CR130)&amp;"-"&amp;INDEX(属性投放!$AB$7:$AB$36,CX130)&amp;"-魂火-"&amp;CZ130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701</v>
      </c>
      <c r="CZ130" s="14">
        <f>INDEX(属性投放!$AM$7:$AM$58,CS130)</f>
        <v>1</v>
      </c>
      <c r="DA130" s="14">
        <f t="shared" si="181"/>
        <v>22</v>
      </c>
      <c r="DB130" s="14">
        <f>INDEX(属性投放!$AN$7:$AN$58,DA130)</f>
        <v>75</v>
      </c>
      <c r="DC130" s="14" t="s">
        <v>702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703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704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2"/>
        <v>1102007</v>
      </c>
      <c r="DQ130" s="14" t="str">
        <f t="shared" si="183"/>
        <v>天使缇娜6突</v>
      </c>
      <c r="DR130" s="14">
        <f t="shared" si="213"/>
        <v>7</v>
      </c>
      <c r="DS130" s="14">
        <f t="shared" si="214"/>
        <v>6</v>
      </c>
      <c r="DT130" s="14">
        <f t="shared" si="215"/>
        <v>6</v>
      </c>
      <c r="DU130" s="14">
        <f t="shared" si="184"/>
        <v>4</v>
      </c>
      <c r="DV130" s="14">
        <f t="shared" si="185"/>
        <v>6</v>
      </c>
      <c r="DW130" s="14">
        <f t="shared" si="186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6"/>
        <v>1438</v>
      </c>
      <c r="EC130" s="14">
        <f t="shared" si="307"/>
        <v>1566</v>
      </c>
      <c r="ED130" s="14">
        <f t="shared" si="308"/>
        <v>1735</v>
      </c>
      <c r="EE130" s="14">
        <f t="shared" si="309"/>
        <v>1735</v>
      </c>
      <c r="EF130" s="14">
        <f t="shared" si="310"/>
        <v>2010</v>
      </c>
      <c r="EG130" s="14">
        <f t="shared" si="311"/>
        <v>545</v>
      </c>
      <c r="EH130" s="14">
        <f t="shared" si="312"/>
        <v>645</v>
      </c>
      <c r="EI130" s="14">
        <f t="shared" si="313"/>
        <v>645</v>
      </c>
      <c r="EJ130" s="14">
        <f t="shared" si="314"/>
        <v>691</v>
      </c>
      <c r="EK130" s="14">
        <f t="shared" si="315"/>
        <v>754</v>
      </c>
      <c r="EL130" s="14">
        <f t="shared" si="316"/>
        <v>10710</v>
      </c>
      <c r="EM130" s="14">
        <f t="shared" si="317"/>
        <v>12880</v>
      </c>
      <c r="EN130" s="14">
        <f t="shared" si="318"/>
        <v>12880</v>
      </c>
      <c r="EO130" s="14">
        <f t="shared" si="319"/>
        <v>13910</v>
      </c>
      <c r="EP130" s="14">
        <f t="shared" si="320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FF130" s="14">
        <f>INDEX(属性投放!$BP$6:$BP$85,(卡牌属性!$DU130-2)*20+卡牌属性!$DV130)</f>
        <v>190</v>
      </c>
      <c r="FG130" s="14">
        <f>INDEX(属性投放!$BP$6:$BP$85,(卡牌属性!$DU130-2)*20+卡牌属性!$DV130)</f>
        <v>190</v>
      </c>
      <c r="FH130" s="14">
        <f>INDEX(属性投放!$BP$6:$BP$85,(卡牌属性!$DU130-2)*20+卡牌属性!$DV130)</f>
        <v>190</v>
      </c>
      <c r="FI130" s="14">
        <f>INDEX(属性投放!$BP$6:$BP$85,(卡牌属性!$DU130-2)*20+卡牌属性!$DV130)</f>
        <v>190</v>
      </c>
      <c r="FJ130" s="14">
        <f>INDEX(属性投放!$BP$6:$BP$85,(卡牌属性!$DU130-2)*20+卡牌属性!$DV130)</f>
        <v>190</v>
      </c>
      <c r="FK130" s="14">
        <f>INDEX(属性投放!$BQ$6:$BQ$85,(卡牌属性!$DU130-2)*20+卡牌属性!$DV130)</f>
        <v>95</v>
      </c>
      <c r="FL130" s="14">
        <f>INDEX(属性投放!$BQ$6:$BQ$85,(卡牌属性!$DU130-2)*20+卡牌属性!$DV130)</f>
        <v>95</v>
      </c>
      <c r="FM130" s="14">
        <f>INDEX(属性投放!$BQ$6:$BQ$85,(卡牌属性!$DU130-2)*20+卡牌属性!$DV130)</f>
        <v>95</v>
      </c>
      <c r="FN130" s="14">
        <f>INDEX(属性投放!$BQ$6:$BQ$85,(卡牌属性!$DU130-2)*20+卡牌属性!$DV130)</f>
        <v>95</v>
      </c>
      <c r="FO130" s="14">
        <f>INDEX(属性投放!$BQ$6:$BQ$85,(卡牌属性!$DU130-2)*20+卡牌属性!$DV130)</f>
        <v>95</v>
      </c>
      <c r="FP130" s="14">
        <f>INDEX(属性投放!$BR$6:$BR$85,(卡牌属性!$DU130-2)*20+卡牌属性!$DV130)</f>
        <v>1900</v>
      </c>
      <c r="FQ130" s="14">
        <f>INDEX(属性投放!$BR$6:$BR$85,(卡牌属性!$DU130-2)*20+卡牌属性!$DV130)</f>
        <v>1900</v>
      </c>
      <c r="FR130" s="14">
        <f>INDEX(属性投放!$BR$6:$BR$85,(卡牌属性!$DU130-2)*20+卡牌属性!$DV130)</f>
        <v>1900</v>
      </c>
      <c r="FS130" s="14">
        <f>INDEX(属性投放!$BR$6:$BR$85,(卡牌属性!$DU130-2)*20+卡牌属性!$DV130)</f>
        <v>1900</v>
      </c>
      <c r="FT130" s="14">
        <f>INDEX(属性投放!$BR$6:$BR$85,(卡牌属性!$DU130-2)*20+卡牌属性!$DV130)</f>
        <v>1900</v>
      </c>
      <c r="FX130" s="13">
        <v>126</v>
      </c>
      <c r="FY130" s="13">
        <f t="shared" si="299"/>
        <v>26</v>
      </c>
      <c r="FZ130" s="14">
        <f t="shared" si="216"/>
        <v>1102028</v>
      </c>
      <c r="GA130" s="14" t="s">
        <v>1478</v>
      </c>
      <c r="GB130" s="14">
        <f t="shared" si="258"/>
        <v>1</v>
      </c>
      <c r="GC130" s="14" t="str">
        <f t="shared" si="259"/>
        <v>吕布-1星</v>
      </c>
      <c r="GD130" s="14">
        <f>INDEX(Y$6:Y$36,$FY130)+INDEX(属性偏向!Z$4:Z$8,卡牌属性!$GB130)</f>
        <v>8</v>
      </c>
      <c r="GE130" s="14" t="str">
        <f>INDEX(属性评价,卡牌属性!GD130)</f>
        <v>A+</v>
      </c>
      <c r="GF130" s="14">
        <f>INDEX(Z$6:Z$36,$FY130)+INDEX(属性偏向!AA$4:AA$8,卡牌属性!$GB130)</f>
        <v>8</v>
      </c>
      <c r="GG130" s="14" t="str">
        <f>INDEX(属性评价,卡牌属性!GF130)</f>
        <v>A+</v>
      </c>
      <c r="GH130" s="14">
        <f>INDEX(AA$6:AA$36,$FY130)+INDEX(属性偏向!AB$4:AB$8,卡牌属性!$GB130)</f>
        <v>7</v>
      </c>
      <c r="GI130" s="14" t="str">
        <f>INDEX(属性评价,卡牌属性!GH130)</f>
        <v>A</v>
      </c>
      <c r="HA130" s="13">
        <v>126</v>
      </c>
      <c r="HB130" s="13">
        <f>MATCH(HA130-1,属性投放!$T$6:$T$66,1)</f>
        <v>34</v>
      </c>
      <c r="HC130" s="13">
        <f>MATCH(HA130,属性投放!$AN$6:$AN$58,1)-1</f>
        <v>42</v>
      </c>
      <c r="HD130" s="13">
        <f>MATCH(HA130-1,属性投放!$AD$6:$AD$26,1)</f>
        <v>18</v>
      </c>
      <c r="HE130" s="13" t="str">
        <f>INDEX(属性投放!$AB$7:$AB$26,卡牌属性!HD130)</f>
        <v>大焦热+2</v>
      </c>
      <c r="HF130" s="14">
        <f t="shared" si="262"/>
        <v>5860</v>
      </c>
      <c r="HG130" s="14">
        <f t="shared" si="263"/>
        <v>2914</v>
      </c>
      <c r="HH130" s="14">
        <f t="shared" si="264"/>
        <v>57900</v>
      </c>
      <c r="HI130" s="14">
        <f t="shared" si="265"/>
        <v>20</v>
      </c>
      <c r="HJ130" s="14">
        <f t="shared" si="266"/>
        <v>10</v>
      </c>
      <c r="HK130" s="14">
        <f t="shared" si="267"/>
        <v>200</v>
      </c>
      <c r="HL130" s="14">
        <f>HF130+HI130*($HA130-INDEX(属性投放!$AD$6:$AD$26,卡牌属性!$HD130))</f>
        <v>5880</v>
      </c>
      <c r="HM130" s="14">
        <f>HG130+HJ130*($HA130-INDEX(属性投放!$AD$6:$AD$26,卡牌属性!$HD130))</f>
        <v>2924</v>
      </c>
      <c r="HN130" s="14">
        <f>HH130+HK130*($HA130-INDEX(属性投放!$AD$6:$AD$26,卡牌属性!$HD130))</f>
        <v>58100</v>
      </c>
      <c r="HO130" s="14">
        <f t="shared" si="268"/>
        <v>7525</v>
      </c>
      <c r="HP130" s="14">
        <f t="shared" si="269"/>
        <v>3766</v>
      </c>
      <c r="HQ130" s="14">
        <f t="shared" si="270"/>
        <v>75250</v>
      </c>
      <c r="HR130" s="14">
        <f>IF(COUNTIF(属性投放!$AN$7:$AN$58,"="&amp;卡牌属性!HA130)&gt;0,卡牌属性!HC130,0)</f>
        <v>0</v>
      </c>
      <c r="HS130" s="14">
        <f t="shared" si="271"/>
        <v>0</v>
      </c>
      <c r="HT130" s="14">
        <f t="shared" si="272"/>
        <v>0</v>
      </c>
      <c r="HU130" s="14">
        <f t="shared" si="273"/>
        <v>0</v>
      </c>
      <c r="HV130" s="14">
        <f>IF(COUNTIF(属性投放!$AD$6:$AD$26,"="&amp;卡牌属性!HA130)&gt;0,卡牌属性!HD130,0)</f>
        <v>0</v>
      </c>
      <c r="HW130" s="14">
        <f t="shared" si="274"/>
        <v>0</v>
      </c>
      <c r="HX130" s="14">
        <f t="shared" si="275"/>
        <v>0</v>
      </c>
      <c r="HY130" s="14">
        <f t="shared" si="276"/>
        <v>0</v>
      </c>
      <c r="HZ130" s="14">
        <f t="shared" si="218"/>
        <v>20</v>
      </c>
      <c r="IA130" s="14">
        <f t="shared" si="219"/>
        <v>10</v>
      </c>
      <c r="IB130" s="14">
        <f t="shared" si="220"/>
        <v>200</v>
      </c>
      <c r="IC130" s="14">
        <f t="shared" si="221"/>
        <v>13405</v>
      </c>
      <c r="ID130" s="14">
        <f t="shared" si="222"/>
        <v>6690</v>
      </c>
      <c r="IE130" s="14">
        <f t="shared" si="223"/>
        <v>133350</v>
      </c>
      <c r="IF130" s="14">
        <f t="shared" si="224"/>
        <v>600</v>
      </c>
      <c r="IG130" s="14">
        <f t="shared" si="225"/>
        <v>0</v>
      </c>
      <c r="IH130" s="14">
        <f t="shared" si="226"/>
        <v>0</v>
      </c>
      <c r="II130" s="14">
        <f t="shared" si="227"/>
        <v>401200</v>
      </c>
      <c r="IJ130" s="17">
        <f t="shared" si="228"/>
        <v>1.4955134596211367E-3</v>
      </c>
      <c r="IK130" s="17">
        <f t="shared" si="229"/>
        <v>0</v>
      </c>
      <c r="IL130" s="17">
        <f t="shared" si="230"/>
        <v>0</v>
      </c>
      <c r="IM130" s="23">
        <f>SUM(IF$5:IF130)</f>
        <v>43180</v>
      </c>
      <c r="IN130" s="14">
        <f>SUM(IG$5:IG130)</f>
        <v>225820</v>
      </c>
      <c r="IO130" s="14">
        <f>SUM(IH$5:IH130)</f>
        <v>106660</v>
      </c>
      <c r="IP130" s="17">
        <f t="shared" si="231"/>
        <v>0.10762711864406779</v>
      </c>
      <c r="IQ130" s="17">
        <f t="shared" si="232"/>
        <v>0.56286141575274173</v>
      </c>
      <c r="IR130" s="17">
        <f t="shared" si="233"/>
        <v>0.26585244267198405</v>
      </c>
    </row>
    <row r="131" spans="31:252" ht="16.5" x14ac:dyDescent="0.2">
      <c r="AE131" s="13">
        <v>127</v>
      </c>
      <c r="AF131" s="13">
        <f t="shared" si="208"/>
        <v>7</v>
      </c>
      <c r="AG131" s="13">
        <f t="shared" si="172"/>
        <v>4</v>
      </c>
      <c r="AH131" s="14">
        <f t="shared" si="173"/>
        <v>1101007</v>
      </c>
      <c r="AI131" s="14" t="str">
        <f t="shared" si="174"/>
        <v>战斗曹焱兵7突</v>
      </c>
      <c r="AJ131" s="25" t="s">
        <v>162</v>
      </c>
      <c r="AK131" s="14">
        <v>1</v>
      </c>
      <c r="AL131" s="14">
        <f t="shared" si="175"/>
        <v>7</v>
      </c>
      <c r="AM131" s="14">
        <f>INDEX(属性投放!$DE$6:$DE$85,(卡牌属性!AG131-2)*20+卡牌属性!AL131)</f>
        <v>2225</v>
      </c>
      <c r="AN131" s="14">
        <f t="shared" si="300"/>
        <v>2225</v>
      </c>
      <c r="AO131" s="14">
        <f t="shared" si="300"/>
        <v>2225</v>
      </c>
      <c r="AP131" s="14">
        <f t="shared" si="300"/>
        <v>2225</v>
      </c>
      <c r="AQ131" s="14">
        <f t="shared" si="300"/>
        <v>2225</v>
      </c>
      <c r="AR131" s="14">
        <f>INDEX(属性投放!$DF$6:$DF$85,(卡牌属性!AG131-2)*20+卡牌属性!AL131)</f>
        <v>1092</v>
      </c>
      <c r="AS131" s="14">
        <f t="shared" si="301"/>
        <v>1092</v>
      </c>
      <c r="AT131" s="14">
        <f t="shared" si="301"/>
        <v>1092</v>
      </c>
      <c r="AU131" s="14">
        <f t="shared" si="301"/>
        <v>1092</v>
      </c>
      <c r="AV131" s="14">
        <f t="shared" si="301"/>
        <v>1092</v>
      </c>
      <c r="AW131" s="14">
        <f>INDEX(属性投放!$DG$6:$DG$85,(卡牌属性!AG131-2)*20+卡牌属性!AL131)</f>
        <v>11025</v>
      </c>
      <c r="AX131" s="14">
        <f t="shared" si="302"/>
        <v>11025</v>
      </c>
      <c r="AY131" s="14">
        <f t="shared" si="302"/>
        <v>11025</v>
      </c>
      <c r="AZ131" s="14">
        <f t="shared" si="302"/>
        <v>11025</v>
      </c>
      <c r="BA131" s="14">
        <f t="shared" si="302"/>
        <v>11025</v>
      </c>
      <c r="BB131" s="14">
        <f>INDEX(属性投放!$DK$6:$DK$85,(卡牌属性!AG131-2)*20+卡牌属性!AL131)</f>
        <v>75</v>
      </c>
      <c r="BC131" s="14">
        <f t="shared" si="303"/>
        <v>75</v>
      </c>
      <c r="BD131" s="14">
        <f t="shared" si="303"/>
        <v>75</v>
      </c>
      <c r="BE131" s="14">
        <f t="shared" si="303"/>
        <v>75</v>
      </c>
      <c r="BF131" s="14">
        <f t="shared" si="303"/>
        <v>75</v>
      </c>
      <c r="BG131" s="14">
        <f>INDEX(属性投放!$DL$6:$DL$85,(卡牌属性!AG131-2)*20+卡牌属性!AL131)</f>
        <v>38</v>
      </c>
      <c r="BH131" s="14">
        <f t="shared" si="304"/>
        <v>38</v>
      </c>
      <c r="BI131" s="14">
        <f t="shared" si="304"/>
        <v>38</v>
      </c>
      <c r="BJ131" s="14">
        <f t="shared" si="304"/>
        <v>38</v>
      </c>
      <c r="BK131" s="14">
        <f t="shared" si="304"/>
        <v>38</v>
      </c>
      <c r="BL131" s="14">
        <f>INDEX(属性投放!$DM$6:$DM$85,(卡牌属性!AG131-2)*20+卡牌属性!AL131)</f>
        <v>375</v>
      </c>
      <c r="BM131" s="14">
        <f t="shared" si="305"/>
        <v>375</v>
      </c>
      <c r="BN131" s="14">
        <f t="shared" si="305"/>
        <v>375</v>
      </c>
      <c r="BO131" s="14">
        <f t="shared" si="305"/>
        <v>375</v>
      </c>
      <c r="BP131" s="14">
        <f t="shared" si="305"/>
        <v>375</v>
      </c>
      <c r="BU131" s="13">
        <v>127</v>
      </c>
      <c r="BV131" s="13">
        <f t="shared" si="176"/>
        <v>7</v>
      </c>
      <c r="BW131" s="14">
        <f t="shared" si="177"/>
        <v>4</v>
      </c>
      <c r="BX131" s="14">
        <f t="shared" si="178"/>
        <v>1102007</v>
      </c>
      <c r="BY131" s="14" t="str">
        <f t="shared" si="179"/>
        <v>天使缇娜7突</v>
      </c>
      <c r="BZ131" s="25" t="s">
        <v>162</v>
      </c>
      <c r="CA131" s="14">
        <v>2</v>
      </c>
      <c r="CB131" s="14">
        <f t="shared" si="180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674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674</v>
      </c>
      <c r="CN131" s="14">
        <f>INDEX(属性投放!$BD$6:$BD$85,(BW131-2)*20+CB131)</f>
        <v>250</v>
      </c>
      <c r="CQ131" s="13">
        <v>127</v>
      </c>
      <c r="CR131" s="13">
        <f t="shared" si="209"/>
        <v>3</v>
      </c>
      <c r="CS131" s="13">
        <f t="shared" si="210"/>
        <v>23</v>
      </c>
      <c r="CT131" s="14">
        <f t="shared" si="211"/>
        <v>4</v>
      </c>
      <c r="CU131" s="14">
        <f t="shared" si="212"/>
        <v>1102003</v>
      </c>
      <c r="CV131" s="14" t="str">
        <f>INDEX($O$6:$O$36,CR131)&amp;"-"&amp;INDEX(属性投放!$AB$7:$AB$36,CX131)&amp;"-魂火-"&amp;CZ131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701</v>
      </c>
      <c r="CZ131" s="14">
        <f>INDEX(属性投放!$AM$7:$AM$58,CS131)</f>
        <v>2</v>
      </c>
      <c r="DA131" s="14">
        <f t="shared" si="181"/>
        <v>23</v>
      </c>
      <c r="DB131" s="14">
        <f>INDEX(属性投放!$AN$7:$AN$58,DA131)</f>
        <v>77</v>
      </c>
      <c r="DC131" s="14" t="s">
        <v>702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703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704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2"/>
        <v>1102007</v>
      </c>
      <c r="DQ131" s="14" t="str">
        <f t="shared" si="183"/>
        <v>天使缇娜7突</v>
      </c>
      <c r="DR131" s="14">
        <f t="shared" si="213"/>
        <v>7</v>
      </c>
      <c r="DS131" s="14">
        <f t="shared" si="214"/>
        <v>6</v>
      </c>
      <c r="DT131" s="14">
        <f t="shared" si="215"/>
        <v>6</v>
      </c>
      <c r="DU131" s="14">
        <f t="shared" si="184"/>
        <v>4</v>
      </c>
      <c r="DV131" s="14">
        <f t="shared" si="185"/>
        <v>7</v>
      </c>
      <c r="DW131" s="14">
        <f t="shared" si="186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6"/>
        <v>1728</v>
      </c>
      <c r="EC131" s="14">
        <f t="shared" si="307"/>
        <v>1866</v>
      </c>
      <c r="ED131" s="14">
        <f t="shared" si="308"/>
        <v>2050</v>
      </c>
      <c r="EE131" s="14">
        <f t="shared" si="309"/>
        <v>2050</v>
      </c>
      <c r="EF131" s="14">
        <f t="shared" si="310"/>
        <v>2350</v>
      </c>
      <c r="EG131" s="14">
        <f t="shared" si="311"/>
        <v>675</v>
      </c>
      <c r="EH131" s="14">
        <f t="shared" si="312"/>
        <v>790</v>
      </c>
      <c r="EI131" s="14">
        <f t="shared" si="313"/>
        <v>790</v>
      </c>
      <c r="EJ131" s="14">
        <f t="shared" si="314"/>
        <v>841</v>
      </c>
      <c r="EK131" s="14">
        <f t="shared" si="315"/>
        <v>914</v>
      </c>
      <c r="EL131" s="14">
        <f t="shared" si="316"/>
        <v>13260</v>
      </c>
      <c r="EM131" s="14">
        <f t="shared" si="317"/>
        <v>15780</v>
      </c>
      <c r="EN131" s="14">
        <f t="shared" si="318"/>
        <v>15780</v>
      </c>
      <c r="EO131" s="14">
        <f t="shared" si="319"/>
        <v>16910</v>
      </c>
      <c r="EP131" s="14">
        <f t="shared" si="320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FF131" s="14">
        <f>INDEX(属性投放!$BP$6:$BP$85,(卡牌属性!$DU131-2)*20+卡牌属性!$DV131)</f>
        <v>200</v>
      </c>
      <c r="FG131" s="14">
        <f>INDEX(属性投放!$BP$6:$BP$85,(卡牌属性!$DU131-2)*20+卡牌属性!$DV131)</f>
        <v>200</v>
      </c>
      <c r="FH131" s="14">
        <f>INDEX(属性投放!$BP$6:$BP$85,(卡牌属性!$DU131-2)*20+卡牌属性!$DV131)</f>
        <v>200</v>
      </c>
      <c r="FI131" s="14">
        <f>INDEX(属性投放!$BP$6:$BP$85,(卡牌属性!$DU131-2)*20+卡牌属性!$DV131)</f>
        <v>200</v>
      </c>
      <c r="FJ131" s="14">
        <f>INDEX(属性投放!$BP$6:$BP$85,(卡牌属性!$DU131-2)*20+卡牌属性!$DV131)</f>
        <v>200</v>
      </c>
      <c r="FK131" s="14">
        <f>INDEX(属性投放!$BQ$6:$BQ$85,(卡牌属性!$DU131-2)*20+卡牌属性!$DV131)</f>
        <v>100</v>
      </c>
      <c r="FL131" s="14">
        <f>INDEX(属性投放!$BQ$6:$BQ$85,(卡牌属性!$DU131-2)*20+卡牌属性!$DV131)</f>
        <v>100</v>
      </c>
      <c r="FM131" s="14">
        <f>INDEX(属性投放!$BQ$6:$BQ$85,(卡牌属性!$DU131-2)*20+卡牌属性!$DV131)</f>
        <v>100</v>
      </c>
      <c r="FN131" s="14">
        <f>INDEX(属性投放!$BQ$6:$BQ$85,(卡牌属性!$DU131-2)*20+卡牌属性!$DV131)</f>
        <v>100</v>
      </c>
      <c r="FO131" s="14">
        <f>INDEX(属性投放!$BQ$6:$BQ$85,(卡牌属性!$DU131-2)*20+卡牌属性!$DV131)</f>
        <v>100</v>
      </c>
      <c r="FP131" s="14">
        <f>INDEX(属性投放!$BR$6:$BR$85,(卡牌属性!$DU131-2)*20+卡牌属性!$DV131)</f>
        <v>2000</v>
      </c>
      <c r="FQ131" s="14">
        <f>INDEX(属性投放!$BR$6:$BR$85,(卡牌属性!$DU131-2)*20+卡牌属性!$DV131)</f>
        <v>2000</v>
      </c>
      <c r="FR131" s="14">
        <f>INDEX(属性投放!$BR$6:$BR$85,(卡牌属性!$DU131-2)*20+卡牌属性!$DV131)</f>
        <v>2000</v>
      </c>
      <c r="FS131" s="14">
        <f>INDEX(属性投放!$BR$6:$BR$85,(卡牌属性!$DU131-2)*20+卡牌属性!$DV131)</f>
        <v>2000</v>
      </c>
      <c r="FT131" s="14">
        <f>INDEX(属性投放!$BR$6:$BR$85,(卡牌属性!$DU131-2)*20+卡牌属性!$DV131)</f>
        <v>2000</v>
      </c>
      <c r="FX131" s="13">
        <v>127</v>
      </c>
      <c r="FY131" s="13">
        <f t="shared" si="299"/>
        <v>26</v>
      </c>
      <c r="FZ131" s="14">
        <f t="shared" si="216"/>
        <v>1102028</v>
      </c>
      <c r="GA131" s="14" t="s">
        <v>1478</v>
      </c>
      <c r="GB131" s="14">
        <f t="shared" si="258"/>
        <v>2</v>
      </c>
      <c r="GC131" s="14" t="str">
        <f t="shared" si="259"/>
        <v>吕布-2星</v>
      </c>
      <c r="GD131" s="14">
        <f>INDEX(Y$6:Y$36,$FY131)+INDEX(属性偏向!Z$4:Z$8,卡牌属性!$GB131)</f>
        <v>9</v>
      </c>
      <c r="GE131" s="14" t="str">
        <f>INDEX(属性评价,卡牌属性!GD131)</f>
        <v>S</v>
      </c>
      <c r="GF131" s="14">
        <f>INDEX(Z$6:Z$36,$FY131)+INDEX(属性偏向!AA$4:AA$8,卡牌属性!$GB131)</f>
        <v>9</v>
      </c>
      <c r="GG131" s="14" t="str">
        <f>INDEX(属性评价,卡牌属性!GF131)</f>
        <v>S</v>
      </c>
      <c r="GH131" s="14">
        <f>INDEX(AA$6:AA$36,$FY131)+INDEX(属性偏向!AB$4:AB$8,卡牌属性!$GB131)</f>
        <v>8</v>
      </c>
      <c r="GI131" s="14" t="str">
        <f>INDEX(属性评价,卡牌属性!GH131)</f>
        <v>A+</v>
      </c>
      <c r="HA131" s="13">
        <v>127</v>
      </c>
      <c r="HB131" s="13">
        <f>MATCH(HA131-1,属性投放!$T$6:$T$66,1)</f>
        <v>35</v>
      </c>
      <c r="HC131" s="13">
        <f>MATCH(HA131,属性投放!$AN$6:$AN$58,1)-1</f>
        <v>43</v>
      </c>
      <c r="HD131" s="13">
        <f>MATCH(HA131-1,属性投放!$AD$6:$AD$26,1)</f>
        <v>18</v>
      </c>
      <c r="HE131" s="13" t="str">
        <f>INDEX(属性投放!$AB$7:$AB$26,卡牌属性!HD131)</f>
        <v>大焦热+2</v>
      </c>
      <c r="HF131" s="14">
        <f t="shared" si="262"/>
        <v>5860</v>
      </c>
      <c r="HG131" s="14">
        <f t="shared" si="263"/>
        <v>2914</v>
      </c>
      <c r="HH131" s="14">
        <f t="shared" si="264"/>
        <v>57900</v>
      </c>
      <c r="HI131" s="14">
        <f t="shared" si="265"/>
        <v>20</v>
      </c>
      <c r="HJ131" s="14">
        <f t="shared" si="266"/>
        <v>10</v>
      </c>
      <c r="HK131" s="14">
        <f t="shared" si="267"/>
        <v>200</v>
      </c>
      <c r="HL131" s="14">
        <f>HF131+HI131*($HA131-INDEX(属性投放!$AD$6:$AD$26,卡牌属性!$HD131))</f>
        <v>5900</v>
      </c>
      <c r="HM131" s="14">
        <f>HG131+HJ131*($HA131-INDEX(属性投放!$AD$6:$AD$26,卡牌属性!$HD131))</f>
        <v>2934</v>
      </c>
      <c r="HN131" s="14">
        <f>HH131+HK131*($HA131-INDEX(属性投放!$AD$6:$AD$26,卡牌属性!$HD131))</f>
        <v>58300</v>
      </c>
      <c r="HO131" s="14">
        <f t="shared" si="268"/>
        <v>8205</v>
      </c>
      <c r="HP131" s="14">
        <f t="shared" si="269"/>
        <v>4106</v>
      </c>
      <c r="HQ131" s="14">
        <f t="shared" si="270"/>
        <v>82050</v>
      </c>
      <c r="HR131" s="14">
        <f>IF(COUNTIF(属性投放!$AN$7:$AN$58,"="&amp;卡牌属性!HA131)&gt;0,卡牌属性!HC131,0)</f>
        <v>43</v>
      </c>
      <c r="HS131" s="14">
        <f t="shared" si="271"/>
        <v>680</v>
      </c>
      <c r="HT131" s="14">
        <f t="shared" si="272"/>
        <v>340</v>
      </c>
      <c r="HU131" s="14">
        <f t="shared" si="273"/>
        <v>6800</v>
      </c>
      <c r="HV131" s="14">
        <f>IF(COUNTIF(属性投放!$AD$6:$AD$26,"="&amp;卡牌属性!HA131)&gt;0,卡牌属性!HD131,0)</f>
        <v>0</v>
      </c>
      <c r="HW131" s="14">
        <f t="shared" si="274"/>
        <v>0</v>
      </c>
      <c r="HX131" s="14">
        <f t="shared" si="275"/>
        <v>0</v>
      </c>
      <c r="HY131" s="14">
        <f t="shared" si="276"/>
        <v>0</v>
      </c>
      <c r="HZ131" s="14">
        <f t="shared" si="218"/>
        <v>20</v>
      </c>
      <c r="IA131" s="14">
        <f t="shared" si="219"/>
        <v>10</v>
      </c>
      <c r="IB131" s="14">
        <f t="shared" si="220"/>
        <v>200</v>
      </c>
      <c r="IC131" s="14">
        <f t="shared" si="221"/>
        <v>14105</v>
      </c>
      <c r="ID131" s="14">
        <f t="shared" si="222"/>
        <v>7040</v>
      </c>
      <c r="IE131" s="14">
        <f t="shared" si="223"/>
        <v>140350</v>
      </c>
      <c r="IF131" s="14">
        <f t="shared" si="224"/>
        <v>600</v>
      </c>
      <c r="IG131" s="14">
        <f t="shared" si="225"/>
        <v>20400</v>
      </c>
      <c r="IH131" s="14">
        <f t="shared" si="226"/>
        <v>0</v>
      </c>
      <c r="II131" s="14">
        <f t="shared" si="227"/>
        <v>422200</v>
      </c>
      <c r="IJ131" s="17">
        <f t="shared" si="228"/>
        <v>1.4211274277593558E-3</v>
      </c>
      <c r="IK131" s="17">
        <f t="shared" si="229"/>
        <v>4.8318332543818093E-2</v>
      </c>
      <c r="IL131" s="17">
        <f t="shared" si="230"/>
        <v>0</v>
      </c>
      <c r="IM131" s="23">
        <f>SUM(IF$5:IF131)</f>
        <v>43780</v>
      </c>
      <c r="IN131" s="14">
        <f>SUM(IG$5:IG131)</f>
        <v>246220</v>
      </c>
      <c r="IO131" s="14">
        <f>SUM(IH$5:IH131)</f>
        <v>106660</v>
      </c>
      <c r="IP131" s="17">
        <f t="shared" si="231"/>
        <v>0.10369493131217432</v>
      </c>
      <c r="IQ131" s="17">
        <f t="shared" si="232"/>
        <v>0.58318332543818097</v>
      </c>
      <c r="IR131" s="17">
        <f t="shared" si="233"/>
        <v>0.25262908574135479</v>
      </c>
    </row>
    <row r="132" spans="31:252" ht="16.5" x14ac:dyDescent="0.2">
      <c r="AE132" s="13">
        <v>128</v>
      </c>
      <c r="AF132" s="13">
        <f t="shared" si="208"/>
        <v>7</v>
      </c>
      <c r="AG132" s="13">
        <f t="shared" si="172"/>
        <v>4</v>
      </c>
      <c r="AH132" s="14">
        <f t="shared" si="173"/>
        <v>1101007</v>
      </c>
      <c r="AI132" s="14" t="str">
        <f t="shared" si="174"/>
        <v>战斗曹焱兵8突</v>
      </c>
      <c r="AJ132" s="25" t="s">
        <v>162</v>
      </c>
      <c r="AK132" s="14">
        <v>1</v>
      </c>
      <c r="AL132" s="14">
        <f t="shared" si="175"/>
        <v>8</v>
      </c>
      <c r="AM132" s="14">
        <f>INDEX(属性投放!$DE$6:$DE$85,(卡牌属性!AG132-2)*20+卡牌属性!AL132)</f>
        <v>2438</v>
      </c>
      <c r="AN132" s="14">
        <f t="shared" si="300"/>
        <v>2438</v>
      </c>
      <c r="AO132" s="14">
        <f t="shared" si="300"/>
        <v>2438</v>
      </c>
      <c r="AP132" s="14">
        <f t="shared" si="300"/>
        <v>2438</v>
      </c>
      <c r="AQ132" s="14">
        <f t="shared" si="300"/>
        <v>2438</v>
      </c>
      <c r="AR132" s="14">
        <f>INDEX(属性投放!$DF$6:$DF$85,(卡牌属性!AG132-2)*20+卡牌属性!AL132)</f>
        <v>1199</v>
      </c>
      <c r="AS132" s="14">
        <f t="shared" si="301"/>
        <v>1199</v>
      </c>
      <c r="AT132" s="14">
        <f t="shared" si="301"/>
        <v>1199</v>
      </c>
      <c r="AU132" s="14">
        <f t="shared" si="301"/>
        <v>1199</v>
      </c>
      <c r="AV132" s="14">
        <f t="shared" si="301"/>
        <v>1199</v>
      </c>
      <c r="AW132" s="14">
        <f>INDEX(属性投放!$DG$6:$DG$85,(卡牌属性!AG132-2)*20+卡牌属性!AL132)</f>
        <v>12090</v>
      </c>
      <c r="AX132" s="14">
        <f t="shared" si="302"/>
        <v>12090</v>
      </c>
      <c r="AY132" s="14">
        <f t="shared" si="302"/>
        <v>12090</v>
      </c>
      <c r="AZ132" s="14">
        <f t="shared" si="302"/>
        <v>12090</v>
      </c>
      <c r="BA132" s="14">
        <f t="shared" si="302"/>
        <v>12090</v>
      </c>
      <c r="BB132" s="14">
        <f>INDEX(属性投放!$DK$6:$DK$85,(卡牌属性!AG132-2)*20+卡牌属性!AL132)</f>
        <v>75</v>
      </c>
      <c r="BC132" s="14">
        <f t="shared" si="303"/>
        <v>75</v>
      </c>
      <c r="BD132" s="14">
        <f t="shared" si="303"/>
        <v>75</v>
      </c>
      <c r="BE132" s="14">
        <f t="shared" si="303"/>
        <v>75</v>
      </c>
      <c r="BF132" s="14">
        <f t="shared" si="303"/>
        <v>75</v>
      </c>
      <c r="BG132" s="14">
        <f>INDEX(属性投放!$DL$6:$DL$85,(卡牌属性!AG132-2)*20+卡牌属性!AL132)</f>
        <v>38</v>
      </c>
      <c r="BH132" s="14">
        <f t="shared" si="304"/>
        <v>38</v>
      </c>
      <c r="BI132" s="14">
        <f t="shared" si="304"/>
        <v>38</v>
      </c>
      <c r="BJ132" s="14">
        <f t="shared" si="304"/>
        <v>38</v>
      </c>
      <c r="BK132" s="14">
        <f t="shared" si="304"/>
        <v>38</v>
      </c>
      <c r="BL132" s="14">
        <f>INDEX(属性投放!$DM$6:$DM$85,(卡牌属性!AG132-2)*20+卡牌属性!AL132)</f>
        <v>375</v>
      </c>
      <c r="BM132" s="14">
        <f t="shared" si="305"/>
        <v>375</v>
      </c>
      <c r="BN132" s="14">
        <f t="shared" si="305"/>
        <v>375</v>
      </c>
      <c r="BO132" s="14">
        <f t="shared" si="305"/>
        <v>375</v>
      </c>
      <c r="BP132" s="14">
        <f t="shared" si="305"/>
        <v>375</v>
      </c>
      <c r="BU132" s="13">
        <v>128</v>
      </c>
      <c r="BV132" s="13">
        <f t="shared" si="176"/>
        <v>7</v>
      </c>
      <c r="BW132" s="14">
        <f t="shared" si="177"/>
        <v>4</v>
      </c>
      <c r="BX132" s="14">
        <f t="shared" si="178"/>
        <v>1102007</v>
      </c>
      <c r="BY132" s="14" t="str">
        <f t="shared" si="179"/>
        <v>天使缇娜8突</v>
      </c>
      <c r="BZ132" s="25" t="s">
        <v>162</v>
      </c>
      <c r="CA132" s="14">
        <v>2</v>
      </c>
      <c r="CB132" s="14">
        <f t="shared" si="180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674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674</v>
      </c>
      <c r="CN132" s="14">
        <f>INDEX(属性投放!$BD$6:$BD$85,(BW132-2)*20+CB132)</f>
        <v>250</v>
      </c>
      <c r="CQ132" s="13">
        <v>128</v>
      </c>
      <c r="CR132" s="13">
        <f t="shared" si="209"/>
        <v>3</v>
      </c>
      <c r="CS132" s="13">
        <f t="shared" si="210"/>
        <v>24</v>
      </c>
      <c r="CT132" s="14">
        <f t="shared" si="211"/>
        <v>4</v>
      </c>
      <c r="CU132" s="14">
        <f t="shared" si="212"/>
        <v>1102003</v>
      </c>
      <c r="CV132" s="14" t="str">
        <f>INDEX($O$6:$O$36,CR132)&amp;"-"&amp;INDEX(属性投放!$AB$7:$AB$36,CX132)&amp;"-魂火-"&amp;CZ132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701</v>
      </c>
      <c r="CZ132" s="14">
        <f>INDEX(属性投放!$AM$7:$AM$58,CS132)</f>
        <v>3</v>
      </c>
      <c r="DA132" s="14">
        <f t="shared" si="181"/>
        <v>24</v>
      </c>
      <c r="DB132" s="14">
        <f>INDEX(属性投放!$AN$7:$AN$58,DA132)</f>
        <v>80</v>
      </c>
      <c r="DC132" s="14" t="s">
        <v>702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703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704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2"/>
        <v>1102007</v>
      </c>
      <c r="DQ132" s="14" t="str">
        <f t="shared" si="183"/>
        <v>天使缇娜8突</v>
      </c>
      <c r="DR132" s="14">
        <f t="shared" si="213"/>
        <v>7</v>
      </c>
      <c r="DS132" s="14">
        <f t="shared" si="214"/>
        <v>6</v>
      </c>
      <c r="DT132" s="14">
        <f t="shared" si="215"/>
        <v>6</v>
      </c>
      <c r="DU132" s="14">
        <f t="shared" si="184"/>
        <v>4</v>
      </c>
      <c r="DV132" s="14">
        <f t="shared" si="185"/>
        <v>8</v>
      </c>
      <c r="DW132" s="14">
        <f t="shared" si="186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6"/>
        <v>2053</v>
      </c>
      <c r="EC132" s="14">
        <f t="shared" si="307"/>
        <v>2206</v>
      </c>
      <c r="ED132" s="14">
        <f t="shared" si="308"/>
        <v>2400</v>
      </c>
      <c r="EE132" s="14">
        <f t="shared" si="309"/>
        <v>2400</v>
      </c>
      <c r="EF132" s="14">
        <f t="shared" si="310"/>
        <v>2750</v>
      </c>
      <c r="EG132" s="14">
        <f t="shared" si="311"/>
        <v>815</v>
      </c>
      <c r="EH132" s="14">
        <f t="shared" si="312"/>
        <v>955</v>
      </c>
      <c r="EI132" s="14">
        <f t="shared" si="313"/>
        <v>955</v>
      </c>
      <c r="EJ132" s="14">
        <f t="shared" si="314"/>
        <v>1011</v>
      </c>
      <c r="EK132" s="14">
        <f t="shared" si="315"/>
        <v>1089</v>
      </c>
      <c r="EL132" s="14">
        <f t="shared" si="316"/>
        <v>16060</v>
      </c>
      <c r="EM132" s="14">
        <f t="shared" si="317"/>
        <v>19030</v>
      </c>
      <c r="EN132" s="14">
        <f t="shared" si="318"/>
        <v>19030</v>
      </c>
      <c r="EO132" s="14">
        <f t="shared" si="319"/>
        <v>20310</v>
      </c>
      <c r="EP132" s="14">
        <f t="shared" si="320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FF132" s="14">
        <f>INDEX(属性投放!$BP$6:$BP$85,(卡牌属性!$DU132-2)*20+卡牌属性!$DV132)</f>
        <v>200</v>
      </c>
      <c r="FG132" s="14">
        <f>INDEX(属性投放!$BP$6:$BP$85,(卡牌属性!$DU132-2)*20+卡牌属性!$DV132)</f>
        <v>200</v>
      </c>
      <c r="FH132" s="14">
        <f>INDEX(属性投放!$BP$6:$BP$85,(卡牌属性!$DU132-2)*20+卡牌属性!$DV132)</f>
        <v>200</v>
      </c>
      <c r="FI132" s="14">
        <f>INDEX(属性投放!$BP$6:$BP$85,(卡牌属性!$DU132-2)*20+卡牌属性!$DV132)</f>
        <v>200</v>
      </c>
      <c r="FJ132" s="14">
        <f>INDEX(属性投放!$BP$6:$BP$85,(卡牌属性!$DU132-2)*20+卡牌属性!$DV132)</f>
        <v>200</v>
      </c>
      <c r="FK132" s="14">
        <f>INDEX(属性投放!$BQ$6:$BQ$85,(卡牌属性!$DU132-2)*20+卡牌属性!$DV132)</f>
        <v>100</v>
      </c>
      <c r="FL132" s="14">
        <f>INDEX(属性投放!$BQ$6:$BQ$85,(卡牌属性!$DU132-2)*20+卡牌属性!$DV132)</f>
        <v>100</v>
      </c>
      <c r="FM132" s="14">
        <f>INDEX(属性投放!$BQ$6:$BQ$85,(卡牌属性!$DU132-2)*20+卡牌属性!$DV132)</f>
        <v>100</v>
      </c>
      <c r="FN132" s="14">
        <f>INDEX(属性投放!$BQ$6:$BQ$85,(卡牌属性!$DU132-2)*20+卡牌属性!$DV132)</f>
        <v>100</v>
      </c>
      <c r="FO132" s="14">
        <f>INDEX(属性投放!$BQ$6:$BQ$85,(卡牌属性!$DU132-2)*20+卡牌属性!$DV132)</f>
        <v>100</v>
      </c>
      <c r="FP132" s="14">
        <f>INDEX(属性投放!$BR$6:$BR$85,(卡牌属性!$DU132-2)*20+卡牌属性!$DV132)</f>
        <v>2000</v>
      </c>
      <c r="FQ132" s="14">
        <f>INDEX(属性投放!$BR$6:$BR$85,(卡牌属性!$DU132-2)*20+卡牌属性!$DV132)</f>
        <v>2000</v>
      </c>
      <c r="FR132" s="14">
        <f>INDEX(属性投放!$BR$6:$BR$85,(卡牌属性!$DU132-2)*20+卡牌属性!$DV132)</f>
        <v>2000</v>
      </c>
      <c r="FS132" s="14">
        <f>INDEX(属性投放!$BR$6:$BR$85,(卡牌属性!$DU132-2)*20+卡牌属性!$DV132)</f>
        <v>2000</v>
      </c>
      <c r="FT132" s="14">
        <f>INDEX(属性投放!$BR$6:$BR$85,(卡牌属性!$DU132-2)*20+卡牌属性!$DV132)</f>
        <v>2000</v>
      </c>
      <c r="FX132" s="13">
        <v>128</v>
      </c>
      <c r="FY132" s="13">
        <f t="shared" si="299"/>
        <v>26</v>
      </c>
      <c r="FZ132" s="14">
        <f t="shared" si="216"/>
        <v>1102028</v>
      </c>
      <c r="GA132" s="14" t="s">
        <v>1478</v>
      </c>
      <c r="GB132" s="14">
        <f t="shared" si="258"/>
        <v>3</v>
      </c>
      <c r="GC132" s="14" t="str">
        <f t="shared" si="259"/>
        <v>吕布-3星</v>
      </c>
      <c r="GD132" s="14">
        <f>INDEX(Y$6:Y$36,$FY132)+INDEX(属性偏向!Z$4:Z$8,卡牌属性!$GB132)</f>
        <v>10</v>
      </c>
      <c r="GE132" s="14" t="str">
        <f>INDEX(属性评价,卡牌属性!GD132)</f>
        <v>S+</v>
      </c>
      <c r="GF132" s="14">
        <f>INDEX(Z$6:Z$36,$FY132)+INDEX(属性偏向!AA$4:AA$8,卡牌属性!$GB132)</f>
        <v>9</v>
      </c>
      <c r="GG132" s="14" t="str">
        <f>INDEX(属性评价,卡牌属性!GF132)</f>
        <v>S</v>
      </c>
      <c r="GH132" s="14">
        <f>INDEX(AA$6:AA$36,$FY132)+INDEX(属性偏向!AB$4:AB$8,卡牌属性!$GB132)</f>
        <v>8</v>
      </c>
      <c r="GI132" s="14" t="str">
        <f>INDEX(属性评价,卡牌属性!GH132)</f>
        <v>A+</v>
      </c>
      <c r="HA132" s="13">
        <v>128</v>
      </c>
      <c r="HB132" s="13">
        <f>MATCH(HA132-1,属性投放!$T$6:$T$66,1)</f>
        <v>36</v>
      </c>
      <c r="HC132" s="13">
        <f>MATCH(HA132,属性投放!$AN$6:$AN$58,1)-1</f>
        <v>43</v>
      </c>
      <c r="HD132" s="13">
        <f>MATCH(HA132-1,属性投放!$AD$6:$AD$26,1)</f>
        <v>18</v>
      </c>
      <c r="HE132" s="13" t="str">
        <f>INDEX(属性投放!$AB$7:$AB$26,卡牌属性!HD132)</f>
        <v>大焦热+2</v>
      </c>
      <c r="HF132" s="14">
        <f t="shared" si="262"/>
        <v>5860</v>
      </c>
      <c r="HG132" s="14">
        <f t="shared" si="263"/>
        <v>2914</v>
      </c>
      <c r="HH132" s="14">
        <f t="shared" si="264"/>
        <v>57900</v>
      </c>
      <c r="HI132" s="14">
        <f t="shared" si="265"/>
        <v>20</v>
      </c>
      <c r="HJ132" s="14">
        <f t="shared" si="266"/>
        <v>10</v>
      </c>
      <c r="HK132" s="14">
        <f t="shared" si="267"/>
        <v>200</v>
      </c>
      <c r="HL132" s="14">
        <f>HF132+HI132*($HA132-INDEX(属性投放!$AD$6:$AD$26,卡牌属性!$HD132))</f>
        <v>5920</v>
      </c>
      <c r="HM132" s="14">
        <f>HG132+HJ132*($HA132-INDEX(属性投放!$AD$6:$AD$26,卡牌属性!$HD132))</f>
        <v>2944</v>
      </c>
      <c r="HN132" s="14">
        <f>HH132+HK132*($HA132-INDEX(属性投放!$AD$6:$AD$26,卡牌属性!$HD132))</f>
        <v>58500</v>
      </c>
      <c r="HO132" s="14">
        <f t="shared" si="268"/>
        <v>8205</v>
      </c>
      <c r="HP132" s="14">
        <f t="shared" si="269"/>
        <v>4106</v>
      </c>
      <c r="HQ132" s="14">
        <f t="shared" si="270"/>
        <v>82050</v>
      </c>
      <c r="HR132" s="14">
        <f>IF(COUNTIF(属性投放!$AN$7:$AN$58,"="&amp;卡牌属性!HA132)&gt;0,卡牌属性!HC132,0)</f>
        <v>0</v>
      </c>
      <c r="HS132" s="14">
        <f t="shared" si="271"/>
        <v>0</v>
      </c>
      <c r="HT132" s="14">
        <f t="shared" si="272"/>
        <v>0</v>
      </c>
      <c r="HU132" s="14">
        <f t="shared" si="273"/>
        <v>0</v>
      </c>
      <c r="HV132" s="14">
        <f>IF(COUNTIF(属性投放!$AD$6:$AD$26,"="&amp;卡牌属性!HA132)&gt;0,卡牌属性!HD132,0)</f>
        <v>0</v>
      </c>
      <c r="HW132" s="14">
        <f t="shared" si="274"/>
        <v>0</v>
      </c>
      <c r="HX132" s="14">
        <f t="shared" si="275"/>
        <v>0</v>
      </c>
      <c r="HY132" s="14">
        <f t="shared" si="276"/>
        <v>0</v>
      </c>
      <c r="HZ132" s="14">
        <f t="shared" si="218"/>
        <v>20</v>
      </c>
      <c r="IA132" s="14">
        <f t="shared" si="219"/>
        <v>10</v>
      </c>
      <c r="IB132" s="14">
        <f t="shared" si="220"/>
        <v>200</v>
      </c>
      <c r="IC132" s="14">
        <f t="shared" si="221"/>
        <v>14125</v>
      </c>
      <c r="ID132" s="14">
        <f t="shared" si="222"/>
        <v>7050</v>
      </c>
      <c r="IE132" s="14">
        <f t="shared" si="223"/>
        <v>140550</v>
      </c>
      <c r="IF132" s="14">
        <f t="shared" si="224"/>
        <v>600</v>
      </c>
      <c r="IG132" s="14">
        <f t="shared" si="225"/>
        <v>0</v>
      </c>
      <c r="IH132" s="14">
        <f t="shared" si="226"/>
        <v>0</v>
      </c>
      <c r="II132" s="14">
        <f t="shared" si="227"/>
        <v>422800</v>
      </c>
      <c r="IJ132" s="17">
        <f t="shared" si="228"/>
        <v>1.4191106906338694E-3</v>
      </c>
      <c r="IK132" s="17">
        <f t="shared" si="229"/>
        <v>0</v>
      </c>
      <c r="IL132" s="17">
        <f t="shared" si="230"/>
        <v>0</v>
      </c>
      <c r="IM132" s="23">
        <f>SUM(IF$5:IF132)</f>
        <v>44380</v>
      </c>
      <c r="IN132" s="14">
        <f>SUM(IG$5:IG132)</f>
        <v>246220</v>
      </c>
      <c r="IO132" s="14">
        <f>SUM(IH$5:IH132)</f>
        <v>106660</v>
      </c>
      <c r="IP132" s="17">
        <f t="shared" si="231"/>
        <v>0.10496688741721855</v>
      </c>
      <c r="IQ132" s="17">
        <f t="shared" si="232"/>
        <v>0.58235572374645217</v>
      </c>
      <c r="IR132" s="17">
        <f t="shared" si="233"/>
        <v>0.25227057710501422</v>
      </c>
    </row>
    <row r="133" spans="31:252" ht="16.5" x14ac:dyDescent="0.2">
      <c r="AE133" s="13">
        <v>129</v>
      </c>
      <c r="AF133" s="13">
        <f t="shared" si="208"/>
        <v>7</v>
      </c>
      <c r="AG133" s="13">
        <f t="shared" ref="AG133:AG196" si="321">INDEX($D$6:$D$43,AF133)</f>
        <v>4</v>
      </c>
      <c r="AH133" s="14">
        <f t="shared" ref="AH133:AH196" si="322">INDEX($A$5:$A$43,AF133+1)</f>
        <v>1101007</v>
      </c>
      <c r="AI133" s="14" t="str">
        <f t="shared" ref="AI133:AI196" si="323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4">AE133-INDEX($F$5:$F$43,AF133)</f>
        <v>9</v>
      </c>
      <c r="AM133" s="14">
        <f>INDEX(属性投放!$DE$6:$DE$85,(卡牌属性!AG133-2)*20+卡牌属性!AL133)</f>
        <v>2651</v>
      </c>
      <c r="AN133" s="14">
        <f t="shared" si="300"/>
        <v>2651</v>
      </c>
      <c r="AO133" s="14">
        <f t="shared" si="300"/>
        <v>2651</v>
      </c>
      <c r="AP133" s="14">
        <f t="shared" si="300"/>
        <v>2651</v>
      </c>
      <c r="AQ133" s="14">
        <f t="shared" si="300"/>
        <v>2651</v>
      </c>
      <c r="AR133" s="14">
        <f>INDEX(属性投放!$DF$6:$DF$85,(卡牌属性!AG133-2)*20+卡牌属性!AL133)</f>
        <v>1306</v>
      </c>
      <c r="AS133" s="14">
        <f t="shared" si="301"/>
        <v>1306</v>
      </c>
      <c r="AT133" s="14">
        <f t="shared" si="301"/>
        <v>1306</v>
      </c>
      <c r="AU133" s="14">
        <f t="shared" si="301"/>
        <v>1306</v>
      </c>
      <c r="AV133" s="14">
        <f t="shared" si="301"/>
        <v>1306</v>
      </c>
      <c r="AW133" s="14">
        <f>INDEX(属性投放!$DG$6:$DG$85,(卡牌属性!AG133-2)*20+卡牌属性!AL133)</f>
        <v>13155</v>
      </c>
      <c r="AX133" s="14">
        <f t="shared" si="302"/>
        <v>13155</v>
      </c>
      <c r="AY133" s="14">
        <f t="shared" si="302"/>
        <v>13155</v>
      </c>
      <c r="AZ133" s="14">
        <f t="shared" si="302"/>
        <v>13155</v>
      </c>
      <c r="BA133" s="14">
        <f t="shared" si="302"/>
        <v>13155</v>
      </c>
      <c r="BB133" s="14">
        <f>INDEX(属性投放!$DK$6:$DK$85,(卡牌属性!AG133-2)*20+卡牌属性!AL133)</f>
        <v>75</v>
      </c>
      <c r="BC133" s="14">
        <f t="shared" si="303"/>
        <v>75</v>
      </c>
      <c r="BD133" s="14">
        <f t="shared" si="303"/>
        <v>75</v>
      </c>
      <c r="BE133" s="14">
        <f t="shared" si="303"/>
        <v>75</v>
      </c>
      <c r="BF133" s="14">
        <f t="shared" si="303"/>
        <v>75</v>
      </c>
      <c r="BG133" s="14">
        <f>INDEX(属性投放!$DL$6:$DL$85,(卡牌属性!AG133-2)*20+卡牌属性!AL133)</f>
        <v>38</v>
      </c>
      <c r="BH133" s="14">
        <f t="shared" si="304"/>
        <v>38</v>
      </c>
      <c r="BI133" s="14">
        <f t="shared" si="304"/>
        <v>38</v>
      </c>
      <c r="BJ133" s="14">
        <f t="shared" si="304"/>
        <v>38</v>
      </c>
      <c r="BK133" s="14">
        <f t="shared" si="304"/>
        <v>38</v>
      </c>
      <c r="BL133" s="14">
        <f>INDEX(属性投放!$DM$6:$DM$85,(卡牌属性!AG133-2)*20+卡牌属性!AL133)</f>
        <v>375</v>
      </c>
      <c r="BM133" s="14">
        <f t="shared" si="305"/>
        <v>375</v>
      </c>
      <c r="BN133" s="14">
        <f t="shared" si="305"/>
        <v>375</v>
      </c>
      <c r="BO133" s="14">
        <f t="shared" si="305"/>
        <v>375</v>
      </c>
      <c r="BP133" s="14">
        <f t="shared" si="305"/>
        <v>375</v>
      </c>
      <c r="BU133" s="13">
        <v>129</v>
      </c>
      <c r="BV133" s="13">
        <f t="shared" ref="BV133:BV196" si="325">MATCH(BU133-1,$S$5:$S$43,1)</f>
        <v>7</v>
      </c>
      <c r="BW133" s="14">
        <f t="shared" ref="BW133:BW196" si="326">INDEX($Q$6:$Q$43,BV133)</f>
        <v>4</v>
      </c>
      <c r="BX133" s="14">
        <f t="shared" ref="BX133:BX196" si="327">INDEX($N$6:$N$33,BV133)</f>
        <v>1102007</v>
      </c>
      <c r="BY133" s="14" t="str">
        <f t="shared" ref="BY133:BY196" si="328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9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674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674</v>
      </c>
      <c r="CN133" s="14">
        <f>INDEX(属性投放!$BD$6:$BD$85,(BW133-2)*20+CB133)</f>
        <v>250</v>
      </c>
      <c r="CQ133" s="13">
        <v>129</v>
      </c>
      <c r="CR133" s="13">
        <f t="shared" si="209"/>
        <v>3</v>
      </c>
      <c r="CS133" s="13">
        <f t="shared" si="210"/>
        <v>25</v>
      </c>
      <c r="CT133" s="14">
        <f t="shared" si="211"/>
        <v>4</v>
      </c>
      <c r="CU133" s="14">
        <f t="shared" si="212"/>
        <v>1102003</v>
      </c>
      <c r="CV133" s="14" t="str">
        <f>INDEX($O$6:$O$36,CR133)&amp;"-"&amp;INDEX(属性投放!$AB$7:$AB$36,CX133)&amp;"-魂火-"&amp;CZ133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701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702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703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704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si="213"/>
        <v>7</v>
      </c>
      <c r="DS133" s="14">
        <f t="shared" si="214"/>
        <v>6</v>
      </c>
      <c r="DT133" s="14">
        <f t="shared" si="215"/>
        <v>6</v>
      </c>
      <c r="DU133" s="14">
        <f t="shared" ref="DU133:DU196" si="333">BW133</f>
        <v>4</v>
      </c>
      <c r="DV133" s="14">
        <f t="shared" ref="DV133:DV196" si="334">CB133</f>
        <v>9</v>
      </c>
      <c r="DW133" s="14">
        <f t="shared" ref="DW133:DW196" si="335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6"/>
        <v>2378</v>
      </c>
      <c r="EC133" s="14">
        <f t="shared" si="307"/>
        <v>2546</v>
      </c>
      <c r="ED133" s="14">
        <f t="shared" si="308"/>
        <v>2750</v>
      </c>
      <c r="EE133" s="14">
        <f t="shared" si="309"/>
        <v>2750</v>
      </c>
      <c r="EF133" s="14">
        <f t="shared" si="310"/>
        <v>3150</v>
      </c>
      <c r="EG133" s="14">
        <f t="shared" si="311"/>
        <v>955</v>
      </c>
      <c r="EH133" s="14">
        <f t="shared" si="312"/>
        <v>1120</v>
      </c>
      <c r="EI133" s="14">
        <f t="shared" si="313"/>
        <v>1120</v>
      </c>
      <c r="EJ133" s="14">
        <f t="shared" si="314"/>
        <v>1181</v>
      </c>
      <c r="EK133" s="14">
        <f t="shared" si="315"/>
        <v>1264</v>
      </c>
      <c r="EL133" s="14">
        <f t="shared" si="316"/>
        <v>18860</v>
      </c>
      <c r="EM133" s="14">
        <f t="shared" si="317"/>
        <v>22280</v>
      </c>
      <c r="EN133" s="14">
        <f t="shared" si="318"/>
        <v>22280</v>
      </c>
      <c r="EO133" s="14">
        <f t="shared" si="319"/>
        <v>23710</v>
      </c>
      <c r="EP133" s="14">
        <f t="shared" si="320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FF133" s="14">
        <f>INDEX(属性投放!$BP$6:$BP$85,(卡牌属性!$DU133-2)*20+卡牌属性!$DV133)</f>
        <v>300</v>
      </c>
      <c r="FG133" s="14">
        <f>INDEX(属性投放!$BP$6:$BP$85,(卡牌属性!$DU133-2)*20+卡牌属性!$DV133)</f>
        <v>300</v>
      </c>
      <c r="FH133" s="14">
        <f>INDEX(属性投放!$BP$6:$BP$85,(卡牌属性!$DU133-2)*20+卡牌属性!$DV133)</f>
        <v>300</v>
      </c>
      <c r="FI133" s="14">
        <f>INDEX(属性投放!$BP$6:$BP$85,(卡牌属性!$DU133-2)*20+卡牌属性!$DV133)</f>
        <v>300</v>
      </c>
      <c r="FJ133" s="14">
        <f>INDEX(属性投放!$BP$6:$BP$85,(卡牌属性!$DU133-2)*20+卡牌属性!$DV133)</f>
        <v>300</v>
      </c>
      <c r="FK133" s="14">
        <f>INDEX(属性投放!$BQ$6:$BQ$85,(卡牌属性!$DU133-2)*20+卡牌属性!$DV133)</f>
        <v>150</v>
      </c>
      <c r="FL133" s="14">
        <f>INDEX(属性投放!$BQ$6:$BQ$85,(卡牌属性!$DU133-2)*20+卡牌属性!$DV133)</f>
        <v>150</v>
      </c>
      <c r="FM133" s="14">
        <f>INDEX(属性投放!$BQ$6:$BQ$85,(卡牌属性!$DU133-2)*20+卡牌属性!$DV133)</f>
        <v>150</v>
      </c>
      <c r="FN133" s="14">
        <f>INDEX(属性投放!$BQ$6:$BQ$85,(卡牌属性!$DU133-2)*20+卡牌属性!$DV133)</f>
        <v>150</v>
      </c>
      <c r="FO133" s="14">
        <f>INDEX(属性投放!$BQ$6:$BQ$85,(卡牌属性!$DU133-2)*20+卡牌属性!$DV133)</f>
        <v>150</v>
      </c>
      <c r="FP133" s="14">
        <f>INDEX(属性投放!$BR$6:$BR$85,(卡牌属性!$DU133-2)*20+卡牌属性!$DV133)</f>
        <v>3000</v>
      </c>
      <c r="FQ133" s="14">
        <f>INDEX(属性投放!$BR$6:$BR$85,(卡牌属性!$DU133-2)*20+卡牌属性!$DV133)</f>
        <v>3000</v>
      </c>
      <c r="FR133" s="14">
        <f>INDEX(属性投放!$BR$6:$BR$85,(卡牌属性!$DU133-2)*20+卡牌属性!$DV133)</f>
        <v>3000</v>
      </c>
      <c r="FS133" s="14">
        <f>INDEX(属性投放!$BR$6:$BR$85,(卡牌属性!$DU133-2)*20+卡牌属性!$DV133)</f>
        <v>3000</v>
      </c>
      <c r="FT133" s="14">
        <f>INDEX(属性投放!$BR$6:$BR$85,(卡牌属性!$DU133-2)*20+卡牌属性!$DV133)</f>
        <v>3000</v>
      </c>
      <c r="FX133" s="13">
        <v>129</v>
      </c>
      <c r="FY133" s="13">
        <f t="shared" si="299"/>
        <v>26</v>
      </c>
      <c r="FZ133" s="14">
        <f t="shared" si="216"/>
        <v>1102028</v>
      </c>
      <c r="GA133" s="14" t="s">
        <v>1478</v>
      </c>
      <c r="GB133" s="14">
        <f t="shared" ref="GB133:GB144" si="336">FX133-(FY133-1)*5</f>
        <v>4</v>
      </c>
      <c r="GC133" s="14" t="str">
        <f t="shared" ref="GC133:GC144" si="337">INDEX($O$6:$O$36,FY133)&amp;"-"&amp;GB133&amp;"星"</f>
        <v>吕布-4星</v>
      </c>
      <c r="GD133" s="14">
        <f>INDEX(Y$6:Y$36,$FY133)+INDEX(属性偏向!Z$4:Z$8,卡牌属性!$GB133)</f>
        <v>10</v>
      </c>
      <c r="GE133" s="14" t="str">
        <f>INDEX(属性评价,卡牌属性!GD133)</f>
        <v>S+</v>
      </c>
      <c r="GF133" s="14">
        <f>INDEX(Z$6:Z$36,$FY133)+INDEX(属性偏向!AA$4:AA$8,卡牌属性!$GB133)</f>
        <v>10</v>
      </c>
      <c r="GG133" s="14" t="str">
        <f>INDEX(属性评价,卡牌属性!GF133)</f>
        <v>S+</v>
      </c>
      <c r="GH133" s="14">
        <f>INDEX(AA$6:AA$36,$FY133)+INDEX(属性偏向!AB$4:AB$8,卡牌属性!$GB133)</f>
        <v>9</v>
      </c>
      <c r="GI133" s="14" t="str">
        <f>INDEX(属性评价,卡牌属性!GH133)</f>
        <v>S</v>
      </c>
      <c r="HA133" s="13">
        <v>129</v>
      </c>
      <c r="HB133" s="13">
        <f>MATCH(HA133-1,属性投放!$T$6:$T$66,1)</f>
        <v>37</v>
      </c>
      <c r="HC133" s="13">
        <f>MATCH(HA133,属性投放!$AN$6:$AN$58,1)-1</f>
        <v>43</v>
      </c>
      <c r="HD133" s="13">
        <f>MATCH(HA133-1,属性投放!$AD$6:$AD$26,1)</f>
        <v>18</v>
      </c>
      <c r="HE133" s="13" t="str">
        <f>INDEX(属性投放!$AB$7:$AB$26,卡牌属性!HD133)</f>
        <v>大焦热+2</v>
      </c>
      <c r="HF133" s="14">
        <f t="shared" ref="HF133:HF154" si="338">INDEX($EB$5:$EF$444,($HD$2-1)*20+$HD133,$HF$2)</f>
        <v>5860</v>
      </c>
      <c r="HG133" s="14">
        <f t="shared" ref="HG133:HG154" si="339">INDEX($EG$5:$EK$444,($HD$2-1)*20+$HD133,$HF$2)</f>
        <v>2914</v>
      </c>
      <c r="HH133" s="14">
        <f t="shared" ref="HH133:HH154" si="340">INDEX($EL$5:$EP$444,($HD$2-1)*20+$HD133,$HF$2)</f>
        <v>57900</v>
      </c>
      <c r="HI133" s="14">
        <f t="shared" ref="HI133:HI154" si="341">INDEX($EQ$5:$EU$444,($HD$2-1)*20+$HD133,$HF$2)</f>
        <v>20</v>
      </c>
      <c r="HJ133" s="14">
        <f t="shared" ref="HJ133:HJ154" si="342">INDEX($EV$5:$EZ$444,($HD$2-1)*20+$HD133,$HF$2)</f>
        <v>10</v>
      </c>
      <c r="HK133" s="14">
        <f t="shared" ref="HK133:HK154" si="343">INDEX($FA$5:$FE$444,($HD$2-1)*20+$HD133,$HF$2)</f>
        <v>200</v>
      </c>
      <c r="HL133" s="14">
        <f>HF133+HI133*($HA133-INDEX(属性投放!$AD$6:$AD$26,卡牌属性!$HD133))</f>
        <v>5940</v>
      </c>
      <c r="HM133" s="14">
        <f>HG133+HJ133*($HA133-INDEX(属性投放!$AD$6:$AD$26,卡牌属性!$HD133))</f>
        <v>2954</v>
      </c>
      <c r="HN133" s="14">
        <f>HH133+HK133*($HA133-INDEX(属性投放!$AD$6:$AD$26,卡牌属性!$HD133))</f>
        <v>58700</v>
      </c>
      <c r="HO133" s="14">
        <f t="shared" ref="HO133:HO154" si="344">IF($HC133&gt;0,INDEX(DE$5:DE$1148,($HD$2-1)*52+$HC133),0)</f>
        <v>8205</v>
      </c>
      <c r="HP133" s="14">
        <f t="shared" ref="HP133:HP154" si="345">IF($HC133&gt;0,INDEX(DH$5:DH$1148,($HD$2-1)*52+$HC133),0)</f>
        <v>4106</v>
      </c>
      <c r="HQ133" s="14">
        <f t="shared" ref="HQ133:HQ154" si="346">IF($HC133&gt;0,INDEX(DK$5:DK$1148,($HD$2-1)*52+$HC133),0)</f>
        <v>82050</v>
      </c>
      <c r="HR133" s="14">
        <f>IF(COUNTIF(属性投放!$AN$7:$AN$58,"="&amp;卡牌属性!HA133)&gt;0,卡牌属性!HC133,0)</f>
        <v>0</v>
      </c>
      <c r="HS133" s="14">
        <f t="shared" ref="HS133:HS154" si="347">IF($HR133&gt;0,INDEX($DD$5:$DD$1148,($HD$2-1)*52+HR133),0)</f>
        <v>0</v>
      </c>
      <c r="HT133" s="14">
        <f t="shared" ref="HT133:HT154" si="348">IF($HR133&gt;0,INDEX($DG$5:$DG$1148,($HD$2-1)*52+HR133),0)</f>
        <v>0</v>
      </c>
      <c r="HU133" s="14">
        <f t="shared" ref="HU133:HU154" si="349">IF($HR133&gt;0,INDEX($DJ$5:$DJ$1148,($HD$2-1)*52+HR133),0)</f>
        <v>0</v>
      </c>
      <c r="HV133" s="14">
        <f>IF(COUNTIF(属性投放!$AD$6:$AD$26,"="&amp;卡牌属性!HA133)&gt;0,卡牌属性!HD133,0)</f>
        <v>0</v>
      </c>
      <c r="HW133" s="14">
        <f t="shared" ref="HW133:HW154" si="350">IF(HV133&gt;1,INDEX(DY$5:DY$444,($HD$2-1)*20+$HV133-1),0)</f>
        <v>0</v>
      </c>
      <c r="HX133" s="14">
        <f t="shared" ref="HX133:HX154" si="351">IF(HW133&gt;1,INDEX(DZ$5:DZ$444,($HD$2-1)*20+$HV133-1),0)</f>
        <v>0</v>
      </c>
      <c r="HY133" s="14">
        <f t="shared" ref="HY133:HY154" si="352">IF(HX133&gt;1,INDEX(EA$5:EA$444,($HD$2-1)*20+$HV133-1),0)</f>
        <v>0</v>
      </c>
      <c r="HZ133" s="14">
        <f t="shared" si="218"/>
        <v>20</v>
      </c>
      <c r="IA133" s="14">
        <f t="shared" si="219"/>
        <v>10</v>
      </c>
      <c r="IB133" s="14">
        <f t="shared" si="220"/>
        <v>200</v>
      </c>
      <c r="IC133" s="14">
        <f t="shared" si="221"/>
        <v>14145</v>
      </c>
      <c r="ID133" s="14">
        <f t="shared" si="222"/>
        <v>7060</v>
      </c>
      <c r="IE133" s="14">
        <f t="shared" si="223"/>
        <v>140750</v>
      </c>
      <c r="IF133" s="14">
        <f t="shared" si="224"/>
        <v>600</v>
      </c>
      <c r="IG133" s="14">
        <f t="shared" si="225"/>
        <v>0</v>
      </c>
      <c r="IH133" s="14">
        <f t="shared" si="226"/>
        <v>0</v>
      </c>
      <c r="II133" s="14">
        <f t="shared" si="227"/>
        <v>423400</v>
      </c>
      <c r="IJ133" s="17">
        <f t="shared" si="228"/>
        <v>1.4170996693434106E-3</v>
      </c>
      <c r="IK133" s="17">
        <f t="shared" si="229"/>
        <v>0</v>
      </c>
      <c r="IL133" s="17">
        <f t="shared" si="230"/>
        <v>0</v>
      </c>
      <c r="IM133" s="23">
        <f>SUM(IF$5:IF133)</f>
        <v>44980</v>
      </c>
      <c r="IN133" s="14">
        <f>SUM(IG$5:IG133)</f>
        <v>246220</v>
      </c>
      <c r="IO133" s="14">
        <f>SUM(IH$5:IH133)</f>
        <v>106660</v>
      </c>
      <c r="IP133" s="17">
        <f t="shared" si="231"/>
        <v>0.10623523854511101</v>
      </c>
      <c r="IQ133" s="17">
        <f t="shared" si="232"/>
        <v>0.58153046764289085</v>
      </c>
      <c r="IR133" s="17">
        <f t="shared" si="233"/>
        <v>0.25191308455361361</v>
      </c>
    </row>
    <row r="134" spans="31:252" ht="16.5" x14ac:dyDescent="0.2">
      <c r="AE134" s="13">
        <v>130</v>
      </c>
      <c r="AF134" s="13">
        <f t="shared" ref="AF134:AF197" si="353">MATCH(AE134-1,$F$5:$F$42,1)</f>
        <v>7</v>
      </c>
      <c r="AG134" s="13">
        <f t="shared" si="321"/>
        <v>4</v>
      </c>
      <c r="AH134" s="14">
        <f t="shared" si="322"/>
        <v>1101007</v>
      </c>
      <c r="AI134" s="14" t="str">
        <f t="shared" si="323"/>
        <v>战斗曹焱兵10突</v>
      </c>
      <c r="AJ134" s="25" t="s">
        <v>162</v>
      </c>
      <c r="AK134" s="14">
        <v>1</v>
      </c>
      <c r="AL134" s="14">
        <f t="shared" si="324"/>
        <v>10</v>
      </c>
      <c r="AM134" s="14">
        <f>INDEX(属性投放!$DE$6:$DE$85,(卡牌属性!AG134-2)*20+卡牌属性!AL134)</f>
        <v>3989</v>
      </c>
      <c r="AN134" s="14">
        <f t="shared" si="300"/>
        <v>3989</v>
      </c>
      <c r="AO134" s="14">
        <f t="shared" si="300"/>
        <v>3989</v>
      </c>
      <c r="AP134" s="14">
        <f t="shared" si="300"/>
        <v>3989</v>
      </c>
      <c r="AQ134" s="14">
        <f t="shared" si="300"/>
        <v>3989</v>
      </c>
      <c r="AR134" s="14">
        <f>INDEX(属性投放!$DF$6:$DF$85,(卡牌属性!AG134-2)*20+卡牌属性!AL134)</f>
        <v>1983</v>
      </c>
      <c r="AS134" s="14">
        <f t="shared" si="301"/>
        <v>1983</v>
      </c>
      <c r="AT134" s="14">
        <f t="shared" si="301"/>
        <v>1983</v>
      </c>
      <c r="AU134" s="14">
        <f t="shared" si="301"/>
        <v>1983</v>
      </c>
      <c r="AV134" s="14">
        <f t="shared" si="301"/>
        <v>1983</v>
      </c>
      <c r="AW134" s="14">
        <f>INDEX(属性投放!$DG$6:$DG$85,(卡牌属性!AG134-2)*20+卡牌属性!AL134)</f>
        <v>19845</v>
      </c>
      <c r="AX134" s="14">
        <f t="shared" si="302"/>
        <v>19845</v>
      </c>
      <c r="AY134" s="14">
        <f t="shared" si="302"/>
        <v>19845</v>
      </c>
      <c r="AZ134" s="14">
        <f t="shared" si="302"/>
        <v>19845</v>
      </c>
      <c r="BA134" s="14">
        <f t="shared" si="302"/>
        <v>19845</v>
      </c>
      <c r="BB134" s="14">
        <f>INDEX(属性投放!$DK$6:$DK$85,(卡牌属性!AG134-2)*20+卡牌属性!AL134)</f>
        <v>148</v>
      </c>
      <c r="BC134" s="14">
        <f t="shared" si="303"/>
        <v>148</v>
      </c>
      <c r="BD134" s="14">
        <f t="shared" si="303"/>
        <v>148</v>
      </c>
      <c r="BE134" s="14">
        <f t="shared" si="303"/>
        <v>148</v>
      </c>
      <c r="BF134" s="14">
        <f t="shared" si="303"/>
        <v>148</v>
      </c>
      <c r="BG134" s="14">
        <f>INDEX(属性投放!$DL$6:$DL$85,(卡牌属性!AG134-2)*20+卡牌属性!AL134)</f>
        <v>74</v>
      </c>
      <c r="BH134" s="14">
        <f t="shared" si="304"/>
        <v>74</v>
      </c>
      <c r="BI134" s="14">
        <f t="shared" si="304"/>
        <v>74</v>
      </c>
      <c r="BJ134" s="14">
        <f t="shared" si="304"/>
        <v>74</v>
      </c>
      <c r="BK134" s="14">
        <f t="shared" si="304"/>
        <v>74</v>
      </c>
      <c r="BL134" s="14">
        <f>INDEX(属性投放!$DM$6:$DM$85,(卡牌属性!AG134-2)*20+卡牌属性!AL134)</f>
        <v>740</v>
      </c>
      <c r="BM134" s="14">
        <f t="shared" si="305"/>
        <v>740</v>
      </c>
      <c r="BN134" s="14">
        <f t="shared" si="305"/>
        <v>740</v>
      </c>
      <c r="BO134" s="14">
        <f t="shared" si="305"/>
        <v>740</v>
      </c>
      <c r="BP134" s="14">
        <f t="shared" si="305"/>
        <v>740</v>
      </c>
      <c r="BU134" s="13">
        <v>130</v>
      </c>
      <c r="BV134" s="13">
        <f t="shared" si="325"/>
        <v>7</v>
      </c>
      <c r="BW134" s="14">
        <f t="shared" si="326"/>
        <v>4</v>
      </c>
      <c r="BX134" s="14">
        <f t="shared" si="327"/>
        <v>1102007</v>
      </c>
      <c r="BY134" s="14" t="str">
        <f t="shared" si="328"/>
        <v>天使缇娜10突</v>
      </c>
      <c r="BZ134" s="25" t="s">
        <v>162</v>
      </c>
      <c r="CA134" s="14">
        <v>2</v>
      </c>
      <c r="CB134" s="14">
        <f t="shared" si="329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674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674</v>
      </c>
      <c r="CN134" s="14">
        <f>INDEX(属性投放!$BD$6:$BD$85,(BW134-2)*20+CB134)</f>
        <v>300</v>
      </c>
      <c r="CQ134" s="13">
        <v>130</v>
      </c>
      <c r="CR134" s="13">
        <f t="shared" ref="CR134:CR197" si="354">MATCH(CQ134-1,$U$5:$U$36,1)</f>
        <v>3</v>
      </c>
      <c r="CS134" s="13">
        <f t="shared" ref="CS134:CS197" si="355">CQ134-(CR134-1)*52</f>
        <v>26</v>
      </c>
      <c r="CT134" s="14">
        <f t="shared" ref="CT134:CT197" si="356">INDEX($Q$6:$Q$36,CR134)</f>
        <v>4</v>
      </c>
      <c r="CU134" s="14">
        <f t="shared" ref="CU134:CU197" si="357">INDEX($N$6:$N$36,CR134)</f>
        <v>1102003</v>
      </c>
      <c r="CV134" s="14" t="str">
        <f>INDEX($O$6:$O$36,CR134)&amp;"-"&amp;INDEX(属性投放!$AB$7:$AB$36,CX134)&amp;"-魂火-"&amp;CZ134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701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702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703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704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ref="DR134:DR197" si="358">INDEX(Y$6:Y$33,$BV134)</f>
        <v>7</v>
      </c>
      <c r="DS134" s="14">
        <f t="shared" ref="DS134:DS197" si="359">INDEX(Z$6:Z$33,$BV134)</f>
        <v>6</v>
      </c>
      <c r="DT134" s="14">
        <f t="shared" ref="DT134:DT197" si="360">INDEX(AA$6:AA$33,$BV134)</f>
        <v>6</v>
      </c>
      <c r="DU134" s="14">
        <f t="shared" si="333"/>
        <v>4</v>
      </c>
      <c r="DV134" s="14">
        <f t="shared" si="334"/>
        <v>10</v>
      </c>
      <c r="DW134" s="14">
        <f t="shared" si="335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6"/>
        <v>2878</v>
      </c>
      <c r="EC134" s="14">
        <f t="shared" si="307"/>
        <v>3070</v>
      </c>
      <c r="ED134" s="14">
        <f t="shared" si="308"/>
        <v>3290</v>
      </c>
      <c r="EE134" s="14">
        <f t="shared" si="309"/>
        <v>3290</v>
      </c>
      <c r="EF134" s="14">
        <f t="shared" si="310"/>
        <v>3770</v>
      </c>
      <c r="EG134" s="14">
        <f t="shared" si="311"/>
        <v>1169</v>
      </c>
      <c r="EH134" s="14">
        <f t="shared" si="312"/>
        <v>1374</v>
      </c>
      <c r="EI134" s="14">
        <f t="shared" si="313"/>
        <v>1374</v>
      </c>
      <c r="EJ134" s="14">
        <f t="shared" si="314"/>
        <v>1443</v>
      </c>
      <c r="EK134" s="14">
        <f t="shared" si="315"/>
        <v>1534</v>
      </c>
      <c r="EL134" s="14">
        <f t="shared" si="316"/>
        <v>23140</v>
      </c>
      <c r="EM134" s="14">
        <f t="shared" si="317"/>
        <v>27280</v>
      </c>
      <c r="EN134" s="14">
        <f t="shared" si="318"/>
        <v>27280</v>
      </c>
      <c r="EO134" s="14">
        <f t="shared" si="319"/>
        <v>28950</v>
      </c>
      <c r="EP134" s="14">
        <f t="shared" si="320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FF134" s="14">
        <f>INDEX(属性投放!$BP$6:$BP$85,(卡牌属性!$DU134-2)*20+卡牌属性!$DV134)</f>
        <v>300</v>
      </c>
      <c r="FG134" s="14">
        <f>INDEX(属性投放!$BP$6:$BP$85,(卡牌属性!$DU134-2)*20+卡牌属性!$DV134)</f>
        <v>300</v>
      </c>
      <c r="FH134" s="14">
        <f>INDEX(属性投放!$BP$6:$BP$85,(卡牌属性!$DU134-2)*20+卡牌属性!$DV134)</f>
        <v>300</v>
      </c>
      <c r="FI134" s="14">
        <f>INDEX(属性投放!$BP$6:$BP$85,(卡牌属性!$DU134-2)*20+卡牌属性!$DV134)</f>
        <v>300</v>
      </c>
      <c r="FJ134" s="14">
        <f>INDEX(属性投放!$BP$6:$BP$85,(卡牌属性!$DU134-2)*20+卡牌属性!$DV134)</f>
        <v>300</v>
      </c>
      <c r="FK134" s="14">
        <f>INDEX(属性投放!$BQ$6:$BQ$85,(卡牌属性!$DU134-2)*20+卡牌属性!$DV134)</f>
        <v>150</v>
      </c>
      <c r="FL134" s="14">
        <f>INDEX(属性投放!$BQ$6:$BQ$85,(卡牌属性!$DU134-2)*20+卡牌属性!$DV134)</f>
        <v>150</v>
      </c>
      <c r="FM134" s="14">
        <f>INDEX(属性投放!$BQ$6:$BQ$85,(卡牌属性!$DU134-2)*20+卡牌属性!$DV134)</f>
        <v>150</v>
      </c>
      <c r="FN134" s="14">
        <f>INDEX(属性投放!$BQ$6:$BQ$85,(卡牌属性!$DU134-2)*20+卡牌属性!$DV134)</f>
        <v>150</v>
      </c>
      <c r="FO134" s="14">
        <f>INDEX(属性投放!$BQ$6:$BQ$85,(卡牌属性!$DU134-2)*20+卡牌属性!$DV134)</f>
        <v>150</v>
      </c>
      <c r="FP134" s="14">
        <f>INDEX(属性投放!$BR$6:$BR$85,(卡牌属性!$DU134-2)*20+卡牌属性!$DV134)</f>
        <v>3000</v>
      </c>
      <c r="FQ134" s="14">
        <f>INDEX(属性投放!$BR$6:$BR$85,(卡牌属性!$DU134-2)*20+卡牌属性!$DV134)</f>
        <v>3000</v>
      </c>
      <c r="FR134" s="14">
        <f>INDEX(属性投放!$BR$6:$BR$85,(卡牌属性!$DU134-2)*20+卡牌属性!$DV134)</f>
        <v>3000</v>
      </c>
      <c r="FS134" s="14">
        <f>INDEX(属性投放!$BR$6:$BR$85,(卡牌属性!$DU134-2)*20+卡牌属性!$DV134)</f>
        <v>3000</v>
      </c>
      <c r="FT134" s="14">
        <f>INDEX(属性投放!$BR$6:$BR$85,(卡牌属性!$DU134-2)*20+卡牌属性!$DV134)</f>
        <v>3000</v>
      </c>
      <c r="FX134" s="13">
        <v>130</v>
      </c>
      <c r="FY134" s="13">
        <f t="shared" si="299"/>
        <v>26</v>
      </c>
      <c r="FZ134" s="14">
        <f t="shared" ref="FZ134:FZ144" si="361">INDEX($N$6:$N$36,FY134)</f>
        <v>1102028</v>
      </c>
      <c r="GA134" s="14" t="s">
        <v>1478</v>
      </c>
      <c r="GB134" s="14">
        <f t="shared" si="336"/>
        <v>5</v>
      </c>
      <c r="GC134" s="14" t="str">
        <f t="shared" si="337"/>
        <v>吕布-5星</v>
      </c>
      <c r="GD134" s="14">
        <f>INDEX(Y$6:Y$36,$FY134)+INDEX(属性偏向!Z$4:Z$8,卡牌属性!$GB134)</f>
        <v>11</v>
      </c>
      <c r="GE134" s="14" t="str">
        <f>INDEX(属性评价,卡牌属性!GD134)</f>
        <v>SS</v>
      </c>
      <c r="GF134" s="14">
        <f>INDEX(Z$6:Z$36,$FY134)+INDEX(属性偏向!AA$4:AA$8,卡牌属性!$GB134)</f>
        <v>11</v>
      </c>
      <c r="GG134" s="14" t="str">
        <f>INDEX(属性评价,卡牌属性!GF134)</f>
        <v>SS</v>
      </c>
      <c r="GH134" s="14">
        <f>INDEX(AA$6:AA$36,$FY134)+INDEX(属性偏向!AB$4:AB$8,卡牌属性!$GB134)</f>
        <v>10</v>
      </c>
      <c r="GI134" s="14" t="str">
        <f>INDEX(属性评价,卡牌属性!GH134)</f>
        <v>S+</v>
      </c>
      <c r="HA134" s="13">
        <v>130</v>
      </c>
      <c r="HB134" s="13">
        <f>MATCH(HA134-1,属性投放!$T$6:$T$66,1)</f>
        <v>38</v>
      </c>
      <c r="HC134" s="13">
        <f>MATCH(HA134,属性投放!$AN$6:$AN$58,1)-1</f>
        <v>44</v>
      </c>
      <c r="HD134" s="13">
        <f>MATCH(HA134-1,属性投放!$AD$6:$AD$26,1)</f>
        <v>18</v>
      </c>
      <c r="HE134" s="13" t="str">
        <f>INDEX(属性投放!$AB$7:$AB$26,卡牌属性!HD134)</f>
        <v>大焦热+2</v>
      </c>
      <c r="HF134" s="14">
        <f t="shared" si="338"/>
        <v>5860</v>
      </c>
      <c r="HG134" s="14">
        <f t="shared" si="339"/>
        <v>2914</v>
      </c>
      <c r="HH134" s="14">
        <f t="shared" si="340"/>
        <v>57900</v>
      </c>
      <c r="HI134" s="14">
        <f t="shared" si="341"/>
        <v>20</v>
      </c>
      <c r="HJ134" s="14">
        <f t="shared" si="342"/>
        <v>10</v>
      </c>
      <c r="HK134" s="14">
        <f t="shared" si="343"/>
        <v>200</v>
      </c>
      <c r="HL134" s="14">
        <f>HF134+HI134*($HA134-INDEX(属性投放!$AD$6:$AD$26,卡牌属性!$HD134))</f>
        <v>5960</v>
      </c>
      <c r="HM134" s="14">
        <f>HG134+HJ134*($HA134-INDEX(属性投放!$AD$6:$AD$26,卡牌属性!$HD134))</f>
        <v>2964</v>
      </c>
      <c r="HN134" s="14">
        <f>HH134+HK134*($HA134-INDEX(属性投放!$AD$6:$AD$26,卡牌属性!$HD134))</f>
        <v>58900</v>
      </c>
      <c r="HO134" s="14">
        <f t="shared" si="344"/>
        <v>8885</v>
      </c>
      <c r="HP134" s="14">
        <f t="shared" si="345"/>
        <v>4446</v>
      </c>
      <c r="HQ134" s="14">
        <f t="shared" si="346"/>
        <v>88850</v>
      </c>
      <c r="HR134" s="14">
        <f>IF(COUNTIF(属性投放!$AN$7:$AN$58,"="&amp;卡牌属性!HA134)&gt;0,卡牌属性!HC134,0)</f>
        <v>44</v>
      </c>
      <c r="HS134" s="14">
        <f t="shared" si="347"/>
        <v>680</v>
      </c>
      <c r="HT134" s="14">
        <f t="shared" si="348"/>
        <v>340</v>
      </c>
      <c r="HU134" s="14">
        <f t="shared" si="349"/>
        <v>6800</v>
      </c>
      <c r="HV134" s="14">
        <f>IF(COUNTIF(属性投放!$AD$6:$AD$26,"="&amp;卡牌属性!HA134)&gt;0,卡牌属性!HD134,0)</f>
        <v>0</v>
      </c>
      <c r="HW134" s="14">
        <f t="shared" si="350"/>
        <v>0</v>
      </c>
      <c r="HX134" s="14">
        <f t="shared" si="351"/>
        <v>0</v>
      </c>
      <c r="HY134" s="14">
        <f t="shared" si="352"/>
        <v>0</v>
      </c>
      <c r="HZ134" s="14">
        <f t="shared" ref="HZ134:HZ153" si="362">HI134</f>
        <v>20</v>
      </c>
      <c r="IA134" s="14">
        <f t="shared" ref="IA134:IA153" si="363">HJ134</f>
        <v>10</v>
      </c>
      <c r="IB134" s="14">
        <f t="shared" ref="IB134:IB153" si="364">HK134</f>
        <v>200</v>
      </c>
      <c r="IC134" s="14">
        <f t="shared" ref="IC134:IC153" si="365">HL134+HO134</f>
        <v>14845</v>
      </c>
      <c r="ID134" s="14">
        <f t="shared" ref="ID134:ID153" si="366">HM134+HP134</f>
        <v>7410</v>
      </c>
      <c r="IE134" s="14">
        <f t="shared" ref="IE134:IE153" si="367">HN134+HQ134</f>
        <v>147750</v>
      </c>
      <c r="IF134" s="14">
        <f t="shared" ref="IF134:IF154" si="368">SUMPRODUCT($HI134:$HK134,$IC$2:$IE$2)</f>
        <v>600</v>
      </c>
      <c r="IG134" s="14">
        <f t="shared" ref="IG134:IG153" si="369">SUMPRODUCT(HS134:HU134,$IC$2:$IE$2)</f>
        <v>20400</v>
      </c>
      <c r="IH134" s="14">
        <f t="shared" ref="IH134:IH153" si="370">SUMPRODUCT(HW134:HY134,$IC$2:$IE$2)</f>
        <v>0</v>
      </c>
      <c r="II134" s="14">
        <f t="shared" ref="II134:II153" si="371">SUMPRODUCT(IC134:IE134,$IC$2:$IE$2)</f>
        <v>444400</v>
      </c>
      <c r="IJ134" s="17">
        <f t="shared" ref="IJ134:IJ153" si="372">IF134/II134</f>
        <v>1.3501350135013501E-3</v>
      </c>
      <c r="IK134" s="17">
        <f t="shared" ref="IK134:IK153" si="373">IG134/II134</f>
        <v>4.5904590459045908E-2</v>
      </c>
      <c r="IL134" s="17">
        <f t="shared" ref="IL134:IL153" si="374">IH134/II134</f>
        <v>0</v>
      </c>
      <c r="IM134" s="23">
        <f>SUM(IF$5:IF134)</f>
        <v>45580</v>
      </c>
      <c r="IN134" s="14">
        <f>SUM(IG$5:IG134)</f>
        <v>266620</v>
      </c>
      <c r="IO134" s="14">
        <f>SUM(IH$5:IH134)</f>
        <v>106660</v>
      </c>
      <c r="IP134" s="17">
        <f t="shared" ref="IP134:IP153" si="375">IM134/II134</f>
        <v>0.10256525652565257</v>
      </c>
      <c r="IQ134" s="17">
        <f t="shared" ref="IQ134:IQ153" si="376">IN134/II134</f>
        <v>0.59995499549955</v>
      </c>
      <c r="IR134" s="17">
        <f t="shared" ref="IR134:IR153" si="377">IO134/II134</f>
        <v>0.24000900090009</v>
      </c>
    </row>
    <row r="135" spans="31:252" ht="16.5" x14ac:dyDescent="0.2">
      <c r="AE135" s="13">
        <v>131</v>
      </c>
      <c r="AF135" s="13">
        <f t="shared" si="353"/>
        <v>7</v>
      </c>
      <c r="AG135" s="13">
        <f t="shared" si="321"/>
        <v>4</v>
      </c>
      <c r="AH135" s="14">
        <f t="shared" si="322"/>
        <v>1101007</v>
      </c>
      <c r="AI135" s="14" t="str">
        <f t="shared" si="323"/>
        <v>战斗曹焱兵11突</v>
      </c>
      <c r="AJ135" s="25" t="s">
        <v>162</v>
      </c>
      <c r="AK135" s="14">
        <v>1</v>
      </c>
      <c r="AL135" s="14">
        <f t="shared" si="324"/>
        <v>11</v>
      </c>
      <c r="AM135" s="14">
        <f>INDEX(属性投放!$DE$6:$DE$85,(卡牌属性!AG135-2)*20+卡牌属性!AL135)</f>
        <v>4411</v>
      </c>
      <c r="AN135" s="14">
        <f t="shared" si="300"/>
        <v>4411</v>
      </c>
      <c r="AO135" s="14">
        <f t="shared" si="300"/>
        <v>4411</v>
      </c>
      <c r="AP135" s="14">
        <f t="shared" si="300"/>
        <v>4411</v>
      </c>
      <c r="AQ135" s="14">
        <f t="shared" si="300"/>
        <v>4411</v>
      </c>
      <c r="AR135" s="14">
        <f>INDEX(属性投放!$DF$6:$DF$85,(卡牌属性!AG135-2)*20+卡牌属性!AL135)</f>
        <v>2194</v>
      </c>
      <c r="AS135" s="14">
        <f t="shared" si="301"/>
        <v>2194</v>
      </c>
      <c r="AT135" s="14">
        <f t="shared" si="301"/>
        <v>2194</v>
      </c>
      <c r="AU135" s="14">
        <f t="shared" si="301"/>
        <v>2194</v>
      </c>
      <c r="AV135" s="14">
        <f t="shared" si="301"/>
        <v>2194</v>
      </c>
      <c r="AW135" s="14">
        <f>INDEX(属性投放!$DG$6:$DG$85,(卡牌属性!AG135-2)*20+卡牌属性!AL135)</f>
        <v>21955</v>
      </c>
      <c r="AX135" s="14">
        <f t="shared" si="302"/>
        <v>21955</v>
      </c>
      <c r="AY135" s="14">
        <f t="shared" si="302"/>
        <v>21955</v>
      </c>
      <c r="AZ135" s="14">
        <f t="shared" si="302"/>
        <v>21955</v>
      </c>
      <c r="BA135" s="14">
        <f t="shared" si="302"/>
        <v>21955</v>
      </c>
      <c r="BB135" s="14">
        <f>INDEX(属性投放!$DK$6:$DK$85,(卡牌属性!AG135-2)*20+卡牌属性!AL135)</f>
        <v>148</v>
      </c>
      <c r="BC135" s="14">
        <f t="shared" si="303"/>
        <v>148</v>
      </c>
      <c r="BD135" s="14">
        <f t="shared" si="303"/>
        <v>148</v>
      </c>
      <c r="BE135" s="14">
        <f t="shared" si="303"/>
        <v>148</v>
      </c>
      <c r="BF135" s="14">
        <f t="shared" si="303"/>
        <v>148</v>
      </c>
      <c r="BG135" s="14">
        <f>INDEX(属性投放!$DL$6:$DL$85,(卡牌属性!AG135-2)*20+卡牌属性!AL135)</f>
        <v>74</v>
      </c>
      <c r="BH135" s="14">
        <f t="shared" si="304"/>
        <v>74</v>
      </c>
      <c r="BI135" s="14">
        <f t="shared" si="304"/>
        <v>74</v>
      </c>
      <c r="BJ135" s="14">
        <f t="shared" si="304"/>
        <v>74</v>
      </c>
      <c r="BK135" s="14">
        <f t="shared" si="304"/>
        <v>74</v>
      </c>
      <c r="BL135" s="14">
        <f>INDEX(属性投放!$DM$6:$DM$85,(卡牌属性!AG135-2)*20+卡牌属性!AL135)</f>
        <v>740</v>
      </c>
      <c r="BM135" s="14">
        <f t="shared" si="305"/>
        <v>740</v>
      </c>
      <c r="BN135" s="14">
        <f t="shared" si="305"/>
        <v>740</v>
      </c>
      <c r="BO135" s="14">
        <f t="shared" si="305"/>
        <v>740</v>
      </c>
      <c r="BP135" s="14">
        <f t="shared" si="305"/>
        <v>740</v>
      </c>
      <c r="BU135" s="13">
        <v>131</v>
      </c>
      <c r="BV135" s="13">
        <f t="shared" si="325"/>
        <v>7</v>
      </c>
      <c r="BW135" s="14">
        <f t="shared" si="326"/>
        <v>4</v>
      </c>
      <c r="BX135" s="14">
        <f t="shared" si="327"/>
        <v>1102007</v>
      </c>
      <c r="BY135" s="14" t="str">
        <f t="shared" si="328"/>
        <v>天使缇娜11突</v>
      </c>
      <c r="BZ135" s="25" t="s">
        <v>162</v>
      </c>
      <c r="CA135" s="14">
        <v>2</v>
      </c>
      <c r="CB135" s="14">
        <f t="shared" si="329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674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674</v>
      </c>
      <c r="CN135" s="14">
        <f>INDEX(属性投放!$BD$6:$BD$85,(BW135-2)*20+CB135)</f>
        <v>300</v>
      </c>
      <c r="CQ135" s="13">
        <v>131</v>
      </c>
      <c r="CR135" s="13">
        <f t="shared" si="354"/>
        <v>3</v>
      </c>
      <c r="CS135" s="13">
        <f t="shared" si="355"/>
        <v>27</v>
      </c>
      <c r="CT135" s="14">
        <f t="shared" si="356"/>
        <v>4</v>
      </c>
      <c r="CU135" s="14">
        <f t="shared" si="357"/>
        <v>1102003</v>
      </c>
      <c r="CV135" s="14" t="str">
        <f>INDEX($O$6:$O$36,CR135)&amp;"-"&amp;INDEX(属性投放!$AB$7:$AB$36,CX135)&amp;"-魂火-"&amp;CZ135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701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702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703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704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58"/>
        <v>7</v>
      </c>
      <c r="DS135" s="14">
        <f t="shared" si="359"/>
        <v>6</v>
      </c>
      <c r="DT135" s="14">
        <f t="shared" si="360"/>
        <v>6</v>
      </c>
      <c r="DU135" s="14">
        <f t="shared" si="333"/>
        <v>4</v>
      </c>
      <c r="DV135" s="14">
        <f t="shared" si="334"/>
        <v>11</v>
      </c>
      <c r="DW135" s="14">
        <f t="shared" si="335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6"/>
        <v>3388</v>
      </c>
      <c r="EC135" s="14">
        <f t="shared" si="307"/>
        <v>3615</v>
      </c>
      <c r="ED135" s="14">
        <f t="shared" si="308"/>
        <v>3870</v>
      </c>
      <c r="EE135" s="14">
        <f t="shared" si="309"/>
        <v>3870</v>
      </c>
      <c r="EF135" s="14">
        <f t="shared" si="310"/>
        <v>4420</v>
      </c>
      <c r="EG135" s="14">
        <f t="shared" si="311"/>
        <v>1396</v>
      </c>
      <c r="EH135" s="14">
        <f t="shared" si="312"/>
        <v>1629</v>
      </c>
      <c r="EI135" s="14">
        <f t="shared" si="313"/>
        <v>1629</v>
      </c>
      <c r="EJ135" s="14">
        <f t="shared" si="314"/>
        <v>1719</v>
      </c>
      <c r="EK135" s="14">
        <f t="shared" si="315"/>
        <v>1824</v>
      </c>
      <c r="EL135" s="14">
        <f t="shared" si="316"/>
        <v>27610</v>
      </c>
      <c r="EM135" s="14">
        <f t="shared" si="317"/>
        <v>32380</v>
      </c>
      <c r="EN135" s="14">
        <f t="shared" si="318"/>
        <v>32380</v>
      </c>
      <c r="EO135" s="14">
        <f t="shared" si="319"/>
        <v>34400</v>
      </c>
      <c r="EP135" s="14">
        <f t="shared" si="320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FF135" s="14">
        <f>INDEX(属性投放!$BP$6:$BP$85,(卡牌属性!$DU135-2)*20+卡牌属性!$DV135)</f>
        <v>380</v>
      </c>
      <c r="FG135" s="14">
        <f>INDEX(属性投放!$BP$6:$BP$85,(卡牌属性!$DU135-2)*20+卡牌属性!$DV135)</f>
        <v>380</v>
      </c>
      <c r="FH135" s="14">
        <f>INDEX(属性投放!$BP$6:$BP$85,(卡牌属性!$DU135-2)*20+卡牌属性!$DV135)</f>
        <v>380</v>
      </c>
      <c r="FI135" s="14">
        <f>INDEX(属性投放!$BP$6:$BP$85,(卡牌属性!$DU135-2)*20+卡牌属性!$DV135)</f>
        <v>380</v>
      </c>
      <c r="FJ135" s="14">
        <f>INDEX(属性投放!$BP$6:$BP$85,(卡牌属性!$DU135-2)*20+卡牌属性!$DV135)</f>
        <v>380</v>
      </c>
      <c r="FK135" s="14">
        <f>INDEX(属性投放!$BQ$6:$BQ$85,(卡牌属性!$DU135-2)*20+卡牌属性!$DV135)</f>
        <v>190</v>
      </c>
      <c r="FL135" s="14">
        <f>INDEX(属性投放!$BQ$6:$BQ$85,(卡牌属性!$DU135-2)*20+卡牌属性!$DV135)</f>
        <v>190</v>
      </c>
      <c r="FM135" s="14">
        <f>INDEX(属性投放!$BQ$6:$BQ$85,(卡牌属性!$DU135-2)*20+卡牌属性!$DV135)</f>
        <v>190</v>
      </c>
      <c r="FN135" s="14">
        <f>INDEX(属性投放!$BQ$6:$BQ$85,(卡牌属性!$DU135-2)*20+卡牌属性!$DV135)</f>
        <v>190</v>
      </c>
      <c r="FO135" s="14">
        <f>INDEX(属性投放!$BQ$6:$BQ$85,(卡牌属性!$DU135-2)*20+卡牌属性!$DV135)</f>
        <v>190</v>
      </c>
      <c r="FP135" s="14">
        <f>INDEX(属性投放!$BR$6:$BR$85,(卡牌属性!$DU135-2)*20+卡牌属性!$DV135)</f>
        <v>3800</v>
      </c>
      <c r="FQ135" s="14">
        <f>INDEX(属性投放!$BR$6:$BR$85,(卡牌属性!$DU135-2)*20+卡牌属性!$DV135)</f>
        <v>3800</v>
      </c>
      <c r="FR135" s="14">
        <f>INDEX(属性投放!$BR$6:$BR$85,(卡牌属性!$DU135-2)*20+卡牌属性!$DV135)</f>
        <v>3800</v>
      </c>
      <c r="FS135" s="14">
        <f>INDEX(属性投放!$BR$6:$BR$85,(卡牌属性!$DU135-2)*20+卡牌属性!$DV135)</f>
        <v>3800</v>
      </c>
      <c r="FT135" s="14">
        <f>INDEX(属性投放!$BR$6:$BR$85,(卡牌属性!$DU135-2)*20+卡牌属性!$DV135)</f>
        <v>3800</v>
      </c>
      <c r="FX135" s="13">
        <v>131</v>
      </c>
      <c r="FY135" s="13">
        <f t="shared" si="299"/>
        <v>27</v>
      </c>
      <c r="FZ135" s="14">
        <f t="shared" si="361"/>
        <v>1102030</v>
      </c>
      <c r="GA135" s="14" t="s">
        <v>1478</v>
      </c>
      <c r="GB135" s="14">
        <f t="shared" si="336"/>
        <v>1</v>
      </c>
      <c r="GC135" s="14" t="str">
        <f t="shared" si="337"/>
        <v>燕青-1星</v>
      </c>
      <c r="GD135" s="14">
        <f>INDEX(Y$6:Y$36,$FY135)+INDEX(属性偏向!Z$4:Z$8,卡牌属性!$GB135)</f>
        <v>6</v>
      </c>
      <c r="GE135" s="14" t="str">
        <f>INDEX(属性评价,卡牌属性!GD135)</f>
        <v>B+</v>
      </c>
      <c r="GF135" s="14">
        <f>INDEX(Z$6:Z$36,$FY135)+INDEX(属性偏向!AA$4:AA$8,卡牌属性!$GB135)</f>
        <v>6</v>
      </c>
      <c r="GG135" s="14" t="str">
        <f>INDEX(属性评价,卡牌属性!GF135)</f>
        <v>B+</v>
      </c>
      <c r="GH135" s="14">
        <f>INDEX(AA$6:AA$36,$FY135)+INDEX(属性偏向!AB$4:AB$8,卡牌属性!$GB135)</f>
        <v>5</v>
      </c>
      <c r="GI135" s="14" t="str">
        <f>INDEX(属性评价,卡牌属性!GH135)</f>
        <v>B</v>
      </c>
      <c r="HA135" s="13">
        <v>131</v>
      </c>
      <c r="HB135" s="13">
        <f>MATCH(HA135-1,属性投放!$T$6:$T$66,1)</f>
        <v>38</v>
      </c>
      <c r="HC135" s="13">
        <f>MATCH(HA135,属性投放!$AN$6:$AN$58,1)-1</f>
        <v>44</v>
      </c>
      <c r="HD135" s="13">
        <f>MATCH(HA135-1,属性投放!$AD$6:$AD$26,1)</f>
        <v>18</v>
      </c>
      <c r="HE135" s="13" t="str">
        <f>INDEX(属性投放!$AB$7:$AB$26,卡牌属性!HD135)</f>
        <v>大焦热+2</v>
      </c>
      <c r="HF135" s="14">
        <f t="shared" si="338"/>
        <v>5860</v>
      </c>
      <c r="HG135" s="14">
        <f t="shared" si="339"/>
        <v>2914</v>
      </c>
      <c r="HH135" s="14">
        <f t="shared" si="340"/>
        <v>57900</v>
      </c>
      <c r="HI135" s="14">
        <f t="shared" si="341"/>
        <v>20</v>
      </c>
      <c r="HJ135" s="14">
        <f t="shared" si="342"/>
        <v>10</v>
      </c>
      <c r="HK135" s="14">
        <f t="shared" si="343"/>
        <v>200</v>
      </c>
      <c r="HL135" s="14">
        <f>HF135+HI135*($HA135-INDEX(属性投放!$AD$6:$AD$26,卡牌属性!$HD135))</f>
        <v>5980</v>
      </c>
      <c r="HM135" s="14">
        <f>HG135+HJ135*($HA135-INDEX(属性投放!$AD$6:$AD$26,卡牌属性!$HD135))</f>
        <v>2974</v>
      </c>
      <c r="HN135" s="14">
        <f>HH135+HK135*($HA135-INDEX(属性投放!$AD$6:$AD$26,卡牌属性!$HD135))</f>
        <v>59100</v>
      </c>
      <c r="HO135" s="14">
        <f t="shared" si="344"/>
        <v>8885</v>
      </c>
      <c r="HP135" s="14">
        <f t="shared" si="345"/>
        <v>4446</v>
      </c>
      <c r="HQ135" s="14">
        <f t="shared" si="346"/>
        <v>88850</v>
      </c>
      <c r="HR135" s="14">
        <f>IF(COUNTIF(属性投放!$AN$7:$AN$58,"="&amp;卡牌属性!HA135)&gt;0,卡牌属性!HC135,0)</f>
        <v>0</v>
      </c>
      <c r="HS135" s="14">
        <f t="shared" si="347"/>
        <v>0</v>
      </c>
      <c r="HT135" s="14">
        <f t="shared" si="348"/>
        <v>0</v>
      </c>
      <c r="HU135" s="14">
        <f t="shared" si="349"/>
        <v>0</v>
      </c>
      <c r="HV135" s="14">
        <f>IF(COUNTIF(属性投放!$AD$6:$AD$26,"="&amp;卡牌属性!HA135)&gt;0,卡牌属性!HD135,0)</f>
        <v>0</v>
      </c>
      <c r="HW135" s="14">
        <f t="shared" si="350"/>
        <v>0</v>
      </c>
      <c r="HX135" s="14">
        <f t="shared" si="351"/>
        <v>0</v>
      </c>
      <c r="HY135" s="14">
        <f t="shared" si="352"/>
        <v>0</v>
      </c>
      <c r="HZ135" s="14">
        <f t="shared" si="362"/>
        <v>20</v>
      </c>
      <c r="IA135" s="14">
        <f t="shared" si="363"/>
        <v>10</v>
      </c>
      <c r="IB135" s="14">
        <f t="shared" si="364"/>
        <v>200</v>
      </c>
      <c r="IC135" s="14">
        <f t="shared" si="365"/>
        <v>14865</v>
      </c>
      <c r="ID135" s="14">
        <f t="shared" si="366"/>
        <v>7420</v>
      </c>
      <c r="IE135" s="14">
        <f t="shared" si="367"/>
        <v>147950</v>
      </c>
      <c r="IF135" s="14">
        <f t="shared" si="368"/>
        <v>600</v>
      </c>
      <c r="IG135" s="14">
        <f t="shared" si="369"/>
        <v>0</v>
      </c>
      <c r="IH135" s="14">
        <f t="shared" si="370"/>
        <v>0</v>
      </c>
      <c r="II135" s="14">
        <f t="shared" si="371"/>
        <v>445000</v>
      </c>
      <c r="IJ135" s="17">
        <f t="shared" si="372"/>
        <v>1.348314606741573E-3</v>
      </c>
      <c r="IK135" s="17">
        <f t="shared" si="373"/>
        <v>0</v>
      </c>
      <c r="IL135" s="17">
        <f t="shared" si="374"/>
        <v>0</v>
      </c>
      <c r="IM135" s="23">
        <f>SUM(IF$5:IF135)</f>
        <v>46180</v>
      </c>
      <c r="IN135" s="14">
        <f>SUM(IG$5:IG135)</f>
        <v>266620</v>
      </c>
      <c r="IO135" s="14">
        <f>SUM(IH$5:IH135)</f>
        <v>106660</v>
      </c>
      <c r="IP135" s="17">
        <f t="shared" si="375"/>
        <v>0.1037752808988764</v>
      </c>
      <c r="IQ135" s="17">
        <f t="shared" si="376"/>
        <v>0.59914606741573029</v>
      </c>
      <c r="IR135" s="17">
        <f t="shared" si="377"/>
        <v>0.23968539325842697</v>
      </c>
    </row>
    <row r="136" spans="31:252" ht="16.5" x14ac:dyDescent="0.2">
      <c r="AE136" s="13">
        <v>132</v>
      </c>
      <c r="AF136" s="13">
        <f t="shared" si="353"/>
        <v>7</v>
      </c>
      <c r="AG136" s="13">
        <f t="shared" si="321"/>
        <v>4</v>
      </c>
      <c r="AH136" s="14">
        <f t="shared" si="322"/>
        <v>1101007</v>
      </c>
      <c r="AI136" s="14" t="str">
        <f t="shared" si="323"/>
        <v>战斗曹焱兵12突</v>
      </c>
      <c r="AJ136" s="25" t="s">
        <v>162</v>
      </c>
      <c r="AK136" s="14">
        <v>1</v>
      </c>
      <c r="AL136" s="14">
        <f t="shared" si="324"/>
        <v>12</v>
      </c>
      <c r="AM136" s="14">
        <f>INDEX(属性投放!$DE$6:$DE$85,(卡牌属性!AG136-2)*20+卡牌属性!AL136)</f>
        <v>4833</v>
      </c>
      <c r="AN136" s="14">
        <f t="shared" si="300"/>
        <v>4833</v>
      </c>
      <c r="AO136" s="14">
        <f t="shared" si="300"/>
        <v>4833</v>
      </c>
      <c r="AP136" s="14">
        <f t="shared" si="300"/>
        <v>4833</v>
      </c>
      <c r="AQ136" s="14">
        <f t="shared" si="300"/>
        <v>4833</v>
      </c>
      <c r="AR136" s="14">
        <f>INDEX(属性投放!$DF$6:$DF$85,(卡牌属性!AG136-2)*20+卡牌属性!AL136)</f>
        <v>2405</v>
      </c>
      <c r="AS136" s="14">
        <f t="shared" si="301"/>
        <v>2405</v>
      </c>
      <c r="AT136" s="14">
        <f t="shared" si="301"/>
        <v>2405</v>
      </c>
      <c r="AU136" s="14">
        <f t="shared" si="301"/>
        <v>2405</v>
      </c>
      <c r="AV136" s="14">
        <f t="shared" si="301"/>
        <v>2405</v>
      </c>
      <c r="AW136" s="14">
        <f>INDEX(属性投放!$DG$6:$DG$85,(卡牌属性!AG136-2)*20+卡牌属性!AL136)</f>
        <v>24065</v>
      </c>
      <c r="AX136" s="14">
        <f t="shared" si="302"/>
        <v>24065</v>
      </c>
      <c r="AY136" s="14">
        <f t="shared" si="302"/>
        <v>24065</v>
      </c>
      <c r="AZ136" s="14">
        <f t="shared" si="302"/>
        <v>24065</v>
      </c>
      <c r="BA136" s="14">
        <f t="shared" si="302"/>
        <v>24065</v>
      </c>
      <c r="BB136" s="14">
        <f>INDEX(属性投放!$DK$6:$DK$85,(卡牌属性!AG136-2)*20+卡牌属性!AL136)</f>
        <v>148</v>
      </c>
      <c r="BC136" s="14">
        <f t="shared" si="303"/>
        <v>148</v>
      </c>
      <c r="BD136" s="14">
        <f t="shared" si="303"/>
        <v>148</v>
      </c>
      <c r="BE136" s="14">
        <f t="shared" si="303"/>
        <v>148</v>
      </c>
      <c r="BF136" s="14">
        <f t="shared" si="303"/>
        <v>148</v>
      </c>
      <c r="BG136" s="14">
        <f>INDEX(属性投放!$DL$6:$DL$85,(卡牌属性!AG136-2)*20+卡牌属性!AL136)</f>
        <v>74</v>
      </c>
      <c r="BH136" s="14">
        <f t="shared" si="304"/>
        <v>74</v>
      </c>
      <c r="BI136" s="14">
        <f t="shared" si="304"/>
        <v>74</v>
      </c>
      <c r="BJ136" s="14">
        <f t="shared" si="304"/>
        <v>74</v>
      </c>
      <c r="BK136" s="14">
        <f t="shared" si="304"/>
        <v>74</v>
      </c>
      <c r="BL136" s="14">
        <f>INDEX(属性投放!$DM$6:$DM$85,(卡牌属性!AG136-2)*20+卡牌属性!AL136)</f>
        <v>740</v>
      </c>
      <c r="BM136" s="14">
        <f t="shared" si="305"/>
        <v>740</v>
      </c>
      <c r="BN136" s="14">
        <f t="shared" si="305"/>
        <v>740</v>
      </c>
      <c r="BO136" s="14">
        <f t="shared" si="305"/>
        <v>740</v>
      </c>
      <c r="BP136" s="14">
        <f t="shared" si="305"/>
        <v>740</v>
      </c>
      <c r="BU136" s="13">
        <v>132</v>
      </c>
      <c r="BV136" s="13">
        <f t="shared" si="325"/>
        <v>7</v>
      </c>
      <c r="BW136" s="14">
        <f t="shared" si="326"/>
        <v>4</v>
      </c>
      <c r="BX136" s="14">
        <f t="shared" si="327"/>
        <v>1102007</v>
      </c>
      <c r="BY136" s="14" t="str">
        <f t="shared" si="328"/>
        <v>天使缇娜12突</v>
      </c>
      <c r="BZ136" s="25" t="s">
        <v>162</v>
      </c>
      <c r="CA136" s="14">
        <v>2</v>
      </c>
      <c r="CB136" s="14">
        <f t="shared" si="329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674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674</v>
      </c>
      <c r="CN136" s="14">
        <f>INDEX(属性投放!$BD$6:$BD$85,(BW136-2)*20+CB136)</f>
        <v>300</v>
      </c>
      <c r="CQ136" s="13">
        <v>132</v>
      </c>
      <c r="CR136" s="13">
        <f t="shared" si="354"/>
        <v>3</v>
      </c>
      <c r="CS136" s="13">
        <f t="shared" si="355"/>
        <v>28</v>
      </c>
      <c r="CT136" s="14">
        <f t="shared" si="356"/>
        <v>4</v>
      </c>
      <c r="CU136" s="14">
        <f t="shared" si="357"/>
        <v>1102003</v>
      </c>
      <c r="CV136" s="14" t="str">
        <f>INDEX($O$6:$O$36,CR136)&amp;"-"&amp;INDEX(属性投放!$AB$7:$AB$36,CX136)&amp;"-魂火-"&amp;CZ136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701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702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703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704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58"/>
        <v>7</v>
      </c>
      <c r="DS136" s="14">
        <f t="shared" si="359"/>
        <v>6</v>
      </c>
      <c r="DT136" s="14">
        <f t="shared" si="360"/>
        <v>6</v>
      </c>
      <c r="DU136" s="14">
        <f t="shared" si="333"/>
        <v>4</v>
      </c>
      <c r="DV136" s="14">
        <f t="shared" si="334"/>
        <v>12</v>
      </c>
      <c r="DW136" s="14">
        <f t="shared" si="335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6"/>
        <v>4008</v>
      </c>
      <c r="EC136" s="14">
        <f t="shared" si="307"/>
        <v>4275</v>
      </c>
      <c r="ED136" s="14">
        <f t="shared" si="308"/>
        <v>4570</v>
      </c>
      <c r="EE136" s="14">
        <f t="shared" si="309"/>
        <v>4570</v>
      </c>
      <c r="EF136" s="14">
        <f t="shared" si="310"/>
        <v>5200</v>
      </c>
      <c r="EG136" s="14">
        <f t="shared" si="311"/>
        <v>1674</v>
      </c>
      <c r="EH136" s="14">
        <f t="shared" si="312"/>
        <v>1939</v>
      </c>
      <c r="EI136" s="14">
        <f t="shared" si="313"/>
        <v>1939</v>
      </c>
      <c r="EJ136" s="14">
        <f t="shared" si="314"/>
        <v>2053</v>
      </c>
      <c r="EK136" s="14">
        <f t="shared" si="315"/>
        <v>2174</v>
      </c>
      <c r="EL136" s="14">
        <f t="shared" si="316"/>
        <v>33090</v>
      </c>
      <c r="EM136" s="14">
        <f t="shared" si="317"/>
        <v>38580</v>
      </c>
      <c r="EN136" s="14">
        <f t="shared" si="318"/>
        <v>38580</v>
      </c>
      <c r="EO136" s="14">
        <f t="shared" si="319"/>
        <v>41000</v>
      </c>
      <c r="EP136" s="14">
        <f t="shared" si="320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FF136" s="14">
        <f>INDEX(属性投放!$BP$6:$BP$85,(卡牌属性!$DU136-2)*20+卡牌属性!$DV136)</f>
        <v>600</v>
      </c>
      <c r="FG136" s="14">
        <f>INDEX(属性投放!$BP$6:$BP$85,(卡牌属性!$DU136-2)*20+卡牌属性!$DV136)</f>
        <v>600</v>
      </c>
      <c r="FH136" s="14">
        <f>INDEX(属性投放!$BP$6:$BP$85,(卡牌属性!$DU136-2)*20+卡牌属性!$DV136)</f>
        <v>600</v>
      </c>
      <c r="FI136" s="14">
        <f>INDEX(属性投放!$BP$6:$BP$85,(卡牌属性!$DU136-2)*20+卡牌属性!$DV136)</f>
        <v>600</v>
      </c>
      <c r="FJ136" s="14">
        <f>INDEX(属性投放!$BP$6:$BP$85,(卡牌属性!$DU136-2)*20+卡牌属性!$DV136)</f>
        <v>600</v>
      </c>
      <c r="FK136" s="14">
        <f>INDEX(属性投放!$BQ$6:$BQ$85,(卡牌属性!$DU136-2)*20+卡牌属性!$DV136)</f>
        <v>300</v>
      </c>
      <c r="FL136" s="14">
        <f>INDEX(属性投放!$BQ$6:$BQ$85,(卡牌属性!$DU136-2)*20+卡牌属性!$DV136)</f>
        <v>300</v>
      </c>
      <c r="FM136" s="14">
        <f>INDEX(属性投放!$BQ$6:$BQ$85,(卡牌属性!$DU136-2)*20+卡牌属性!$DV136)</f>
        <v>300</v>
      </c>
      <c r="FN136" s="14">
        <f>INDEX(属性投放!$BQ$6:$BQ$85,(卡牌属性!$DU136-2)*20+卡牌属性!$DV136)</f>
        <v>300</v>
      </c>
      <c r="FO136" s="14">
        <f>INDEX(属性投放!$BQ$6:$BQ$85,(卡牌属性!$DU136-2)*20+卡牌属性!$DV136)</f>
        <v>300</v>
      </c>
      <c r="FP136" s="14">
        <f>INDEX(属性投放!$BR$6:$BR$85,(卡牌属性!$DU136-2)*20+卡牌属性!$DV136)</f>
        <v>6000</v>
      </c>
      <c r="FQ136" s="14">
        <f>INDEX(属性投放!$BR$6:$BR$85,(卡牌属性!$DU136-2)*20+卡牌属性!$DV136)</f>
        <v>6000</v>
      </c>
      <c r="FR136" s="14">
        <f>INDEX(属性投放!$BR$6:$BR$85,(卡牌属性!$DU136-2)*20+卡牌属性!$DV136)</f>
        <v>6000</v>
      </c>
      <c r="FS136" s="14">
        <f>INDEX(属性投放!$BR$6:$BR$85,(卡牌属性!$DU136-2)*20+卡牌属性!$DV136)</f>
        <v>6000</v>
      </c>
      <c r="FT136" s="14">
        <f>INDEX(属性投放!$BR$6:$BR$85,(卡牌属性!$DU136-2)*20+卡牌属性!$DV136)</f>
        <v>6000</v>
      </c>
      <c r="FX136" s="13">
        <v>132</v>
      </c>
      <c r="FY136" s="13">
        <f t="shared" si="299"/>
        <v>27</v>
      </c>
      <c r="FZ136" s="14">
        <f t="shared" si="361"/>
        <v>1102030</v>
      </c>
      <c r="GA136" s="14" t="s">
        <v>1478</v>
      </c>
      <c r="GB136" s="14">
        <f t="shared" si="336"/>
        <v>2</v>
      </c>
      <c r="GC136" s="14" t="str">
        <f t="shared" si="337"/>
        <v>燕青-2星</v>
      </c>
      <c r="GD136" s="14">
        <f>INDEX(Y$6:Y$36,$FY136)+INDEX(属性偏向!Z$4:Z$8,卡牌属性!$GB136)</f>
        <v>7</v>
      </c>
      <c r="GE136" s="14" t="str">
        <f>INDEX(属性评价,卡牌属性!GD136)</f>
        <v>A</v>
      </c>
      <c r="GF136" s="14">
        <f>INDEX(Z$6:Z$36,$FY136)+INDEX(属性偏向!AA$4:AA$8,卡牌属性!$GB136)</f>
        <v>7</v>
      </c>
      <c r="GG136" s="14" t="str">
        <f>INDEX(属性评价,卡牌属性!GF136)</f>
        <v>A</v>
      </c>
      <c r="GH136" s="14">
        <f>INDEX(AA$6:AA$36,$FY136)+INDEX(属性偏向!AB$4:AB$8,卡牌属性!$GB136)</f>
        <v>6</v>
      </c>
      <c r="GI136" s="14" t="str">
        <f>INDEX(属性评价,卡牌属性!GH136)</f>
        <v>B+</v>
      </c>
      <c r="HA136" s="13">
        <v>132</v>
      </c>
      <c r="HB136" s="13">
        <f>MATCH(HA136-1,属性投放!$T$6:$T$66,1)</f>
        <v>39</v>
      </c>
      <c r="HC136" s="13">
        <f>MATCH(HA136,属性投放!$AN$6:$AN$58,1)-1</f>
        <v>45</v>
      </c>
      <c r="HD136" s="13">
        <f>MATCH(HA136-1,属性投放!$AD$6:$AD$26,1)</f>
        <v>18</v>
      </c>
      <c r="HE136" s="13" t="str">
        <f>INDEX(属性投放!$AB$7:$AB$26,卡牌属性!HD136)</f>
        <v>大焦热+2</v>
      </c>
      <c r="HF136" s="14">
        <f t="shared" si="338"/>
        <v>5860</v>
      </c>
      <c r="HG136" s="14">
        <f t="shared" si="339"/>
        <v>2914</v>
      </c>
      <c r="HH136" s="14">
        <f t="shared" si="340"/>
        <v>57900</v>
      </c>
      <c r="HI136" s="14">
        <f t="shared" si="341"/>
        <v>20</v>
      </c>
      <c r="HJ136" s="14">
        <f t="shared" si="342"/>
        <v>10</v>
      </c>
      <c r="HK136" s="14">
        <f t="shared" si="343"/>
        <v>200</v>
      </c>
      <c r="HL136" s="14">
        <f>HF136+HI136*($HA136-INDEX(属性投放!$AD$6:$AD$26,卡牌属性!$HD136))</f>
        <v>6000</v>
      </c>
      <c r="HM136" s="14">
        <f>HG136+HJ136*($HA136-INDEX(属性投放!$AD$6:$AD$26,卡牌属性!$HD136))</f>
        <v>2984</v>
      </c>
      <c r="HN136" s="14">
        <f>HH136+HK136*($HA136-INDEX(属性投放!$AD$6:$AD$26,卡牌属性!$HD136))</f>
        <v>59300</v>
      </c>
      <c r="HO136" s="14">
        <f t="shared" si="344"/>
        <v>9565</v>
      </c>
      <c r="HP136" s="14">
        <f t="shared" si="345"/>
        <v>4786</v>
      </c>
      <c r="HQ136" s="14">
        <f t="shared" si="346"/>
        <v>95650</v>
      </c>
      <c r="HR136" s="14">
        <f>IF(COUNTIF(属性投放!$AN$7:$AN$58,"="&amp;卡牌属性!HA136)&gt;0,卡牌属性!HC136,0)</f>
        <v>45</v>
      </c>
      <c r="HS136" s="14">
        <f t="shared" si="347"/>
        <v>680</v>
      </c>
      <c r="HT136" s="14">
        <f t="shared" si="348"/>
        <v>340</v>
      </c>
      <c r="HU136" s="14">
        <f t="shared" si="349"/>
        <v>6800</v>
      </c>
      <c r="HV136" s="14">
        <f>IF(COUNTIF(属性投放!$AD$6:$AD$26,"="&amp;卡牌属性!HA136)&gt;0,卡牌属性!HD136,0)</f>
        <v>18</v>
      </c>
      <c r="HW136" s="14">
        <f t="shared" si="350"/>
        <v>800</v>
      </c>
      <c r="HX136" s="14">
        <f t="shared" si="351"/>
        <v>400</v>
      </c>
      <c r="HY136" s="14">
        <f t="shared" si="352"/>
        <v>8000</v>
      </c>
      <c r="HZ136" s="14">
        <f t="shared" si="362"/>
        <v>20</v>
      </c>
      <c r="IA136" s="14">
        <f t="shared" si="363"/>
        <v>10</v>
      </c>
      <c r="IB136" s="14">
        <f t="shared" si="364"/>
        <v>200</v>
      </c>
      <c r="IC136" s="14">
        <f t="shared" si="365"/>
        <v>15565</v>
      </c>
      <c r="ID136" s="14">
        <f t="shared" si="366"/>
        <v>7770</v>
      </c>
      <c r="IE136" s="14">
        <f t="shared" si="367"/>
        <v>154950</v>
      </c>
      <c r="IF136" s="14">
        <f t="shared" si="368"/>
        <v>600</v>
      </c>
      <c r="IG136" s="14">
        <f t="shared" si="369"/>
        <v>20400</v>
      </c>
      <c r="IH136" s="14">
        <f t="shared" si="370"/>
        <v>24000</v>
      </c>
      <c r="II136" s="14">
        <f t="shared" si="371"/>
        <v>466000</v>
      </c>
      <c r="IJ136" s="17">
        <f t="shared" si="372"/>
        <v>1.2875536480686696E-3</v>
      </c>
      <c r="IK136" s="17">
        <f t="shared" si="373"/>
        <v>4.3776824034334763E-2</v>
      </c>
      <c r="IL136" s="17">
        <f t="shared" si="374"/>
        <v>5.1502145922746781E-2</v>
      </c>
      <c r="IM136" s="23">
        <f>SUM(IF$5:IF136)</f>
        <v>46780</v>
      </c>
      <c r="IN136" s="14">
        <f>SUM(IG$5:IG136)</f>
        <v>287020</v>
      </c>
      <c r="IO136" s="14">
        <f>SUM(IH$5:IH136)</f>
        <v>130660</v>
      </c>
      <c r="IP136" s="17">
        <f t="shared" si="375"/>
        <v>0.1003862660944206</v>
      </c>
      <c r="IQ136" s="17">
        <f t="shared" si="376"/>
        <v>0.61592274678111592</v>
      </c>
      <c r="IR136" s="17">
        <f t="shared" si="377"/>
        <v>0.28038626609442058</v>
      </c>
    </row>
    <row r="137" spans="31:252" ht="16.5" x14ac:dyDescent="0.2">
      <c r="AE137" s="13">
        <v>133</v>
      </c>
      <c r="AF137" s="13">
        <f t="shared" si="353"/>
        <v>7</v>
      </c>
      <c r="AG137" s="13">
        <f t="shared" si="321"/>
        <v>4</v>
      </c>
      <c r="AH137" s="14">
        <f t="shared" si="322"/>
        <v>1101007</v>
      </c>
      <c r="AI137" s="14" t="str">
        <f t="shared" si="323"/>
        <v>战斗曹焱兵13突</v>
      </c>
      <c r="AJ137" s="25" t="s">
        <v>162</v>
      </c>
      <c r="AK137" s="14">
        <v>1</v>
      </c>
      <c r="AL137" s="14">
        <f t="shared" si="324"/>
        <v>13</v>
      </c>
      <c r="AM137" s="14">
        <f>INDEX(属性投放!$DE$6:$DE$85,(卡牌属性!AG137-2)*20+卡牌属性!AL137)</f>
        <v>8955</v>
      </c>
      <c r="AN137" s="14">
        <f t="shared" si="300"/>
        <v>8955</v>
      </c>
      <c r="AO137" s="14">
        <f t="shared" si="300"/>
        <v>8955</v>
      </c>
      <c r="AP137" s="14">
        <f t="shared" si="300"/>
        <v>8955</v>
      </c>
      <c r="AQ137" s="14">
        <f t="shared" si="300"/>
        <v>8955</v>
      </c>
      <c r="AR137" s="14">
        <f>INDEX(属性投放!$DF$6:$DF$85,(卡牌属性!AG137-2)*20+卡牌属性!AL137)</f>
        <v>4466</v>
      </c>
      <c r="AS137" s="14">
        <f t="shared" si="301"/>
        <v>4466</v>
      </c>
      <c r="AT137" s="14">
        <f t="shared" si="301"/>
        <v>4466</v>
      </c>
      <c r="AU137" s="14">
        <f t="shared" si="301"/>
        <v>4466</v>
      </c>
      <c r="AV137" s="14">
        <f t="shared" si="301"/>
        <v>4466</v>
      </c>
      <c r="AW137" s="14">
        <f>INDEX(属性投放!$DG$6:$DG$85,(卡牌属性!AG137-2)*20+卡牌属性!AL137)</f>
        <v>44675</v>
      </c>
      <c r="AX137" s="14">
        <f t="shared" si="302"/>
        <v>44675</v>
      </c>
      <c r="AY137" s="14">
        <f t="shared" si="302"/>
        <v>44675</v>
      </c>
      <c r="AZ137" s="14">
        <f t="shared" si="302"/>
        <v>44675</v>
      </c>
      <c r="BA137" s="14">
        <f t="shared" si="302"/>
        <v>44675</v>
      </c>
      <c r="BB137" s="14">
        <f>INDEX(属性投放!$DK$6:$DK$85,(卡牌属性!AG137-2)*20+卡牌属性!AL137)</f>
        <v>279</v>
      </c>
      <c r="BC137" s="14">
        <f t="shared" si="303"/>
        <v>279</v>
      </c>
      <c r="BD137" s="14">
        <f t="shared" si="303"/>
        <v>279</v>
      </c>
      <c r="BE137" s="14">
        <f t="shared" si="303"/>
        <v>279</v>
      </c>
      <c r="BF137" s="14">
        <f t="shared" si="303"/>
        <v>279</v>
      </c>
      <c r="BG137" s="14">
        <f>INDEX(属性投放!$DL$6:$DL$85,(卡牌属性!AG137-2)*20+卡牌属性!AL137)</f>
        <v>140</v>
      </c>
      <c r="BH137" s="14">
        <f t="shared" si="304"/>
        <v>140</v>
      </c>
      <c r="BI137" s="14">
        <f t="shared" si="304"/>
        <v>140</v>
      </c>
      <c r="BJ137" s="14">
        <f t="shared" si="304"/>
        <v>140</v>
      </c>
      <c r="BK137" s="14">
        <f t="shared" si="304"/>
        <v>140</v>
      </c>
      <c r="BL137" s="14">
        <f>INDEX(属性投放!$DM$6:$DM$85,(卡牌属性!AG137-2)*20+卡牌属性!AL137)</f>
        <v>1395</v>
      </c>
      <c r="BM137" s="14">
        <f t="shared" si="305"/>
        <v>1395</v>
      </c>
      <c r="BN137" s="14">
        <f t="shared" si="305"/>
        <v>1395</v>
      </c>
      <c r="BO137" s="14">
        <f t="shared" si="305"/>
        <v>1395</v>
      </c>
      <c r="BP137" s="14">
        <f t="shared" si="305"/>
        <v>1395</v>
      </c>
      <c r="BU137" s="13">
        <v>133</v>
      </c>
      <c r="BV137" s="13">
        <f t="shared" si="325"/>
        <v>7</v>
      </c>
      <c r="BW137" s="14">
        <f t="shared" si="326"/>
        <v>4</v>
      </c>
      <c r="BX137" s="14">
        <f t="shared" si="327"/>
        <v>1102007</v>
      </c>
      <c r="BY137" s="14" t="str">
        <f t="shared" si="328"/>
        <v>天使缇娜13突</v>
      </c>
      <c r="BZ137" s="25" t="s">
        <v>162</v>
      </c>
      <c r="CA137" s="14">
        <v>2</v>
      </c>
      <c r="CB137" s="14">
        <f t="shared" si="329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674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674</v>
      </c>
      <c r="CN137" s="14">
        <f>INDEX(属性投放!$BD$6:$BD$85,(BW137-2)*20+CB137)</f>
        <v>400</v>
      </c>
      <c r="CQ137" s="13">
        <v>133</v>
      </c>
      <c r="CR137" s="13">
        <f t="shared" si="354"/>
        <v>3</v>
      </c>
      <c r="CS137" s="13">
        <f t="shared" si="355"/>
        <v>29</v>
      </c>
      <c r="CT137" s="14">
        <f t="shared" si="356"/>
        <v>4</v>
      </c>
      <c r="CU137" s="14">
        <f t="shared" si="357"/>
        <v>1102003</v>
      </c>
      <c r="CV137" s="14" t="str">
        <f>INDEX($O$6:$O$36,CR137)&amp;"-"&amp;INDEX(属性投放!$AB$7:$AB$36,CX137)&amp;"-魂火-"&amp;CZ137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701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702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703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704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58"/>
        <v>7</v>
      </c>
      <c r="DS137" s="14">
        <f t="shared" si="359"/>
        <v>6</v>
      </c>
      <c r="DT137" s="14">
        <f t="shared" si="360"/>
        <v>6</v>
      </c>
      <c r="DU137" s="14">
        <f t="shared" si="333"/>
        <v>4</v>
      </c>
      <c r="DV137" s="14">
        <f t="shared" si="334"/>
        <v>13</v>
      </c>
      <c r="DW137" s="14">
        <f t="shared" si="335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6"/>
        <v>4818</v>
      </c>
      <c r="EC137" s="14">
        <f t="shared" si="307"/>
        <v>5120</v>
      </c>
      <c r="ED137" s="14">
        <f t="shared" si="308"/>
        <v>5450</v>
      </c>
      <c r="EE137" s="14">
        <f t="shared" si="309"/>
        <v>5450</v>
      </c>
      <c r="EF137" s="14">
        <f t="shared" si="310"/>
        <v>6150</v>
      </c>
      <c r="EG137" s="14">
        <f t="shared" si="311"/>
        <v>2051</v>
      </c>
      <c r="EH137" s="14">
        <f t="shared" si="312"/>
        <v>2344</v>
      </c>
      <c r="EI137" s="14">
        <f t="shared" si="313"/>
        <v>2344</v>
      </c>
      <c r="EJ137" s="14">
        <f t="shared" si="314"/>
        <v>2479</v>
      </c>
      <c r="EK137" s="14">
        <f t="shared" si="315"/>
        <v>2614</v>
      </c>
      <c r="EL137" s="14">
        <f t="shared" si="316"/>
        <v>40560</v>
      </c>
      <c r="EM137" s="14">
        <f t="shared" si="317"/>
        <v>46680</v>
      </c>
      <c r="EN137" s="14">
        <f t="shared" si="318"/>
        <v>46680</v>
      </c>
      <c r="EO137" s="14">
        <f t="shared" si="319"/>
        <v>49450</v>
      </c>
      <c r="EP137" s="14">
        <f t="shared" si="320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FF137" s="14">
        <f>INDEX(属性投放!$BP$6:$BP$85,(卡牌属性!$DU137-2)*20+卡牌属性!$DV137)</f>
        <v>650</v>
      </c>
      <c r="FG137" s="14">
        <f>INDEX(属性投放!$BP$6:$BP$85,(卡牌属性!$DU137-2)*20+卡牌属性!$DV137)</f>
        <v>650</v>
      </c>
      <c r="FH137" s="14">
        <f>INDEX(属性投放!$BP$6:$BP$85,(卡牌属性!$DU137-2)*20+卡牌属性!$DV137)</f>
        <v>650</v>
      </c>
      <c r="FI137" s="14">
        <f>INDEX(属性投放!$BP$6:$BP$85,(卡牌属性!$DU137-2)*20+卡牌属性!$DV137)</f>
        <v>650</v>
      </c>
      <c r="FJ137" s="14">
        <f>INDEX(属性投放!$BP$6:$BP$85,(卡牌属性!$DU137-2)*20+卡牌属性!$DV137)</f>
        <v>650</v>
      </c>
      <c r="FK137" s="14">
        <f>INDEX(属性投放!$BQ$6:$BQ$85,(卡牌属性!$DU137-2)*20+卡牌属性!$DV137)</f>
        <v>325</v>
      </c>
      <c r="FL137" s="14">
        <f>INDEX(属性投放!$BQ$6:$BQ$85,(卡牌属性!$DU137-2)*20+卡牌属性!$DV137)</f>
        <v>325</v>
      </c>
      <c r="FM137" s="14">
        <f>INDEX(属性投放!$BQ$6:$BQ$85,(卡牌属性!$DU137-2)*20+卡牌属性!$DV137)</f>
        <v>325</v>
      </c>
      <c r="FN137" s="14">
        <f>INDEX(属性投放!$BQ$6:$BQ$85,(卡牌属性!$DU137-2)*20+卡牌属性!$DV137)</f>
        <v>325</v>
      </c>
      <c r="FO137" s="14">
        <f>INDEX(属性投放!$BQ$6:$BQ$85,(卡牌属性!$DU137-2)*20+卡牌属性!$DV137)</f>
        <v>325</v>
      </c>
      <c r="FP137" s="14">
        <f>INDEX(属性投放!$BR$6:$BR$85,(卡牌属性!$DU137-2)*20+卡牌属性!$DV137)</f>
        <v>6500</v>
      </c>
      <c r="FQ137" s="14">
        <f>INDEX(属性投放!$BR$6:$BR$85,(卡牌属性!$DU137-2)*20+卡牌属性!$DV137)</f>
        <v>6500</v>
      </c>
      <c r="FR137" s="14">
        <f>INDEX(属性投放!$BR$6:$BR$85,(卡牌属性!$DU137-2)*20+卡牌属性!$DV137)</f>
        <v>6500</v>
      </c>
      <c r="FS137" s="14">
        <f>INDEX(属性投放!$BR$6:$BR$85,(卡牌属性!$DU137-2)*20+卡牌属性!$DV137)</f>
        <v>6500</v>
      </c>
      <c r="FT137" s="14">
        <f>INDEX(属性投放!$BR$6:$BR$85,(卡牌属性!$DU137-2)*20+卡牌属性!$DV137)</f>
        <v>6500</v>
      </c>
      <c r="FX137" s="13">
        <v>133</v>
      </c>
      <c r="FY137" s="13">
        <f t="shared" si="299"/>
        <v>27</v>
      </c>
      <c r="FZ137" s="14">
        <f t="shared" si="361"/>
        <v>1102030</v>
      </c>
      <c r="GA137" s="14" t="s">
        <v>1478</v>
      </c>
      <c r="GB137" s="14">
        <f t="shared" si="336"/>
        <v>3</v>
      </c>
      <c r="GC137" s="14" t="str">
        <f t="shared" si="337"/>
        <v>燕青-3星</v>
      </c>
      <c r="GD137" s="14">
        <f>INDEX(Y$6:Y$36,$FY137)+INDEX(属性偏向!Z$4:Z$8,卡牌属性!$GB137)</f>
        <v>8</v>
      </c>
      <c r="GE137" s="14" t="str">
        <f>INDEX(属性评价,卡牌属性!GD137)</f>
        <v>A+</v>
      </c>
      <c r="GF137" s="14">
        <f>INDEX(Z$6:Z$36,$FY137)+INDEX(属性偏向!AA$4:AA$8,卡牌属性!$GB137)</f>
        <v>7</v>
      </c>
      <c r="GG137" s="14" t="str">
        <f>INDEX(属性评价,卡牌属性!GF137)</f>
        <v>A</v>
      </c>
      <c r="GH137" s="14">
        <f>INDEX(AA$6:AA$36,$FY137)+INDEX(属性偏向!AB$4:AB$8,卡牌属性!$GB137)</f>
        <v>6</v>
      </c>
      <c r="GI137" s="14" t="str">
        <f>INDEX(属性评价,卡牌属性!GH137)</f>
        <v>B+</v>
      </c>
      <c r="HA137" s="13">
        <v>133</v>
      </c>
      <c r="HB137" s="13">
        <f>MATCH(HA137-1,属性投放!$T$6:$T$66,1)</f>
        <v>40</v>
      </c>
      <c r="HC137" s="13">
        <f>MATCH(HA137,属性投放!$AN$6:$AN$58,1)-1</f>
        <v>45</v>
      </c>
      <c r="HD137" s="13">
        <f>MATCH(HA137-1,属性投放!$AD$6:$AD$26,1)</f>
        <v>19</v>
      </c>
      <c r="HE137" s="13" t="str">
        <f>INDEX(属性投放!$AB$7:$AB$26,卡牌属性!HD137)</f>
        <v>无间</v>
      </c>
      <c r="HF137" s="14">
        <f t="shared" si="338"/>
        <v>7400</v>
      </c>
      <c r="HG137" s="14">
        <f t="shared" si="339"/>
        <v>3684</v>
      </c>
      <c r="HH137" s="14">
        <f t="shared" si="340"/>
        <v>73300</v>
      </c>
      <c r="HI137" s="14">
        <f t="shared" si="341"/>
        <v>25</v>
      </c>
      <c r="HJ137" s="14">
        <f t="shared" si="342"/>
        <v>13</v>
      </c>
      <c r="HK137" s="14">
        <f t="shared" si="343"/>
        <v>250</v>
      </c>
      <c r="HL137" s="14">
        <f>HF137+HI137*($HA137-INDEX(属性投放!$AD$6:$AD$26,卡牌属性!$HD137))</f>
        <v>7425</v>
      </c>
      <c r="HM137" s="14">
        <f>HG137+HJ137*($HA137-INDEX(属性投放!$AD$6:$AD$26,卡牌属性!$HD137))</f>
        <v>3697</v>
      </c>
      <c r="HN137" s="14">
        <f>HH137+HK137*($HA137-INDEX(属性投放!$AD$6:$AD$26,卡牌属性!$HD137))</f>
        <v>73550</v>
      </c>
      <c r="HO137" s="14">
        <f t="shared" si="344"/>
        <v>9565</v>
      </c>
      <c r="HP137" s="14">
        <f t="shared" si="345"/>
        <v>4786</v>
      </c>
      <c r="HQ137" s="14">
        <f t="shared" si="346"/>
        <v>95650</v>
      </c>
      <c r="HR137" s="14">
        <f>IF(COUNTIF(属性投放!$AN$7:$AN$58,"="&amp;卡牌属性!HA137)&gt;0,卡牌属性!HC137,0)</f>
        <v>0</v>
      </c>
      <c r="HS137" s="14">
        <f t="shared" si="347"/>
        <v>0</v>
      </c>
      <c r="HT137" s="14">
        <f t="shared" si="348"/>
        <v>0</v>
      </c>
      <c r="HU137" s="14">
        <f t="shared" si="349"/>
        <v>0</v>
      </c>
      <c r="HV137" s="14">
        <f>IF(COUNTIF(属性投放!$AD$6:$AD$26,"="&amp;卡牌属性!HA137)&gt;0,卡牌属性!HD137,0)</f>
        <v>0</v>
      </c>
      <c r="HW137" s="14">
        <f t="shared" si="350"/>
        <v>0</v>
      </c>
      <c r="HX137" s="14">
        <f t="shared" si="351"/>
        <v>0</v>
      </c>
      <c r="HY137" s="14">
        <f t="shared" si="352"/>
        <v>0</v>
      </c>
      <c r="HZ137" s="14">
        <f t="shared" si="362"/>
        <v>25</v>
      </c>
      <c r="IA137" s="14">
        <f t="shared" si="363"/>
        <v>13</v>
      </c>
      <c r="IB137" s="14">
        <f t="shared" si="364"/>
        <v>250</v>
      </c>
      <c r="IC137" s="14">
        <f t="shared" si="365"/>
        <v>16990</v>
      </c>
      <c r="ID137" s="14">
        <f t="shared" si="366"/>
        <v>8483</v>
      </c>
      <c r="IE137" s="14">
        <f t="shared" si="367"/>
        <v>169200</v>
      </c>
      <c r="IF137" s="14">
        <f t="shared" si="368"/>
        <v>760</v>
      </c>
      <c r="IG137" s="14">
        <f t="shared" si="369"/>
        <v>0</v>
      </c>
      <c r="IH137" s="14">
        <f t="shared" si="370"/>
        <v>0</v>
      </c>
      <c r="II137" s="14">
        <f t="shared" si="371"/>
        <v>508760</v>
      </c>
      <c r="IJ137" s="17">
        <f t="shared" si="372"/>
        <v>1.4938281311423854E-3</v>
      </c>
      <c r="IK137" s="17">
        <f t="shared" si="373"/>
        <v>0</v>
      </c>
      <c r="IL137" s="17">
        <f t="shared" si="374"/>
        <v>0</v>
      </c>
      <c r="IM137" s="23">
        <f>SUM(IF$5:IF137)</f>
        <v>47540</v>
      </c>
      <c r="IN137" s="14">
        <f>SUM(IG$5:IG137)</f>
        <v>287020</v>
      </c>
      <c r="IO137" s="14">
        <f>SUM(IH$5:IH137)</f>
        <v>130660</v>
      </c>
      <c r="IP137" s="17">
        <f t="shared" si="375"/>
        <v>9.3442880729617109E-2</v>
      </c>
      <c r="IQ137" s="17">
        <f t="shared" si="376"/>
        <v>0.56415598710590453</v>
      </c>
      <c r="IR137" s="17">
        <f t="shared" si="377"/>
        <v>0.25682050475666324</v>
      </c>
    </row>
    <row r="138" spans="31:252" ht="16.5" x14ac:dyDescent="0.2">
      <c r="AE138" s="13">
        <v>134</v>
      </c>
      <c r="AF138" s="13">
        <f t="shared" si="353"/>
        <v>7</v>
      </c>
      <c r="AG138" s="13">
        <f t="shared" si="321"/>
        <v>4</v>
      </c>
      <c r="AH138" s="14">
        <f t="shared" si="322"/>
        <v>1101007</v>
      </c>
      <c r="AI138" s="14" t="str">
        <f t="shared" si="323"/>
        <v>战斗曹焱兵14突</v>
      </c>
      <c r="AJ138" s="25" t="s">
        <v>162</v>
      </c>
      <c r="AK138" s="14">
        <v>1</v>
      </c>
      <c r="AL138" s="14">
        <f t="shared" si="324"/>
        <v>14</v>
      </c>
      <c r="AM138" s="14">
        <f>INDEX(属性投放!$DE$6:$DE$85,(卡牌属性!AG138-2)*20+卡牌属性!AL138)</f>
        <v>9753</v>
      </c>
      <c r="AN138" s="14">
        <f t="shared" si="300"/>
        <v>9753</v>
      </c>
      <c r="AO138" s="14">
        <f t="shared" si="300"/>
        <v>9753</v>
      </c>
      <c r="AP138" s="14">
        <f t="shared" si="300"/>
        <v>9753</v>
      </c>
      <c r="AQ138" s="14">
        <f t="shared" si="300"/>
        <v>9753</v>
      </c>
      <c r="AR138" s="14">
        <f>INDEX(属性投放!$DF$6:$DF$85,(卡牌属性!AG138-2)*20+卡牌属性!AL138)</f>
        <v>4865</v>
      </c>
      <c r="AS138" s="14">
        <f t="shared" si="301"/>
        <v>4865</v>
      </c>
      <c r="AT138" s="14">
        <f t="shared" si="301"/>
        <v>4865</v>
      </c>
      <c r="AU138" s="14">
        <f t="shared" si="301"/>
        <v>4865</v>
      </c>
      <c r="AV138" s="14">
        <f t="shared" si="301"/>
        <v>4865</v>
      </c>
      <c r="AW138" s="14">
        <f>INDEX(属性投放!$DG$6:$DG$85,(卡牌属性!AG138-2)*20+卡牌属性!AL138)</f>
        <v>48665</v>
      </c>
      <c r="AX138" s="14">
        <f t="shared" si="302"/>
        <v>48665</v>
      </c>
      <c r="AY138" s="14">
        <f t="shared" si="302"/>
        <v>48665</v>
      </c>
      <c r="AZ138" s="14">
        <f t="shared" si="302"/>
        <v>48665</v>
      </c>
      <c r="BA138" s="14">
        <f t="shared" si="302"/>
        <v>48665</v>
      </c>
      <c r="BB138" s="14">
        <f>INDEX(属性投放!$DK$6:$DK$85,(卡牌属性!AG138-2)*20+卡牌属性!AL138)</f>
        <v>279</v>
      </c>
      <c r="BC138" s="14">
        <f t="shared" si="303"/>
        <v>279</v>
      </c>
      <c r="BD138" s="14">
        <f t="shared" si="303"/>
        <v>279</v>
      </c>
      <c r="BE138" s="14">
        <f t="shared" si="303"/>
        <v>279</v>
      </c>
      <c r="BF138" s="14">
        <f t="shared" si="303"/>
        <v>279</v>
      </c>
      <c r="BG138" s="14">
        <f>INDEX(属性投放!$DL$6:$DL$85,(卡牌属性!AG138-2)*20+卡牌属性!AL138)</f>
        <v>140</v>
      </c>
      <c r="BH138" s="14">
        <f t="shared" si="304"/>
        <v>140</v>
      </c>
      <c r="BI138" s="14">
        <f t="shared" si="304"/>
        <v>140</v>
      </c>
      <c r="BJ138" s="14">
        <f t="shared" si="304"/>
        <v>140</v>
      </c>
      <c r="BK138" s="14">
        <f t="shared" si="304"/>
        <v>140</v>
      </c>
      <c r="BL138" s="14">
        <f>INDEX(属性投放!$DM$6:$DM$85,(卡牌属性!AG138-2)*20+卡牌属性!AL138)</f>
        <v>1395</v>
      </c>
      <c r="BM138" s="14">
        <f t="shared" si="305"/>
        <v>1395</v>
      </c>
      <c r="BN138" s="14">
        <f t="shared" si="305"/>
        <v>1395</v>
      </c>
      <c r="BO138" s="14">
        <f t="shared" si="305"/>
        <v>1395</v>
      </c>
      <c r="BP138" s="14">
        <f t="shared" si="305"/>
        <v>1395</v>
      </c>
      <c r="BU138" s="13">
        <v>134</v>
      </c>
      <c r="BV138" s="13">
        <f t="shared" si="325"/>
        <v>7</v>
      </c>
      <c r="BW138" s="14">
        <f t="shared" si="326"/>
        <v>4</v>
      </c>
      <c r="BX138" s="14">
        <f t="shared" si="327"/>
        <v>1102007</v>
      </c>
      <c r="BY138" s="14" t="str">
        <f t="shared" si="328"/>
        <v>天使缇娜14突</v>
      </c>
      <c r="BZ138" s="25" t="s">
        <v>162</v>
      </c>
      <c r="CA138" s="14">
        <v>2</v>
      </c>
      <c r="CB138" s="14">
        <f t="shared" si="329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674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674</v>
      </c>
      <c r="CN138" s="14">
        <f>INDEX(属性投放!$BD$6:$BD$85,(BW138-2)*20+CB138)</f>
        <v>400</v>
      </c>
      <c r="CQ138" s="13">
        <v>134</v>
      </c>
      <c r="CR138" s="13">
        <f t="shared" si="354"/>
        <v>3</v>
      </c>
      <c r="CS138" s="13">
        <f t="shared" si="355"/>
        <v>30</v>
      </c>
      <c r="CT138" s="14">
        <f t="shared" si="356"/>
        <v>4</v>
      </c>
      <c r="CU138" s="14">
        <f t="shared" si="357"/>
        <v>1102003</v>
      </c>
      <c r="CV138" s="14" t="str">
        <f>INDEX($O$6:$O$36,CR138)&amp;"-"&amp;INDEX(属性投放!$AB$7:$AB$36,CX138)&amp;"-魂火-"&amp;CZ138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701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702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703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704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58"/>
        <v>7</v>
      </c>
      <c r="DS138" s="14">
        <f t="shared" si="359"/>
        <v>6</v>
      </c>
      <c r="DT138" s="14">
        <f t="shared" si="360"/>
        <v>6</v>
      </c>
      <c r="DU138" s="14">
        <f t="shared" si="333"/>
        <v>4</v>
      </c>
      <c r="DV138" s="14">
        <f t="shared" si="334"/>
        <v>14</v>
      </c>
      <c r="DW138" s="14">
        <f t="shared" si="335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6"/>
        <v>5788</v>
      </c>
      <c r="EC138" s="14">
        <f t="shared" si="307"/>
        <v>6130</v>
      </c>
      <c r="ED138" s="14">
        <f t="shared" si="308"/>
        <v>6500</v>
      </c>
      <c r="EE138" s="14">
        <f t="shared" si="309"/>
        <v>6500</v>
      </c>
      <c r="EF138" s="14">
        <f t="shared" si="310"/>
        <v>7400</v>
      </c>
      <c r="EG138" s="14">
        <f t="shared" si="311"/>
        <v>2480</v>
      </c>
      <c r="EH138" s="14">
        <f t="shared" si="312"/>
        <v>2829</v>
      </c>
      <c r="EI138" s="14">
        <f t="shared" si="313"/>
        <v>2829</v>
      </c>
      <c r="EJ138" s="14">
        <f t="shared" si="314"/>
        <v>2988</v>
      </c>
      <c r="EK138" s="14">
        <f t="shared" si="315"/>
        <v>3139</v>
      </c>
      <c r="EL138" s="14">
        <f t="shared" si="316"/>
        <v>49140</v>
      </c>
      <c r="EM138" s="14">
        <f t="shared" si="317"/>
        <v>56380</v>
      </c>
      <c r="EN138" s="14">
        <f t="shared" si="318"/>
        <v>56380</v>
      </c>
      <c r="EO138" s="14">
        <f t="shared" si="319"/>
        <v>59550</v>
      </c>
      <c r="EP138" s="14">
        <f t="shared" si="320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FF138" s="14">
        <f>INDEX(属性投放!$BP$6:$BP$85,(卡牌属性!$DU138-2)*20+卡牌属性!$DV138)</f>
        <v>720</v>
      </c>
      <c r="FG138" s="14">
        <f>INDEX(属性投放!$BP$6:$BP$85,(卡牌属性!$DU138-2)*20+卡牌属性!$DV138)</f>
        <v>720</v>
      </c>
      <c r="FH138" s="14">
        <f>INDEX(属性投放!$BP$6:$BP$85,(卡牌属性!$DU138-2)*20+卡牌属性!$DV138)</f>
        <v>720</v>
      </c>
      <c r="FI138" s="14">
        <f>INDEX(属性投放!$BP$6:$BP$85,(卡牌属性!$DU138-2)*20+卡牌属性!$DV138)</f>
        <v>720</v>
      </c>
      <c r="FJ138" s="14">
        <f>INDEX(属性投放!$BP$6:$BP$85,(卡牌属性!$DU138-2)*20+卡牌属性!$DV138)</f>
        <v>720</v>
      </c>
      <c r="FK138" s="14">
        <f>INDEX(属性投放!$BQ$6:$BQ$85,(卡牌属性!$DU138-2)*20+卡牌属性!$DV138)</f>
        <v>360</v>
      </c>
      <c r="FL138" s="14">
        <f>INDEX(属性投放!$BQ$6:$BQ$85,(卡牌属性!$DU138-2)*20+卡牌属性!$DV138)</f>
        <v>360</v>
      </c>
      <c r="FM138" s="14">
        <f>INDEX(属性投放!$BQ$6:$BQ$85,(卡牌属性!$DU138-2)*20+卡牌属性!$DV138)</f>
        <v>360</v>
      </c>
      <c r="FN138" s="14">
        <f>INDEX(属性投放!$BQ$6:$BQ$85,(卡牌属性!$DU138-2)*20+卡牌属性!$DV138)</f>
        <v>360</v>
      </c>
      <c r="FO138" s="14">
        <f>INDEX(属性投放!$BQ$6:$BQ$85,(卡牌属性!$DU138-2)*20+卡牌属性!$DV138)</f>
        <v>360</v>
      </c>
      <c r="FP138" s="14">
        <f>INDEX(属性投放!$BR$6:$BR$85,(卡牌属性!$DU138-2)*20+卡牌属性!$DV138)</f>
        <v>7200</v>
      </c>
      <c r="FQ138" s="14">
        <f>INDEX(属性投放!$BR$6:$BR$85,(卡牌属性!$DU138-2)*20+卡牌属性!$DV138)</f>
        <v>7200</v>
      </c>
      <c r="FR138" s="14">
        <f>INDEX(属性投放!$BR$6:$BR$85,(卡牌属性!$DU138-2)*20+卡牌属性!$DV138)</f>
        <v>7200</v>
      </c>
      <c r="FS138" s="14">
        <f>INDEX(属性投放!$BR$6:$BR$85,(卡牌属性!$DU138-2)*20+卡牌属性!$DV138)</f>
        <v>7200</v>
      </c>
      <c r="FT138" s="14">
        <f>INDEX(属性投放!$BR$6:$BR$85,(卡牌属性!$DU138-2)*20+卡牌属性!$DV138)</f>
        <v>7200</v>
      </c>
      <c r="FX138" s="13">
        <v>134</v>
      </c>
      <c r="FY138" s="13">
        <f t="shared" si="299"/>
        <v>27</v>
      </c>
      <c r="FZ138" s="14">
        <f t="shared" si="361"/>
        <v>1102030</v>
      </c>
      <c r="GA138" s="14" t="s">
        <v>1478</v>
      </c>
      <c r="GB138" s="14">
        <f t="shared" si="336"/>
        <v>4</v>
      </c>
      <c r="GC138" s="14" t="str">
        <f t="shared" si="337"/>
        <v>燕青-4星</v>
      </c>
      <c r="GD138" s="14">
        <f>INDEX(Y$6:Y$36,$FY138)+INDEX(属性偏向!Z$4:Z$8,卡牌属性!$GB138)</f>
        <v>8</v>
      </c>
      <c r="GE138" s="14" t="str">
        <f>INDEX(属性评价,卡牌属性!GD138)</f>
        <v>A+</v>
      </c>
      <c r="GF138" s="14">
        <f>INDEX(Z$6:Z$36,$FY138)+INDEX(属性偏向!AA$4:AA$8,卡牌属性!$GB138)</f>
        <v>8</v>
      </c>
      <c r="GG138" s="14" t="str">
        <f>INDEX(属性评价,卡牌属性!GF138)</f>
        <v>A+</v>
      </c>
      <c r="GH138" s="14">
        <f>INDEX(AA$6:AA$36,$FY138)+INDEX(属性偏向!AB$4:AB$8,卡牌属性!$GB138)</f>
        <v>7</v>
      </c>
      <c r="GI138" s="14" t="str">
        <f>INDEX(属性评价,卡牌属性!GH138)</f>
        <v>A</v>
      </c>
      <c r="HA138" s="13">
        <v>134</v>
      </c>
      <c r="HB138" s="13">
        <f>MATCH(HA138-1,属性投放!$T$6:$T$66,1)</f>
        <v>41</v>
      </c>
      <c r="HC138" s="13">
        <f>MATCH(HA138,属性投放!$AN$6:$AN$58,1)-1</f>
        <v>45</v>
      </c>
      <c r="HD138" s="13">
        <f>MATCH(HA138-1,属性投放!$AD$6:$AD$26,1)</f>
        <v>19</v>
      </c>
      <c r="HE138" s="13" t="str">
        <f>INDEX(属性投放!$AB$7:$AB$26,卡牌属性!HD138)</f>
        <v>无间</v>
      </c>
      <c r="HF138" s="14">
        <f t="shared" si="338"/>
        <v>7400</v>
      </c>
      <c r="HG138" s="14">
        <f t="shared" si="339"/>
        <v>3684</v>
      </c>
      <c r="HH138" s="14">
        <f t="shared" si="340"/>
        <v>73300</v>
      </c>
      <c r="HI138" s="14">
        <f t="shared" si="341"/>
        <v>25</v>
      </c>
      <c r="HJ138" s="14">
        <f t="shared" si="342"/>
        <v>13</v>
      </c>
      <c r="HK138" s="14">
        <f t="shared" si="343"/>
        <v>250</v>
      </c>
      <c r="HL138" s="14">
        <f>HF138+HI138*($HA138-INDEX(属性投放!$AD$6:$AD$26,卡牌属性!$HD138))</f>
        <v>7450</v>
      </c>
      <c r="HM138" s="14">
        <f>HG138+HJ138*($HA138-INDEX(属性投放!$AD$6:$AD$26,卡牌属性!$HD138))</f>
        <v>3710</v>
      </c>
      <c r="HN138" s="14">
        <f>HH138+HK138*($HA138-INDEX(属性投放!$AD$6:$AD$26,卡牌属性!$HD138))</f>
        <v>73800</v>
      </c>
      <c r="HO138" s="14">
        <f t="shared" si="344"/>
        <v>9565</v>
      </c>
      <c r="HP138" s="14">
        <f t="shared" si="345"/>
        <v>4786</v>
      </c>
      <c r="HQ138" s="14">
        <f t="shared" si="346"/>
        <v>95650</v>
      </c>
      <c r="HR138" s="14">
        <f>IF(COUNTIF(属性投放!$AN$7:$AN$58,"="&amp;卡牌属性!HA138)&gt;0,卡牌属性!HC138,0)</f>
        <v>0</v>
      </c>
      <c r="HS138" s="14">
        <f t="shared" si="347"/>
        <v>0</v>
      </c>
      <c r="HT138" s="14">
        <f t="shared" si="348"/>
        <v>0</v>
      </c>
      <c r="HU138" s="14">
        <f t="shared" si="349"/>
        <v>0</v>
      </c>
      <c r="HV138" s="14">
        <f>IF(COUNTIF(属性投放!$AD$6:$AD$26,"="&amp;卡牌属性!HA138)&gt;0,卡牌属性!HD138,0)</f>
        <v>0</v>
      </c>
      <c r="HW138" s="14">
        <f t="shared" si="350"/>
        <v>0</v>
      </c>
      <c r="HX138" s="14">
        <f t="shared" si="351"/>
        <v>0</v>
      </c>
      <c r="HY138" s="14">
        <f t="shared" si="352"/>
        <v>0</v>
      </c>
      <c r="HZ138" s="14">
        <f t="shared" si="362"/>
        <v>25</v>
      </c>
      <c r="IA138" s="14">
        <f t="shared" si="363"/>
        <v>13</v>
      </c>
      <c r="IB138" s="14">
        <f t="shared" si="364"/>
        <v>250</v>
      </c>
      <c r="IC138" s="14">
        <f t="shared" si="365"/>
        <v>17015</v>
      </c>
      <c r="ID138" s="14">
        <f t="shared" si="366"/>
        <v>8496</v>
      </c>
      <c r="IE138" s="14">
        <f t="shared" si="367"/>
        <v>169450</v>
      </c>
      <c r="IF138" s="14">
        <f t="shared" si="368"/>
        <v>760</v>
      </c>
      <c r="IG138" s="14">
        <f t="shared" si="369"/>
        <v>0</v>
      </c>
      <c r="IH138" s="14">
        <f t="shared" si="370"/>
        <v>0</v>
      </c>
      <c r="II138" s="14">
        <f t="shared" si="371"/>
        <v>509520</v>
      </c>
      <c r="IJ138" s="17">
        <f t="shared" si="372"/>
        <v>1.491599937195792E-3</v>
      </c>
      <c r="IK138" s="17">
        <f t="shared" si="373"/>
        <v>0</v>
      </c>
      <c r="IL138" s="17">
        <f t="shared" si="374"/>
        <v>0</v>
      </c>
      <c r="IM138" s="23">
        <f>SUM(IF$5:IF138)</f>
        <v>48300</v>
      </c>
      <c r="IN138" s="14">
        <f>SUM(IG$5:IG138)</f>
        <v>287020</v>
      </c>
      <c r="IO138" s="14">
        <f>SUM(IH$5:IH138)</f>
        <v>130660</v>
      </c>
      <c r="IP138" s="17">
        <f t="shared" si="375"/>
        <v>9.4795101271785212E-2</v>
      </c>
      <c r="IQ138" s="17">
        <f t="shared" si="376"/>
        <v>0.56331449207096873</v>
      </c>
      <c r="IR138" s="17">
        <f t="shared" si="377"/>
        <v>0.25643743130789765</v>
      </c>
    </row>
    <row r="139" spans="31:252" ht="16.5" x14ac:dyDescent="0.2">
      <c r="AE139" s="13">
        <v>135</v>
      </c>
      <c r="AF139" s="13">
        <f t="shared" si="353"/>
        <v>7</v>
      </c>
      <c r="AG139" s="13">
        <f t="shared" si="321"/>
        <v>4</v>
      </c>
      <c r="AH139" s="14">
        <f t="shared" si="322"/>
        <v>1101007</v>
      </c>
      <c r="AI139" s="14" t="str">
        <f t="shared" si="323"/>
        <v>战斗曹焱兵15突</v>
      </c>
      <c r="AJ139" s="25" t="s">
        <v>162</v>
      </c>
      <c r="AK139" s="14">
        <v>1</v>
      </c>
      <c r="AL139" s="14">
        <f t="shared" si="324"/>
        <v>15</v>
      </c>
      <c r="AM139" s="14">
        <f>INDEX(属性投放!$DE$6:$DE$85,(卡牌属性!AG139-2)*20+卡牌属性!AL139)</f>
        <v>10551</v>
      </c>
      <c r="AN139" s="14">
        <f t="shared" si="300"/>
        <v>10551</v>
      </c>
      <c r="AO139" s="14">
        <f t="shared" si="300"/>
        <v>10551</v>
      </c>
      <c r="AP139" s="14">
        <f t="shared" si="300"/>
        <v>10551</v>
      </c>
      <c r="AQ139" s="14">
        <f t="shared" si="300"/>
        <v>10551</v>
      </c>
      <c r="AR139" s="14">
        <f>INDEX(属性投放!$DF$6:$DF$85,(卡牌属性!AG139-2)*20+卡牌属性!AL139)</f>
        <v>5264</v>
      </c>
      <c r="AS139" s="14">
        <f t="shared" si="301"/>
        <v>5264</v>
      </c>
      <c r="AT139" s="14">
        <f t="shared" si="301"/>
        <v>5264</v>
      </c>
      <c r="AU139" s="14">
        <f t="shared" si="301"/>
        <v>5264</v>
      </c>
      <c r="AV139" s="14">
        <f t="shared" si="301"/>
        <v>5264</v>
      </c>
      <c r="AW139" s="14">
        <f>INDEX(属性投放!$DG$6:$DG$85,(卡牌属性!AG139-2)*20+卡牌属性!AL139)</f>
        <v>52655</v>
      </c>
      <c r="AX139" s="14">
        <f t="shared" si="302"/>
        <v>52655</v>
      </c>
      <c r="AY139" s="14">
        <f t="shared" si="302"/>
        <v>52655</v>
      </c>
      <c r="AZ139" s="14">
        <f t="shared" si="302"/>
        <v>52655</v>
      </c>
      <c r="BA139" s="14">
        <f t="shared" si="302"/>
        <v>52655</v>
      </c>
      <c r="BB139" s="14">
        <f>INDEX(属性投放!$DK$6:$DK$85,(卡牌属性!AG139-2)*20+卡牌属性!AL139)</f>
        <v>279</v>
      </c>
      <c r="BC139" s="14">
        <f t="shared" si="303"/>
        <v>279</v>
      </c>
      <c r="BD139" s="14">
        <f t="shared" si="303"/>
        <v>279</v>
      </c>
      <c r="BE139" s="14">
        <f t="shared" si="303"/>
        <v>279</v>
      </c>
      <c r="BF139" s="14">
        <f t="shared" si="303"/>
        <v>279</v>
      </c>
      <c r="BG139" s="14">
        <f>INDEX(属性投放!$DL$6:$DL$85,(卡牌属性!AG139-2)*20+卡牌属性!AL139)</f>
        <v>140</v>
      </c>
      <c r="BH139" s="14">
        <f t="shared" si="304"/>
        <v>140</v>
      </c>
      <c r="BI139" s="14">
        <f t="shared" si="304"/>
        <v>140</v>
      </c>
      <c r="BJ139" s="14">
        <f t="shared" si="304"/>
        <v>140</v>
      </c>
      <c r="BK139" s="14">
        <f t="shared" si="304"/>
        <v>140</v>
      </c>
      <c r="BL139" s="14">
        <f>INDEX(属性投放!$DM$6:$DM$85,(卡牌属性!AG139-2)*20+卡牌属性!AL139)</f>
        <v>1395</v>
      </c>
      <c r="BM139" s="14">
        <f t="shared" si="305"/>
        <v>1395</v>
      </c>
      <c r="BN139" s="14">
        <f t="shared" si="305"/>
        <v>1395</v>
      </c>
      <c r="BO139" s="14">
        <f t="shared" si="305"/>
        <v>1395</v>
      </c>
      <c r="BP139" s="14">
        <f t="shared" si="305"/>
        <v>1395</v>
      </c>
      <c r="BU139" s="13">
        <v>135</v>
      </c>
      <c r="BV139" s="13">
        <f t="shared" si="325"/>
        <v>7</v>
      </c>
      <c r="BW139" s="14">
        <f t="shared" si="326"/>
        <v>4</v>
      </c>
      <c r="BX139" s="14">
        <f t="shared" si="327"/>
        <v>1102007</v>
      </c>
      <c r="BY139" s="14" t="str">
        <f t="shared" si="328"/>
        <v>天使缇娜15突</v>
      </c>
      <c r="BZ139" s="25" t="s">
        <v>162</v>
      </c>
      <c r="CA139" s="14">
        <v>2</v>
      </c>
      <c r="CB139" s="14">
        <f t="shared" si="329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674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674</v>
      </c>
      <c r="CN139" s="14">
        <f>INDEX(属性投放!$BD$6:$BD$85,(BW139-2)*20+CB139)</f>
        <v>400</v>
      </c>
      <c r="CQ139" s="13">
        <v>135</v>
      </c>
      <c r="CR139" s="13">
        <f t="shared" si="354"/>
        <v>3</v>
      </c>
      <c r="CS139" s="13">
        <f t="shared" si="355"/>
        <v>31</v>
      </c>
      <c r="CT139" s="14">
        <f t="shared" si="356"/>
        <v>4</v>
      </c>
      <c r="CU139" s="14">
        <f t="shared" si="357"/>
        <v>1102003</v>
      </c>
      <c r="CV139" s="14" t="str">
        <f>INDEX($O$6:$O$36,CR139)&amp;"-"&amp;INDEX(属性投放!$AB$7:$AB$36,CX139)&amp;"-魂火-"&amp;CZ139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701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702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703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704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58"/>
        <v>7</v>
      </c>
      <c r="DS139" s="14">
        <f t="shared" si="359"/>
        <v>6</v>
      </c>
      <c r="DT139" s="14">
        <f t="shared" si="360"/>
        <v>6</v>
      </c>
      <c r="DU139" s="14">
        <f t="shared" si="333"/>
        <v>4</v>
      </c>
      <c r="DV139" s="14">
        <f t="shared" si="334"/>
        <v>15</v>
      </c>
      <c r="DW139" s="14">
        <f t="shared" si="335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6"/>
        <v>6788</v>
      </c>
      <c r="EC139" s="14">
        <f t="shared" si="307"/>
        <v>7165</v>
      </c>
      <c r="ED139" s="14">
        <f t="shared" si="308"/>
        <v>7570</v>
      </c>
      <c r="EE139" s="14">
        <f t="shared" si="309"/>
        <v>7570</v>
      </c>
      <c r="EF139" s="14">
        <f t="shared" si="310"/>
        <v>8645</v>
      </c>
      <c r="EG139" s="14">
        <f t="shared" si="311"/>
        <v>2931</v>
      </c>
      <c r="EH139" s="14">
        <f t="shared" si="312"/>
        <v>3329</v>
      </c>
      <c r="EI139" s="14">
        <f t="shared" si="313"/>
        <v>3329</v>
      </c>
      <c r="EJ139" s="14">
        <f t="shared" si="314"/>
        <v>3509</v>
      </c>
      <c r="EK139" s="14">
        <f t="shared" si="315"/>
        <v>3674</v>
      </c>
      <c r="EL139" s="14">
        <f t="shared" si="316"/>
        <v>58160</v>
      </c>
      <c r="EM139" s="14">
        <f t="shared" si="317"/>
        <v>66380</v>
      </c>
      <c r="EN139" s="14">
        <f t="shared" si="318"/>
        <v>66380</v>
      </c>
      <c r="EO139" s="14">
        <f t="shared" si="319"/>
        <v>69900</v>
      </c>
      <c r="EP139" s="14">
        <f t="shared" si="320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FF139" s="14">
        <f>INDEX(属性投放!$BP$6:$BP$85,(卡牌属性!$DU139-2)*20+卡牌属性!$DV139)</f>
        <v>1250</v>
      </c>
      <c r="FG139" s="14">
        <f>INDEX(属性投放!$BP$6:$BP$85,(卡牌属性!$DU139-2)*20+卡牌属性!$DV139)</f>
        <v>1250</v>
      </c>
      <c r="FH139" s="14">
        <f>INDEX(属性投放!$BP$6:$BP$85,(卡牌属性!$DU139-2)*20+卡牌属性!$DV139)</f>
        <v>1250</v>
      </c>
      <c r="FI139" s="14">
        <f>INDEX(属性投放!$BP$6:$BP$85,(卡牌属性!$DU139-2)*20+卡牌属性!$DV139)</f>
        <v>1250</v>
      </c>
      <c r="FJ139" s="14">
        <f>INDEX(属性投放!$BP$6:$BP$85,(卡牌属性!$DU139-2)*20+卡牌属性!$DV139)</f>
        <v>1250</v>
      </c>
      <c r="FK139" s="14">
        <f>INDEX(属性投放!$BQ$6:$BQ$85,(卡牌属性!$DU139-2)*20+卡牌属性!$DV139)</f>
        <v>625</v>
      </c>
      <c r="FL139" s="14">
        <f>INDEX(属性投放!$BQ$6:$BQ$85,(卡牌属性!$DU139-2)*20+卡牌属性!$DV139)</f>
        <v>625</v>
      </c>
      <c r="FM139" s="14">
        <f>INDEX(属性投放!$BQ$6:$BQ$85,(卡牌属性!$DU139-2)*20+卡牌属性!$DV139)</f>
        <v>625</v>
      </c>
      <c r="FN139" s="14">
        <f>INDEX(属性投放!$BQ$6:$BQ$85,(卡牌属性!$DU139-2)*20+卡牌属性!$DV139)</f>
        <v>625</v>
      </c>
      <c r="FO139" s="14">
        <f>INDEX(属性投放!$BQ$6:$BQ$85,(卡牌属性!$DU139-2)*20+卡牌属性!$DV139)</f>
        <v>625</v>
      </c>
      <c r="FP139" s="14">
        <f>INDEX(属性投放!$BR$6:$BR$85,(卡牌属性!$DU139-2)*20+卡牌属性!$DV139)</f>
        <v>12500</v>
      </c>
      <c r="FQ139" s="14">
        <f>INDEX(属性投放!$BR$6:$BR$85,(卡牌属性!$DU139-2)*20+卡牌属性!$DV139)</f>
        <v>12500</v>
      </c>
      <c r="FR139" s="14">
        <f>INDEX(属性投放!$BR$6:$BR$85,(卡牌属性!$DU139-2)*20+卡牌属性!$DV139)</f>
        <v>12500</v>
      </c>
      <c r="FS139" s="14">
        <f>INDEX(属性投放!$BR$6:$BR$85,(卡牌属性!$DU139-2)*20+卡牌属性!$DV139)</f>
        <v>12500</v>
      </c>
      <c r="FT139" s="14">
        <f>INDEX(属性投放!$BR$6:$BR$85,(卡牌属性!$DU139-2)*20+卡牌属性!$DV139)</f>
        <v>12500</v>
      </c>
      <c r="FX139" s="13">
        <v>135</v>
      </c>
      <c r="FY139" s="13">
        <f t="shared" si="299"/>
        <v>27</v>
      </c>
      <c r="FZ139" s="14">
        <f t="shared" si="361"/>
        <v>1102030</v>
      </c>
      <c r="GA139" s="14" t="s">
        <v>1478</v>
      </c>
      <c r="GB139" s="14">
        <f t="shared" si="336"/>
        <v>5</v>
      </c>
      <c r="GC139" s="14" t="str">
        <f t="shared" si="337"/>
        <v>燕青-5星</v>
      </c>
      <c r="GD139" s="14">
        <f>INDEX(Y$6:Y$36,$FY139)+INDEX(属性偏向!Z$4:Z$8,卡牌属性!$GB139)</f>
        <v>9</v>
      </c>
      <c r="GE139" s="14" t="str">
        <f>INDEX(属性评价,卡牌属性!GD139)</f>
        <v>S</v>
      </c>
      <c r="GF139" s="14">
        <f>INDEX(Z$6:Z$36,$FY139)+INDEX(属性偏向!AA$4:AA$8,卡牌属性!$GB139)</f>
        <v>9</v>
      </c>
      <c r="GG139" s="14" t="str">
        <f>INDEX(属性评价,卡牌属性!GF139)</f>
        <v>S</v>
      </c>
      <c r="GH139" s="14">
        <f>INDEX(AA$6:AA$36,$FY139)+INDEX(属性偏向!AB$4:AB$8,卡牌属性!$GB139)</f>
        <v>8</v>
      </c>
      <c r="GI139" s="14" t="str">
        <f>INDEX(属性评价,卡牌属性!GH139)</f>
        <v>A+</v>
      </c>
      <c r="HA139" s="13">
        <v>135</v>
      </c>
      <c r="HB139" s="13">
        <f>MATCH(HA139-1,属性投放!$T$6:$T$66,1)</f>
        <v>43</v>
      </c>
      <c r="HC139" s="13">
        <f>MATCH(HA139,属性投放!$AN$6:$AN$58,1)-1</f>
        <v>46</v>
      </c>
      <c r="HD139" s="13">
        <f>MATCH(HA139-1,属性投放!$AD$6:$AD$26,1)</f>
        <v>19</v>
      </c>
      <c r="HE139" s="13" t="str">
        <f>INDEX(属性投放!$AB$7:$AB$26,卡牌属性!HD139)</f>
        <v>无间</v>
      </c>
      <c r="HF139" s="14">
        <f t="shared" si="338"/>
        <v>7400</v>
      </c>
      <c r="HG139" s="14">
        <f t="shared" si="339"/>
        <v>3684</v>
      </c>
      <c r="HH139" s="14">
        <f t="shared" si="340"/>
        <v>73300</v>
      </c>
      <c r="HI139" s="14">
        <f t="shared" si="341"/>
        <v>25</v>
      </c>
      <c r="HJ139" s="14">
        <f t="shared" si="342"/>
        <v>13</v>
      </c>
      <c r="HK139" s="14">
        <f t="shared" si="343"/>
        <v>250</v>
      </c>
      <c r="HL139" s="14">
        <f>HF139+HI139*($HA139-INDEX(属性投放!$AD$6:$AD$26,卡牌属性!$HD139))</f>
        <v>7475</v>
      </c>
      <c r="HM139" s="14">
        <f>HG139+HJ139*($HA139-INDEX(属性投放!$AD$6:$AD$26,卡牌属性!$HD139))</f>
        <v>3723</v>
      </c>
      <c r="HN139" s="14">
        <f>HH139+HK139*($HA139-INDEX(属性投放!$AD$6:$AD$26,卡牌属性!$HD139))</f>
        <v>74050</v>
      </c>
      <c r="HO139" s="14">
        <f t="shared" si="344"/>
        <v>10415</v>
      </c>
      <c r="HP139" s="14">
        <f t="shared" si="345"/>
        <v>5211</v>
      </c>
      <c r="HQ139" s="14">
        <f t="shared" si="346"/>
        <v>104150</v>
      </c>
      <c r="HR139" s="14">
        <f>IF(COUNTIF(属性投放!$AN$7:$AN$58,"="&amp;卡牌属性!HA139)&gt;0,卡牌属性!HC139,0)</f>
        <v>46</v>
      </c>
      <c r="HS139" s="14">
        <f t="shared" si="347"/>
        <v>850</v>
      </c>
      <c r="HT139" s="14">
        <f t="shared" si="348"/>
        <v>425</v>
      </c>
      <c r="HU139" s="14">
        <f t="shared" si="349"/>
        <v>8500</v>
      </c>
      <c r="HV139" s="14">
        <f>IF(COUNTIF(属性投放!$AD$6:$AD$26,"="&amp;卡牌属性!HA139)&gt;0,卡牌属性!HD139,0)</f>
        <v>0</v>
      </c>
      <c r="HW139" s="14">
        <f t="shared" si="350"/>
        <v>0</v>
      </c>
      <c r="HX139" s="14">
        <f t="shared" si="351"/>
        <v>0</v>
      </c>
      <c r="HY139" s="14">
        <f t="shared" si="352"/>
        <v>0</v>
      </c>
      <c r="HZ139" s="14">
        <f t="shared" si="362"/>
        <v>25</v>
      </c>
      <c r="IA139" s="14">
        <f t="shared" si="363"/>
        <v>13</v>
      </c>
      <c r="IB139" s="14">
        <f t="shared" si="364"/>
        <v>250</v>
      </c>
      <c r="IC139" s="14">
        <f t="shared" si="365"/>
        <v>17890</v>
      </c>
      <c r="ID139" s="14">
        <f t="shared" si="366"/>
        <v>8934</v>
      </c>
      <c r="IE139" s="14">
        <f t="shared" si="367"/>
        <v>178200</v>
      </c>
      <c r="IF139" s="14">
        <f t="shared" si="368"/>
        <v>760</v>
      </c>
      <c r="IG139" s="14">
        <f t="shared" si="369"/>
        <v>25500</v>
      </c>
      <c r="IH139" s="14">
        <f t="shared" si="370"/>
        <v>0</v>
      </c>
      <c r="II139" s="14">
        <f t="shared" si="371"/>
        <v>535780</v>
      </c>
      <c r="IJ139" s="17">
        <f t="shared" si="372"/>
        <v>1.4184926648997723E-3</v>
      </c>
      <c r="IK139" s="17">
        <f t="shared" si="373"/>
        <v>4.7594161782821311E-2</v>
      </c>
      <c r="IL139" s="17">
        <f t="shared" si="374"/>
        <v>0</v>
      </c>
      <c r="IM139" s="23">
        <f>SUM(IF$5:IF139)</f>
        <v>49060</v>
      </c>
      <c r="IN139" s="14">
        <f>SUM(IG$5:IG139)</f>
        <v>312520</v>
      </c>
      <c r="IO139" s="14">
        <f>SUM(IH$5:IH139)</f>
        <v>130660</v>
      </c>
      <c r="IP139" s="17">
        <f t="shared" si="375"/>
        <v>9.1567434394714251E-2</v>
      </c>
      <c r="IQ139" s="17">
        <f t="shared" si="376"/>
        <v>0.58329911530852219</v>
      </c>
      <c r="IR139" s="17">
        <f t="shared" si="377"/>
        <v>0.24386875209974243</v>
      </c>
    </row>
    <row r="140" spans="31:252" ht="16.5" x14ac:dyDescent="0.2">
      <c r="AE140" s="13">
        <v>136</v>
      </c>
      <c r="AF140" s="13">
        <f t="shared" si="353"/>
        <v>7</v>
      </c>
      <c r="AG140" s="13">
        <f t="shared" si="321"/>
        <v>4</v>
      </c>
      <c r="AH140" s="14">
        <f t="shared" si="322"/>
        <v>1101007</v>
      </c>
      <c r="AI140" s="14" t="str">
        <f t="shared" si="323"/>
        <v>战斗曹焱兵16突</v>
      </c>
      <c r="AJ140" s="25" t="s">
        <v>162</v>
      </c>
      <c r="AK140" s="14">
        <v>1</v>
      </c>
      <c r="AL140" s="14">
        <f t="shared" si="324"/>
        <v>16</v>
      </c>
      <c r="AM140" s="14">
        <f>INDEX(属性投放!$DE$6:$DE$85,(卡牌属性!AG140-2)*20+卡牌属性!AL140)</f>
        <v>18324</v>
      </c>
      <c r="AN140" s="14">
        <f t="shared" si="300"/>
        <v>18324</v>
      </c>
      <c r="AO140" s="14">
        <f t="shared" si="300"/>
        <v>18324</v>
      </c>
      <c r="AP140" s="14">
        <f t="shared" si="300"/>
        <v>18324</v>
      </c>
      <c r="AQ140" s="14">
        <f t="shared" si="300"/>
        <v>18324</v>
      </c>
      <c r="AR140" s="14">
        <f>INDEX(属性投放!$DF$6:$DF$85,(卡牌属性!AG140-2)*20+卡牌属性!AL140)</f>
        <v>9163</v>
      </c>
      <c r="AS140" s="14">
        <f t="shared" si="301"/>
        <v>9163</v>
      </c>
      <c r="AT140" s="14">
        <f t="shared" si="301"/>
        <v>9163</v>
      </c>
      <c r="AU140" s="14">
        <f t="shared" si="301"/>
        <v>9163</v>
      </c>
      <c r="AV140" s="14">
        <f t="shared" si="301"/>
        <v>9163</v>
      </c>
      <c r="AW140" s="14">
        <f>INDEX(属性投放!$DG$6:$DG$85,(卡牌属性!AG140-2)*20+卡牌属性!AL140)</f>
        <v>91520</v>
      </c>
      <c r="AX140" s="14">
        <f t="shared" si="302"/>
        <v>91520</v>
      </c>
      <c r="AY140" s="14">
        <f t="shared" si="302"/>
        <v>91520</v>
      </c>
      <c r="AZ140" s="14">
        <f t="shared" si="302"/>
        <v>91520</v>
      </c>
      <c r="BA140" s="14">
        <f t="shared" si="302"/>
        <v>91520</v>
      </c>
      <c r="BB140" s="14">
        <f>INDEX(属性投放!$DK$6:$DK$85,(卡牌属性!AG140-2)*20+卡牌属性!AL140)</f>
        <v>417</v>
      </c>
      <c r="BC140" s="14">
        <f t="shared" si="303"/>
        <v>417</v>
      </c>
      <c r="BD140" s="14">
        <f t="shared" si="303"/>
        <v>417</v>
      </c>
      <c r="BE140" s="14">
        <f t="shared" si="303"/>
        <v>417</v>
      </c>
      <c r="BF140" s="14">
        <f t="shared" si="303"/>
        <v>417</v>
      </c>
      <c r="BG140" s="14">
        <f>INDEX(属性投放!$DL$6:$DL$85,(卡牌属性!AG140-2)*20+卡牌属性!AL140)</f>
        <v>209</v>
      </c>
      <c r="BH140" s="14">
        <f t="shared" si="304"/>
        <v>209</v>
      </c>
      <c r="BI140" s="14">
        <f t="shared" si="304"/>
        <v>209</v>
      </c>
      <c r="BJ140" s="14">
        <f t="shared" si="304"/>
        <v>209</v>
      </c>
      <c r="BK140" s="14">
        <f t="shared" si="304"/>
        <v>209</v>
      </c>
      <c r="BL140" s="14">
        <f>INDEX(属性投放!$DM$6:$DM$85,(卡牌属性!AG140-2)*20+卡牌属性!AL140)</f>
        <v>2085</v>
      </c>
      <c r="BM140" s="14">
        <f t="shared" si="305"/>
        <v>2085</v>
      </c>
      <c r="BN140" s="14">
        <f t="shared" si="305"/>
        <v>2085</v>
      </c>
      <c r="BO140" s="14">
        <f t="shared" si="305"/>
        <v>2085</v>
      </c>
      <c r="BP140" s="14">
        <f t="shared" si="305"/>
        <v>2085</v>
      </c>
      <c r="BU140" s="13">
        <v>136</v>
      </c>
      <c r="BV140" s="13">
        <f t="shared" si="325"/>
        <v>7</v>
      </c>
      <c r="BW140" s="14">
        <f t="shared" si="326"/>
        <v>4</v>
      </c>
      <c r="BX140" s="14">
        <f t="shared" si="327"/>
        <v>1102007</v>
      </c>
      <c r="BY140" s="14" t="str">
        <f t="shared" si="328"/>
        <v>天使缇娜16突</v>
      </c>
      <c r="BZ140" s="25" t="s">
        <v>162</v>
      </c>
      <c r="CA140" s="14">
        <v>2</v>
      </c>
      <c r="CB140" s="14">
        <f t="shared" si="329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674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674</v>
      </c>
      <c r="CN140" s="14">
        <f>INDEX(属性投放!$BD$6:$BD$85,(BW140-2)*20+CB140)</f>
        <v>500</v>
      </c>
      <c r="CQ140" s="13">
        <v>136</v>
      </c>
      <c r="CR140" s="13">
        <f t="shared" si="354"/>
        <v>3</v>
      </c>
      <c r="CS140" s="13">
        <f t="shared" si="355"/>
        <v>32</v>
      </c>
      <c r="CT140" s="14">
        <f t="shared" si="356"/>
        <v>4</v>
      </c>
      <c r="CU140" s="14">
        <f t="shared" si="357"/>
        <v>1102003</v>
      </c>
      <c r="CV140" s="14" t="str">
        <f>INDEX($O$6:$O$36,CR140)&amp;"-"&amp;INDEX(属性投放!$AB$7:$AB$36,CX140)&amp;"-魂火-"&amp;CZ140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701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702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703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704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58"/>
        <v>7</v>
      </c>
      <c r="DS140" s="14">
        <f t="shared" si="359"/>
        <v>6</v>
      </c>
      <c r="DT140" s="14">
        <f t="shared" si="360"/>
        <v>6</v>
      </c>
      <c r="DU140" s="14">
        <f t="shared" si="333"/>
        <v>4</v>
      </c>
      <c r="DV140" s="14">
        <f t="shared" si="334"/>
        <v>16</v>
      </c>
      <c r="DW140" s="14">
        <f t="shared" si="335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6"/>
        <v>8358</v>
      </c>
      <c r="EC140" s="14">
        <f t="shared" si="307"/>
        <v>8775</v>
      </c>
      <c r="ED140" s="14">
        <f t="shared" si="308"/>
        <v>9220</v>
      </c>
      <c r="EE140" s="14">
        <f t="shared" si="309"/>
        <v>9220</v>
      </c>
      <c r="EF140" s="14">
        <f t="shared" si="310"/>
        <v>10495</v>
      </c>
      <c r="EG140" s="14">
        <f t="shared" si="311"/>
        <v>3660</v>
      </c>
      <c r="EH140" s="14">
        <f t="shared" si="312"/>
        <v>4114</v>
      </c>
      <c r="EI140" s="14">
        <f t="shared" si="313"/>
        <v>4114</v>
      </c>
      <c r="EJ140" s="14">
        <f t="shared" si="314"/>
        <v>4318</v>
      </c>
      <c r="EK140" s="14">
        <f t="shared" si="315"/>
        <v>4499</v>
      </c>
      <c r="EL140" s="14">
        <f t="shared" si="316"/>
        <v>72740</v>
      </c>
      <c r="EM140" s="14">
        <f t="shared" si="317"/>
        <v>82080</v>
      </c>
      <c r="EN140" s="14">
        <f t="shared" si="318"/>
        <v>82080</v>
      </c>
      <c r="EO140" s="14">
        <f t="shared" si="319"/>
        <v>86000</v>
      </c>
      <c r="EP140" s="14">
        <f t="shared" si="320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FF140" s="14">
        <f>INDEX(属性投放!$BP$6:$BP$85,(卡牌属性!$DU140-2)*20+卡牌属性!$DV140)</f>
        <v>1250</v>
      </c>
      <c r="FG140" s="14">
        <f>INDEX(属性投放!$BP$6:$BP$85,(卡牌属性!$DU140-2)*20+卡牌属性!$DV140)</f>
        <v>1250</v>
      </c>
      <c r="FH140" s="14">
        <f>INDEX(属性投放!$BP$6:$BP$85,(卡牌属性!$DU140-2)*20+卡牌属性!$DV140)</f>
        <v>1250</v>
      </c>
      <c r="FI140" s="14">
        <f>INDEX(属性投放!$BP$6:$BP$85,(卡牌属性!$DU140-2)*20+卡牌属性!$DV140)</f>
        <v>1250</v>
      </c>
      <c r="FJ140" s="14">
        <f>INDEX(属性投放!$BP$6:$BP$85,(卡牌属性!$DU140-2)*20+卡牌属性!$DV140)</f>
        <v>1250</v>
      </c>
      <c r="FK140" s="14">
        <f>INDEX(属性投放!$BQ$6:$BQ$85,(卡牌属性!$DU140-2)*20+卡牌属性!$DV140)</f>
        <v>625</v>
      </c>
      <c r="FL140" s="14">
        <f>INDEX(属性投放!$BQ$6:$BQ$85,(卡牌属性!$DU140-2)*20+卡牌属性!$DV140)</f>
        <v>625</v>
      </c>
      <c r="FM140" s="14">
        <f>INDEX(属性投放!$BQ$6:$BQ$85,(卡牌属性!$DU140-2)*20+卡牌属性!$DV140)</f>
        <v>625</v>
      </c>
      <c r="FN140" s="14">
        <f>INDEX(属性投放!$BQ$6:$BQ$85,(卡牌属性!$DU140-2)*20+卡牌属性!$DV140)</f>
        <v>625</v>
      </c>
      <c r="FO140" s="14">
        <f>INDEX(属性投放!$BQ$6:$BQ$85,(卡牌属性!$DU140-2)*20+卡牌属性!$DV140)</f>
        <v>625</v>
      </c>
      <c r="FP140" s="14">
        <f>INDEX(属性投放!$BR$6:$BR$85,(卡牌属性!$DU140-2)*20+卡牌属性!$DV140)</f>
        <v>12500</v>
      </c>
      <c r="FQ140" s="14">
        <f>INDEX(属性投放!$BR$6:$BR$85,(卡牌属性!$DU140-2)*20+卡牌属性!$DV140)</f>
        <v>12500</v>
      </c>
      <c r="FR140" s="14">
        <f>INDEX(属性投放!$BR$6:$BR$85,(卡牌属性!$DU140-2)*20+卡牌属性!$DV140)</f>
        <v>12500</v>
      </c>
      <c r="FS140" s="14">
        <f>INDEX(属性投放!$BR$6:$BR$85,(卡牌属性!$DU140-2)*20+卡牌属性!$DV140)</f>
        <v>12500</v>
      </c>
      <c r="FT140" s="14">
        <f>INDEX(属性投放!$BR$6:$BR$85,(卡牌属性!$DU140-2)*20+卡牌属性!$DV140)</f>
        <v>12500</v>
      </c>
      <c r="FX140" s="13">
        <v>136</v>
      </c>
      <c r="FY140" s="13">
        <f t="shared" si="299"/>
        <v>28</v>
      </c>
      <c r="FZ140" s="14">
        <f t="shared" si="361"/>
        <v>1102031</v>
      </c>
      <c r="GA140" s="14" t="s">
        <v>1478</v>
      </c>
      <c r="GB140" s="14">
        <f t="shared" si="336"/>
        <v>1</v>
      </c>
      <c r="GC140" s="14" t="str">
        <f t="shared" si="337"/>
        <v>秦琼-1星</v>
      </c>
      <c r="GD140" s="14">
        <f>INDEX(Y$6:Y$36,$FY140)+INDEX(属性偏向!Z$4:Z$8,卡牌属性!$GB140)</f>
        <v>7</v>
      </c>
      <c r="GE140" s="14" t="str">
        <f>INDEX(属性评价,卡牌属性!GD140)</f>
        <v>A</v>
      </c>
      <c r="GF140" s="14">
        <f>INDEX(Z$6:Z$36,$FY140)+INDEX(属性偏向!AA$4:AA$8,卡牌属性!$GB140)</f>
        <v>7</v>
      </c>
      <c r="GG140" s="14" t="str">
        <f>INDEX(属性评价,卡牌属性!GF140)</f>
        <v>A</v>
      </c>
      <c r="GH140" s="14">
        <f>INDEX(AA$6:AA$36,$FY140)+INDEX(属性偏向!AB$4:AB$8,卡牌属性!$GB140)</f>
        <v>7</v>
      </c>
      <c r="GI140" s="14" t="str">
        <f>INDEX(属性评价,卡牌属性!GH140)</f>
        <v>A</v>
      </c>
      <c r="HA140" s="13">
        <v>136</v>
      </c>
      <c r="HB140" s="13">
        <f>MATCH(HA140-1,属性投放!$T$6:$T$66,1)</f>
        <v>43</v>
      </c>
      <c r="HC140" s="13">
        <f>MATCH(HA140,属性投放!$AN$6:$AN$58,1)-1</f>
        <v>46</v>
      </c>
      <c r="HD140" s="13">
        <f>MATCH(HA140-1,属性投放!$AD$6:$AD$26,1)</f>
        <v>19</v>
      </c>
      <c r="HE140" s="13" t="str">
        <f>INDEX(属性投放!$AB$7:$AB$26,卡牌属性!HD140)</f>
        <v>无间</v>
      </c>
      <c r="HF140" s="14">
        <f t="shared" si="338"/>
        <v>7400</v>
      </c>
      <c r="HG140" s="14">
        <f t="shared" si="339"/>
        <v>3684</v>
      </c>
      <c r="HH140" s="14">
        <f t="shared" si="340"/>
        <v>73300</v>
      </c>
      <c r="HI140" s="14">
        <f t="shared" si="341"/>
        <v>25</v>
      </c>
      <c r="HJ140" s="14">
        <f t="shared" si="342"/>
        <v>13</v>
      </c>
      <c r="HK140" s="14">
        <f t="shared" si="343"/>
        <v>250</v>
      </c>
      <c r="HL140" s="14">
        <f>HF140+HI140*($HA140-INDEX(属性投放!$AD$6:$AD$26,卡牌属性!$HD140))</f>
        <v>7500</v>
      </c>
      <c r="HM140" s="14">
        <f>HG140+HJ140*($HA140-INDEX(属性投放!$AD$6:$AD$26,卡牌属性!$HD140))</f>
        <v>3736</v>
      </c>
      <c r="HN140" s="14">
        <f>HH140+HK140*($HA140-INDEX(属性投放!$AD$6:$AD$26,卡牌属性!$HD140))</f>
        <v>74300</v>
      </c>
      <c r="HO140" s="14">
        <f t="shared" si="344"/>
        <v>10415</v>
      </c>
      <c r="HP140" s="14">
        <f t="shared" si="345"/>
        <v>5211</v>
      </c>
      <c r="HQ140" s="14">
        <f t="shared" si="346"/>
        <v>104150</v>
      </c>
      <c r="HR140" s="14">
        <f>IF(COUNTIF(属性投放!$AN$7:$AN$58,"="&amp;卡牌属性!HA140)&gt;0,卡牌属性!HC140,0)</f>
        <v>0</v>
      </c>
      <c r="HS140" s="14">
        <f t="shared" si="347"/>
        <v>0</v>
      </c>
      <c r="HT140" s="14">
        <f t="shared" si="348"/>
        <v>0</v>
      </c>
      <c r="HU140" s="14">
        <f t="shared" si="349"/>
        <v>0</v>
      </c>
      <c r="HV140" s="14">
        <f>IF(COUNTIF(属性投放!$AD$6:$AD$26,"="&amp;卡牌属性!HA140)&gt;0,卡牌属性!HD140,0)</f>
        <v>0</v>
      </c>
      <c r="HW140" s="14">
        <f t="shared" si="350"/>
        <v>0</v>
      </c>
      <c r="HX140" s="14">
        <f t="shared" si="351"/>
        <v>0</v>
      </c>
      <c r="HY140" s="14">
        <f t="shared" si="352"/>
        <v>0</v>
      </c>
      <c r="HZ140" s="14">
        <f t="shared" si="362"/>
        <v>25</v>
      </c>
      <c r="IA140" s="14">
        <f t="shared" si="363"/>
        <v>13</v>
      </c>
      <c r="IB140" s="14">
        <f t="shared" si="364"/>
        <v>250</v>
      </c>
      <c r="IC140" s="14">
        <f t="shared" si="365"/>
        <v>17915</v>
      </c>
      <c r="ID140" s="14">
        <f t="shared" si="366"/>
        <v>8947</v>
      </c>
      <c r="IE140" s="14">
        <f t="shared" si="367"/>
        <v>178450</v>
      </c>
      <c r="IF140" s="14">
        <f t="shared" si="368"/>
        <v>760</v>
      </c>
      <c r="IG140" s="14">
        <f t="shared" si="369"/>
        <v>0</v>
      </c>
      <c r="IH140" s="14">
        <f t="shared" si="370"/>
        <v>0</v>
      </c>
      <c r="II140" s="14">
        <f t="shared" si="371"/>
        <v>536540</v>
      </c>
      <c r="IJ140" s="17">
        <f t="shared" si="372"/>
        <v>1.4164833935960039E-3</v>
      </c>
      <c r="IK140" s="17">
        <f t="shared" si="373"/>
        <v>0</v>
      </c>
      <c r="IL140" s="17">
        <f t="shared" si="374"/>
        <v>0</v>
      </c>
      <c r="IM140" s="23">
        <f>SUM(IF$5:IF140)</f>
        <v>49820</v>
      </c>
      <c r="IN140" s="14">
        <f>SUM(IG$5:IG140)</f>
        <v>312520</v>
      </c>
      <c r="IO140" s="14">
        <f>SUM(IH$5:IH140)</f>
        <v>130660</v>
      </c>
      <c r="IP140" s="17">
        <f t="shared" si="375"/>
        <v>9.2854214038095947E-2</v>
      </c>
      <c r="IQ140" s="17">
        <f t="shared" si="376"/>
        <v>0.58247288179818835</v>
      </c>
      <c r="IR140" s="17">
        <f t="shared" si="377"/>
        <v>0.24352331606217617</v>
      </c>
    </row>
    <row r="141" spans="31:252" ht="16.5" x14ac:dyDescent="0.2">
      <c r="AE141" s="13">
        <v>137</v>
      </c>
      <c r="AF141" s="13">
        <f t="shared" si="353"/>
        <v>7</v>
      </c>
      <c r="AG141" s="13">
        <f t="shared" si="321"/>
        <v>4</v>
      </c>
      <c r="AH141" s="14">
        <f t="shared" si="322"/>
        <v>1101007</v>
      </c>
      <c r="AI141" s="14" t="str">
        <f t="shared" si="323"/>
        <v>战斗曹焱兵17突</v>
      </c>
      <c r="AJ141" s="25" t="s">
        <v>162</v>
      </c>
      <c r="AK141" s="14">
        <v>1</v>
      </c>
      <c r="AL141" s="14">
        <f t="shared" si="324"/>
        <v>17</v>
      </c>
      <c r="AM141" s="14">
        <f>INDEX(属性投放!$DE$6:$DE$85,(卡牌属性!AG141-2)*20+卡牌属性!AL141)</f>
        <v>19814</v>
      </c>
      <c r="AN141" s="14">
        <f t="shared" si="300"/>
        <v>19814</v>
      </c>
      <c r="AO141" s="14">
        <f t="shared" si="300"/>
        <v>19814</v>
      </c>
      <c r="AP141" s="14">
        <f t="shared" si="300"/>
        <v>19814</v>
      </c>
      <c r="AQ141" s="14">
        <f t="shared" si="300"/>
        <v>19814</v>
      </c>
      <c r="AR141" s="14">
        <f>INDEX(属性投放!$DF$6:$DF$85,(卡牌属性!AG141-2)*20+卡牌属性!AL141)</f>
        <v>9908</v>
      </c>
      <c r="AS141" s="14">
        <f t="shared" si="301"/>
        <v>9908</v>
      </c>
      <c r="AT141" s="14">
        <f t="shared" si="301"/>
        <v>9908</v>
      </c>
      <c r="AU141" s="14">
        <f t="shared" si="301"/>
        <v>9908</v>
      </c>
      <c r="AV141" s="14">
        <f t="shared" si="301"/>
        <v>9908</v>
      </c>
      <c r="AW141" s="14">
        <f>INDEX(属性投放!$DG$6:$DG$85,(卡牌属性!AG141-2)*20+卡牌属性!AL141)</f>
        <v>98970</v>
      </c>
      <c r="AX141" s="14">
        <f t="shared" si="302"/>
        <v>98970</v>
      </c>
      <c r="AY141" s="14">
        <f t="shared" si="302"/>
        <v>98970</v>
      </c>
      <c r="AZ141" s="14">
        <f t="shared" si="302"/>
        <v>98970</v>
      </c>
      <c r="BA141" s="14">
        <f t="shared" si="302"/>
        <v>98970</v>
      </c>
      <c r="BB141" s="14">
        <f>INDEX(属性投放!$DK$6:$DK$85,(卡牌属性!AG141-2)*20+卡牌属性!AL141)</f>
        <v>417</v>
      </c>
      <c r="BC141" s="14">
        <f t="shared" si="303"/>
        <v>417</v>
      </c>
      <c r="BD141" s="14">
        <f t="shared" si="303"/>
        <v>417</v>
      </c>
      <c r="BE141" s="14">
        <f t="shared" si="303"/>
        <v>417</v>
      </c>
      <c r="BF141" s="14">
        <f t="shared" si="303"/>
        <v>417</v>
      </c>
      <c r="BG141" s="14">
        <f>INDEX(属性投放!$DL$6:$DL$85,(卡牌属性!AG141-2)*20+卡牌属性!AL141)</f>
        <v>209</v>
      </c>
      <c r="BH141" s="14">
        <f t="shared" si="304"/>
        <v>209</v>
      </c>
      <c r="BI141" s="14">
        <f t="shared" si="304"/>
        <v>209</v>
      </c>
      <c r="BJ141" s="14">
        <f t="shared" si="304"/>
        <v>209</v>
      </c>
      <c r="BK141" s="14">
        <f t="shared" si="304"/>
        <v>209</v>
      </c>
      <c r="BL141" s="14">
        <f>INDEX(属性投放!$DM$6:$DM$85,(卡牌属性!AG141-2)*20+卡牌属性!AL141)</f>
        <v>2085</v>
      </c>
      <c r="BM141" s="14">
        <f t="shared" si="305"/>
        <v>2085</v>
      </c>
      <c r="BN141" s="14">
        <f t="shared" si="305"/>
        <v>2085</v>
      </c>
      <c r="BO141" s="14">
        <f t="shared" si="305"/>
        <v>2085</v>
      </c>
      <c r="BP141" s="14">
        <f t="shared" si="305"/>
        <v>2085</v>
      </c>
      <c r="BU141" s="13">
        <v>137</v>
      </c>
      <c r="BV141" s="13">
        <f t="shared" si="325"/>
        <v>7</v>
      </c>
      <c r="BW141" s="14">
        <f t="shared" si="326"/>
        <v>4</v>
      </c>
      <c r="BX141" s="14">
        <f t="shared" si="327"/>
        <v>1102007</v>
      </c>
      <c r="BY141" s="14" t="str">
        <f t="shared" si="328"/>
        <v>天使缇娜17突</v>
      </c>
      <c r="BZ141" s="25" t="s">
        <v>162</v>
      </c>
      <c r="CA141" s="14">
        <v>2</v>
      </c>
      <c r="CB141" s="14">
        <f t="shared" si="329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674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674</v>
      </c>
      <c r="CN141" s="14">
        <f>INDEX(属性投放!$BD$6:$BD$85,(BW141-2)*20+CB141)</f>
        <v>500</v>
      </c>
      <c r="CQ141" s="13">
        <v>137</v>
      </c>
      <c r="CR141" s="13">
        <f t="shared" si="354"/>
        <v>3</v>
      </c>
      <c r="CS141" s="13">
        <f t="shared" si="355"/>
        <v>33</v>
      </c>
      <c r="CT141" s="14">
        <f t="shared" si="356"/>
        <v>4</v>
      </c>
      <c r="CU141" s="14">
        <f t="shared" si="357"/>
        <v>1102003</v>
      </c>
      <c r="CV141" s="14" t="str">
        <f>INDEX($O$6:$O$36,CR141)&amp;"-"&amp;INDEX(属性投放!$AB$7:$AB$36,CX141)&amp;"-魂火-"&amp;CZ141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701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702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703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704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58"/>
        <v>7</v>
      </c>
      <c r="DS141" s="14">
        <f t="shared" si="359"/>
        <v>6</v>
      </c>
      <c r="DT141" s="14">
        <f t="shared" si="360"/>
        <v>6</v>
      </c>
      <c r="DU141" s="14">
        <f t="shared" si="333"/>
        <v>4</v>
      </c>
      <c r="DV141" s="14">
        <f t="shared" si="334"/>
        <v>17</v>
      </c>
      <c r="DW141" s="14">
        <f t="shared" si="335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6"/>
        <v>9958</v>
      </c>
      <c r="EC141" s="14">
        <f t="shared" si="307"/>
        <v>10445</v>
      </c>
      <c r="ED141" s="14">
        <f t="shared" si="308"/>
        <v>10995</v>
      </c>
      <c r="EE141" s="14">
        <f t="shared" si="309"/>
        <v>10995</v>
      </c>
      <c r="EF141" s="14">
        <f t="shared" si="310"/>
        <v>12445</v>
      </c>
      <c r="EG141" s="14">
        <f t="shared" si="311"/>
        <v>4411</v>
      </c>
      <c r="EH141" s="14">
        <f t="shared" si="312"/>
        <v>4914</v>
      </c>
      <c r="EI141" s="14">
        <f t="shared" si="313"/>
        <v>4914</v>
      </c>
      <c r="EJ141" s="14">
        <f t="shared" si="314"/>
        <v>5153</v>
      </c>
      <c r="EK141" s="14">
        <f t="shared" si="315"/>
        <v>5390</v>
      </c>
      <c r="EL141" s="14">
        <f t="shared" si="316"/>
        <v>87690</v>
      </c>
      <c r="EM141" s="14">
        <f t="shared" si="317"/>
        <v>98080</v>
      </c>
      <c r="EN141" s="14">
        <f t="shared" si="318"/>
        <v>98080</v>
      </c>
      <c r="EO141" s="14">
        <f t="shared" si="319"/>
        <v>102700</v>
      </c>
      <c r="EP141" s="14">
        <f t="shared" si="320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FF141" s="14">
        <f>INDEX(属性投放!$BP$6:$BP$85,(卡牌属性!$DU141-2)*20+卡牌属性!$DV141)</f>
        <v>1350</v>
      </c>
      <c r="FG141" s="14">
        <f>INDEX(属性投放!$BP$6:$BP$85,(卡牌属性!$DU141-2)*20+卡牌属性!$DV141)</f>
        <v>1350</v>
      </c>
      <c r="FH141" s="14">
        <f>INDEX(属性投放!$BP$6:$BP$85,(卡牌属性!$DU141-2)*20+卡牌属性!$DV141)</f>
        <v>1350</v>
      </c>
      <c r="FI141" s="14">
        <f>INDEX(属性投放!$BP$6:$BP$85,(卡牌属性!$DU141-2)*20+卡牌属性!$DV141)</f>
        <v>1350</v>
      </c>
      <c r="FJ141" s="14">
        <f>INDEX(属性投放!$BP$6:$BP$85,(卡牌属性!$DU141-2)*20+卡牌属性!$DV141)</f>
        <v>1350</v>
      </c>
      <c r="FK141" s="14">
        <f>INDEX(属性投放!$BQ$6:$BQ$85,(卡牌属性!$DU141-2)*20+卡牌属性!$DV141)</f>
        <v>675</v>
      </c>
      <c r="FL141" s="14">
        <f>INDEX(属性投放!$BQ$6:$BQ$85,(卡牌属性!$DU141-2)*20+卡牌属性!$DV141)</f>
        <v>675</v>
      </c>
      <c r="FM141" s="14">
        <f>INDEX(属性投放!$BQ$6:$BQ$85,(卡牌属性!$DU141-2)*20+卡牌属性!$DV141)</f>
        <v>675</v>
      </c>
      <c r="FN141" s="14">
        <f>INDEX(属性投放!$BQ$6:$BQ$85,(卡牌属性!$DU141-2)*20+卡牌属性!$DV141)</f>
        <v>675</v>
      </c>
      <c r="FO141" s="14">
        <f>INDEX(属性投放!$BQ$6:$BQ$85,(卡牌属性!$DU141-2)*20+卡牌属性!$DV141)</f>
        <v>675</v>
      </c>
      <c r="FP141" s="14">
        <f>INDEX(属性投放!$BR$6:$BR$85,(卡牌属性!$DU141-2)*20+卡牌属性!$DV141)</f>
        <v>13500</v>
      </c>
      <c r="FQ141" s="14">
        <f>INDEX(属性投放!$BR$6:$BR$85,(卡牌属性!$DU141-2)*20+卡牌属性!$DV141)</f>
        <v>13500</v>
      </c>
      <c r="FR141" s="14">
        <f>INDEX(属性投放!$BR$6:$BR$85,(卡牌属性!$DU141-2)*20+卡牌属性!$DV141)</f>
        <v>13500</v>
      </c>
      <c r="FS141" s="14">
        <f>INDEX(属性投放!$BR$6:$BR$85,(卡牌属性!$DU141-2)*20+卡牌属性!$DV141)</f>
        <v>13500</v>
      </c>
      <c r="FT141" s="14">
        <f>INDEX(属性投放!$BR$6:$BR$85,(卡牌属性!$DU141-2)*20+卡牌属性!$DV141)</f>
        <v>13500</v>
      </c>
      <c r="FX141" s="13">
        <v>137</v>
      </c>
      <c r="FY141" s="13">
        <f t="shared" si="299"/>
        <v>28</v>
      </c>
      <c r="FZ141" s="14">
        <f t="shared" si="361"/>
        <v>1102031</v>
      </c>
      <c r="GA141" s="14" t="s">
        <v>1478</v>
      </c>
      <c r="GB141" s="14">
        <f t="shared" si="336"/>
        <v>2</v>
      </c>
      <c r="GC141" s="14" t="str">
        <f t="shared" si="337"/>
        <v>秦琼-2星</v>
      </c>
      <c r="GD141" s="14">
        <f>INDEX(Y$6:Y$36,$FY141)+INDEX(属性偏向!Z$4:Z$8,卡牌属性!$GB141)</f>
        <v>8</v>
      </c>
      <c r="GE141" s="14" t="str">
        <f>INDEX(属性评价,卡牌属性!GD141)</f>
        <v>A+</v>
      </c>
      <c r="GF141" s="14">
        <f>INDEX(Z$6:Z$36,$FY141)+INDEX(属性偏向!AA$4:AA$8,卡牌属性!$GB141)</f>
        <v>8</v>
      </c>
      <c r="GG141" s="14" t="str">
        <f>INDEX(属性评价,卡牌属性!GF141)</f>
        <v>A+</v>
      </c>
      <c r="GH141" s="14">
        <f>INDEX(AA$6:AA$36,$FY141)+INDEX(属性偏向!AB$4:AB$8,卡牌属性!$GB141)</f>
        <v>8</v>
      </c>
      <c r="GI141" s="14" t="str">
        <f>INDEX(属性评价,卡牌属性!GH141)</f>
        <v>A+</v>
      </c>
      <c r="HA141" s="13">
        <v>137</v>
      </c>
      <c r="HB141" s="13">
        <f>MATCH(HA141-1,属性投放!$T$6:$T$66,1)</f>
        <v>44</v>
      </c>
      <c r="HC141" s="13">
        <f>MATCH(HA141,属性投放!$AN$6:$AN$58,1)-1</f>
        <v>47</v>
      </c>
      <c r="HD141" s="13">
        <f>MATCH(HA141-1,属性投放!$AD$6:$AD$26,1)</f>
        <v>19</v>
      </c>
      <c r="HE141" s="13" t="str">
        <f>INDEX(属性投放!$AB$7:$AB$26,卡牌属性!HD141)</f>
        <v>无间</v>
      </c>
      <c r="HF141" s="14">
        <f t="shared" si="338"/>
        <v>7400</v>
      </c>
      <c r="HG141" s="14">
        <f t="shared" si="339"/>
        <v>3684</v>
      </c>
      <c r="HH141" s="14">
        <f t="shared" si="340"/>
        <v>73300</v>
      </c>
      <c r="HI141" s="14">
        <f t="shared" si="341"/>
        <v>25</v>
      </c>
      <c r="HJ141" s="14">
        <f t="shared" si="342"/>
        <v>13</v>
      </c>
      <c r="HK141" s="14">
        <f t="shared" si="343"/>
        <v>250</v>
      </c>
      <c r="HL141" s="14">
        <f>HF141+HI141*($HA141-INDEX(属性投放!$AD$6:$AD$26,卡牌属性!$HD141))</f>
        <v>7525</v>
      </c>
      <c r="HM141" s="14">
        <f>HG141+HJ141*($HA141-INDEX(属性投放!$AD$6:$AD$26,卡牌属性!$HD141))</f>
        <v>3749</v>
      </c>
      <c r="HN141" s="14">
        <f>HH141+HK141*($HA141-INDEX(属性投放!$AD$6:$AD$26,卡牌属性!$HD141))</f>
        <v>74550</v>
      </c>
      <c r="HO141" s="14">
        <f t="shared" si="344"/>
        <v>11265</v>
      </c>
      <c r="HP141" s="14">
        <f t="shared" si="345"/>
        <v>5636</v>
      </c>
      <c r="HQ141" s="14">
        <f t="shared" si="346"/>
        <v>112650</v>
      </c>
      <c r="HR141" s="14">
        <f>IF(COUNTIF(属性投放!$AN$7:$AN$58,"="&amp;卡牌属性!HA141)&gt;0,卡牌属性!HC141,0)</f>
        <v>47</v>
      </c>
      <c r="HS141" s="14">
        <f t="shared" si="347"/>
        <v>850</v>
      </c>
      <c r="HT141" s="14">
        <f t="shared" si="348"/>
        <v>425</v>
      </c>
      <c r="HU141" s="14">
        <f t="shared" si="349"/>
        <v>8500</v>
      </c>
      <c r="HV141" s="14">
        <f>IF(COUNTIF(属性投放!$AD$6:$AD$26,"="&amp;卡牌属性!HA141)&gt;0,卡牌属性!HD141,0)</f>
        <v>0</v>
      </c>
      <c r="HW141" s="14">
        <f t="shared" si="350"/>
        <v>0</v>
      </c>
      <c r="HX141" s="14">
        <f t="shared" si="351"/>
        <v>0</v>
      </c>
      <c r="HY141" s="14">
        <f t="shared" si="352"/>
        <v>0</v>
      </c>
      <c r="HZ141" s="14">
        <f t="shared" si="362"/>
        <v>25</v>
      </c>
      <c r="IA141" s="14">
        <f t="shared" si="363"/>
        <v>13</v>
      </c>
      <c r="IB141" s="14">
        <f t="shared" si="364"/>
        <v>250</v>
      </c>
      <c r="IC141" s="14">
        <f t="shared" si="365"/>
        <v>18790</v>
      </c>
      <c r="ID141" s="14">
        <f t="shared" si="366"/>
        <v>9385</v>
      </c>
      <c r="IE141" s="14">
        <f t="shared" si="367"/>
        <v>187200</v>
      </c>
      <c r="IF141" s="14">
        <f t="shared" si="368"/>
        <v>760</v>
      </c>
      <c r="IG141" s="14">
        <f t="shared" si="369"/>
        <v>25500</v>
      </c>
      <c r="IH141" s="14">
        <f t="shared" si="370"/>
        <v>0</v>
      </c>
      <c r="II141" s="14">
        <f t="shared" si="371"/>
        <v>562800</v>
      </c>
      <c r="IJ141" s="17">
        <f t="shared" si="372"/>
        <v>1.3503909026297085E-3</v>
      </c>
      <c r="IK141" s="17">
        <f t="shared" si="373"/>
        <v>4.5309168443496799E-2</v>
      </c>
      <c r="IL141" s="17">
        <f t="shared" si="374"/>
        <v>0</v>
      </c>
      <c r="IM141" s="23">
        <f>SUM(IF$5:IF141)</f>
        <v>50580</v>
      </c>
      <c r="IN141" s="14">
        <f>SUM(IG$5:IG141)</f>
        <v>338020</v>
      </c>
      <c r="IO141" s="14">
        <f>SUM(IH$5:IH141)</f>
        <v>130660</v>
      </c>
      <c r="IP141" s="17">
        <f t="shared" si="375"/>
        <v>8.9872068230277186E-2</v>
      </c>
      <c r="IQ141" s="17">
        <f t="shared" si="376"/>
        <v>0.60060412224591331</v>
      </c>
      <c r="IR141" s="17">
        <f t="shared" si="377"/>
        <v>0.23216062544420754</v>
      </c>
    </row>
    <row r="142" spans="31:252" ht="16.5" x14ac:dyDescent="0.2">
      <c r="AE142" s="13">
        <v>138</v>
      </c>
      <c r="AF142" s="13">
        <f t="shared" si="353"/>
        <v>7</v>
      </c>
      <c r="AG142" s="13">
        <f t="shared" si="321"/>
        <v>4</v>
      </c>
      <c r="AH142" s="14">
        <f t="shared" si="322"/>
        <v>1101007</v>
      </c>
      <c r="AI142" s="14" t="str">
        <f t="shared" si="323"/>
        <v>战斗曹焱兵18突</v>
      </c>
      <c r="AJ142" s="25" t="s">
        <v>162</v>
      </c>
      <c r="AK142" s="14">
        <v>1</v>
      </c>
      <c r="AL142" s="14">
        <f t="shared" si="324"/>
        <v>18</v>
      </c>
      <c r="AM142" s="14">
        <f>INDEX(属性投放!$DE$6:$DE$85,(卡牌属性!AG142-2)*20+卡牌属性!AL142)</f>
        <v>21304</v>
      </c>
      <c r="AN142" s="14">
        <f t="shared" si="300"/>
        <v>21304</v>
      </c>
      <c r="AO142" s="14">
        <f t="shared" si="300"/>
        <v>21304</v>
      </c>
      <c r="AP142" s="14">
        <f t="shared" si="300"/>
        <v>21304</v>
      </c>
      <c r="AQ142" s="14">
        <f t="shared" si="300"/>
        <v>21304</v>
      </c>
      <c r="AR142" s="14">
        <f>INDEX(属性投放!$DF$6:$DF$85,(卡牌属性!AG142-2)*20+卡牌属性!AL142)</f>
        <v>10653</v>
      </c>
      <c r="AS142" s="14">
        <f t="shared" si="301"/>
        <v>10653</v>
      </c>
      <c r="AT142" s="14">
        <f t="shared" si="301"/>
        <v>10653</v>
      </c>
      <c r="AU142" s="14">
        <f t="shared" si="301"/>
        <v>10653</v>
      </c>
      <c r="AV142" s="14">
        <f t="shared" si="301"/>
        <v>10653</v>
      </c>
      <c r="AW142" s="14">
        <f>INDEX(属性投放!$DG$6:$DG$85,(卡牌属性!AG142-2)*20+卡牌属性!AL142)</f>
        <v>106420</v>
      </c>
      <c r="AX142" s="14">
        <f t="shared" si="302"/>
        <v>106420</v>
      </c>
      <c r="AY142" s="14">
        <f t="shared" si="302"/>
        <v>106420</v>
      </c>
      <c r="AZ142" s="14">
        <f t="shared" si="302"/>
        <v>106420</v>
      </c>
      <c r="BA142" s="14">
        <f t="shared" si="302"/>
        <v>106420</v>
      </c>
      <c r="BB142" s="14">
        <f>INDEX(属性投放!$DK$6:$DK$85,(卡牌属性!AG142-2)*20+卡牌属性!AL142)</f>
        <v>417</v>
      </c>
      <c r="BC142" s="14">
        <f t="shared" si="303"/>
        <v>417</v>
      </c>
      <c r="BD142" s="14">
        <f t="shared" si="303"/>
        <v>417</v>
      </c>
      <c r="BE142" s="14">
        <f t="shared" si="303"/>
        <v>417</v>
      </c>
      <c r="BF142" s="14">
        <f t="shared" si="303"/>
        <v>417</v>
      </c>
      <c r="BG142" s="14">
        <f>INDEX(属性投放!$DL$6:$DL$85,(卡牌属性!AG142-2)*20+卡牌属性!AL142)</f>
        <v>209</v>
      </c>
      <c r="BH142" s="14">
        <f t="shared" si="304"/>
        <v>209</v>
      </c>
      <c r="BI142" s="14">
        <f t="shared" si="304"/>
        <v>209</v>
      </c>
      <c r="BJ142" s="14">
        <f t="shared" si="304"/>
        <v>209</v>
      </c>
      <c r="BK142" s="14">
        <f t="shared" si="304"/>
        <v>209</v>
      </c>
      <c r="BL142" s="14">
        <f>INDEX(属性投放!$DM$6:$DM$85,(卡牌属性!AG142-2)*20+卡牌属性!AL142)</f>
        <v>2085</v>
      </c>
      <c r="BM142" s="14">
        <f t="shared" si="305"/>
        <v>2085</v>
      </c>
      <c r="BN142" s="14">
        <f t="shared" si="305"/>
        <v>2085</v>
      </c>
      <c r="BO142" s="14">
        <f t="shared" si="305"/>
        <v>2085</v>
      </c>
      <c r="BP142" s="14">
        <f t="shared" si="305"/>
        <v>2085</v>
      </c>
      <c r="BU142" s="13">
        <v>138</v>
      </c>
      <c r="BV142" s="13">
        <f t="shared" si="325"/>
        <v>7</v>
      </c>
      <c r="BW142" s="14">
        <f t="shared" si="326"/>
        <v>4</v>
      </c>
      <c r="BX142" s="14">
        <f t="shared" si="327"/>
        <v>1102007</v>
      </c>
      <c r="BY142" s="14" t="str">
        <f t="shared" si="328"/>
        <v>天使缇娜18突</v>
      </c>
      <c r="BZ142" s="25" t="s">
        <v>162</v>
      </c>
      <c r="CA142" s="14">
        <v>2</v>
      </c>
      <c r="CB142" s="14">
        <f t="shared" si="329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674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674</v>
      </c>
      <c r="CN142" s="14">
        <f>INDEX(属性投放!$BD$6:$BD$85,(BW142-2)*20+CB142)</f>
        <v>500</v>
      </c>
      <c r="CQ142" s="13">
        <v>138</v>
      </c>
      <c r="CR142" s="13">
        <f t="shared" si="354"/>
        <v>3</v>
      </c>
      <c r="CS142" s="13">
        <f t="shared" si="355"/>
        <v>34</v>
      </c>
      <c r="CT142" s="14">
        <f t="shared" si="356"/>
        <v>4</v>
      </c>
      <c r="CU142" s="14">
        <f t="shared" si="357"/>
        <v>1102003</v>
      </c>
      <c r="CV142" s="14" t="str">
        <f>INDEX($O$6:$O$36,CR142)&amp;"-"&amp;INDEX(属性投放!$AB$7:$AB$36,CX142)&amp;"-魂火-"&amp;CZ142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701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702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703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704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58"/>
        <v>7</v>
      </c>
      <c r="DS142" s="14">
        <f t="shared" si="359"/>
        <v>6</v>
      </c>
      <c r="DT142" s="14">
        <f t="shared" si="360"/>
        <v>6</v>
      </c>
      <c r="DU142" s="14">
        <f t="shared" si="333"/>
        <v>4</v>
      </c>
      <c r="DV142" s="14">
        <f t="shared" si="334"/>
        <v>18</v>
      </c>
      <c r="DW142" s="14">
        <f t="shared" si="335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6"/>
        <v>11708</v>
      </c>
      <c r="EC142" s="14">
        <f t="shared" si="307"/>
        <v>12275</v>
      </c>
      <c r="ED142" s="14">
        <f t="shared" si="308"/>
        <v>12945</v>
      </c>
      <c r="EE142" s="14">
        <f t="shared" si="309"/>
        <v>12945</v>
      </c>
      <c r="EF142" s="14">
        <f t="shared" si="310"/>
        <v>14595</v>
      </c>
      <c r="EG142" s="14">
        <f t="shared" si="311"/>
        <v>5230</v>
      </c>
      <c r="EH142" s="14">
        <f t="shared" si="312"/>
        <v>5789</v>
      </c>
      <c r="EI142" s="14">
        <f t="shared" si="313"/>
        <v>5789</v>
      </c>
      <c r="EJ142" s="14">
        <f t="shared" si="314"/>
        <v>6068</v>
      </c>
      <c r="EK142" s="14">
        <f t="shared" si="315"/>
        <v>6369</v>
      </c>
      <c r="EL142" s="14">
        <f t="shared" si="316"/>
        <v>103990</v>
      </c>
      <c r="EM142" s="14">
        <f t="shared" si="317"/>
        <v>115580</v>
      </c>
      <c r="EN142" s="14">
        <f t="shared" si="318"/>
        <v>115580</v>
      </c>
      <c r="EO142" s="14">
        <f t="shared" si="319"/>
        <v>121000</v>
      </c>
      <c r="EP142" s="14">
        <f t="shared" si="320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FF142" s="14">
        <f>INDEX(属性投放!$BP$6:$BP$85,(卡牌属性!$DU142-2)*20+卡牌属性!$DV142)</f>
        <v>2350</v>
      </c>
      <c r="FG142" s="14">
        <f>INDEX(属性投放!$BP$6:$BP$85,(卡牌属性!$DU142-2)*20+卡牌属性!$DV142)</f>
        <v>2350</v>
      </c>
      <c r="FH142" s="14">
        <f>INDEX(属性投放!$BP$6:$BP$85,(卡牌属性!$DU142-2)*20+卡牌属性!$DV142)</f>
        <v>2350</v>
      </c>
      <c r="FI142" s="14">
        <f>INDEX(属性投放!$BP$6:$BP$85,(卡牌属性!$DU142-2)*20+卡牌属性!$DV142)</f>
        <v>2350</v>
      </c>
      <c r="FJ142" s="14">
        <f>INDEX(属性投放!$BP$6:$BP$85,(卡牌属性!$DU142-2)*20+卡牌属性!$DV142)</f>
        <v>2350</v>
      </c>
      <c r="FK142" s="14">
        <f>INDEX(属性投放!$BQ$6:$BQ$85,(卡牌属性!$DU142-2)*20+卡牌属性!$DV142)</f>
        <v>1175</v>
      </c>
      <c r="FL142" s="14">
        <f>INDEX(属性投放!$BQ$6:$BQ$85,(卡牌属性!$DU142-2)*20+卡牌属性!$DV142)</f>
        <v>1175</v>
      </c>
      <c r="FM142" s="14">
        <f>INDEX(属性投放!$BQ$6:$BQ$85,(卡牌属性!$DU142-2)*20+卡牌属性!$DV142)</f>
        <v>1175</v>
      </c>
      <c r="FN142" s="14">
        <f>INDEX(属性投放!$BQ$6:$BQ$85,(卡牌属性!$DU142-2)*20+卡牌属性!$DV142)</f>
        <v>1175</v>
      </c>
      <c r="FO142" s="14">
        <f>INDEX(属性投放!$BQ$6:$BQ$85,(卡牌属性!$DU142-2)*20+卡牌属性!$DV142)</f>
        <v>1175</v>
      </c>
      <c r="FP142" s="14">
        <f>INDEX(属性投放!$BR$6:$BR$85,(卡牌属性!$DU142-2)*20+卡牌属性!$DV142)</f>
        <v>23500</v>
      </c>
      <c r="FQ142" s="14">
        <f>INDEX(属性投放!$BR$6:$BR$85,(卡牌属性!$DU142-2)*20+卡牌属性!$DV142)</f>
        <v>23500</v>
      </c>
      <c r="FR142" s="14">
        <f>INDEX(属性投放!$BR$6:$BR$85,(卡牌属性!$DU142-2)*20+卡牌属性!$DV142)</f>
        <v>23500</v>
      </c>
      <c r="FS142" s="14">
        <f>INDEX(属性投放!$BR$6:$BR$85,(卡牌属性!$DU142-2)*20+卡牌属性!$DV142)</f>
        <v>23500</v>
      </c>
      <c r="FT142" s="14">
        <f>INDEX(属性投放!$BR$6:$BR$85,(卡牌属性!$DU142-2)*20+卡牌属性!$DV142)</f>
        <v>23500</v>
      </c>
      <c r="FX142" s="13">
        <v>138</v>
      </c>
      <c r="FY142" s="13">
        <f t="shared" si="299"/>
        <v>28</v>
      </c>
      <c r="FZ142" s="14">
        <f t="shared" si="361"/>
        <v>1102031</v>
      </c>
      <c r="GA142" s="14" t="s">
        <v>1478</v>
      </c>
      <c r="GB142" s="14">
        <f t="shared" si="336"/>
        <v>3</v>
      </c>
      <c r="GC142" s="14" t="str">
        <f t="shared" si="337"/>
        <v>秦琼-3星</v>
      </c>
      <c r="GD142" s="14">
        <f>INDEX(Y$6:Y$36,$FY142)+INDEX(属性偏向!Z$4:Z$8,卡牌属性!$GB142)</f>
        <v>9</v>
      </c>
      <c r="GE142" s="14" t="str">
        <f>INDEX(属性评价,卡牌属性!GD142)</f>
        <v>S</v>
      </c>
      <c r="GF142" s="14">
        <f>INDEX(Z$6:Z$36,$FY142)+INDEX(属性偏向!AA$4:AA$8,卡牌属性!$GB142)</f>
        <v>8</v>
      </c>
      <c r="GG142" s="14" t="str">
        <f>INDEX(属性评价,卡牌属性!GF142)</f>
        <v>A+</v>
      </c>
      <c r="GH142" s="14">
        <f>INDEX(AA$6:AA$36,$FY142)+INDEX(属性偏向!AB$4:AB$8,卡牌属性!$GB142)</f>
        <v>8</v>
      </c>
      <c r="GI142" s="14" t="str">
        <f>INDEX(属性评价,卡牌属性!GH142)</f>
        <v>A+</v>
      </c>
      <c r="HA142" s="13">
        <v>138</v>
      </c>
      <c r="HB142" s="13">
        <f>MATCH(HA142-1,属性投放!$T$6:$T$66,1)</f>
        <v>45</v>
      </c>
      <c r="HC142" s="13">
        <f>MATCH(HA142,属性投放!$AN$6:$AN$58,1)-1</f>
        <v>47</v>
      </c>
      <c r="HD142" s="13">
        <f>MATCH(HA142-1,属性投放!$AD$6:$AD$26,1)</f>
        <v>19</v>
      </c>
      <c r="HE142" s="13" t="str">
        <f>INDEX(属性投放!$AB$7:$AB$26,卡牌属性!HD142)</f>
        <v>无间</v>
      </c>
      <c r="HF142" s="14">
        <f t="shared" si="338"/>
        <v>7400</v>
      </c>
      <c r="HG142" s="14">
        <f t="shared" si="339"/>
        <v>3684</v>
      </c>
      <c r="HH142" s="14">
        <f t="shared" si="340"/>
        <v>73300</v>
      </c>
      <c r="HI142" s="14">
        <f t="shared" si="341"/>
        <v>25</v>
      </c>
      <c r="HJ142" s="14">
        <f t="shared" si="342"/>
        <v>13</v>
      </c>
      <c r="HK142" s="14">
        <f t="shared" si="343"/>
        <v>250</v>
      </c>
      <c r="HL142" s="14">
        <f>HF142+HI142*($HA142-INDEX(属性投放!$AD$6:$AD$26,卡牌属性!$HD142))</f>
        <v>7550</v>
      </c>
      <c r="HM142" s="14">
        <f>HG142+HJ142*($HA142-INDEX(属性投放!$AD$6:$AD$26,卡牌属性!$HD142))</f>
        <v>3762</v>
      </c>
      <c r="HN142" s="14">
        <f>HH142+HK142*($HA142-INDEX(属性投放!$AD$6:$AD$26,卡牌属性!$HD142))</f>
        <v>74800</v>
      </c>
      <c r="HO142" s="14">
        <f t="shared" si="344"/>
        <v>11265</v>
      </c>
      <c r="HP142" s="14">
        <f t="shared" si="345"/>
        <v>5636</v>
      </c>
      <c r="HQ142" s="14">
        <f t="shared" si="346"/>
        <v>112650</v>
      </c>
      <c r="HR142" s="14">
        <f>IF(COUNTIF(属性投放!$AN$7:$AN$58,"="&amp;卡牌属性!HA142)&gt;0,卡牌属性!HC142,0)</f>
        <v>0</v>
      </c>
      <c r="HS142" s="14">
        <f t="shared" si="347"/>
        <v>0</v>
      </c>
      <c r="HT142" s="14">
        <f t="shared" si="348"/>
        <v>0</v>
      </c>
      <c r="HU142" s="14">
        <f t="shared" si="349"/>
        <v>0</v>
      </c>
      <c r="HV142" s="14">
        <f>IF(COUNTIF(属性投放!$AD$6:$AD$26,"="&amp;卡牌属性!HA142)&gt;0,卡牌属性!HD142,0)</f>
        <v>0</v>
      </c>
      <c r="HW142" s="14">
        <f t="shared" si="350"/>
        <v>0</v>
      </c>
      <c r="HX142" s="14">
        <f t="shared" si="351"/>
        <v>0</v>
      </c>
      <c r="HY142" s="14">
        <f t="shared" si="352"/>
        <v>0</v>
      </c>
      <c r="HZ142" s="14">
        <f t="shared" si="362"/>
        <v>25</v>
      </c>
      <c r="IA142" s="14">
        <f t="shared" si="363"/>
        <v>13</v>
      </c>
      <c r="IB142" s="14">
        <f t="shared" si="364"/>
        <v>250</v>
      </c>
      <c r="IC142" s="14">
        <f t="shared" si="365"/>
        <v>18815</v>
      </c>
      <c r="ID142" s="14">
        <f t="shared" si="366"/>
        <v>9398</v>
      </c>
      <c r="IE142" s="14">
        <f t="shared" si="367"/>
        <v>187450</v>
      </c>
      <c r="IF142" s="14">
        <f t="shared" si="368"/>
        <v>760</v>
      </c>
      <c r="IG142" s="14">
        <f t="shared" si="369"/>
        <v>0</v>
      </c>
      <c r="IH142" s="14">
        <f t="shared" si="370"/>
        <v>0</v>
      </c>
      <c r="II142" s="14">
        <f t="shared" si="371"/>
        <v>563560</v>
      </c>
      <c r="IJ142" s="17">
        <f t="shared" si="372"/>
        <v>1.348569806231812E-3</v>
      </c>
      <c r="IK142" s="17">
        <f t="shared" si="373"/>
        <v>0</v>
      </c>
      <c r="IL142" s="17">
        <f t="shared" si="374"/>
        <v>0</v>
      </c>
      <c r="IM142" s="23">
        <f>SUM(IF$5:IF142)</f>
        <v>51340</v>
      </c>
      <c r="IN142" s="14">
        <f>SUM(IG$5:IG142)</f>
        <v>338020</v>
      </c>
      <c r="IO142" s="14">
        <f>SUM(IH$5:IH142)</f>
        <v>130660</v>
      </c>
      <c r="IP142" s="17">
        <f t="shared" si="375"/>
        <v>9.1099439278870042E-2</v>
      </c>
      <c r="IQ142" s="17">
        <f t="shared" si="376"/>
        <v>0.59979416566115407</v>
      </c>
      <c r="IR142" s="17">
        <f t="shared" si="377"/>
        <v>0.23184754063453758</v>
      </c>
    </row>
    <row r="143" spans="31:252" ht="16.5" x14ac:dyDescent="0.2">
      <c r="AE143" s="13">
        <v>139</v>
      </c>
      <c r="AF143" s="13">
        <f t="shared" si="353"/>
        <v>7</v>
      </c>
      <c r="AG143" s="13">
        <f t="shared" si="321"/>
        <v>4</v>
      </c>
      <c r="AH143" s="14">
        <f t="shared" si="322"/>
        <v>1101007</v>
      </c>
      <c r="AI143" s="14" t="str">
        <f t="shared" si="323"/>
        <v>战斗曹焱兵19突</v>
      </c>
      <c r="AJ143" s="25" t="s">
        <v>162</v>
      </c>
      <c r="AK143" s="14">
        <v>1</v>
      </c>
      <c r="AL143" s="14">
        <f t="shared" si="324"/>
        <v>19</v>
      </c>
      <c r="AM143" s="14">
        <f>INDEX(属性投放!$DE$6:$DE$85,(卡牌属性!AG143-2)*20+卡牌属性!AL143)</f>
        <v>33219</v>
      </c>
      <c r="AN143" s="14">
        <f t="shared" si="300"/>
        <v>33219</v>
      </c>
      <c r="AO143" s="14">
        <f t="shared" si="300"/>
        <v>33219</v>
      </c>
      <c r="AP143" s="14">
        <f t="shared" si="300"/>
        <v>33219</v>
      </c>
      <c r="AQ143" s="14">
        <f t="shared" si="300"/>
        <v>33219</v>
      </c>
      <c r="AR143" s="14">
        <f>INDEX(属性投放!$DF$6:$DF$85,(卡牌属性!AG143-2)*20+卡牌属性!AL143)</f>
        <v>16623</v>
      </c>
      <c r="AS143" s="14">
        <f t="shared" si="301"/>
        <v>16623</v>
      </c>
      <c r="AT143" s="14">
        <f t="shared" si="301"/>
        <v>16623</v>
      </c>
      <c r="AU143" s="14">
        <f t="shared" si="301"/>
        <v>16623</v>
      </c>
      <c r="AV143" s="14">
        <f t="shared" si="301"/>
        <v>16623</v>
      </c>
      <c r="AW143" s="14">
        <f>INDEX(属性投放!$DG$6:$DG$85,(卡牌属性!AG143-2)*20+卡牌属性!AL143)</f>
        <v>165995</v>
      </c>
      <c r="AX143" s="14">
        <f t="shared" si="302"/>
        <v>165995</v>
      </c>
      <c r="AY143" s="14">
        <f t="shared" si="302"/>
        <v>165995</v>
      </c>
      <c r="AZ143" s="14">
        <f t="shared" si="302"/>
        <v>165995</v>
      </c>
      <c r="BA143" s="14">
        <f t="shared" si="302"/>
        <v>165995</v>
      </c>
      <c r="BB143" s="14">
        <f>INDEX(属性投放!$DK$6:$DK$85,(卡牌属性!AG143-2)*20+卡牌属性!AL143)</f>
        <v>826</v>
      </c>
      <c r="BC143" s="14">
        <f t="shared" si="303"/>
        <v>826</v>
      </c>
      <c r="BD143" s="14">
        <f t="shared" si="303"/>
        <v>826</v>
      </c>
      <c r="BE143" s="14">
        <f t="shared" si="303"/>
        <v>826</v>
      </c>
      <c r="BF143" s="14">
        <f t="shared" si="303"/>
        <v>826</v>
      </c>
      <c r="BG143" s="14">
        <f>INDEX(属性投放!$DL$6:$DL$85,(卡牌属性!AG143-2)*20+卡牌属性!AL143)</f>
        <v>413</v>
      </c>
      <c r="BH143" s="14">
        <f t="shared" si="304"/>
        <v>413</v>
      </c>
      <c r="BI143" s="14">
        <f t="shared" si="304"/>
        <v>413</v>
      </c>
      <c r="BJ143" s="14">
        <f t="shared" si="304"/>
        <v>413</v>
      </c>
      <c r="BK143" s="14">
        <f t="shared" si="304"/>
        <v>413</v>
      </c>
      <c r="BL143" s="14">
        <f>INDEX(属性投放!$DM$6:$DM$85,(卡牌属性!AG143-2)*20+卡牌属性!AL143)</f>
        <v>4130</v>
      </c>
      <c r="BM143" s="14">
        <f t="shared" si="305"/>
        <v>4130</v>
      </c>
      <c r="BN143" s="14">
        <f t="shared" si="305"/>
        <v>4130</v>
      </c>
      <c r="BO143" s="14">
        <f t="shared" si="305"/>
        <v>4130</v>
      </c>
      <c r="BP143" s="14">
        <f t="shared" si="305"/>
        <v>4130</v>
      </c>
      <c r="BU143" s="13">
        <v>139</v>
      </c>
      <c r="BV143" s="13">
        <f t="shared" si="325"/>
        <v>7</v>
      </c>
      <c r="BW143" s="14">
        <f t="shared" si="326"/>
        <v>4</v>
      </c>
      <c r="BX143" s="14">
        <f t="shared" si="327"/>
        <v>1102007</v>
      </c>
      <c r="BY143" s="14" t="str">
        <f t="shared" si="328"/>
        <v>天使缇娜19突</v>
      </c>
      <c r="BZ143" s="25" t="s">
        <v>162</v>
      </c>
      <c r="CA143" s="14">
        <v>2</v>
      </c>
      <c r="CB143" s="14">
        <f t="shared" si="329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674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674</v>
      </c>
      <c r="CN143" s="14">
        <f>INDEX(属性投放!$BD$6:$BD$85,(BW143-2)*20+CB143)</f>
        <v>750</v>
      </c>
      <c r="CQ143" s="13">
        <v>139</v>
      </c>
      <c r="CR143" s="13">
        <f t="shared" si="354"/>
        <v>3</v>
      </c>
      <c r="CS143" s="13">
        <f t="shared" si="355"/>
        <v>35</v>
      </c>
      <c r="CT143" s="14">
        <f t="shared" si="356"/>
        <v>4</v>
      </c>
      <c r="CU143" s="14">
        <f t="shared" si="357"/>
        <v>1102003</v>
      </c>
      <c r="CV143" s="14" t="str">
        <f>INDEX($O$6:$O$36,CR143)&amp;"-"&amp;INDEX(属性投放!$AB$7:$AB$36,CX143)&amp;"-魂火-"&amp;CZ143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701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702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703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704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58"/>
        <v>7</v>
      </c>
      <c r="DS143" s="14">
        <f t="shared" si="359"/>
        <v>6</v>
      </c>
      <c r="DT143" s="14">
        <f t="shared" si="360"/>
        <v>6</v>
      </c>
      <c r="DU143" s="14">
        <f t="shared" si="333"/>
        <v>4</v>
      </c>
      <c r="DV143" s="14">
        <f t="shared" si="334"/>
        <v>19</v>
      </c>
      <c r="DW143" s="14">
        <f t="shared" si="335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6"/>
        <v>14408</v>
      </c>
      <c r="EC143" s="14">
        <f t="shared" si="307"/>
        <v>15045</v>
      </c>
      <c r="ED143" s="14">
        <f t="shared" si="308"/>
        <v>15820</v>
      </c>
      <c r="EE143" s="14">
        <f t="shared" si="309"/>
        <v>15820</v>
      </c>
      <c r="EF143" s="14">
        <f t="shared" si="310"/>
        <v>17645</v>
      </c>
      <c r="EG143" s="14">
        <f t="shared" si="311"/>
        <v>6531</v>
      </c>
      <c r="EH143" s="14">
        <f t="shared" si="312"/>
        <v>7139</v>
      </c>
      <c r="EI143" s="14">
        <f t="shared" si="313"/>
        <v>7139</v>
      </c>
      <c r="EJ143" s="14">
        <f t="shared" si="314"/>
        <v>7453</v>
      </c>
      <c r="EK143" s="14">
        <f t="shared" si="315"/>
        <v>7810</v>
      </c>
      <c r="EL143" s="14">
        <f t="shared" si="316"/>
        <v>129940</v>
      </c>
      <c r="EM143" s="14">
        <f t="shared" si="317"/>
        <v>142580</v>
      </c>
      <c r="EN143" s="14">
        <f t="shared" si="318"/>
        <v>142580</v>
      </c>
      <c r="EO143" s="14">
        <f t="shared" si="319"/>
        <v>148700</v>
      </c>
      <c r="EP143" s="14">
        <f t="shared" si="320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FF143" s="14">
        <f>INDEX(属性投放!$BP$6:$BP$85,(卡牌属性!$DU143-2)*20+卡牌属性!$DV143)</f>
        <v>2350</v>
      </c>
      <c r="FG143" s="14">
        <f>INDEX(属性投放!$BP$6:$BP$85,(卡牌属性!$DU143-2)*20+卡牌属性!$DV143)</f>
        <v>2350</v>
      </c>
      <c r="FH143" s="14">
        <f>INDEX(属性投放!$BP$6:$BP$85,(卡牌属性!$DU143-2)*20+卡牌属性!$DV143)</f>
        <v>2350</v>
      </c>
      <c r="FI143" s="14">
        <f>INDEX(属性投放!$BP$6:$BP$85,(卡牌属性!$DU143-2)*20+卡牌属性!$DV143)</f>
        <v>2350</v>
      </c>
      <c r="FJ143" s="14">
        <f>INDEX(属性投放!$BP$6:$BP$85,(卡牌属性!$DU143-2)*20+卡牌属性!$DV143)</f>
        <v>2350</v>
      </c>
      <c r="FK143" s="14">
        <f>INDEX(属性投放!$BQ$6:$BQ$85,(卡牌属性!$DU143-2)*20+卡牌属性!$DV143)</f>
        <v>1175</v>
      </c>
      <c r="FL143" s="14">
        <f>INDEX(属性投放!$BQ$6:$BQ$85,(卡牌属性!$DU143-2)*20+卡牌属性!$DV143)</f>
        <v>1175</v>
      </c>
      <c r="FM143" s="14">
        <f>INDEX(属性投放!$BQ$6:$BQ$85,(卡牌属性!$DU143-2)*20+卡牌属性!$DV143)</f>
        <v>1175</v>
      </c>
      <c r="FN143" s="14">
        <f>INDEX(属性投放!$BQ$6:$BQ$85,(卡牌属性!$DU143-2)*20+卡牌属性!$DV143)</f>
        <v>1175</v>
      </c>
      <c r="FO143" s="14">
        <f>INDEX(属性投放!$BQ$6:$BQ$85,(卡牌属性!$DU143-2)*20+卡牌属性!$DV143)</f>
        <v>1175</v>
      </c>
      <c r="FP143" s="14">
        <f>INDEX(属性投放!$BR$6:$BR$85,(卡牌属性!$DU143-2)*20+卡牌属性!$DV143)</f>
        <v>23500</v>
      </c>
      <c r="FQ143" s="14">
        <f>INDEX(属性投放!$BR$6:$BR$85,(卡牌属性!$DU143-2)*20+卡牌属性!$DV143)</f>
        <v>23500</v>
      </c>
      <c r="FR143" s="14">
        <f>INDEX(属性投放!$BR$6:$BR$85,(卡牌属性!$DU143-2)*20+卡牌属性!$DV143)</f>
        <v>23500</v>
      </c>
      <c r="FS143" s="14">
        <f>INDEX(属性投放!$BR$6:$BR$85,(卡牌属性!$DU143-2)*20+卡牌属性!$DV143)</f>
        <v>23500</v>
      </c>
      <c r="FT143" s="14">
        <f>INDEX(属性投放!$BR$6:$BR$85,(卡牌属性!$DU143-2)*20+卡牌属性!$DV143)</f>
        <v>23500</v>
      </c>
      <c r="FX143" s="13">
        <v>139</v>
      </c>
      <c r="FY143" s="13">
        <f t="shared" si="299"/>
        <v>28</v>
      </c>
      <c r="FZ143" s="14">
        <f t="shared" si="361"/>
        <v>1102031</v>
      </c>
      <c r="GA143" s="14" t="s">
        <v>1478</v>
      </c>
      <c r="GB143" s="14">
        <f t="shared" si="336"/>
        <v>4</v>
      </c>
      <c r="GC143" s="14" t="str">
        <f t="shared" si="337"/>
        <v>秦琼-4星</v>
      </c>
      <c r="GD143" s="14">
        <f>INDEX(Y$6:Y$36,$FY143)+INDEX(属性偏向!Z$4:Z$8,卡牌属性!$GB143)</f>
        <v>9</v>
      </c>
      <c r="GE143" s="14" t="str">
        <f>INDEX(属性评价,卡牌属性!GD143)</f>
        <v>S</v>
      </c>
      <c r="GF143" s="14">
        <f>INDEX(Z$6:Z$36,$FY143)+INDEX(属性偏向!AA$4:AA$8,卡牌属性!$GB143)</f>
        <v>9</v>
      </c>
      <c r="GG143" s="14" t="str">
        <f>INDEX(属性评价,卡牌属性!GF143)</f>
        <v>S</v>
      </c>
      <c r="GH143" s="14">
        <f>INDEX(AA$6:AA$36,$FY143)+INDEX(属性偏向!AB$4:AB$8,卡牌属性!$GB143)</f>
        <v>9</v>
      </c>
      <c r="GI143" s="14" t="str">
        <f>INDEX(属性评价,卡牌属性!GH143)</f>
        <v>S</v>
      </c>
      <c r="HA143" s="13">
        <v>139</v>
      </c>
      <c r="HB143" s="13">
        <f>MATCH(HA143-1,属性投放!$T$6:$T$66,1)</f>
        <v>46</v>
      </c>
      <c r="HC143" s="13">
        <f>MATCH(HA143,属性投放!$AN$6:$AN$58,1)-1</f>
        <v>47</v>
      </c>
      <c r="HD143" s="13">
        <f>MATCH(HA143-1,属性投放!$AD$6:$AD$26,1)</f>
        <v>19</v>
      </c>
      <c r="HE143" s="13" t="str">
        <f>INDEX(属性投放!$AB$7:$AB$26,卡牌属性!HD143)</f>
        <v>无间</v>
      </c>
      <c r="HF143" s="14">
        <f t="shared" si="338"/>
        <v>7400</v>
      </c>
      <c r="HG143" s="14">
        <f t="shared" si="339"/>
        <v>3684</v>
      </c>
      <c r="HH143" s="14">
        <f t="shared" si="340"/>
        <v>73300</v>
      </c>
      <c r="HI143" s="14">
        <f t="shared" si="341"/>
        <v>25</v>
      </c>
      <c r="HJ143" s="14">
        <f t="shared" si="342"/>
        <v>13</v>
      </c>
      <c r="HK143" s="14">
        <f t="shared" si="343"/>
        <v>250</v>
      </c>
      <c r="HL143" s="14">
        <f>HF143+HI143*($HA143-INDEX(属性投放!$AD$6:$AD$26,卡牌属性!$HD143))</f>
        <v>7575</v>
      </c>
      <c r="HM143" s="14">
        <f>HG143+HJ143*($HA143-INDEX(属性投放!$AD$6:$AD$26,卡牌属性!$HD143))</f>
        <v>3775</v>
      </c>
      <c r="HN143" s="14">
        <f>HH143+HK143*($HA143-INDEX(属性投放!$AD$6:$AD$26,卡牌属性!$HD143))</f>
        <v>75050</v>
      </c>
      <c r="HO143" s="14">
        <f t="shared" si="344"/>
        <v>11265</v>
      </c>
      <c r="HP143" s="14">
        <f t="shared" si="345"/>
        <v>5636</v>
      </c>
      <c r="HQ143" s="14">
        <f t="shared" si="346"/>
        <v>112650</v>
      </c>
      <c r="HR143" s="14">
        <f>IF(COUNTIF(属性投放!$AN$7:$AN$58,"="&amp;卡牌属性!HA143)&gt;0,卡牌属性!HC143,0)</f>
        <v>0</v>
      </c>
      <c r="HS143" s="14">
        <f t="shared" si="347"/>
        <v>0</v>
      </c>
      <c r="HT143" s="14">
        <f t="shared" si="348"/>
        <v>0</v>
      </c>
      <c r="HU143" s="14">
        <f t="shared" si="349"/>
        <v>0</v>
      </c>
      <c r="HV143" s="14">
        <f>IF(COUNTIF(属性投放!$AD$6:$AD$26,"="&amp;卡牌属性!HA143)&gt;0,卡牌属性!HD143,0)</f>
        <v>0</v>
      </c>
      <c r="HW143" s="14">
        <f t="shared" si="350"/>
        <v>0</v>
      </c>
      <c r="HX143" s="14">
        <f t="shared" si="351"/>
        <v>0</v>
      </c>
      <c r="HY143" s="14">
        <f t="shared" si="352"/>
        <v>0</v>
      </c>
      <c r="HZ143" s="14">
        <f t="shared" si="362"/>
        <v>25</v>
      </c>
      <c r="IA143" s="14">
        <f t="shared" si="363"/>
        <v>13</v>
      </c>
      <c r="IB143" s="14">
        <f t="shared" si="364"/>
        <v>250</v>
      </c>
      <c r="IC143" s="14">
        <f t="shared" si="365"/>
        <v>18840</v>
      </c>
      <c r="ID143" s="14">
        <f t="shared" si="366"/>
        <v>9411</v>
      </c>
      <c r="IE143" s="14">
        <f t="shared" si="367"/>
        <v>187700</v>
      </c>
      <c r="IF143" s="14">
        <f t="shared" si="368"/>
        <v>760</v>
      </c>
      <c r="IG143" s="14">
        <f t="shared" si="369"/>
        <v>0</v>
      </c>
      <c r="IH143" s="14">
        <f t="shared" si="370"/>
        <v>0</v>
      </c>
      <c r="II143" s="14">
        <f t="shared" si="371"/>
        <v>564320</v>
      </c>
      <c r="IJ143" s="17">
        <f t="shared" si="372"/>
        <v>1.3467536149702297E-3</v>
      </c>
      <c r="IK143" s="17">
        <f t="shared" si="373"/>
        <v>0</v>
      </c>
      <c r="IL143" s="17">
        <f t="shared" si="374"/>
        <v>0</v>
      </c>
      <c r="IM143" s="23">
        <f>SUM(IF$5:IF143)</f>
        <v>52100</v>
      </c>
      <c r="IN143" s="14">
        <f>SUM(IG$5:IG143)</f>
        <v>338020</v>
      </c>
      <c r="IO143" s="14">
        <f>SUM(IH$5:IH143)</f>
        <v>130660</v>
      </c>
      <c r="IP143" s="17">
        <f t="shared" si="375"/>
        <v>9.2323504394669687E-2</v>
      </c>
      <c r="IQ143" s="17">
        <f t="shared" si="376"/>
        <v>0.5989863907003119</v>
      </c>
      <c r="IR143" s="17">
        <f t="shared" si="377"/>
        <v>0.23153529912106607</v>
      </c>
    </row>
    <row r="144" spans="31:252" ht="16.5" x14ac:dyDescent="0.2">
      <c r="AE144" s="13">
        <v>140</v>
      </c>
      <c r="AF144" s="13">
        <f t="shared" si="353"/>
        <v>7</v>
      </c>
      <c r="AG144" s="13">
        <f t="shared" si="321"/>
        <v>4</v>
      </c>
      <c r="AH144" s="14">
        <f t="shared" si="322"/>
        <v>1101007</v>
      </c>
      <c r="AI144" s="14" t="str">
        <f t="shared" si="323"/>
        <v>战斗曹焱兵20突</v>
      </c>
      <c r="AJ144" s="25" t="s">
        <v>162</v>
      </c>
      <c r="AK144" s="14">
        <v>1</v>
      </c>
      <c r="AL144" s="14">
        <f t="shared" si="324"/>
        <v>20</v>
      </c>
      <c r="AM144" s="14">
        <f>INDEX(属性投放!$DE$6:$DE$85,(卡牌属性!AG144-2)*20+卡牌属性!AL144)</f>
        <v>34989</v>
      </c>
      <c r="AN144" s="14">
        <f t="shared" si="300"/>
        <v>34989</v>
      </c>
      <c r="AO144" s="14">
        <f t="shared" si="300"/>
        <v>34989</v>
      </c>
      <c r="AP144" s="14">
        <f t="shared" si="300"/>
        <v>34989</v>
      </c>
      <c r="AQ144" s="14">
        <f t="shared" si="300"/>
        <v>34989</v>
      </c>
      <c r="AR144" s="14">
        <f>INDEX(属性投放!$DF$6:$DF$85,(卡牌属性!AG144-2)*20+卡牌属性!AL144)</f>
        <v>17509</v>
      </c>
      <c r="AS144" s="14">
        <f t="shared" si="301"/>
        <v>17509</v>
      </c>
      <c r="AT144" s="14">
        <f t="shared" si="301"/>
        <v>17509</v>
      </c>
      <c r="AU144" s="14">
        <f t="shared" si="301"/>
        <v>17509</v>
      </c>
      <c r="AV144" s="14">
        <f t="shared" si="301"/>
        <v>17509</v>
      </c>
      <c r="AW144" s="14">
        <f>INDEX(属性投放!$DG$6:$DG$85,(卡牌属性!AG144-2)*20+卡牌属性!AL144)</f>
        <v>174845</v>
      </c>
      <c r="AX144" s="14">
        <f t="shared" si="302"/>
        <v>174845</v>
      </c>
      <c r="AY144" s="14">
        <f t="shared" si="302"/>
        <v>174845</v>
      </c>
      <c r="AZ144" s="14">
        <f t="shared" si="302"/>
        <v>174845</v>
      </c>
      <c r="BA144" s="14">
        <f t="shared" si="302"/>
        <v>174845</v>
      </c>
      <c r="BB144" s="14">
        <f>INDEX(属性投放!$DK$6:$DK$85,(卡牌属性!AG144-2)*20+卡牌属性!AL144)</f>
        <v>826</v>
      </c>
      <c r="BC144" s="14">
        <f t="shared" si="303"/>
        <v>826</v>
      </c>
      <c r="BD144" s="14">
        <f t="shared" si="303"/>
        <v>826</v>
      </c>
      <c r="BE144" s="14">
        <f t="shared" si="303"/>
        <v>826</v>
      </c>
      <c r="BF144" s="14">
        <f t="shared" si="303"/>
        <v>826</v>
      </c>
      <c r="BG144" s="14">
        <f>INDEX(属性投放!$DL$6:$DL$85,(卡牌属性!AG144-2)*20+卡牌属性!AL144)</f>
        <v>413</v>
      </c>
      <c r="BH144" s="14">
        <f t="shared" si="304"/>
        <v>413</v>
      </c>
      <c r="BI144" s="14">
        <f t="shared" si="304"/>
        <v>413</v>
      </c>
      <c r="BJ144" s="14">
        <f t="shared" si="304"/>
        <v>413</v>
      </c>
      <c r="BK144" s="14">
        <f t="shared" si="304"/>
        <v>413</v>
      </c>
      <c r="BL144" s="14">
        <f>INDEX(属性投放!$DM$6:$DM$85,(卡牌属性!AG144-2)*20+卡牌属性!AL144)</f>
        <v>4130</v>
      </c>
      <c r="BM144" s="14">
        <f t="shared" si="305"/>
        <v>4130</v>
      </c>
      <c r="BN144" s="14">
        <f t="shared" si="305"/>
        <v>4130</v>
      </c>
      <c r="BO144" s="14">
        <f t="shared" si="305"/>
        <v>4130</v>
      </c>
      <c r="BP144" s="14">
        <f t="shared" si="305"/>
        <v>4130</v>
      </c>
      <c r="BU144" s="13">
        <v>140</v>
      </c>
      <c r="BV144" s="13">
        <f t="shared" si="325"/>
        <v>7</v>
      </c>
      <c r="BW144" s="14">
        <f t="shared" si="326"/>
        <v>4</v>
      </c>
      <c r="BX144" s="14">
        <f t="shared" si="327"/>
        <v>1102007</v>
      </c>
      <c r="BY144" s="14" t="str">
        <f t="shared" si="328"/>
        <v>天使缇娜20突</v>
      </c>
      <c r="BZ144" s="25" t="s">
        <v>162</v>
      </c>
      <c r="CA144" s="14">
        <v>2</v>
      </c>
      <c r="CB144" s="14">
        <f t="shared" si="329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674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674</v>
      </c>
      <c r="CN144" s="14">
        <f>INDEX(属性投放!$BD$6:$BD$85,(BW144-2)*20+CB144)</f>
        <v>750</v>
      </c>
      <c r="CQ144" s="13">
        <v>140</v>
      </c>
      <c r="CR144" s="13">
        <f t="shared" si="354"/>
        <v>3</v>
      </c>
      <c r="CS144" s="13">
        <f t="shared" si="355"/>
        <v>36</v>
      </c>
      <c r="CT144" s="14">
        <f t="shared" si="356"/>
        <v>4</v>
      </c>
      <c r="CU144" s="14">
        <f t="shared" si="357"/>
        <v>1102003</v>
      </c>
      <c r="CV144" s="14" t="str">
        <f>INDEX($O$6:$O$36,CR144)&amp;"-"&amp;INDEX(属性投放!$AB$7:$AB$36,CX144)&amp;"-魂火-"&amp;CZ144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701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702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703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704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58"/>
        <v>7</v>
      </c>
      <c r="DS144" s="14">
        <f t="shared" si="359"/>
        <v>6</v>
      </c>
      <c r="DT144" s="14">
        <f t="shared" si="360"/>
        <v>6</v>
      </c>
      <c r="DU144" s="14">
        <f t="shared" si="333"/>
        <v>4</v>
      </c>
      <c r="DV144" s="14">
        <f t="shared" si="334"/>
        <v>20</v>
      </c>
      <c r="DW144" s="14">
        <f t="shared" si="335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6"/>
        <v>17358</v>
      </c>
      <c r="EC144" s="14">
        <f t="shared" si="307"/>
        <v>18035</v>
      </c>
      <c r="ED144" s="14">
        <f t="shared" si="308"/>
        <v>18970</v>
      </c>
      <c r="EE144" s="14">
        <f t="shared" si="309"/>
        <v>18970</v>
      </c>
      <c r="EF144" s="14">
        <f t="shared" si="310"/>
        <v>21195</v>
      </c>
      <c r="EG144" s="14">
        <f t="shared" si="311"/>
        <v>7890</v>
      </c>
      <c r="EH144" s="14">
        <f t="shared" si="312"/>
        <v>8618</v>
      </c>
      <c r="EI144" s="14">
        <f t="shared" si="313"/>
        <v>8618</v>
      </c>
      <c r="EJ144" s="14">
        <f t="shared" si="314"/>
        <v>8948</v>
      </c>
      <c r="EK144" s="14">
        <f t="shared" si="315"/>
        <v>9385</v>
      </c>
      <c r="EL144" s="14">
        <f t="shared" si="316"/>
        <v>157040</v>
      </c>
      <c r="EM144" s="14">
        <f t="shared" si="317"/>
        <v>172080</v>
      </c>
      <c r="EN144" s="14">
        <f t="shared" si="318"/>
        <v>172080</v>
      </c>
      <c r="EO144" s="14">
        <f t="shared" si="319"/>
        <v>178600</v>
      </c>
      <c r="EP144" s="14">
        <f t="shared" si="320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FF144" s="14">
        <f>INDEX(属性投放!$BP$6:$BP$85,(卡牌属性!$DU144-2)*20+卡牌属性!$DV144)</f>
        <v>2500</v>
      </c>
      <c r="FG144" s="14">
        <f>INDEX(属性投放!$BP$6:$BP$85,(卡牌属性!$DU144-2)*20+卡牌属性!$DV144)</f>
        <v>2500</v>
      </c>
      <c r="FH144" s="14">
        <f>INDEX(属性投放!$BP$6:$BP$85,(卡牌属性!$DU144-2)*20+卡牌属性!$DV144)</f>
        <v>2500</v>
      </c>
      <c r="FI144" s="14">
        <f>INDEX(属性投放!$BP$6:$BP$85,(卡牌属性!$DU144-2)*20+卡牌属性!$DV144)</f>
        <v>2500</v>
      </c>
      <c r="FJ144" s="14">
        <f>INDEX(属性投放!$BP$6:$BP$85,(卡牌属性!$DU144-2)*20+卡牌属性!$DV144)</f>
        <v>2500</v>
      </c>
      <c r="FK144" s="14">
        <f>INDEX(属性投放!$BQ$6:$BQ$85,(卡牌属性!$DU144-2)*20+卡牌属性!$DV144)</f>
        <v>1250</v>
      </c>
      <c r="FL144" s="14">
        <f>INDEX(属性投放!$BQ$6:$BQ$85,(卡牌属性!$DU144-2)*20+卡牌属性!$DV144)</f>
        <v>1250</v>
      </c>
      <c r="FM144" s="14">
        <f>INDEX(属性投放!$BQ$6:$BQ$85,(卡牌属性!$DU144-2)*20+卡牌属性!$DV144)</f>
        <v>1250</v>
      </c>
      <c r="FN144" s="14">
        <f>INDEX(属性投放!$BQ$6:$BQ$85,(卡牌属性!$DU144-2)*20+卡牌属性!$DV144)</f>
        <v>1250</v>
      </c>
      <c r="FO144" s="14">
        <f>INDEX(属性投放!$BQ$6:$BQ$85,(卡牌属性!$DU144-2)*20+卡牌属性!$DV144)</f>
        <v>1250</v>
      </c>
      <c r="FP144" s="14">
        <f>INDEX(属性投放!$BR$6:$BR$85,(卡牌属性!$DU144-2)*20+卡牌属性!$DV144)</f>
        <v>25000</v>
      </c>
      <c r="FQ144" s="14">
        <f>INDEX(属性投放!$BR$6:$BR$85,(卡牌属性!$DU144-2)*20+卡牌属性!$DV144)</f>
        <v>25000</v>
      </c>
      <c r="FR144" s="14">
        <f>INDEX(属性投放!$BR$6:$BR$85,(卡牌属性!$DU144-2)*20+卡牌属性!$DV144)</f>
        <v>25000</v>
      </c>
      <c r="FS144" s="14">
        <f>INDEX(属性投放!$BR$6:$BR$85,(卡牌属性!$DU144-2)*20+卡牌属性!$DV144)</f>
        <v>25000</v>
      </c>
      <c r="FT144" s="14">
        <f>INDEX(属性投放!$BR$6:$BR$85,(卡牌属性!$DU144-2)*20+卡牌属性!$DV144)</f>
        <v>25000</v>
      </c>
      <c r="FX144" s="13">
        <v>140</v>
      </c>
      <c r="FY144" s="13">
        <f t="shared" si="299"/>
        <v>28</v>
      </c>
      <c r="FZ144" s="14">
        <f t="shared" si="361"/>
        <v>1102031</v>
      </c>
      <c r="GA144" s="14" t="s">
        <v>1478</v>
      </c>
      <c r="GB144" s="14">
        <f t="shared" si="336"/>
        <v>5</v>
      </c>
      <c r="GC144" s="14" t="str">
        <f t="shared" si="337"/>
        <v>秦琼-5星</v>
      </c>
      <c r="GD144" s="14">
        <f>INDEX(Y$6:Y$36,$FY144)+INDEX(属性偏向!Z$4:Z$8,卡牌属性!$GB144)</f>
        <v>10</v>
      </c>
      <c r="GE144" s="14" t="str">
        <f>INDEX(属性评价,卡牌属性!GD144)</f>
        <v>S+</v>
      </c>
      <c r="GF144" s="14">
        <f>INDEX(Z$6:Z$36,$FY144)+INDEX(属性偏向!AA$4:AA$8,卡牌属性!$GB144)</f>
        <v>10</v>
      </c>
      <c r="GG144" s="14" t="str">
        <f>INDEX(属性评价,卡牌属性!GF144)</f>
        <v>S+</v>
      </c>
      <c r="GH144" s="14">
        <f>INDEX(AA$6:AA$36,$FY144)+INDEX(属性偏向!AB$4:AB$8,卡牌属性!$GB144)</f>
        <v>10</v>
      </c>
      <c r="GI144" s="14" t="str">
        <f>INDEX(属性评价,卡牌属性!GH144)</f>
        <v>S+</v>
      </c>
      <c r="HA144" s="13">
        <v>140</v>
      </c>
      <c r="HB144" s="13">
        <f>MATCH(HA144-1,属性投放!$T$6:$T$66,1)</f>
        <v>48</v>
      </c>
      <c r="HC144" s="13">
        <f>MATCH(HA144,属性投放!$AN$6:$AN$58,1)-1</f>
        <v>48</v>
      </c>
      <c r="HD144" s="13">
        <f>MATCH(HA144-1,属性投放!$AD$6:$AD$26,1)</f>
        <v>19</v>
      </c>
      <c r="HE144" s="13" t="str">
        <f>INDEX(属性投放!$AB$7:$AB$26,卡牌属性!HD144)</f>
        <v>无间</v>
      </c>
      <c r="HF144" s="14">
        <f t="shared" si="338"/>
        <v>7400</v>
      </c>
      <c r="HG144" s="14">
        <f t="shared" si="339"/>
        <v>3684</v>
      </c>
      <c r="HH144" s="14">
        <f t="shared" si="340"/>
        <v>73300</v>
      </c>
      <c r="HI144" s="14">
        <f t="shared" si="341"/>
        <v>25</v>
      </c>
      <c r="HJ144" s="14">
        <f t="shared" si="342"/>
        <v>13</v>
      </c>
      <c r="HK144" s="14">
        <f t="shared" si="343"/>
        <v>250</v>
      </c>
      <c r="HL144" s="14">
        <f>HF144+HI144*($HA144-INDEX(属性投放!$AD$6:$AD$26,卡牌属性!$HD144))</f>
        <v>7600</v>
      </c>
      <c r="HM144" s="14">
        <f>HG144+HJ144*($HA144-INDEX(属性投放!$AD$6:$AD$26,卡牌属性!$HD144))</f>
        <v>3788</v>
      </c>
      <c r="HN144" s="14">
        <f>HH144+HK144*($HA144-INDEX(属性投放!$AD$6:$AD$26,卡牌属性!$HD144))</f>
        <v>75300</v>
      </c>
      <c r="HO144" s="14">
        <f t="shared" si="344"/>
        <v>12115</v>
      </c>
      <c r="HP144" s="14">
        <f t="shared" si="345"/>
        <v>6061</v>
      </c>
      <c r="HQ144" s="14">
        <f t="shared" si="346"/>
        <v>121150</v>
      </c>
      <c r="HR144" s="14">
        <f>IF(COUNTIF(属性投放!$AN$7:$AN$58,"="&amp;卡牌属性!HA144)&gt;0,卡牌属性!HC144,0)</f>
        <v>48</v>
      </c>
      <c r="HS144" s="14">
        <f t="shared" si="347"/>
        <v>850</v>
      </c>
      <c r="HT144" s="14">
        <f t="shared" si="348"/>
        <v>425</v>
      </c>
      <c r="HU144" s="14">
        <f t="shared" si="349"/>
        <v>8500</v>
      </c>
      <c r="HV144" s="14">
        <f>IF(COUNTIF(属性投放!$AD$6:$AD$26,"="&amp;卡牌属性!HA144)&gt;0,卡牌属性!HD144,0)</f>
        <v>19</v>
      </c>
      <c r="HW144" s="14">
        <f t="shared" si="350"/>
        <v>1400</v>
      </c>
      <c r="HX144" s="14">
        <f t="shared" si="351"/>
        <v>700</v>
      </c>
      <c r="HY144" s="14">
        <f t="shared" si="352"/>
        <v>14000</v>
      </c>
      <c r="HZ144" s="14">
        <f t="shared" si="362"/>
        <v>25</v>
      </c>
      <c r="IA144" s="14">
        <f t="shared" si="363"/>
        <v>13</v>
      </c>
      <c r="IB144" s="14">
        <f t="shared" si="364"/>
        <v>250</v>
      </c>
      <c r="IC144" s="14">
        <f t="shared" si="365"/>
        <v>19715</v>
      </c>
      <c r="ID144" s="14">
        <f t="shared" si="366"/>
        <v>9849</v>
      </c>
      <c r="IE144" s="14">
        <f t="shared" si="367"/>
        <v>196450</v>
      </c>
      <c r="IF144" s="14">
        <f t="shared" si="368"/>
        <v>760</v>
      </c>
      <c r="IG144" s="14">
        <f t="shared" si="369"/>
        <v>25500</v>
      </c>
      <c r="IH144" s="14">
        <f t="shared" si="370"/>
        <v>42000</v>
      </c>
      <c r="II144" s="14">
        <f t="shared" si="371"/>
        <v>590580</v>
      </c>
      <c r="IJ144" s="17">
        <f t="shared" si="372"/>
        <v>1.2868705340512716E-3</v>
      </c>
      <c r="IK144" s="17">
        <f t="shared" si="373"/>
        <v>4.317789291882556E-2</v>
      </c>
      <c r="IL144" s="17">
        <f t="shared" si="374"/>
        <v>7.1116529513359741E-2</v>
      </c>
      <c r="IM144" s="23">
        <f>SUM(IF$5:IF144)</f>
        <v>52860</v>
      </c>
      <c r="IN144" s="14">
        <f>SUM(IG$5:IG144)</f>
        <v>363520</v>
      </c>
      <c r="IO144" s="14">
        <f>SUM(IH$5:IH144)</f>
        <v>172660</v>
      </c>
      <c r="IP144" s="17">
        <f t="shared" si="375"/>
        <v>8.9505232144671334E-2</v>
      </c>
      <c r="IQ144" s="17">
        <f t="shared" si="376"/>
        <v>0.61553049544515559</v>
      </c>
      <c r="IR144" s="17">
        <f t="shared" si="377"/>
        <v>0.29235666632801655</v>
      </c>
    </row>
    <row r="145" spans="31:252" ht="16.5" x14ac:dyDescent="0.2">
      <c r="AE145" s="13">
        <v>141</v>
      </c>
      <c r="AF145" s="13">
        <f t="shared" si="353"/>
        <v>8</v>
      </c>
      <c r="AG145" s="13">
        <f t="shared" si="321"/>
        <v>2</v>
      </c>
      <c r="AH145" s="14">
        <f t="shared" si="322"/>
        <v>1101008</v>
      </c>
      <c r="AI145" s="14" t="str">
        <f t="shared" si="323"/>
        <v>黑尔·坎普1突</v>
      </c>
      <c r="AJ145" s="25" t="s">
        <v>162</v>
      </c>
      <c r="AK145" s="14">
        <v>1</v>
      </c>
      <c r="AL145" s="14">
        <f t="shared" si="324"/>
        <v>1</v>
      </c>
      <c r="AM145" s="14">
        <f>INDEX(属性投放!$DE$6:$DE$85,(卡牌属性!AG145-2)*20+卡牌属性!AL145)</f>
        <v>50</v>
      </c>
      <c r="AN145" s="14">
        <f t="shared" ref="AN145:AQ164" si="378">$AM145</f>
        <v>50</v>
      </c>
      <c r="AO145" s="14">
        <f t="shared" si="378"/>
        <v>50</v>
      </c>
      <c r="AP145" s="14">
        <f t="shared" si="378"/>
        <v>50</v>
      </c>
      <c r="AQ145" s="14">
        <f t="shared" si="378"/>
        <v>50</v>
      </c>
      <c r="AR145" s="14">
        <f>INDEX(属性投放!$DF$6:$DF$85,(卡牌属性!AG145-2)*20+卡牌属性!AL145)</f>
        <v>0</v>
      </c>
      <c r="AS145" s="14">
        <f t="shared" ref="AS145:AV164" si="379">$AR145</f>
        <v>0</v>
      </c>
      <c r="AT145" s="14">
        <f t="shared" si="379"/>
        <v>0</v>
      </c>
      <c r="AU145" s="14">
        <f t="shared" si="379"/>
        <v>0</v>
      </c>
      <c r="AV145" s="14">
        <f t="shared" si="379"/>
        <v>0</v>
      </c>
      <c r="AW145" s="14">
        <f>INDEX(属性投放!$DG$6:$DG$85,(卡牌属性!AG145-2)*20+卡牌属性!AL145)</f>
        <v>200</v>
      </c>
      <c r="AX145" s="14">
        <f t="shared" ref="AX145:BA164" si="380">$AW145</f>
        <v>200</v>
      </c>
      <c r="AY145" s="14">
        <f t="shared" si="380"/>
        <v>200</v>
      </c>
      <c r="AZ145" s="14">
        <f t="shared" si="380"/>
        <v>200</v>
      </c>
      <c r="BA145" s="14">
        <f t="shared" si="380"/>
        <v>200</v>
      </c>
      <c r="BB145" s="14">
        <f>INDEX(属性投放!$DK$6:$DK$85,(卡牌属性!AG145-2)*20+卡牌属性!AL145)</f>
        <v>6</v>
      </c>
      <c r="BC145" s="14">
        <f t="shared" ref="BC145:BF164" si="381">$BB145</f>
        <v>6</v>
      </c>
      <c r="BD145" s="14">
        <f t="shared" si="381"/>
        <v>6</v>
      </c>
      <c r="BE145" s="14">
        <f t="shared" si="381"/>
        <v>6</v>
      </c>
      <c r="BF145" s="14">
        <f t="shared" si="381"/>
        <v>6</v>
      </c>
      <c r="BG145" s="14">
        <f>INDEX(属性投放!$DL$6:$DL$85,(卡牌属性!AG145-2)*20+卡牌属性!AL145)</f>
        <v>3</v>
      </c>
      <c r="BH145" s="14">
        <f t="shared" ref="BH145:BK164" si="382">$BG145</f>
        <v>3</v>
      </c>
      <c r="BI145" s="14">
        <f t="shared" si="382"/>
        <v>3</v>
      </c>
      <c r="BJ145" s="14">
        <f t="shared" si="382"/>
        <v>3</v>
      </c>
      <c r="BK145" s="14">
        <f t="shared" si="382"/>
        <v>3</v>
      </c>
      <c r="BL145" s="14">
        <f>INDEX(属性投放!$DM$6:$DM$85,(卡牌属性!AG145-2)*20+卡牌属性!AL145)</f>
        <v>30</v>
      </c>
      <c r="BM145" s="14">
        <f t="shared" ref="BM145:BP164" si="383">$BL145</f>
        <v>30</v>
      </c>
      <c r="BN145" s="14">
        <f t="shared" si="383"/>
        <v>30</v>
      </c>
      <c r="BO145" s="14">
        <f t="shared" si="383"/>
        <v>30</v>
      </c>
      <c r="BP145" s="14">
        <f t="shared" si="383"/>
        <v>30</v>
      </c>
      <c r="BU145" s="13">
        <v>141</v>
      </c>
      <c r="BV145" s="13">
        <f t="shared" si="325"/>
        <v>8</v>
      </c>
      <c r="BW145" s="14">
        <f t="shared" si="326"/>
        <v>4</v>
      </c>
      <c r="BX145" s="14">
        <f t="shared" si="327"/>
        <v>1102008</v>
      </c>
      <c r="BY145" s="14" t="str">
        <f t="shared" si="328"/>
        <v>夏侯渊1突</v>
      </c>
      <c r="BZ145" s="25" t="s">
        <v>162</v>
      </c>
      <c r="CA145" s="14">
        <v>2</v>
      </c>
      <c r="CB145" s="14">
        <f t="shared" si="329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674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674</v>
      </c>
      <c r="CN145" s="14">
        <f>INDEX(属性投放!$BD$6:$BD$85,(BW145-2)*20+CB145)</f>
        <v>120</v>
      </c>
      <c r="CQ145" s="13">
        <v>141</v>
      </c>
      <c r="CR145" s="13">
        <f t="shared" si="354"/>
        <v>3</v>
      </c>
      <c r="CS145" s="13">
        <f t="shared" si="355"/>
        <v>37</v>
      </c>
      <c r="CT145" s="14">
        <f t="shared" si="356"/>
        <v>4</v>
      </c>
      <c r="CU145" s="14">
        <f t="shared" si="357"/>
        <v>1102003</v>
      </c>
      <c r="CV145" s="14" t="str">
        <f>INDEX($O$6:$O$36,CR145)&amp;"-"&amp;INDEX(属性投放!$AB$7:$AB$36,CX145)&amp;"-魂火-"&amp;CZ145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701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702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703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704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58"/>
        <v>7</v>
      </c>
      <c r="DS145" s="14">
        <f t="shared" si="359"/>
        <v>5</v>
      </c>
      <c r="DT145" s="14">
        <f t="shared" si="360"/>
        <v>9</v>
      </c>
      <c r="DU145" s="14">
        <f t="shared" si="333"/>
        <v>4</v>
      </c>
      <c r="DV145" s="14">
        <f t="shared" si="334"/>
        <v>1</v>
      </c>
      <c r="DW145" s="14">
        <f t="shared" si="335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FF145" s="14">
        <f>INDEX(属性投放!$BP$6:$BP$85,(卡牌属性!$DU145-2)*20+卡牌属性!$DV145)</f>
        <v>50</v>
      </c>
      <c r="FG145" s="14">
        <f>INDEX(属性投放!$BP$6:$BP$85,(卡牌属性!$DU145-2)*20+卡牌属性!$DV145)</f>
        <v>50</v>
      </c>
      <c r="FH145" s="14">
        <f>INDEX(属性投放!$BP$6:$BP$85,(卡牌属性!$DU145-2)*20+卡牌属性!$DV145)</f>
        <v>50</v>
      </c>
      <c r="FI145" s="14">
        <f>INDEX(属性投放!$BP$6:$BP$85,(卡牌属性!$DU145-2)*20+卡牌属性!$DV145)</f>
        <v>50</v>
      </c>
      <c r="FJ145" s="14">
        <f>INDEX(属性投放!$BP$6:$BP$85,(卡牌属性!$DU145-2)*20+卡牌属性!$DV145)</f>
        <v>50</v>
      </c>
      <c r="FK145" s="14">
        <f>INDEX(属性投放!$BQ$6:$BQ$85,(卡牌属性!$DU145-2)*20+卡牌属性!$DV145)</f>
        <v>25</v>
      </c>
      <c r="FL145" s="14">
        <f>INDEX(属性投放!$BQ$6:$BQ$85,(卡牌属性!$DU145-2)*20+卡牌属性!$DV145)</f>
        <v>25</v>
      </c>
      <c r="FM145" s="14">
        <f>INDEX(属性投放!$BQ$6:$BQ$85,(卡牌属性!$DU145-2)*20+卡牌属性!$DV145)</f>
        <v>25</v>
      </c>
      <c r="FN145" s="14">
        <f>INDEX(属性投放!$BQ$6:$BQ$85,(卡牌属性!$DU145-2)*20+卡牌属性!$DV145)</f>
        <v>25</v>
      </c>
      <c r="FO145" s="14">
        <f>INDEX(属性投放!$BQ$6:$BQ$85,(卡牌属性!$DU145-2)*20+卡牌属性!$DV145)</f>
        <v>25</v>
      </c>
      <c r="FP145" s="14">
        <f>INDEX(属性投放!$BR$6:$BR$85,(卡牌属性!$DU145-2)*20+卡牌属性!$DV145)</f>
        <v>500</v>
      </c>
      <c r="FQ145" s="14">
        <f>INDEX(属性投放!$BR$6:$BR$85,(卡牌属性!$DU145-2)*20+卡牌属性!$DV145)</f>
        <v>500</v>
      </c>
      <c r="FR145" s="14">
        <f>INDEX(属性投放!$BR$6:$BR$85,(卡牌属性!$DU145-2)*20+卡牌属性!$DV145)</f>
        <v>500</v>
      </c>
      <c r="FS145" s="14">
        <f>INDEX(属性投放!$BR$6:$BR$85,(卡牌属性!$DU145-2)*20+卡牌属性!$DV145)</f>
        <v>500</v>
      </c>
      <c r="FT145" s="14">
        <f>INDEX(属性投放!$BR$6:$BR$85,(卡牌属性!$DU145-2)*20+卡牌属性!$DV145)</f>
        <v>500</v>
      </c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HA145" s="13">
        <v>141</v>
      </c>
      <c r="HB145" s="13">
        <f>MATCH(HA145-1,属性投放!$T$6:$T$66,1)</f>
        <v>48</v>
      </c>
      <c r="HC145" s="13">
        <f>MATCH(HA145,属性投放!$AN$6:$AN$58,1)-1</f>
        <v>48</v>
      </c>
      <c r="HD145" s="13">
        <f>MATCH(HA145-1,属性投放!$AD$6:$AD$26,1)</f>
        <v>20</v>
      </c>
      <c r="HE145" s="13" t="str">
        <f>INDEX(属性投放!$AB$7:$AB$26,卡牌属性!HD145)</f>
        <v>无间+1</v>
      </c>
      <c r="HF145" s="14">
        <f t="shared" si="338"/>
        <v>9000</v>
      </c>
      <c r="HG145" s="14">
        <f t="shared" si="339"/>
        <v>4488</v>
      </c>
      <c r="HH145" s="14">
        <f t="shared" si="340"/>
        <v>89300</v>
      </c>
      <c r="HI145" s="14">
        <f t="shared" si="341"/>
        <v>25</v>
      </c>
      <c r="HJ145" s="14">
        <f t="shared" si="342"/>
        <v>13</v>
      </c>
      <c r="HK145" s="14">
        <f t="shared" si="343"/>
        <v>250</v>
      </c>
      <c r="HL145" s="14">
        <f>HF145+HI145*($HA145-INDEX(属性投放!$AD$6:$AD$26,卡牌属性!$HD145))</f>
        <v>9025</v>
      </c>
      <c r="HM145" s="14">
        <f>HG145+HJ145*($HA145-INDEX(属性投放!$AD$6:$AD$26,卡牌属性!$HD145))</f>
        <v>4501</v>
      </c>
      <c r="HN145" s="14">
        <f>HH145+HK145*($HA145-INDEX(属性投放!$AD$6:$AD$26,卡牌属性!$HD145))</f>
        <v>89550</v>
      </c>
      <c r="HO145" s="14">
        <f t="shared" si="344"/>
        <v>12115</v>
      </c>
      <c r="HP145" s="14">
        <f t="shared" si="345"/>
        <v>6061</v>
      </c>
      <c r="HQ145" s="14">
        <f t="shared" si="346"/>
        <v>121150</v>
      </c>
      <c r="HR145" s="14">
        <f>IF(COUNTIF(属性投放!$AN$7:$AN$58,"="&amp;卡牌属性!HA145)&gt;0,卡牌属性!HC145,0)</f>
        <v>0</v>
      </c>
      <c r="HS145" s="14">
        <f t="shared" si="347"/>
        <v>0</v>
      </c>
      <c r="HT145" s="14">
        <f t="shared" si="348"/>
        <v>0</v>
      </c>
      <c r="HU145" s="14">
        <f t="shared" si="349"/>
        <v>0</v>
      </c>
      <c r="HV145" s="14">
        <f>IF(COUNTIF(属性投放!$AD$6:$AD$26,"="&amp;卡牌属性!HA145)&gt;0,卡牌属性!HD145,0)</f>
        <v>0</v>
      </c>
      <c r="HW145" s="14">
        <f t="shared" si="350"/>
        <v>0</v>
      </c>
      <c r="HX145" s="14">
        <f t="shared" si="351"/>
        <v>0</v>
      </c>
      <c r="HY145" s="14">
        <f t="shared" si="352"/>
        <v>0</v>
      </c>
      <c r="HZ145" s="14">
        <f t="shared" si="362"/>
        <v>25</v>
      </c>
      <c r="IA145" s="14">
        <f t="shared" si="363"/>
        <v>13</v>
      </c>
      <c r="IB145" s="14">
        <f t="shared" si="364"/>
        <v>250</v>
      </c>
      <c r="IC145" s="14">
        <f t="shared" si="365"/>
        <v>21140</v>
      </c>
      <c r="ID145" s="14">
        <f t="shared" si="366"/>
        <v>10562</v>
      </c>
      <c r="IE145" s="14">
        <f t="shared" si="367"/>
        <v>210700</v>
      </c>
      <c r="IF145" s="14">
        <f t="shared" si="368"/>
        <v>760</v>
      </c>
      <c r="IG145" s="14">
        <f t="shared" si="369"/>
        <v>0</v>
      </c>
      <c r="IH145" s="14">
        <f t="shared" si="370"/>
        <v>0</v>
      </c>
      <c r="II145" s="14">
        <f t="shared" si="371"/>
        <v>633340</v>
      </c>
      <c r="IJ145" s="17">
        <f t="shared" si="372"/>
        <v>1.1999873685540152E-3</v>
      </c>
      <c r="IK145" s="17">
        <f t="shared" si="373"/>
        <v>0</v>
      </c>
      <c r="IL145" s="17">
        <f t="shared" si="374"/>
        <v>0</v>
      </c>
      <c r="IM145" s="23">
        <f>SUM(IF$5:IF145)</f>
        <v>53620</v>
      </c>
      <c r="IN145" s="14">
        <f>SUM(IG$5:IG145)</f>
        <v>363520</v>
      </c>
      <c r="IO145" s="14">
        <f>SUM(IH$5:IH145)</f>
        <v>172660</v>
      </c>
      <c r="IP145" s="17">
        <f t="shared" si="375"/>
        <v>8.4662266712981965E-2</v>
      </c>
      <c r="IQ145" s="17">
        <f t="shared" si="376"/>
        <v>0.57397290554836267</v>
      </c>
      <c r="IR145" s="17">
        <f t="shared" si="377"/>
        <v>0.27261818296649509</v>
      </c>
    </row>
    <row r="146" spans="31:252" ht="16.5" x14ac:dyDescent="0.2">
      <c r="AE146" s="13">
        <v>142</v>
      </c>
      <c r="AF146" s="13">
        <f t="shared" si="353"/>
        <v>8</v>
      </c>
      <c r="AG146" s="13">
        <f t="shared" si="321"/>
        <v>2</v>
      </c>
      <c r="AH146" s="14">
        <f t="shared" si="322"/>
        <v>1101008</v>
      </c>
      <c r="AI146" s="14" t="str">
        <f t="shared" si="323"/>
        <v>黑尔·坎普2突</v>
      </c>
      <c r="AJ146" s="25" t="s">
        <v>162</v>
      </c>
      <c r="AK146" s="14">
        <v>1</v>
      </c>
      <c r="AL146" s="14">
        <f t="shared" si="324"/>
        <v>2</v>
      </c>
      <c r="AM146" s="14">
        <f>INDEX(属性投放!$DE$6:$DE$85,(卡牌属性!AG146-2)*20+卡牌属性!AL146)</f>
        <v>110</v>
      </c>
      <c r="AN146" s="14">
        <f t="shared" si="378"/>
        <v>110</v>
      </c>
      <c r="AO146" s="14">
        <f t="shared" si="378"/>
        <v>110</v>
      </c>
      <c r="AP146" s="14">
        <f t="shared" si="378"/>
        <v>110</v>
      </c>
      <c r="AQ146" s="14">
        <f t="shared" si="378"/>
        <v>110</v>
      </c>
      <c r="AR146" s="14">
        <f>INDEX(属性投放!$DF$6:$DF$85,(卡牌属性!AG146-2)*20+卡牌属性!AL146)</f>
        <v>30</v>
      </c>
      <c r="AS146" s="14">
        <f t="shared" si="379"/>
        <v>30</v>
      </c>
      <c r="AT146" s="14">
        <f t="shared" si="379"/>
        <v>30</v>
      </c>
      <c r="AU146" s="14">
        <f t="shared" si="379"/>
        <v>30</v>
      </c>
      <c r="AV146" s="14">
        <f t="shared" si="379"/>
        <v>30</v>
      </c>
      <c r="AW146" s="14">
        <f>INDEX(属性投放!$DG$6:$DG$85,(卡牌属性!AG146-2)*20+卡牌属性!AL146)</f>
        <v>500</v>
      </c>
      <c r="AX146" s="14">
        <f t="shared" si="380"/>
        <v>500</v>
      </c>
      <c r="AY146" s="14">
        <f t="shared" si="380"/>
        <v>500</v>
      </c>
      <c r="AZ146" s="14">
        <f t="shared" si="380"/>
        <v>500</v>
      </c>
      <c r="BA146" s="14">
        <f t="shared" si="380"/>
        <v>500</v>
      </c>
      <c r="BB146" s="14">
        <f>INDEX(属性投放!$DK$6:$DK$85,(卡牌属性!AG146-2)*20+卡牌属性!AL146)</f>
        <v>12</v>
      </c>
      <c r="BC146" s="14">
        <f t="shared" si="381"/>
        <v>12</v>
      </c>
      <c r="BD146" s="14">
        <f t="shared" si="381"/>
        <v>12</v>
      </c>
      <c r="BE146" s="14">
        <f t="shared" si="381"/>
        <v>12</v>
      </c>
      <c r="BF146" s="14">
        <f t="shared" si="381"/>
        <v>12</v>
      </c>
      <c r="BG146" s="14">
        <f>INDEX(属性投放!$DL$6:$DL$85,(卡牌属性!AG146-2)*20+卡牌属性!AL146)</f>
        <v>6</v>
      </c>
      <c r="BH146" s="14">
        <f t="shared" si="382"/>
        <v>6</v>
      </c>
      <c r="BI146" s="14">
        <f t="shared" si="382"/>
        <v>6</v>
      </c>
      <c r="BJ146" s="14">
        <f t="shared" si="382"/>
        <v>6</v>
      </c>
      <c r="BK146" s="14">
        <f t="shared" si="382"/>
        <v>6</v>
      </c>
      <c r="BL146" s="14">
        <f>INDEX(属性投放!$DM$6:$DM$85,(卡牌属性!AG146-2)*20+卡牌属性!AL146)</f>
        <v>60</v>
      </c>
      <c r="BM146" s="14">
        <f t="shared" si="383"/>
        <v>60</v>
      </c>
      <c r="BN146" s="14">
        <f t="shared" si="383"/>
        <v>60</v>
      </c>
      <c r="BO146" s="14">
        <f t="shared" si="383"/>
        <v>60</v>
      </c>
      <c r="BP146" s="14">
        <f t="shared" si="383"/>
        <v>60</v>
      </c>
      <c r="BU146" s="13">
        <v>142</v>
      </c>
      <c r="BV146" s="13">
        <f t="shared" si="325"/>
        <v>8</v>
      </c>
      <c r="BW146" s="14">
        <f t="shared" si="326"/>
        <v>4</v>
      </c>
      <c r="BX146" s="14">
        <f t="shared" si="327"/>
        <v>1102008</v>
      </c>
      <c r="BY146" s="14" t="str">
        <f t="shared" si="328"/>
        <v>夏侯渊2突</v>
      </c>
      <c r="BZ146" s="25" t="s">
        <v>162</v>
      </c>
      <c r="CA146" s="14">
        <v>2</v>
      </c>
      <c r="CB146" s="14">
        <f t="shared" si="329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674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674</v>
      </c>
      <c r="CN146" s="14">
        <f>INDEX(属性投放!$BD$6:$BD$85,(BW146-2)*20+CB146)</f>
        <v>150</v>
      </c>
      <c r="CQ146" s="13">
        <v>142</v>
      </c>
      <c r="CR146" s="13">
        <f t="shared" si="354"/>
        <v>3</v>
      </c>
      <c r="CS146" s="13">
        <f t="shared" si="355"/>
        <v>38</v>
      </c>
      <c r="CT146" s="14">
        <f t="shared" si="356"/>
        <v>4</v>
      </c>
      <c r="CU146" s="14">
        <f t="shared" si="357"/>
        <v>1102003</v>
      </c>
      <c r="CV146" s="14" t="str">
        <f>INDEX($O$6:$O$36,CR146)&amp;"-"&amp;INDEX(属性投放!$AB$7:$AB$36,CX146)&amp;"-魂火-"&amp;CZ146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701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702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703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704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58"/>
        <v>7</v>
      </c>
      <c r="DS146" s="14">
        <f t="shared" si="359"/>
        <v>5</v>
      </c>
      <c r="DT146" s="14">
        <f t="shared" si="360"/>
        <v>9</v>
      </c>
      <c r="DU146" s="14">
        <f t="shared" si="333"/>
        <v>4</v>
      </c>
      <c r="DV146" s="14">
        <f t="shared" si="334"/>
        <v>2</v>
      </c>
      <c r="DW146" s="14">
        <f t="shared" si="335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84">EB145+$DY145+EQ145*$DX145</f>
        <v>348</v>
      </c>
      <c r="EC146" s="14">
        <f t="shared" ref="EC146:EC164" si="385">EC145+$DY145+ER145*$DX145</f>
        <v>402</v>
      </c>
      <c r="ED146" s="14">
        <f t="shared" ref="ED146:ED164" si="386">ED145+$DY145+ES145*$DX145</f>
        <v>460</v>
      </c>
      <c r="EE146" s="14">
        <f t="shared" ref="EE146:EE164" si="387">EE145+$DY145+ET145*$DX145</f>
        <v>460</v>
      </c>
      <c r="EF146" s="14">
        <f t="shared" ref="EF146:EF164" si="388">EF145+$DY145+EU145*$DX145</f>
        <v>550</v>
      </c>
      <c r="EG146" s="14">
        <f t="shared" ref="EG146:EG164" si="389">EG145+$DZ145+EV145*$DX145</f>
        <v>71</v>
      </c>
      <c r="EH146" s="14">
        <f t="shared" ref="EH146:EH164" si="390">EH145+$DZ145+EW145*$DX145</f>
        <v>80</v>
      </c>
      <c r="EI146" s="14">
        <f t="shared" ref="EI146:EI164" si="391">EI145+$DZ145+EX145*$DX145</f>
        <v>80</v>
      </c>
      <c r="EJ146" s="14">
        <f t="shared" ref="EJ146:EJ164" si="392">EJ145+$DZ145+EY145*$DX145</f>
        <v>89</v>
      </c>
      <c r="EK146" s="14">
        <f t="shared" ref="EK146:EK164" si="393">EK145+$DZ145+EZ145*$DX145</f>
        <v>98</v>
      </c>
      <c r="EL146" s="14">
        <f t="shared" ref="EL146:EL164" si="394">EL145+$EA145+FA145*$DX145</f>
        <v>2600</v>
      </c>
      <c r="EM146" s="14">
        <f t="shared" ref="EM146:EM164" si="395">EM145+$EA145+FB145*$DX145</f>
        <v>3600</v>
      </c>
      <c r="EN146" s="14">
        <f t="shared" ref="EN146:EN164" si="396">EN145+$EA145+FC145*$DX145</f>
        <v>3600</v>
      </c>
      <c r="EO146" s="14">
        <f t="shared" ref="EO146:EO164" si="397">EO145+$EA145+FD145*$DX145</f>
        <v>4500</v>
      </c>
      <c r="EP146" s="14">
        <f t="shared" ref="EP146:EP164" si="398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FF146" s="14">
        <f>INDEX(属性投放!$BP$6:$BP$85,(卡牌属性!$DU146-2)*20+卡牌属性!$DV146)</f>
        <v>65</v>
      </c>
      <c r="FG146" s="14">
        <f>INDEX(属性投放!$BP$6:$BP$85,(卡牌属性!$DU146-2)*20+卡牌属性!$DV146)</f>
        <v>65</v>
      </c>
      <c r="FH146" s="14">
        <f>INDEX(属性投放!$BP$6:$BP$85,(卡牌属性!$DU146-2)*20+卡牌属性!$DV146)</f>
        <v>65</v>
      </c>
      <c r="FI146" s="14">
        <f>INDEX(属性投放!$BP$6:$BP$85,(卡牌属性!$DU146-2)*20+卡牌属性!$DV146)</f>
        <v>65</v>
      </c>
      <c r="FJ146" s="14">
        <f>INDEX(属性投放!$BP$6:$BP$85,(卡牌属性!$DU146-2)*20+卡牌属性!$DV146)</f>
        <v>65</v>
      </c>
      <c r="FK146" s="14">
        <f>INDEX(属性投放!$BQ$6:$BQ$85,(卡牌属性!$DU146-2)*20+卡牌属性!$DV146)</f>
        <v>33</v>
      </c>
      <c r="FL146" s="14">
        <f>INDEX(属性投放!$BQ$6:$BQ$85,(卡牌属性!$DU146-2)*20+卡牌属性!$DV146)</f>
        <v>33</v>
      </c>
      <c r="FM146" s="14">
        <f>INDEX(属性投放!$BQ$6:$BQ$85,(卡牌属性!$DU146-2)*20+卡牌属性!$DV146)</f>
        <v>33</v>
      </c>
      <c r="FN146" s="14">
        <f>INDEX(属性投放!$BQ$6:$BQ$85,(卡牌属性!$DU146-2)*20+卡牌属性!$DV146)</f>
        <v>33</v>
      </c>
      <c r="FO146" s="14">
        <f>INDEX(属性投放!$BQ$6:$BQ$85,(卡牌属性!$DU146-2)*20+卡牌属性!$DV146)</f>
        <v>33</v>
      </c>
      <c r="FP146" s="14">
        <f>INDEX(属性投放!$BR$6:$BR$85,(卡牌属性!$DU146-2)*20+卡牌属性!$DV146)</f>
        <v>650</v>
      </c>
      <c r="FQ146" s="14">
        <f>INDEX(属性投放!$BR$6:$BR$85,(卡牌属性!$DU146-2)*20+卡牌属性!$DV146)</f>
        <v>650</v>
      </c>
      <c r="FR146" s="14">
        <f>INDEX(属性投放!$BR$6:$BR$85,(卡牌属性!$DU146-2)*20+卡牌属性!$DV146)</f>
        <v>650</v>
      </c>
      <c r="FS146" s="14">
        <f>INDEX(属性投放!$BR$6:$BR$85,(卡牌属性!$DU146-2)*20+卡牌属性!$DV146)</f>
        <v>650</v>
      </c>
      <c r="FT146" s="14">
        <f>INDEX(属性投放!$BR$6:$BR$85,(卡牌属性!$DU146-2)*20+卡牌属性!$DV146)</f>
        <v>650</v>
      </c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HA146" s="13">
        <v>142</v>
      </c>
      <c r="HB146" s="13">
        <f>MATCH(HA146-1,属性投放!$T$6:$T$66,1)</f>
        <v>49</v>
      </c>
      <c r="HC146" s="13">
        <f>MATCH(HA146,属性投放!$AN$6:$AN$58,1)-1</f>
        <v>49</v>
      </c>
      <c r="HD146" s="13">
        <f>MATCH(HA146-1,属性投放!$AD$6:$AD$26,1)</f>
        <v>20</v>
      </c>
      <c r="HE146" s="13" t="str">
        <f>INDEX(属性投放!$AB$7:$AB$26,卡牌属性!HD146)</f>
        <v>无间+1</v>
      </c>
      <c r="HF146" s="14">
        <f t="shared" si="338"/>
        <v>9000</v>
      </c>
      <c r="HG146" s="14">
        <f t="shared" si="339"/>
        <v>4488</v>
      </c>
      <c r="HH146" s="14">
        <f t="shared" si="340"/>
        <v>89300</v>
      </c>
      <c r="HI146" s="14">
        <f t="shared" si="341"/>
        <v>25</v>
      </c>
      <c r="HJ146" s="14">
        <f t="shared" si="342"/>
        <v>13</v>
      </c>
      <c r="HK146" s="14">
        <f t="shared" si="343"/>
        <v>250</v>
      </c>
      <c r="HL146" s="14">
        <f>HF146+HI146*($HA146-INDEX(属性投放!$AD$6:$AD$26,卡牌属性!$HD146))</f>
        <v>9050</v>
      </c>
      <c r="HM146" s="14">
        <f>HG146+HJ146*($HA146-INDEX(属性投放!$AD$6:$AD$26,卡牌属性!$HD146))</f>
        <v>4514</v>
      </c>
      <c r="HN146" s="14">
        <f>HH146+HK146*($HA146-INDEX(属性投放!$AD$6:$AD$26,卡牌属性!$HD146))</f>
        <v>89800</v>
      </c>
      <c r="HO146" s="14">
        <f t="shared" si="344"/>
        <v>13115</v>
      </c>
      <c r="HP146" s="14">
        <f t="shared" si="345"/>
        <v>6561</v>
      </c>
      <c r="HQ146" s="14">
        <f t="shared" si="346"/>
        <v>131150</v>
      </c>
      <c r="HR146" s="14">
        <f>IF(COUNTIF(属性投放!$AN$7:$AN$58,"="&amp;卡牌属性!HA146)&gt;0,卡牌属性!HC146,0)</f>
        <v>49</v>
      </c>
      <c r="HS146" s="14">
        <f t="shared" si="347"/>
        <v>1000</v>
      </c>
      <c r="HT146" s="14">
        <f t="shared" si="348"/>
        <v>500</v>
      </c>
      <c r="HU146" s="14">
        <f t="shared" si="349"/>
        <v>10000</v>
      </c>
      <c r="HV146" s="14">
        <f>IF(COUNTIF(属性投放!$AD$6:$AD$26,"="&amp;卡牌属性!HA146)&gt;0,卡牌属性!HD146,0)</f>
        <v>0</v>
      </c>
      <c r="HW146" s="14">
        <f t="shared" si="350"/>
        <v>0</v>
      </c>
      <c r="HX146" s="14">
        <f t="shared" si="351"/>
        <v>0</v>
      </c>
      <c r="HY146" s="14">
        <f t="shared" si="352"/>
        <v>0</v>
      </c>
      <c r="HZ146" s="14">
        <f t="shared" si="362"/>
        <v>25</v>
      </c>
      <c r="IA146" s="14">
        <f t="shared" si="363"/>
        <v>13</v>
      </c>
      <c r="IB146" s="14">
        <f t="shared" si="364"/>
        <v>250</v>
      </c>
      <c r="IC146" s="14">
        <f t="shared" si="365"/>
        <v>22165</v>
      </c>
      <c r="ID146" s="14">
        <f t="shared" si="366"/>
        <v>11075</v>
      </c>
      <c r="IE146" s="14">
        <f t="shared" si="367"/>
        <v>220950</v>
      </c>
      <c r="IF146" s="14">
        <f t="shared" si="368"/>
        <v>760</v>
      </c>
      <c r="IG146" s="14">
        <f t="shared" si="369"/>
        <v>30000</v>
      </c>
      <c r="IH146" s="14">
        <f t="shared" si="370"/>
        <v>0</v>
      </c>
      <c r="II146" s="14">
        <f t="shared" si="371"/>
        <v>664100</v>
      </c>
      <c r="IJ146" s="17">
        <f t="shared" si="372"/>
        <v>1.144405962957386E-3</v>
      </c>
      <c r="IK146" s="17">
        <f t="shared" si="373"/>
        <v>4.5173919590423127E-2</v>
      </c>
      <c r="IL146" s="17">
        <f t="shared" si="374"/>
        <v>0</v>
      </c>
      <c r="IM146" s="23">
        <f>SUM(IF$5:IF146)</f>
        <v>54380</v>
      </c>
      <c r="IN146" s="14">
        <f>SUM(IG$5:IG146)</f>
        <v>393520</v>
      </c>
      <c r="IO146" s="14">
        <f>SUM(IH$5:IH146)</f>
        <v>172660</v>
      </c>
      <c r="IP146" s="17">
        <f t="shared" si="375"/>
        <v>8.1885258244240325E-2</v>
      </c>
      <c r="IQ146" s="17">
        <f t="shared" si="376"/>
        <v>0.59256136124077696</v>
      </c>
      <c r="IR146" s="17">
        <f t="shared" si="377"/>
        <v>0.25999096521608189</v>
      </c>
    </row>
    <row r="147" spans="31:252" ht="16.5" x14ac:dyDescent="0.2">
      <c r="AE147" s="13">
        <v>143</v>
      </c>
      <c r="AF147" s="13">
        <f t="shared" si="353"/>
        <v>8</v>
      </c>
      <c r="AG147" s="13">
        <f t="shared" si="321"/>
        <v>2</v>
      </c>
      <c r="AH147" s="14">
        <f t="shared" si="322"/>
        <v>1101008</v>
      </c>
      <c r="AI147" s="14" t="str">
        <f t="shared" si="323"/>
        <v>黑尔·坎普3突</v>
      </c>
      <c r="AJ147" s="25" t="s">
        <v>162</v>
      </c>
      <c r="AK147" s="14">
        <v>1</v>
      </c>
      <c r="AL147" s="14">
        <f t="shared" si="324"/>
        <v>3</v>
      </c>
      <c r="AM147" s="14">
        <f>INDEX(属性投放!$DE$6:$DE$85,(卡牌属性!AG147-2)*20+卡牌属性!AL147)</f>
        <v>139</v>
      </c>
      <c r="AN147" s="14">
        <f t="shared" si="378"/>
        <v>139</v>
      </c>
      <c r="AO147" s="14">
        <f t="shared" si="378"/>
        <v>139</v>
      </c>
      <c r="AP147" s="14">
        <f t="shared" si="378"/>
        <v>139</v>
      </c>
      <c r="AQ147" s="14">
        <f t="shared" si="378"/>
        <v>139</v>
      </c>
      <c r="AR147" s="14">
        <f>INDEX(属性投放!$DF$6:$DF$85,(卡牌属性!AG147-2)*20+卡牌属性!AL147)</f>
        <v>45</v>
      </c>
      <c r="AS147" s="14">
        <f t="shared" si="379"/>
        <v>45</v>
      </c>
      <c r="AT147" s="14">
        <f t="shared" si="379"/>
        <v>45</v>
      </c>
      <c r="AU147" s="14">
        <f t="shared" si="379"/>
        <v>45</v>
      </c>
      <c r="AV147" s="14">
        <f t="shared" si="379"/>
        <v>45</v>
      </c>
      <c r="AW147" s="14">
        <f>INDEX(属性投放!$DG$6:$DG$85,(卡牌属性!AG147-2)*20+卡牌属性!AL147)</f>
        <v>645</v>
      </c>
      <c r="AX147" s="14">
        <f t="shared" si="380"/>
        <v>645</v>
      </c>
      <c r="AY147" s="14">
        <f t="shared" si="380"/>
        <v>645</v>
      </c>
      <c r="AZ147" s="14">
        <f t="shared" si="380"/>
        <v>645</v>
      </c>
      <c r="BA147" s="14">
        <f t="shared" si="380"/>
        <v>645</v>
      </c>
      <c r="BB147" s="14">
        <f>INDEX(属性投放!$DK$6:$DK$85,(卡牌属性!AG147-2)*20+卡牌属性!AL147)</f>
        <v>12</v>
      </c>
      <c r="BC147" s="14">
        <f t="shared" si="381"/>
        <v>12</v>
      </c>
      <c r="BD147" s="14">
        <f t="shared" si="381"/>
        <v>12</v>
      </c>
      <c r="BE147" s="14">
        <f t="shared" si="381"/>
        <v>12</v>
      </c>
      <c r="BF147" s="14">
        <f t="shared" si="381"/>
        <v>12</v>
      </c>
      <c r="BG147" s="14">
        <f>INDEX(属性投放!$DL$6:$DL$85,(卡牌属性!AG147-2)*20+卡牌属性!AL147)</f>
        <v>6</v>
      </c>
      <c r="BH147" s="14">
        <f t="shared" si="382"/>
        <v>6</v>
      </c>
      <c r="BI147" s="14">
        <f t="shared" si="382"/>
        <v>6</v>
      </c>
      <c r="BJ147" s="14">
        <f t="shared" si="382"/>
        <v>6</v>
      </c>
      <c r="BK147" s="14">
        <f t="shared" si="382"/>
        <v>6</v>
      </c>
      <c r="BL147" s="14">
        <f>INDEX(属性投放!$DM$6:$DM$85,(卡牌属性!AG147-2)*20+卡牌属性!AL147)</f>
        <v>60</v>
      </c>
      <c r="BM147" s="14">
        <f t="shared" si="383"/>
        <v>60</v>
      </c>
      <c r="BN147" s="14">
        <f t="shared" si="383"/>
        <v>60</v>
      </c>
      <c r="BO147" s="14">
        <f t="shared" si="383"/>
        <v>60</v>
      </c>
      <c r="BP147" s="14">
        <f t="shared" si="383"/>
        <v>60</v>
      </c>
      <c r="BU147" s="13">
        <v>143</v>
      </c>
      <c r="BV147" s="13">
        <f t="shared" si="325"/>
        <v>8</v>
      </c>
      <c r="BW147" s="14">
        <f t="shared" si="326"/>
        <v>4</v>
      </c>
      <c r="BX147" s="14">
        <f t="shared" si="327"/>
        <v>1102008</v>
      </c>
      <c r="BY147" s="14" t="str">
        <f t="shared" si="328"/>
        <v>夏侯渊3突</v>
      </c>
      <c r="BZ147" s="25" t="s">
        <v>162</v>
      </c>
      <c r="CA147" s="14">
        <v>2</v>
      </c>
      <c r="CB147" s="14">
        <f t="shared" si="329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674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674</v>
      </c>
      <c r="CN147" s="14">
        <f>INDEX(属性投放!$BD$6:$BD$85,(BW147-2)*20+CB147)</f>
        <v>150</v>
      </c>
      <c r="CQ147" s="13">
        <v>143</v>
      </c>
      <c r="CR147" s="13">
        <f t="shared" si="354"/>
        <v>3</v>
      </c>
      <c r="CS147" s="13">
        <f t="shared" si="355"/>
        <v>39</v>
      </c>
      <c r="CT147" s="14">
        <f t="shared" si="356"/>
        <v>4</v>
      </c>
      <c r="CU147" s="14">
        <f t="shared" si="357"/>
        <v>1102003</v>
      </c>
      <c r="CV147" s="14" t="str">
        <f>INDEX($O$6:$O$36,CR147)&amp;"-"&amp;INDEX(属性投放!$AB$7:$AB$36,CX147)&amp;"-魂火-"&amp;CZ147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701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702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703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704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58"/>
        <v>7</v>
      </c>
      <c r="DS147" s="14">
        <f t="shared" si="359"/>
        <v>5</v>
      </c>
      <c r="DT147" s="14">
        <f t="shared" si="360"/>
        <v>9</v>
      </c>
      <c r="DU147" s="14">
        <f t="shared" si="333"/>
        <v>4</v>
      </c>
      <c r="DV147" s="14">
        <f t="shared" si="334"/>
        <v>3</v>
      </c>
      <c r="DW147" s="14">
        <f t="shared" si="335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84"/>
        <v>563</v>
      </c>
      <c r="EC147" s="14">
        <f t="shared" si="385"/>
        <v>637</v>
      </c>
      <c r="ED147" s="14">
        <f t="shared" si="386"/>
        <v>725</v>
      </c>
      <c r="EE147" s="14">
        <f t="shared" si="387"/>
        <v>725</v>
      </c>
      <c r="EF147" s="14">
        <f t="shared" si="388"/>
        <v>865</v>
      </c>
      <c r="EG147" s="14">
        <f t="shared" si="389"/>
        <v>154</v>
      </c>
      <c r="EH147" s="14">
        <f t="shared" si="390"/>
        <v>173</v>
      </c>
      <c r="EI147" s="14">
        <f t="shared" si="391"/>
        <v>173</v>
      </c>
      <c r="EJ147" s="14">
        <f t="shared" si="392"/>
        <v>202</v>
      </c>
      <c r="EK147" s="14">
        <f t="shared" si="393"/>
        <v>221</v>
      </c>
      <c r="EL147" s="14">
        <f t="shared" si="394"/>
        <v>5250</v>
      </c>
      <c r="EM147" s="14">
        <f t="shared" si="395"/>
        <v>6750</v>
      </c>
      <c r="EN147" s="14">
        <f t="shared" si="396"/>
        <v>6750</v>
      </c>
      <c r="EO147" s="14">
        <f t="shared" si="397"/>
        <v>8150</v>
      </c>
      <c r="EP147" s="14">
        <f t="shared" si="398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FF147" s="14">
        <f>INDEX(属性投放!$BP$6:$BP$85,(卡牌属性!$DU147-2)*20+卡牌属性!$DV147)</f>
        <v>100</v>
      </c>
      <c r="FG147" s="14">
        <f>INDEX(属性投放!$BP$6:$BP$85,(卡牌属性!$DU147-2)*20+卡牌属性!$DV147)</f>
        <v>100</v>
      </c>
      <c r="FH147" s="14">
        <f>INDEX(属性投放!$BP$6:$BP$85,(卡牌属性!$DU147-2)*20+卡牌属性!$DV147)</f>
        <v>100</v>
      </c>
      <c r="FI147" s="14">
        <f>INDEX(属性投放!$BP$6:$BP$85,(卡牌属性!$DU147-2)*20+卡牌属性!$DV147)</f>
        <v>100</v>
      </c>
      <c r="FJ147" s="14">
        <f>INDEX(属性投放!$BP$6:$BP$85,(卡牌属性!$DU147-2)*20+卡牌属性!$DV147)</f>
        <v>100</v>
      </c>
      <c r="FK147" s="14">
        <f>INDEX(属性投放!$BQ$6:$BQ$85,(卡牌属性!$DU147-2)*20+卡牌属性!$DV147)</f>
        <v>50</v>
      </c>
      <c r="FL147" s="14">
        <f>INDEX(属性投放!$BQ$6:$BQ$85,(卡牌属性!$DU147-2)*20+卡牌属性!$DV147)</f>
        <v>50</v>
      </c>
      <c r="FM147" s="14">
        <f>INDEX(属性投放!$BQ$6:$BQ$85,(卡牌属性!$DU147-2)*20+卡牌属性!$DV147)</f>
        <v>50</v>
      </c>
      <c r="FN147" s="14">
        <f>INDEX(属性投放!$BQ$6:$BQ$85,(卡牌属性!$DU147-2)*20+卡牌属性!$DV147)</f>
        <v>50</v>
      </c>
      <c r="FO147" s="14">
        <f>INDEX(属性投放!$BQ$6:$BQ$85,(卡牌属性!$DU147-2)*20+卡牌属性!$DV147)</f>
        <v>50</v>
      </c>
      <c r="FP147" s="14">
        <f>INDEX(属性投放!$BR$6:$BR$85,(卡牌属性!$DU147-2)*20+卡牌属性!$DV147)</f>
        <v>1000</v>
      </c>
      <c r="FQ147" s="14">
        <f>INDEX(属性投放!$BR$6:$BR$85,(卡牌属性!$DU147-2)*20+卡牌属性!$DV147)</f>
        <v>1000</v>
      </c>
      <c r="FR147" s="14">
        <f>INDEX(属性投放!$BR$6:$BR$85,(卡牌属性!$DU147-2)*20+卡牌属性!$DV147)</f>
        <v>1000</v>
      </c>
      <c r="FS147" s="14">
        <f>INDEX(属性投放!$BR$6:$BR$85,(卡牌属性!$DU147-2)*20+卡牌属性!$DV147)</f>
        <v>1000</v>
      </c>
      <c r="FT147" s="14">
        <f>INDEX(属性投放!$BR$6:$BR$85,(卡牌属性!$DU147-2)*20+卡牌属性!$DV147)</f>
        <v>1000</v>
      </c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HA147" s="13">
        <v>143</v>
      </c>
      <c r="HB147" s="13">
        <f>MATCH(HA147-1,属性投放!$T$6:$T$66,1)</f>
        <v>51</v>
      </c>
      <c r="HC147" s="13">
        <f>MATCH(HA147,属性投放!$AN$6:$AN$58,1)-1</f>
        <v>49</v>
      </c>
      <c r="HD147" s="13">
        <f>MATCH(HA147-1,属性投放!$AD$6:$AD$26,1)</f>
        <v>20</v>
      </c>
      <c r="HE147" s="13" t="str">
        <f>INDEX(属性投放!$AB$7:$AB$26,卡牌属性!HD147)</f>
        <v>无间+1</v>
      </c>
      <c r="HF147" s="14">
        <f t="shared" si="338"/>
        <v>9000</v>
      </c>
      <c r="HG147" s="14">
        <f t="shared" si="339"/>
        <v>4488</v>
      </c>
      <c r="HH147" s="14">
        <f t="shared" si="340"/>
        <v>89300</v>
      </c>
      <c r="HI147" s="14">
        <f t="shared" si="341"/>
        <v>25</v>
      </c>
      <c r="HJ147" s="14">
        <f t="shared" si="342"/>
        <v>13</v>
      </c>
      <c r="HK147" s="14">
        <f t="shared" si="343"/>
        <v>250</v>
      </c>
      <c r="HL147" s="14">
        <f>HF147+HI147*($HA147-INDEX(属性投放!$AD$6:$AD$26,卡牌属性!$HD147))</f>
        <v>9075</v>
      </c>
      <c r="HM147" s="14">
        <f>HG147+HJ147*($HA147-INDEX(属性投放!$AD$6:$AD$26,卡牌属性!$HD147))</f>
        <v>4527</v>
      </c>
      <c r="HN147" s="14">
        <f>HH147+HK147*($HA147-INDEX(属性投放!$AD$6:$AD$26,卡牌属性!$HD147))</f>
        <v>90050</v>
      </c>
      <c r="HO147" s="14">
        <f t="shared" si="344"/>
        <v>13115</v>
      </c>
      <c r="HP147" s="14">
        <f t="shared" si="345"/>
        <v>6561</v>
      </c>
      <c r="HQ147" s="14">
        <f t="shared" si="346"/>
        <v>131150</v>
      </c>
      <c r="HR147" s="14">
        <f>IF(COUNTIF(属性投放!$AN$7:$AN$58,"="&amp;卡牌属性!HA147)&gt;0,卡牌属性!HC147,0)</f>
        <v>0</v>
      </c>
      <c r="HS147" s="14">
        <f t="shared" si="347"/>
        <v>0</v>
      </c>
      <c r="HT147" s="14">
        <f t="shared" si="348"/>
        <v>0</v>
      </c>
      <c r="HU147" s="14">
        <f t="shared" si="349"/>
        <v>0</v>
      </c>
      <c r="HV147" s="14">
        <f>IF(COUNTIF(属性投放!$AD$6:$AD$26,"="&amp;卡牌属性!HA147)&gt;0,卡牌属性!HD147,0)</f>
        <v>0</v>
      </c>
      <c r="HW147" s="14">
        <f t="shared" si="350"/>
        <v>0</v>
      </c>
      <c r="HX147" s="14">
        <f t="shared" si="351"/>
        <v>0</v>
      </c>
      <c r="HY147" s="14">
        <f t="shared" si="352"/>
        <v>0</v>
      </c>
      <c r="HZ147" s="14">
        <f t="shared" si="362"/>
        <v>25</v>
      </c>
      <c r="IA147" s="14">
        <f t="shared" si="363"/>
        <v>13</v>
      </c>
      <c r="IB147" s="14">
        <f t="shared" si="364"/>
        <v>250</v>
      </c>
      <c r="IC147" s="14">
        <f t="shared" si="365"/>
        <v>22190</v>
      </c>
      <c r="ID147" s="14">
        <f t="shared" si="366"/>
        <v>11088</v>
      </c>
      <c r="IE147" s="14">
        <f t="shared" si="367"/>
        <v>221200</v>
      </c>
      <c r="IF147" s="14">
        <f t="shared" si="368"/>
        <v>760</v>
      </c>
      <c r="IG147" s="14">
        <f t="shared" si="369"/>
        <v>0</v>
      </c>
      <c r="IH147" s="14">
        <f t="shared" si="370"/>
        <v>0</v>
      </c>
      <c r="II147" s="14">
        <f t="shared" si="371"/>
        <v>664860</v>
      </c>
      <c r="IJ147" s="17">
        <f t="shared" si="372"/>
        <v>1.1430977950245165E-3</v>
      </c>
      <c r="IK147" s="17">
        <f t="shared" si="373"/>
        <v>0</v>
      </c>
      <c r="IL147" s="17">
        <f t="shared" si="374"/>
        <v>0</v>
      </c>
      <c r="IM147" s="23">
        <f>SUM(IF$5:IF147)</f>
        <v>55140</v>
      </c>
      <c r="IN147" s="14">
        <f>SUM(IG$5:IG147)</f>
        <v>393520</v>
      </c>
      <c r="IO147" s="14">
        <f>SUM(IH$5:IH147)</f>
        <v>172660</v>
      </c>
      <c r="IP147" s="17">
        <f t="shared" si="375"/>
        <v>8.293475318112084E-2</v>
      </c>
      <c r="IQ147" s="17">
        <f t="shared" si="376"/>
        <v>0.59188400565532595</v>
      </c>
      <c r="IR147" s="17">
        <f t="shared" si="377"/>
        <v>0.25969377011701711</v>
      </c>
    </row>
    <row r="148" spans="31:252" ht="16.5" x14ac:dyDescent="0.2">
      <c r="AE148" s="13">
        <v>144</v>
      </c>
      <c r="AF148" s="13">
        <f t="shared" si="353"/>
        <v>8</v>
      </c>
      <c r="AG148" s="13">
        <f t="shared" si="321"/>
        <v>2</v>
      </c>
      <c r="AH148" s="14">
        <f t="shared" si="322"/>
        <v>1101008</v>
      </c>
      <c r="AI148" s="14" t="str">
        <f t="shared" si="323"/>
        <v>黑尔·坎普4突</v>
      </c>
      <c r="AJ148" s="25" t="s">
        <v>162</v>
      </c>
      <c r="AK148" s="14">
        <v>1</v>
      </c>
      <c r="AL148" s="14">
        <f t="shared" si="324"/>
        <v>4</v>
      </c>
      <c r="AM148" s="14">
        <f>INDEX(属性投放!$DE$6:$DE$85,(卡牌属性!AG148-2)*20+卡牌属性!AL148)</f>
        <v>288</v>
      </c>
      <c r="AN148" s="14">
        <f t="shared" si="378"/>
        <v>288</v>
      </c>
      <c r="AO148" s="14">
        <f t="shared" si="378"/>
        <v>288</v>
      </c>
      <c r="AP148" s="14">
        <f t="shared" si="378"/>
        <v>288</v>
      </c>
      <c r="AQ148" s="14">
        <f t="shared" si="378"/>
        <v>288</v>
      </c>
      <c r="AR148" s="14">
        <f>INDEX(属性投放!$DF$6:$DF$85,(卡牌属性!AG148-2)*20+卡牌属性!AL148)</f>
        <v>120</v>
      </c>
      <c r="AS148" s="14">
        <f t="shared" si="379"/>
        <v>120</v>
      </c>
      <c r="AT148" s="14">
        <f t="shared" si="379"/>
        <v>120</v>
      </c>
      <c r="AU148" s="14">
        <f t="shared" si="379"/>
        <v>120</v>
      </c>
      <c r="AV148" s="14">
        <f t="shared" si="379"/>
        <v>120</v>
      </c>
      <c r="AW148" s="14">
        <f>INDEX(属性投放!$DG$6:$DG$85,(卡牌属性!AG148-2)*20+卡牌属性!AL148)</f>
        <v>1390</v>
      </c>
      <c r="AX148" s="14">
        <f t="shared" si="380"/>
        <v>1390</v>
      </c>
      <c r="AY148" s="14">
        <f t="shared" si="380"/>
        <v>1390</v>
      </c>
      <c r="AZ148" s="14">
        <f t="shared" si="380"/>
        <v>1390</v>
      </c>
      <c r="BA148" s="14">
        <f t="shared" si="380"/>
        <v>1390</v>
      </c>
      <c r="BB148" s="14">
        <f>INDEX(属性投放!$DK$6:$DK$85,(卡牌属性!AG148-2)*20+卡牌属性!AL148)</f>
        <v>22</v>
      </c>
      <c r="BC148" s="14">
        <f t="shared" si="381"/>
        <v>22</v>
      </c>
      <c r="BD148" s="14">
        <f t="shared" si="381"/>
        <v>22</v>
      </c>
      <c r="BE148" s="14">
        <f t="shared" si="381"/>
        <v>22</v>
      </c>
      <c r="BF148" s="14">
        <f t="shared" si="381"/>
        <v>22</v>
      </c>
      <c r="BG148" s="14">
        <f>INDEX(属性投放!$DL$6:$DL$85,(卡牌属性!AG148-2)*20+卡牌属性!AL148)</f>
        <v>11</v>
      </c>
      <c r="BH148" s="14">
        <f t="shared" si="382"/>
        <v>11</v>
      </c>
      <c r="BI148" s="14">
        <f t="shared" si="382"/>
        <v>11</v>
      </c>
      <c r="BJ148" s="14">
        <f t="shared" si="382"/>
        <v>11</v>
      </c>
      <c r="BK148" s="14">
        <f t="shared" si="382"/>
        <v>11</v>
      </c>
      <c r="BL148" s="14">
        <f>INDEX(属性投放!$DM$6:$DM$85,(卡牌属性!AG148-2)*20+卡牌属性!AL148)</f>
        <v>110</v>
      </c>
      <c r="BM148" s="14">
        <f t="shared" si="383"/>
        <v>110</v>
      </c>
      <c r="BN148" s="14">
        <f t="shared" si="383"/>
        <v>110</v>
      </c>
      <c r="BO148" s="14">
        <f t="shared" si="383"/>
        <v>110</v>
      </c>
      <c r="BP148" s="14">
        <f t="shared" si="383"/>
        <v>110</v>
      </c>
      <c r="BU148" s="13">
        <v>144</v>
      </c>
      <c r="BV148" s="13">
        <f t="shared" si="325"/>
        <v>8</v>
      </c>
      <c r="BW148" s="14">
        <f t="shared" si="326"/>
        <v>4</v>
      </c>
      <c r="BX148" s="14">
        <f t="shared" si="327"/>
        <v>1102008</v>
      </c>
      <c r="BY148" s="14" t="str">
        <f t="shared" si="328"/>
        <v>夏侯渊4突</v>
      </c>
      <c r="BZ148" s="25" t="s">
        <v>162</v>
      </c>
      <c r="CA148" s="14">
        <v>2</v>
      </c>
      <c r="CB148" s="14">
        <f t="shared" si="329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674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674</v>
      </c>
      <c r="CN148" s="14">
        <f>INDEX(属性投放!$BD$6:$BD$85,(BW148-2)*20+CB148)</f>
        <v>200</v>
      </c>
      <c r="CQ148" s="13">
        <v>144</v>
      </c>
      <c r="CR148" s="13">
        <f t="shared" si="354"/>
        <v>3</v>
      </c>
      <c r="CS148" s="13">
        <f t="shared" si="355"/>
        <v>40</v>
      </c>
      <c r="CT148" s="14">
        <f t="shared" si="356"/>
        <v>4</v>
      </c>
      <c r="CU148" s="14">
        <f t="shared" si="357"/>
        <v>1102003</v>
      </c>
      <c r="CV148" s="14" t="str">
        <f>INDEX($O$6:$O$36,CR148)&amp;"-"&amp;INDEX(属性投放!$AB$7:$AB$36,CX148)&amp;"-魂火-"&amp;CZ148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701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702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703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704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58"/>
        <v>7</v>
      </c>
      <c r="DS148" s="14">
        <f t="shared" si="359"/>
        <v>5</v>
      </c>
      <c r="DT148" s="14">
        <f t="shared" si="360"/>
        <v>9</v>
      </c>
      <c r="DU148" s="14">
        <f t="shared" si="333"/>
        <v>4</v>
      </c>
      <c r="DV148" s="14">
        <f t="shared" si="334"/>
        <v>4</v>
      </c>
      <c r="DW148" s="14">
        <f t="shared" si="335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84"/>
        <v>813</v>
      </c>
      <c r="EC148" s="14">
        <f t="shared" si="385"/>
        <v>907</v>
      </c>
      <c r="ED148" s="14">
        <f t="shared" si="386"/>
        <v>1025</v>
      </c>
      <c r="EE148" s="14">
        <f t="shared" si="387"/>
        <v>1025</v>
      </c>
      <c r="EF148" s="14">
        <f t="shared" si="388"/>
        <v>1215</v>
      </c>
      <c r="EG148" s="14">
        <f t="shared" si="389"/>
        <v>254</v>
      </c>
      <c r="EH148" s="14">
        <f t="shared" si="390"/>
        <v>283</v>
      </c>
      <c r="EI148" s="14">
        <f t="shared" si="391"/>
        <v>283</v>
      </c>
      <c r="EJ148" s="14">
        <f t="shared" si="392"/>
        <v>332</v>
      </c>
      <c r="EK148" s="14">
        <f t="shared" si="393"/>
        <v>361</v>
      </c>
      <c r="EL148" s="14">
        <f t="shared" si="394"/>
        <v>8250</v>
      </c>
      <c r="EM148" s="14">
        <f t="shared" si="395"/>
        <v>10250</v>
      </c>
      <c r="EN148" s="14">
        <f t="shared" si="396"/>
        <v>10250</v>
      </c>
      <c r="EO148" s="14">
        <f t="shared" si="397"/>
        <v>12150</v>
      </c>
      <c r="EP148" s="14">
        <f t="shared" si="398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FF148" s="14">
        <f>INDEX(属性投放!$BP$6:$BP$85,(卡牌属性!$DU148-2)*20+卡牌属性!$DV148)</f>
        <v>125</v>
      </c>
      <c r="FG148" s="14">
        <f>INDEX(属性投放!$BP$6:$BP$85,(卡牌属性!$DU148-2)*20+卡牌属性!$DV148)</f>
        <v>125</v>
      </c>
      <c r="FH148" s="14">
        <f>INDEX(属性投放!$BP$6:$BP$85,(卡牌属性!$DU148-2)*20+卡牌属性!$DV148)</f>
        <v>125</v>
      </c>
      <c r="FI148" s="14">
        <f>INDEX(属性投放!$BP$6:$BP$85,(卡牌属性!$DU148-2)*20+卡牌属性!$DV148)</f>
        <v>125</v>
      </c>
      <c r="FJ148" s="14">
        <f>INDEX(属性投放!$BP$6:$BP$85,(卡牌属性!$DU148-2)*20+卡牌属性!$DV148)</f>
        <v>125</v>
      </c>
      <c r="FK148" s="14">
        <f>INDEX(属性投放!$BQ$6:$BQ$85,(卡牌属性!$DU148-2)*20+卡牌属性!$DV148)</f>
        <v>63</v>
      </c>
      <c r="FL148" s="14">
        <f>INDEX(属性投放!$BQ$6:$BQ$85,(卡牌属性!$DU148-2)*20+卡牌属性!$DV148)</f>
        <v>63</v>
      </c>
      <c r="FM148" s="14">
        <f>INDEX(属性投放!$BQ$6:$BQ$85,(卡牌属性!$DU148-2)*20+卡牌属性!$DV148)</f>
        <v>63</v>
      </c>
      <c r="FN148" s="14">
        <f>INDEX(属性投放!$BQ$6:$BQ$85,(卡牌属性!$DU148-2)*20+卡牌属性!$DV148)</f>
        <v>63</v>
      </c>
      <c r="FO148" s="14">
        <f>INDEX(属性投放!$BQ$6:$BQ$85,(卡牌属性!$DU148-2)*20+卡牌属性!$DV148)</f>
        <v>63</v>
      </c>
      <c r="FP148" s="14">
        <f>INDEX(属性投放!$BR$6:$BR$85,(卡牌属性!$DU148-2)*20+卡牌属性!$DV148)</f>
        <v>1250</v>
      </c>
      <c r="FQ148" s="14">
        <f>INDEX(属性投放!$BR$6:$BR$85,(卡牌属性!$DU148-2)*20+卡牌属性!$DV148)</f>
        <v>1250</v>
      </c>
      <c r="FR148" s="14">
        <f>INDEX(属性投放!$BR$6:$BR$85,(卡牌属性!$DU148-2)*20+卡牌属性!$DV148)</f>
        <v>1250</v>
      </c>
      <c r="FS148" s="14">
        <f>INDEX(属性投放!$BR$6:$BR$85,(卡牌属性!$DU148-2)*20+卡牌属性!$DV148)</f>
        <v>1250</v>
      </c>
      <c r="FT148" s="14">
        <f>INDEX(属性投放!$BR$6:$BR$85,(卡牌属性!$DU148-2)*20+卡牌属性!$DV148)</f>
        <v>1250</v>
      </c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HA148" s="13">
        <v>144</v>
      </c>
      <c r="HB148" s="13">
        <f>MATCH(HA148-1,属性投放!$T$6:$T$66,1)</f>
        <v>52</v>
      </c>
      <c r="HC148" s="13">
        <f>MATCH(HA148,属性投放!$AN$6:$AN$58,1)-1</f>
        <v>49</v>
      </c>
      <c r="HD148" s="13">
        <f>MATCH(HA148-1,属性投放!$AD$6:$AD$26,1)</f>
        <v>20</v>
      </c>
      <c r="HE148" s="13" t="str">
        <f>INDEX(属性投放!$AB$7:$AB$26,卡牌属性!HD148)</f>
        <v>无间+1</v>
      </c>
      <c r="HF148" s="14">
        <f t="shared" si="338"/>
        <v>9000</v>
      </c>
      <c r="HG148" s="14">
        <f t="shared" si="339"/>
        <v>4488</v>
      </c>
      <c r="HH148" s="14">
        <f t="shared" si="340"/>
        <v>89300</v>
      </c>
      <c r="HI148" s="14">
        <f t="shared" si="341"/>
        <v>25</v>
      </c>
      <c r="HJ148" s="14">
        <f t="shared" si="342"/>
        <v>13</v>
      </c>
      <c r="HK148" s="14">
        <f t="shared" si="343"/>
        <v>250</v>
      </c>
      <c r="HL148" s="14">
        <f>HF148+HI148*($HA148-INDEX(属性投放!$AD$6:$AD$26,卡牌属性!$HD148))</f>
        <v>9100</v>
      </c>
      <c r="HM148" s="14">
        <f>HG148+HJ148*($HA148-INDEX(属性投放!$AD$6:$AD$26,卡牌属性!$HD148))</f>
        <v>4540</v>
      </c>
      <c r="HN148" s="14">
        <f>HH148+HK148*($HA148-INDEX(属性投放!$AD$6:$AD$26,卡牌属性!$HD148))</f>
        <v>90300</v>
      </c>
      <c r="HO148" s="14">
        <f t="shared" si="344"/>
        <v>13115</v>
      </c>
      <c r="HP148" s="14">
        <f t="shared" si="345"/>
        <v>6561</v>
      </c>
      <c r="HQ148" s="14">
        <f t="shared" si="346"/>
        <v>131150</v>
      </c>
      <c r="HR148" s="14">
        <f>IF(COUNTIF(属性投放!$AN$7:$AN$58,"="&amp;卡牌属性!HA148)&gt;0,卡牌属性!HC148,0)</f>
        <v>0</v>
      </c>
      <c r="HS148" s="14">
        <f t="shared" si="347"/>
        <v>0</v>
      </c>
      <c r="HT148" s="14">
        <f t="shared" si="348"/>
        <v>0</v>
      </c>
      <c r="HU148" s="14">
        <f t="shared" si="349"/>
        <v>0</v>
      </c>
      <c r="HV148" s="14">
        <f>IF(COUNTIF(属性投放!$AD$6:$AD$26,"="&amp;卡牌属性!HA148)&gt;0,卡牌属性!HD148,0)</f>
        <v>0</v>
      </c>
      <c r="HW148" s="14">
        <f t="shared" si="350"/>
        <v>0</v>
      </c>
      <c r="HX148" s="14">
        <f t="shared" si="351"/>
        <v>0</v>
      </c>
      <c r="HY148" s="14">
        <f t="shared" si="352"/>
        <v>0</v>
      </c>
      <c r="HZ148" s="14">
        <f t="shared" si="362"/>
        <v>25</v>
      </c>
      <c r="IA148" s="14">
        <f t="shared" si="363"/>
        <v>13</v>
      </c>
      <c r="IB148" s="14">
        <f t="shared" si="364"/>
        <v>250</v>
      </c>
      <c r="IC148" s="14">
        <f t="shared" si="365"/>
        <v>22215</v>
      </c>
      <c r="ID148" s="14">
        <f t="shared" si="366"/>
        <v>11101</v>
      </c>
      <c r="IE148" s="14">
        <f t="shared" si="367"/>
        <v>221450</v>
      </c>
      <c r="IF148" s="14">
        <f t="shared" si="368"/>
        <v>760</v>
      </c>
      <c r="IG148" s="14">
        <f t="shared" si="369"/>
        <v>0</v>
      </c>
      <c r="IH148" s="14">
        <f t="shared" si="370"/>
        <v>0</v>
      </c>
      <c r="II148" s="14">
        <f t="shared" si="371"/>
        <v>665620</v>
      </c>
      <c r="IJ148" s="17">
        <f t="shared" si="372"/>
        <v>1.1417926144046153E-3</v>
      </c>
      <c r="IK148" s="17">
        <f t="shared" si="373"/>
        <v>0</v>
      </c>
      <c r="IL148" s="17">
        <f t="shared" si="374"/>
        <v>0</v>
      </c>
      <c r="IM148" s="23">
        <f>SUM(IF$5:IF148)</f>
        <v>55900</v>
      </c>
      <c r="IN148" s="14">
        <f>SUM(IG$5:IG148)</f>
        <v>393520</v>
      </c>
      <c r="IO148" s="14">
        <f>SUM(IH$5:IH148)</f>
        <v>172660</v>
      </c>
      <c r="IP148" s="17">
        <f t="shared" si="375"/>
        <v>8.3981851506865782E-2</v>
      </c>
      <c r="IQ148" s="17">
        <f t="shared" si="376"/>
        <v>0.59120819686908443</v>
      </c>
      <c r="IR148" s="17">
        <f t="shared" si="377"/>
        <v>0.25939725368829064</v>
      </c>
    </row>
    <row r="149" spans="31:252" ht="16.5" x14ac:dyDescent="0.2">
      <c r="AE149" s="13">
        <v>145</v>
      </c>
      <c r="AF149" s="13">
        <f t="shared" si="353"/>
        <v>8</v>
      </c>
      <c r="AG149" s="13">
        <f t="shared" si="321"/>
        <v>2</v>
      </c>
      <c r="AH149" s="14">
        <f t="shared" si="322"/>
        <v>1101008</v>
      </c>
      <c r="AI149" s="14" t="str">
        <f t="shared" si="323"/>
        <v>黑尔·坎普5突</v>
      </c>
      <c r="AJ149" s="25" t="s">
        <v>162</v>
      </c>
      <c r="AK149" s="14">
        <v>1</v>
      </c>
      <c r="AL149" s="14">
        <f t="shared" si="324"/>
        <v>5</v>
      </c>
      <c r="AM149" s="14">
        <f>INDEX(属性投放!$DE$6:$DE$85,(卡牌属性!AG149-2)*20+卡牌属性!AL149)</f>
        <v>351</v>
      </c>
      <c r="AN149" s="14">
        <f t="shared" si="378"/>
        <v>351</v>
      </c>
      <c r="AO149" s="14">
        <f t="shared" si="378"/>
        <v>351</v>
      </c>
      <c r="AP149" s="14">
        <f t="shared" si="378"/>
        <v>351</v>
      </c>
      <c r="AQ149" s="14">
        <f t="shared" si="378"/>
        <v>351</v>
      </c>
      <c r="AR149" s="14">
        <f>INDEX(属性投放!$DF$6:$DF$85,(卡牌属性!AG149-2)*20+卡牌属性!AL149)</f>
        <v>151</v>
      </c>
      <c r="AS149" s="14">
        <f t="shared" si="379"/>
        <v>151</v>
      </c>
      <c r="AT149" s="14">
        <f t="shared" si="379"/>
        <v>151</v>
      </c>
      <c r="AU149" s="14">
        <f t="shared" si="379"/>
        <v>151</v>
      </c>
      <c r="AV149" s="14">
        <f t="shared" si="379"/>
        <v>151</v>
      </c>
      <c r="AW149" s="14">
        <f>INDEX(属性投放!$DG$6:$DG$85,(卡牌属性!AG149-2)*20+卡牌属性!AL149)</f>
        <v>1705</v>
      </c>
      <c r="AX149" s="14">
        <f t="shared" si="380"/>
        <v>1705</v>
      </c>
      <c r="AY149" s="14">
        <f t="shared" si="380"/>
        <v>1705</v>
      </c>
      <c r="AZ149" s="14">
        <f t="shared" si="380"/>
        <v>1705</v>
      </c>
      <c r="BA149" s="14">
        <f t="shared" si="380"/>
        <v>1705</v>
      </c>
      <c r="BB149" s="14">
        <f>INDEX(属性投放!$DK$6:$DK$85,(卡牌属性!AG149-2)*20+卡牌属性!AL149)</f>
        <v>22</v>
      </c>
      <c r="BC149" s="14">
        <f t="shared" si="381"/>
        <v>22</v>
      </c>
      <c r="BD149" s="14">
        <f t="shared" si="381"/>
        <v>22</v>
      </c>
      <c r="BE149" s="14">
        <f t="shared" si="381"/>
        <v>22</v>
      </c>
      <c r="BF149" s="14">
        <f t="shared" si="381"/>
        <v>22</v>
      </c>
      <c r="BG149" s="14">
        <f>INDEX(属性投放!$DL$6:$DL$85,(卡牌属性!AG149-2)*20+卡牌属性!AL149)</f>
        <v>11</v>
      </c>
      <c r="BH149" s="14">
        <f t="shared" si="382"/>
        <v>11</v>
      </c>
      <c r="BI149" s="14">
        <f t="shared" si="382"/>
        <v>11</v>
      </c>
      <c r="BJ149" s="14">
        <f t="shared" si="382"/>
        <v>11</v>
      </c>
      <c r="BK149" s="14">
        <f t="shared" si="382"/>
        <v>11</v>
      </c>
      <c r="BL149" s="14">
        <f>INDEX(属性投放!$DM$6:$DM$85,(卡牌属性!AG149-2)*20+卡牌属性!AL149)</f>
        <v>110</v>
      </c>
      <c r="BM149" s="14">
        <f t="shared" si="383"/>
        <v>110</v>
      </c>
      <c r="BN149" s="14">
        <f t="shared" si="383"/>
        <v>110</v>
      </c>
      <c r="BO149" s="14">
        <f t="shared" si="383"/>
        <v>110</v>
      </c>
      <c r="BP149" s="14">
        <f t="shared" si="383"/>
        <v>110</v>
      </c>
      <c r="BU149" s="13">
        <v>145</v>
      </c>
      <c r="BV149" s="13">
        <f t="shared" si="325"/>
        <v>8</v>
      </c>
      <c r="BW149" s="14">
        <f t="shared" si="326"/>
        <v>4</v>
      </c>
      <c r="BX149" s="14">
        <f t="shared" si="327"/>
        <v>1102008</v>
      </c>
      <c r="BY149" s="14" t="str">
        <f t="shared" si="328"/>
        <v>夏侯渊5突</v>
      </c>
      <c r="BZ149" s="25" t="s">
        <v>162</v>
      </c>
      <c r="CA149" s="14">
        <v>2</v>
      </c>
      <c r="CB149" s="14">
        <f t="shared" si="329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674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674</v>
      </c>
      <c r="CN149" s="14">
        <f>INDEX(属性投放!$BD$6:$BD$85,(BW149-2)*20+CB149)</f>
        <v>200</v>
      </c>
      <c r="CQ149" s="13">
        <v>145</v>
      </c>
      <c r="CR149" s="13">
        <f t="shared" si="354"/>
        <v>3</v>
      </c>
      <c r="CS149" s="13">
        <f t="shared" si="355"/>
        <v>41</v>
      </c>
      <c r="CT149" s="14">
        <f t="shared" si="356"/>
        <v>4</v>
      </c>
      <c r="CU149" s="14">
        <f t="shared" si="357"/>
        <v>1102003</v>
      </c>
      <c r="CV149" s="14" t="str">
        <f>INDEX($O$6:$O$36,CR149)&amp;"-"&amp;INDEX(属性投放!$AB$7:$AB$36,CX149)&amp;"-魂火-"&amp;CZ149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701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702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703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704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58"/>
        <v>7</v>
      </c>
      <c r="DS149" s="14">
        <f t="shared" si="359"/>
        <v>5</v>
      </c>
      <c r="DT149" s="14">
        <f t="shared" si="360"/>
        <v>9</v>
      </c>
      <c r="DU149" s="14">
        <f t="shared" si="333"/>
        <v>4</v>
      </c>
      <c r="DV149" s="14">
        <f t="shared" si="334"/>
        <v>5</v>
      </c>
      <c r="DW149" s="14">
        <f t="shared" si="335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84"/>
        <v>1138</v>
      </c>
      <c r="EC149" s="14">
        <f t="shared" si="385"/>
        <v>1252</v>
      </c>
      <c r="ED149" s="14">
        <f t="shared" si="386"/>
        <v>1400</v>
      </c>
      <c r="EE149" s="14">
        <f t="shared" si="387"/>
        <v>1400</v>
      </c>
      <c r="EF149" s="14">
        <f t="shared" si="388"/>
        <v>1640</v>
      </c>
      <c r="EG149" s="14">
        <f t="shared" si="389"/>
        <v>377</v>
      </c>
      <c r="EH149" s="14">
        <f t="shared" si="390"/>
        <v>416</v>
      </c>
      <c r="EI149" s="14">
        <f t="shared" si="391"/>
        <v>416</v>
      </c>
      <c r="EJ149" s="14">
        <f t="shared" si="392"/>
        <v>495</v>
      </c>
      <c r="EK149" s="14">
        <f t="shared" si="393"/>
        <v>534</v>
      </c>
      <c r="EL149" s="14">
        <f t="shared" si="394"/>
        <v>12000</v>
      </c>
      <c r="EM149" s="14">
        <f t="shared" si="395"/>
        <v>14500</v>
      </c>
      <c r="EN149" s="14">
        <f t="shared" si="396"/>
        <v>14500</v>
      </c>
      <c r="EO149" s="14">
        <f t="shared" si="397"/>
        <v>17400</v>
      </c>
      <c r="EP149" s="14">
        <f t="shared" si="398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FF149" s="14">
        <f>INDEX(属性投放!$BP$6:$BP$85,(卡牌属性!$DU149-2)*20+卡牌属性!$DV149)</f>
        <v>160</v>
      </c>
      <c r="FG149" s="14">
        <f>INDEX(属性投放!$BP$6:$BP$85,(卡牌属性!$DU149-2)*20+卡牌属性!$DV149)</f>
        <v>160</v>
      </c>
      <c r="FH149" s="14">
        <f>INDEX(属性投放!$BP$6:$BP$85,(卡牌属性!$DU149-2)*20+卡牌属性!$DV149)</f>
        <v>160</v>
      </c>
      <c r="FI149" s="14">
        <f>INDEX(属性投放!$BP$6:$BP$85,(卡牌属性!$DU149-2)*20+卡牌属性!$DV149)</f>
        <v>160</v>
      </c>
      <c r="FJ149" s="14">
        <f>INDEX(属性投放!$BP$6:$BP$85,(卡牌属性!$DU149-2)*20+卡牌属性!$DV149)</f>
        <v>160</v>
      </c>
      <c r="FK149" s="14">
        <f>INDEX(属性投放!$BQ$6:$BQ$85,(卡牌属性!$DU149-2)*20+卡牌属性!$DV149)</f>
        <v>80</v>
      </c>
      <c r="FL149" s="14">
        <f>INDEX(属性投放!$BQ$6:$BQ$85,(卡牌属性!$DU149-2)*20+卡牌属性!$DV149)</f>
        <v>80</v>
      </c>
      <c r="FM149" s="14">
        <f>INDEX(属性投放!$BQ$6:$BQ$85,(卡牌属性!$DU149-2)*20+卡牌属性!$DV149)</f>
        <v>80</v>
      </c>
      <c r="FN149" s="14">
        <f>INDEX(属性投放!$BQ$6:$BQ$85,(卡牌属性!$DU149-2)*20+卡牌属性!$DV149)</f>
        <v>80</v>
      </c>
      <c r="FO149" s="14">
        <f>INDEX(属性投放!$BQ$6:$BQ$85,(卡牌属性!$DU149-2)*20+卡牌属性!$DV149)</f>
        <v>80</v>
      </c>
      <c r="FP149" s="14">
        <f>INDEX(属性投放!$BR$6:$BR$85,(卡牌属性!$DU149-2)*20+卡牌属性!$DV149)</f>
        <v>1600</v>
      </c>
      <c r="FQ149" s="14">
        <f>INDEX(属性投放!$BR$6:$BR$85,(卡牌属性!$DU149-2)*20+卡牌属性!$DV149)</f>
        <v>1600</v>
      </c>
      <c r="FR149" s="14">
        <f>INDEX(属性投放!$BR$6:$BR$85,(卡牌属性!$DU149-2)*20+卡牌属性!$DV149)</f>
        <v>1600</v>
      </c>
      <c r="FS149" s="14">
        <f>INDEX(属性投放!$BR$6:$BR$85,(卡牌属性!$DU149-2)*20+卡牌属性!$DV149)</f>
        <v>1600</v>
      </c>
      <c r="FT149" s="14">
        <f>INDEX(属性投放!$BR$6:$BR$85,(卡牌属性!$DU149-2)*20+卡牌属性!$DV149)</f>
        <v>1600</v>
      </c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HA149" s="13">
        <v>145</v>
      </c>
      <c r="HB149" s="13">
        <f>MATCH(HA149-1,属性投放!$T$6:$T$66,1)</f>
        <v>54</v>
      </c>
      <c r="HC149" s="13">
        <f>MATCH(HA149,属性投放!$AN$6:$AN$58,1)-1</f>
        <v>50</v>
      </c>
      <c r="HD149" s="13">
        <f>MATCH(HA149-1,属性投放!$AD$6:$AD$26,1)</f>
        <v>20</v>
      </c>
      <c r="HE149" s="13" t="str">
        <f>INDEX(属性投放!$AB$7:$AB$26,卡牌属性!HD149)</f>
        <v>无间+1</v>
      </c>
      <c r="HF149" s="14">
        <f t="shared" si="338"/>
        <v>9000</v>
      </c>
      <c r="HG149" s="14">
        <f t="shared" si="339"/>
        <v>4488</v>
      </c>
      <c r="HH149" s="14">
        <f t="shared" si="340"/>
        <v>89300</v>
      </c>
      <c r="HI149" s="14">
        <f t="shared" si="341"/>
        <v>25</v>
      </c>
      <c r="HJ149" s="14">
        <f t="shared" si="342"/>
        <v>13</v>
      </c>
      <c r="HK149" s="14">
        <f t="shared" si="343"/>
        <v>250</v>
      </c>
      <c r="HL149" s="14">
        <f>HF149+HI149*($HA149-INDEX(属性投放!$AD$6:$AD$26,卡牌属性!$HD149))</f>
        <v>9125</v>
      </c>
      <c r="HM149" s="14">
        <f>HG149+HJ149*($HA149-INDEX(属性投放!$AD$6:$AD$26,卡牌属性!$HD149))</f>
        <v>4553</v>
      </c>
      <c r="HN149" s="14">
        <f>HH149+HK149*($HA149-INDEX(属性投放!$AD$6:$AD$26,卡牌属性!$HD149))</f>
        <v>90550</v>
      </c>
      <c r="HO149" s="14">
        <f t="shared" si="344"/>
        <v>14115</v>
      </c>
      <c r="HP149" s="14">
        <f t="shared" si="345"/>
        <v>7061</v>
      </c>
      <c r="HQ149" s="14">
        <f t="shared" si="346"/>
        <v>141150</v>
      </c>
      <c r="HR149" s="14">
        <f>IF(COUNTIF(属性投放!$AN$7:$AN$58,"="&amp;卡牌属性!HA149)&gt;0,卡牌属性!HC149,0)</f>
        <v>50</v>
      </c>
      <c r="HS149" s="14">
        <f t="shared" si="347"/>
        <v>1000</v>
      </c>
      <c r="HT149" s="14">
        <f t="shared" si="348"/>
        <v>500</v>
      </c>
      <c r="HU149" s="14">
        <f t="shared" si="349"/>
        <v>10000</v>
      </c>
      <c r="HV149" s="14">
        <f>IF(COUNTIF(属性投放!$AD$6:$AD$26,"="&amp;卡牌属性!HA149)&gt;0,卡牌属性!HD149,0)</f>
        <v>0</v>
      </c>
      <c r="HW149" s="14">
        <f t="shared" si="350"/>
        <v>0</v>
      </c>
      <c r="HX149" s="14">
        <f t="shared" si="351"/>
        <v>0</v>
      </c>
      <c r="HY149" s="14">
        <f t="shared" si="352"/>
        <v>0</v>
      </c>
      <c r="HZ149" s="14">
        <f t="shared" si="362"/>
        <v>25</v>
      </c>
      <c r="IA149" s="14">
        <f t="shared" si="363"/>
        <v>13</v>
      </c>
      <c r="IB149" s="14">
        <f t="shared" si="364"/>
        <v>250</v>
      </c>
      <c r="IC149" s="14">
        <f t="shared" si="365"/>
        <v>23240</v>
      </c>
      <c r="ID149" s="14">
        <f t="shared" si="366"/>
        <v>11614</v>
      </c>
      <c r="IE149" s="14">
        <f t="shared" si="367"/>
        <v>231700</v>
      </c>
      <c r="IF149" s="14">
        <f t="shared" si="368"/>
        <v>760</v>
      </c>
      <c r="IG149" s="14">
        <f t="shared" si="369"/>
        <v>30000</v>
      </c>
      <c r="IH149" s="14">
        <f t="shared" si="370"/>
        <v>0</v>
      </c>
      <c r="II149" s="14">
        <f t="shared" si="371"/>
        <v>696380</v>
      </c>
      <c r="IJ149" s="17">
        <f t="shared" si="372"/>
        <v>1.0913581665182802E-3</v>
      </c>
      <c r="IK149" s="17">
        <f t="shared" si="373"/>
        <v>4.307992762572159E-2</v>
      </c>
      <c r="IL149" s="17">
        <f t="shared" si="374"/>
        <v>0</v>
      </c>
      <c r="IM149" s="23">
        <f>SUM(IF$5:IF149)</f>
        <v>56660</v>
      </c>
      <c r="IN149" s="14">
        <f>SUM(IG$5:IG149)</f>
        <v>423520</v>
      </c>
      <c r="IO149" s="14">
        <f>SUM(IH$5:IH149)</f>
        <v>172660</v>
      </c>
      <c r="IP149" s="17">
        <f t="shared" si="375"/>
        <v>8.1363623309112842E-2</v>
      </c>
      <c r="IQ149" s="17">
        <f t="shared" si="376"/>
        <v>0.6081736982681869</v>
      </c>
      <c r="IR149" s="17">
        <f t="shared" si="377"/>
        <v>0.24793934346190299</v>
      </c>
    </row>
    <row r="150" spans="31:252" ht="16.5" x14ac:dyDescent="0.2">
      <c r="AE150" s="13">
        <v>146</v>
      </c>
      <c r="AF150" s="13">
        <f t="shared" si="353"/>
        <v>8</v>
      </c>
      <c r="AG150" s="13">
        <f t="shared" si="321"/>
        <v>2</v>
      </c>
      <c r="AH150" s="14">
        <f t="shared" si="322"/>
        <v>1101008</v>
      </c>
      <c r="AI150" s="14" t="str">
        <f t="shared" si="323"/>
        <v>黑尔·坎普6突</v>
      </c>
      <c r="AJ150" s="25" t="s">
        <v>162</v>
      </c>
      <c r="AK150" s="14">
        <v>1</v>
      </c>
      <c r="AL150" s="14">
        <f t="shared" si="324"/>
        <v>6</v>
      </c>
      <c r="AM150" s="14">
        <f>INDEX(属性投放!$DE$6:$DE$85,(卡牌属性!AG150-2)*20+卡牌属性!AL150)</f>
        <v>414</v>
      </c>
      <c r="AN150" s="14">
        <f t="shared" si="378"/>
        <v>414</v>
      </c>
      <c r="AO150" s="14">
        <f t="shared" si="378"/>
        <v>414</v>
      </c>
      <c r="AP150" s="14">
        <f t="shared" si="378"/>
        <v>414</v>
      </c>
      <c r="AQ150" s="14">
        <f t="shared" si="378"/>
        <v>414</v>
      </c>
      <c r="AR150" s="14">
        <f>INDEX(属性投放!$DF$6:$DF$85,(卡牌属性!AG150-2)*20+卡牌属性!AL150)</f>
        <v>182</v>
      </c>
      <c r="AS150" s="14">
        <f t="shared" si="379"/>
        <v>182</v>
      </c>
      <c r="AT150" s="14">
        <f t="shared" si="379"/>
        <v>182</v>
      </c>
      <c r="AU150" s="14">
        <f t="shared" si="379"/>
        <v>182</v>
      </c>
      <c r="AV150" s="14">
        <f t="shared" si="379"/>
        <v>182</v>
      </c>
      <c r="AW150" s="14">
        <f>INDEX(属性投放!$DG$6:$DG$85,(卡牌属性!AG150-2)*20+卡牌属性!AL150)</f>
        <v>2020</v>
      </c>
      <c r="AX150" s="14">
        <f t="shared" si="380"/>
        <v>2020</v>
      </c>
      <c r="AY150" s="14">
        <f t="shared" si="380"/>
        <v>2020</v>
      </c>
      <c r="AZ150" s="14">
        <f t="shared" si="380"/>
        <v>2020</v>
      </c>
      <c r="BA150" s="14">
        <f t="shared" si="380"/>
        <v>2020</v>
      </c>
      <c r="BB150" s="14">
        <f>INDEX(属性投放!$DK$6:$DK$85,(卡牌属性!AG150-2)*20+卡牌属性!AL150)</f>
        <v>22</v>
      </c>
      <c r="BC150" s="14">
        <f t="shared" si="381"/>
        <v>22</v>
      </c>
      <c r="BD150" s="14">
        <f t="shared" si="381"/>
        <v>22</v>
      </c>
      <c r="BE150" s="14">
        <f t="shared" si="381"/>
        <v>22</v>
      </c>
      <c r="BF150" s="14">
        <f t="shared" si="381"/>
        <v>22</v>
      </c>
      <c r="BG150" s="14">
        <f>INDEX(属性投放!$DL$6:$DL$85,(卡牌属性!AG150-2)*20+卡牌属性!AL150)</f>
        <v>11</v>
      </c>
      <c r="BH150" s="14">
        <f t="shared" si="382"/>
        <v>11</v>
      </c>
      <c r="BI150" s="14">
        <f t="shared" si="382"/>
        <v>11</v>
      </c>
      <c r="BJ150" s="14">
        <f t="shared" si="382"/>
        <v>11</v>
      </c>
      <c r="BK150" s="14">
        <f t="shared" si="382"/>
        <v>11</v>
      </c>
      <c r="BL150" s="14">
        <f>INDEX(属性投放!$DM$6:$DM$85,(卡牌属性!AG150-2)*20+卡牌属性!AL150)</f>
        <v>110</v>
      </c>
      <c r="BM150" s="14">
        <f t="shared" si="383"/>
        <v>110</v>
      </c>
      <c r="BN150" s="14">
        <f t="shared" si="383"/>
        <v>110</v>
      </c>
      <c r="BO150" s="14">
        <f t="shared" si="383"/>
        <v>110</v>
      </c>
      <c r="BP150" s="14">
        <f t="shared" si="383"/>
        <v>110</v>
      </c>
      <c r="BU150" s="13">
        <v>146</v>
      </c>
      <c r="BV150" s="13">
        <f t="shared" si="325"/>
        <v>8</v>
      </c>
      <c r="BW150" s="14">
        <f t="shared" si="326"/>
        <v>4</v>
      </c>
      <c r="BX150" s="14">
        <f t="shared" si="327"/>
        <v>1102008</v>
      </c>
      <c r="BY150" s="14" t="str">
        <f t="shared" si="328"/>
        <v>夏侯渊6突</v>
      </c>
      <c r="BZ150" s="25" t="s">
        <v>162</v>
      </c>
      <c r="CA150" s="14">
        <v>2</v>
      </c>
      <c r="CB150" s="14">
        <f t="shared" si="329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674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674</v>
      </c>
      <c r="CN150" s="14">
        <f>INDEX(属性投放!$BD$6:$BD$85,(BW150-2)*20+CB150)</f>
        <v>200</v>
      </c>
      <c r="CQ150" s="13">
        <v>146</v>
      </c>
      <c r="CR150" s="13">
        <f t="shared" si="354"/>
        <v>3</v>
      </c>
      <c r="CS150" s="13">
        <f t="shared" si="355"/>
        <v>42</v>
      </c>
      <c r="CT150" s="14">
        <f t="shared" si="356"/>
        <v>4</v>
      </c>
      <c r="CU150" s="14">
        <f t="shared" si="357"/>
        <v>1102003</v>
      </c>
      <c r="CV150" s="14" t="str">
        <f>INDEX($O$6:$O$36,CR150)&amp;"-"&amp;INDEX(属性投放!$AB$7:$AB$36,CX150)&amp;"-魂火-"&amp;CZ150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701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702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703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704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58"/>
        <v>7</v>
      </c>
      <c r="DS150" s="14">
        <f t="shared" si="359"/>
        <v>5</v>
      </c>
      <c r="DT150" s="14">
        <f t="shared" si="360"/>
        <v>9</v>
      </c>
      <c r="DU150" s="14">
        <f t="shared" si="333"/>
        <v>4</v>
      </c>
      <c r="DV150" s="14">
        <f t="shared" si="334"/>
        <v>6</v>
      </c>
      <c r="DW150" s="14">
        <f t="shared" si="335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84"/>
        <v>1438</v>
      </c>
      <c r="EC150" s="14">
        <f t="shared" si="385"/>
        <v>1566</v>
      </c>
      <c r="ED150" s="14">
        <f t="shared" si="386"/>
        <v>1735</v>
      </c>
      <c r="EE150" s="14">
        <f t="shared" si="387"/>
        <v>1735</v>
      </c>
      <c r="EF150" s="14">
        <f t="shared" si="388"/>
        <v>2010</v>
      </c>
      <c r="EG150" s="14">
        <f t="shared" si="389"/>
        <v>499</v>
      </c>
      <c r="EH150" s="14">
        <f t="shared" si="390"/>
        <v>545</v>
      </c>
      <c r="EI150" s="14">
        <f t="shared" si="391"/>
        <v>545</v>
      </c>
      <c r="EJ150" s="14">
        <f t="shared" si="392"/>
        <v>645</v>
      </c>
      <c r="EK150" s="14">
        <f t="shared" si="393"/>
        <v>691</v>
      </c>
      <c r="EL150" s="14">
        <f t="shared" si="394"/>
        <v>15350</v>
      </c>
      <c r="EM150" s="14">
        <f t="shared" si="395"/>
        <v>18200</v>
      </c>
      <c r="EN150" s="14">
        <f t="shared" si="396"/>
        <v>18200</v>
      </c>
      <c r="EO150" s="14">
        <f t="shared" si="397"/>
        <v>21800</v>
      </c>
      <c r="EP150" s="14">
        <f t="shared" si="398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FF150" s="14">
        <f>INDEX(属性投放!$BP$6:$BP$85,(卡牌属性!$DU150-2)*20+卡牌属性!$DV150)</f>
        <v>190</v>
      </c>
      <c r="FG150" s="14">
        <f>INDEX(属性投放!$BP$6:$BP$85,(卡牌属性!$DU150-2)*20+卡牌属性!$DV150)</f>
        <v>190</v>
      </c>
      <c r="FH150" s="14">
        <f>INDEX(属性投放!$BP$6:$BP$85,(卡牌属性!$DU150-2)*20+卡牌属性!$DV150)</f>
        <v>190</v>
      </c>
      <c r="FI150" s="14">
        <f>INDEX(属性投放!$BP$6:$BP$85,(卡牌属性!$DU150-2)*20+卡牌属性!$DV150)</f>
        <v>190</v>
      </c>
      <c r="FJ150" s="14">
        <f>INDEX(属性投放!$BP$6:$BP$85,(卡牌属性!$DU150-2)*20+卡牌属性!$DV150)</f>
        <v>190</v>
      </c>
      <c r="FK150" s="14">
        <f>INDEX(属性投放!$BQ$6:$BQ$85,(卡牌属性!$DU150-2)*20+卡牌属性!$DV150)</f>
        <v>95</v>
      </c>
      <c r="FL150" s="14">
        <f>INDEX(属性投放!$BQ$6:$BQ$85,(卡牌属性!$DU150-2)*20+卡牌属性!$DV150)</f>
        <v>95</v>
      </c>
      <c r="FM150" s="14">
        <f>INDEX(属性投放!$BQ$6:$BQ$85,(卡牌属性!$DU150-2)*20+卡牌属性!$DV150)</f>
        <v>95</v>
      </c>
      <c r="FN150" s="14">
        <f>INDEX(属性投放!$BQ$6:$BQ$85,(卡牌属性!$DU150-2)*20+卡牌属性!$DV150)</f>
        <v>95</v>
      </c>
      <c r="FO150" s="14">
        <f>INDEX(属性投放!$BQ$6:$BQ$85,(卡牌属性!$DU150-2)*20+卡牌属性!$DV150)</f>
        <v>95</v>
      </c>
      <c r="FP150" s="14">
        <f>INDEX(属性投放!$BR$6:$BR$85,(卡牌属性!$DU150-2)*20+卡牌属性!$DV150)</f>
        <v>1900</v>
      </c>
      <c r="FQ150" s="14">
        <f>INDEX(属性投放!$BR$6:$BR$85,(卡牌属性!$DU150-2)*20+卡牌属性!$DV150)</f>
        <v>1900</v>
      </c>
      <c r="FR150" s="14">
        <f>INDEX(属性投放!$BR$6:$BR$85,(卡牌属性!$DU150-2)*20+卡牌属性!$DV150)</f>
        <v>1900</v>
      </c>
      <c r="FS150" s="14">
        <f>INDEX(属性投放!$BR$6:$BR$85,(卡牌属性!$DU150-2)*20+卡牌属性!$DV150)</f>
        <v>1900</v>
      </c>
      <c r="FT150" s="14">
        <f>INDEX(属性投放!$BR$6:$BR$85,(卡牌属性!$DU150-2)*20+卡牌属性!$DV150)</f>
        <v>1900</v>
      </c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HA150" s="13">
        <v>146</v>
      </c>
      <c r="HB150" s="13">
        <f>MATCH(HA150-1,属性投放!$T$6:$T$66,1)</f>
        <v>54</v>
      </c>
      <c r="HC150" s="13">
        <f>MATCH(HA150,属性投放!$AN$6:$AN$58,1)-1</f>
        <v>50</v>
      </c>
      <c r="HD150" s="13">
        <f>MATCH(HA150-1,属性投放!$AD$6:$AD$26,1)</f>
        <v>20</v>
      </c>
      <c r="HE150" s="13" t="str">
        <f>INDEX(属性投放!$AB$7:$AB$26,卡牌属性!HD150)</f>
        <v>无间+1</v>
      </c>
      <c r="HF150" s="14">
        <f t="shared" si="338"/>
        <v>9000</v>
      </c>
      <c r="HG150" s="14">
        <f t="shared" si="339"/>
        <v>4488</v>
      </c>
      <c r="HH150" s="14">
        <f t="shared" si="340"/>
        <v>89300</v>
      </c>
      <c r="HI150" s="14">
        <f t="shared" si="341"/>
        <v>25</v>
      </c>
      <c r="HJ150" s="14">
        <f t="shared" si="342"/>
        <v>13</v>
      </c>
      <c r="HK150" s="14">
        <f t="shared" si="343"/>
        <v>250</v>
      </c>
      <c r="HL150" s="14">
        <f>HF150+HI150*($HA150-INDEX(属性投放!$AD$6:$AD$26,卡牌属性!$HD150))</f>
        <v>9150</v>
      </c>
      <c r="HM150" s="14">
        <f>HG150+HJ150*($HA150-INDEX(属性投放!$AD$6:$AD$26,卡牌属性!$HD150))</f>
        <v>4566</v>
      </c>
      <c r="HN150" s="14">
        <f>HH150+HK150*($HA150-INDEX(属性投放!$AD$6:$AD$26,卡牌属性!$HD150))</f>
        <v>90800</v>
      </c>
      <c r="HO150" s="14">
        <f t="shared" si="344"/>
        <v>14115</v>
      </c>
      <c r="HP150" s="14">
        <f t="shared" si="345"/>
        <v>7061</v>
      </c>
      <c r="HQ150" s="14">
        <f t="shared" si="346"/>
        <v>141150</v>
      </c>
      <c r="HR150" s="14">
        <f>IF(COUNTIF(属性投放!$AN$7:$AN$58,"="&amp;卡牌属性!HA150)&gt;0,卡牌属性!HC150,0)</f>
        <v>0</v>
      </c>
      <c r="HS150" s="14">
        <f t="shared" si="347"/>
        <v>0</v>
      </c>
      <c r="HT150" s="14">
        <f t="shared" si="348"/>
        <v>0</v>
      </c>
      <c r="HU150" s="14">
        <f t="shared" si="349"/>
        <v>0</v>
      </c>
      <c r="HV150" s="14">
        <f>IF(COUNTIF(属性投放!$AD$6:$AD$26,"="&amp;卡牌属性!HA150)&gt;0,卡牌属性!HD150,0)</f>
        <v>0</v>
      </c>
      <c r="HW150" s="14">
        <f t="shared" si="350"/>
        <v>0</v>
      </c>
      <c r="HX150" s="14">
        <f t="shared" si="351"/>
        <v>0</v>
      </c>
      <c r="HY150" s="14">
        <f t="shared" si="352"/>
        <v>0</v>
      </c>
      <c r="HZ150" s="14">
        <f t="shared" si="362"/>
        <v>25</v>
      </c>
      <c r="IA150" s="14">
        <f t="shared" si="363"/>
        <v>13</v>
      </c>
      <c r="IB150" s="14">
        <f t="shared" si="364"/>
        <v>250</v>
      </c>
      <c r="IC150" s="14">
        <f t="shared" si="365"/>
        <v>23265</v>
      </c>
      <c r="ID150" s="14">
        <f t="shared" si="366"/>
        <v>11627</v>
      </c>
      <c r="IE150" s="14">
        <f t="shared" si="367"/>
        <v>231950</v>
      </c>
      <c r="IF150" s="14">
        <f t="shared" si="368"/>
        <v>760</v>
      </c>
      <c r="IG150" s="14">
        <f t="shared" si="369"/>
        <v>0</v>
      </c>
      <c r="IH150" s="14">
        <f t="shared" si="370"/>
        <v>0</v>
      </c>
      <c r="II150" s="14">
        <f t="shared" si="371"/>
        <v>697140</v>
      </c>
      <c r="IJ150" s="17">
        <f t="shared" si="372"/>
        <v>1.0901684023295177E-3</v>
      </c>
      <c r="IK150" s="17">
        <f t="shared" si="373"/>
        <v>0</v>
      </c>
      <c r="IL150" s="17">
        <f t="shared" si="374"/>
        <v>0</v>
      </c>
      <c r="IM150" s="23">
        <f>SUM(IF$5:IF150)</f>
        <v>57420</v>
      </c>
      <c r="IN150" s="14">
        <f>SUM(IG$5:IG150)</f>
        <v>423520</v>
      </c>
      <c r="IO150" s="14">
        <f>SUM(IH$5:IH150)</f>
        <v>172660</v>
      </c>
      <c r="IP150" s="17">
        <f t="shared" si="375"/>
        <v>8.236509166021172E-2</v>
      </c>
      <c r="IQ150" s="17">
        <f t="shared" si="376"/>
        <v>0.60751068651920703</v>
      </c>
      <c r="IR150" s="17">
        <f t="shared" si="377"/>
        <v>0.24766904782396648</v>
      </c>
    </row>
    <row r="151" spans="31:252" ht="16.5" x14ac:dyDescent="0.2">
      <c r="AE151" s="13">
        <v>147</v>
      </c>
      <c r="AF151" s="13">
        <f t="shared" si="353"/>
        <v>8</v>
      </c>
      <c r="AG151" s="13">
        <f t="shared" si="321"/>
        <v>2</v>
      </c>
      <c r="AH151" s="14">
        <f t="shared" si="322"/>
        <v>1101008</v>
      </c>
      <c r="AI151" s="14" t="str">
        <f t="shared" si="323"/>
        <v>黑尔·坎普7突</v>
      </c>
      <c r="AJ151" s="25" t="s">
        <v>162</v>
      </c>
      <c r="AK151" s="14">
        <v>1</v>
      </c>
      <c r="AL151" s="14">
        <f t="shared" si="324"/>
        <v>7</v>
      </c>
      <c r="AM151" s="14">
        <f>INDEX(属性投放!$DE$6:$DE$85,(卡牌属性!AG151-2)*20+卡牌属性!AL151)</f>
        <v>1027</v>
      </c>
      <c r="AN151" s="14">
        <f t="shared" si="378"/>
        <v>1027</v>
      </c>
      <c r="AO151" s="14">
        <f t="shared" si="378"/>
        <v>1027</v>
      </c>
      <c r="AP151" s="14">
        <f t="shared" si="378"/>
        <v>1027</v>
      </c>
      <c r="AQ151" s="14">
        <f t="shared" si="378"/>
        <v>1027</v>
      </c>
      <c r="AR151" s="14">
        <f>INDEX(属性投放!$DF$6:$DF$85,(卡牌属性!AG151-2)*20+卡牌属性!AL151)</f>
        <v>488</v>
      </c>
      <c r="AS151" s="14">
        <f t="shared" si="379"/>
        <v>488</v>
      </c>
      <c r="AT151" s="14">
        <f t="shared" si="379"/>
        <v>488</v>
      </c>
      <c r="AU151" s="14">
        <f t="shared" si="379"/>
        <v>488</v>
      </c>
      <c r="AV151" s="14">
        <f t="shared" si="379"/>
        <v>488</v>
      </c>
      <c r="AW151" s="14">
        <f>INDEX(属性投放!$DG$6:$DG$85,(卡牌属性!AG151-2)*20+卡牌属性!AL151)</f>
        <v>5085</v>
      </c>
      <c r="AX151" s="14">
        <f t="shared" si="380"/>
        <v>5085</v>
      </c>
      <c r="AY151" s="14">
        <f t="shared" si="380"/>
        <v>5085</v>
      </c>
      <c r="AZ151" s="14">
        <f t="shared" si="380"/>
        <v>5085</v>
      </c>
      <c r="BA151" s="14">
        <f t="shared" si="380"/>
        <v>5085</v>
      </c>
      <c r="BB151" s="14">
        <f>INDEX(属性投放!$DK$6:$DK$85,(卡牌属性!AG151-2)*20+卡牌属性!AL151)</f>
        <v>36</v>
      </c>
      <c r="BC151" s="14">
        <f t="shared" si="381"/>
        <v>36</v>
      </c>
      <c r="BD151" s="14">
        <f t="shared" si="381"/>
        <v>36</v>
      </c>
      <c r="BE151" s="14">
        <f t="shared" si="381"/>
        <v>36</v>
      </c>
      <c r="BF151" s="14">
        <f t="shared" si="381"/>
        <v>36</v>
      </c>
      <c r="BG151" s="14">
        <f>INDEX(属性投放!$DL$6:$DL$85,(卡牌属性!AG151-2)*20+卡牌属性!AL151)</f>
        <v>18</v>
      </c>
      <c r="BH151" s="14">
        <f t="shared" si="382"/>
        <v>18</v>
      </c>
      <c r="BI151" s="14">
        <f t="shared" si="382"/>
        <v>18</v>
      </c>
      <c r="BJ151" s="14">
        <f t="shared" si="382"/>
        <v>18</v>
      </c>
      <c r="BK151" s="14">
        <f t="shared" si="382"/>
        <v>18</v>
      </c>
      <c r="BL151" s="14">
        <f>INDEX(属性投放!$DM$6:$DM$85,(卡牌属性!AG151-2)*20+卡牌属性!AL151)</f>
        <v>180</v>
      </c>
      <c r="BM151" s="14">
        <f t="shared" si="383"/>
        <v>180</v>
      </c>
      <c r="BN151" s="14">
        <f t="shared" si="383"/>
        <v>180</v>
      </c>
      <c r="BO151" s="14">
        <f t="shared" si="383"/>
        <v>180</v>
      </c>
      <c r="BP151" s="14">
        <f t="shared" si="383"/>
        <v>180</v>
      </c>
      <c r="BU151" s="13">
        <v>147</v>
      </c>
      <c r="BV151" s="13">
        <f t="shared" si="325"/>
        <v>8</v>
      </c>
      <c r="BW151" s="14">
        <f t="shared" si="326"/>
        <v>4</v>
      </c>
      <c r="BX151" s="14">
        <f t="shared" si="327"/>
        <v>1102008</v>
      </c>
      <c r="BY151" s="14" t="str">
        <f t="shared" si="328"/>
        <v>夏侯渊7突</v>
      </c>
      <c r="BZ151" s="25" t="s">
        <v>162</v>
      </c>
      <c r="CA151" s="14">
        <v>2</v>
      </c>
      <c r="CB151" s="14">
        <f t="shared" si="329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674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674</v>
      </c>
      <c r="CN151" s="14">
        <f>INDEX(属性投放!$BD$6:$BD$85,(BW151-2)*20+CB151)</f>
        <v>250</v>
      </c>
      <c r="CQ151" s="13">
        <v>147</v>
      </c>
      <c r="CR151" s="13">
        <f t="shared" si="354"/>
        <v>3</v>
      </c>
      <c r="CS151" s="13">
        <f t="shared" si="355"/>
        <v>43</v>
      </c>
      <c r="CT151" s="14">
        <f t="shared" si="356"/>
        <v>4</v>
      </c>
      <c r="CU151" s="14">
        <f t="shared" si="357"/>
        <v>1102003</v>
      </c>
      <c r="CV151" s="14" t="str">
        <f>INDEX($O$6:$O$36,CR151)&amp;"-"&amp;INDEX(属性投放!$AB$7:$AB$36,CX151)&amp;"-魂火-"&amp;CZ151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701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702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703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704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58"/>
        <v>7</v>
      </c>
      <c r="DS151" s="14">
        <f t="shared" si="359"/>
        <v>5</v>
      </c>
      <c r="DT151" s="14">
        <f t="shared" si="360"/>
        <v>9</v>
      </c>
      <c r="DU151" s="14">
        <f t="shared" si="333"/>
        <v>4</v>
      </c>
      <c r="DV151" s="14">
        <f t="shared" si="334"/>
        <v>7</v>
      </c>
      <c r="DW151" s="14">
        <f t="shared" si="335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84"/>
        <v>1728</v>
      </c>
      <c r="EC151" s="14">
        <f t="shared" si="385"/>
        <v>1866</v>
      </c>
      <c r="ED151" s="14">
        <f t="shared" si="386"/>
        <v>2050</v>
      </c>
      <c r="EE151" s="14">
        <f t="shared" si="387"/>
        <v>2050</v>
      </c>
      <c r="EF151" s="14">
        <f t="shared" si="388"/>
        <v>2350</v>
      </c>
      <c r="EG151" s="14">
        <f t="shared" si="389"/>
        <v>624</v>
      </c>
      <c r="EH151" s="14">
        <f t="shared" si="390"/>
        <v>675</v>
      </c>
      <c r="EI151" s="14">
        <f t="shared" si="391"/>
        <v>675</v>
      </c>
      <c r="EJ151" s="14">
        <f t="shared" si="392"/>
        <v>790</v>
      </c>
      <c r="EK151" s="14">
        <f t="shared" si="393"/>
        <v>841</v>
      </c>
      <c r="EL151" s="14">
        <f t="shared" si="394"/>
        <v>18500</v>
      </c>
      <c r="EM151" s="14">
        <f t="shared" si="395"/>
        <v>21600</v>
      </c>
      <c r="EN151" s="14">
        <f t="shared" si="396"/>
        <v>21600</v>
      </c>
      <c r="EO151" s="14">
        <f t="shared" si="397"/>
        <v>25700</v>
      </c>
      <c r="EP151" s="14">
        <f t="shared" si="398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FF151" s="14">
        <f>INDEX(属性投放!$BP$6:$BP$85,(卡牌属性!$DU151-2)*20+卡牌属性!$DV151)</f>
        <v>200</v>
      </c>
      <c r="FG151" s="14">
        <f>INDEX(属性投放!$BP$6:$BP$85,(卡牌属性!$DU151-2)*20+卡牌属性!$DV151)</f>
        <v>200</v>
      </c>
      <c r="FH151" s="14">
        <f>INDEX(属性投放!$BP$6:$BP$85,(卡牌属性!$DU151-2)*20+卡牌属性!$DV151)</f>
        <v>200</v>
      </c>
      <c r="FI151" s="14">
        <f>INDEX(属性投放!$BP$6:$BP$85,(卡牌属性!$DU151-2)*20+卡牌属性!$DV151)</f>
        <v>200</v>
      </c>
      <c r="FJ151" s="14">
        <f>INDEX(属性投放!$BP$6:$BP$85,(卡牌属性!$DU151-2)*20+卡牌属性!$DV151)</f>
        <v>200</v>
      </c>
      <c r="FK151" s="14">
        <f>INDEX(属性投放!$BQ$6:$BQ$85,(卡牌属性!$DU151-2)*20+卡牌属性!$DV151)</f>
        <v>100</v>
      </c>
      <c r="FL151" s="14">
        <f>INDEX(属性投放!$BQ$6:$BQ$85,(卡牌属性!$DU151-2)*20+卡牌属性!$DV151)</f>
        <v>100</v>
      </c>
      <c r="FM151" s="14">
        <f>INDEX(属性投放!$BQ$6:$BQ$85,(卡牌属性!$DU151-2)*20+卡牌属性!$DV151)</f>
        <v>100</v>
      </c>
      <c r="FN151" s="14">
        <f>INDEX(属性投放!$BQ$6:$BQ$85,(卡牌属性!$DU151-2)*20+卡牌属性!$DV151)</f>
        <v>100</v>
      </c>
      <c r="FO151" s="14">
        <f>INDEX(属性投放!$BQ$6:$BQ$85,(卡牌属性!$DU151-2)*20+卡牌属性!$DV151)</f>
        <v>100</v>
      </c>
      <c r="FP151" s="14">
        <f>INDEX(属性投放!$BR$6:$BR$85,(卡牌属性!$DU151-2)*20+卡牌属性!$DV151)</f>
        <v>2000</v>
      </c>
      <c r="FQ151" s="14">
        <f>INDEX(属性投放!$BR$6:$BR$85,(卡牌属性!$DU151-2)*20+卡牌属性!$DV151)</f>
        <v>2000</v>
      </c>
      <c r="FR151" s="14">
        <f>INDEX(属性投放!$BR$6:$BR$85,(卡牌属性!$DU151-2)*20+卡牌属性!$DV151)</f>
        <v>2000</v>
      </c>
      <c r="FS151" s="14">
        <f>INDEX(属性投放!$BR$6:$BR$85,(卡牌属性!$DU151-2)*20+卡牌属性!$DV151)</f>
        <v>2000</v>
      </c>
      <c r="FT151" s="14">
        <f>INDEX(属性投放!$BR$6:$BR$85,(卡牌属性!$DU151-2)*20+卡牌属性!$DV151)</f>
        <v>2000</v>
      </c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HA151" s="13">
        <v>147</v>
      </c>
      <c r="HB151" s="13">
        <f>MATCH(HA151-1,属性投放!$T$6:$T$66,1)</f>
        <v>55</v>
      </c>
      <c r="HC151" s="13">
        <f>MATCH(HA151,属性投放!$AN$6:$AN$58,1)-1</f>
        <v>51</v>
      </c>
      <c r="HD151" s="13">
        <f>MATCH(HA151-1,属性投放!$AD$6:$AD$26,1)</f>
        <v>20</v>
      </c>
      <c r="HE151" s="13" t="str">
        <f>INDEX(属性投放!$AB$7:$AB$26,卡牌属性!HD151)</f>
        <v>无间+1</v>
      </c>
      <c r="HF151" s="14">
        <f t="shared" si="338"/>
        <v>9000</v>
      </c>
      <c r="HG151" s="14">
        <f t="shared" si="339"/>
        <v>4488</v>
      </c>
      <c r="HH151" s="14">
        <f t="shared" si="340"/>
        <v>89300</v>
      </c>
      <c r="HI151" s="14">
        <f t="shared" si="341"/>
        <v>25</v>
      </c>
      <c r="HJ151" s="14">
        <f t="shared" si="342"/>
        <v>13</v>
      </c>
      <c r="HK151" s="14">
        <f t="shared" si="343"/>
        <v>250</v>
      </c>
      <c r="HL151" s="14">
        <f>HF151+HI151*($HA151-INDEX(属性投放!$AD$6:$AD$26,卡牌属性!$HD151))</f>
        <v>9175</v>
      </c>
      <c r="HM151" s="14">
        <f>HG151+HJ151*($HA151-INDEX(属性投放!$AD$6:$AD$26,卡牌属性!$HD151))</f>
        <v>4579</v>
      </c>
      <c r="HN151" s="14">
        <f>HH151+HK151*($HA151-INDEX(属性投放!$AD$6:$AD$26,卡牌属性!$HD151))</f>
        <v>91050</v>
      </c>
      <c r="HO151" s="14">
        <f t="shared" si="344"/>
        <v>15115</v>
      </c>
      <c r="HP151" s="14">
        <f t="shared" si="345"/>
        <v>7561</v>
      </c>
      <c r="HQ151" s="14">
        <f t="shared" si="346"/>
        <v>151150</v>
      </c>
      <c r="HR151" s="14">
        <f>IF(COUNTIF(属性投放!$AN$7:$AN$58,"="&amp;卡牌属性!HA151)&gt;0,卡牌属性!HC151,0)</f>
        <v>51</v>
      </c>
      <c r="HS151" s="14">
        <f t="shared" si="347"/>
        <v>1000</v>
      </c>
      <c r="HT151" s="14">
        <f t="shared" si="348"/>
        <v>500</v>
      </c>
      <c r="HU151" s="14">
        <f t="shared" si="349"/>
        <v>10000</v>
      </c>
      <c r="HV151" s="14">
        <f>IF(COUNTIF(属性投放!$AD$6:$AD$26,"="&amp;卡牌属性!HA151)&gt;0,卡牌属性!HD151,0)</f>
        <v>0</v>
      </c>
      <c r="HW151" s="14">
        <f t="shared" si="350"/>
        <v>0</v>
      </c>
      <c r="HX151" s="14">
        <f t="shared" si="351"/>
        <v>0</v>
      </c>
      <c r="HY151" s="14">
        <f t="shared" si="352"/>
        <v>0</v>
      </c>
      <c r="HZ151" s="14">
        <f t="shared" si="362"/>
        <v>25</v>
      </c>
      <c r="IA151" s="14">
        <f t="shared" si="363"/>
        <v>13</v>
      </c>
      <c r="IB151" s="14">
        <f t="shared" si="364"/>
        <v>250</v>
      </c>
      <c r="IC151" s="14">
        <f t="shared" si="365"/>
        <v>24290</v>
      </c>
      <c r="ID151" s="14">
        <f t="shared" si="366"/>
        <v>12140</v>
      </c>
      <c r="IE151" s="14">
        <f t="shared" si="367"/>
        <v>242200</v>
      </c>
      <c r="IF151" s="14">
        <f t="shared" si="368"/>
        <v>760</v>
      </c>
      <c r="IG151" s="14">
        <f t="shared" si="369"/>
        <v>30000</v>
      </c>
      <c r="IH151" s="14">
        <f t="shared" si="370"/>
        <v>0</v>
      </c>
      <c r="II151" s="14">
        <f t="shared" si="371"/>
        <v>727900</v>
      </c>
      <c r="IJ151" s="17">
        <f t="shared" si="372"/>
        <v>1.044099464212117E-3</v>
      </c>
      <c r="IK151" s="17">
        <f t="shared" si="373"/>
        <v>4.1214452534688834E-2</v>
      </c>
      <c r="IL151" s="17">
        <f t="shared" si="374"/>
        <v>0</v>
      </c>
      <c r="IM151" s="23">
        <f>SUM(IF$5:IF151)</f>
        <v>58180</v>
      </c>
      <c r="IN151" s="14">
        <f>SUM(IG$5:IG151)</f>
        <v>453520</v>
      </c>
      <c r="IO151" s="14">
        <f>SUM(IH$5:IH151)</f>
        <v>172660</v>
      </c>
      <c r="IP151" s="17">
        <f t="shared" si="375"/>
        <v>7.9928561615606533E-2</v>
      </c>
      <c r="IQ151" s="17">
        <f t="shared" si="376"/>
        <v>0.62305261711773596</v>
      </c>
      <c r="IR151" s="17">
        <f t="shared" si="377"/>
        <v>0.23720291248797912</v>
      </c>
    </row>
    <row r="152" spans="31:252" ht="16.5" x14ac:dyDescent="0.2">
      <c r="AE152" s="13">
        <v>148</v>
      </c>
      <c r="AF152" s="13">
        <f t="shared" si="353"/>
        <v>8</v>
      </c>
      <c r="AG152" s="13">
        <f t="shared" si="321"/>
        <v>2</v>
      </c>
      <c r="AH152" s="14">
        <f t="shared" si="322"/>
        <v>1101008</v>
      </c>
      <c r="AI152" s="14" t="str">
        <f t="shared" si="323"/>
        <v>黑尔·坎普8突</v>
      </c>
      <c r="AJ152" s="25" t="s">
        <v>162</v>
      </c>
      <c r="AK152" s="14">
        <v>1</v>
      </c>
      <c r="AL152" s="14">
        <f t="shared" si="324"/>
        <v>8</v>
      </c>
      <c r="AM152" s="14">
        <f>INDEX(属性投放!$DE$6:$DE$85,(卡牌属性!AG152-2)*20+卡牌属性!AL152)</f>
        <v>1129</v>
      </c>
      <c r="AN152" s="14">
        <f t="shared" si="378"/>
        <v>1129</v>
      </c>
      <c r="AO152" s="14">
        <f t="shared" si="378"/>
        <v>1129</v>
      </c>
      <c r="AP152" s="14">
        <f t="shared" si="378"/>
        <v>1129</v>
      </c>
      <c r="AQ152" s="14">
        <f t="shared" si="378"/>
        <v>1129</v>
      </c>
      <c r="AR152" s="14">
        <f>INDEX(属性投放!$DF$6:$DF$85,(卡牌属性!AG152-2)*20+卡牌属性!AL152)</f>
        <v>539</v>
      </c>
      <c r="AS152" s="14">
        <f t="shared" si="379"/>
        <v>539</v>
      </c>
      <c r="AT152" s="14">
        <f t="shared" si="379"/>
        <v>539</v>
      </c>
      <c r="AU152" s="14">
        <f t="shared" si="379"/>
        <v>539</v>
      </c>
      <c r="AV152" s="14">
        <f t="shared" si="379"/>
        <v>539</v>
      </c>
      <c r="AW152" s="14">
        <f>INDEX(属性投放!$DG$6:$DG$85,(卡牌属性!AG152-2)*20+卡牌属性!AL152)</f>
        <v>5595</v>
      </c>
      <c r="AX152" s="14">
        <f t="shared" si="380"/>
        <v>5595</v>
      </c>
      <c r="AY152" s="14">
        <f t="shared" si="380"/>
        <v>5595</v>
      </c>
      <c r="AZ152" s="14">
        <f t="shared" si="380"/>
        <v>5595</v>
      </c>
      <c r="BA152" s="14">
        <f t="shared" si="380"/>
        <v>5595</v>
      </c>
      <c r="BB152" s="14">
        <f>INDEX(属性投放!$DK$6:$DK$85,(卡牌属性!AG152-2)*20+卡牌属性!AL152)</f>
        <v>36</v>
      </c>
      <c r="BC152" s="14">
        <f t="shared" si="381"/>
        <v>36</v>
      </c>
      <c r="BD152" s="14">
        <f t="shared" si="381"/>
        <v>36</v>
      </c>
      <c r="BE152" s="14">
        <f t="shared" si="381"/>
        <v>36</v>
      </c>
      <c r="BF152" s="14">
        <f t="shared" si="381"/>
        <v>36</v>
      </c>
      <c r="BG152" s="14">
        <f>INDEX(属性投放!$DL$6:$DL$85,(卡牌属性!AG152-2)*20+卡牌属性!AL152)</f>
        <v>18</v>
      </c>
      <c r="BH152" s="14">
        <f t="shared" si="382"/>
        <v>18</v>
      </c>
      <c r="BI152" s="14">
        <f t="shared" si="382"/>
        <v>18</v>
      </c>
      <c r="BJ152" s="14">
        <f t="shared" si="382"/>
        <v>18</v>
      </c>
      <c r="BK152" s="14">
        <f t="shared" si="382"/>
        <v>18</v>
      </c>
      <c r="BL152" s="14">
        <f>INDEX(属性投放!$DM$6:$DM$85,(卡牌属性!AG152-2)*20+卡牌属性!AL152)</f>
        <v>180</v>
      </c>
      <c r="BM152" s="14">
        <f t="shared" si="383"/>
        <v>180</v>
      </c>
      <c r="BN152" s="14">
        <f t="shared" si="383"/>
        <v>180</v>
      </c>
      <c r="BO152" s="14">
        <f t="shared" si="383"/>
        <v>180</v>
      </c>
      <c r="BP152" s="14">
        <f t="shared" si="383"/>
        <v>180</v>
      </c>
      <c r="BU152" s="13">
        <v>148</v>
      </c>
      <c r="BV152" s="13">
        <f t="shared" si="325"/>
        <v>8</v>
      </c>
      <c r="BW152" s="14">
        <f t="shared" si="326"/>
        <v>4</v>
      </c>
      <c r="BX152" s="14">
        <f t="shared" si="327"/>
        <v>1102008</v>
      </c>
      <c r="BY152" s="14" t="str">
        <f t="shared" si="328"/>
        <v>夏侯渊8突</v>
      </c>
      <c r="BZ152" s="25" t="s">
        <v>162</v>
      </c>
      <c r="CA152" s="14">
        <v>2</v>
      </c>
      <c r="CB152" s="14">
        <f t="shared" si="329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674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674</v>
      </c>
      <c r="CN152" s="14">
        <f>INDEX(属性投放!$BD$6:$BD$85,(BW152-2)*20+CB152)</f>
        <v>250</v>
      </c>
      <c r="CQ152" s="13">
        <v>148</v>
      </c>
      <c r="CR152" s="13">
        <f t="shared" si="354"/>
        <v>3</v>
      </c>
      <c r="CS152" s="13">
        <f t="shared" si="355"/>
        <v>44</v>
      </c>
      <c r="CT152" s="14">
        <f t="shared" si="356"/>
        <v>4</v>
      </c>
      <c r="CU152" s="14">
        <f t="shared" si="357"/>
        <v>1102003</v>
      </c>
      <c r="CV152" s="14" t="str">
        <f>INDEX($O$6:$O$36,CR152)&amp;"-"&amp;INDEX(属性投放!$AB$7:$AB$36,CX152)&amp;"-魂火-"&amp;CZ152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701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702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703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704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58"/>
        <v>7</v>
      </c>
      <c r="DS152" s="14">
        <f t="shared" si="359"/>
        <v>5</v>
      </c>
      <c r="DT152" s="14">
        <f t="shared" si="360"/>
        <v>9</v>
      </c>
      <c r="DU152" s="14">
        <f t="shared" si="333"/>
        <v>4</v>
      </c>
      <c r="DV152" s="14">
        <f t="shared" si="334"/>
        <v>8</v>
      </c>
      <c r="DW152" s="14">
        <f t="shared" si="335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84"/>
        <v>2053</v>
      </c>
      <c r="EC152" s="14">
        <f t="shared" si="385"/>
        <v>2206</v>
      </c>
      <c r="ED152" s="14">
        <f t="shared" si="386"/>
        <v>2400</v>
      </c>
      <c r="EE152" s="14">
        <f t="shared" si="387"/>
        <v>2400</v>
      </c>
      <c r="EF152" s="14">
        <f t="shared" si="388"/>
        <v>2750</v>
      </c>
      <c r="EG152" s="14">
        <f t="shared" si="389"/>
        <v>764</v>
      </c>
      <c r="EH152" s="14">
        <f t="shared" si="390"/>
        <v>815</v>
      </c>
      <c r="EI152" s="14">
        <f t="shared" si="391"/>
        <v>815</v>
      </c>
      <c r="EJ152" s="14">
        <f t="shared" si="392"/>
        <v>955</v>
      </c>
      <c r="EK152" s="14">
        <f t="shared" si="393"/>
        <v>1011</v>
      </c>
      <c r="EL152" s="14">
        <f t="shared" si="394"/>
        <v>22000</v>
      </c>
      <c r="EM152" s="14">
        <f t="shared" si="395"/>
        <v>25600</v>
      </c>
      <c r="EN152" s="14">
        <f t="shared" si="396"/>
        <v>25600</v>
      </c>
      <c r="EO152" s="14">
        <f t="shared" si="397"/>
        <v>30200</v>
      </c>
      <c r="EP152" s="14">
        <f t="shared" si="398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FF152" s="14">
        <f>INDEX(属性投放!$BP$6:$BP$85,(卡牌属性!$DU152-2)*20+卡牌属性!$DV152)</f>
        <v>200</v>
      </c>
      <c r="FG152" s="14">
        <f>INDEX(属性投放!$BP$6:$BP$85,(卡牌属性!$DU152-2)*20+卡牌属性!$DV152)</f>
        <v>200</v>
      </c>
      <c r="FH152" s="14">
        <f>INDEX(属性投放!$BP$6:$BP$85,(卡牌属性!$DU152-2)*20+卡牌属性!$DV152)</f>
        <v>200</v>
      </c>
      <c r="FI152" s="14">
        <f>INDEX(属性投放!$BP$6:$BP$85,(卡牌属性!$DU152-2)*20+卡牌属性!$DV152)</f>
        <v>200</v>
      </c>
      <c r="FJ152" s="14">
        <f>INDEX(属性投放!$BP$6:$BP$85,(卡牌属性!$DU152-2)*20+卡牌属性!$DV152)</f>
        <v>200</v>
      </c>
      <c r="FK152" s="14">
        <f>INDEX(属性投放!$BQ$6:$BQ$85,(卡牌属性!$DU152-2)*20+卡牌属性!$DV152)</f>
        <v>100</v>
      </c>
      <c r="FL152" s="14">
        <f>INDEX(属性投放!$BQ$6:$BQ$85,(卡牌属性!$DU152-2)*20+卡牌属性!$DV152)</f>
        <v>100</v>
      </c>
      <c r="FM152" s="14">
        <f>INDEX(属性投放!$BQ$6:$BQ$85,(卡牌属性!$DU152-2)*20+卡牌属性!$DV152)</f>
        <v>100</v>
      </c>
      <c r="FN152" s="14">
        <f>INDEX(属性投放!$BQ$6:$BQ$85,(卡牌属性!$DU152-2)*20+卡牌属性!$DV152)</f>
        <v>100</v>
      </c>
      <c r="FO152" s="14">
        <f>INDEX(属性投放!$BQ$6:$BQ$85,(卡牌属性!$DU152-2)*20+卡牌属性!$DV152)</f>
        <v>100</v>
      </c>
      <c r="FP152" s="14">
        <f>INDEX(属性投放!$BR$6:$BR$85,(卡牌属性!$DU152-2)*20+卡牌属性!$DV152)</f>
        <v>2000</v>
      </c>
      <c r="FQ152" s="14">
        <f>INDEX(属性投放!$BR$6:$BR$85,(卡牌属性!$DU152-2)*20+卡牌属性!$DV152)</f>
        <v>2000</v>
      </c>
      <c r="FR152" s="14">
        <f>INDEX(属性投放!$BR$6:$BR$85,(卡牌属性!$DU152-2)*20+卡牌属性!$DV152)</f>
        <v>2000</v>
      </c>
      <c r="FS152" s="14">
        <f>INDEX(属性投放!$BR$6:$BR$85,(卡牌属性!$DU152-2)*20+卡牌属性!$DV152)</f>
        <v>2000</v>
      </c>
      <c r="FT152" s="14">
        <f>INDEX(属性投放!$BR$6:$BR$85,(卡牌属性!$DU152-2)*20+卡牌属性!$DV152)</f>
        <v>2000</v>
      </c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HA152" s="13">
        <v>148</v>
      </c>
      <c r="HB152" s="13">
        <f>MATCH(HA152-1,属性投放!$T$6:$T$66,1)</f>
        <v>57</v>
      </c>
      <c r="HC152" s="13">
        <f>MATCH(HA152,属性投放!$AN$6:$AN$58,1)-1</f>
        <v>51</v>
      </c>
      <c r="HD152" s="13">
        <f>MATCH(HA152-1,属性投放!$AD$6:$AD$26,1)</f>
        <v>20</v>
      </c>
      <c r="HE152" s="13" t="str">
        <f>INDEX(属性投放!$AB$7:$AB$26,卡牌属性!HD152)</f>
        <v>无间+1</v>
      </c>
      <c r="HF152" s="14">
        <f t="shared" si="338"/>
        <v>9000</v>
      </c>
      <c r="HG152" s="14">
        <f t="shared" si="339"/>
        <v>4488</v>
      </c>
      <c r="HH152" s="14">
        <f t="shared" si="340"/>
        <v>89300</v>
      </c>
      <c r="HI152" s="14">
        <f t="shared" si="341"/>
        <v>25</v>
      </c>
      <c r="HJ152" s="14">
        <f t="shared" si="342"/>
        <v>13</v>
      </c>
      <c r="HK152" s="14">
        <f t="shared" si="343"/>
        <v>250</v>
      </c>
      <c r="HL152" s="14">
        <f>HF152+HI152*($HA152-INDEX(属性投放!$AD$6:$AD$26,卡牌属性!$HD152))</f>
        <v>9200</v>
      </c>
      <c r="HM152" s="14">
        <f>HG152+HJ152*($HA152-INDEX(属性投放!$AD$6:$AD$26,卡牌属性!$HD152))</f>
        <v>4592</v>
      </c>
      <c r="HN152" s="14">
        <f>HH152+HK152*($HA152-INDEX(属性投放!$AD$6:$AD$26,卡牌属性!$HD152))</f>
        <v>91300</v>
      </c>
      <c r="HO152" s="14">
        <f t="shared" si="344"/>
        <v>15115</v>
      </c>
      <c r="HP152" s="14">
        <f t="shared" si="345"/>
        <v>7561</v>
      </c>
      <c r="HQ152" s="14">
        <f t="shared" si="346"/>
        <v>151150</v>
      </c>
      <c r="HR152" s="14">
        <f>IF(COUNTIF(属性投放!$AN$7:$AN$58,"="&amp;卡牌属性!HA152)&gt;0,卡牌属性!HC152,0)</f>
        <v>0</v>
      </c>
      <c r="HS152" s="14">
        <f t="shared" si="347"/>
        <v>0</v>
      </c>
      <c r="HT152" s="14">
        <f t="shared" si="348"/>
        <v>0</v>
      </c>
      <c r="HU152" s="14">
        <f t="shared" si="349"/>
        <v>0</v>
      </c>
      <c r="HV152" s="14">
        <f>IF(COUNTIF(属性投放!$AD$6:$AD$26,"="&amp;卡牌属性!HA152)&gt;0,卡牌属性!HD152,0)</f>
        <v>0</v>
      </c>
      <c r="HW152" s="14">
        <f t="shared" si="350"/>
        <v>0</v>
      </c>
      <c r="HX152" s="14">
        <f t="shared" si="351"/>
        <v>0</v>
      </c>
      <c r="HY152" s="14">
        <f t="shared" si="352"/>
        <v>0</v>
      </c>
      <c r="HZ152" s="14">
        <f t="shared" si="362"/>
        <v>25</v>
      </c>
      <c r="IA152" s="14">
        <f t="shared" si="363"/>
        <v>13</v>
      </c>
      <c r="IB152" s="14">
        <f t="shared" si="364"/>
        <v>250</v>
      </c>
      <c r="IC152" s="14">
        <f t="shared" si="365"/>
        <v>24315</v>
      </c>
      <c r="ID152" s="14">
        <f t="shared" si="366"/>
        <v>12153</v>
      </c>
      <c r="IE152" s="14">
        <f t="shared" si="367"/>
        <v>242450</v>
      </c>
      <c r="IF152" s="14">
        <f t="shared" si="368"/>
        <v>760</v>
      </c>
      <c r="IG152" s="14">
        <f t="shared" si="369"/>
        <v>0</v>
      </c>
      <c r="IH152" s="14">
        <f t="shared" si="370"/>
        <v>0</v>
      </c>
      <c r="II152" s="14">
        <f t="shared" si="371"/>
        <v>728660</v>
      </c>
      <c r="IJ152" s="17">
        <f t="shared" si="372"/>
        <v>1.0430104575522192E-3</v>
      </c>
      <c r="IK152" s="17">
        <f t="shared" si="373"/>
        <v>0</v>
      </c>
      <c r="IL152" s="17">
        <f t="shared" si="374"/>
        <v>0</v>
      </c>
      <c r="IM152" s="23">
        <f>SUM(IF$5:IF152)</f>
        <v>58940</v>
      </c>
      <c r="IN152" s="14">
        <f>SUM(IG$5:IG152)</f>
        <v>453520</v>
      </c>
      <c r="IO152" s="14">
        <f>SUM(IH$5:IH152)</f>
        <v>172660</v>
      </c>
      <c r="IP152" s="17">
        <f t="shared" si="375"/>
        <v>8.0888205747536579E-2</v>
      </c>
      <c r="IQ152" s="17">
        <f t="shared" si="376"/>
        <v>0.62240276672247685</v>
      </c>
      <c r="IR152" s="17">
        <f t="shared" si="377"/>
        <v>0.23695550736969231</v>
      </c>
    </row>
    <row r="153" spans="31:252" ht="16.5" x14ac:dyDescent="0.2">
      <c r="AE153" s="13">
        <v>149</v>
      </c>
      <c r="AF153" s="13">
        <f t="shared" si="353"/>
        <v>8</v>
      </c>
      <c r="AG153" s="13">
        <f t="shared" si="321"/>
        <v>2</v>
      </c>
      <c r="AH153" s="14">
        <f t="shared" si="322"/>
        <v>1101008</v>
      </c>
      <c r="AI153" s="14" t="str">
        <f t="shared" si="323"/>
        <v>黑尔·坎普9突</v>
      </c>
      <c r="AJ153" s="25" t="s">
        <v>162</v>
      </c>
      <c r="AK153" s="14">
        <v>1</v>
      </c>
      <c r="AL153" s="14">
        <f t="shared" si="324"/>
        <v>9</v>
      </c>
      <c r="AM153" s="14">
        <f>INDEX(属性投放!$DE$6:$DE$85,(卡牌属性!AG153-2)*20+卡牌属性!AL153)</f>
        <v>1231</v>
      </c>
      <c r="AN153" s="14">
        <f t="shared" si="378"/>
        <v>1231</v>
      </c>
      <c r="AO153" s="14">
        <f t="shared" si="378"/>
        <v>1231</v>
      </c>
      <c r="AP153" s="14">
        <f t="shared" si="378"/>
        <v>1231</v>
      </c>
      <c r="AQ153" s="14">
        <f t="shared" si="378"/>
        <v>1231</v>
      </c>
      <c r="AR153" s="14">
        <f>INDEX(属性投放!$DF$6:$DF$85,(卡牌属性!AG153-2)*20+卡牌属性!AL153)</f>
        <v>590</v>
      </c>
      <c r="AS153" s="14">
        <f t="shared" si="379"/>
        <v>590</v>
      </c>
      <c r="AT153" s="14">
        <f t="shared" si="379"/>
        <v>590</v>
      </c>
      <c r="AU153" s="14">
        <f t="shared" si="379"/>
        <v>590</v>
      </c>
      <c r="AV153" s="14">
        <f t="shared" si="379"/>
        <v>590</v>
      </c>
      <c r="AW153" s="14">
        <f>INDEX(属性投放!$DG$6:$DG$85,(卡牌属性!AG153-2)*20+卡牌属性!AL153)</f>
        <v>6105</v>
      </c>
      <c r="AX153" s="14">
        <f t="shared" si="380"/>
        <v>6105</v>
      </c>
      <c r="AY153" s="14">
        <f t="shared" si="380"/>
        <v>6105</v>
      </c>
      <c r="AZ153" s="14">
        <f t="shared" si="380"/>
        <v>6105</v>
      </c>
      <c r="BA153" s="14">
        <f t="shared" si="380"/>
        <v>6105</v>
      </c>
      <c r="BB153" s="14">
        <f>INDEX(属性投放!$DK$6:$DK$85,(卡牌属性!AG153-2)*20+卡牌属性!AL153)</f>
        <v>36</v>
      </c>
      <c r="BC153" s="14">
        <f t="shared" si="381"/>
        <v>36</v>
      </c>
      <c r="BD153" s="14">
        <f t="shared" si="381"/>
        <v>36</v>
      </c>
      <c r="BE153" s="14">
        <f t="shared" si="381"/>
        <v>36</v>
      </c>
      <c r="BF153" s="14">
        <f t="shared" si="381"/>
        <v>36</v>
      </c>
      <c r="BG153" s="14">
        <f>INDEX(属性投放!$DL$6:$DL$85,(卡牌属性!AG153-2)*20+卡牌属性!AL153)</f>
        <v>18</v>
      </c>
      <c r="BH153" s="14">
        <f t="shared" si="382"/>
        <v>18</v>
      </c>
      <c r="BI153" s="14">
        <f t="shared" si="382"/>
        <v>18</v>
      </c>
      <c r="BJ153" s="14">
        <f t="shared" si="382"/>
        <v>18</v>
      </c>
      <c r="BK153" s="14">
        <f t="shared" si="382"/>
        <v>18</v>
      </c>
      <c r="BL153" s="14">
        <f>INDEX(属性投放!$DM$6:$DM$85,(卡牌属性!AG153-2)*20+卡牌属性!AL153)</f>
        <v>180</v>
      </c>
      <c r="BM153" s="14">
        <f t="shared" si="383"/>
        <v>180</v>
      </c>
      <c r="BN153" s="14">
        <f t="shared" si="383"/>
        <v>180</v>
      </c>
      <c r="BO153" s="14">
        <f t="shared" si="383"/>
        <v>180</v>
      </c>
      <c r="BP153" s="14">
        <f t="shared" si="383"/>
        <v>180</v>
      </c>
      <c r="BU153" s="13">
        <v>149</v>
      </c>
      <c r="BV153" s="13">
        <f t="shared" si="325"/>
        <v>8</v>
      </c>
      <c r="BW153" s="14">
        <f t="shared" si="326"/>
        <v>4</v>
      </c>
      <c r="BX153" s="14">
        <f t="shared" si="327"/>
        <v>1102008</v>
      </c>
      <c r="BY153" s="14" t="str">
        <f t="shared" si="328"/>
        <v>夏侯渊9突</v>
      </c>
      <c r="BZ153" s="25" t="s">
        <v>162</v>
      </c>
      <c r="CA153" s="14">
        <v>2</v>
      </c>
      <c r="CB153" s="14">
        <f t="shared" si="329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674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674</v>
      </c>
      <c r="CN153" s="14">
        <f>INDEX(属性投放!$BD$6:$BD$85,(BW153-2)*20+CB153)</f>
        <v>250</v>
      </c>
      <c r="CQ153" s="13">
        <v>149</v>
      </c>
      <c r="CR153" s="13">
        <f t="shared" si="354"/>
        <v>3</v>
      </c>
      <c r="CS153" s="13">
        <f t="shared" si="355"/>
        <v>45</v>
      </c>
      <c r="CT153" s="14">
        <f t="shared" si="356"/>
        <v>4</v>
      </c>
      <c r="CU153" s="14">
        <f t="shared" si="357"/>
        <v>1102003</v>
      </c>
      <c r="CV153" s="14" t="str">
        <f>INDEX($O$6:$O$36,CR153)&amp;"-"&amp;INDEX(属性投放!$AB$7:$AB$36,CX153)&amp;"-魂火-"&amp;CZ153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701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702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703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704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58"/>
        <v>7</v>
      </c>
      <c r="DS153" s="14">
        <f t="shared" si="359"/>
        <v>5</v>
      </c>
      <c r="DT153" s="14">
        <f t="shared" si="360"/>
        <v>9</v>
      </c>
      <c r="DU153" s="14">
        <f t="shared" si="333"/>
        <v>4</v>
      </c>
      <c r="DV153" s="14">
        <f t="shared" si="334"/>
        <v>9</v>
      </c>
      <c r="DW153" s="14">
        <f t="shared" si="335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84"/>
        <v>2378</v>
      </c>
      <c r="EC153" s="14">
        <f t="shared" si="385"/>
        <v>2546</v>
      </c>
      <c r="ED153" s="14">
        <f t="shared" si="386"/>
        <v>2750</v>
      </c>
      <c r="EE153" s="14">
        <f t="shared" si="387"/>
        <v>2750</v>
      </c>
      <c r="EF153" s="14">
        <f t="shared" si="388"/>
        <v>3150</v>
      </c>
      <c r="EG153" s="14">
        <f t="shared" si="389"/>
        <v>904</v>
      </c>
      <c r="EH153" s="14">
        <f t="shared" si="390"/>
        <v>955</v>
      </c>
      <c r="EI153" s="14">
        <f t="shared" si="391"/>
        <v>955</v>
      </c>
      <c r="EJ153" s="14">
        <f t="shared" si="392"/>
        <v>1120</v>
      </c>
      <c r="EK153" s="14">
        <f t="shared" si="393"/>
        <v>1181</v>
      </c>
      <c r="EL153" s="14">
        <f t="shared" si="394"/>
        <v>25500</v>
      </c>
      <c r="EM153" s="14">
        <f t="shared" si="395"/>
        <v>29600</v>
      </c>
      <c r="EN153" s="14">
        <f t="shared" si="396"/>
        <v>29600</v>
      </c>
      <c r="EO153" s="14">
        <f t="shared" si="397"/>
        <v>34700</v>
      </c>
      <c r="EP153" s="14">
        <f t="shared" si="398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FF153" s="14">
        <f>INDEX(属性投放!$BP$6:$BP$85,(卡牌属性!$DU153-2)*20+卡牌属性!$DV153)</f>
        <v>300</v>
      </c>
      <c r="FG153" s="14">
        <f>INDEX(属性投放!$BP$6:$BP$85,(卡牌属性!$DU153-2)*20+卡牌属性!$DV153)</f>
        <v>300</v>
      </c>
      <c r="FH153" s="14">
        <f>INDEX(属性投放!$BP$6:$BP$85,(卡牌属性!$DU153-2)*20+卡牌属性!$DV153)</f>
        <v>300</v>
      </c>
      <c r="FI153" s="14">
        <f>INDEX(属性投放!$BP$6:$BP$85,(卡牌属性!$DU153-2)*20+卡牌属性!$DV153)</f>
        <v>300</v>
      </c>
      <c r="FJ153" s="14">
        <f>INDEX(属性投放!$BP$6:$BP$85,(卡牌属性!$DU153-2)*20+卡牌属性!$DV153)</f>
        <v>300</v>
      </c>
      <c r="FK153" s="14">
        <f>INDEX(属性投放!$BQ$6:$BQ$85,(卡牌属性!$DU153-2)*20+卡牌属性!$DV153)</f>
        <v>150</v>
      </c>
      <c r="FL153" s="14">
        <f>INDEX(属性投放!$BQ$6:$BQ$85,(卡牌属性!$DU153-2)*20+卡牌属性!$DV153)</f>
        <v>150</v>
      </c>
      <c r="FM153" s="14">
        <f>INDEX(属性投放!$BQ$6:$BQ$85,(卡牌属性!$DU153-2)*20+卡牌属性!$DV153)</f>
        <v>150</v>
      </c>
      <c r="FN153" s="14">
        <f>INDEX(属性投放!$BQ$6:$BQ$85,(卡牌属性!$DU153-2)*20+卡牌属性!$DV153)</f>
        <v>150</v>
      </c>
      <c r="FO153" s="14">
        <f>INDEX(属性投放!$BQ$6:$BQ$85,(卡牌属性!$DU153-2)*20+卡牌属性!$DV153)</f>
        <v>150</v>
      </c>
      <c r="FP153" s="14">
        <f>INDEX(属性投放!$BR$6:$BR$85,(卡牌属性!$DU153-2)*20+卡牌属性!$DV153)</f>
        <v>3000</v>
      </c>
      <c r="FQ153" s="14">
        <f>INDEX(属性投放!$BR$6:$BR$85,(卡牌属性!$DU153-2)*20+卡牌属性!$DV153)</f>
        <v>3000</v>
      </c>
      <c r="FR153" s="14">
        <f>INDEX(属性投放!$BR$6:$BR$85,(卡牌属性!$DU153-2)*20+卡牌属性!$DV153)</f>
        <v>3000</v>
      </c>
      <c r="FS153" s="14">
        <f>INDEX(属性投放!$BR$6:$BR$85,(卡牌属性!$DU153-2)*20+卡牌属性!$DV153)</f>
        <v>3000</v>
      </c>
      <c r="FT153" s="14">
        <f>INDEX(属性投放!$BR$6:$BR$85,(卡牌属性!$DU153-2)*20+卡牌属性!$DV153)</f>
        <v>3000</v>
      </c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HA153" s="13">
        <v>149</v>
      </c>
      <c r="HB153" s="13">
        <f>MATCH(HA153-1,属性投放!$T$6:$T$66,1)</f>
        <v>58</v>
      </c>
      <c r="HC153" s="13">
        <f>MATCH(HA153,属性投放!$AN$6:$AN$58,1)-1</f>
        <v>51</v>
      </c>
      <c r="HD153" s="13">
        <f>MATCH(HA153-1,属性投放!$AD$6:$AD$26,1)</f>
        <v>20</v>
      </c>
      <c r="HE153" s="13" t="str">
        <f>INDEX(属性投放!$AB$7:$AB$26,卡牌属性!HD153)</f>
        <v>无间+1</v>
      </c>
      <c r="HF153" s="14">
        <f t="shared" si="338"/>
        <v>9000</v>
      </c>
      <c r="HG153" s="14">
        <f t="shared" si="339"/>
        <v>4488</v>
      </c>
      <c r="HH153" s="14">
        <f t="shared" si="340"/>
        <v>89300</v>
      </c>
      <c r="HI153" s="14">
        <f t="shared" si="341"/>
        <v>25</v>
      </c>
      <c r="HJ153" s="14">
        <f t="shared" si="342"/>
        <v>13</v>
      </c>
      <c r="HK153" s="14">
        <f t="shared" si="343"/>
        <v>250</v>
      </c>
      <c r="HL153" s="14">
        <f>HF153+HI153*($HA153-INDEX(属性投放!$AD$6:$AD$26,卡牌属性!$HD153))</f>
        <v>9225</v>
      </c>
      <c r="HM153" s="14">
        <f>HG153+HJ153*($HA153-INDEX(属性投放!$AD$6:$AD$26,卡牌属性!$HD153))</f>
        <v>4605</v>
      </c>
      <c r="HN153" s="14">
        <f>HH153+HK153*($HA153-INDEX(属性投放!$AD$6:$AD$26,卡牌属性!$HD153))</f>
        <v>91550</v>
      </c>
      <c r="HO153" s="14">
        <f t="shared" si="344"/>
        <v>15115</v>
      </c>
      <c r="HP153" s="14">
        <f t="shared" si="345"/>
        <v>7561</v>
      </c>
      <c r="HQ153" s="14">
        <f t="shared" si="346"/>
        <v>151150</v>
      </c>
      <c r="HR153" s="14">
        <f>IF(COUNTIF(属性投放!$AN$7:$AN$58,"="&amp;卡牌属性!HA153)&gt;0,卡牌属性!HC153,0)</f>
        <v>0</v>
      </c>
      <c r="HS153" s="14">
        <f t="shared" si="347"/>
        <v>0</v>
      </c>
      <c r="HT153" s="14">
        <f t="shared" si="348"/>
        <v>0</v>
      </c>
      <c r="HU153" s="14">
        <f t="shared" si="349"/>
        <v>0</v>
      </c>
      <c r="HV153" s="14">
        <f>IF(COUNTIF(属性投放!$AD$6:$AD$26,"="&amp;卡牌属性!HA153)&gt;0,卡牌属性!HD153,0)</f>
        <v>0</v>
      </c>
      <c r="HW153" s="14">
        <f t="shared" si="350"/>
        <v>0</v>
      </c>
      <c r="HX153" s="14">
        <f t="shared" si="351"/>
        <v>0</v>
      </c>
      <c r="HY153" s="14">
        <f t="shared" si="352"/>
        <v>0</v>
      </c>
      <c r="HZ153" s="14">
        <f t="shared" si="362"/>
        <v>25</v>
      </c>
      <c r="IA153" s="14">
        <f t="shared" si="363"/>
        <v>13</v>
      </c>
      <c r="IB153" s="14">
        <f t="shared" si="364"/>
        <v>250</v>
      </c>
      <c r="IC153" s="14">
        <f t="shared" si="365"/>
        <v>24340</v>
      </c>
      <c r="ID153" s="14">
        <f t="shared" si="366"/>
        <v>12166</v>
      </c>
      <c r="IE153" s="14">
        <f t="shared" si="367"/>
        <v>242700</v>
      </c>
      <c r="IF153" s="14">
        <f t="shared" si="368"/>
        <v>760</v>
      </c>
      <c r="IG153" s="14">
        <f t="shared" si="369"/>
        <v>0</v>
      </c>
      <c r="IH153" s="14">
        <f t="shared" si="370"/>
        <v>0</v>
      </c>
      <c r="II153" s="14">
        <f t="shared" si="371"/>
        <v>729420</v>
      </c>
      <c r="IJ153" s="17">
        <f t="shared" si="372"/>
        <v>1.0419237202160621E-3</v>
      </c>
      <c r="IK153" s="17">
        <f t="shared" si="373"/>
        <v>0</v>
      </c>
      <c r="IL153" s="17">
        <f t="shared" si="374"/>
        <v>0</v>
      </c>
      <c r="IM153" s="23">
        <f>SUM(IF$5:IF153)</f>
        <v>59700</v>
      </c>
      <c r="IN153" s="14">
        <f>SUM(IG$5:IG153)</f>
        <v>453520</v>
      </c>
      <c r="IO153" s="14">
        <f>SUM(IH$5:IH153)</f>
        <v>172660</v>
      </c>
      <c r="IP153" s="17">
        <f t="shared" si="375"/>
        <v>8.1845850127498565E-2</v>
      </c>
      <c r="IQ153" s="17">
        <f t="shared" si="376"/>
        <v>0.62175427051630061</v>
      </c>
      <c r="IR153" s="17">
        <f t="shared" si="377"/>
        <v>0.236708617805928</v>
      </c>
    </row>
    <row r="154" spans="31:252" ht="16.5" x14ac:dyDescent="0.2">
      <c r="AE154" s="13">
        <v>150</v>
      </c>
      <c r="AF154" s="13">
        <f t="shared" si="353"/>
        <v>8</v>
      </c>
      <c r="AG154" s="13">
        <f t="shared" si="321"/>
        <v>2</v>
      </c>
      <c r="AH154" s="14">
        <f t="shared" si="322"/>
        <v>1101008</v>
      </c>
      <c r="AI154" s="14" t="str">
        <f t="shared" si="323"/>
        <v>黑尔·坎普10突</v>
      </c>
      <c r="AJ154" s="25" t="s">
        <v>162</v>
      </c>
      <c r="AK154" s="14">
        <v>1</v>
      </c>
      <c r="AL154" s="14">
        <f t="shared" si="324"/>
        <v>10</v>
      </c>
      <c r="AM154" s="14">
        <f>INDEX(属性投放!$DE$6:$DE$85,(卡牌属性!AG154-2)*20+卡牌属性!AL154)</f>
        <v>1873</v>
      </c>
      <c r="AN154" s="14">
        <f t="shared" si="378"/>
        <v>1873</v>
      </c>
      <c r="AO154" s="14">
        <f t="shared" si="378"/>
        <v>1873</v>
      </c>
      <c r="AP154" s="14">
        <f t="shared" si="378"/>
        <v>1873</v>
      </c>
      <c r="AQ154" s="14">
        <f t="shared" si="378"/>
        <v>1873</v>
      </c>
      <c r="AR154" s="14">
        <f>INDEX(属性投放!$DF$6:$DF$85,(卡牌属性!AG154-2)*20+卡牌属性!AL154)</f>
        <v>911</v>
      </c>
      <c r="AS154" s="14">
        <f t="shared" si="379"/>
        <v>911</v>
      </c>
      <c r="AT154" s="14">
        <f t="shared" si="379"/>
        <v>911</v>
      </c>
      <c r="AU154" s="14">
        <f t="shared" si="379"/>
        <v>911</v>
      </c>
      <c r="AV154" s="14">
        <f t="shared" si="379"/>
        <v>911</v>
      </c>
      <c r="AW154" s="14">
        <f>INDEX(属性投放!$DG$6:$DG$85,(卡牌属性!AG154-2)*20+卡牌属性!AL154)</f>
        <v>9315</v>
      </c>
      <c r="AX154" s="14">
        <f t="shared" si="380"/>
        <v>9315</v>
      </c>
      <c r="AY154" s="14">
        <f t="shared" si="380"/>
        <v>9315</v>
      </c>
      <c r="AZ154" s="14">
        <f t="shared" si="380"/>
        <v>9315</v>
      </c>
      <c r="BA154" s="14">
        <f t="shared" si="380"/>
        <v>9315</v>
      </c>
      <c r="BB154" s="14">
        <f>INDEX(属性投放!$DK$6:$DK$85,(卡牌属性!AG154-2)*20+卡牌属性!AL154)</f>
        <v>76</v>
      </c>
      <c r="BC154" s="14">
        <f t="shared" si="381"/>
        <v>76</v>
      </c>
      <c r="BD154" s="14">
        <f t="shared" si="381"/>
        <v>76</v>
      </c>
      <c r="BE154" s="14">
        <f t="shared" si="381"/>
        <v>76</v>
      </c>
      <c r="BF154" s="14">
        <f t="shared" si="381"/>
        <v>76</v>
      </c>
      <c r="BG154" s="14">
        <f>INDEX(属性投放!$DL$6:$DL$85,(卡牌属性!AG154-2)*20+卡牌属性!AL154)</f>
        <v>38</v>
      </c>
      <c r="BH154" s="14">
        <f t="shared" si="382"/>
        <v>38</v>
      </c>
      <c r="BI154" s="14">
        <f t="shared" si="382"/>
        <v>38</v>
      </c>
      <c r="BJ154" s="14">
        <f t="shared" si="382"/>
        <v>38</v>
      </c>
      <c r="BK154" s="14">
        <f t="shared" si="382"/>
        <v>38</v>
      </c>
      <c r="BL154" s="14">
        <f>INDEX(属性投放!$DM$6:$DM$85,(卡牌属性!AG154-2)*20+卡牌属性!AL154)</f>
        <v>380</v>
      </c>
      <c r="BM154" s="14">
        <f t="shared" si="383"/>
        <v>380</v>
      </c>
      <c r="BN154" s="14">
        <f t="shared" si="383"/>
        <v>380</v>
      </c>
      <c r="BO154" s="14">
        <f t="shared" si="383"/>
        <v>380</v>
      </c>
      <c r="BP154" s="14">
        <f t="shared" si="383"/>
        <v>380</v>
      </c>
      <c r="BU154" s="13">
        <v>150</v>
      </c>
      <c r="BV154" s="13">
        <f t="shared" si="325"/>
        <v>8</v>
      </c>
      <c r="BW154" s="14">
        <f t="shared" si="326"/>
        <v>4</v>
      </c>
      <c r="BX154" s="14">
        <f t="shared" si="327"/>
        <v>1102008</v>
      </c>
      <c r="BY154" s="14" t="str">
        <f t="shared" si="328"/>
        <v>夏侯渊10突</v>
      </c>
      <c r="BZ154" s="25" t="s">
        <v>162</v>
      </c>
      <c r="CA154" s="14">
        <v>2</v>
      </c>
      <c r="CB154" s="14">
        <f t="shared" si="329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674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674</v>
      </c>
      <c r="CN154" s="14">
        <f>INDEX(属性投放!$BD$6:$BD$85,(BW154-2)*20+CB154)</f>
        <v>300</v>
      </c>
      <c r="CQ154" s="13">
        <v>150</v>
      </c>
      <c r="CR154" s="13">
        <f t="shared" si="354"/>
        <v>3</v>
      </c>
      <c r="CS154" s="13">
        <f t="shared" si="355"/>
        <v>46</v>
      </c>
      <c r="CT154" s="14">
        <f t="shared" si="356"/>
        <v>4</v>
      </c>
      <c r="CU154" s="14">
        <f t="shared" si="357"/>
        <v>1102003</v>
      </c>
      <c r="CV154" s="14" t="str">
        <f>INDEX($O$6:$O$36,CR154)&amp;"-"&amp;INDEX(属性投放!$AB$7:$AB$36,CX154)&amp;"-魂火-"&amp;CZ154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701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702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703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704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58"/>
        <v>7</v>
      </c>
      <c r="DS154" s="14">
        <f t="shared" si="359"/>
        <v>5</v>
      </c>
      <c r="DT154" s="14">
        <f t="shared" si="360"/>
        <v>9</v>
      </c>
      <c r="DU154" s="14">
        <f t="shared" si="333"/>
        <v>4</v>
      </c>
      <c r="DV154" s="14">
        <f t="shared" si="334"/>
        <v>10</v>
      </c>
      <c r="DW154" s="14">
        <f t="shared" si="335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84"/>
        <v>2878</v>
      </c>
      <c r="EC154" s="14">
        <f t="shared" si="385"/>
        <v>3070</v>
      </c>
      <c r="ED154" s="14">
        <f t="shared" si="386"/>
        <v>3290</v>
      </c>
      <c r="EE154" s="14">
        <f t="shared" si="387"/>
        <v>3290</v>
      </c>
      <c r="EF154" s="14">
        <f t="shared" si="388"/>
        <v>3770</v>
      </c>
      <c r="EG154" s="14">
        <f t="shared" si="389"/>
        <v>1118</v>
      </c>
      <c r="EH154" s="14">
        <f t="shared" si="390"/>
        <v>1169</v>
      </c>
      <c r="EI154" s="14">
        <f t="shared" si="391"/>
        <v>1169</v>
      </c>
      <c r="EJ154" s="14">
        <f t="shared" si="392"/>
        <v>1374</v>
      </c>
      <c r="EK154" s="14">
        <f t="shared" si="393"/>
        <v>1443</v>
      </c>
      <c r="EL154" s="14">
        <f t="shared" si="394"/>
        <v>30900</v>
      </c>
      <c r="EM154" s="14">
        <f t="shared" si="395"/>
        <v>35800</v>
      </c>
      <c r="EN154" s="14">
        <f t="shared" si="396"/>
        <v>35800</v>
      </c>
      <c r="EO154" s="14">
        <f t="shared" si="397"/>
        <v>41700</v>
      </c>
      <c r="EP154" s="14">
        <f t="shared" si="398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FF154" s="14">
        <f>INDEX(属性投放!$BP$6:$BP$85,(卡牌属性!$DU154-2)*20+卡牌属性!$DV154)</f>
        <v>300</v>
      </c>
      <c r="FG154" s="14">
        <f>INDEX(属性投放!$BP$6:$BP$85,(卡牌属性!$DU154-2)*20+卡牌属性!$DV154)</f>
        <v>300</v>
      </c>
      <c r="FH154" s="14">
        <f>INDEX(属性投放!$BP$6:$BP$85,(卡牌属性!$DU154-2)*20+卡牌属性!$DV154)</f>
        <v>300</v>
      </c>
      <c r="FI154" s="14">
        <f>INDEX(属性投放!$BP$6:$BP$85,(卡牌属性!$DU154-2)*20+卡牌属性!$DV154)</f>
        <v>300</v>
      </c>
      <c r="FJ154" s="14">
        <f>INDEX(属性投放!$BP$6:$BP$85,(卡牌属性!$DU154-2)*20+卡牌属性!$DV154)</f>
        <v>300</v>
      </c>
      <c r="FK154" s="14">
        <f>INDEX(属性投放!$BQ$6:$BQ$85,(卡牌属性!$DU154-2)*20+卡牌属性!$DV154)</f>
        <v>150</v>
      </c>
      <c r="FL154" s="14">
        <f>INDEX(属性投放!$BQ$6:$BQ$85,(卡牌属性!$DU154-2)*20+卡牌属性!$DV154)</f>
        <v>150</v>
      </c>
      <c r="FM154" s="14">
        <f>INDEX(属性投放!$BQ$6:$BQ$85,(卡牌属性!$DU154-2)*20+卡牌属性!$DV154)</f>
        <v>150</v>
      </c>
      <c r="FN154" s="14">
        <f>INDEX(属性投放!$BQ$6:$BQ$85,(卡牌属性!$DU154-2)*20+卡牌属性!$DV154)</f>
        <v>150</v>
      </c>
      <c r="FO154" s="14">
        <f>INDEX(属性投放!$BQ$6:$BQ$85,(卡牌属性!$DU154-2)*20+卡牌属性!$DV154)</f>
        <v>150</v>
      </c>
      <c r="FP154" s="14">
        <f>INDEX(属性投放!$BR$6:$BR$85,(卡牌属性!$DU154-2)*20+卡牌属性!$DV154)</f>
        <v>3000</v>
      </c>
      <c r="FQ154" s="14">
        <f>INDEX(属性投放!$BR$6:$BR$85,(卡牌属性!$DU154-2)*20+卡牌属性!$DV154)</f>
        <v>3000</v>
      </c>
      <c r="FR154" s="14">
        <f>INDEX(属性投放!$BR$6:$BR$85,(卡牌属性!$DU154-2)*20+卡牌属性!$DV154)</f>
        <v>3000</v>
      </c>
      <c r="FS154" s="14">
        <f>INDEX(属性投放!$BR$6:$BR$85,(卡牌属性!$DU154-2)*20+卡牌属性!$DV154)</f>
        <v>3000</v>
      </c>
      <c r="FT154" s="14">
        <f>INDEX(属性投放!$BR$6:$BR$85,(卡牌属性!$DU154-2)*20+卡牌属性!$DV154)</f>
        <v>3000</v>
      </c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HA154" s="13">
        <v>150</v>
      </c>
      <c r="HB154" s="13">
        <f>MATCH(HA154-1,属性投放!$T$6:$T$66,1)</f>
        <v>60</v>
      </c>
      <c r="HC154" s="13">
        <f>MATCH(HA154,属性投放!$AN$6:$AN$58,1)-1</f>
        <v>52</v>
      </c>
      <c r="HD154" s="13">
        <f>MATCH(HA154-1,属性投放!$AD$6:$AD$26,1)</f>
        <v>20</v>
      </c>
      <c r="HE154" s="13" t="str">
        <f>INDEX(属性投放!$AB$7:$AB$26,卡牌属性!HD154)</f>
        <v>无间+1</v>
      </c>
      <c r="HF154" s="14">
        <f t="shared" si="338"/>
        <v>9000</v>
      </c>
      <c r="HG154" s="14">
        <f t="shared" si="339"/>
        <v>4488</v>
      </c>
      <c r="HH154" s="14">
        <f t="shared" si="340"/>
        <v>89300</v>
      </c>
      <c r="HI154" s="14">
        <f t="shared" si="341"/>
        <v>25</v>
      </c>
      <c r="HJ154" s="14">
        <f t="shared" si="342"/>
        <v>13</v>
      </c>
      <c r="HK154" s="14">
        <f t="shared" si="343"/>
        <v>250</v>
      </c>
      <c r="HL154" s="14">
        <f>HF154+HI154*($HA154-INDEX(属性投放!$AD$6:$AD$26,卡牌属性!$HD154))</f>
        <v>9250</v>
      </c>
      <c r="HM154" s="14">
        <f>HG154+HJ154*($HA154-INDEX(属性投放!$AD$6:$AD$26,卡牌属性!$HD154))</f>
        <v>4618</v>
      </c>
      <c r="HN154" s="14">
        <f>HH154+HK154*($HA154-INDEX(属性投放!$AD$6:$AD$26,卡牌属性!$HD154))</f>
        <v>91800</v>
      </c>
      <c r="HO154" s="14">
        <f t="shared" si="344"/>
        <v>16115</v>
      </c>
      <c r="HP154" s="14">
        <f t="shared" si="345"/>
        <v>8061</v>
      </c>
      <c r="HQ154" s="14">
        <f t="shared" si="346"/>
        <v>161150</v>
      </c>
      <c r="HR154" s="14">
        <f>IF(COUNTIF(属性投放!$AN$7:$AN$58,"="&amp;卡牌属性!HA154)&gt;0,卡牌属性!HC154,0)</f>
        <v>52</v>
      </c>
      <c r="HS154" s="14">
        <f t="shared" si="347"/>
        <v>1000</v>
      </c>
      <c r="HT154" s="14">
        <f t="shared" si="348"/>
        <v>500</v>
      </c>
      <c r="HU154" s="14">
        <f t="shared" si="349"/>
        <v>10000</v>
      </c>
      <c r="HV154" s="14">
        <f>IF(COUNTIF(属性投放!$AD$6:$AD$26,"="&amp;卡牌属性!HA154)&gt;0,卡牌属性!HD154,0)</f>
        <v>20</v>
      </c>
      <c r="HW154" s="14">
        <f t="shared" si="350"/>
        <v>1400</v>
      </c>
      <c r="HX154" s="14">
        <f t="shared" si="351"/>
        <v>700</v>
      </c>
      <c r="HY154" s="14">
        <f t="shared" si="352"/>
        <v>14000</v>
      </c>
      <c r="HZ154" s="14">
        <f t="shared" ref="HZ154" si="399">HI154</f>
        <v>25</v>
      </c>
      <c r="IA154" s="14">
        <f t="shared" ref="IA154" si="400">HJ154</f>
        <v>13</v>
      </c>
      <c r="IB154" s="14">
        <f t="shared" ref="IB154" si="401">HK154</f>
        <v>250</v>
      </c>
      <c r="IC154" s="14">
        <f t="shared" ref="IC154" si="402">HL154+HO154</f>
        <v>25365</v>
      </c>
      <c r="ID154" s="14">
        <f t="shared" ref="ID154" si="403">HM154+HP154</f>
        <v>12679</v>
      </c>
      <c r="IE154" s="14">
        <f t="shared" ref="IE154" si="404">HN154+HQ154</f>
        <v>252950</v>
      </c>
      <c r="IF154" s="14">
        <f t="shared" si="368"/>
        <v>760</v>
      </c>
      <c r="IG154" s="14">
        <f t="shared" ref="IG154" si="405">SUMPRODUCT(HS154:HU154,$IC$2:$IE$2)</f>
        <v>30000</v>
      </c>
      <c r="IH154" s="14">
        <f t="shared" ref="IH154" si="406">SUMPRODUCT(HW154:HY154,$IC$2:$IE$2)</f>
        <v>42000</v>
      </c>
      <c r="II154" s="14">
        <f t="shared" ref="II154" si="407">SUMPRODUCT(IC154:IE154,$IC$2:$IE$2)</f>
        <v>760180</v>
      </c>
      <c r="IJ154" s="17">
        <f t="shared" ref="IJ154" si="408">IF154/II154</f>
        <v>9.9976321397563742E-4</v>
      </c>
      <c r="IK154" s="17">
        <f t="shared" ref="IK154" si="409">IG154/II154</f>
        <v>3.946433739377516E-2</v>
      </c>
      <c r="IL154" s="17">
        <f t="shared" ref="IL154" si="410">IH154/II154</f>
        <v>5.525007235128522E-2</v>
      </c>
      <c r="IM154" s="23">
        <f>SUM(IF$5:IF154)</f>
        <v>60460</v>
      </c>
      <c r="IN154" s="14">
        <f>SUM(IG$5:IG154)</f>
        <v>483520</v>
      </c>
      <c r="IO154" s="14">
        <f>SUM(IH$5:IH154)</f>
        <v>214660</v>
      </c>
      <c r="IP154" s="17">
        <f t="shared" ref="IP154" si="411">IM154/II154</f>
        <v>7.9533794627588209E-2</v>
      </c>
      <c r="IQ154" s="17">
        <f t="shared" ref="IQ154" si="412">IN154/II154</f>
        <v>0.63605988055460549</v>
      </c>
      <c r="IR154" s="17">
        <f t="shared" ref="IR154" si="413">IO154/II154</f>
        <v>0.2823804888315925</v>
      </c>
    </row>
    <row r="155" spans="31:252" ht="16.5" x14ac:dyDescent="0.2">
      <c r="AE155" s="13">
        <v>151</v>
      </c>
      <c r="AF155" s="13">
        <f t="shared" si="353"/>
        <v>8</v>
      </c>
      <c r="AG155" s="13">
        <f t="shared" si="321"/>
        <v>2</v>
      </c>
      <c r="AH155" s="14">
        <f t="shared" si="322"/>
        <v>1101008</v>
      </c>
      <c r="AI155" s="14" t="str">
        <f t="shared" si="323"/>
        <v>黑尔·坎普11突</v>
      </c>
      <c r="AJ155" s="25" t="s">
        <v>162</v>
      </c>
      <c r="AK155" s="14">
        <v>1</v>
      </c>
      <c r="AL155" s="14">
        <f t="shared" si="324"/>
        <v>11</v>
      </c>
      <c r="AM155" s="14">
        <f>INDEX(属性投放!$DE$6:$DE$85,(卡牌属性!AG155-2)*20+卡牌属性!AL155)</f>
        <v>2090</v>
      </c>
      <c r="AN155" s="14">
        <f t="shared" si="378"/>
        <v>2090</v>
      </c>
      <c r="AO155" s="14">
        <f t="shared" si="378"/>
        <v>2090</v>
      </c>
      <c r="AP155" s="14">
        <f t="shared" si="378"/>
        <v>2090</v>
      </c>
      <c r="AQ155" s="14">
        <f t="shared" si="378"/>
        <v>2090</v>
      </c>
      <c r="AR155" s="14">
        <f>INDEX(属性投放!$DF$6:$DF$85,(卡牌属性!AG155-2)*20+卡牌属性!AL155)</f>
        <v>1020</v>
      </c>
      <c r="AS155" s="14">
        <f t="shared" si="379"/>
        <v>1020</v>
      </c>
      <c r="AT155" s="14">
        <f t="shared" si="379"/>
        <v>1020</v>
      </c>
      <c r="AU155" s="14">
        <f t="shared" si="379"/>
        <v>1020</v>
      </c>
      <c r="AV155" s="14">
        <f t="shared" si="379"/>
        <v>1020</v>
      </c>
      <c r="AW155" s="14">
        <f>INDEX(属性投放!$DG$6:$DG$85,(卡牌属性!AG155-2)*20+卡牌属性!AL155)</f>
        <v>10400</v>
      </c>
      <c r="AX155" s="14">
        <f t="shared" si="380"/>
        <v>10400</v>
      </c>
      <c r="AY155" s="14">
        <f t="shared" si="380"/>
        <v>10400</v>
      </c>
      <c r="AZ155" s="14">
        <f t="shared" si="380"/>
        <v>10400</v>
      </c>
      <c r="BA155" s="14">
        <f t="shared" si="380"/>
        <v>10400</v>
      </c>
      <c r="BB155" s="14">
        <f>INDEX(属性投放!$DK$6:$DK$85,(卡牌属性!AG155-2)*20+卡牌属性!AL155)</f>
        <v>76</v>
      </c>
      <c r="BC155" s="14">
        <f t="shared" si="381"/>
        <v>76</v>
      </c>
      <c r="BD155" s="14">
        <f t="shared" si="381"/>
        <v>76</v>
      </c>
      <c r="BE155" s="14">
        <f t="shared" si="381"/>
        <v>76</v>
      </c>
      <c r="BF155" s="14">
        <f t="shared" si="381"/>
        <v>76</v>
      </c>
      <c r="BG155" s="14">
        <f>INDEX(属性投放!$DL$6:$DL$85,(卡牌属性!AG155-2)*20+卡牌属性!AL155)</f>
        <v>38</v>
      </c>
      <c r="BH155" s="14">
        <f t="shared" si="382"/>
        <v>38</v>
      </c>
      <c r="BI155" s="14">
        <f t="shared" si="382"/>
        <v>38</v>
      </c>
      <c r="BJ155" s="14">
        <f t="shared" si="382"/>
        <v>38</v>
      </c>
      <c r="BK155" s="14">
        <f t="shared" si="382"/>
        <v>38</v>
      </c>
      <c r="BL155" s="14">
        <f>INDEX(属性投放!$DM$6:$DM$85,(卡牌属性!AG155-2)*20+卡牌属性!AL155)</f>
        <v>380</v>
      </c>
      <c r="BM155" s="14">
        <f t="shared" si="383"/>
        <v>380</v>
      </c>
      <c r="BN155" s="14">
        <f t="shared" si="383"/>
        <v>380</v>
      </c>
      <c r="BO155" s="14">
        <f t="shared" si="383"/>
        <v>380</v>
      </c>
      <c r="BP155" s="14">
        <f t="shared" si="383"/>
        <v>380</v>
      </c>
      <c r="BU155" s="13">
        <v>151</v>
      </c>
      <c r="BV155" s="13">
        <f t="shared" si="325"/>
        <v>8</v>
      </c>
      <c r="BW155" s="14">
        <f t="shared" si="326"/>
        <v>4</v>
      </c>
      <c r="BX155" s="14">
        <f t="shared" si="327"/>
        <v>1102008</v>
      </c>
      <c r="BY155" s="14" t="str">
        <f t="shared" si="328"/>
        <v>夏侯渊11突</v>
      </c>
      <c r="BZ155" s="25" t="s">
        <v>162</v>
      </c>
      <c r="CA155" s="14">
        <v>2</v>
      </c>
      <c r="CB155" s="14">
        <f t="shared" si="329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674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674</v>
      </c>
      <c r="CN155" s="14">
        <f>INDEX(属性投放!$BD$6:$BD$85,(BW155-2)*20+CB155)</f>
        <v>300</v>
      </c>
      <c r="CQ155" s="13">
        <v>151</v>
      </c>
      <c r="CR155" s="13">
        <f t="shared" si="354"/>
        <v>3</v>
      </c>
      <c r="CS155" s="13">
        <f t="shared" si="355"/>
        <v>47</v>
      </c>
      <c r="CT155" s="14">
        <f t="shared" si="356"/>
        <v>4</v>
      </c>
      <c r="CU155" s="14">
        <f t="shared" si="357"/>
        <v>1102003</v>
      </c>
      <c r="CV155" s="14" t="str">
        <f>INDEX($O$6:$O$36,CR155)&amp;"-"&amp;INDEX(属性投放!$AB$7:$AB$36,CX155)&amp;"-魂火-"&amp;CZ155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701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702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703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704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58"/>
        <v>7</v>
      </c>
      <c r="DS155" s="14">
        <f t="shared" si="359"/>
        <v>5</v>
      </c>
      <c r="DT155" s="14">
        <f t="shared" si="360"/>
        <v>9</v>
      </c>
      <c r="DU155" s="14">
        <f t="shared" si="333"/>
        <v>4</v>
      </c>
      <c r="DV155" s="14">
        <f t="shared" si="334"/>
        <v>11</v>
      </c>
      <c r="DW155" s="14">
        <f t="shared" si="335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84"/>
        <v>3388</v>
      </c>
      <c r="EC155" s="14">
        <f t="shared" si="385"/>
        <v>3615</v>
      </c>
      <c r="ED155" s="14">
        <f t="shared" si="386"/>
        <v>3870</v>
      </c>
      <c r="EE155" s="14">
        <f t="shared" si="387"/>
        <v>3870</v>
      </c>
      <c r="EF155" s="14">
        <f t="shared" si="388"/>
        <v>4420</v>
      </c>
      <c r="EG155" s="14">
        <f t="shared" si="389"/>
        <v>1338</v>
      </c>
      <c r="EH155" s="14">
        <f t="shared" si="390"/>
        <v>1396</v>
      </c>
      <c r="EI155" s="14">
        <f t="shared" si="391"/>
        <v>1396</v>
      </c>
      <c r="EJ155" s="14">
        <f t="shared" si="392"/>
        <v>1629</v>
      </c>
      <c r="EK155" s="14">
        <f t="shared" si="393"/>
        <v>1719</v>
      </c>
      <c r="EL155" s="14">
        <f t="shared" si="394"/>
        <v>36700</v>
      </c>
      <c r="EM155" s="14">
        <f t="shared" si="395"/>
        <v>42300</v>
      </c>
      <c r="EN155" s="14">
        <f t="shared" si="396"/>
        <v>42300</v>
      </c>
      <c r="EO155" s="14">
        <f t="shared" si="397"/>
        <v>49950</v>
      </c>
      <c r="EP155" s="14">
        <f t="shared" si="398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  <c r="FF155" s="14">
        <f>INDEX(属性投放!$BP$6:$BP$85,(卡牌属性!$DU155-2)*20+卡牌属性!$DV155)</f>
        <v>380</v>
      </c>
      <c r="FG155" s="14">
        <f>INDEX(属性投放!$BP$6:$BP$85,(卡牌属性!$DU155-2)*20+卡牌属性!$DV155)</f>
        <v>380</v>
      </c>
      <c r="FH155" s="14">
        <f>INDEX(属性投放!$BP$6:$BP$85,(卡牌属性!$DU155-2)*20+卡牌属性!$DV155)</f>
        <v>380</v>
      </c>
      <c r="FI155" s="14">
        <f>INDEX(属性投放!$BP$6:$BP$85,(卡牌属性!$DU155-2)*20+卡牌属性!$DV155)</f>
        <v>380</v>
      </c>
      <c r="FJ155" s="14">
        <f>INDEX(属性投放!$BP$6:$BP$85,(卡牌属性!$DU155-2)*20+卡牌属性!$DV155)</f>
        <v>380</v>
      </c>
      <c r="FK155" s="14">
        <f>INDEX(属性投放!$BQ$6:$BQ$85,(卡牌属性!$DU155-2)*20+卡牌属性!$DV155)</f>
        <v>190</v>
      </c>
      <c r="FL155" s="14">
        <f>INDEX(属性投放!$BQ$6:$BQ$85,(卡牌属性!$DU155-2)*20+卡牌属性!$DV155)</f>
        <v>190</v>
      </c>
      <c r="FM155" s="14">
        <f>INDEX(属性投放!$BQ$6:$BQ$85,(卡牌属性!$DU155-2)*20+卡牌属性!$DV155)</f>
        <v>190</v>
      </c>
      <c r="FN155" s="14">
        <f>INDEX(属性投放!$BQ$6:$BQ$85,(卡牌属性!$DU155-2)*20+卡牌属性!$DV155)</f>
        <v>190</v>
      </c>
      <c r="FO155" s="14">
        <f>INDEX(属性投放!$BQ$6:$BQ$85,(卡牌属性!$DU155-2)*20+卡牌属性!$DV155)</f>
        <v>190</v>
      </c>
      <c r="FP155" s="14">
        <f>INDEX(属性投放!$BR$6:$BR$85,(卡牌属性!$DU155-2)*20+卡牌属性!$DV155)</f>
        <v>3800</v>
      </c>
      <c r="FQ155" s="14">
        <f>INDEX(属性投放!$BR$6:$BR$85,(卡牌属性!$DU155-2)*20+卡牌属性!$DV155)</f>
        <v>3800</v>
      </c>
      <c r="FR155" s="14">
        <f>INDEX(属性投放!$BR$6:$BR$85,(卡牌属性!$DU155-2)*20+卡牌属性!$DV155)</f>
        <v>3800</v>
      </c>
      <c r="FS155" s="14">
        <f>INDEX(属性投放!$BR$6:$BR$85,(卡牌属性!$DU155-2)*20+卡牌属性!$DV155)</f>
        <v>3800</v>
      </c>
      <c r="FT155" s="14">
        <f>INDEX(属性投放!$BR$6:$BR$85,(卡牌属性!$DU155-2)*20+卡牌属性!$DV155)</f>
        <v>3800</v>
      </c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</row>
    <row r="156" spans="31:252" ht="16.5" x14ac:dyDescent="0.2">
      <c r="AE156" s="13">
        <v>152</v>
      </c>
      <c r="AF156" s="13">
        <f t="shared" si="353"/>
        <v>8</v>
      </c>
      <c r="AG156" s="13">
        <f t="shared" si="321"/>
        <v>2</v>
      </c>
      <c r="AH156" s="14">
        <f t="shared" si="322"/>
        <v>1101008</v>
      </c>
      <c r="AI156" s="14" t="str">
        <f t="shared" si="323"/>
        <v>黑尔·坎普12突</v>
      </c>
      <c r="AJ156" s="25" t="s">
        <v>162</v>
      </c>
      <c r="AK156" s="14">
        <v>1</v>
      </c>
      <c r="AL156" s="14">
        <f t="shared" si="324"/>
        <v>12</v>
      </c>
      <c r="AM156" s="14">
        <f>INDEX(属性投放!$DE$6:$DE$85,(卡牌属性!AG156-2)*20+卡牌属性!AL156)</f>
        <v>2307</v>
      </c>
      <c r="AN156" s="14">
        <f t="shared" si="378"/>
        <v>2307</v>
      </c>
      <c r="AO156" s="14">
        <f t="shared" si="378"/>
        <v>2307</v>
      </c>
      <c r="AP156" s="14">
        <f t="shared" si="378"/>
        <v>2307</v>
      </c>
      <c r="AQ156" s="14">
        <f t="shared" si="378"/>
        <v>2307</v>
      </c>
      <c r="AR156" s="14">
        <f>INDEX(属性投放!$DF$6:$DF$85,(卡牌属性!AG156-2)*20+卡牌属性!AL156)</f>
        <v>1129</v>
      </c>
      <c r="AS156" s="14">
        <f t="shared" si="379"/>
        <v>1129</v>
      </c>
      <c r="AT156" s="14">
        <f t="shared" si="379"/>
        <v>1129</v>
      </c>
      <c r="AU156" s="14">
        <f t="shared" si="379"/>
        <v>1129</v>
      </c>
      <c r="AV156" s="14">
        <f t="shared" si="379"/>
        <v>1129</v>
      </c>
      <c r="AW156" s="14">
        <f>INDEX(属性投放!$DG$6:$DG$85,(卡牌属性!AG156-2)*20+卡牌属性!AL156)</f>
        <v>11485</v>
      </c>
      <c r="AX156" s="14">
        <f t="shared" si="380"/>
        <v>11485</v>
      </c>
      <c r="AY156" s="14">
        <f t="shared" si="380"/>
        <v>11485</v>
      </c>
      <c r="AZ156" s="14">
        <f t="shared" si="380"/>
        <v>11485</v>
      </c>
      <c r="BA156" s="14">
        <f t="shared" si="380"/>
        <v>11485</v>
      </c>
      <c r="BB156" s="14">
        <f>INDEX(属性投放!$DK$6:$DK$85,(卡牌属性!AG156-2)*20+卡牌属性!AL156)</f>
        <v>76</v>
      </c>
      <c r="BC156" s="14">
        <f t="shared" si="381"/>
        <v>76</v>
      </c>
      <c r="BD156" s="14">
        <f t="shared" si="381"/>
        <v>76</v>
      </c>
      <c r="BE156" s="14">
        <f t="shared" si="381"/>
        <v>76</v>
      </c>
      <c r="BF156" s="14">
        <f t="shared" si="381"/>
        <v>76</v>
      </c>
      <c r="BG156" s="14">
        <f>INDEX(属性投放!$DL$6:$DL$85,(卡牌属性!AG156-2)*20+卡牌属性!AL156)</f>
        <v>38</v>
      </c>
      <c r="BH156" s="14">
        <f t="shared" si="382"/>
        <v>38</v>
      </c>
      <c r="BI156" s="14">
        <f t="shared" si="382"/>
        <v>38</v>
      </c>
      <c r="BJ156" s="14">
        <f t="shared" si="382"/>
        <v>38</v>
      </c>
      <c r="BK156" s="14">
        <f t="shared" si="382"/>
        <v>38</v>
      </c>
      <c r="BL156" s="14">
        <f>INDEX(属性投放!$DM$6:$DM$85,(卡牌属性!AG156-2)*20+卡牌属性!AL156)</f>
        <v>380</v>
      </c>
      <c r="BM156" s="14">
        <f t="shared" si="383"/>
        <v>380</v>
      </c>
      <c r="BN156" s="14">
        <f t="shared" si="383"/>
        <v>380</v>
      </c>
      <c r="BO156" s="14">
        <f t="shared" si="383"/>
        <v>380</v>
      </c>
      <c r="BP156" s="14">
        <f t="shared" si="383"/>
        <v>380</v>
      </c>
      <c r="BU156" s="13">
        <v>152</v>
      </c>
      <c r="BV156" s="13">
        <f t="shared" si="325"/>
        <v>8</v>
      </c>
      <c r="BW156" s="14">
        <f t="shared" si="326"/>
        <v>4</v>
      </c>
      <c r="BX156" s="14">
        <f t="shared" si="327"/>
        <v>1102008</v>
      </c>
      <c r="BY156" s="14" t="str">
        <f t="shared" si="328"/>
        <v>夏侯渊12突</v>
      </c>
      <c r="BZ156" s="25" t="s">
        <v>162</v>
      </c>
      <c r="CA156" s="14">
        <v>2</v>
      </c>
      <c r="CB156" s="14">
        <f t="shared" si="329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674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674</v>
      </c>
      <c r="CN156" s="14">
        <f>INDEX(属性投放!$BD$6:$BD$85,(BW156-2)*20+CB156)</f>
        <v>300</v>
      </c>
      <c r="CQ156" s="13">
        <v>152</v>
      </c>
      <c r="CR156" s="13">
        <f t="shared" si="354"/>
        <v>3</v>
      </c>
      <c r="CS156" s="13">
        <f t="shared" si="355"/>
        <v>48</v>
      </c>
      <c r="CT156" s="14">
        <f t="shared" si="356"/>
        <v>4</v>
      </c>
      <c r="CU156" s="14">
        <f t="shared" si="357"/>
        <v>1102003</v>
      </c>
      <c r="CV156" s="14" t="str">
        <f>INDEX($O$6:$O$36,CR156)&amp;"-"&amp;INDEX(属性投放!$AB$7:$AB$36,CX156)&amp;"-魂火-"&amp;CZ156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701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702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703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704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58"/>
        <v>7</v>
      </c>
      <c r="DS156" s="14">
        <f t="shared" si="359"/>
        <v>5</v>
      </c>
      <c r="DT156" s="14">
        <f t="shared" si="360"/>
        <v>9</v>
      </c>
      <c r="DU156" s="14">
        <f t="shared" si="333"/>
        <v>4</v>
      </c>
      <c r="DV156" s="14">
        <f t="shared" si="334"/>
        <v>12</v>
      </c>
      <c r="DW156" s="14">
        <f t="shared" si="335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84"/>
        <v>4008</v>
      </c>
      <c r="EC156" s="14">
        <f t="shared" si="385"/>
        <v>4275</v>
      </c>
      <c r="ED156" s="14">
        <f t="shared" si="386"/>
        <v>4570</v>
      </c>
      <c r="EE156" s="14">
        <f t="shared" si="387"/>
        <v>4570</v>
      </c>
      <c r="EF156" s="14">
        <f t="shared" si="388"/>
        <v>5200</v>
      </c>
      <c r="EG156" s="14">
        <f t="shared" si="389"/>
        <v>1608</v>
      </c>
      <c r="EH156" s="14">
        <f t="shared" si="390"/>
        <v>1674</v>
      </c>
      <c r="EI156" s="14">
        <f t="shared" si="391"/>
        <v>1674</v>
      </c>
      <c r="EJ156" s="14">
        <f t="shared" si="392"/>
        <v>1939</v>
      </c>
      <c r="EK156" s="14">
        <f t="shared" si="393"/>
        <v>2053</v>
      </c>
      <c r="EL156" s="14">
        <f t="shared" si="394"/>
        <v>43700</v>
      </c>
      <c r="EM156" s="14">
        <f t="shared" si="395"/>
        <v>50100</v>
      </c>
      <c r="EN156" s="14">
        <f t="shared" si="396"/>
        <v>50100</v>
      </c>
      <c r="EO156" s="14">
        <f t="shared" si="397"/>
        <v>59750</v>
      </c>
      <c r="EP156" s="14">
        <f t="shared" si="398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  <c r="FF156" s="14">
        <f>INDEX(属性投放!$BP$6:$BP$85,(卡牌属性!$DU156-2)*20+卡牌属性!$DV156)</f>
        <v>600</v>
      </c>
      <c r="FG156" s="14">
        <f>INDEX(属性投放!$BP$6:$BP$85,(卡牌属性!$DU156-2)*20+卡牌属性!$DV156)</f>
        <v>600</v>
      </c>
      <c r="FH156" s="14">
        <f>INDEX(属性投放!$BP$6:$BP$85,(卡牌属性!$DU156-2)*20+卡牌属性!$DV156)</f>
        <v>600</v>
      </c>
      <c r="FI156" s="14">
        <f>INDEX(属性投放!$BP$6:$BP$85,(卡牌属性!$DU156-2)*20+卡牌属性!$DV156)</f>
        <v>600</v>
      </c>
      <c r="FJ156" s="14">
        <f>INDEX(属性投放!$BP$6:$BP$85,(卡牌属性!$DU156-2)*20+卡牌属性!$DV156)</f>
        <v>600</v>
      </c>
      <c r="FK156" s="14">
        <f>INDEX(属性投放!$BQ$6:$BQ$85,(卡牌属性!$DU156-2)*20+卡牌属性!$DV156)</f>
        <v>300</v>
      </c>
      <c r="FL156" s="14">
        <f>INDEX(属性投放!$BQ$6:$BQ$85,(卡牌属性!$DU156-2)*20+卡牌属性!$DV156)</f>
        <v>300</v>
      </c>
      <c r="FM156" s="14">
        <f>INDEX(属性投放!$BQ$6:$BQ$85,(卡牌属性!$DU156-2)*20+卡牌属性!$DV156)</f>
        <v>300</v>
      </c>
      <c r="FN156" s="14">
        <f>INDEX(属性投放!$BQ$6:$BQ$85,(卡牌属性!$DU156-2)*20+卡牌属性!$DV156)</f>
        <v>300</v>
      </c>
      <c r="FO156" s="14">
        <f>INDEX(属性投放!$BQ$6:$BQ$85,(卡牌属性!$DU156-2)*20+卡牌属性!$DV156)</f>
        <v>300</v>
      </c>
      <c r="FP156" s="14">
        <f>INDEX(属性投放!$BR$6:$BR$85,(卡牌属性!$DU156-2)*20+卡牌属性!$DV156)</f>
        <v>6000</v>
      </c>
      <c r="FQ156" s="14">
        <f>INDEX(属性投放!$BR$6:$BR$85,(卡牌属性!$DU156-2)*20+卡牌属性!$DV156)</f>
        <v>6000</v>
      </c>
      <c r="FR156" s="14">
        <f>INDEX(属性投放!$BR$6:$BR$85,(卡牌属性!$DU156-2)*20+卡牌属性!$DV156)</f>
        <v>6000</v>
      </c>
      <c r="FS156" s="14">
        <f>INDEX(属性投放!$BR$6:$BR$85,(卡牌属性!$DU156-2)*20+卡牌属性!$DV156)</f>
        <v>6000</v>
      </c>
      <c r="FT156" s="14">
        <f>INDEX(属性投放!$BR$6:$BR$85,(卡牌属性!$DU156-2)*20+卡牌属性!$DV156)</f>
        <v>6000</v>
      </c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</row>
    <row r="157" spans="31:252" ht="16.5" x14ac:dyDescent="0.2">
      <c r="AE157" s="13">
        <v>153</v>
      </c>
      <c r="AF157" s="13">
        <f t="shared" si="353"/>
        <v>8</v>
      </c>
      <c r="AG157" s="13">
        <f t="shared" si="321"/>
        <v>2</v>
      </c>
      <c r="AH157" s="14">
        <f t="shared" si="322"/>
        <v>1101008</v>
      </c>
      <c r="AI157" s="14" t="str">
        <f t="shared" si="323"/>
        <v>黑尔·坎普13突</v>
      </c>
      <c r="AJ157" s="25" t="s">
        <v>162</v>
      </c>
      <c r="AK157" s="14">
        <v>1</v>
      </c>
      <c r="AL157" s="14">
        <f t="shared" si="324"/>
        <v>13</v>
      </c>
      <c r="AM157" s="14">
        <f>INDEX(属性投放!$DE$6:$DE$85,(卡牌属性!AG157-2)*20+卡牌属性!AL157)</f>
        <v>4424</v>
      </c>
      <c r="AN157" s="14">
        <f t="shared" si="378"/>
        <v>4424</v>
      </c>
      <c r="AO157" s="14">
        <f t="shared" si="378"/>
        <v>4424</v>
      </c>
      <c r="AP157" s="14">
        <f t="shared" si="378"/>
        <v>4424</v>
      </c>
      <c r="AQ157" s="14">
        <f t="shared" si="378"/>
        <v>4424</v>
      </c>
      <c r="AR157" s="14">
        <f>INDEX(属性投放!$DF$6:$DF$85,(卡牌属性!AG157-2)*20+卡牌属性!AL157)</f>
        <v>2188</v>
      </c>
      <c r="AS157" s="14">
        <f t="shared" si="379"/>
        <v>2188</v>
      </c>
      <c r="AT157" s="14">
        <f t="shared" si="379"/>
        <v>2188</v>
      </c>
      <c r="AU157" s="14">
        <f t="shared" si="379"/>
        <v>2188</v>
      </c>
      <c r="AV157" s="14">
        <f t="shared" si="379"/>
        <v>2188</v>
      </c>
      <c r="AW157" s="14">
        <f>INDEX(属性投放!$DG$6:$DG$85,(卡牌属性!AG157-2)*20+卡牌属性!AL157)</f>
        <v>22070</v>
      </c>
      <c r="AX157" s="14">
        <f t="shared" si="380"/>
        <v>22070</v>
      </c>
      <c r="AY157" s="14">
        <f t="shared" si="380"/>
        <v>22070</v>
      </c>
      <c r="AZ157" s="14">
        <f t="shared" si="380"/>
        <v>22070</v>
      </c>
      <c r="BA157" s="14">
        <f t="shared" si="380"/>
        <v>22070</v>
      </c>
      <c r="BB157" s="14">
        <f>INDEX(属性投放!$DK$6:$DK$85,(卡牌属性!AG157-2)*20+卡牌属性!AL157)</f>
        <v>151</v>
      </c>
      <c r="BC157" s="14">
        <f t="shared" si="381"/>
        <v>151</v>
      </c>
      <c r="BD157" s="14">
        <f t="shared" si="381"/>
        <v>151</v>
      </c>
      <c r="BE157" s="14">
        <f t="shared" si="381"/>
        <v>151</v>
      </c>
      <c r="BF157" s="14">
        <f t="shared" si="381"/>
        <v>151</v>
      </c>
      <c r="BG157" s="14">
        <f>INDEX(属性投放!$DL$6:$DL$85,(卡牌属性!AG157-2)*20+卡牌属性!AL157)</f>
        <v>76</v>
      </c>
      <c r="BH157" s="14">
        <f t="shared" si="382"/>
        <v>76</v>
      </c>
      <c r="BI157" s="14">
        <f t="shared" si="382"/>
        <v>76</v>
      </c>
      <c r="BJ157" s="14">
        <f t="shared" si="382"/>
        <v>76</v>
      </c>
      <c r="BK157" s="14">
        <f t="shared" si="382"/>
        <v>76</v>
      </c>
      <c r="BL157" s="14">
        <f>INDEX(属性投放!$DM$6:$DM$85,(卡牌属性!AG157-2)*20+卡牌属性!AL157)</f>
        <v>755</v>
      </c>
      <c r="BM157" s="14">
        <f t="shared" si="383"/>
        <v>755</v>
      </c>
      <c r="BN157" s="14">
        <f t="shared" si="383"/>
        <v>755</v>
      </c>
      <c r="BO157" s="14">
        <f t="shared" si="383"/>
        <v>755</v>
      </c>
      <c r="BP157" s="14">
        <f t="shared" si="383"/>
        <v>755</v>
      </c>
      <c r="BU157" s="13">
        <v>153</v>
      </c>
      <c r="BV157" s="13">
        <f t="shared" si="325"/>
        <v>8</v>
      </c>
      <c r="BW157" s="14">
        <f t="shared" si="326"/>
        <v>4</v>
      </c>
      <c r="BX157" s="14">
        <f t="shared" si="327"/>
        <v>1102008</v>
      </c>
      <c r="BY157" s="14" t="str">
        <f t="shared" si="328"/>
        <v>夏侯渊13突</v>
      </c>
      <c r="BZ157" s="25" t="s">
        <v>162</v>
      </c>
      <c r="CA157" s="14">
        <v>2</v>
      </c>
      <c r="CB157" s="14">
        <f t="shared" si="329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674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674</v>
      </c>
      <c r="CN157" s="14">
        <f>INDEX(属性投放!$BD$6:$BD$85,(BW157-2)*20+CB157)</f>
        <v>400</v>
      </c>
      <c r="CQ157" s="13">
        <v>153</v>
      </c>
      <c r="CR157" s="13">
        <f t="shared" si="354"/>
        <v>3</v>
      </c>
      <c r="CS157" s="13">
        <f t="shared" si="355"/>
        <v>49</v>
      </c>
      <c r="CT157" s="14">
        <f t="shared" si="356"/>
        <v>4</v>
      </c>
      <c r="CU157" s="14">
        <f t="shared" si="357"/>
        <v>1102003</v>
      </c>
      <c r="CV157" s="14" t="str">
        <f>INDEX($O$6:$O$36,CR157)&amp;"-"&amp;INDEX(属性投放!$AB$7:$AB$36,CX157)&amp;"-魂火-"&amp;CZ157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701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702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703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704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58"/>
        <v>7</v>
      </c>
      <c r="DS157" s="14">
        <f t="shared" si="359"/>
        <v>5</v>
      </c>
      <c r="DT157" s="14">
        <f t="shared" si="360"/>
        <v>9</v>
      </c>
      <c r="DU157" s="14">
        <f t="shared" si="333"/>
        <v>4</v>
      </c>
      <c r="DV157" s="14">
        <f t="shared" si="334"/>
        <v>13</v>
      </c>
      <c r="DW157" s="14">
        <f t="shared" si="335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84"/>
        <v>4818</v>
      </c>
      <c r="EC157" s="14">
        <f t="shared" si="385"/>
        <v>5120</v>
      </c>
      <c r="ED157" s="14">
        <f t="shared" si="386"/>
        <v>5450</v>
      </c>
      <c r="EE157" s="14">
        <f t="shared" si="387"/>
        <v>5450</v>
      </c>
      <c r="EF157" s="14">
        <f t="shared" si="388"/>
        <v>6150</v>
      </c>
      <c r="EG157" s="14">
        <f t="shared" si="389"/>
        <v>1978</v>
      </c>
      <c r="EH157" s="14">
        <f t="shared" si="390"/>
        <v>2051</v>
      </c>
      <c r="EI157" s="14">
        <f t="shared" si="391"/>
        <v>2051</v>
      </c>
      <c r="EJ157" s="14">
        <f t="shared" si="392"/>
        <v>2344</v>
      </c>
      <c r="EK157" s="14">
        <f t="shared" si="393"/>
        <v>2479</v>
      </c>
      <c r="EL157" s="14">
        <f t="shared" si="394"/>
        <v>52500</v>
      </c>
      <c r="EM157" s="14">
        <f t="shared" si="395"/>
        <v>59600</v>
      </c>
      <c r="EN157" s="14">
        <f t="shared" si="396"/>
        <v>59600</v>
      </c>
      <c r="EO157" s="14">
        <f t="shared" si="397"/>
        <v>71000</v>
      </c>
      <c r="EP157" s="14">
        <f t="shared" si="398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  <c r="FF157" s="14">
        <f>INDEX(属性投放!$BP$6:$BP$85,(卡牌属性!$DU157-2)*20+卡牌属性!$DV157)</f>
        <v>650</v>
      </c>
      <c r="FG157" s="14">
        <f>INDEX(属性投放!$BP$6:$BP$85,(卡牌属性!$DU157-2)*20+卡牌属性!$DV157)</f>
        <v>650</v>
      </c>
      <c r="FH157" s="14">
        <f>INDEX(属性投放!$BP$6:$BP$85,(卡牌属性!$DU157-2)*20+卡牌属性!$DV157)</f>
        <v>650</v>
      </c>
      <c r="FI157" s="14">
        <f>INDEX(属性投放!$BP$6:$BP$85,(卡牌属性!$DU157-2)*20+卡牌属性!$DV157)</f>
        <v>650</v>
      </c>
      <c r="FJ157" s="14">
        <f>INDEX(属性投放!$BP$6:$BP$85,(卡牌属性!$DU157-2)*20+卡牌属性!$DV157)</f>
        <v>650</v>
      </c>
      <c r="FK157" s="14">
        <f>INDEX(属性投放!$BQ$6:$BQ$85,(卡牌属性!$DU157-2)*20+卡牌属性!$DV157)</f>
        <v>325</v>
      </c>
      <c r="FL157" s="14">
        <f>INDEX(属性投放!$BQ$6:$BQ$85,(卡牌属性!$DU157-2)*20+卡牌属性!$DV157)</f>
        <v>325</v>
      </c>
      <c r="FM157" s="14">
        <f>INDEX(属性投放!$BQ$6:$BQ$85,(卡牌属性!$DU157-2)*20+卡牌属性!$DV157)</f>
        <v>325</v>
      </c>
      <c r="FN157" s="14">
        <f>INDEX(属性投放!$BQ$6:$BQ$85,(卡牌属性!$DU157-2)*20+卡牌属性!$DV157)</f>
        <v>325</v>
      </c>
      <c r="FO157" s="14">
        <f>INDEX(属性投放!$BQ$6:$BQ$85,(卡牌属性!$DU157-2)*20+卡牌属性!$DV157)</f>
        <v>325</v>
      </c>
      <c r="FP157" s="14">
        <f>INDEX(属性投放!$BR$6:$BR$85,(卡牌属性!$DU157-2)*20+卡牌属性!$DV157)</f>
        <v>6500</v>
      </c>
      <c r="FQ157" s="14">
        <f>INDEX(属性投放!$BR$6:$BR$85,(卡牌属性!$DU157-2)*20+卡牌属性!$DV157)</f>
        <v>6500</v>
      </c>
      <c r="FR157" s="14">
        <f>INDEX(属性投放!$BR$6:$BR$85,(卡牌属性!$DU157-2)*20+卡牌属性!$DV157)</f>
        <v>6500</v>
      </c>
      <c r="FS157" s="14">
        <f>INDEX(属性投放!$BR$6:$BR$85,(卡牌属性!$DU157-2)*20+卡牌属性!$DV157)</f>
        <v>6500</v>
      </c>
      <c r="FT157" s="14">
        <f>INDEX(属性投放!$BR$6:$BR$85,(卡牌属性!$DU157-2)*20+卡牌属性!$DV157)</f>
        <v>6500</v>
      </c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</row>
    <row r="158" spans="31:252" ht="16.5" x14ac:dyDescent="0.2">
      <c r="AE158" s="13">
        <v>154</v>
      </c>
      <c r="AF158" s="13">
        <f t="shared" si="353"/>
        <v>8</v>
      </c>
      <c r="AG158" s="13">
        <f t="shared" si="321"/>
        <v>2</v>
      </c>
      <c r="AH158" s="14">
        <f t="shared" si="322"/>
        <v>1101008</v>
      </c>
      <c r="AI158" s="14" t="str">
        <f t="shared" si="323"/>
        <v>黑尔·坎普14突</v>
      </c>
      <c r="AJ158" s="25" t="s">
        <v>162</v>
      </c>
      <c r="AK158" s="14">
        <v>1</v>
      </c>
      <c r="AL158" s="14">
        <f t="shared" si="324"/>
        <v>14</v>
      </c>
      <c r="AM158" s="14">
        <f>INDEX(属性投放!$DE$6:$DE$85,(卡牌属性!AG158-2)*20+卡牌属性!AL158)</f>
        <v>4856</v>
      </c>
      <c r="AN158" s="14">
        <f t="shared" si="378"/>
        <v>4856</v>
      </c>
      <c r="AO158" s="14">
        <f t="shared" si="378"/>
        <v>4856</v>
      </c>
      <c r="AP158" s="14">
        <f t="shared" si="378"/>
        <v>4856</v>
      </c>
      <c r="AQ158" s="14">
        <f t="shared" si="378"/>
        <v>4856</v>
      </c>
      <c r="AR158" s="14">
        <f>INDEX(属性投放!$DF$6:$DF$85,(卡牌属性!AG158-2)*20+卡牌属性!AL158)</f>
        <v>2405</v>
      </c>
      <c r="AS158" s="14">
        <f t="shared" si="379"/>
        <v>2405</v>
      </c>
      <c r="AT158" s="14">
        <f t="shared" si="379"/>
        <v>2405</v>
      </c>
      <c r="AU158" s="14">
        <f t="shared" si="379"/>
        <v>2405</v>
      </c>
      <c r="AV158" s="14">
        <f t="shared" si="379"/>
        <v>2405</v>
      </c>
      <c r="AW158" s="14">
        <f>INDEX(属性投放!$DG$6:$DG$85,(卡牌属性!AG158-2)*20+卡牌属性!AL158)</f>
        <v>24230</v>
      </c>
      <c r="AX158" s="14">
        <f t="shared" si="380"/>
        <v>24230</v>
      </c>
      <c r="AY158" s="14">
        <f t="shared" si="380"/>
        <v>24230</v>
      </c>
      <c r="AZ158" s="14">
        <f t="shared" si="380"/>
        <v>24230</v>
      </c>
      <c r="BA158" s="14">
        <f t="shared" si="380"/>
        <v>24230</v>
      </c>
      <c r="BB158" s="14">
        <f>INDEX(属性投放!$DK$6:$DK$85,(卡牌属性!AG158-2)*20+卡牌属性!AL158)</f>
        <v>151</v>
      </c>
      <c r="BC158" s="14">
        <f t="shared" si="381"/>
        <v>151</v>
      </c>
      <c r="BD158" s="14">
        <f t="shared" si="381"/>
        <v>151</v>
      </c>
      <c r="BE158" s="14">
        <f t="shared" si="381"/>
        <v>151</v>
      </c>
      <c r="BF158" s="14">
        <f t="shared" si="381"/>
        <v>151</v>
      </c>
      <c r="BG158" s="14">
        <f>INDEX(属性投放!$DL$6:$DL$85,(卡牌属性!AG158-2)*20+卡牌属性!AL158)</f>
        <v>76</v>
      </c>
      <c r="BH158" s="14">
        <f t="shared" si="382"/>
        <v>76</v>
      </c>
      <c r="BI158" s="14">
        <f t="shared" si="382"/>
        <v>76</v>
      </c>
      <c r="BJ158" s="14">
        <f t="shared" si="382"/>
        <v>76</v>
      </c>
      <c r="BK158" s="14">
        <f t="shared" si="382"/>
        <v>76</v>
      </c>
      <c r="BL158" s="14">
        <f>INDEX(属性投放!$DM$6:$DM$85,(卡牌属性!AG158-2)*20+卡牌属性!AL158)</f>
        <v>755</v>
      </c>
      <c r="BM158" s="14">
        <f t="shared" si="383"/>
        <v>755</v>
      </c>
      <c r="BN158" s="14">
        <f t="shared" si="383"/>
        <v>755</v>
      </c>
      <c r="BO158" s="14">
        <f t="shared" si="383"/>
        <v>755</v>
      </c>
      <c r="BP158" s="14">
        <f t="shared" si="383"/>
        <v>755</v>
      </c>
      <c r="BU158" s="13">
        <v>154</v>
      </c>
      <c r="BV158" s="13">
        <f t="shared" si="325"/>
        <v>8</v>
      </c>
      <c r="BW158" s="14">
        <f t="shared" si="326"/>
        <v>4</v>
      </c>
      <c r="BX158" s="14">
        <f t="shared" si="327"/>
        <v>1102008</v>
      </c>
      <c r="BY158" s="14" t="str">
        <f t="shared" si="328"/>
        <v>夏侯渊14突</v>
      </c>
      <c r="BZ158" s="25" t="s">
        <v>162</v>
      </c>
      <c r="CA158" s="14">
        <v>2</v>
      </c>
      <c r="CB158" s="14">
        <f t="shared" si="329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674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674</v>
      </c>
      <c r="CN158" s="14">
        <f>INDEX(属性投放!$BD$6:$BD$85,(BW158-2)*20+CB158)</f>
        <v>400</v>
      </c>
      <c r="CQ158" s="13">
        <v>154</v>
      </c>
      <c r="CR158" s="13">
        <f t="shared" si="354"/>
        <v>3</v>
      </c>
      <c r="CS158" s="13">
        <f t="shared" si="355"/>
        <v>50</v>
      </c>
      <c r="CT158" s="14">
        <f t="shared" si="356"/>
        <v>4</v>
      </c>
      <c r="CU158" s="14">
        <f t="shared" si="357"/>
        <v>1102003</v>
      </c>
      <c r="CV158" s="14" t="str">
        <f>INDEX($O$6:$O$36,CR158)&amp;"-"&amp;INDEX(属性投放!$AB$7:$AB$36,CX158)&amp;"-魂火-"&amp;CZ158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701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702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703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704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58"/>
        <v>7</v>
      </c>
      <c r="DS158" s="14">
        <f t="shared" si="359"/>
        <v>5</v>
      </c>
      <c r="DT158" s="14">
        <f t="shared" si="360"/>
        <v>9</v>
      </c>
      <c r="DU158" s="14">
        <f t="shared" si="333"/>
        <v>4</v>
      </c>
      <c r="DV158" s="14">
        <f t="shared" si="334"/>
        <v>14</v>
      </c>
      <c r="DW158" s="14">
        <f t="shared" si="335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84"/>
        <v>5788</v>
      </c>
      <c r="EC158" s="14">
        <f t="shared" si="385"/>
        <v>6130</v>
      </c>
      <c r="ED158" s="14">
        <f t="shared" si="386"/>
        <v>6500</v>
      </c>
      <c r="EE158" s="14">
        <f t="shared" si="387"/>
        <v>6500</v>
      </c>
      <c r="EF158" s="14">
        <f t="shared" si="388"/>
        <v>7400</v>
      </c>
      <c r="EG158" s="14">
        <f t="shared" si="389"/>
        <v>2407</v>
      </c>
      <c r="EH158" s="14">
        <f t="shared" si="390"/>
        <v>2480</v>
      </c>
      <c r="EI158" s="14">
        <f t="shared" si="391"/>
        <v>2480</v>
      </c>
      <c r="EJ158" s="14">
        <f t="shared" si="392"/>
        <v>2829</v>
      </c>
      <c r="EK158" s="14">
        <f t="shared" si="393"/>
        <v>2988</v>
      </c>
      <c r="EL158" s="14">
        <f t="shared" si="394"/>
        <v>63000</v>
      </c>
      <c r="EM158" s="14">
        <f t="shared" si="395"/>
        <v>72100</v>
      </c>
      <c r="EN158" s="14">
        <f t="shared" si="396"/>
        <v>72100</v>
      </c>
      <c r="EO158" s="14">
        <f t="shared" si="397"/>
        <v>85500</v>
      </c>
      <c r="EP158" s="14">
        <f t="shared" si="398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  <c r="FF158" s="14">
        <f>INDEX(属性投放!$BP$6:$BP$85,(卡牌属性!$DU158-2)*20+卡牌属性!$DV158)</f>
        <v>720</v>
      </c>
      <c r="FG158" s="14">
        <f>INDEX(属性投放!$BP$6:$BP$85,(卡牌属性!$DU158-2)*20+卡牌属性!$DV158)</f>
        <v>720</v>
      </c>
      <c r="FH158" s="14">
        <f>INDEX(属性投放!$BP$6:$BP$85,(卡牌属性!$DU158-2)*20+卡牌属性!$DV158)</f>
        <v>720</v>
      </c>
      <c r="FI158" s="14">
        <f>INDEX(属性投放!$BP$6:$BP$85,(卡牌属性!$DU158-2)*20+卡牌属性!$DV158)</f>
        <v>720</v>
      </c>
      <c r="FJ158" s="14">
        <f>INDEX(属性投放!$BP$6:$BP$85,(卡牌属性!$DU158-2)*20+卡牌属性!$DV158)</f>
        <v>720</v>
      </c>
      <c r="FK158" s="14">
        <f>INDEX(属性投放!$BQ$6:$BQ$85,(卡牌属性!$DU158-2)*20+卡牌属性!$DV158)</f>
        <v>360</v>
      </c>
      <c r="FL158" s="14">
        <f>INDEX(属性投放!$BQ$6:$BQ$85,(卡牌属性!$DU158-2)*20+卡牌属性!$DV158)</f>
        <v>360</v>
      </c>
      <c r="FM158" s="14">
        <f>INDEX(属性投放!$BQ$6:$BQ$85,(卡牌属性!$DU158-2)*20+卡牌属性!$DV158)</f>
        <v>360</v>
      </c>
      <c r="FN158" s="14">
        <f>INDEX(属性投放!$BQ$6:$BQ$85,(卡牌属性!$DU158-2)*20+卡牌属性!$DV158)</f>
        <v>360</v>
      </c>
      <c r="FO158" s="14">
        <f>INDEX(属性投放!$BQ$6:$BQ$85,(卡牌属性!$DU158-2)*20+卡牌属性!$DV158)</f>
        <v>360</v>
      </c>
      <c r="FP158" s="14">
        <f>INDEX(属性投放!$BR$6:$BR$85,(卡牌属性!$DU158-2)*20+卡牌属性!$DV158)</f>
        <v>7200</v>
      </c>
      <c r="FQ158" s="14">
        <f>INDEX(属性投放!$BR$6:$BR$85,(卡牌属性!$DU158-2)*20+卡牌属性!$DV158)</f>
        <v>7200</v>
      </c>
      <c r="FR158" s="14">
        <f>INDEX(属性投放!$BR$6:$BR$85,(卡牌属性!$DU158-2)*20+卡牌属性!$DV158)</f>
        <v>7200</v>
      </c>
      <c r="FS158" s="14">
        <f>INDEX(属性投放!$BR$6:$BR$85,(卡牌属性!$DU158-2)*20+卡牌属性!$DV158)</f>
        <v>7200</v>
      </c>
      <c r="FT158" s="14">
        <f>INDEX(属性投放!$BR$6:$BR$85,(卡牌属性!$DU158-2)*20+卡牌属性!$DV158)</f>
        <v>7200</v>
      </c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</row>
    <row r="159" spans="31:252" ht="16.5" x14ac:dyDescent="0.2">
      <c r="AE159" s="13">
        <v>155</v>
      </c>
      <c r="AF159" s="13">
        <f t="shared" si="353"/>
        <v>8</v>
      </c>
      <c r="AG159" s="13">
        <f t="shared" si="321"/>
        <v>2</v>
      </c>
      <c r="AH159" s="14">
        <f t="shared" si="322"/>
        <v>1101008</v>
      </c>
      <c r="AI159" s="14" t="str">
        <f t="shared" si="323"/>
        <v>黑尔·坎普15突</v>
      </c>
      <c r="AJ159" s="25" t="s">
        <v>162</v>
      </c>
      <c r="AK159" s="14">
        <v>1</v>
      </c>
      <c r="AL159" s="14">
        <f t="shared" si="324"/>
        <v>15</v>
      </c>
      <c r="AM159" s="14">
        <f>INDEX(属性投放!$DE$6:$DE$85,(卡牌属性!AG159-2)*20+卡牌属性!AL159)</f>
        <v>5288</v>
      </c>
      <c r="AN159" s="14">
        <f t="shared" si="378"/>
        <v>5288</v>
      </c>
      <c r="AO159" s="14">
        <f t="shared" si="378"/>
        <v>5288</v>
      </c>
      <c r="AP159" s="14">
        <f t="shared" si="378"/>
        <v>5288</v>
      </c>
      <c r="AQ159" s="14">
        <f t="shared" si="378"/>
        <v>5288</v>
      </c>
      <c r="AR159" s="14">
        <f>INDEX(属性投放!$DF$6:$DF$85,(卡牌属性!AG159-2)*20+卡牌属性!AL159)</f>
        <v>2622</v>
      </c>
      <c r="AS159" s="14">
        <f t="shared" si="379"/>
        <v>2622</v>
      </c>
      <c r="AT159" s="14">
        <f t="shared" si="379"/>
        <v>2622</v>
      </c>
      <c r="AU159" s="14">
        <f t="shared" si="379"/>
        <v>2622</v>
      </c>
      <c r="AV159" s="14">
        <f t="shared" si="379"/>
        <v>2622</v>
      </c>
      <c r="AW159" s="14">
        <f>INDEX(属性投放!$DG$6:$DG$85,(卡牌属性!AG159-2)*20+卡牌属性!AL159)</f>
        <v>26390</v>
      </c>
      <c r="AX159" s="14">
        <f t="shared" si="380"/>
        <v>26390</v>
      </c>
      <c r="AY159" s="14">
        <f t="shared" si="380"/>
        <v>26390</v>
      </c>
      <c r="AZ159" s="14">
        <f t="shared" si="380"/>
        <v>26390</v>
      </c>
      <c r="BA159" s="14">
        <f t="shared" si="380"/>
        <v>26390</v>
      </c>
      <c r="BB159" s="14">
        <f>INDEX(属性投放!$DK$6:$DK$85,(卡牌属性!AG159-2)*20+卡牌属性!AL159)</f>
        <v>151</v>
      </c>
      <c r="BC159" s="14">
        <f t="shared" si="381"/>
        <v>151</v>
      </c>
      <c r="BD159" s="14">
        <f t="shared" si="381"/>
        <v>151</v>
      </c>
      <c r="BE159" s="14">
        <f t="shared" si="381"/>
        <v>151</v>
      </c>
      <c r="BF159" s="14">
        <f t="shared" si="381"/>
        <v>151</v>
      </c>
      <c r="BG159" s="14">
        <f>INDEX(属性投放!$DL$6:$DL$85,(卡牌属性!AG159-2)*20+卡牌属性!AL159)</f>
        <v>76</v>
      </c>
      <c r="BH159" s="14">
        <f t="shared" si="382"/>
        <v>76</v>
      </c>
      <c r="BI159" s="14">
        <f t="shared" si="382"/>
        <v>76</v>
      </c>
      <c r="BJ159" s="14">
        <f t="shared" si="382"/>
        <v>76</v>
      </c>
      <c r="BK159" s="14">
        <f t="shared" si="382"/>
        <v>76</v>
      </c>
      <c r="BL159" s="14">
        <f>INDEX(属性投放!$DM$6:$DM$85,(卡牌属性!AG159-2)*20+卡牌属性!AL159)</f>
        <v>755</v>
      </c>
      <c r="BM159" s="14">
        <f t="shared" si="383"/>
        <v>755</v>
      </c>
      <c r="BN159" s="14">
        <f t="shared" si="383"/>
        <v>755</v>
      </c>
      <c r="BO159" s="14">
        <f t="shared" si="383"/>
        <v>755</v>
      </c>
      <c r="BP159" s="14">
        <f t="shared" si="383"/>
        <v>755</v>
      </c>
      <c r="BU159" s="13">
        <v>155</v>
      </c>
      <c r="BV159" s="13">
        <f t="shared" si="325"/>
        <v>8</v>
      </c>
      <c r="BW159" s="14">
        <f t="shared" si="326"/>
        <v>4</v>
      </c>
      <c r="BX159" s="14">
        <f t="shared" si="327"/>
        <v>1102008</v>
      </c>
      <c r="BY159" s="14" t="str">
        <f t="shared" si="328"/>
        <v>夏侯渊15突</v>
      </c>
      <c r="BZ159" s="25" t="s">
        <v>162</v>
      </c>
      <c r="CA159" s="14">
        <v>2</v>
      </c>
      <c r="CB159" s="14">
        <f t="shared" si="329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674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674</v>
      </c>
      <c r="CN159" s="14">
        <f>INDEX(属性投放!$BD$6:$BD$85,(BW159-2)*20+CB159)</f>
        <v>400</v>
      </c>
      <c r="CQ159" s="13">
        <v>155</v>
      </c>
      <c r="CR159" s="13">
        <f t="shared" si="354"/>
        <v>3</v>
      </c>
      <c r="CS159" s="13">
        <f t="shared" si="355"/>
        <v>51</v>
      </c>
      <c r="CT159" s="14">
        <f t="shared" si="356"/>
        <v>4</v>
      </c>
      <c r="CU159" s="14">
        <f t="shared" si="357"/>
        <v>1102003</v>
      </c>
      <c r="CV159" s="14" t="str">
        <f>INDEX($O$6:$O$36,CR159)&amp;"-"&amp;INDEX(属性投放!$AB$7:$AB$36,CX159)&amp;"-魂火-"&amp;CZ159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701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702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703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704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58"/>
        <v>7</v>
      </c>
      <c r="DS159" s="14">
        <f t="shared" si="359"/>
        <v>5</v>
      </c>
      <c r="DT159" s="14">
        <f t="shared" si="360"/>
        <v>9</v>
      </c>
      <c r="DU159" s="14">
        <f t="shared" si="333"/>
        <v>4</v>
      </c>
      <c r="DV159" s="14">
        <f t="shared" si="334"/>
        <v>15</v>
      </c>
      <c r="DW159" s="14">
        <f t="shared" si="335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84"/>
        <v>6788</v>
      </c>
      <c r="EC159" s="14">
        <f t="shared" si="385"/>
        <v>7165</v>
      </c>
      <c r="ED159" s="14">
        <f t="shared" si="386"/>
        <v>7570</v>
      </c>
      <c r="EE159" s="14">
        <f t="shared" si="387"/>
        <v>7570</v>
      </c>
      <c r="EF159" s="14">
        <f t="shared" si="388"/>
        <v>8645</v>
      </c>
      <c r="EG159" s="14">
        <f t="shared" si="389"/>
        <v>2858</v>
      </c>
      <c r="EH159" s="14">
        <f t="shared" si="390"/>
        <v>2931</v>
      </c>
      <c r="EI159" s="14">
        <f t="shared" si="391"/>
        <v>2931</v>
      </c>
      <c r="EJ159" s="14">
        <f t="shared" si="392"/>
        <v>3329</v>
      </c>
      <c r="EK159" s="14">
        <f t="shared" si="393"/>
        <v>3509</v>
      </c>
      <c r="EL159" s="14">
        <f t="shared" si="394"/>
        <v>73700</v>
      </c>
      <c r="EM159" s="14">
        <f t="shared" si="395"/>
        <v>84550</v>
      </c>
      <c r="EN159" s="14">
        <f t="shared" si="396"/>
        <v>84550</v>
      </c>
      <c r="EO159" s="14">
        <f t="shared" si="397"/>
        <v>99700</v>
      </c>
      <c r="EP159" s="14">
        <f t="shared" si="398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  <c r="FF159" s="14">
        <f>INDEX(属性投放!$BP$6:$BP$85,(卡牌属性!$DU159-2)*20+卡牌属性!$DV159)</f>
        <v>1250</v>
      </c>
      <c r="FG159" s="14">
        <f>INDEX(属性投放!$BP$6:$BP$85,(卡牌属性!$DU159-2)*20+卡牌属性!$DV159)</f>
        <v>1250</v>
      </c>
      <c r="FH159" s="14">
        <f>INDEX(属性投放!$BP$6:$BP$85,(卡牌属性!$DU159-2)*20+卡牌属性!$DV159)</f>
        <v>1250</v>
      </c>
      <c r="FI159" s="14">
        <f>INDEX(属性投放!$BP$6:$BP$85,(卡牌属性!$DU159-2)*20+卡牌属性!$DV159)</f>
        <v>1250</v>
      </c>
      <c r="FJ159" s="14">
        <f>INDEX(属性投放!$BP$6:$BP$85,(卡牌属性!$DU159-2)*20+卡牌属性!$DV159)</f>
        <v>1250</v>
      </c>
      <c r="FK159" s="14">
        <f>INDEX(属性投放!$BQ$6:$BQ$85,(卡牌属性!$DU159-2)*20+卡牌属性!$DV159)</f>
        <v>625</v>
      </c>
      <c r="FL159" s="14">
        <f>INDEX(属性投放!$BQ$6:$BQ$85,(卡牌属性!$DU159-2)*20+卡牌属性!$DV159)</f>
        <v>625</v>
      </c>
      <c r="FM159" s="14">
        <f>INDEX(属性投放!$BQ$6:$BQ$85,(卡牌属性!$DU159-2)*20+卡牌属性!$DV159)</f>
        <v>625</v>
      </c>
      <c r="FN159" s="14">
        <f>INDEX(属性投放!$BQ$6:$BQ$85,(卡牌属性!$DU159-2)*20+卡牌属性!$DV159)</f>
        <v>625</v>
      </c>
      <c r="FO159" s="14">
        <f>INDEX(属性投放!$BQ$6:$BQ$85,(卡牌属性!$DU159-2)*20+卡牌属性!$DV159)</f>
        <v>625</v>
      </c>
      <c r="FP159" s="14">
        <f>INDEX(属性投放!$BR$6:$BR$85,(卡牌属性!$DU159-2)*20+卡牌属性!$DV159)</f>
        <v>12500</v>
      </c>
      <c r="FQ159" s="14">
        <f>INDEX(属性投放!$BR$6:$BR$85,(卡牌属性!$DU159-2)*20+卡牌属性!$DV159)</f>
        <v>12500</v>
      </c>
      <c r="FR159" s="14">
        <f>INDEX(属性投放!$BR$6:$BR$85,(卡牌属性!$DU159-2)*20+卡牌属性!$DV159)</f>
        <v>12500</v>
      </c>
      <c r="FS159" s="14">
        <f>INDEX(属性投放!$BR$6:$BR$85,(卡牌属性!$DU159-2)*20+卡牌属性!$DV159)</f>
        <v>12500</v>
      </c>
      <c r="FT159" s="14">
        <f>INDEX(属性投放!$BR$6:$BR$85,(卡牌属性!$DU159-2)*20+卡牌属性!$DV159)</f>
        <v>12500</v>
      </c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</row>
    <row r="160" spans="31:252" ht="16.5" x14ac:dyDescent="0.2">
      <c r="AE160" s="13">
        <v>156</v>
      </c>
      <c r="AF160" s="13">
        <f t="shared" si="353"/>
        <v>8</v>
      </c>
      <c r="AG160" s="13">
        <f t="shared" si="321"/>
        <v>2</v>
      </c>
      <c r="AH160" s="14">
        <f t="shared" si="322"/>
        <v>1101008</v>
      </c>
      <c r="AI160" s="14" t="str">
        <f t="shared" si="323"/>
        <v>黑尔·坎普16突</v>
      </c>
      <c r="AJ160" s="25" t="s">
        <v>162</v>
      </c>
      <c r="AK160" s="14">
        <v>1</v>
      </c>
      <c r="AL160" s="14">
        <f t="shared" si="324"/>
        <v>16</v>
      </c>
      <c r="AM160" s="14">
        <f>INDEX(属性投放!$DE$6:$DE$85,(卡牌属性!AG160-2)*20+卡牌属性!AL160)</f>
        <v>9495</v>
      </c>
      <c r="AN160" s="14">
        <f t="shared" si="378"/>
        <v>9495</v>
      </c>
      <c r="AO160" s="14">
        <f t="shared" si="378"/>
        <v>9495</v>
      </c>
      <c r="AP160" s="14">
        <f t="shared" si="378"/>
        <v>9495</v>
      </c>
      <c r="AQ160" s="14">
        <f t="shared" si="378"/>
        <v>9495</v>
      </c>
      <c r="AR160" s="14">
        <f>INDEX(属性投放!$DF$6:$DF$85,(卡牌属性!AG160-2)*20+卡牌属性!AL160)</f>
        <v>4739</v>
      </c>
      <c r="AS160" s="14">
        <f t="shared" si="379"/>
        <v>4739</v>
      </c>
      <c r="AT160" s="14">
        <f t="shared" si="379"/>
        <v>4739</v>
      </c>
      <c r="AU160" s="14">
        <f t="shared" si="379"/>
        <v>4739</v>
      </c>
      <c r="AV160" s="14">
        <f t="shared" si="379"/>
        <v>4739</v>
      </c>
      <c r="AW160" s="14">
        <f>INDEX(属性投放!$DG$6:$DG$85,(卡牌属性!AG160-2)*20+卡牌属性!AL160)</f>
        <v>47425</v>
      </c>
      <c r="AX160" s="14">
        <f t="shared" si="380"/>
        <v>47425</v>
      </c>
      <c r="AY160" s="14">
        <f t="shared" si="380"/>
        <v>47425</v>
      </c>
      <c r="AZ160" s="14">
        <f t="shared" si="380"/>
        <v>47425</v>
      </c>
      <c r="BA160" s="14">
        <f t="shared" si="380"/>
        <v>47425</v>
      </c>
      <c r="BB160" s="14">
        <f>INDEX(属性投放!$DK$6:$DK$85,(卡牌属性!AG160-2)*20+卡牌属性!AL160)</f>
        <v>235</v>
      </c>
      <c r="BC160" s="14">
        <f t="shared" si="381"/>
        <v>235</v>
      </c>
      <c r="BD160" s="14">
        <f t="shared" si="381"/>
        <v>235</v>
      </c>
      <c r="BE160" s="14">
        <f t="shared" si="381"/>
        <v>235</v>
      </c>
      <c r="BF160" s="14">
        <f t="shared" si="381"/>
        <v>235</v>
      </c>
      <c r="BG160" s="14">
        <f>INDEX(属性投放!$DL$6:$DL$85,(卡牌属性!AG160-2)*20+卡牌属性!AL160)</f>
        <v>117</v>
      </c>
      <c r="BH160" s="14">
        <f t="shared" si="382"/>
        <v>117</v>
      </c>
      <c r="BI160" s="14">
        <f t="shared" si="382"/>
        <v>117</v>
      </c>
      <c r="BJ160" s="14">
        <f t="shared" si="382"/>
        <v>117</v>
      </c>
      <c r="BK160" s="14">
        <f t="shared" si="382"/>
        <v>117</v>
      </c>
      <c r="BL160" s="14">
        <f>INDEX(属性投放!$DM$6:$DM$85,(卡牌属性!AG160-2)*20+卡牌属性!AL160)</f>
        <v>1175</v>
      </c>
      <c r="BM160" s="14">
        <f t="shared" si="383"/>
        <v>1175</v>
      </c>
      <c r="BN160" s="14">
        <f t="shared" si="383"/>
        <v>1175</v>
      </c>
      <c r="BO160" s="14">
        <f t="shared" si="383"/>
        <v>1175</v>
      </c>
      <c r="BP160" s="14">
        <f t="shared" si="383"/>
        <v>1175</v>
      </c>
      <c r="BU160" s="13">
        <v>156</v>
      </c>
      <c r="BV160" s="13">
        <f t="shared" si="325"/>
        <v>8</v>
      </c>
      <c r="BW160" s="14">
        <f t="shared" si="326"/>
        <v>4</v>
      </c>
      <c r="BX160" s="14">
        <f t="shared" si="327"/>
        <v>1102008</v>
      </c>
      <c r="BY160" s="14" t="str">
        <f t="shared" si="328"/>
        <v>夏侯渊16突</v>
      </c>
      <c r="BZ160" s="25" t="s">
        <v>162</v>
      </c>
      <c r="CA160" s="14">
        <v>2</v>
      </c>
      <c r="CB160" s="14">
        <f t="shared" si="329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674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674</v>
      </c>
      <c r="CN160" s="14">
        <f>INDEX(属性投放!$BD$6:$BD$85,(BW160-2)*20+CB160)</f>
        <v>500</v>
      </c>
      <c r="CQ160" s="13">
        <v>156</v>
      </c>
      <c r="CR160" s="13">
        <f t="shared" si="354"/>
        <v>3</v>
      </c>
      <c r="CS160" s="13">
        <f t="shared" si="355"/>
        <v>52</v>
      </c>
      <c r="CT160" s="14">
        <f t="shared" si="356"/>
        <v>4</v>
      </c>
      <c r="CU160" s="14">
        <f t="shared" si="357"/>
        <v>1102003</v>
      </c>
      <c r="CV160" s="14" t="str">
        <f>INDEX($O$6:$O$36,CR160)&amp;"-"&amp;INDEX(属性投放!$AB$7:$AB$36,CX160)&amp;"-魂火-"&amp;CZ160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701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702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703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704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58"/>
        <v>7</v>
      </c>
      <c r="DS160" s="14">
        <f t="shared" si="359"/>
        <v>5</v>
      </c>
      <c r="DT160" s="14">
        <f t="shared" si="360"/>
        <v>9</v>
      </c>
      <c r="DU160" s="14">
        <f t="shared" si="333"/>
        <v>4</v>
      </c>
      <c r="DV160" s="14">
        <f t="shared" si="334"/>
        <v>16</v>
      </c>
      <c r="DW160" s="14">
        <f t="shared" si="335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84"/>
        <v>8358</v>
      </c>
      <c r="EC160" s="14">
        <f t="shared" si="385"/>
        <v>8775</v>
      </c>
      <c r="ED160" s="14">
        <f t="shared" si="386"/>
        <v>9220</v>
      </c>
      <c r="EE160" s="14">
        <f t="shared" si="387"/>
        <v>9220</v>
      </c>
      <c r="EF160" s="14">
        <f t="shared" si="388"/>
        <v>10495</v>
      </c>
      <c r="EG160" s="14">
        <f t="shared" si="389"/>
        <v>3587</v>
      </c>
      <c r="EH160" s="14">
        <f t="shared" si="390"/>
        <v>3660</v>
      </c>
      <c r="EI160" s="14">
        <f t="shared" si="391"/>
        <v>3660</v>
      </c>
      <c r="EJ160" s="14">
        <f t="shared" si="392"/>
        <v>4114</v>
      </c>
      <c r="EK160" s="14">
        <f t="shared" si="393"/>
        <v>4318</v>
      </c>
      <c r="EL160" s="14">
        <f t="shared" si="394"/>
        <v>90200</v>
      </c>
      <c r="EM160" s="14">
        <f t="shared" si="395"/>
        <v>103050</v>
      </c>
      <c r="EN160" s="14">
        <f t="shared" si="396"/>
        <v>103050</v>
      </c>
      <c r="EO160" s="14">
        <f t="shared" si="397"/>
        <v>120200</v>
      </c>
      <c r="EP160" s="14">
        <f t="shared" si="398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  <c r="FF160" s="14">
        <f>INDEX(属性投放!$BP$6:$BP$85,(卡牌属性!$DU160-2)*20+卡牌属性!$DV160)</f>
        <v>1250</v>
      </c>
      <c r="FG160" s="14">
        <f>INDEX(属性投放!$BP$6:$BP$85,(卡牌属性!$DU160-2)*20+卡牌属性!$DV160)</f>
        <v>1250</v>
      </c>
      <c r="FH160" s="14">
        <f>INDEX(属性投放!$BP$6:$BP$85,(卡牌属性!$DU160-2)*20+卡牌属性!$DV160)</f>
        <v>1250</v>
      </c>
      <c r="FI160" s="14">
        <f>INDEX(属性投放!$BP$6:$BP$85,(卡牌属性!$DU160-2)*20+卡牌属性!$DV160)</f>
        <v>1250</v>
      </c>
      <c r="FJ160" s="14">
        <f>INDEX(属性投放!$BP$6:$BP$85,(卡牌属性!$DU160-2)*20+卡牌属性!$DV160)</f>
        <v>1250</v>
      </c>
      <c r="FK160" s="14">
        <f>INDEX(属性投放!$BQ$6:$BQ$85,(卡牌属性!$DU160-2)*20+卡牌属性!$DV160)</f>
        <v>625</v>
      </c>
      <c r="FL160" s="14">
        <f>INDEX(属性投放!$BQ$6:$BQ$85,(卡牌属性!$DU160-2)*20+卡牌属性!$DV160)</f>
        <v>625</v>
      </c>
      <c r="FM160" s="14">
        <f>INDEX(属性投放!$BQ$6:$BQ$85,(卡牌属性!$DU160-2)*20+卡牌属性!$DV160)</f>
        <v>625</v>
      </c>
      <c r="FN160" s="14">
        <f>INDEX(属性投放!$BQ$6:$BQ$85,(卡牌属性!$DU160-2)*20+卡牌属性!$DV160)</f>
        <v>625</v>
      </c>
      <c r="FO160" s="14">
        <f>INDEX(属性投放!$BQ$6:$BQ$85,(卡牌属性!$DU160-2)*20+卡牌属性!$DV160)</f>
        <v>625</v>
      </c>
      <c r="FP160" s="14">
        <f>INDEX(属性投放!$BR$6:$BR$85,(卡牌属性!$DU160-2)*20+卡牌属性!$DV160)</f>
        <v>12500</v>
      </c>
      <c r="FQ160" s="14">
        <f>INDEX(属性投放!$BR$6:$BR$85,(卡牌属性!$DU160-2)*20+卡牌属性!$DV160)</f>
        <v>12500</v>
      </c>
      <c r="FR160" s="14">
        <f>INDEX(属性投放!$BR$6:$BR$85,(卡牌属性!$DU160-2)*20+卡牌属性!$DV160)</f>
        <v>12500</v>
      </c>
      <c r="FS160" s="14">
        <f>INDEX(属性投放!$BR$6:$BR$85,(卡牌属性!$DU160-2)*20+卡牌属性!$DV160)</f>
        <v>12500</v>
      </c>
      <c r="FT160" s="14">
        <f>INDEX(属性投放!$BR$6:$BR$85,(卡牌属性!$DU160-2)*20+卡牌属性!$DV160)</f>
        <v>12500</v>
      </c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</row>
    <row r="161" spans="31:191" ht="16.5" x14ac:dyDescent="0.2">
      <c r="AE161" s="13">
        <v>157</v>
      </c>
      <c r="AF161" s="13">
        <f t="shared" si="353"/>
        <v>8</v>
      </c>
      <c r="AG161" s="13">
        <f t="shared" si="321"/>
        <v>2</v>
      </c>
      <c r="AH161" s="14">
        <f t="shared" si="322"/>
        <v>1101008</v>
      </c>
      <c r="AI161" s="14" t="str">
        <f t="shared" si="323"/>
        <v>黑尔·坎普17突</v>
      </c>
      <c r="AJ161" s="25" t="s">
        <v>162</v>
      </c>
      <c r="AK161" s="14">
        <v>1</v>
      </c>
      <c r="AL161" s="14">
        <f t="shared" si="324"/>
        <v>17</v>
      </c>
      <c r="AM161" s="14">
        <f>INDEX(属性投放!$DE$6:$DE$85,(卡牌属性!AG161-2)*20+卡牌属性!AL161)</f>
        <v>10333</v>
      </c>
      <c r="AN161" s="14">
        <f t="shared" si="378"/>
        <v>10333</v>
      </c>
      <c r="AO161" s="14">
        <f t="shared" si="378"/>
        <v>10333</v>
      </c>
      <c r="AP161" s="14">
        <f t="shared" si="378"/>
        <v>10333</v>
      </c>
      <c r="AQ161" s="14">
        <f t="shared" si="378"/>
        <v>10333</v>
      </c>
      <c r="AR161" s="14">
        <f>INDEX(属性投放!$DF$6:$DF$85,(卡牌属性!AG161-2)*20+卡牌属性!AL161)</f>
        <v>5158</v>
      </c>
      <c r="AS161" s="14">
        <f t="shared" si="379"/>
        <v>5158</v>
      </c>
      <c r="AT161" s="14">
        <f t="shared" si="379"/>
        <v>5158</v>
      </c>
      <c r="AU161" s="14">
        <f t="shared" si="379"/>
        <v>5158</v>
      </c>
      <c r="AV161" s="14">
        <f t="shared" si="379"/>
        <v>5158</v>
      </c>
      <c r="AW161" s="14">
        <f>INDEX(属性投放!$DG$6:$DG$85,(卡牌属性!AG161-2)*20+卡牌属性!AL161)</f>
        <v>51615</v>
      </c>
      <c r="AX161" s="14">
        <f t="shared" si="380"/>
        <v>51615</v>
      </c>
      <c r="AY161" s="14">
        <f t="shared" si="380"/>
        <v>51615</v>
      </c>
      <c r="AZ161" s="14">
        <f t="shared" si="380"/>
        <v>51615</v>
      </c>
      <c r="BA161" s="14">
        <f t="shared" si="380"/>
        <v>51615</v>
      </c>
      <c r="BB161" s="14">
        <f>INDEX(属性投放!$DK$6:$DK$85,(卡牌属性!AG161-2)*20+卡牌属性!AL161)</f>
        <v>235</v>
      </c>
      <c r="BC161" s="14">
        <f t="shared" si="381"/>
        <v>235</v>
      </c>
      <c r="BD161" s="14">
        <f t="shared" si="381"/>
        <v>235</v>
      </c>
      <c r="BE161" s="14">
        <f t="shared" si="381"/>
        <v>235</v>
      </c>
      <c r="BF161" s="14">
        <f t="shared" si="381"/>
        <v>235</v>
      </c>
      <c r="BG161" s="14">
        <f>INDEX(属性投放!$DL$6:$DL$85,(卡牌属性!AG161-2)*20+卡牌属性!AL161)</f>
        <v>117</v>
      </c>
      <c r="BH161" s="14">
        <f t="shared" si="382"/>
        <v>117</v>
      </c>
      <c r="BI161" s="14">
        <f t="shared" si="382"/>
        <v>117</v>
      </c>
      <c r="BJ161" s="14">
        <f t="shared" si="382"/>
        <v>117</v>
      </c>
      <c r="BK161" s="14">
        <f t="shared" si="382"/>
        <v>117</v>
      </c>
      <c r="BL161" s="14">
        <f>INDEX(属性投放!$DM$6:$DM$85,(卡牌属性!AG161-2)*20+卡牌属性!AL161)</f>
        <v>1175</v>
      </c>
      <c r="BM161" s="14">
        <f t="shared" si="383"/>
        <v>1175</v>
      </c>
      <c r="BN161" s="14">
        <f t="shared" si="383"/>
        <v>1175</v>
      </c>
      <c r="BO161" s="14">
        <f t="shared" si="383"/>
        <v>1175</v>
      </c>
      <c r="BP161" s="14">
        <f t="shared" si="383"/>
        <v>1175</v>
      </c>
      <c r="BU161" s="13">
        <v>157</v>
      </c>
      <c r="BV161" s="13">
        <f t="shared" si="325"/>
        <v>8</v>
      </c>
      <c r="BW161" s="14">
        <f t="shared" si="326"/>
        <v>4</v>
      </c>
      <c r="BX161" s="14">
        <f t="shared" si="327"/>
        <v>1102008</v>
      </c>
      <c r="BY161" s="14" t="str">
        <f t="shared" si="328"/>
        <v>夏侯渊17突</v>
      </c>
      <c r="BZ161" s="25" t="s">
        <v>162</v>
      </c>
      <c r="CA161" s="14">
        <v>2</v>
      </c>
      <c r="CB161" s="14">
        <f t="shared" si="329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674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674</v>
      </c>
      <c r="CN161" s="14">
        <f>INDEX(属性投放!$BD$6:$BD$85,(BW161-2)*20+CB161)</f>
        <v>500</v>
      </c>
      <c r="CQ161" s="13">
        <v>157</v>
      </c>
      <c r="CR161" s="13">
        <f t="shared" si="354"/>
        <v>4</v>
      </c>
      <c r="CS161" s="13">
        <f t="shared" si="355"/>
        <v>1</v>
      </c>
      <c r="CT161" s="14">
        <f t="shared" si="356"/>
        <v>2</v>
      </c>
      <c r="CU161" s="14">
        <f t="shared" si="357"/>
        <v>1102004</v>
      </c>
      <c r="CV161" s="14" t="str">
        <f>INDEX($O$6:$O$36,CR161)&amp;"-"&amp;INDEX(属性投放!$AB$7:$AB$36,CX161)&amp;"-魂火-"&amp;CZ161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701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702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703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704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58"/>
        <v>7</v>
      </c>
      <c r="DS161" s="14">
        <f t="shared" si="359"/>
        <v>5</v>
      </c>
      <c r="DT161" s="14">
        <f t="shared" si="360"/>
        <v>9</v>
      </c>
      <c r="DU161" s="14">
        <f t="shared" si="333"/>
        <v>4</v>
      </c>
      <c r="DV161" s="14">
        <f t="shared" si="334"/>
        <v>17</v>
      </c>
      <c r="DW161" s="14">
        <f t="shared" si="335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84"/>
        <v>9958</v>
      </c>
      <c r="EC161" s="14">
        <f t="shared" si="385"/>
        <v>10445</v>
      </c>
      <c r="ED161" s="14">
        <f t="shared" si="386"/>
        <v>10995</v>
      </c>
      <c r="EE161" s="14">
        <f t="shared" si="387"/>
        <v>10995</v>
      </c>
      <c r="EF161" s="14">
        <f t="shared" si="388"/>
        <v>12445</v>
      </c>
      <c r="EG161" s="14">
        <f t="shared" si="389"/>
        <v>4317</v>
      </c>
      <c r="EH161" s="14">
        <f t="shared" si="390"/>
        <v>4411</v>
      </c>
      <c r="EI161" s="14">
        <f t="shared" si="391"/>
        <v>4411</v>
      </c>
      <c r="EJ161" s="14">
        <f t="shared" si="392"/>
        <v>4914</v>
      </c>
      <c r="EK161" s="14">
        <f t="shared" si="393"/>
        <v>5153</v>
      </c>
      <c r="EL161" s="14">
        <f t="shared" si="394"/>
        <v>107950</v>
      </c>
      <c r="EM161" s="14">
        <f t="shared" si="395"/>
        <v>122550</v>
      </c>
      <c r="EN161" s="14">
        <f t="shared" si="396"/>
        <v>122550</v>
      </c>
      <c r="EO161" s="14">
        <f t="shared" si="397"/>
        <v>143200</v>
      </c>
      <c r="EP161" s="14">
        <f t="shared" si="398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  <c r="FF161" s="14">
        <f>INDEX(属性投放!$BP$6:$BP$85,(卡牌属性!$DU161-2)*20+卡牌属性!$DV161)</f>
        <v>1350</v>
      </c>
      <c r="FG161" s="14">
        <f>INDEX(属性投放!$BP$6:$BP$85,(卡牌属性!$DU161-2)*20+卡牌属性!$DV161)</f>
        <v>1350</v>
      </c>
      <c r="FH161" s="14">
        <f>INDEX(属性投放!$BP$6:$BP$85,(卡牌属性!$DU161-2)*20+卡牌属性!$DV161)</f>
        <v>1350</v>
      </c>
      <c r="FI161" s="14">
        <f>INDEX(属性投放!$BP$6:$BP$85,(卡牌属性!$DU161-2)*20+卡牌属性!$DV161)</f>
        <v>1350</v>
      </c>
      <c r="FJ161" s="14">
        <f>INDEX(属性投放!$BP$6:$BP$85,(卡牌属性!$DU161-2)*20+卡牌属性!$DV161)</f>
        <v>1350</v>
      </c>
      <c r="FK161" s="14">
        <f>INDEX(属性投放!$BQ$6:$BQ$85,(卡牌属性!$DU161-2)*20+卡牌属性!$DV161)</f>
        <v>675</v>
      </c>
      <c r="FL161" s="14">
        <f>INDEX(属性投放!$BQ$6:$BQ$85,(卡牌属性!$DU161-2)*20+卡牌属性!$DV161)</f>
        <v>675</v>
      </c>
      <c r="FM161" s="14">
        <f>INDEX(属性投放!$BQ$6:$BQ$85,(卡牌属性!$DU161-2)*20+卡牌属性!$DV161)</f>
        <v>675</v>
      </c>
      <c r="FN161" s="14">
        <f>INDEX(属性投放!$BQ$6:$BQ$85,(卡牌属性!$DU161-2)*20+卡牌属性!$DV161)</f>
        <v>675</v>
      </c>
      <c r="FO161" s="14">
        <f>INDEX(属性投放!$BQ$6:$BQ$85,(卡牌属性!$DU161-2)*20+卡牌属性!$DV161)</f>
        <v>675</v>
      </c>
      <c r="FP161" s="14">
        <f>INDEX(属性投放!$BR$6:$BR$85,(卡牌属性!$DU161-2)*20+卡牌属性!$DV161)</f>
        <v>13500</v>
      </c>
      <c r="FQ161" s="14">
        <f>INDEX(属性投放!$BR$6:$BR$85,(卡牌属性!$DU161-2)*20+卡牌属性!$DV161)</f>
        <v>13500</v>
      </c>
      <c r="FR161" s="14">
        <f>INDEX(属性投放!$BR$6:$BR$85,(卡牌属性!$DU161-2)*20+卡牌属性!$DV161)</f>
        <v>13500</v>
      </c>
      <c r="FS161" s="14">
        <f>INDEX(属性投放!$BR$6:$BR$85,(卡牌属性!$DU161-2)*20+卡牌属性!$DV161)</f>
        <v>13500</v>
      </c>
      <c r="FT161" s="14">
        <f>INDEX(属性投放!$BR$6:$BR$85,(卡牌属性!$DU161-2)*20+卡牌属性!$DV161)</f>
        <v>13500</v>
      </c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</row>
    <row r="162" spans="31:191" ht="16.5" x14ac:dyDescent="0.2">
      <c r="AE162" s="13">
        <v>158</v>
      </c>
      <c r="AF162" s="13">
        <f t="shared" si="353"/>
        <v>8</v>
      </c>
      <c r="AG162" s="13">
        <f t="shared" si="321"/>
        <v>2</v>
      </c>
      <c r="AH162" s="14">
        <f t="shared" si="322"/>
        <v>1101008</v>
      </c>
      <c r="AI162" s="14" t="str">
        <f t="shared" si="323"/>
        <v>黑尔·坎普18突</v>
      </c>
      <c r="AJ162" s="25" t="s">
        <v>162</v>
      </c>
      <c r="AK162" s="14">
        <v>1</v>
      </c>
      <c r="AL162" s="14">
        <f t="shared" si="324"/>
        <v>18</v>
      </c>
      <c r="AM162" s="14">
        <f>INDEX(属性投放!$DE$6:$DE$85,(卡牌属性!AG162-2)*20+卡牌属性!AL162)</f>
        <v>11171</v>
      </c>
      <c r="AN162" s="14">
        <f t="shared" si="378"/>
        <v>11171</v>
      </c>
      <c r="AO162" s="14">
        <f t="shared" si="378"/>
        <v>11171</v>
      </c>
      <c r="AP162" s="14">
        <f t="shared" si="378"/>
        <v>11171</v>
      </c>
      <c r="AQ162" s="14">
        <f t="shared" si="378"/>
        <v>11171</v>
      </c>
      <c r="AR162" s="14">
        <f>INDEX(属性投放!$DF$6:$DF$85,(卡牌属性!AG162-2)*20+卡牌属性!AL162)</f>
        <v>5577</v>
      </c>
      <c r="AS162" s="14">
        <f t="shared" si="379"/>
        <v>5577</v>
      </c>
      <c r="AT162" s="14">
        <f t="shared" si="379"/>
        <v>5577</v>
      </c>
      <c r="AU162" s="14">
        <f t="shared" si="379"/>
        <v>5577</v>
      </c>
      <c r="AV162" s="14">
        <f t="shared" si="379"/>
        <v>5577</v>
      </c>
      <c r="AW162" s="14">
        <f>INDEX(属性投放!$DG$6:$DG$85,(卡牌属性!AG162-2)*20+卡牌属性!AL162)</f>
        <v>55805</v>
      </c>
      <c r="AX162" s="14">
        <f t="shared" si="380"/>
        <v>55805</v>
      </c>
      <c r="AY162" s="14">
        <f t="shared" si="380"/>
        <v>55805</v>
      </c>
      <c r="AZ162" s="14">
        <f t="shared" si="380"/>
        <v>55805</v>
      </c>
      <c r="BA162" s="14">
        <f t="shared" si="380"/>
        <v>55805</v>
      </c>
      <c r="BB162" s="14">
        <f>INDEX(属性投放!$DK$6:$DK$85,(卡牌属性!AG162-2)*20+卡牌属性!AL162)</f>
        <v>235</v>
      </c>
      <c r="BC162" s="14">
        <f t="shared" si="381"/>
        <v>235</v>
      </c>
      <c r="BD162" s="14">
        <f t="shared" si="381"/>
        <v>235</v>
      </c>
      <c r="BE162" s="14">
        <f t="shared" si="381"/>
        <v>235</v>
      </c>
      <c r="BF162" s="14">
        <f t="shared" si="381"/>
        <v>235</v>
      </c>
      <c r="BG162" s="14">
        <f>INDEX(属性投放!$DL$6:$DL$85,(卡牌属性!AG162-2)*20+卡牌属性!AL162)</f>
        <v>117</v>
      </c>
      <c r="BH162" s="14">
        <f t="shared" si="382"/>
        <v>117</v>
      </c>
      <c r="BI162" s="14">
        <f t="shared" si="382"/>
        <v>117</v>
      </c>
      <c r="BJ162" s="14">
        <f t="shared" si="382"/>
        <v>117</v>
      </c>
      <c r="BK162" s="14">
        <f t="shared" si="382"/>
        <v>117</v>
      </c>
      <c r="BL162" s="14">
        <f>INDEX(属性投放!$DM$6:$DM$85,(卡牌属性!AG162-2)*20+卡牌属性!AL162)</f>
        <v>1175</v>
      </c>
      <c r="BM162" s="14">
        <f t="shared" si="383"/>
        <v>1175</v>
      </c>
      <c r="BN162" s="14">
        <f t="shared" si="383"/>
        <v>1175</v>
      </c>
      <c r="BO162" s="14">
        <f t="shared" si="383"/>
        <v>1175</v>
      </c>
      <c r="BP162" s="14">
        <f t="shared" si="383"/>
        <v>1175</v>
      </c>
      <c r="BU162" s="13">
        <v>158</v>
      </c>
      <c r="BV162" s="13">
        <f t="shared" si="325"/>
        <v>8</v>
      </c>
      <c r="BW162" s="14">
        <f t="shared" si="326"/>
        <v>4</v>
      </c>
      <c r="BX162" s="14">
        <f t="shared" si="327"/>
        <v>1102008</v>
      </c>
      <c r="BY162" s="14" t="str">
        <f t="shared" si="328"/>
        <v>夏侯渊18突</v>
      </c>
      <c r="BZ162" s="25" t="s">
        <v>162</v>
      </c>
      <c r="CA162" s="14">
        <v>2</v>
      </c>
      <c r="CB162" s="14">
        <f t="shared" si="329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674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674</v>
      </c>
      <c r="CN162" s="14">
        <f>INDEX(属性投放!$BD$6:$BD$85,(BW162-2)*20+CB162)</f>
        <v>500</v>
      </c>
      <c r="CQ162" s="13">
        <v>158</v>
      </c>
      <c r="CR162" s="13">
        <f t="shared" si="354"/>
        <v>4</v>
      </c>
      <c r="CS162" s="13">
        <f t="shared" si="355"/>
        <v>2</v>
      </c>
      <c r="CT162" s="14">
        <f t="shared" si="356"/>
        <v>2</v>
      </c>
      <c r="CU162" s="14">
        <f t="shared" si="357"/>
        <v>1102004</v>
      </c>
      <c r="CV162" s="14" t="str">
        <f>INDEX($O$6:$O$36,CR162)&amp;"-"&amp;INDEX(属性投放!$AB$7:$AB$36,CX162)&amp;"-魂火-"&amp;CZ162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701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702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703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704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58"/>
        <v>7</v>
      </c>
      <c r="DS162" s="14">
        <f t="shared" si="359"/>
        <v>5</v>
      </c>
      <c r="DT162" s="14">
        <f t="shared" si="360"/>
        <v>9</v>
      </c>
      <c r="DU162" s="14">
        <f t="shared" si="333"/>
        <v>4</v>
      </c>
      <c r="DV162" s="14">
        <f t="shared" si="334"/>
        <v>18</v>
      </c>
      <c r="DW162" s="14">
        <f t="shared" si="335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84"/>
        <v>11708</v>
      </c>
      <c r="EC162" s="14">
        <f t="shared" si="385"/>
        <v>12275</v>
      </c>
      <c r="ED162" s="14">
        <f t="shared" si="386"/>
        <v>12945</v>
      </c>
      <c r="EE162" s="14">
        <f t="shared" si="387"/>
        <v>12945</v>
      </c>
      <c r="EF162" s="14">
        <f t="shared" si="388"/>
        <v>14595</v>
      </c>
      <c r="EG162" s="14">
        <f t="shared" si="389"/>
        <v>5112</v>
      </c>
      <c r="EH162" s="14">
        <f t="shared" si="390"/>
        <v>5230</v>
      </c>
      <c r="EI162" s="14">
        <f t="shared" si="391"/>
        <v>5230</v>
      </c>
      <c r="EJ162" s="14">
        <f t="shared" si="392"/>
        <v>5789</v>
      </c>
      <c r="EK162" s="14">
        <f t="shared" si="393"/>
        <v>6068</v>
      </c>
      <c r="EL162" s="14">
        <f t="shared" si="394"/>
        <v>127450</v>
      </c>
      <c r="EM162" s="14">
        <f t="shared" si="395"/>
        <v>144050</v>
      </c>
      <c r="EN162" s="14">
        <f t="shared" si="396"/>
        <v>144050</v>
      </c>
      <c r="EO162" s="14">
        <f t="shared" si="397"/>
        <v>168700</v>
      </c>
      <c r="EP162" s="14">
        <f t="shared" si="398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  <c r="FF162" s="14">
        <f>INDEX(属性投放!$BP$6:$BP$85,(卡牌属性!$DU162-2)*20+卡牌属性!$DV162)</f>
        <v>2350</v>
      </c>
      <c r="FG162" s="14">
        <f>INDEX(属性投放!$BP$6:$BP$85,(卡牌属性!$DU162-2)*20+卡牌属性!$DV162)</f>
        <v>2350</v>
      </c>
      <c r="FH162" s="14">
        <f>INDEX(属性投放!$BP$6:$BP$85,(卡牌属性!$DU162-2)*20+卡牌属性!$DV162)</f>
        <v>2350</v>
      </c>
      <c r="FI162" s="14">
        <f>INDEX(属性投放!$BP$6:$BP$85,(卡牌属性!$DU162-2)*20+卡牌属性!$DV162)</f>
        <v>2350</v>
      </c>
      <c r="FJ162" s="14">
        <f>INDEX(属性投放!$BP$6:$BP$85,(卡牌属性!$DU162-2)*20+卡牌属性!$DV162)</f>
        <v>2350</v>
      </c>
      <c r="FK162" s="14">
        <f>INDEX(属性投放!$BQ$6:$BQ$85,(卡牌属性!$DU162-2)*20+卡牌属性!$DV162)</f>
        <v>1175</v>
      </c>
      <c r="FL162" s="14">
        <f>INDEX(属性投放!$BQ$6:$BQ$85,(卡牌属性!$DU162-2)*20+卡牌属性!$DV162)</f>
        <v>1175</v>
      </c>
      <c r="FM162" s="14">
        <f>INDEX(属性投放!$BQ$6:$BQ$85,(卡牌属性!$DU162-2)*20+卡牌属性!$DV162)</f>
        <v>1175</v>
      </c>
      <c r="FN162" s="14">
        <f>INDEX(属性投放!$BQ$6:$BQ$85,(卡牌属性!$DU162-2)*20+卡牌属性!$DV162)</f>
        <v>1175</v>
      </c>
      <c r="FO162" s="14">
        <f>INDEX(属性投放!$BQ$6:$BQ$85,(卡牌属性!$DU162-2)*20+卡牌属性!$DV162)</f>
        <v>1175</v>
      </c>
      <c r="FP162" s="14">
        <f>INDEX(属性投放!$BR$6:$BR$85,(卡牌属性!$DU162-2)*20+卡牌属性!$DV162)</f>
        <v>23500</v>
      </c>
      <c r="FQ162" s="14">
        <f>INDEX(属性投放!$BR$6:$BR$85,(卡牌属性!$DU162-2)*20+卡牌属性!$DV162)</f>
        <v>23500</v>
      </c>
      <c r="FR162" s="14">
        <f>INDEX(属性投放!$BR$6:$BR$85,(卡牌属性!$DU162-2)*20+卡牌属性!$DV162)</f>
        <v>23500</v>
      </c>
      <c r="FS162" s="14">
        <f>INDEX(属性投放!$BR$6:$BR$85,(卡牌属性!$DU162-2)*20+卡牌属性!$DV162)</f>
        <v>23500</v>
      </c>
      <c r="FT162" s="14">
        <f>INDEX(属性投放!$BR$6:$BR$85,(卡牌属性!$DU162-2)*20+卡牌属性!$DV162)</f>
        <v>23500</v>
      </c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</row>
    <row r="163" spans="31:191" ht="16.5" x14ac:dyDescent="0.2">
      <c r="AE163" s="13">
        <v>159</v>
      </c>
      <c r="AF163" s="13">
        <f t="shared" si="353"/>
        <v>8</v>
      </c>
      <c r="AG163" s="13">
        <f t="shared" si="321"/>
        <v>2</v>
      </c>
      <c r="AH163" s="14">
        <f t="shared" si="322"/>
        <v>1101008</v>
      </c>
      <c r="AI163" s="14" t="str">
        <f t="shared" si="323"/>
        <v>黑尔·坎普19突</v>
      </c>
      <c r="AJ163" s="25" t="s">
        <v>162</v>
      </c>
      <c r="AK163" s="14">
        <v>1</v>
      </c>
      <c r="AL163" s="14">
        <f t="shared" si="324"/>
        <v>19</v>
      </c>
      <c r="AM163" s="14">
        <f>INDEX(属性投放!$DE$6:$DE$85,(卡牌属性!AG163-2)*20+卡牌属性!AL163)</f>
        <v>17884</v>
      </c>
      <c r="AN163" s="14">
        <f t="shared" si="378"/>
        <v>17884</v>
      </c>
      <c r="AO163" s="14">
        <f t="shared" si="378"/>
        <v>17884</v>
      </c>
      <c r="AP163" s="14">
        <f t="shared" si="378"/>
        <v>17884</v>
      </c>
      <c r="AQ163" s="14">
        <f t="shared" si="378"/>
        <v>17884</v>
      </c>
      <c r="AR163" s="14">
        <f>INDEX(属性投放!$DF$6:$DF$85,(卡牌属性!AG163-2)*20+卡牌属性!AL163)</f>
        <v>8921</v>
      </c>
      <c r="AS163" s="14">
        <f t="shared" si="379"/>
        <v>8921</v>
      </c>
      <c r="AT163" s="14">
        <f t="shared" si="379"/>
        <v>8921</v>
      </c>
      <c r="AU163" s="14">
        <f t="shared" si="379"/>
        <v>8921</v>
      </c>
      <c r="AV163" s="14">
        <f t="shared" si="379"/>
        <v>8921</v>
      </c>
      <c r="AW163" s="14">
        <f>INDEX(属性投放!$DG$6:$DG$85,(卡牌属性!AG163-2)*20+卡牌属性!AL163)</f>
        <v>89370</v>
      </c>
      <c r="AX163" s="14">
        <f t="shared" si="380"/>
        <v>89370</v>
      </c>
      <c r="AY163" s="14">
        <f t="shared" si="380"/>
        <v>89370</v>
      </c>
      <c r="AZ163" s="14">
        <f t="shared" si="380"/>
        <v>89370</v>
      </c>
      <c r="BA163" s="14">
        <f t="shared" si="380"/>
        <v>89370</v>
      </c>
      <c r="BB163" s="14">
        <f>INDEX(属性投放!$DK$6:$DK$85,(卡牌属性!AG163-2)*20+卡牌属性!AL163)</f>
        <v>462</v>
      </c>
      <c r="BC163" s="14">
        <f t="shared" si="381"/>
        <v>462</v>
      </c>
      <c r="BD163" s="14">
        <f t="shared" si="381"/>
        <v>462</v>
      </c>
      <c r="BE163" s="14">
        <f t="shared" si="381"/>
        <v>462</v>
      </c>
      <c r="BF163" s="14">
        <f t="shared" si="381"/>
        <v>462</v>
      </c>
      <c r="BG163" s="14">
        <f>INDEX(属性投放!$DL$6:$DL$85,(卡牌属性!AG163-2)*20+卡牌属性!AL163)</f>
        <v>231</v>
      </c>
      <c r="BH163" s="14">
        <f t="shared" si="382"/>
        <v>231</v>
      </c>
      <c r="BI163" s="14">
        <f t="shared" si="382"/>
        <v>231</v>
      </c>
      <c r="BJ163" s="14">
        <f t="shared" si="382"/>
        <v>231</v>
      </c>
      <c r="BK163" s="14">
        <f t="shared" si="382"/>
        <v>231</v>
      </c>
      <c r="BL163" s="14">
        <f>INDEX(属性投放!$DM$6:$DM$85,(卡牌属性!AG163-2)*20+卡牌属性!AL163)</f>
        <v>2310</v>
      </c>
      <c r="BM163" s="14">
        <f t="shared" si="383"/>
        <v>2310</v>
      </c>
      <c r="BN163" s="14">
        <f t="shared" si="383"/>
        <v>2310</v>
      </c>
      <c r="BO163" s="14">
        <f t="shared" si="383"/>
        <v>2310</v>
      </c>
      <c r="BP163" s="14">
        <f t="shared" si="383"/>
        <v>2310</v>
      </c>
      <c r="BU163" s="13">
        <v>159</v>
      </c>
      <c r="BV163" s="13">
        <f t="shared" si="325"/>
        <v>8</v>
      </c>
      <c r="BW163" s="14">
        <f t="shared" si="326"/>
        <v>4</v>
      </c>
      <c r="BX163" s="14">
        <f t="shared" si="327"/>
        <v>1102008</v>
      </c>
      <c r="BY163" s="14" t="str">
        <f t="shared" si="328"/>
        <v>夏侯渊19突</v>
      </c>
      <c r="BZ163" s="25" t="s">
        <v>162</v>
      </c>
      <c r="CA163" s="14">
        <v>2</v>
      </c>
      <c r="CB163" s="14">
        <f t="shared" si="329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674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674</v>
      </c>
      <c r="CN163" s="14">
        <f>INDEX(属性投放!$BD$6:$BD$85,(BW163-2)*20+CB163)</f>
        <v>750</v>
      </c>
      <c r="CQ163" s="13">
        <v>159</v>
      </c>
      <c r="CR163" s="13">
        <f t="shared" si="354"/>
        <v>4</v>
      </c>
      <c r="CS163" s="13">
        <f t="shared" si="355"/>
        <v>3</v>
      </c>
      <c r="CT163" s="14">
        <f t="shared" si="356"/>
        <v>2</v>
      </c>
      <c r="CU163" s="14">
        <f t="shared" si="357"/>
        <v>1102004</v>
      </c>
      <c r="CV163" s="14" t="str">
        <f>INDEX($O$6:$O$36,CR163)&amp;"-"&amp;INDEX(属性投放!$AB$7:$AB$36,CX163)&amp;"-魂火-"&amp;CZ163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701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702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703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704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58"/>
        <v>7</v>
      </c>
      <c r="DS163" s="14">
        <f t="shared" si="359"/>
        <v>5</v>
      </c>
      <c r="DT163" s="14">
        <f t="shared" si="360"/>
        <v>9</v>
      </c>
      <c r="DU163" s="14">
        <f t="shared" si="333"/>
        <v>4</v>
      </c>
      <c r="DV163" s="14">
        <f t="shared" si="334"/>
        <v>19</v>
      </c>
      <c r="DW163" s="14">
        <f t="shared" si="335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84"/>
        <v>14408</v>
      </c>
      <c r="EC163" s="14">
        <f t="shared" si="385"/>
        <v>15045</v>
      </c>
      <c r="ED163" s="14">
        <f t="shared" si="386"/>
        <v>15820</v>
      </c>
      <c r="EE163" s="14">
        <f t="shared" si="387"/>
        <v>15820</v>
      </c>
      <c r="EF163" s="14">
        <f t="shared" si="388"/>
        <v>17645</v>
      </c>
      <c r="EG163" s="14">
        <f t="shared" si="389"/>
        <v>6392</v>
      </c>
      <c r="EH163" s="14">
        <f t="shared" si="390"/>
        <v>6531</v>
      </c>
      <c r="EI163" s="14">
        <f t="shared" si="391"/>
        <v>6531</v>
      </c>
      <c r="EJ163" s="14">
        <f t="shared" si="392"/>
        <v>7139</v>
      </c>
      <c r="EK163" s="14">
        <f t="shared" si="393"/>
        <v>7453</v>
      </c>
      <c r="EL163" s="14">
        <f t="shared" si="394"/>
        <v>156200</v>
      </c>
      <c r="EM163" s="14">
        <f t="shared" si="395"/>
        <v>174550</v>
      </c>
      <c r="EN163" s="14">
        <f t="shared" si="396"/>
        <v>174550</v>
      </c>
      <c r="EO163" s="14">
        <f t="shared" si="397"/>
        <v>202700</v>
      </c>
      <c r="EP163" s="14">
        <f t="shared" si="398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  <c r="FF163" s="14">
        <f>INDEX(属性投放!$BP$6:$BP$85,(卡牌属性!$DU163-2)*20+卡牌属性!$DV163)</f>
        <v>2350</v>
      </c>
      <c r="FG163" s="14">
        <f>INDEX(属性投放!$BP$6:$BP$85,(卡牌属性!$DU163-2)*20+卡牌属性!$DV163)</f>
        <v>2350</v>
      </c>
      <c r="FH163" s="14">
        <f>INDEX(属性投放!$BP$6:$BP$85,(卡牌属性!$DU163-2)*20+卡牌属性!$DV163)</f>
        <v>2350</v>
      </c>
      <c r="FI163" s="14">
        <f>INDEX(属性投放!$BP$6:$BP$85,(卡牌属性!$DU163-2)*20+卡牌属性!$DV163)</f>
        <v>2350</v>
      </c>
      <c r="FJ163" s="14">
        <f>INDEX(属性投放!$BP$6:$BP$85,(卡牌属性!$DU163-2)*20+卡牌属性!$DV163)</f>
        <v>2350</v>
      </c>
      <c r="FK163" s="14">
        <f>INDEX(属性投放!$BQ$6:$BQ$85,(卡牌属性!$DU163-2)*20+卡牌属性!$DV163)</f>
        <v>1175</v>
      </c>
      <c r="FL163" s="14">
        <f>INDEX(属性投放!$BQ$6:$BQ$85,(卡牌属性!$DU163-2)*20+卡牌属性!$DV163)</f>
        <v>1175</v>
      </c>
      <c r="FM163" s="14">
        <f>INDEX(属性投放!$BQ$6:$BQ$85,(卡牌属性!$DU163-2)*20+卡牌属性!$DV163)</f>
        <v>1175</v>
      </c>
      <c r="FN163" s="14">
        <f>INDEX(属性投放!$BQ$6:$BQ$85,(卡牌属性!$DU163-2)*20+卡牌属性!$DV163)</f>
        <v>1175</v>
      </c>
      <c r="FO163" s="14">
        <f>INDEX(属性投放!$BQ$6:$BQ$85,(卡牌属性!$DU163-2)*20+卡牌属性!$DV163)</f>
        <v>1175</v>
      </c>
      <c r="FP163" s="14">
        <f>INDEX(属性投放!$BR$6:$BR$85,(卡牌属性!$DU163-2)*20+卡牌属性!$DV163)</f>
        <v>23500</v>
      </c>
      <c r="FQ163" s="14">
        <f>INDEX(属性投放!$BR$6:$BR$85,(卡牌属性!$DU163-2)*20+卡牌属性!$DV163)</f>
        <v>23500</v>
      </c>
      <c r="FR163" s="14">
        <f>INDEX(属性投放!$BR$6:$BR$85,(卡牌属性!$DU163-2)*20+卡牌属性!$DV163)</f>
        <v>23500</v>
      </c>
      <c r="FS163" s="14">
        <f>INDEX(属性投放!$BR$6:$BR$85,(卡牌属性!$DU163-2)*20+卡牌属性!$DV163)</f>
        <v>23500</v>
      </c>
      <c r="FT163" s="14">
        <f>INDEX(属性投放!$BR$6:$BR$85,(卡牌属性!$DU163-2)*20+卡牌属性!$DV163)</f>
        <v>23500</v>
      </c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</row>
    <row r="164" spans="31:191" ht="16.5" x14ac:dyDescent="0.2">
      <c r="AE164" s="13">
        <v>160</v>
      </c>
      <c r="AF164" s="13">
        <f t="shared" si="353"/>
        <v>8</v>
      </c>
      <c r="AG164" s="13">
        <f t="shared" si="321"/>
        <v>2</v>
      </c>
      <c r="AH164" s="14">
        <f t="shared" si="322"/>
        <v>1101008</v>
      </c>
      <c r="AI164" s="14" t="str">
        <f t="shared" si="323"/>
        <v>黑尔·坎普20突</v>
      </c>
      <c r="AJ164" s="25" t="s">
        <v>162</v>
      </c>
      <c r="AK164" s="14">
        <v>1</v>
      </c>
      <c r="AL164" s="14">
        <f t="shared" si="324"/>
        <v>20</v>
      </c>
      <c r="AM164" s="14">
        <f>INDEX(属性投放!$DE$6:$DE$85,(卡牌属性!AG164-2)*20+卡牌属性!AL164)</f>
        <v>18874</v>
      </c>
      <c r="AN164" s="14">
        <f t="shared" si="378"/>
        <v>18874</v>
      </c>
      <c r="AO164" s="14">
        <f t="shared" si="378"/>
        <v>18874</v>
      </c>
      <c r="AP164" s="14">
        <f t="shared" si="378"/>
        <v>18874</v>
      </c>
      <c r="AQ164" s="14">
        <f t="shared" si="378"/>
        <v>18874</v>
      </c>
      <c r="AR164" s="14">
        <f>INDEX(属性投放!$DF$6:$DF$85,(卡牌属性!AG164-2)*20+卡牌属性!AL164)</f>
        <v>9417</v>
      </c>
      <c r="AS164" s="14">
        <f t="shared" si="379"/>
        <v>9417</v>
      </c>
      <c r="AT164" s="14">
        <f t="shared" si="379"/>
        <v>9417</v>
      </c>
      <c r="AU164" s="14">
        <f t="shared" si="379"/>
        <v>9417</v>
      </c>
      <c r="AV164" s="14">
        <f t="shared" si="379"/>
        <v>9417</v>
      </c>
      <c r="AW164" s="14">
        <f>INDEX(属性投放!$DG$6:$DG$85,(卡牌属性!AG164-2)*20+卡牌属性!AL164)</f>
        <v>94320</v>
      </c>
      <c r="AX164" s="14">
        <f t="shared" si="380"/>
        <v>94320</v>
      </c>
      <c r="AY164" s="14">
        <f t="shared" si="380"/>
        <v>94320</v>
      </c>
      <c r="AZ164" s="14">
        <f t="shared" si="380"/>
        <v>94320</v>
      </c>
      <c r="BA164" s="14">
        <f t="shared" si="380"/>
        <v>94320</v>
      </c>
      <c r="BB164" s="14">
        <f>INDEX(属性投放!$DK$6:$DK$85,(卡牌属性!AG164-2)*20+卡牌属性!AL164)</f>
        <v>462</v>
      </c>
      <c r="BC164" s="14">
        <f t="shared" si="381"/>
        <v>462</v>
      </c>
      <c r="BD164" s="14">
        <f t="shared" si="381"/>
        <v>462</v>
      </c>
      <c r="BE164" s="14">
        <f t="shared" si="381"/>
        <v>462</v>
      </c>
      <c r="BF164" s="14">
        <f t="shared" si="381"/>
        <v>462</v>
      </c>
      <c r="BG164" s="14">
        <f>INDEX(属性投放!$DL$6:$DL$85,(卡牌属性!AG164-2)*20+卡牌属性!AL164)</f>
        <v>231</v>
      </c>
      <c r="BH164" s="14">
        <f t="shared" si="382"/>
        <v>231</v>
      </c>
      <c r="BI164" s="14">
        <f t="shared" si="382"/>
        <v>231</v>
      </c>
      <c r="BJ164" s="14">
        <f t="shared" si="382"/>
        <v>231</v>
      </c>
      <c r="BK164" s="14">
        <f t="shared" si="382"/>
        <v>231</v>
      </c>
      <c r="BL164" s="14">
        <f>INDEX(属性投放!$DM$6:$DM$85,(卡牌属性!AG164-2)*20+卡牌属性!AL164)</f>
        <v>2310</v>
      </c>
      <c r="BM164" s="14">
        <f t="shared" si="383"/>
        <v>2310</v>
      </c>
      <c r="BN164" s="14">
        <f t="shared" si="383"/>
        <v>2310</v>
      </c>
      <c r="BO164" s="14">
        <f t="shared" si="383"/>
        <v>2310</v>
      </c>
      <c r="BP164" s="14">
        <f t="shared" si="383"/>
        <v>2310</v>
      </c>
      <c r="BU164" s="13">
        <v>160</v>
      </c>
      <c r="BV164" s="13">
        <f t="shared" si="325"/>
        <v>8</v>
      </c>
      <c r="BW164" s="14">
        <f t="shared" si="326"/>
        <v>4</v>
      </c>
      <c r="BX164" s="14">
        <f t="shared" si="327"/>
        <v>1102008</v>
      </c>
      <c r="BY164" s="14" t="str">
        <f t="shared" si="328"/>
        <v>夏侯渊20突</v>
      </c>
      <c r="BZ164" s="25" t="s">
        <v>162</v>
      </c>
      <c r="CA164" s="14">
        <v>2</v>
      </c>
      <c r="CB164" s="14">
        <f t="shared" si="329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674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674</v>
      </c>
      <c r="CN164" s="14">
        <f>INDEX(属性投放!$BD$6:$BD$85,(BW164-2)*20+CB164)</f>
        <v>750</v>
      </c>
      <c r="CQ164" s="13">
        <v>160</v>
      </c>
      <c r="CR164" s="13">
        <f t="shared" si="354"/>
        <v>4</v>
      </c>
      <c r="CS164" s="13">
        <f t="shared" si="355"/>
        <v>4</v>
      </c>
      <c r="CT164" s="14">
        <f t="shared" si="356"/>
        <v>2</v>
      </c>
      <c r="CU164" s="14">
        <f t="shared" si="357"/>
        <v>1102004</v>
      </c>
      <c r="CV164" s="14" t="str">
        <f>INDEX($O$6:$O$36,CR164)&amp;"-"&amp;INDEX(属性投放!$AB$7:$AB$36,CX164)&amp;"-魂火-"&amp;CZ164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701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702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703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704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58"/>
        <v>7</v>
      </c>
      <c r="DS164" s="14">
        <f t="shared" si="359"/>
        <v>5</v>
      </c>
      <c r="DT164" s="14">
        <f t="shared" si="360"/>
        <v>9</v>
      </c>
      <c r="DU164" s="14">
        <f t="shared" si="333"/>
        <v>4</v>
      </c>
      <c r="DV164" s="14">
        <f t="shared" si="334"/>
        <v>20</v>
      </c>
      <c r="DW164" s="14">
        <f t="shared" si="335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84"/>
        <v>17358</v>
      </c>
      <c r="EC164" s="14">
        <f t="shared" si="385"/>
        <v>18035</v>
      </c>
      <c r="ED164" s="14">
        <f t="shared" si="386"/>
        <v>18970</v>
      </c>
      <c r="EE164" s="14">
        <f t="shared" si="387"/>
        <v>18970</v>
      </c>
      <c r="EF164" s="14">
        <f t="shared" si="388"/>
        <v>21195</v>
      </c>
      <c r="EG164" s="14">
        <f t="shared" si="389"/>
        <v>7727</v>
      </c>
      <c r="EH164" s="14">
        <f t="shared" si="390"/>
        <v>7890</v>
      </c>
      <c r="EI164" s="14">
        <f t="shared" si="391"/>
        <v>7890</v>
      </c>
      <c r="EJ164" s="14">
        <f t="shared" si="392"/>
        <v>8618</v>
      </c>
      <c r="EK164" s="14">
        <f t="shared" si="393"/>
        <v>8948</v>
      </c>
      <c r="EL164" s="14">
        <f t="shared" si="394"/>
        <v>187700</v>
      </c>
      <c r="EM164" s="14">
        <f t="shared" si="395"/>
        <v>210050</v>
      </c>
      <c r="EN164" s="14">
        <f t="shared" si="396"/>
        <v>210050</v>
      </c>
      <c r="EO164" s="14">
        <f t="shared" si="397"/>
        <v>242200</v>
      </c>
      <c r="EP164" s="14">
        <f t="shared" si="398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  <c r="FF164" s="14">
        <f>INDEX(属性投放!$BP$6:$BP$85,(卡牌属性!$DU164-2)*20+卡牌属性!$DV164)</f>
        <v>2500</v>
      </c>
      <c r="FG164" s="14">
        <f>INDEX(属性投放!$BP$6:$BP$85,(卡牌属性!$DU164-2)*20+卡牌属性!$DV164)</f>
        <v>2500</v>
      </c>
      <c r="FH164" s="14">
        <f>INDEX(属性投放!$BP$6:$BP$85,(卡牌属性!$DU164-2)*20+卡牌属性!$DV164)</f>
        <v>2500</v>
      </c>
      <c r="FI164" s="14">
        <f>INDEX(属性投放!$BP$6:$BP$85,(卡牌属性!$DU164-2)*20+卡牌属性!$DV164)</f>
        <v>2500</v>
      </c>
      <c r="FJ164" s="14">
        <f>INDEX(属性投放!$BP$6:$BP$85,(卡牌属性!$DU164-2)*20+卡牌属性!$DV164)</f>
        <v>2500</v>
      </c>
      <c r="FK164" s="14">
        <f>INDEX(属性投放!$BQ$6:$BQ$85,(卡牌属性!$DU164-2)*20+卡牌属性!$DV164)</f>
        <v>1250</v>
      </c>
      <c r="FL164" s="14">
        <f>INDEX(属性投放!$BQ$6:$BQ$85,(卡牌属性!$DU164-2)*20+卡牌属性!$DV164)</f>
        <v>1250</v>
      </c>
      <c r="FM164" s="14">
        <f>INDEX(属性投放!$BQ$6:$BQ$85,(卡牌属性!$DU164-2)*20+卡牌属性!$DV164)</f>
        <v>1250</v>
      </c>
      <c r="FN164" s="14">
        <f>INDEX(属性投放!$BQ$6:$BQ$85,(卡牌属性!$DU164-2)*20+卡牌属性!$DV164)</f>
        <v>1250</v>
      </c>
      <c r="FO164" s="14">
        <f>INDEX(属性投放!$BQ$6:$BQ$85,(卡牌属性!$DU164-2)*20+卡牌属性!$DV164)</f>
        <v>1250</v>
      </c>
      <c r="FP164" s="14">
        <f>INDEX(属性投放!$BR$6:$BR$85,(卡牌属性!$DU164-2)*20+卡牌属性!$DV164)</f>
        <v>25000</v>
      </c>
      <c r="FQ164" s="14">
        <f>INDEX(属性投放!$BR$6:$BR$85,(卡牌属性!$DU164-2)*20+卡牌属性!$DV164)</f>
        <v>25000</v>
      </c>
      <c r="FR164" s="14">
        <f>INDEX(属性投放!$BR$6:$BR$85,(卡牌属性!$DU164-2)*20+卡牌属性!$DV164)</f>
        <v>25000</v>
      </c>
      <c r="FS164" s="14">
        <f>INDEX(属性投放!$BR$6:$BR$85,(卡牌属性!$DU164-2)*20+卡牌属性!$DV164)</f>
        <v>25000</v>
      </c>
      <c r="FT164" s="14">
        <f>INDEX(属性投放!$BR$6:$BR$85,(卡牌属性!$DU164-2)*20+卡牌属性!$DV164)</f>
        <v>25000</v>
      </c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</row>
    <row r="165" spans="31:191" ht="16.5" x14ac:dyDescent="0.2">
      <c r="AE165" s="13">
        <v>161</v>
      </c>
      <c r="AF165" s="13">
        <f t="shared" si="353"/>
        <v>9</v>
      </c>
      <c r="AG165" s="13">
        <f t="shared" si="321"/>
        <v>3</v>
      </c>
      <c r="AH165" s="14">
        <f t="shared" si="322"/>
        <v>1101009</v>
      </c>
      <c r="AI165" s="14" t="str">
        <f t="shared" si="323"/>
        <v>北落师门1突</v>
      </c>
      <c r="AJ165" s="25" t="s">
        <v>162</v>
      </c>
      <c r="AK165" s="14">
        <v>1</v>
      </c>
      <c r="AL165" s="14">
        <f t="shared" si="324"/>
        <v>1</v>
      </c>
      <c r="AM165" s="14">
        <f>INDEX(属性投放!$DE$6:$DE$85,(卡牌属性!AG165-2)*20+卡牌属性!AL165)</f>
        <v>80</v>
      </c>
      <c r="AN165" s="14">
        <f t="shared" ref="AN165:AQ184" si="414">$AM165</f>
        <v>80</v>
      </c>
      <c r="AO165" s="14">
        <f t="shared" si="414"/>
        <v>80</v>
      </c>
      <c r="AP165" s="14">
        <f t="shared" si="414"/>
        <v>80</v>
      </c>
      <c r="AQ165" s="14">
        <f t="shared" si="414"/>
        <v>80</v>
      </c>
      <c r="AR165" s="14">
        <f>INDEX(属性投放!$DF$6:$DF$85,(卡牌属性!AG165-2)*20+卡牌属性!AL165)</f>
        <v>0</v>
      </c>
      <c r="AS165" s="14">
        <f t="shared" ref="AS165:AV184" si="415">$AR165</f>
        <v>0</v>
      </c>
      <c r="AT165" s="14">
        <f t="shared" si="415"/>
        <v>0</v>
      </c>
      <c r="AU165" s="14">
        <f t="shared" si="415"/>
        <v>0</v>
      </c>
      <c r="AV165" s="14">
        <f t="shared" si="415"/>
        <v>0</v>
      </c>
      <c r="AW165" s="14">
        <f>INDEX(属性投放!$DG$6:$DG$85,(卡牌属性!AG165-2)*20+卡牌属性!AL165)</f>
        <v>300</v>
      </c>
      <c r="AX165" s="14">
        <f t="shared" ref="AX165:BA184" si="416">$AW165</f>
        <v>300</v>
      </c>
      <c r="AY165" s="14">
        <f t="shared" si="416"/>
        <v>300</v>
      </c>
      <c r="AZ165" s="14">
        <f t="shared" si="416"/>
        <v>300</v>
      </c>
      <c r="BA165" s="14">
        <f t="shared" si="416"/>
        <v>300</v>
      </c>
      <c r="BB165" s="14">
        <f>INDEX(属性投放!$DK$6:$DK$85,(卡牌属性!AG165-2)*20+卡牌属性!AL165)</f>
        <v>9</v>
      </c>
      <c r="BC165" s="14">
        <f t="shared" ref="BC165:BF184" si="417">$BB165</f>
        <v>9</v>
      </c>
      <c r="BD165" s="14">
        <f t="shared" si="417"/>
        <v>9</v>
      </c>
      <c r="BE165" s="14">
        <f t="shared" si="417"/>
        <v>9</v>
      </c>
      <c r="BF165" s="14">
        <f t="shared" si="417"/>
        <v>9</v>
      </c>
      <c r="BG165" s="14">
        <f>INDEX(属性投放!$DL$6:$DL$85,(卡牌属性!AG165-2)*20+卡牌属性!AL165)</f>
        <v>4</v>
      </c>
      <c r="BH165" s="14">
        <f t="shared" ref="BH165:BK184" si="418">$BG165</f>
        <v>4</v>
      </c>
      <c r="BI165" s="14">
        <f t="shared" si="418"/>
        <v>4</v>
      </c>
      <c r="BJ165" s="14">
        <f t="shared" si="418"/>
        <v>4</v>
      </c>
      <c r="BK165" s="14">
        <f t="shared" si="418"/>
        <v>4</v>
      </c>
      <c r="BL165" s="14">
        <f>INDEX(属性投放!$DM$6:$DM$85,(卡牌属性!AG165-2)*20+卡牌属性!AL165)</f>
        <v>45</v>
      </c>
      <c r="BM165" s="14">
        <f t="shared" ref="BM165:BP184" si="419">$BL165</f>
        <v>45</v>
      </c>
      <c r="BN165" s="14">
        <f t="shared" si="419"/>
        <v>45</v>
      </c>
      <c r="BO165" s="14">
        <f t="shared" si="419"/>
        <v>45</v>
      </c>
      <c r="BP165" s="14">
        <f t="shared" si="419"/>
        <v>45</v>
      </c>
      <c r="BU165" s="13">
        <v>161</v>
      </c>
      <c r="BV165" s="13">
        <f t="shared" si="325"/>
        <v>9</v>
      </c>
      <c r="BW165" s="14">
        <f t="shared" si="326"/>
        <v>3</v>
      </c>
      <c r="BX165" s="14">
        <f t="shared" si="327"/>
        <v>1102009</v>
      </c>
      <c r="BY165" s="14" t="str">
        <f t="shared" si="328"/>
        <v>徐晃1突</v>
      </c>
      <c r="BZ165" s="25" t="s">
        <v>162</v>
      </c>
      <c r="CA165" s="14">
        <v>2</v>
      </c>
      <c r="CB165" s="14">
        <f t="shared" si="329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674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674</v>
      </c>
      <c r="CN165" s="14">
        <f>INDEX(属性投放!$BD$6:$BD$85,(BW165-2)*20+CB165)</f>
        <v>80</v>
      </c>
      <c r="CQ165" s="13">
        <v>161</v>
      </c>
      <c r="CR165" s="13">
        <f t="shared" si="354"/>
        <v>4</v>
      </c>
      <c r="CS165" s="13">
        <f t="shared" si="355"/>
        <v>5</v>
      </c>
      <c r="CT165" s="14">
        <f t="shared" si="356"/>
        <v>2</v>
      </c>
      <c r="CU165" s="14">
        <f t="shared" si="357"/>
        <v>1102004</v>
      </c>
      <c r="CV165" s="14" t="str">
        <f>INDEX($O$6:$O$36,CR165)&amp;"-"&amp;INDEX(属性投放!$AB$7:$AB$36,CX165)&amp;"-魂火-"&amp;CZ165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701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702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703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704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58"/>
        <v>4</v>
      </c>
      <c r="DS165" s="14">
        <f t="shared" si="359"/>
        <v>5</v>
      </c>
      <c r="DT165" s="14">
        <f t="shared" si="360"/>
        <v>7</v>
      </c>
      <c r="DU165" s="14">
        <f t="shared" si="333"/>
        <v>3</v>
      </c>
      <c r="DV165" s="14">
        <f t="shared" si="334"/>
        <v>1</v>
      </c>
      <c r="DW165" s="14">
        <f t="shared" si="335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  <c r="FF165" s="14">
        <f>INDEX(属性投放!$BP$6:$BP$85,(卡牌属性!$DU165-2)*20+卡牌属性!$DV165)</f>
        <v>35</v>
      </c>
      <c r="FG165" s="14">
        <f>INDEX(属性投放!$BP$6:$BP$85,(卡牌属性!$DU165-2)*20+卡牌属性!$DV165)</f>
        <v>35</v>
      </c>
      <c r="FH165" s="14">
        <f>INDEX(属性投放!$BP$6:$BP$85,(卡牌属性!$DU165-2)*20+卡牌属性!$DV165)</f>
        <v>35</v>
      </c>
      <c r="FI165" s="14">
        <f>INDEX(属性投放!$BP$6:$BP$85,(卡牌属性!$DU165-2)*20+卡牌属性!$DV165)</f>
        <v>35</v>
      </c>
      <c r="FJ165" s="14">
        <f>INDEX(属性投放!$BP$6:$BP$85,(卡牌属性!$DU165-2)*20+卡牌属性!$DV165)</f>
        <v>35</v>
      </c>
      <c r="FK165" s="14">
        <f>INDEX(属性投放!$BQ$6:$BQ$85,(卡牌属性!$DU165-2)*20+卡牌属性!$DV165)</f>
        <v>18</v>
      </c>
      <c r="FL165" s="14">
        <f>INDEX(属性投放!$BQ$6:$BQ$85,(卡牌属性!$DU165-2)*20+卡牌属性!$DV165)</f>
        <v>18</v>
      </c>
      <c r="FM165" s="14">
        <f>INDEX(属性投放!$BQ$6:$BQ$85,(卡牌属性!$DU165-2)*20+卡牌属性!$DV165)</f>
        <v>18</v>
      </c>
      <c r="FN165" s="14">
        <f>INDEX(属性投放!$BQ$6:$BQ$85,(卡牌属性!$DU165-2)*20+卡牌属性!$DV165)</f>
        <v>18</v>
      </c>
      <c r="FO165" s="14">
        <f>INDEX(属性投放!$BQ$6:$BQ$85,(卡牌属性!$DU165-2)*20+卡牌属性!$DV165)</f>
        <v>18</v>
      </c>
      <c r="FP165" s="14">
        <f>INDEX(属性投放!$BR$6:$BR$85,(卡牌属性!$DU165-2)*20+卡牌属性!$DV165)</f>
        <v>350</v>
      </c>
      <c r="FQ165" s="14">
        <f>INDEX(属性投放!$BR$6:$BR$85,(卡牌属性!$DU165-2)*20+卡牌属性!$DV165)</f>
        <v>350</v>
      </c>
      <c r="FR165" s="14">
        <f>INDEX(属性投放!$BR$6:$BR$85,(卡牌属性!$DU165-2)*20+卡牌属性!$DV165)</f>
        <v>350</v>
      </c>
      <c r="FS165" s="14">
        <f>INDEX(属性投放!$BR$6:$BR$85,(卡牌属性!$DU165-2)*20+卡牌属性!$DV165)</f>
        <v>350</v>
      </c>
      <c r="FT165" s="14">
        <f>INDEX(属性投放!$BR$6:$BR$85,(卡牌属性!$DU165-2)*20+卡牌属性!$DV165)</f>
        <v>350</v>
      </c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</row>
    <row r="166" spans="31:191" ht="16.5" x14ac:dyDescent="0.2">
      <c r="AE166" s="13">
        <v>162</v>
      </c>
      <c r="AF166" s="13">
        <f t="shared" si="353"/>
        <v>9</v>
      </c>
      <c r="AG166" s="13">
        <f t="shared" si="321"/>
        <v>3</v>
      </c>
      <c r="AH166" s="14">
        <f t="shared" si="322"/>
        <v>1101009</v>
      </c>
      <c r="AI166" s="14" t="str">
        <f t="shared" si="323"/>
        <v>北落师门2突</v>
      </c>
      <c r="AJ166" s="25" t="s">
        <v>162</v>
      </c>
      <c r="AK166" s="14">
        <v>1</v>
      </c>
      <c r="AL166" s="14">
        <f t="shared" si="324"/>
        <v>2</v>
      </c>
      <c r="AM166" s="14">
        <f>INDEX(属性投放!$DE$6:$DE$85,(卡牌属性!AG166-2)*20+卡牌属性!AL166)</f>
        <v>170</v>
      </c>
      <c r="AN166" s="14">
        <f t="shared" si="414"/>
        <v>170</v>
      </c>
      <c r="AO166" s="14">
        <f t="shared" si="414"/>
        <v>170</v>
      </c>
      <c r="AP166" s="14">
        <f t="shared" si="414"/>
        <v>170</v>
      </c>
      <c r="AQ166" s="14">
        <f t="shared" si="414"/>
        <v>170</v>
      </c>
      <c r="AR166" s="14">
        <f>INDEX(属性投放!$DF$6:$DF$85,(卡牌属性!AG166-2)*20+卡牌属性!AL166)</f>
        <v>40</v>
      </c>
      <c r="AS166" s="14">
        <f t="shared" si="415"/>
        <v>40</v>
      </c>
      <c r="AT166" s="14">
        <f t="shared" si="415"/>
        <v>40</v>
      </c>
      <c r="AU166" s="14">
        <f t="shared" si="415"/>
        <v>40</v>
      </c>
      <c r="AV166" s="14">
        <f t="shared" si="415"/>
        <v>40</v>
      </c>
      <c r="AW166" s="14">
        <f>INDEX(属性投放!$DG$6:$DG$85,(卡牌属性!AG166-2)*20+卡牌属性!AL166)</f>
        <v>750</v>
      </c>
      <c r="AX166" s="14">
        <f t="shared" si="416"/>
        <v>750</v>
      </c>
      <c r="AY166" s="14">
        <f t="shared" si="416"/>
        <v>750</v>
      </c>
      <c r="AZ166" s="14">
        <f t="shared" si="416"/>
        <v>750</v>
      </c>
      <c r="BA166" s="14">
        <f t="shared" si="416"/>
        <v>750</v>
      </c>
      <c r="BB166" s="14">
        <f>INDEX(属性投放!$DK$6:$DK$85,(卡牌属性!AG166-2)*20+卡牌属性!AL166)</f>
        <v>18</v>
      </c>
      <c r="BC166" s="14">
        <f t="shared" si="417"/>
        <v>18</v>
      </c>
      <c r="BD166" s="14">
        <f t="shared" si="417"/>
        <v>18</v>
      </c>
      <c r="BE166" s="14">
        <f t="shared" si="417"/>
        <v>18</v>
      </c>
      <c r="BF166" s="14">
        <f t="shared" si="417"/>
        <v>18</v>
      </c>
      <c r="BG166" s="14">
        <f>INDEX(属性投放!$DL$6:$DL$85,(卡牌属性!AG166-2)*20+卡牌属性!AL166)</f>
        <v>9</v>
      </c>
      <c r="BH166" s="14">
        <f t="shared" si="418"/>
        <v>9</v>
      </c>
      <c r="BI166" s="14">
        <f t="shared" si="418"/>
        <v>9</v>
      </c>
      <c r="BJ166" s="14">
        <f t="shared" si="418"/>
        <v>9</v>
      </c>
      <c r="BK166" s="14">
        <f t="shared" si="418"/>
        <v>9</v>
      </c>
      <c r="BL166" s="14">
        <f>INDEX(属性投放!$DM$6:$DM$85,(卡牌属性!AG166-2)*20+卡牌属性!AL166)</f>
        <v>90</v>
      </c>
      <c r="BM166" s="14">
        <f t="shared" si="419"/>
        <v>90</v>
      </c>
      <c r="BN166" s="14">
        <f t="shared" si="419"/>
        <v>90</v>
      </c>
      <c r="BO166" s="14">
        <f t="shared" si="419"/>
        <v>90</v>
      </c>
      <c r="BP166" s="14">
        <f t="shared" si="419"/>
        <v>90</v>
      </c>
      <c r="BU166" s="13">
        <v>162</v>
      </c>
      <c r="BV166" s="13">
        <f t="shared" si="325"/>
        <v>9</v>
      </c>
      <c r="BW166" s="14">
        <f t="shared" si="326"/>
        <v>3</v>
      </c>
      <c r="BX166" s="14">
        <f t="shared" si="327"/>
        <v>1102009</v>
      </c>
      <c r="BY166" s="14" t="str">
        <f t="shared" si="328"/>
        <v>徐晃2突</v>
      </c>
      <c r="BZ166" s="25" t="s">
        <v>162</v>
      </c>
      <c r="CA166" s="14">
        <v>2</v>
      </c>
      <c r="CB166" s="14">
        <f t="shared" si="329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674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674</v>
      </c>
      <c r="CN166" s="14">
        <f>INDEX(属性投放!$BD$6:$BD$85,(BW166-2)*20+CB166)</f>
        <v>100</v>
      </c>
      <c r="CQ166" s="13">
        <v>162</v>
      </c>
      <c r="CR166" s="13">
        <f t="shared" si="354"/>
        <v>4</v>
      </c>
      <c r="CS166" s="13">
        <f t="shared" si="355"/>
        <v>6</v>
      </c>
      <c r="CT166" s="14">
        <f t="shared" si="356"/>
        <v>2</v>
      </c>
      <c r="CU166" s="14">
        <f t="shared" si="357"/>
        <v>1102004</v>
      </c>
      <c r="CV166" s="14" t="str">
        <f>INDEX($O$6:$O$36,CR166)&amp;"-"&amp;INDEX(属性投放!$AB$7:$AB$36,CX166)&amp;"-魂火-"&amp;CZ166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701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702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703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704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58"/>
        <v>4</v>
      </c>
      <c r="DS166" s="14">
        <f t="shared" si="359"/>
        <v>5</v>
      </c>
      <c r="DT166" s="14">
        <f t="shared" si="360"/>
        <v>7</v>
      </c>
      <c r="DU166" s="14">
        <f t="shared" si="333"/>
        <v>3</v>
      </c>
      <c r="DV166" s="14">
        <f t="shared" si="334"/>
        <v>2</v>
      </c>
      <c r="DW166" s="14">
        <f t="shared" si="335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20">EB165+$DY165+EQ165*$DX165</f>
        <v>184</v>
      </c>
      <c r="EC166" s="14">
        <f t="shared" ref="EC166:EC184" si="421">EC165+$DY165+ER165*$DX165</f>
        <v>217</v>
      </c>
      <c r="ED166" s="14">
        <f t="shared" ref="ED166:ED184" si="422">ED165+$DY165+ES165*$DX165</f>
        <v>275</v>
      </c>
      <c r="EE166" s="14">
        <f t="shared" ref="EE166:EE184" si="423">EE165+$DY165+ET165*$DX165</f>
        <v>275</v>
      </c>
      <c r="EF166" s="14">
        <f t="shared" ref="EF166:EF184" si="424">EF165+$DY165+EU165*$DX165</f>
        <v>333</v>
      </c>
      <c r="EG166" s="14">
        <f t="shared" ref="EG166:EG184" si="425">EG165+$DZ165+EV165*$DX165</f>
        <v>64</v>
      </c>
      <c r="EH166" s="14">
        <f t="shared" ref="EH166:EH184" si="426">EH165+$DZ165+EW165*$DX165</f>
        <v>73</v>
      </c>
      <c r="EI166" s="14">
        <f t="shared" ref="EI166:EI184" si="427">EI165+$DZ165+EX165*$DX165</f>
        <v>73</v>
      </c>
      <c r="EJ166" s="14">
        <f t="shared" ref="EJ166:EJ184" si="428">EJ165+$DZ165+EY165*$DX165</f>
        <v>82</v>
      </c>
      <c r="EK166" s="14">
        <f t="shared" ref="EK166:EK184" si="429">EK165+$DZ165+EZ165*$DX165</f>
        <v>91</v>
      </c>
      <c r="EL166" s="14">
        <f t="shared" ref="EL166:EL184" si="430">EL165+$EA165+FA165*$DX165</f>
        <v>1830</v>
      </c>
      <c r="EM166" s="14">
        <f t="shared" ref="EM166:EM184" si="431">EM165+$EA165+FB165*$DX165</f>
        <v>2120</v>
      </c>
      <c r="EN166" s="14">
        <f t="shared" ref="EN166:EN184" si="432">EN165+$EA165+FC165*$DX165</f>
        <v>2120</v>
      </c>
      <c r="EO166" s="14">
        <f t="shared" ref="EO166:EO184" si="433">EO165+$EA165+FD165*$DX165</f>
        <v>2450</v>
      </c>
      <c r="EP166" s="14">
        <f t="shared" ref="EP166:EP184" si="434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  <c r="FF166" s="14">
        <f>INDEX(属性投放!$BP$6:$BP$85,(卡牌属性!$DU166-2)*20+卡牌属性!$DV166)</f>
        <v>45</v>
      </c>
      <c r="FG166" s="14">
        <f>INDEX(属性投放!$BP$6:$BP$85,(卡牌属性!$DU166-2)*20+卡牌属性!$DV166)</f>
        <v>45</v>
      </c>
      <c r="FH166" s="14">
        <f>INDEX(属性投放!$BP$6:$BP$85,(卡牌属性!$DU166-2)*20+卡牌属性!$DV166)</f>
        <v>45</v>
      </c>
      <c r="FI166" s="14">
        <f>INDEX(属性投放!$BP$6:$BP$85,(卡牌属性!$DU166-2)*20+卡牌属性!$DV166)</f>
        <v>45</v>
      </c>
      <c r="FJ166" s="14">
        <f>INDEX(属性投放!$BP$6:$BP$85,(卡牌属性!$DU166-2)*20+卡牌属性!$DV166)</f>
        <v>45</v>
      </c>
      <c r="FK166" s="14">
        <f>INDEX(属性投放!$BQ$6:$BQ$85,(卡牌属性!$DU166-2)*20+卡牌属性!$DV166)</f>
        <v>23</v>
      </c>
      <c r="FL166" s="14">
        <f>INDEX(属性投放!$BQ$6:$BQ$85,(卡牌属性!$DU166-2)*20+卡牌属性!$DV166)</f>
        <v>23</v>
      </c>
      <c r="FM166" s="14">
        <f>INDEX(属性投放!$BQ$6:$BQ$85,(卡牌属性!$DU166-2)*20+卡牌属性!$DV166)</f>
        <v>23</v>
      </c>
      <c r="FN166" s="14">
        <f>INDEX(属性投放!$BQ$6:$BQ$85,(卡牌属性!$DU166-2)*20+卡牌属性!$DV166)</f>
        <v>23</v>
      </c>
      <c r="FO166" s="14">
        <f>INDEX(属性投放!$BQ$6:$BQ$85,(卡牌属性!$DU166-2)*20+卡牌属性!$DV166)</f>
        <v>23</v>
      </c>
      <c r="FP166" s="14">
        <f>INDEX(属性投放!$BR$6:$BR$85,(卡牌属性!$DU166-2)*20+卡牌属性!$DV166)</f>
        <v>450</v>
      </c>
      <c r="FQ166" s="14">
        <f>INDEX(属性投放!$BR$6:$BR$85,(卡牌属性!$DU166-2)*20+卡牌属性!$DV166)</f>
        <v>450</v>
      </c>
      <c r="FR166" s="14">
        <f>INDEX(属性投放!$BR$6:$BR$85,(卡牌属性!$DU166-2)*20+卡牌属性!$DV166)</f>
        <v>450</v>
      </c>
      <c r="FS166" s="14">
        <f>INDEX(属性投放!$BR$6:$BR$85,(卡牌属性!$DU166-2)*20+卡牌属性!$DV166)</f>
        <v>450</v>
      </c>
      <c r="FT166" s="14">
        <f>INDEX(属性投放!$BR$6:$BR$85,(卡牌属性!$DU166-2)*20+卡牌属性!$DV166)</f>
        <v>450</v>
      </c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</row>
    <row r="167" spans="31:191" ht="16.5" x14ac:dyDescent="0.2">
      <c r="AE167" s="13">
        <v>163</v>
      </c>
      <c r="AF167" s="13">
        <f t="shared" si="353"/>
        <v>9</v>
      </c>
      <c r="AG167" s="13">
        <f t="shared" si="321"/>
        <v>3</v>
      </c>
      <c r="AH167" s="14">
        <f t="shared" si="322"/>
        <v>1101009</v>
      </c>
      <c r="AI167" s="14" t="str">
        <f t="shared" si="323"/>
        <v>北落师门3突</v>
      </c>
      <c r="AJ167" s="25" t="s">
        <v>162</v>
      </c>
      <c r="AK167" s="14">
        <v>1</v>
      </c>
      <c r="AL167" s="14">
        <f t="shared" si="324"/>
        <v>3</v>
      </c>
      <c r="AM167" s="14">
        <f>INDEX(属性投放!$DE$6:$DE$85,(卡牌属性!AG167-2)*20+卡牌属性!AL167)</f>
        <v>215</v>
      </c>
      <c r="AN167" s="14">
        <f t="shared" si="414"/>
        <v>215</v>
      </c>
      <c r="AO167" s="14">
        <f t="shared" si="414"/>
        <v>215</v>
      </c>
      <c r="AP167" s="14">
        <f t="shared" si="414"/>
        <v>215</v>
      </c>
      <c r="AQ167" s="14">
        <f t="shared" si="414"/>
        <v>215</v>
      </c>
      <c r="AR167" s="14">
        <f>INDEX(属性投放!$DF$6:$DF$85,(卡牌属性!AG167-2)*20+卡牌属性!AL167)</f>
        <v>63</v>
      </c>
      <c r="AS167" s="14">
        <f t="shared" si="415"/>
        <v>63</v>
      </c>
      <c r="AT167" s="14">
        <f t="shared" si="415"/>
        <v>63</v>
      </c>
      <c r="AU167" s="14">
        <f t="shared" si="415"/>
        <v>63</v>
      </c>
      <c r="AV167" s="14">
        <f t="shared" si="415"/>
        <v>63</v>
      </c>
      <c r="AW167" s="14">
        <f>INDEX(属性投放!$DG$6:$DG$85,(卡牌属性!AG167-2)*20+卡牌属性!AL167)</f>
        <v>975</v>
      </c>
      <c r="AX167" s="14">
        <f t="shared" si="416"/>
        <v>975</v>
      </c>
      <c r="AY167" s="14">
        <f t="shared" si="416"/>
        <v>975</v>
      </c>
      <c r="AZ167" s="14">
        <f t="shared" si="416"/>
        <v>975</v>
      </c>
      <c r="BA167" s="14">
        <f t="shared" si="416"/>
        <v>975</v>
      </c>
      <c r="BB167" s="14">
        <f>INDEX(属性投放!$DK$6:$DK$85,(卡牌属性!AG167-2)*20+卡牌属性!AL167)</f>
        <v>18</v>
      </c>
      <c r="BC167" s="14">
        <f t="shared" si="417"/>
        <v>18</v>
      </c>
      <c r="BD167" s="14">
        <f t="shared" si="417"/>
        <v>18</v>
      </c>
      <c r="BE167" s="14">
        <f t="shared" si="417"/>
        <v>18</v>
      </c>
      <c r="BF167" s="14">
        <f t="shared" si="417"/>
        <v>18</v>
      </c>
      <c r="BG167" s="14">
        <f>INDEX(属性投放!$DL$6:$DL$85,(卡牌属性!AG167-2)*20+卡牌属性!AL167)</f>
        <v>9</v>
      </c>
      <c r="BH167" s="14">
        <f t="shared" si="418"/>
        <v>9</v>
      </c>
      <c r="BI167" s="14">
        <f t="shared" si="418"/>
        <v>9</v>
      </c>
      <c r="BJ167" s="14">
        <f t="shared" si="418"/>
        <v>9</v>
      </c>
      <c r="BK167" s="14">
        <f t="shared" si="418"/>
        <v>9</v>
      </c>
      <c r="BL167" s="14">
        <f>INDEX(属性投放!$DM$6:$DM$85,(卡牌属性!AG167-2)*20+卡牌属性!AL167)</f>
        <v>90</v>
      </c>
      <c r="BM167" s="14">
        <f t="shared" si="419"/>
        <v>90</v>
      </c>
      <c r="BN167" s="14">
        <f t="shared" si="419"/>
        <v>90</v>
      </c>
      <c r="BO167" s="14">
        <f t="shared" si="419"/>
        <v>90</v>
      </c>
      <c r="BP167" s="14">
        <f t="shared" si="419"/>
        <v>90</v>
      </c>
      <c r="BU167" s="13">
        <v>163</v>
      </c>
      <c r="BV167" s="13">
        <f t="shared" si="325"/>
        <v>9</v>
      </c>
      <c r="BW167" s="14">
        <f t="shared" si="326"/>
        <v>3</v>
      </c>
      <c r="BX167" s="14">
        <f t="shared" si="327"/>
        <v>1102009</v>
      </c>
      <c r="BY167" s="14" t="str">
        <f t="shared" si="328"/>
        <v>徐晃3突</v>
      </c>
      <c r="BZ167" s="25" t="s">
        <v>162</v>
      </c>
      <c r="CA167" s="14">
        <v>2</v>
      </c>
      <c r="CB167" s="14">
        <f t="shared" si="329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674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674</v>
      </c>
      <c r="CN167" s="14">
        <f>INDEX(属性投放!$BD$6:$BD$85,(BW167-2)*20+CB167)</f>
        <v>100</v>
      </c>
      <c r="CQ167" s="13">
        <v>163</v>
      </c>
      <c r="CR167" s="13">
        <f t="shared" si="354"/>
        <v>4</v>
      </c>
      <c r="CS167" s="13">
        <f t="shared" si="355"/>
        <v>7</v>
      </c>
      <c r="CT167" s="14">
        <f t="shared" si="356"/>
        <v>2</v>
      </c>
      <c r="CU167" s="14">
        <f t="shared" si="357"/>
        <v>1102004</v>
      </c>
      <c r="CV167" s="14" t="str">
        <f>INDEX($O$6:$O$36,CR167)&amp;"-"&amp;INDEX(属性投放!$AB$7:$AB$36,CX167)&amp;"-魂火-"&amp;CZ167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701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702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703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704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58"/>
        <v>4</v>
      </c>
      <c r="DS167" s="14">
        <f t="shared" si="359"/>
        <v>5</v>
      </c>
      <c r="DT167" s="14">
        <f t="shared" si="360"/>
        <v>7</v>
      </c>
      <c r="DU167" s="14">
        <f t="shared" si="333"/>
        <v>3</v>
      </c>
      <c r="DV167" s="14">
        <f t="shared" si="334"/>
        <v>3</v>
      </c>
      <c r="DW167" s="14">
        <f t="shared" si="335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20"/>
        <v>309</v>
      </c>
      <c r="EC167" s="14">
        <f t="shared" si="421"/>
        <v>362</v>
      </c>
      <c r="ED167" s="14">
        <f t="shared" si="422"/>
        <v>440</v>
      </c>
      <c r="EE167" s="14">
        <f t="shared" si="423"/>
        <v>440</v>
      </c>
      <c r="EF167" s="14">
        <f t="shared" si="424"/>
        <v>528</v>
      </c>
      <c r="EG167" s="14">
        <f t="shared" si="425"/>
        <v>137</v>
      </c>
      <c r="EH167" s="14">
        <f t="shared" si="426"/>
        <v>156</v>
      </c>
      <c r="EI167" s="14">
        <f t="shared" si="427"/>
        <v>156</v>
      </c>
      <c r="EJ167" s="14">
        <f t="shared" si="428"/>
        <v>185</v>
      </c>
      <c r="EK167" s="14">
        <f t="shared" si="429"/>
        <v>204</v>
      </c>
      <c r="EL167" s="14">
        <f t="shared" si="430"/>
        <v>3780</v>
      </c>
      <c r="EM167" s="14">
        <f t="shared" si="431"/>
        <v>4270</v>
      </c>
      <c r="EN167" s="14">
        <f t="shared" si="432"/>
        <v>4270</v>
      </c>
      <c r="EO167" s="14">
        <f t="shared" si="433"/>
        <v>4900</v>
      </c>
      <c r="EP167" s="14">
        <f t="shared" si="434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  <c r="FF167" s="14">
        <f>INDEX(属性投放!$BP$6:$BP$85,(卡牌属性!$DU167-2)*20+卡牌属性!$DV167)</f>
        <v>75</v>
      </c>
      <c r="FG167" s="14">
        <f>INDEX(属性投放!$BP$6:$BP$85,(卡牌属性!$DU167-2)*20+卡牌属性!$DV167)</f>
        <v>75</v>
      </c>
      <c r="FH167" s="14">
        <f>INDEX(属性投放!$BP$6:$BP$85,(卡牌属性!$DU167-2)*20+卡牌属性!$DV167)</f>
        <v>75</v>
      </c>
      <c r="FI167" s="14">
        <f>INDEX(属性投放!$BP$6:$BP$85,(卡牌属性!$DU167-2)*20+卡牌属性!$DV167)</f>
        <v>75</v>
      </c>
      <c r="FJ167" s="14">
        <f>INDEX(属性投放!$BP$6:$BP$85,(卡牌属性!$DU167-2)*20+卡牌属性!$DV167)</f>
        <v>75</v>
      </c>
      <c r="FK167" s="14">
        <f>INDEX(属性投放!$BQ$6:$BQ$85,(卡牌属性!$DU167-2)*20+卡牌属性!$DV167)</f>
        <v>38</v>
      </c>
      <c r="FL167" s="14">
        <f>INDEX(属性投放!$BQ$6:$BQ$85,(卡牌属性!$DU167-2)*20+卡牌属性!$DV167)</f>
        <v>38</v>
      </c>
      <c r="FM167" s="14">
        <f>INDEX(属性投放!$BQ$6:$BQ$85,(卡牌属性!$DU167-2)*20+卡牌属性!$DV167)</f>
        <v>38</v>
      </c>
      <c r="FN167" s="14">
        <f>INDEX(属性投放!$BQ$6:$BQ$85,(卡牌属性!$DU167-2)*20+卡牌属性!$DV167)</f>
        <v>38</v>
      </c>
      <c r="FO167" s="14">
        <f>INDEX(属性投放!$BQ$6:$BQ$85,(卡牌属性!$DU167-2)*20+卡牌属性!$DV167)</f>
        <v>38</v>
      </c>
      <c r="FP167" s="14">
        <f>INDEX(属性投放!$BR$6:$BR$85,(卡牌属性!$DU167-2)*20+卡牌属性!$DV167)</f>
        <v>750</v>
      </c>
      <c r="FQ167" s="14">
        <f>INDEX(属性投放!$BR$6:$BR$85,(卡牌属性!$DU167-2)*20+卡牌属性!$DV167)</f>
        <v>750</v>
      </c>
      <c r="FR167" s="14">
        <f>INDEX(属性投放!$BR$6:$BR$85,(卡牌属性!$DU167-2)*20+卡牌属性!$DV167)</f>
        <v>750</v>
      </c>
      <c r="FS167" s="14">
        <f>INDEX(属性投放!$BR$6:$BR$85,(卡牌属性!$DU167-2)*20+卡牌属性!$DV167)</f>
        <v>750</v>
      </c>
      <c r="FT167" s="14">
        <f>INDEX(属性投放!$BR$6:$BR$85,(卡牌属性!$DU167-2)*20+卡牌属性!$DV167)</f>
        <v>750</v>
      </c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</row>
    <row r="168" spans="31:191" ht="16.5" x14ac:dyDescent="0.2">
      <c r="AE168" s="13">
        <v>164</v>
      </c>
      <c r="AF168" s="13">
        <f t="shared" si="353"/>
        <v>9</v>
      </c>
      <c r="AG168" s="13">
        <f t="shared" si="321"/>
        <v>3</v>
      </c>
      <c r="AH168" s="14">
        <f t="shared" si="322"/>
        <v>1101009</v>
      </c>
      <c r="AI168" s="14" t="str">
        <f t="shared" si="323"/>
        <v>北落师门4突</v>
      </c>
      <c r="AJ168" s="25" t="s">
        <v>162</v>
      </c>
      <c r="AK168" s="14">
        <v>1</v>
      </c>
      <c r="AL168" s="14">
        <f t="shared" si="324"/>
        <v>4</v>
      </c>
      <c r="AM168" s="14">
        <f>INDEX(属性投放!$DE$6:$DE$85,(卡牌属性!AG168-2)*20+卡牌属性!AL168)</f>
        <v>440</v>
      </c>
      <c r="AN168" s="14">
        <f t="shared" si="414"/>
        <v>440</v>
      </c>
      <c r="AO168" s="14">
        <f t="shared" si="414"/>
        <v>440</v>
      </c>
      <c r="AP168" s="14">
        <f t="shared" si="414"/>
        <v>440</v>
      </c>
      <c r="AQ168" s="14">
        <f t="shared" si="414"/>
        <v>440</v>
      </c>
      <c r="AR168" s="14">
        <f>INDEX(属性投放!$DF$6:$DF$85,(卡牌属性!AG168-2)*20+卡牌属性!AL168)</f>
        <v>176</v>
      </c>
      <c r="AS168" s="14">
        <f t="shared" si="415"/>
        <v>176</v>
      </c>
      <c r="AT168" s="14">
        <f t="shared" si="415"/>
        <v>176</v>
      </c>
      <c r="AU168" s="14">
        <f t="shared" si="415"/>
        <v>176</v>
      </c>
      <c r="AV168" s="14">
        <f t="shared" si="415"/>
        <v>176</v>
      </c>
      <c r="AW168" s="14">
        <f>INDEX(属性投放!$DG$6:$DG$85,(卡牌属性!AG168-2)*20+卡牌属性!AL168)</f>
        <v>2100</v>
      </c>
      <c r="AX168" s="14">
        <f t="shared" si="416"/>
        <v>2100</v>
      </c>
      <c r="AY168" s="14">
        <f t="shared" si="416"/>
        <v>2100</v>
      </c>
      <c r="AZ168" s="14">
        <f t="shared" si="416"/>
        <v>2100</v>
      </c>
      <c r="BA168" s="14">
        <f t="shared" si="416"/>
        <v>2100</v>
      </c>
      <c r="BB168" s="14">
        <f>INDEX(属性投放!$DK$6:$DK$85,(卡牌属性!AG168-2)*20+卡牌属性!AL168)</f>
        <v>32</v>
      </c>
      <c r="BC168" s="14">
        <f t="shared" si="417"/>
        <v>32</v>
      </c>
      <c r="BD168" s="14">
        <f t="shared" si="417"/>
        <v>32</v>
      </c>
      <c r="BE168" s="14">
        <f t="shared" si="417"/>
        <v>32</v>
      </c>
      <c r="BF168" s="14">
        <f t="shared" si="417"/>
        <v>32</v>
      </c>
      <c r="BG168" s="14">
        <f>INDEX(属性投放!$DL$6:$DL$85,(卡牌属性!AG168-2)*20+卡牌属性!AL168)</f>
        <v>16</v>
      </c>
      <c r="BH168" s="14">
        <f t="shared" si="418"/>
        <v>16</v>
      </c>
      <c r="BI168" s="14">
        <f t="shared" si="418"/>
        <v>16</v>
      </c>
      <c r="BJ168" s="14">
        <f t="shared" si="418"/>
        <v>16</v>
      </c>
      <c r="BK168" s="14">
        <f t="shared" si="418"/>
        <v>16</v>
      </c>
      <c r="BL168" s="14">
        <f>INDEX(属性投放!$DM$6:$DM$85,(卡牌属性!AG168-2)*20+卡牌属性!AL168)</f>
        <v>160</v>
      </c>
      <c r="BM168" s="14">
        <f t="shared" si="419"/>
        <v>160</v>
      </c>
      <c r="BN168" s="14">
        <f t="shared" si="419"/>
        <v>160</v>
      </c>
      <c r="BO168" s="14">
        <f t="shared" si="419"/>
        <v>160</v>
      </c>
      <c r="BP168" s="14">
        <f t="shared" si="419"/>
        <v>160</v>
      </c>
      <c r="BU168" s="13">
        <v>164</v>
      </c>
      <c r="BV168" s="13">
        <f t="shared" si="325"/>
        <v>9</v>
      </c>
      <c r="BW168" s="14">
        <f t="shared" si="326"/>
        <v>3</v>
      </c>
      <c r="BX168" s="14">
        <f t="shared" si="327"/>
        <v>1102009</v>
      </c>
      <c r="BY168" s="14" t="str">
        <f t="shared" si="328"/>
        <v>徐晃4突</v>
      </c>
      <c r="BZ168" s="25" t="s">
        <v>162</v>
      </c>
      <c r="CA168" s="14">
        <v>2</v>
      </c>
      <c r="CB168" s="14">
        <f t="shared" si="329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674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674</v>
      </c>
      <c r="CN168" s="14">
        <f>INDEX(属性投放!$BD$6:$BD$85,(BW168-2)*20+CB168)</f>
        <v>120</v>
      </c>
      <c r="CQ168" s="13">
        <v>164</v>
      </c>
      <c r="CR168" s="13">
        <f t="shared" si="354"/>
        <v>4</v>
      </c>
      <c r="CS168" s="13">
        <f t="shared" si="355"/>
        <v>8</v>
      </c>
      <c r="CT168" s="14">
        <f t="shared" si="356"/>
        <v>2</v>
      </c>
      <c r="CU168" s="14">
        <f t="shared" si="357"/>
        <v>1102004</v>
      </c>
      <c r="CV168" s="14" t="str">
        <f>INDEX($O$6:$O$36,CR168)&amp;"-"&amp;INDEX(属性投放!$AB$7:$AB$36,CX168)&amp;"-魂火-"&amp;CZ168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701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702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703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704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58"/>
        <v>4</v>
      </c>
      <c r="DS168" s="14">
        <f t="shared" si="359"/>
        <v>5</v>
      </c>
      <c r="DT168" s="14">
        <f t="shared" si="360"/>
        <v>7</v>
      </c>
      <c r="DU168" s="14">
        <f t="shared" si="333"/>
        <v>3</v>
      </c>
      <c r="DV168" s="14">
        <f t="shared" si="334"/>
        <v>4</v>
      </c>
      <c r="DW168" s="14">
        <f t="shared" si="335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20"/>
        <v>464</v>
      </c>
      <c r="EC168" s="14">
        <f t="shared" si="421"/>
        <v>537</v>
      </c>
      <c r="ED168" s="14">
        <f t="shared" si="422"/>
        <v>635</v>
      </c>
      <c r="EE168" s="14">
        <f t="shared" si="423"/>
        <v>635</v>
      </c>
      <c r="EF168" s="14">
        <f t="shared" si="424"/>
        <v>753</v>
      </c>
      <c r="EG168" s="14">
        <f t="shared" si="425"/>
        <v>225</v>
      </c>
      <c r="EH168" s="14">
        <f t="shared" si="426"/>
        <v>254</v>
      </c>
      <c r="EI168" s="14">
        <f t="shared" si="427"/>
        <v>254</v>
      </c>
      <c r="EJ168" s="14">
        <f t="shared" si="428"/>
        <v>303</v>
      </c>
      <c r="EK168" s="14">
        <f t="shared" si="429"/>
        <v>332</v>
      </c>
      <c r="EL168" s="14">
        <f t="shared" si="430"/>
        <v>6030</v>
      </c>
      <c r="EM168" s="14">
        <f t="shared" si="431"/>
        <v>6720</v>
      </c>
      <c r="EN168" s="14">
        <f t="shared" si="432"/>
        <v>6720</v>
      </c>
      <c r="EO168" s="14">
        <f t="shared" si="433"/>
        <v>7650</v>
      </c>
      <c r="EP168" s="14">
        <f t="shared" si="434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  <c r="FF168" s="14">
        <f>INDEX(属性投放!$BP$6:$BP$85,(卡牌属性!$DU168-2)*20+卡牌属性!$DV168)</f>
        <v>90</v>
      </c>
      <c r="FG168" s="14">
        <f>INDEX(属性投放!$BP$6:$BP$85,(卡牌属性!$DU168-2)*20+卡牌属性!$DV168)</f>
        <v>90</v>
      </c>
      <c r="FH168" s="14">
        <f>INDEX(属性投放!$BP$6:$BP$85,(卡牌属性!$DU168-2)*20+卡牌属性!$DV168)</f>
        <v>90</v>
      </c>
      <c r="FI168" s="14">
        <f>INDEX(属性投放!$BP$6:$BP$85,(卡牌属性!$DU168-2)*20+卡牌属性!$DV168)</f>
        <v>90</v>
      </c>
      <c r="FJ168" s="14">
        <f>INDEX(属性投放!$BP$6:$BP$85,(卡牌属性!$DU168-2)*20+卡牌属性!$DV168)</f>
        <v>90</v>
      </c>
      <c r="FK168" s="14">
        <f>INDEX(属性投放!$BQ$6:$BQ$85,(卡牌属性!$DU168-2)*20+卡牌属性!$DV168)</f>
        <v>45</v>
      </c>
      <c r="FL168" s="14">
        <f>INDEX(属性投放!$BQ$6:$BQ$85,(卡牌属性!$DU168-2)*20+卡牌属性!$DV168)</f>
        <v>45</v>
      </c>
      <c r="FM168" s="14">
        <f>INDEX(属性投放!$BQ$6:$BQ$85,(卡牌属性!$DU168-2)*20+卡牌属性!$DV168)</f>
        <v>45</v>
      </c>
      <c r="FN168" s="14">
        <f>INDEX(属性投放!$BQ$6:$BQ$85,(卡牌属性!$DU168-2)*20+卡牌属性!$DV168)</f>
        <v>45</v>
      </c>
      <c r="FO168" s="14">
        <f>INDEX(属性投放!$BQ$6:$BQ$85,(卡牌属性!$DU168-2)*20+卡牌属性!$DV168)</f>
        <v>45</v>
      </c>
      <c r="FP168" s="14">
        <f>INDEX(属性投放!$BR$6:$BR$85,(卡牌属性!$DU168-2)*20+卡牌属性!$DV168)</f>
        <v>900</v>
      </c>
      <c r="FQ168" s="14">
        <f>INDEX(属性投放!$BR$6:$BR$85,(卡牌属性!$DU168-2)*20+卡牌属性!$DV168)</f>
        <v>900</v>
      </c>
      <c r="FR168" s="14">
        <f>INDEX(属性投放!$BR$6:$BR$85,(卡牌属性!$DU168-2)*20+卡牌属性!$DV168)</f>
        <v>900</v>
      </c>
      <c r="FS168" s="14">
        <f>INDEX(属性投放!$BR$6:$BR$85,(卡牌属性!$DU168-2)*20+卡牌属性!$DV168)</f>
        <v>900</v>
      </c>
      <c r="FT168" s="14">
        <f>INDEX(属性投放!$BR$6:$BR$85,(卡牌属性!$DU168-2)*20+卡牌属性!$DV168)</f>
        <v>900</v>
      </c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</row>
    <row r="169" spans="31:191" ht="16.5" x14ac:dyDescent="0.2">
      <c r="AE169" s="13">
        <v>165</v>
      </c>
      <c r="AF169" s="13">
        <f t="shared" si="353"/>
        <v>9</v>
      </c>
      <c r="AG169" s="13">
        <f t="shared" si="321"/>
        <v>3</v>
      </c>
      <c r="AH169" s="14">
        <f t="shared" si="322"/>
        <v>1101009</v>
      </c>
      <c r="AI169" s="14" t="str">
        <f t="shared" si="323"/>
        <v>北落师门5突</v>
      </c>
      <c r="AJ169" s="25" t="s">
        <v>162</v>
      </c>
      <c r="AK169" s="14">
        <v>1</v>
      </c>
      <c r="AL169" s="14">
        <f t="shared" si="324"/>
        <v>5</v>
      </c>
      <c r="AM169" s="14">
        <f>INDEX(属性投放!$DE$6:$DE$85,(卡牌属性!AG169-2)*20+卡牌属性!AL169)</f>
        <v>531</v>
      </c>
      <c r="AN169" s="14">
        <f t="shared" si="414"/>
        <v>531</v>
      </c>
      <c r="AO169" s="14">
        <f t="shared" si="414"/>
        <v>531</v>
      </c>
      <c r="AP169" s="14">
        <f t="shared" si="414"/>
        <v>531</v>
      </c>
      <c r="AQ169" s="14">
        <f t="shared" si="414"/>
        <v>531</v>
      </c>
      <c r="AR169" s="14">
        <f>INDEX(属性投放!$DF$6:$DF$85,(卡牌属性!AG169-2)*20+卡牌属性!AL169)</f>
        <v>222</v>
      </c>
      <c r="AS169" s="14">
        <f t="shared" si="415"/>
        <v>222</v>
      </c>
      <c r="AT169" s="14">
        <f t="shared" si="415"/>
        <v>222</v>
      </c>
      <c r="AU169" s="14">
        <f t="shared" si="415"/>
        <v>222</v>
      </c>
      <c r="AV169" s="14">
        <f t="shared" si="415"/>
        <v>222</v>
      </c>
      <c r="AW169" s="14">
        <f>INDEX(属性投放!$DG$6:$DG$85,(卡牌属性!AG169-2)*20+卡牌属性!AL169)</f>
        <v>2555</v>
      </c>
      <c r="AX169" s="14">
        <f t="shared" si="416"/>
        <v>2555</v>
      </c>
      <c r="AY169" s="14">
        <f t="shared" si="416"/>
        <v>2555</v>
      </c>
      <c r="AZ169" s="14">
        <f t="shared" si="416"/>
        <v>2555</v>
      </c>
      <c r="BA169" s="14">
        <f t="shared" si="416"/>
        <v>2555</v>
      </c>
      <c r="BB169" s="14">
        <f>INDEX(属性投放!$DK$6:$DK$85,(卡牌属性!AG169-2)*20+卡牌属性!AL169)</f>
        <v>32</v>
      </c>
      <c r="BC169" s="14">
        <f t="shared" si="417"/>
        <v>32</v>
      </c>
      <c r="BD169" s="14">
        <f t="shared" si="417"/>
        <v>32</v>
      </c>
      <c r="BE169" s="14">
        <f t="shared" si="417"/>
        <v>32</v>
      </c>
      <c r="BF169" s="14">
        <f t="shared" si="417"/>
        <v>32</v>
      </c>
      <c r="BG169" s="14">
        <f>INDEX(属性投放!$DL$6:$DL$85,(卡牌属性!AG169-2)*20+卡牌属性!AL169)</f>
        <v>16</v>
      </c>
      <c r="BH169" s="14">
        <f t="shared" si="418"/>
        <v>16</v>
      </c>
      <c r="BI169" s="14">
        <f t="shared" si="418"/>
        <v>16</v>
      </c>
      <c r="BJ169" s="14">
        <f t="shared" si="418"/>
        <v>16</v>
      </c>
      <c r="BK169" s="14">
        <f t="shared" si="418"/>
        <v>16</v>
      </c>
      <c r="BL169" s="14">
        <f>INDEX(属性投放!$DM$6:$DM$85,(卡牌属性!AG169-2)*20+卡牌属性!AL169)</f>
        <v>160</v>
      </c>
      <c r="BM169" s="14">
        <f t="shared" si="419"/>
        <v>160</v>
      </c>
      <c r="BN169" s="14">
        <f t="shared" si="419"/>
        <v>160</v>
      </c>
      <c r="BO169" s="14">
        <f t="shared" si="419"/>
        <v>160</v>
      </c>
      <c r="BP169" s="14">
        <f t="shared" si="419"/>
        <v>160</v>
      </c>
      <c r="BU169" s="13">
        <v>165</v>
      </c>
      <c r="BV169" s="13">
        <f t="shared" si="325"/>
        <v>9</v>
      </c>
      <c r="BW169" s="14">
        <f t="shared" si="326"/>
        <v>3</v>
      </c>
      <c r="BX169" s="14">
        <f t="shared" si="327"/>
        <v>1102009</v>
      </c>
      <c r="BY169" s="14" t="str">
        <f t="shared" si="328"/>
        <v>徐晃5突</v>
      </c>
      <c r="BZ169" s="25" t="s">
        <v>162</v>
      </c>
      <c r="CA169" s="14">
        <v>2</v>
      </c>
      <c r="CB169" s="14">
        <f t="shared" si="329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674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674</v>
      </c>
      <c r="CN169" s="14">
        <f>INDEX(属性投放!$BD$6:$BD$85,(BW169-2)*20+CB169)</f>
        <v>120</v>
      </c>
      <c r="CQ169" s="13">
        <v>165</v>
      </c>
      <c r="CR169" s="13">
        <f t="shared" si="354"/>
        <v>4</v>
      </c>
      <c r="CS169" s="13">
        <f t="shared" si="355"/>
        <v>9</v>
      </c>
      <c r="CT169" s="14">
        <f t="shared" si="356"/>
        <v>2</v>
      </c>
      <c r="CU169" s="14">
        <f t="shared" si="357"/>
        <v>1102004</v>
      </c>
      <c r="CV169" s="14" t="str">
        <f>INDEX($O$6:$O$36,CR169)&amp;"-"&amp;INDEX(属性投放!$AB$7:$AB$36,CX169)&amp;"-魂火-"&amp;CZ169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701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702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703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704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58"/>
        <v>4</v>
      </c>
      <c r="DS169" s="14">
        <f t="shared" si="359"/>
        <v>5</v>
      </c>
      <c r="DT169" s="14">
        <f t="shared" si="360"/>
        <v>7</v>
      </c>
      <c r="DU169" s="14">
        <f t="shared" si="333"/>
        <v>3</v>
      </c>
      <c r="DV169" s="14">
        <f t="shared" si="334"/>
        <v>5</v>
      </c>
      <c r="DW169" s="14">
        <f t="shared" si="335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20"/>
        <v>654</v>
      </c>
      <c r="EC169" s="14">
        <f t="shared" si="421"/>
        <v>747</v>
      </c>
      <c r="ED169" s="14">
        <f t="shared" si="422"/>
        <v>855</v>
      </c>
      <c r="EE169" s="14">
        <f t="shared" si="423"/>
        <v>855</v>
      </c>
      <c r="EF169" s="14">
        <f t="shared" si="424"/>
        <v>1043</v>
      </c>
      <c r="EG169" s="14">
        <f t="shared" si="425"/>
        <v>330</v>
      </c>
      <c r="EH169" s="14">
        <f t="shared" si="426"/>
        <v>369</v>
      </c>
      <c r="EI169" s="14">
        <f t="shared" si="427"/>
        <v>369</v>
      </c>
      <c r="EJ169" s="14">
        <f t="shared" si="428"/>
        <v>448</v>
      </c>
      <c r="EK169" s="14">
        <f t="shared" si="429"/>
        <v>487</v>
      </c>
      <c r="EL169" s="14">
        <f t="shared" si="430"/>
        <v>8930</v>
      </c>
      <c r="EM169" s="14">
        <f t="shared" si="431"/>
        <v>9820</v>
      </c>
      <c r="EN169" s="14">
        <f t="shared" si="432"/>
        <v>9820</v>
      </c>
      <c r="EO169" s="14">
        <f t="shared" si="433"/>
        <v>11050</v>
      </c>
      <c r="EP169" s="14">
        <f t="shared" si="434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  <c r="FF169" s="14">
        <f>INDEX(属性投放!$BP$6:$BP$85,(卡牌属性!$DU169-2)*20+卡牌属性!$DV169)</f>
        <v>115</v>
      </c>
      <c r="FG169" s="14">
        <f>INDEX(属性投放!$BP$6:$BP$85,(卡牌属性!$DU169-2)*20+卡牌属性!$DV169)</f>
        <v>115</v>
      </c>
      <c r="FH169" s="14">
        <f>INDEX(属性投放!$BP$6:$BP$85,(卡牌属性!$DU169-2)*20+卡牌属性!$DV169)</f>
        <v>115</v>
      </c>
      <c r="FI169" s="14">
        <f>INDEX(属性投放!$BP$6:$BP$85,(卡牌属性!$DU169-2)*20+卡牌属性!$DV169)</f>
        <v>115</v>
      </c>
      <c r="FJ169" s="14">
        <f>INDEX(属性投放!$BP$6:$BP$85,(卡牌属性!$DU169-2)*20+卡牌属性!$DV169)</f>
        <v>115</v>
      </c>
      <c r="FK169" s="14">
        <f>INDEX(属性投放!$BQ$6:$BQ$85,(卡牌属性!$DU169-2)*20+卡牌属性!$DV169)</f>
        <v>58</v>
      </c>
      <c r="FL169" s="14">
        <f>INDEX(属性投放!$BQ$6:$BQ$85,(卡牌属性!$DU169-2)*20+卡牌属性!$DV169)</f>
        <v>58</v>
      </c>
      <c r="FM169" s="14">
        <f>INDEX(属性投放!$BQ$6:$BQ$85,(卡牌属性!$DU169-2)*20+卡牌属性!$DV169)</f>
        <v>58</v>
      </c>
      <c r="FN169" s="14">
        <f>INDEX(属性投放!$BQ$6:$BQ$85,(卡牌属性!$DU169-2)*20+卡牌属性!$DV169)</f>
        <v>58</v>
      </c>
      <c r="FO169" s="14">
        <f>INDEX(属性投放!$BQ$6:$BQ$85,(卡牌属性!$DU169-2)*20+卡牌属性!$DV169)</f>
        <v>58</v>
      </c>
      <c r="FP169" s="14">
        <f>INDEX(属性投放!$BR$6:$BR$85,(卡牌属性!$DU169-2)*20+卡牌属性!$DV169)</f>
        <v>1150</v>
      </c>
      <c r="FQ169" s="14">
        <f>INDEX(属性投放!$BR$6:$BR$85,(卡牌属性!$DU169-2)*20+卡牌属性!$DV169)</f>
        <v>1150</v>
      </c>
      <c r="FR169" s="14">
        <f>INDEX(属性投放!$BR$6:$BR$85,(卡牌属性!$DU169-2)*20+卡牌属性!$DV169)</f>
        <v>1150</v>
      </c>
      <c r="FS169" s="14">
        <f>INDEX(属性投放!$BR$6:$BR$85,(卡牌属性!$DU169-2)*20+卡牌属性!$DV169)</f>
        <v>1150</v>
      </c>
      <c r="FT169" s="14">
        <f>INDEX(属性投放!$BR$6:$BR$85,(卡牌属性!$DU169-2)*20+卡牌属性!$DV169)</f>
        <v>1150</v>
      </c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</row>
    <row r="170" spans="31:191" ht="16.5" x14ac:dyDescent="0.2">
      <c r="AE170" s="13">
        <v>166</v>
      </c>
      <c r="AF170" s="13">
        <f t="shared" si="353"/>
        <v>9</v>
      </c>
      <c r="AG170" s="13">
        <f t="shared" si="321"/>
        <v>3</v>
      </c>
      <c r="AH170" s="14">
        <f t="shared" si="322"/>
        <v>1101009</v>
      </c>
      <c r="AI170" s="14" t="str">
        <f t="shared" si="323"/>
        <v>北落师门6突</v>
      </c>
      <c r="AJ170" s="25" t="s">
        <v>162</v>
      </c>
      <c r="AK170" s="14">
        <v>1</v>
      </c>
      <c r="AL170" s="14">
        <f t="shared" si="324"/>
        <v>6</v>
      </c>
      <c r="AM170" s="14">
        <f>INDEX(属性投放!$DE$6:$DE$85,(卡牌属性!AG170-2)*20+卡牌属性!AL170)</f>
        <v>622</v>
      </c>
      <c r="AN170" s="14">
        <f t="shared" si="414"/>
        <v>622</v>
      </c>
      <c r="AO170" s="14">
        <f t="shared" si="414"/>
        <v>622</v>
      </c>
      <c r="AP170" s="14">
        <f t="shared" si="414"/>
        <v>622</v>
      </c>
      <c r="AQ170" s="14">
        <f t="shared" si="414"/>
        <v>622</v>
      </c>
      <c r="AR170" s="14">
        <f>INDEX(属性投放!$DF$6:$DF$85,(卡牌属性!AG170-2)*20+卡牌属性!AL170)</f>
        <v>268</v>
      </c>
      <c r="AS170" s="14">
        <f t="shared" si="415"/>
        <v>268</v>
      </c>
      <c r="AT170" s="14">
        <f t="shared" si="415"/>
        <v>268</v>
      </c>
      <c r="AU170" s="14">
        <f t="shared" si="415"/>
        <v>268</v>
      </c>
      <c r="AV170" s="14">
        <f t="shared" si="415"/>
        <v>268</v>
      </c>
      <c r="AW170" s="14">
        <f>INDEX(属性投放!$DG$6:$DG$85,(卡牌属性!AG170-2)*20+卡牌属性!AL170)</f>
        <v>3010</v>
      </c>
      <c r="AX170" s="14">
        <f t="shared" si="416"/>
        <v>3010</v>
      </c>
      <c r="AY170" s="14">
        <f t="shared" si="416"/>
        <v>3010</v>
      </c>
      <c r="AZ170" s="14">
        <f t="shared" si="416"/>
        <v>3010</v>
      </c>
      <c r="BA170" s="14">
        <f t="shared" si="416"/>
        <v>3010</v>
      </c>
      <c r="BB170" s="14">
        <f>INDEX(属性投放!$DK$6:$DK$85,(卡牌属性!AG170-2)*20+卡牌属性!AL170)</f>
        <v>32</v>
      </c>
      <c r="BC170" s="14">
        <f t="shared" si="417"/>
        <v>32</v>
      </c>
      <c r="BD170" s="14">
        <f t="shared" si="417"/>
        <v>32</v>
      </c>
      <c r="BE170" s="14">
        <f t="shared" si="417"/>
        <v>32</v>
      </c>
      <c r="BF170" s="14">
        <f t="shared" si="417"/>
        <v>32</v>
      </c>
      <c r="BG170" s="14">
        <f>INDEX(属性投放!$DL$6:$DL$85,(卡牌属性!AG170-2)*20+卡牌属性!AL170)</f>
        <v>16</v>
      </c>
      <c r="BH170" s="14">
        <f t="shared" si="418"/>
        <v>16</v>
      </c>
      <c r="BI170" s="14">
        <f t="shared" si="418"/>
        <v>16</v>
      </c>
      <c r="BJ170" s="14">
        <f t="shared" si="418"/>
        <v>16</v>
      </c>
      <c r="BK170" s="14">
        <f t="shared" si="418"/>
        <v>16</v>
      </c>
      <c r="BL170" s="14">
        <f>INDEX(属性投放!$DM$6:$DM$85,(卡牌属性!AG170-2)*20+卡牌属性!AL170)</f>
        <v>160</v>
      </c>
      <c r="BM170" s="14">
        <f t="shared" si="419"/>
        <v>160</v>
      </c>
      <c r="BN170" s="14">
        <f t="shared" si="419"/>
        <v>160</v>
      </c>
      <c r="BO170" s="14">
        <f t="shared" si="419"/>
        <v>160</v>
      </c>
      <c r="BP170" s="14">
        <f t="shared" si="419"/>
        <v>160</v>
      </c>
      <c r="BU170" s="13">
        <v>166</v>
      </c>
      <c r="BV170" s="13">
        <f t="shared" si="325"/>
        <v>9</v>
      </c>
      <c r="BW170" s="14">
        <f t="shared" si="326"/>
        <v>3</v>
      </c>
      <c r="BX170" s="14">
        <f t="shared" si="327"/>
        <v>1102009</v>
      </c>
      <c r="BY170" s="14" t="str">
        <f t="shared" si="328"/>
        <v>徐晃6突</v>
      </c>
      <c r="BZ170" s="25" t="s">
        <v>162</v>
      </c>
      <c r="CA170" s="14">
        <v>2</v>
      </c>
      <c r="CB170" s="14">
        <f t="shared" si="329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674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674</v>
      </c>
      <c r="CN170" s="14">
        <f>INDEX(属性投放!$BD$6:$BD$85,(BW170-2)*20+CB170)</f>
        <v>120</v>
      </c>
      <c r="CQ170" s="13">
        <v>166</v>
      </c>
      <c r="CR170" s="13">
        <f t="shared" si="354"/>
        <v>4</v>
      </c>
      <c r="CS170" s="13">
        <f t="shared" si="355"/>
        <v>10</v>
      </c>
      <c r="CT170" s="14">
        <f t="shared" si="356"/>
        <v>2</v>
      </c>
      <c r="CU170" s="14">
        <f t="shared" si="357"/>
        <v>1102004</v>
      </c>
      <c r="CV170" s="14" t="str">
        <f>INDEX($O$6:$O$36,CR170)&amp;"-"&amp;INDEX(属性投放!$AB$7:$AB$36,CX170)&amp;"-魂火-"&amp;CZ170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701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702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703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704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58"/>
        <v>4</v>
      </c>
      <c r="DS170" s="14">
        <f t="shared" si="359"/>
        <v>5</v>
      </c>
      <c r="DT170" s="14">
        <f t="shared" si="360"/>
        <v>7</v>
      </c>
      <c r="DU170" s="14">
        <f t="shared" si="333"/>
        <v>3</v>
      </c>
      <c r="DV170" s="14">
        <f t="shared" si="334"/>
        <v>6</v>
      </c>
      <c r="DW170" s="14">
        <f t="shared" si="335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20"/>
        <v>839</v>
      </c>
      <c r="EC170" s="14">
        <f t="shared" si="421"/>
        <v>946</v>
      </c>
      <c r="ED170" s="14">
        <f t="shared" si="422"/>
        <v>1061</v>
      </c>
      <c r="EE170" s="14">
        <f t="shared" si="423"/>
        <v>1061</v>
      </c>
      <c r="EF170" s="14">
        <f t="shared" si="424"/>
        <v>1298</v>
      </c>
      <c r="EG170" s="14">
        <f t="shared" si="425"/>
        <v>430</v>
      </c>
      <c r="EH170" s="14">
        <f t="shared" si="426"/>
        <v>476</v>
      </c>
      <c r="EI170" s="14">
        <f t="shared" si="427"/>
        <v>476</v>
      </c>
      <c r="EJ170" s="14">
        <f t="shared" si="428"/>
        <v>576</v>
      </c>
      <c r="EK170" s="14">
        <f t="shared" si="429"/>
        <v>622</v>
      </c>
      <c r="EL170" s="14">
        <f t="shared" si="430"/>
        <v>11480</v>
      </c>
      <c r="EM170" s="14">
        <f t="shared" si="431"/>
        <v>12510</v>
      </c>
      <c r="EN170" s="14">
        <f t="shared" si="432"/>
        <v>12510</v>
      </c>
      <c r="EO170" s="14">
        <f t="shared" si="433"/>
        <v>13950</v>
      </c>
      <c r="EP170" s="14">
        <f t="shared" si="434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  <c r="FF170" s="14">
        <f>INDEX(属性投放!$BP$6:$BP$85,(卡牌属性!$DU170-2)*20+卡牌属性!$DV170)</f>
        <v>135</v>
      </c>
      <c r="FG170" s="14">
        <f>INDEX(属性投放!$BP$6:$BP$85,(卡牌属性!$DU170-2)*20+卡牌属性!$DV170)</f>
        <v>135</v>
      </c>
      <c r="FH170" s="14">
        <f>INDEX(属性投放!$BP$6:$BP$85,(卡牌属性!$DU170-2)*20+卡牌属性!$DV170)</f>
        <v>135</v>
      </c>
      <c r="FI170" s="14">
        <f>INDEX(属性投放!$BP$6:$BP$85,(卡牌属性!$DU170-2)*20+卡牌属性!$DV170)</f>
        <v>135</v>
      </c>
      <c r="FJ170" s="14">
        <f>INDEX(属性投放!$BP$6:$BP$85,(卡牌属性!$DU170-2)*20+卡牌属性!$DV170)</f>
        <v>135</v>
      </c>
      <c r="FK170" s="14">
        <f>INDEX(属性投放!$BQ$6:$BQ$85,(卡牌属性!$DU170-2)*20+卡牌属性!$DV170)</f>
        <v>68</v>
      </c>
      <c r="FL170" s="14">
        <f>INDEX(属性投放!$BQ$6:$BQ$85,(卡牌属性!$DU170-2)*20+卡牌属性!$DV170)</f>
        <v>68</v>
      </c>
      <c r="FM170" s="14">
        <f>INDEX(属性投放!$BQ$6:$BQ$85,(卡牌属性!$DU170-2)*20+卡牌属性!$DV170)</f>
        <v>68</v>
      </c>
      <c r="FN170" s="14">
        <f>INDEX(属性投放!$BQ$6:$BQ$85,(卡牌属性!$DU170-2)*20+卡牌属性!$DV170)</f>
        <v>68</v>
      </c>
      <c r="FO170" s="14">
        <f>INDEX(属性投放!$BQ$6:$BQ$85,(卡牌属性!$DU170-2)*20+卡牌属性!$DV170)</f>
        <v>68</v>
      </c>
      <c r="FP170" s="14">
        <f>INDEX(属性投放!$BR$6:$BR$85,(卡牌属性!$DU170-2)*20+卡牌属性!$DV170)</f>
        <v>1350</v>
      </c>
      <c r="FQ170" s="14">
        <f>INDEX(属性投放!$BR$6:$BR$85,(卡牌属性!$DU170-2)*20+卡牌属性!$DV170)</f>
        <v>1350</v>
      </c>
      <c r="FR170" s="14">
        <f>INDEX(属性投放!$BR$6:$BR$85,(卡牌属性!$DU170-2)*20+卡牌属性!$DV170)</f>
        <v>1350</v>
      </c>
      <c r="FS170" s="14">
        <f>INDEX(属性投放!$BR$6:$BR$85,(卡牌属性!$DU170-2)*20+卡牌属性!$DV170)</f>
        <v>1350</v>
      </c>
      <c r="FT170" s="14">
        <f>INDEX(属性投放!$BR$6:$BR$85,(卡牌属性!$DU170-2)*20+卡牌属性!$DV170)</f>
        <v>1350</v>
      </c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</row>
    <row r="171" spans="31:191" ht="16.5" x14ac:dyDescent="0.2">
      <c r="AE171" s="13">
        <v>167</v>
      </c>
      <c r="AF171" s="13">
        <f t="shared" si="353"/>
        <v>9</v>
      </c>
      <c r="AG171" s="13">
        <f t="shared" si="321"/>
        <v>3</v>
      </c>
      <c r="AH171" s="14">
        <f t="shared" si="322"/>
        <v>1101009</v>
      </c>
      <c r="AI171" s="14" t="str">
        <f t="shared" si="323"/>
        <v>北落师门7突</v>
      </c>
      <c r="AJ171" s="25" t="s">
        <v>162</v>
      </c>
      <c r="AK171" s="14">
        <v>1</v>
      </c>
      <c r="AL171" s="14">
        <f t="shared" si="324"/>
        <v>7</v>
      </c>
      <c r="AM171" s="14">
        <f>INDEX(属性投放!$DE$6:$DE$85,(卡牌属性!AG171-2)*20+卡牌属性!AL171)</f>
        <v>1513</v>
      </c>
      <c r="AN171" s="14">
        <f t="shared" si="414"/>
        <v>1513</v>
      </c>
      <c r="AO171" s="14">
        <f t="shared" si="414"/>
        <v>1513</v>
      </c>
      <c r="AP171" s="14">
        <f t="shared" si="414"/>
        <v>1513</v>
      </c>
      <c r="AQ171" s="14">
        <f t="shared" si="414"/>
        <v>1513</v>
      </c>
      <c r="AR171" s="14">
        <f>INDEX(属性投放!$DF$6:$DF$85,(卡牌属性!AG171-2)*20+卡牌属性!AL171)</f>
        <v>714</v>
      </c>
      <c r="AS171" s="14">
        <f t="shared" si="415"/>
        <v>714</v>
      </c>
      <c r="AT171" s="14">
        <f t="shared" si="415"/>
        <v>714</v>
      </c>
      <c r="AU171" s="14">
        <f t="shared" si="415"/>
        <v>714</v>
      </c>
      <c r="AV171" s="14">
        <f t="shared" si="415"/>
        <v>714</v>
      </c>
      <c r="AW171" s="14">
        <f>INDEX(属性投放!$DG$6:$DG$85,(卡牌属性!AG171-2)*20+卡牌属性!AL171)</f>
        <v>7465</v>
      </c>
      <c r="AX171" s="14">
        <f t="shared" si="416"/>
        <v>7465</v>
      </c>
      <c r="AY171" s="14">
        <f t="shared" si="416"/>
        <v>7465</v>
      </c>
      <c r="AZ171" s="14">
        <f t="shared" si="416"/>
        <v>7465</v>
      </c>
      <c r="BA171" s="14">
        <f t="shared" si="416"/>
        <v>7465</v>
      </c>
      <c r="BB171" s="14">
        <f>INDEX(属性投放!$DK$6:$DK$85,(卡牌属性!AG171-2)*20+卡牌属性!AL171)</f>
        <v>52</v>
      </c>
      <c r="BC171" s="14">
        <f t="shared" si="417"/>
        <v>52</v>
      </c>
      <c r="BD171" s="14">
        <f t="shared" si="417"/>
        <v>52</v>
      </c>
      <c r="BE171" s="14">
        <f t="shared" si="417"/>
        <v>52</v>
      </c>
      <c r="BF171" s="14">
        <f t="shared" si="417"/>
        <v>52</v>
      </c>
      <c r="BG171" s="14">
        <f>INDEX(属性投放!$DL$6:$DL$85,(卡牌属性!AG171-2)*20+卡牌属性!AL171)</f>
        <v>26</v>
      </c>
      <c r="BH171" s="14">
        <f t="shared" si="418"/>
        <v>26</v>
      </c>
      <c r="BI171" s="14">
        <f t="shared" si="418"/>
        <v>26</v>
      </c>
      <c r="BJ171" s="14">
        <f t="shared" si="418"/>
        <v>26</v>
      </c>
      <c r="BK171" s="14">
        <f t="shared" si="418"/>
        <v>26</v>
      </c>
      <c r="BL171" s="14">
        <f>INDEX(属性投放!$DM$6:$DM$85,(卡牌属性!AG171-2)*20+卡牌属性!AL171)</f>
        <v>260</v>
      </c>
      <c r="BM171" s="14">
        <f t="shared" si="419"/>
        <v>260</v>
      </c>
      <c r="BN171" s="14">
        <f t="shared" si="419"/>
        <v>260</v>
      </c>
      <c r="BO171" s="14">
        <f t="shared" si="419"/>
        <v>260</v>
      </c>
      <c r="BP171" s="14">
        <f t="shared" si="419"/>
        <v>260</v>
      </c>
      <c r="BU171" s="13">
        <v>167</v>
      </c>
      <c r="BV171" s="13">
        <f t="shared" si="325"/>
        <v>9</v>
      </c>
      <c r="BW171" s="14">
        <f t="shared" si="326"/>
        <v>3</v>
      </c>
      <c r="BX171" s="14">
        <f t="shared" si="327"/>
        <v>1102009</v>
      </c>
      <c r="BY171" s="14" t="str">
        <f t="shared" si="328"/>
        <v>徐晃7突</v>
      </c>
      <c r="BZ171" s="25" t="s">
        <v>162</v>
      </c>
      <c r="CA171" s="14">
        <v>2</v>
      </c>
      <c r="CB171" s="14">
        <f t="shared" si="329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674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674</v>
      </c>
      <c r="CN171" s="14">
        <f>INDEX(属性投放!$BD$6:$BD$85,(BW171-2)*20+CB171)</f>
        <v>150</v>
      </c>
      <c r="CQ171" s="13">
        <v>167</v>
      </c>
      <c r="CR171" s="13">
        <f t="shared" si="354"/>
        <v>4</v>
      </c>
      <c r="CS171" s="13">
        <f t="shared" si="355"/>
        <v>11</v>
      </c>
      <c r="CT171" s="14">
        <f t="shared" si="356"/>
        <v>2</v>
      </c>
      <c r="CU171" s="14">
        <f t="shared" si="357"/>
        <v>1102004</v>
      </c>
      <c r="CV171" s="14" t="str">
        <f>INDEX($O$6:$O$36,CR171)&amp;"-"&amp;INDEX(属性投放!$AB$7:$AB$36,CX171)&amp;"-魂火-"&amp;CZ171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701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702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703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704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58"/>
        <v>4</v>
      </c>
      <c r="DS171" s="14">
        <f t="shared" si="359"/>
        <v>5</v>
      </c>
      <c r="DT171" s="14">
        <f t="shared" si="360"/>
        <v>7</v>
      </c>
      <c r="DU171" s="14">
        <f t="shared" si="333"/>
        <v>3</v>
      </c>
      <c r="DV171" s="14">
        <f t="shared" si="334"/>
        <v>7</v>
      </c>
      <c r="DW171" s="14">
        <f t="shared" si="335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20"/>
        <v>1024</v>
      </c>
      <c r="EC171" s="14">
        <f t="shared" si="421"/>
        <v>1141</v>
      </c>
      <c r="ED171" s="14">
        <f t="shared" si="422"/>
        <v>1261</v>
      </c>
      <c r="EE171" s="14">
        <f t="shared" si="423"/>
        <v>1261</v>
      </c>
      <c r="EF171" s="14">
        <f t="shared" si="424"/>
        <v>1533</v>
      </c>
      <c r="EG171" s="14">
        <f t="shared" si="425"/>
        <v>528</v>
      </c>
      <c r="EH171" s="14">
        <f t="shared" si="426"/>
        <v>579</v>
      </c>
      <c r="EI171" s="14">
        <f t="shared" si="427"/>
        <v>579</v>
      </c>
      <c r="EJ171" s="14">
        <f t="shared" si="428"/>
        <v>694</v>
      </c>
      <c r="EK171" s="14">
        <f t="shared" si="429"/>
        <v>745</v>
      </c>
      <c r="EL171" s="14">
        <f t="shared" si="430"/>
        <v>13830</v>
      </c>
      <c r="EM171" s="14">
        <f t="shared" si="431"/>
        <v>14960</v>
      </c>
      <c r="EN171" s="14">
        <f t="shared" si="432"/>
        <v>14960</v>
      </c>
      <c r="EO171" s="14">
        <f t="shared" si="433"/>
        <v>16550</v>
      </c>
      <c r="EP171" s="14">
        <f t="shared" si="434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  <c r="FF171" s="14">
        <f>INDEX(属性投放!$BP$6:$BP$85,(卡牌属性!$DU171-2)*20+卡牌属性!$DV171)</f>
        <v>140</v>
      </c>
      <c r="FG171" s="14">
        <f>INDEX(属性投放!$BP$6:$BP$85,(卡牌属性!$DU171-2)*20+卡牌属性!$DV171)</f>
        <v>140</v>
      </c>
      <c r="FH171" s="14">
        <f>INDEX(属性投放!$BP$6:$BP$85,(卡牌属性!$DU171-2)*20+卡牌属性!$DV171)</f>
        <v>140</v>
      </c>
      <c r="FI171" s="14">
        <f>INDEX(属性投放!$BP$6:$BP$85,(卡牌属性!$DU171-2)*20+卡牌属性!$DV171)</f>
        <v>140</v>
      </c>
      <c r="FJ171" s="14">
        <f>INDEX(属性投放!$BP$6:$BP$85,(卡牌属性!$DU171-2)*20+卡牌属性!$DV171)</f>
        <v>140</v>
      </c>
      <c r="FK171" s="14">
        <f>INDEX(属性投放!$BQ$6:$BQ$85,(卡牌属性!$DU171-2)*20+卡牌属性!$DV171)</f>
        <v>70</v>
      </c>
      <c r="FL171" s="14">
        <f>INDEX(属性投放!$BQ$6:$BQ$85,(卡牌属性!$DU171-2)*20+卡牌属性!$DV171)</f>
        <v>70</v>
      </c>
      <c r="FM171" s="14">
        <f>INDEX(属性投放!$BQ$6:$BQ$85,(卡牌属性!$DU171-2)*20+卡牌属性!$DV171)</f>
        <v>70</v>
      </c>
      <c r="FN171" s="14">
        <f>INDEX(属性投放!$BQ$6:$BQ$85,(卡牌属性!$DU171-2)*20+卡牌属性!$DV171)</f>
        <v>70</v>
      </c>
      <c r="FO171" s="14">
        <f>INDEX(属性投放!$BQ$6:$BQ$85,(卡牌属性!$DU171-2)*20+卡牌属性!$DV171)</f>
        <v>70</v>
      </c>
      <c r="FP171" s="14">
        <f>INDEX(属性投放!$BR$6:$BR$85,(卡牌属性!$DU171-2)*20+卡牌属性!$DV171)</f>
        <v>1400</v>
      </c>
      <c r="FQ171" s="14">
        <f>INDEX(属性投放!$BR$6:$BR$85,(卡牌属性!$DU171-2)*20+卡牌属性!$DV171)</f>
        <v>1400</v>
      </c>
      <c r="FR171" s="14">
        <f>INDEX(属性投放!$BR$6:$BR$85,(卡牌属性!$DU171-2)*20+卡牌属性!$DV171)</f>
        <v>1400</v>
      </c>
      <c r="FS171" s="14">
        <f>INDEX(属性投放!$BR$6:$BR$85,(卡牌属性!$DU171-2)*20+卡牌属性!$DV171)</f>
        <v>1400</v>
      </c>
      <c r="FT171" s="14">
        <f>INDEX(属性投放!$BR$6:$BR$85,(卡牌属性!$DU171-2)*20+卡牌属性!$DV171)</f>
        <v>1400</v>
      </c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</row>
    <row r="172" spans="31:191" ht="16.5" x14ac:dyDescent="0.2">
      <c r="AE172" s="13">
        <v>168</v>
      </c>
      <c r="AF172" s="13">
        <f t="shared" si="353"/>
        <v>9</v>
      </c>
      <c r="AG172" s="13">
        <f t="shared" si="321"/>
        <v>3</v>
      </c>
      <c r="AH172" s="14">
        <f t="shared" si="322"/>
        <v>1101009</v>
      </c>
      <c r="AI172" s="14" t="str">
        <f t="shared" si="323"/>
        <v>北落师门8突</v>
      </c>
      <c r="AJ172" s="25" t="s">
        <v>162</v>
      </c>
      <c r="AK172" s="14">
        <v>1</v>
      </c>
      <c r="AL172" s="14">
        <f t="shared" si="324"/>
        <v>8</v>
      </c>
      <c r="AM172" s="14">
        <f>INDEX(属性投放!$DE$6:$DE$85,(卡牌属性!AG172-2)*20+卡牌属性!AL172)</f>
        <v>1661</v>
      </c>
      <c r="AN172" s="14">
        <f t="shared" si="414"/>
        <v>1661</v>
      </c>
      <c r="AO172" s="14">
        <f t="shared" si="414"/>
        <v>1661</v>
      </c>
      <c r="AP172" s="14">
        <f t="shared" si="414"/>
        <v>1661</v>
      </c>
      <c r="AQ172" s="14">
        <f t="shared" si="414"/>
        <v>1661</v>
      </c>
      <c r="AR172" s="14">
        <f>INDEX(属性投放!$DF$6:$DF$85,(卡牌属性!AG172-2)*20+卡牌属性!AL172)</f>
        <v>789</v>
      </c>
      <c r="AS172" s="14">
        <f t="shared" si="415"/>
        <v>789</v>
      </c>
      <c r="AT172" s="14">
        <f t="shared" si="415"/>
        <v>789</v>
      </c>
      <c r="AU172" s="14">
        <f t="shared" si="415"/>
        <v>789</v>
      </c>
      <c r="AV172" s="14">
        <f t="shared" si="415"/>
        <v>789</v>
      </c>
      <c r="AW172" s="14">
        <f>INDEX(属性投放!$DG$6:$DG$85,(卡牌属性!AG172-2)*20+卡牌属性!AL172)</f>
        <v>8205</v>
      </c>
      <c r="AX172" s="14">
        <f t="shared" si="416"/>
        <v>8205</v>
      </c>
      <c r="AY172" s="14">
        <f t="shared" si="416"/>
        <v>8205</v>
      </c>
      <c r="AZ172" s="14">
        <f t="shared" si="416"/>
        <v>8205</v>
      </c>
      <c r="BA172" s="14">
        <f t="shared" si="416"/>
        <v>8205</v>
      </c>
      <c r="BB172" s="14">
        <f>INDEX(属性投放!$DK$6:$DK$85,(卡牌属性!AG172-2)*20+卡牌属性!AL172)</f>
        <v>52</v>
      </c>
      <c r="BC172" s="14">
        <f t="shared" si="417"/>
        <v>52</v>
      </c>
      <c r="BD172" s="14">
        <f t="shared" si="417"/>
        <v>52</v>
      </c>
      <c r="BE172" s="14">
        <f t="shared" si="417"/>
        <v>52</v>
      </c>
      <c r="BF172" s="14">
        <f t="shared" si="417"/>
        <v>52</v>
      </c>
      <c r="BG172" s="14">
        <f>INDEX(属性投放!$DL$6:$DL$85,(卡牌属性!AG172-2)*20+卡牌属性!AL172)</f>
        <v>26</v>
      </c>
      <c r="BH172" s="14">
        <f t="shared" si="418"/>
        <v>26</v>
      </c>
      <c r="BI172" s="14">
        <f t="shared" si="418"/>
        <v>26</v>
      </c>
      <c r="BJ172" s="14">
        <f t="shared" si="418"/>
        <v>26</v>
      </c>
      <c r="BK172" s="14">
        <f t="shared" si="418"/>
        <v>26</v>
      </c>
      <c r="BL172" s="14">
        <f>INDEX(属性投放!$DM$6:$DM$85,(卡牌属性!AG172-2)*20+卡牌属性!AL172)</f>
        <v>260</v>
      </c>
      <c r="BM172" s="14">
        <f t="shared" si="419"/>
        <v>260</v>
      </c>
      <c r="BN172" s="14">
        <f t="shared" si="419"/>
        <v>260</v>
      </c>
      <c r="BO172" s="14">
        <f t="shared" si="419"/>
        <v>260</v>
      </c>
      <c r="BP172" s="14">
        <f t="shared" si="419"/>
        <v>260</v>
      </c>
      <c r="BU172" s="13">
        <v>168</v>
      </c>
      <c r="BV172" s="13">
        <f t="shared" si="325"/>
        <v>9</v>
      </c>
      <c r="BW172" s="14">
        <f t="shared" si="326"/>
        <v>3</v>
      </c>
      <c r="BX172" s="14">
        <f t="shared" si="327"/>
        <v>1102009</v>
      </c>
      <c r="BY172" s="14" t="str">
        <f t="shared" si="328"/>
        <v>徐晃8突</v>
      </c>
      <c r="BZ172" s="25" t="s">
        <v>162</v>
      </c>
      <c r="CA172" s="14">
        <v>2</v>
      </c>
      <c r="CB172" s="14">
        <f t="shared" si="329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674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674</v>
      </c>
      <c r="CN172" s="14">
        <f>INDEX(属性投放!$BD$6:$BD$85,(BW172-2)*20+CB172)</f>
        <v>150</v>
      </c>
      <c r="CQ172" s="13">
        <v>168</v>
      </c>
      <c r="CR172" s="13">
        <f t="shared" si="354"/>
        <v>4</v>
      </c>
      <c r="CS172" s="13">
        <f t="shared" si="355"/>
        <v>12</v>
      </c>
      <c r="CT172" s="14">
        <f t="shared" si="356"/>
        <v>2</v>
      </c>
      <c r="CU172" s="14">
        <f t="shared" si="357"/>
        <v>1102004</v>
      </c>
      <c r="CV172" s="14" t="str">
        <f>INDEX($O$6:$O$36,CR172)&amp;"-"&amp;INDEX(属性投放!$AB$7:$AB$36,CX172)&amp;"-魂火-"&amp;CZ172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701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702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703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704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58"/>
        <v>4</v>
      </c>
      <c r="DS172" s="14">
        <f t="shared" si="359"/>
        <v>5</v>
      </c>
      <c r="DT172" s="14">
        <f t="shared" si="360"/>
        <v>7</v>
      </c>
      <c r="DU172" s="14">
        <f t="shared" si="333"/>
        <v>3</v>
      </c>
      <c r="DV172" s="14">
        <f t="shared" si="334"/>
        <v>8</v>
      </c>
      <c r="DW172" s="14">
        <f t="shared" si="335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20"/>
        <v>1224</v>
      </c>
      <c r="EC172" s="14">
        <f t="shared" si="421"/>
        <v>1356</v>
      </c>
      <c r="ED172" s="14">
        <f t="shared" si="422"/>
        <v>1481</v>
      </c>
      <c r="EE172" s="14">
        <f t="shared" si="423"/>
        <v>1481</v>
      </c>
      <c r="EF172" s="14">
        <f t="shared" si="424"/>
        <v>1798</v>
      </c>
      <c r="EG172" s="14">
        <f t="shared" si="425"/>
        <v>638</v>
      </c>
      <c r="EH172" s="14">
        <f t="shared" si="426"/>
        <v>689</v>
      </c>
      <c r="EI172" s="14">
        <f t="shared" si="427"/>
        <v>689</v>
      </c>
      <c r="EJ172" s="14">
        <f t="shared" si="428"/>
        <v>829</v>
      </c>
      <c r="EK172" s="14">
        <f t="shared" si="429"/>
        <v>885</v>
      </c>
      <c r="EL172" s="14">
        <f t="shared" si="430"/>
        <v>16480</v>
      </c>
      <c r="EM172" s="14">
        <f t="shared" si="431"/>
        <v>17760</v>
      </c>
      <c r="EN172" s="14">
        <f t="shared" si="432"/>
        <v>17760</v>
      </c>
      <c r="EO172" s="14">
        <f t="shared" si="433"/>
        <v>19450</v>
      </c>
      <c r="EP172" s="14">
        <f t="shared" si="434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  <c r="FF172" s="14">
        <f>INDEX(属性投放!$BP$6:$BP$85,(卡牌属性!$DU172-2)*20+卡牌属性!$DV172)</f>
        <v>150</v>
      </c>
      <c r="FG172" s="14">
        <f>INDEX(属性投放!$BP$6:$BP$85,(卡牌属性!$DU172-2)*20+卡牌属性!$DV172)</f>
        <v>150</v>
      </c>
      <c r="FH172" s="14">
        <f>INDEX(属性投放!$BP$6:$BP$85,(卡牌属性!$DU172-2)*20+卡牌属性!$DV172)</f>
        <v>150</v>
      </c>
      <c r="FI172" s="14">
        <f>INDEX(属性投放!$BP$6:$BP$85,(卡牌属性!$DU172-2)*20+卡牌属性!$DV172)</f>
        <v>150</v>
      </c>
      <c r="FJ172" s="14">
        <f>INDEX(属性投放!$BP$6:$BP$85,(卡牌属性!$DU172-2)*20+卡牌属性!$DV172)</f>
        <v>150</v>
      </c>
      <c r="FK172" s="14">
        <f>INDEX(属性投放!$BQ$6:$BQ$85,(卡牌属性!$DU172-2)*20+卡牌属性!$DV172)</f>
        <v>75</v>
      </c>
      <c r="FL172" s="14">
        <f>INDEX(属性投放!$BQ$6:$BQ$85,(卡牌属性!$DU172-2)*20+卡牌属性!$DV172)</f>
        <v>75</v>
      </c>
      <c r="FM172" s="14">
        <f>INDEX(属性投放!$BQ$6:$BQ$85,(卡牌属性!$DU172-2)*20+卡牌属性!$DV172)</f>
        <v>75</v>
      </c>
      <c r="FN172" s="14">
        <f>INDEX(属性投放!$BQ$6:$BQ$85,(卡牌属性!$DU172-2)*20+卡牌属性!$DV172)</f>
        <v>75</v>
      </c>
      <c r="FO172" s="14">
        <f>INDEX(属性投放!$BQ$6:$BQ$85,(卡牌属性!$DU172-2)*20+卡牌属性!$DV172)</f>
        <v>75</v>
      </c>
      <c r="FP172" s="14">
        <f>INDEX(属性投放!$BR$6:$BR$85,(卡牌属性!$DU172-2)*20+卡牌属性!$DV172)</f>
        <v>1500</v>
      </c>
      <c r="FQ172" s="14">
        <f>INDEX(属性投放!$BR$6:$BR$85,(卡牌属性!$DU172-2)*20+卡牌属性!$DV172)</f>
        <v>1500</v>
      </c>
      <c r="FR172" s="14">
        <f>INDEX(属性投放!$BR$6:$BR$85,(卡牌属性!$DU172-2)*20+卡牌属性!$DV172)</f>
        <v>1500</v>
      </c>
      <c r="FS172" s="14">
        <f>INDEX(属性投放!$BR$6:$BR$85,(卡牌属性!$DU172-2)*20+卡牌属性!$DV172)</f>
        <v>1500</v>
      </c>
      <c r="FT172" s="14">
        <f>INDEX(属性投放!$BR$6:$BR$85,(卡牌属性!$DU172-2)*20+卡牌属性!$DV172)</f>
        <v>1500</v>
      </c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</row>
    <row r="173" spans="31:191" ht="16.5" x14ac:dyDescent="0.2">
      <c r="AE173" s="13">
        <v>169</v>
      </c>
      <c r="AF173" s="13">
        <f t="shared" si="353"/>
        <v>9</v>
      </c>
      <c r="AG173" s="13">
        <f t="shared" si="321"/>
        <v>3</v>
      </c>
      <c r="AH173" s="14">
        <f t="shared" si="322"/>
        <v>1101009</v>
      </c>
      <c r="AI173" s="14" t="str">
        <f t="shared" si="323"/>
        <v>北落师门9突</v>
      </c>
      <c r="AJ173" s="25" t="s">
        <v>162</v>
      </c>
      <c r="AK173" s="14">
        <v>1</v>
      </c>
      <c r="AL173" s="14">
        <f t="shared" si="324"/>
        <v>9</v>
      </c>
      <c r="AM173" s="14">
        <f>INDEX(属性投放!$DE$6:$DE$85,(卡牌属性!AG173-2)*20+卡牌属性!AL173)</f>
        <v>1809</v>
      </c>
      <c r="AN173" s="14">
        <f t="shared" si="414"/>
        <v>1809</v>
      </c>
      <c r="AO173" s="14">
        <f t="shared" si="414"/>
        <v>1809</v>
      </c>
      <c r="AP173" s="14">
        <f t="shared" si="414"/>
        <v>1809</v>
      </c>
      <c r="AQ173" s="14">
        <f t="shared" si="414"/>
        <v>1809</v>
      </c>
      <c r="AR173" s="14">
        <f>INDEX(属性投放!$DF$6:$DF$85,(卡牌属性!AG173-2)*20+卡牌属性!AL173)</f>
        <v>864</v>
      </c>
      <c r="AS173" s="14">
        <f t="shared" si="415"/>
        <v>864</v>
      </c>
      <c r="AT173" s="14">
        <f t="shared" si="415"/>
        <v>864</v>
      </c>
      <c r="AU173" s="14">
        <f t="shared" si="415"/>
        <v>864</v>
      </c>
      <c r="AV173" s="14">
        <f t="shared" si="415"/>
        <v>864</v>
      </c>
      <c r="AW173" s="14">
        <f>INDEX(属性投放!$DG$6:$DG$85,(卡牌属性!AG173-2)*20+卡牌属性!AL173)</f>
        <v>8945</v>
      </c>
      <c r="AX173" s="14">
        <f t="shared" si="416"/>
        <v>8945</v>
      </c>
      <c r="AY173" s="14">
        <f t="shared" si="416"/>
        <v>8945</v>
      </c>
      <c r="AZ173" s="14">
        <f t="shared" si="416"/>
        <v>8945</v>
      </c>
      <c r="BA173" s="14">
        <f t="shared" si="416"/>
        <v>8945</v>
      </c>
      <c r="BB173" s="14">
        <f>INDEX(属性投放!$DK$6:$DK$85,(卡牌属性!AG173-2)*20+卡牌属性!AL173)</f>
        <v>52</v>
      </c>
      <c r="BC173" s="14">
        <f t="shared" si="417"/>
        <v>52</v>
      </c>
      <c r="BD173" s="14">
        <f t="shared" si="417"/>
        <v>52</v>
      </c>
      <c r="BE173" s="14">
        <f t="shared" si="417"/>
        <v>52</v>
      </c>
      <c r="BF173" s="14">
        <f t="shared" si="417"/>
        <v>52</v>
      </c>
      <c r="BG173" s="14">
        <f>INDEX(属性投放!$DL$6:$DL$85,(卡牌属性!AG173-2)*20+卡牌属性!AL173)</f>
        <v>26</v>
      </c>
      <c r="BH173" s="14">
        <f t="shared" si="418"/>
        <v>26</v>
      </c>
      <c r="BI173" s="14">
        <f t="shared" si="418"/>
        <v>26</v>
      </c>
      <c r="BJ173" s="14">
        <f t="shared" si="418"/>
        <v>26</v>
      </c>
      <c r="BK173" s="14">
        <f t="shared" si="418"/>
        <v>26</v>
      </c>
      <c r="BL173" s="14">
        <f>INDEX(属性投放!$DM$6:$DM$85,(卡牌属性!AG173-2)*20+卡牌属性!AL173)</f>
        <v>260</v>
      </c>
      <c r="BM173" s="14">
        <f t="shared" si="419"/>
        <v>260</v>
      </c>
      <c r="BN173" s="14">
        <f t="shared" si="419"/>
        <v>260</v>
      </c>
      <c r="BO173" s="14">
        <f t="shared" si="419"/>
        <v>260</v>
      </c>
      <c r="BP173" s="14">
        <f t="shared" si="419"/>
        <v>260</v>
      </c>
      <c r="BU173" s="13">
        <v>169</v>
      </c>
      <c r="BV173" s="13">
        <f t="shared" si="325"/>
        <v>9</v>
      </c>
      <c r="BW173" s="14">
        <f t="shared" si="326"/>
        <v>3</v>
      </c>
      <c r="BX173" s="14">
        <f t="shared" si="327"/>
        <v>1102009</v>
      </c>
      <c r="BY173" s="14" t="str">
        <f t="shared" si="328"/>
        <v>徐晃9突</v>
      </c>
      <c r="BZ173" s="25" t="s">
        <v>162</v>
      </c>
      <c r="CA173" s="14">
        <v>2</v>
      </c>
      <c r="CB173" s="14">
        <f t="shared" si="329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674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674</v>
      </c>
      <c r="CN173" s="14">
        <f>INDEX(属性投放!$BD$6:$BD$85,(BW173-2)*20+CB173)</f>
        <v>150</v>
      </c>
      <c r="CQ173" s="13">
        <v>169</v>
      </c>
      <c r="CR173" s="13">
        <f t="shared" si="354"/>
        <v>4</v>
      </c>
      <c r="CS173" s="13">
        <f t="shared" si="355"/>
        <v>13</v>
      </c>
      <c r="CT173" s="14">
        <f t="shared" si="356"/>
        <v>2</v>
      </c>
      <c r="CU173" s="14">
        <f t="shared" si="357"/>
        <v>1102004</v>
      </c>
      <c r="CV173" s="14" t="str">
        <f>INDEX($O$6:$O$36,CR173)&amp;"-"&amp;INDEX(属性投放!$AB$7:$AB$36,CX173)&amp;"-魂火-"&amp;CZ173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701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702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703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704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58"/>
        <v>4</v>
      </c>
      <c r="DS173" s="14">
        <f t="shared" si="359"/>
        <v>5</v>
      </c>
      <c r="DT173" s="14">
        <f t="shared" si="360"/>
        <v>7</v>
      </c>
      <c r="DU173" s="14">
        <f t="shared" si="333"/>
        <v>3</v>
      </c>
      <c r="DV173" s="14">
        <f t="shared" si="334"/>
        <v>9</v>
      </c>
      <c r="DW173" s="14">
        <f t="shared" si="335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20"/>
        <v>1434</v>
      </c>
      <c r="EC173" s="14">
        <f t="shared" si="421"/>
        <v>1581</v>
      </c>
      <c r="ED173" s="14">
        <f t="shared" si="422"/>
        <v>1711</v>
      </c>
      <c r="EE173" s="14">
        <f t="shared" si="423"/>
        <v>1711</v>
      </c>
      <c r="EF173" s="14">
        <f t="shared" si="424"/>
        <v>2073</v>
      </c>
      <c r="EG173" s="14">
        <f t="shared" si="425"/>
        <v>753</v>
      </c>
      <c r="EH173" s="14">
        <f t="shared" si="426"/>
        <v>804</v>
      </c>
      <c r="EI173" s="14">
        <f t="shared" si="427"/>
        <v>804</v>
      </c>
      <c r="EJ173" s="14">
        <f t="shared" si="428"/>
        <v>969</v>
      </c>
      <c r="EK173" s="14">
        <f t="shared" si="429"/>
        <v>1030</v>
      </c>
      <c r="EL173" s="14">
        <f t="shared" si="430"/>
        <v>19230</v>
      </c>
      <c r="EM173" s="14">
        <f t="shared" si="431"/>
        <v>20660</v>
      </c>
      <c r="EN173" s="14">
        <f t="shared" si="432"/>
        <v>20660</v>
      </c>
      <c r="EO173" s="14">
        <f t="shared" si="433"/>
        <v>22450</v>
      </c>
      <c r="EP173" s="14">
        <f t="shared" si="434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  <c r="FF173" s="14">
        <f>INDEX(属性投放!$BP$6:$BP$85,(卡牌属性!$DU173-2)*20+卡牌属性!$DV173)</f>
        <v>200</v>
      </c>
      <c r="FG173" s="14">
        <f>INDEX(属性投放!$BP$6:$BP$85,(卡牌属性!$DU173-2)*20+卡牌属性!$DV173)</f>
        <v>200</v>
      </c>
      <c r="FH173" s="14">
        <f>INDEX(属性投放!$BP$6:$BP$85,(卡牌属性!$DU173-2)*20+卡牌属性!$DV173)</f>
        <v>200</v>
      </c>
      <c r="FI173" s="14">
        <f>INDEX(属性投放!$BP$6:$BP$85,(卡牌属性!$DU173-2)*20+卡牌属性!$DV173)</f>
        <v>200</v>
      </c>
      <c r="FJ173" s="14">
        <f>INDEX(属性投放!$BP$6:$BP$85,(卡牌属性!$DU173-2)*20+卡牌属性!$DV173)</f>
        <v>200</v>
      </c>
      <c r="FK173" s="14">
        <f>INDEX(属性投放!$BQ$6:$BQ$85,(卡牌属性!$DU173-2)*20+卡牌属性!$DV173)</f>
        <v>100</v>
      </c>
      <c r="FL173" s="14">
        <f>INDEX(属性投放!$BQ$6:$BQ$85,(卡牌属性!$DU173-2)*20+卡牌属性!$DV173)</f>
        <v>100</v>
      </c>
      <c r="FM173" s="14">
        <f>INDEX(属性投放!$BQ$6:$BQ$85,(卡牌属性!$DU173-2)*20+卡牌属性!$DV173)</f>
        <v>100</v>
      </c>
      <c r="FN173" s="14">
        <f>INDEX(属性投放!$BQ$6:$BQ$85,(卡牌属性!$DU173-2)*20+卡牌属性!$DV173)</f>
        <v>100</v>
      </c>
      <c r="FO173" s="14">
        <f>INDEX(属性投放!$BQ$6:$BQ$85,(卡牌属性!$DU173-2)*20+卡牌属性!$DV173)</f>
        <v>100</v>
      </c>
      <c r="FP173" s="14">
        <f>INDEX(属性投放!$BR$6:$BR$85,(卡牌属性!$DU173-2)*20+卡牌属性!$DV173)</f>
        <v>2000</v>
      </c>
      <c r="FQ173" s="14">
        <f>INDEX(属性投放!$BR$6:$BR$85,(卡牌属性!$DU173-2)*20+卡牌属性!$DV173)</f>
        <v>2000</v>
      </c>
      <c r="FR173" s="14">
        <f>INDEX(属性投放!$BR$6:$BR$85,(卡牌属性!$DU173-2)*20+卡牌属性!$DV173)</f>
        <v>2000</v>
      </c>
      <c r="FS173" s="14">
        <f>INDEX(属性投放!$BR$6:$BR$85,(卡牌属性!$DU173-2)*20+卡牌属性!$DV173)</f>
        <v>2000</v>
      </c>
      <c r="FT173" s="14">
        <f>INDEX(属性投放!$BR$6:$BR$85,(卡牌属性!$DU173-2)*20+卡牌属性!$DV173)</f>
        <v>2000</v>
      </c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</row>
    <row r="174" spans="31:191" ht="16.5" x14ac:dyDescent="0.2">
      <c r="AE174" s="13">
        <v>170</v>
      </c>
      <c r="AF174" s="13">
        <f t="shared" si="353"/>
        <v>9</v>
      </c>
      <c r="AG174" s="13">
        <f t="shared" si="321"/>
        <v>3</v>
      </c>
      <c r="AH174" s="14">
        <f t="shared" si="322"/>
        <v>1101009</v>
      </c>
      <c r="AI174" s="14" t="str">
        <f t="shared" si="323"/>
        <v>北落师门10突</v>
      </c>
      <c r="AJ174" s="25" t="s">
        <v>162</v>
      </c>
      <c r="AK174" s="14">
        <v>1</v>
      </c>
      <c r="AL174" s="14">
        <f t="shared" si="324"/>
        <v>10</v>
      </c>
      <c r="AM174" s="14">
        <f>INDEX(属性投放!$DE$6:$DE$85,(卡牌属性!AG174-2)*20+卡牌属性!AL174)</f>
        <v>2737</v>
      </c>
      <c r="AN174" s="14">
        <f t="shared" si="414"/>
        <v>2737</v>
      </c>
      <c r="AO174" s="14">
        <f t="shared" si="414"/>
        <v>2737</v>
      </c>
      <c r="AP174" s="14">
        <f t="shared" si="414"/>
        <v>2737</v>
      </c>
      <c r="AQ174" s="14">
        <f t="shared" si="414"/>
        <v>2737</v>
      </c>
      <c r="AR174" s="14">
        <f>INDEX(属性投放!$DF$6:$DF$85,(卡牌属性!AG174-2)*20+卡牌属性!AL174)</f>
        <v>1329</v>
      </c>
      <c r="AS174" s="14">
        <f t="shared" si="415"/>
        <v>1329</v>
      </c>
      <c r="AT174" s="14">
        <f t="shared" si="415"/>
        <v>1329</v>
      </c>
      <c r="AU174" s="14">
        <f t="shared" si="415"/>
        <v>1329</v>
      </c>
      <c r="AV174" s="14">
        <f t="shared" si="415"/>
        <v>1329</v>
      </c>
      <c r="AW174" s="14">
        <f>INDEX(属性投放!$DG$6:$DG$85,(卡牌属性!AG174-2)*20+卡牌属性!AL174)</f>
        <v>13585</v>
      </c>
      <c r="AX174" s="14">
        <f t="shared" si="416"/>
        <v>13585</v>
      </c>
      <c r="AY174" s="14">
        <f t="shared" si="416"/>
        <v>13585</v>
      </c>
      <c r="AZ174" s="14">
        <f t="shared" si="416"/>
        <v>13585</v>
      </c>
      <c r="BA174" s="14">
        <f t="shared" si="416"/>
        <v>13585</v>
      </c>
      <c r="BB174" s="14">
        <f>INDEX(属性投放!$DK$6:$DK$85,(卡牌属性!AG174-2)*20+卡牌属性!AL174)</f>
        <v>111</v>
      </c>
      <c r="BC174" s="14">
        <f t="shared" si="417"/>
        <v>111</v>
      </c>
      <c r="BD174" s="14">
        <f t="shared" si="417"/>
        <v>111</v>
      </c>
      <c r="BE174" s="14">
        <f t="shared" si="417"/>
        <v>111</v>
      </c>
      <c r="BF174" s="14">
        <f t="shared" si="417"/>
        <v>111</v>
      </c>
      <c r="BG174" s="14">
        <f>INDEX(属性投放!$DL$6:$DL$85,(卡牌属性!AG174-2)*20+卡牌属性!AL174)</f>
        <v>56</v>
      </c>
      <c r="BH174" s="14">
        <f t="shared" si="418"/>
        <v>56</v>
      </c>
      <c r="BI174" s="14">
        <f t="shared" si="418"/>
        <v>56</v>
      </c>
      <c r="BJ174" s="14">
        <f t="shared" si="418"/>
        <v>56</v>
      </c>
      <c r="BK174" s="14">
        <f t="shared" si="418"/>
        <v>56</v>
      </c>
      <c r="BL174" s="14">
        <f>INDEX(属性投放!$DM$6:$DM$85,(卡牌属性!AG174-2)*20+卡牌属性!AL174)</f>
        <v>555</v>
      </c>
      <c r="BM174" s="14">
        <f t="shared" si="419"/>
        <v>555</v>
      </c>
      <c r="BN174" s="14">
        <f t="shared" si="419"/>
        <v>555</v>
      </c>
      <c r="BO174" s="14">
        <f t="shared" si="419"/>
        <v>555</v>
      </c>
      <c r="BP174" s="14">
        <f t="shared" si="419"/>
        <v>555</v>
      </c>
      <c r="BU174" s="13">
        <v>170</v>
      </c>
      <c r="BV174" s="13">
        <f t="shared" si="325"/>
        <v>9</v>
      </c>
      <c r="BW174" s="14">
        <f t="shared" si="326"/>
        <v>3</v>
      </c>
      <c r="BX174" s="14">
        <f t="shared" si="327"/>
        <v>1102009</v>
      </c>
      <c r="BY174" s="14" t="str">
        <f t="shared" si="328"/>
        <v>徐晃10突</v>
      </c>
      <c r="BZ174" s="25" t="s">
        <v>162</v>
      </c>
      <c r="CA174" s="14">
        <v>2</v>
      </c>
      <c r="CB174" s="14">
        <f t="shared" si="329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674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674</v>
      </c>
      <c r="CN174" s="14">
        <f>INDEX(属性投放!$BD$6:$BD$85,(BW174-2)*20+CB174)</f>
        <v>200</v>
      </c>
      <c r="CQ174" s="13">
        <v>170</v>
      </c>
      <c r="CR174" s="13">
        <f t="shared" si="354"/>
        <v>4</v>
      </c>
      <c r="CS174" s="13">
        <f t="shared" si="355"/>
        <v>14</v>
      </c>
      <c r="CT174" s="14">
        <f t="shared" si="356"/>
        <v>2</v>
      </c>
      <c r="CU174" s="14">
        <f t="shared" si="357"/>
        <v>1102004</v>
      </c>
      <c r="CV174" s="14" t="str">
        <f>INDEX($O$6:$O$36,CR174)&amp;"-"&amp;INDEX(属性投放!$AB$7:$AB$36,CX174)&amp;"-魂火-"&amp;CZ174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701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702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703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704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58"/>
        <v>4</v>
      </c>
      <c r="DS174" s="14">
        <f t="shared" si="359"/>
        <v>5</v>
      </c>
      <c r="DT174" s="14">
        <f t="shared" si="360"/>
        <v>7</v>
      </c>
      <c r="DU174" s="14">
        <f t="shared" si="333"/>
        <v>3</v>
      </c>
      <c r="DV174" s="14">
        <f t="shared" si="334"/>
        <v>10</v>
      </c>
      <c r="DW174" s="14">
        <f t="shared" si="335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20"/>
        <v>1730</v>
      </c>
      <c r="EC174" s="14">
        <f t="shared" si="421"/>
        <v>1901</v>
      </c>
      <c r="ED174" s="14">
        <f t="shared" si="422"/>
        <v>2039</v>
      </c>
      <c r="EE174" s="14">
        <f t="shared" si="423"/>
        <v>2039</v>
      </c>
      <c r="EF174" s="14">
        <f t="shared" si="424"/>
        <v>2473</v>
      </c>
      <c r="EG174" s="14">
        <f t="shared" si="425"/>
        <v>917</v>
      </c>
      <c r="EH174" s="14">
        <f t="shared" si="426"/>
        <v>968</v>
      </c>
      <c r="EI174" s="14">
        <f t="shared" si="427"/>
        <v>968</v>
      </c>
      <c r="EJ174" s="14">
        <f t="shared" si="428"/>
        <v>1173</v>
      </c>
      <c r="EK174" s="14">
        <f t="shared" si="429"/>
        <v>1242</v>
      </c>
      <c r="EL174" s="14">
        <f t="shared" si="430"/>
        <v>23230</v>
      </c>
      <c r="EM174" s="14">
        <f t="shared" si="431"/>
        <v>24900</v>
      </c>
      <c r="EN174" s="14">
        <f t="shared" si="432"/>
        <v>24900</v>
      </c>
      <c r="EO174" s="14">
        <f t="shared" si="433"/>
        <v>26850</v>
      </c>
      <c r="EP174" s="14">
        <f t="shared" si="434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  <c r="FF174" s="14">
        <f>INDEX(属性投放!$BP$6:$BP$85,(卡牌属性!$DU174-2)*20+卡牌属性!$DV174)</f>
        <v>225</v>
      </c>
      <c r="FG174" s="14">
        <f>INDEX(属性投放!$BP$6:$BP$85,(卡牌属性!$DU174-2)*20+卡牌属性!$DV174)</f>
        <v>225</v>
      </c>
      <c r="FH174" s="14">
        <f>INDEX(属性投放!$BP$6:$BP$85,(卡牌属性!$DU174-2)*20+卡牌属性!$DV174)</f>
        <v>225</v>
      </c>
      <c r="FI174" s="14">
        <f>INDEX(属性投放!$BP$6:$BP$85,(卡牌属性!$DU174-2)*20+卡牌属性!$DV174)</f>
        <v>225</v>
      </c>
      <c r="FJ174" s="14">
        <f>INDEX(属性投放!$BP$6:$BP$85,(卡牌属性!$DU174-2)*20+卡牌属性!$DV174)</f>
        <v>225</v>
      </c>
      <c r="FK174" s="14">
        <f>INDEX(属性投放!$BQ$6:$BQ$85,(卡牌属性!$DU174-2)*20+卡牌属性!$DV174)</f>
        <v>113</v>
      </c>
      <c r="FL174" s="14">
        <f>INDEX(属性投放!$BQ$6:$BQ$85,(卡牌属性!$DU174-2)*20+卡牌属性!$DV174)</f>
        <v>113</v>
      </c>
      <c r="FM174" s="14">
        <f>INDEX(属性投放!$BQ$6:$BQ$85,(卡牌属性!$DU174-2)*20+卡牌属性!$DV174)</f>
        <v>113</v>
      </c>
      <c r="FN174" s="14">
        <f>INDEX(属性投放!$BQ$6:$BQ$85,(卡牌属性!$DU174-2)*20+卡牌属性!$DV174)</f>
        <v>113</v>
      </c>
      <c r="FO174" s="14">
        <f>INDEX(属性投放!$BQ$6:$BQ$85,(卡牌属性!$DU174-2)*20+卡牌属性!$DV174)</f>
        <v>113</v>
      </c>
      <c r="FP174" s="14">
        <f>INDEX(属性投放!$BR$6:$BR$85,(卡牌属性!$DU174-2)*20+卡牌属性!$DV174)</f>
        <v>2250</v>
      </c>
      <c r="FQ174" s="14">
        <f>INDEX(属性投放!$BR$6:$BR$85,(卡牌属性!$DU174-2)*20+卡牌属性!$DV174)</f>
        <v>2250</v>
      </c>
      <c r="FR174" s="14">
        <f>INDEX(属性投放!$BR$6:$BR$85,(卡牌属性!$DU174-2)*20+卡牌属性!$DV174)</f>
        <v>2250</v>
      </c>
      <c r="FS174" s="14">
        <f>INDEX(属性投放!$BR$6:$BR$85,(卡牌属性!$DU174-2)*20+卡牌属性!$DV174)</f>
        <v>2250</v>
      </c>
      <c r="FT174" s="14">
        <f>INDEX(属性投放!$BR$6:$BR$85,(卡牌属性!$DU174-2)*20+卡牌属性!$DV174)</f>
        <v>2250</v>
      </c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</row>
    <row r="175" spans="31:191" ht="16.5" x14ac:dyDescent="0.2">
      <c r="AE175" s="13">
        <v>171</v>
      </c>
      <c r="AF175" s="13">
        <f t="shared" si="353"/>
        <v>9</v>
      </c>
      <c r="AG175" s="13">
        <f t="shared" si="321"/>
        <v>3</v>
      </c>
      <c r="AH175" s="14">
        <f t="shared" si="322"/>
        <v>1101009</v>
      </c>
      <c r="AI175" s="14" t="str">
        <f t="shared" si="323"/>
        <v>北落师门11突</v>
      </c>
      <c r="AJ175" s="25" t="s">
        <v>162</v>
      </c>
      <c r="AK175" s="14">
        <v>1</v>
      </c>
      <c r="AL175" s="14">
        <f t="shared" si="324"/>
        <v>11</v>
      </c>
      <c r="AM175" s="14">
        <f>INDEX(属性投放!$DE$6:$DE$85,(卡牌属性!AG175-2)*20+卡牌属性!AL175)</f>
        <v>3056</v>
      </c>
      <c r="AN175" s="14">
        <f t="shared" si="414"/>
        <v>3056</v>
      </c>
      <c r="AO175" s="14">
        <f t="shared" si="414"/>
        <v>3056</v>
      </c>
      <c r="AP175" s="14">
        <f t="shared" si="414"/>
        <v>3056</v>
      </c>
      <c r="AQ175" s="14">
        <f t="shared" si="414"/>
        <v>3056</v>
      </c>
      <c r="AR175" s="14">
        <f>INDEX(属性投放!$DF$6:$DF$85,(卡牌属性!AG175-2)*20+卡牌属性!AL175)</f>
        <v>1488</v>
      </c>
      <c r="AS175" s="14">
        <f t="shared" si="415"/>
        <v>1488</v>
      </c>
      <c r="AT175" s="14">
        <f t="shared" si="415"/>
        <v>1488</v>
      </c>
      <c r="AU175" s="14">
        <f t="shared" si="415"/>
        <v>1488</v>
      </c>
      <c r="AV175" s="14">
        <f t="shared" si="415"/>
        <v>1488</v>
      </c>
      <c r="AW175" s="14">
        <f>INDEX(属性投放!$DG$6:$DG$85,(卡牌属性!AG175-2)*20+卡牌属性!AL175)</f>
        <v>15180</v>
      </c>
      <c r="AX175" s="14">
        <f t="shared" si="416"/>
        <v>15180</v>
      </c>
      <c r="AY175" s="14">
        <f t="shared" si="416"/>
        <v>15180</v>
      </c>
      <c r="AZ175" s="14">
        <f t="shared" si="416"/>
        <v>15180</v>
      </c>
      <c r="BA175" s="14">
        <f t="shared" si="416"/>
        <v>15180</v>
      </c>
      <c r="BB175" s="14">
        <f>INDEX(属性投放!$DK$6:$DK$85,(卡牌属性!AG175-2)*20+卡牌属性!AL175)</f>
        <v>111</v>
      </c>
      <c r="BC175" s="14">
        <f t="shared" si="417"/>
        <v>111</v>
      </c>
      <c r="BD175" s="14">
        <f t="shared" si="417"/>
        <v>111</v>
      </c>
      <c r="BE175" s="14">
        <f t="shared" si="417"/>
        <v>111</v>
      </c>
      <c r="BF175" s="14">
        <f t="shared" si="417"/>
        <v>111</v>
      </c>
      <c r="BG175" s="14">
        <f>INDEX(属性投放!$DL$6:$DL$85,(卡牌属性!AG175-2)*20+卡牌属性!AL175)</f>
        <v>56</v>
      </c>
      <c r="BH175" s="14">
        <f t="shared" si="418"/>
        <v>56</v>
      </c>
      <c r="BI175" s="14">
        <f t="shared" si="418"/>
        <v>56</v>
      </c>
      <c r="BJ175" s="14">
        <f t="shared" si="418"/>
        <v>56</v>
      </c>
      <c r="BK175" s="14">
        <f t="shared" si="418"/>
        <v>56</v>
      </c>
      <c r="BL175" s="14">
        <f>INDEX(属性投放!$DM$6:$DM$85,(卡牌属性!AG175-2)*20+卡牌属性!AL175)</f>
        <v>555</v>
      </c>
      <c r="BM175" s="14">
        <f t="shared" si="419"/>
        <v>555</v>
      </c>
      <c r="BN175" s="14">
        <f t="shared" si="419"/>
        <v>555</v>
      </c>
      <c r="BO175" s="14">
        <f t="shared" si="419"/>
        <v>555</v>
      </c>
      <c r="BP175" s="14">
        <f t="shared" si="419"/>
        <v>555</v>
      </c>
      <c r="BU175" s="13">
        <v>171</v>
      </c>
      <c r="BV175" s="13">
        <f t="shared" si="325"/>
        <v>9</v>
      </c>
      <c r="BW175" s="14">
        <f t="shared" si="326"/>
        <v>3</v>
      </c>
      <c r="BX175" s="14">
        <f t="shared" si="327"/>
        <v>1102009</v>
      </c>
      <c r="BY175" s="14" t="str">
        <f t="shared" si="328"/>
        <v>徐晃11突</v>
      </c>
      <c r="BZ175" s="25" t="s">
        <v>162</v>
      </c>
      <c r="CA175" s="14">
        <v>2</v>
      </c>
      <c r="CB175" s="14">
        <f t="shared" si="329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674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674</v>
      </c>
      <c r="CN175" s="14">
        <f>INDEX(属性投放!$BD$6:$BD$85,(BW175-2)*20+CB175)</f>
        <v>200</v>
      </c>
      <c r="CQ175" s="13">
        <v>171</v>
      </c>
      <c r="CR175" s="13">
        <f t="shared" si="354"/>
        <v>4</v>
      </c>
      <c r="CS175" s="13">
        <f t="shared" si="355"/>
        <v>15</v>
      </c>
      <c r="CT175" s="14">
        <f t="shared" si="356"/>
        <v>2</v>
      </c>
      <c r="CU175" s="14">
        <f t="shared" si="357"/>
        <v>1102004</v>
      </c>
      <c r="CV175" s="14" t="str">
        <f>INDEX($O$6:$O$36,CR175)&amp;"-"&amp;INDEX(属性投放!$AB$7:$AB$36,CX175)&amp;"-魂火-"&amp;CZ175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701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702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703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704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58"/>
        <v>4</v>
      </c>
      <c r="DS175" s="14">
        <f t="shared" si="359"/>
        <v>5</v>
      </c>
      <c r="DT175" s="14">
        <f t="shared" si="360"/>
        <v>7</v>
      </c>
      <c r="DU175" s="14">
        <f t="shared" si="333"/>
        <v>3</v>
      </c>
      <c r="DV175" s="14">
        <f t="shared" si="334"/>
        <v>11</v>
      </c>
      <c r="DW175" s="14">
        <f t="shared" si="335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20"/>
        <v>2060</v>
      </c>
      <c r="EC175" s="14">
        <f t="shared" si="421"/>
        <v>2266</v>
      </c>
      <c r="ED175" s="14">
        <f t="shared" si="422"/>
        <v>2411</v>
      </c>
      <c r="EE175" s="14">
        <f t="shared" si="423"/>
        <v>2411</v>
      </c>
      <c r="EF175" s="14">
        <f t="shared" si="424"/>
        <v>2908</v>
      </c>
      <c r="EG175" s="14">
        <f t="shared" si="425"/>
        <v>1100</v>
      </c>
      <c r="EH175" s="14">
        <f t="shared" si="426"/>
        <v>1158</v>
      </c>
      <c r="EI175" s="14">
        <f t="shared" si="427"/>
        <v>1158</v>
      </c>
      <c r="EJ175" s="14">
        <f t="shared" si="428"/>
        <v>1391</v>
      </c>
      <c r="EK175" s="14">
        <f t="shared" si="429"/>
        <v>1481</v>
      </c>
      <c r="EL175" s="14">
        <f t="shared" si="430"/>
        <v>27580</v>
      </c>
      <c r="EM175" s="14">
        <f t="shared" si="431"/>
        <v>29600</v>
      </c>
      <c r="EN175" s="14">
        <f t="shared" si="432"/>
        <v>29600</v>
      </c>
      <c r="EO175" s="14">
        <f t="shared" si="433"/>
        <v>31900</v>
      </c>
      <c r="EP175" s="14">
        <f t="shared" si="434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  <c r="FF175" s="14">
        <f>INDEX(属性投放!$BP$6:$BP$85,(卡牌属性!$DU175-2)*20+卡牌属性!$DV175)</f>
        <v>280</v>
      </c>
      <c r="FG175" s="14">
        <f>INDEX(属性投放!$BP$6:$BP$85,(卡牌属性!$DU175-2)*20+卡牌属性!$DV175)</f>
        <v>280</v>
      </c>
      <c r="FH175" s="14">
        <f>INDEX(属性投放!$BP$6:$BP$85,(卡牌属性!$DU175-2)*20+卡牌属性!$DV175)</f>
        <v>280</v>
      </c>
      <c r="FI175" s="14">
        <f>INDEX(属性投放!$BP$6:$BP$85,(卡牌属性!$DU175-2)*20+卡牌属性!$DV175)</f>
        <v>280</v>
      </c>
      <c r="FJ175" s="14">
        <f>INDEX(属性投放!$BP$6:$BP$85,(卡牌属性!$DU175-2)*20+卡牌属性!$DV175)</f>
        <v>280</v>
      </c>
      <c r="FK175" s="14">
        <f>INDEX(属性投放!$BQ$6:$BQ$85,(卡牌属性!$DU175-2)*20+卡牌属性!$DV175)</f>
        <v>140</v>
      </c>
      <c r="FL175" s="14">
        <f>INDEX(属性投放!$BQ$6:$BQ$85,(卡牌属性!$DU175-2)*20+卡牌属性!$DV175)</f>
        <v>140</v>
      </c>
      <c r="FM175" s="14">
        <f>INDEX(属性投放!$BQ$6:$BQ$85,(卡牌属性!$DU175-2)*20+卡牌属性!$DV175)</f>
        <v>140</v>
      </c>
      <c r="FN175" s="14">
        <f>INDEX(属性投放!$BQ$6:$BQ$85,(卡牌属性!$DU175-2)*20+卡牌属性!$DV175)</f>
        <v>140</v>
      </c>
      <c r="FO175" s="14">
        <f>INDEX(属性投放!$BQ$6:$BQ$85,(卡牌属性!$DU175-2)*20+卡牌属性!$DV175)</f>
        <v>140</v>
      </c>
      <c r="FP175" s="14">
        <f>INDEX(属性投放!$BR$6:$BR$85,(卡牌属性!$DU175-2)*20+卡牌属性!$DV175)</f>
        <v>2800</v>
      </c>
      <c r="FQ175" s="14">
        <f>INDEX(属性投放!$BR$6:$BR$85,(卡牌属性!$DU175-2)*20+卡牌属性!$DV175)</f>
        <v>2800</v>
      </c>
      <c r="FR175" s="14">
        <f>INDEX(属性投放!$BR$6:$BR$85,(卡牌属性!$DU175-2)*20+卡牌属性!$DV175)</f>
        <v>2800</v>
      </c>
      <c r="FS175" s="14">
        <f>INDEX(属性投放!$BR$6:$BR$85,(卡牌属性!$DU175-2)*20+卡牌属性!$DV175)</f>
        <v>2800</v>
      </c>
      <c r="FT175" s="14">
        <f>INDEX(属性投放!$BR$6:$BR$85,(卡牌属性!$DU175-2)*20+卡牌属性!$DV175)</f>
        <v>2800</v>
      </c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</row>
    <row r="176" spans="31:191" ht="16.5" x14ac:dyDescent="0.2">
      <c r="AE176" s="13">
        <v>172</v>
      </c>
      <c r="AF176" s="13">
        <f t="shared" si="353"/>
        <v>9</v>
      </c>
      <c r="AG176" s="13">
        <f t="shared" si="321"/>
        <v>3</v>
      </c>
      <c r="AH176" s="14">
        <f t="shared" si="322"/>
        <v>1101009</v>
      </c>
      <c r="AI176" s="14" t="str">
        <f t="shared" si="323"/>
        <v>北落师门12突</v>
      </c>
      <c r="AJ176" s="25" t="s">
        <v>162</v>
      </c>
      <c r="AK176" s="14">
        <v>1</v>
      </c>
      <c r="AL176" s="14">
        <f t="shared" si="324"/>
        <v>12</v>
      </c>
      <c r="AM176" s="14">
        <f>INDEX(属性投放!$DE$6:$DE$85,(卡牌属性!AG176-2)*20+卡牌属性!AL176)</f>
        <v>3375</v>
      </c>
      <c r="AN176" s="14">
        <f t="shared" si="414"/>
        <v>3375</v>
      </c>
      <c r="AO176" s="14">
        <f t="shared" si="414"/>
        <v>3375</v>
      </c>
      <c r="AP176" s="14">
        <f t="shared" si="414"/>
        <v>3375</v>
      </c>
      <c r="AQ176" s="14">
        <f t="shared" si="414"/>
        <v>3375</v>
      </c>
      <c r="AR176" s="14">
        <f>INDEX(属性投放!$DF$6:$DF$85,(卡牌属性!AG176-2)*20+卡牌属性!AL176)</f>
        <v>1647</v>
      </c>
      <c r="AS176" s="14">
        <f t="shared" si="415"/>
        <v>1647</v>
      </c>
      <c r="AT176" s="14">
        <f t="shared" si="415"/>
        <v>1647</v>
      </c>
      <c r="AU176" s="14">
        <f t="shared" si="415"/>
        <v>1647</v>
      </c>
      <c r="AV176" s="14">
        <f t="shared" si="415"/>
        <v>1647</v>
      </c>
      <c r="AW176" s="14">
        <f>INDEX(属性投放!$DG$6:$DG$85,(卡牌属性!AG176-2)*20+卡牌属性!AL176)</f>
        <v>16775</v>
      </c>
      <c r="AX176" s="14">
        <f t="shared" si="416"/>
        <v>16775</v>
      </c>
      <c r="AY176" s="14">
        <f t="shared" si="416"/>
        <v>16775</v>
      </c>
      <c r="AZ176" s="14">
        <f t="shared" si="416"/>
        <v>16775</v>
      </c>
      <c r="BA176" s="14">
        <f t="shared" si="416"/>
        <v>16775</v>
      </c>
      <c r="BB176" s="14">
        <f>INDEX(属性投放!$DK$6:$DK$85,(卡牌属性!AG176-2)*20+卡牌属性!AL176)</f>
        <v>111</v>
      </c>
      <c r="BC176" s="14">
        <f t="shared" si="417"/>
        <v>111</v>
      </c>
      <c r="BD176" s="14">
        <f t="shared" si="417"/>
        <v>111</v>
      </c>
      <c r="BE176" s="14">
        <f t="shared" si="417"/>
        <v>111</v>
      </c>
      <c r="BF176" s="14">
        <f t="shared" si="417"/>
        <v>111</v>
      </c>
      <c r="BG176" s="14">
        <f>INDEX(属性投放!$DL$6:$DL$85,(卡牌属性!AG176-2)*20+卡牌属性!AL176)</f>
        <v>56</v>
      </c>
      <c r="BH176" s="14">
        <f t="shared" si="418"/>
        <v>56</v>
      </c>
      <c r="BI176" s="14">
        <f t="shared" si="418"/>
        <v>56</v>
      </c>
      <c r="BJ176" s="14">
        <f t="shared" si="418"/>
        <v>56</v>
      </c>
      <c r="BK176" s="14">
        <f t="shared" si="418"/>
        <v>56</v>
      </c>
      <c r="BL176" s="14">
        <f>INDEX(属性投放!$DM$6:$DM$85,(卡牌属性!AG176-2)*20+卡牌属性!AL176)</f>
        <v>555</v>
      </c>
      <c r="BM176" s="14">
        <f t="shared" si="419"/>
        <v>555</v>
      </c>
      <c r="BN176" s="14">
        <f t="shared" si="419"/>
        <v>555</v>
      </c>
      <c r="BO176" s="14">
        <f t="shared" si="419"/>
        <v>555</v>
      </c>
      <c r="BP176" s="14">
        <f t="shared" si="419"/>
        <v>555</v>
      </c>
      <c r="BU176" s="13">
        <v>172</v>
      </c>
      <c r="BV176" s="13">
        <f t="shared" si="325"/>
        <v>9</v>
      </c>
      <c r="BW176" s="14">
        <f t="shared" si="326"/>
        <v>3</v>
      </c>
      <c r="BX176" s="14">
        <f t="shared" si="327"/>
        <v>1102009</v>
      </c>
      <c r="BY176" s="14" t="str">
        <f t="shared" si="328"/>
        <v>徐晃12突</v>
      </c>
      <c r="BZ176" s="25" t="s">
        <v>162</v>
      </c>
      <c r="CA176" s="14">
        <v>2</v>
      </c>
      <c r="CB176" s="14">
        <f t="shared" si="329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674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674</v>
      </c>
      <c r="CN176" s="14">
        <f>INDEX(属性投放!$BD$6:$BD$85,(BW176-2)*20+CB176)</f>
        <v>200</v>
      </c>
      <c r="CQ176" s="13">
        <v>172</v>
      </c>
      <c r="CR176" s="13">
        <f t="shared" si="354"/>
        <v>4</v>
      </c>
      <c r="CS176" s="13">
        <f t="shared" si="355"/>
        <v>16</v>
      </c>
      <c r="CT176" s="14">
        <f t="shared" si="356"/>
        <v>2</v>
      </c>
      <c r="CU176" s="14">
        <f t="shared" si="357"/>
        <v>1102004</v>
      </c>
      <c r="CV176" s="14" t="str">
        <f>INDEX($O$6:$O$36,CR176)&amp;"-"&amp;INDEX(属性投放!$AB$7:$AB$36,CX176)&amp;"-魂火-"&amp;CZ176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701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702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703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704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58"/>
        <v>4</v>
      </c>
      <c r="DS176" s="14">
        <f t="shared" si="359"/>
        <v>5</v>
      </c>
      <c r="DT176" s="14">
        <f t="shared" si="360"/>
        <v>7</v>
      </c>
      <c r="DU176" s="14">
        <f t="shared" si="333"/>
        <v>3</v>
      </c>
      <c r="DV176" s="14">
        <f t="shared" si="334"/>
        <v>12</v>
      </c>
      <c r="DW176" s="14">
        <f t="shared" si="335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20"/>
        <v>2460</v>
      </c>
      <c r="EC176" s="14">
        <f t="shared" si="421"/>
        <v>2706</v>
      </c>
      <c r="ED176" s="14">
        <f t="shared" si="422"/>
        <v>2859</v>
      </c>
      <c r="EE176" s="14">
        <f t="shared" si="423"/>
        <v>2859</v>
      </c>
      <c r="EF176" s="14">
        <f t="shared" si="424"/>
        <v>3428</v>
      </c>
      <c r="EG176" s="14">
        <f t="shared" si="425"/>
        <v>1320</v>
      </c>
      <c r="EH176" s="14">
        <f t="shared" si="426"/>
        <v>1386</v>
      </c>
      <c r="EI176" s="14">
        <f t="shared" si="427"/>
        <v>1386</v>
      </c>
      <c r="EJ176" s="14">
        <f t="shared" si="428"/>
        <v>1651</v>
      </c>
      <c r="EK176" s="14">
        <f t="shared" si="429"/>
        <v>1765</v>
      </c>
      <c r="EL176" s="14">
        <f t="shared" si="430"/>
        <v>32780</v>
      </c>
      <c r="EM176" s="14">
        <f t="shared" si="431"/>
        <v>35200</v>
      </c>
      <c r="EN176" s="14">
        <f t="shared" si="432"/>
        <v>35200</v>
      </c>
      <c r="EO176" s="14">
        <f t="shared" si="433"/>
        <v>37900</v>
      </c>
      <c r="EP176" s="14">
        <f t="shared" si="434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  <c r="FF176" s="14">
        <f>INDEX(属性投放!$BP$6:$BP$85,(卡牌属性!$DU176-2)*20+卡牌属性!$DV176)</f>
        <v>500</v>
      </c>
      <c r="FG176" s="14">
        <f>INDEX(属性投放!$BP$6:$BP$85,(卡牌属性!$DU176-2)*20+卡牌属性!$DV176)</f>
        <v>500</v>
      </c>
      <c r="FH176" s="14">
        <f>INDEX(属性投放!$BP$6:$BP$85,(卡牌属性!$DU176-2)*20+卡牌属性!$DV176)</f>
        <v>500</v>
      </c>
      <c r="FI176" s="14">
        <f>INDEX(属性投放!$BP$6:$BP$85,(卡牌属性!$DU176-2)*20+卡牌属性!$DV176)</f>
        <v>500</v>
      </c>
      <c r="FJ176" s="14">
        <f>INDEX(属性投放!$BP$6:$BP$85,(卡牌属性!$DU176-2)*20+卡牌属性!$DV176)</f>
        <v>500</v>
      </c>
      <c r="FK176" s="14">
        <f>INDEX(属性投放!$BQ$6:$BQ$85,(卡牌属性!$DU176-2)*20+卡牌属性!$DV176)</f>
        <v>250</v>
      </c>
      <c r="FL176" s="14">
        <f>INDEX(属性投放!$BQ$6:$BQ$85,(卡牌属性!$DU176-2)*20+卡牌属性!$DV176)</f>
        <v>250</v>
      </c>
      <c r="FM176" s="14">
        <f>INDEX(属性投放!$BQ$6:$BQ$85,(卡牌属性!$DU176-2)*20+卡牌属性!$DV176)</f>
        <v>250</v>
      </c>
      <c r="FN176" s="14">
        <f>INDEX(属性投放!$BQ$6:$BQ$85,(卡牌属性!$DU176-2)*20+卡牌属性!$DV176)</f>
        <v>250</v>
      </c>
      <c r="FO176" s="14">
        <f>INDEX(属性投放!$BQ$6:$BQ$85,(卡牌属性!$DU176-2)*20+卡牌属性!$DV176)</f>
        <v>250</v>
      </c>
      <c r="FP176" s="14">
        <f>INDEX(属性投放!$BR$6:$BR$85,(卡牌属性!$DU176-2)*20+卡牌属性!$DV176)</f>
        <v>5000</v>
      </c>
      <c r="FQ176" s="14">
        <f>INDEX(属性投放!$BR$6:$BR$85,(卡牌属性!$DU176-2)*20+卡牌属性!$DV176)</f>
        <v>5000</v>
      </c>
      <c r="FR176" s="14">
        <f>INDEX(属性投放!$BR$6:$BR$85,(卡牌属性!$DU176-2)*20+卡牌属性!$DV176)</f>
        <v>5000</v>
      </c>
      <c r="FS176" s="14">
        <f>INDEX(属性投放!$BR$6:$BR$85,(卡牌属性!$DU176-2)*20+卡牌属性!$DV176)</f>
        <v>5000</v>
      </c>
      <c r="FT176" s="14">
        <f>INDEX(属性投放!$BR$6:$BR$85,(卡牌属性!$DU176-2)*20+卡牌属性!$DV176)</f>
        <v>5000</v>
      </c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</row>
    <row r="177" spans="31:191" ht="16.5" x14ac:dyDescent="0.2">
      <c r="AE177" s="13">
        <v>173</v>
      </c>
      <c r="AF177" s="13">
        <f t="shared" si="353"/>
        <v>9</v>
      </c>
      <c r="AG177" s="13">
        <f t="shared" si="321"/>
        <v>3</v>
      </c>
      <c r="AH177" s="14">
        <f t="shared" si="322"/>
        <v>1101009</v>
      </c>
      <c r="AI177" s="14" t="str">
        <f t="shared" si="323"/>
        <v>北落师门13突</v>
      </c>
      <c r="AJ177" s="25" t="s">
        <v>162</v>
      </c>
      <c r="AK177" s="14">
        <v>1</v>
      </c>
      <c r="AL177" s="14">
        <f t="shared" si="324"/>
        <v>13</v>
      </c>
      <c r="AM177" s="14">
        <f>INDEX(属性投放!$DE$6:$DE$85,(卡牌属性!AG177-2)*20+卡牌属性!AL177)</f>
        <v>6469</v>
      </c>
      <c r="AN177" s="14">
        <f t="shared" si="414"/>
        <v>6469</v>
      </c>
      <c r="AO177" s="14">
        <f t="shared" si="414"/>
        <v>6469</v>
      </c>
      <c r="AP177" s="14">
        <f t="shared" si="414"/>
        <v>6469</v>
      </c>
      <c r="AQ177" s="14">
        <f t="shared" si="414"/>
        <v>6469</v>
      </c>
      <c r="AR177" s="14">
        <f>INDEX(属性投放!$DF$6:$DF$85,(卡牌属性!AG177-2)*20+卡牌属性!AL177)</f>
        <v>3206</v>
      </c>
      <c r="AS177" s="14">
        <f t="shared" si="415"/>
        <v>3206</v>
      </c>
      <c r="AT177" s="14">
        <f t="shared" si="415"/>
        <v>3206</v>
      </c>
      <c r="AU177" s="14">
        <f t="shared" si="415"/>
        <v>3206</v>
      </c>
      <c r="AV177" s="14">
        <f t="shared" si="415"/>
        <v>3206</v>
      </c>
      <c r="AW177" s="14">
        <f>INDEX(属性投放!$DG$6:$DG$85,(卡牌属性!AG177-2)*20+卡牌属性!AL177)</f>
        <v>32245</v>
      </c>
      <c r="AX177" s="14">
        <f t="shared" si="416"/>
        <v>32245</v>
      </c>
      <c r="AY177" s="14">
        <f t="shared" si="416"/>
        <v>32245</v>
      </c>
      <c r="AZ177" s="14">
        <f t="shared" si="416"/>
        <v>32245</v>
      </c>
      <c r="BA177" s="14">
        <f t="shared" si="416"/>
        <v>32245</v>
      </c>
      <c r="BB177" s="14">
        <f>INDEX(属性投放!$DK$6:$DK$85,(卡牌属性!AG177-2)*20+卡牌属性!AL177)</f>
        <v>211</v>
      </c>
      <c r="BC177" s="14">
        <f t="shared" si="417"/>
        <v>211</v>
      </c>
      <c r="BD177" s="14">
        <f t="shared" si="417"/>
        <v>211</v>
      </c>
      <c r="BE177" s="14">
        <f t="shared" si="417"/>
        <v>211</v>
      </c>
      <c r="BF177" s="14">
        <f t="shared" si="417"/>
        <v>211</v>
      </c>
      <c r="BG177" s="14">
        <f>INDEX(属性投放!$DL$6:$DL$85,(卡牌属性!AG177-2)*20+卡牌属性!AL177)</f>
        <v>106</v>
      </c>
      <c r="BH177" s="14">
        <f t="shared" si="418"/>
        <v>106</v>
      </c>
      <c r="BI177" s="14">
        <f t="shared" si="418"/>
        <v>106</v>
      </c>
      <c r="BJ177" s="14">
        <f t="shared" si="418"/>
        <v>106</v>
      </c>
      <c r="BK177" s="14">
        <f t="shared" si="418"/>
        <v>106</v>
      </c>
      <c r="BL177" s="14">
        <f>INDEX(属性投放!$DM$6:$DM$85,(卡牌属性!AG177-2)*20+卡牌属性!AL177)</f>
        <v>1055</v>
      </c>
      <c r="BM177" s="14">
        <f t="shared" si="419"/>
        <v>1055</v>
      </c>
      <c r="BN177" s="14">
        <f t="shared" si="419"/>
        <v>1055</v>
      </c>
      <c r="BO177" s="14">
        <f t="shared" si="419"/>
        <v>1055</v>
      </c>
      <c r="BP177" s="14">
        <f t="shared" si="419"/>
        <v>1055</v>
      </c>
      <c r="BU177" s="13">
        <v>173</v>
      </c>
      <c r="BV177" s="13">
        <f t="shared" si="325"/>
        <v>9</v>
      </c>
      <c r="BW177" s="14">
        <f t="shared" si="326"/>
        <v>3</v>
      </c>
      <c r="BX177" s="14">
        <f t="shared" si="327"/>
        <v>1102009</v>
      </c>
      <c r="BY177" s="14" t="str">
        <f t="shared" si="328"/>
        <v>徐晃13突</v>
      </c>
      <c r="BZ177" s="25" t="s">
        <v>162</v>
      </c>
      <c r="CA177" s="14">
        <v>2</v>
      </c>
      <c r="CB177" s="14">
        <f t="shared" si="329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674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674</v>
      </c>
      <c r="CN177" s="14">
        <f>INDEX(属性投放!$BD$6:$BD$85,(BW177-2)*20+CB177)</f>
        <v>250</v>
      </c>
      <c r="CQ177" s="13">
        <v>173</v>
      </c>
      <c r="CR177" s="13">
        <f t="shared" si="354"/>
        <v>4</v>
      </c>
      <c r="CS177" s="13">
        <f t="shared" si="355"/>
        <v>17</v>
      </c>
      <c r="CT177" s="14">
        <f t="shared" si="356"/>
        <v>2</v>
      </c>
      <c r="CU177" s="14">
        <f t="shared" si="357"/>
        <v>1102004</v>
      </c>
      <c r="CV177" s="14" t="str">
        <f>INDEX($O$6:$O$36,CR177)&amp;"-"&amp;INDEX(属性投放!$AB$7:$AB$36,CX177)&amp;"-魂火-"&amp;CZ177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701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702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703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704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58"/>
        <v>4</v>
      </c>
      <c r="DS177" s="14">
        <f t="shared" si="359"/>
        <v>5</v>
      </c>
      <c r="DT177" s="14">
        <f t="shared" si="360"/>
        <v>7</v>
      </c>
      <c r="DU177" s="14">
        <f t="shared" si="333"/>
        <v>3</v>
      </c>
      <c r="DV177" s="14">
        <f t="shared" si="334"/>
        <v>13</v>
      </c>
      <c r="DW177" s="14">
        <f t="shared" si="335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20"/>
        <v>3065</v>
      </c>
      <c r="EC177" s="14">
        <f t="shared" si="421"/>
        <v>3346</v>
      </c>
      <c r="ED177" s="14">
        <f t="shared" si="422"/>
        <v>3506</v>
      </c>
      <c r="EE177" s="14">
        <f t="shared" si="423"/>
        <v>3506</v>
      </c>
      <c r="EF177" s="14">
        <f t="shared" si="424"/>
        <v>4138</v>
      </c>
      <c r="EG177" s="14">
        <f t="shared" si="425"/>
        <v>1640</v>
      </c>
      <c r="EH177" s="14">
        <f t="shared" si="426"/>
        <v>1713</v>
      </c>
      <c r="EI177" s="14">
        <f t="shared" si="427"/>
        <v>1713</v>
      </c>
      <c r="EJ177" s="14">
        <f t="shared" si="428"/>
        <v>2006</v>
      </c>
      <c r="EK177" s="14">
        <f t="shared" si="429"/>
        <v>2141</v>
      </c>
      <c r="EL177" s="14">
        <f t="shared" si="430"/>
        <v>39880</v>
      </c>
      <c r="EM177" s="14">
        <f t="shared" si="431"/>
        <v>42650</v>
      </c>
      <c r="EN177" s="14">
        <f t="shared" si="432"/>
        <v>42650</v>
      </c>
      <c r="EO177" s="14">
        <f t="shared" si="433"/>
        <v>45700</v>
      </c>
      <c r="EP177" s="14">
        <f t="shared" si="434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  <c r="FF177" s="14">
        <f>INDEX(属性投放!$BP$6:$BP$85,(卡牌属性!$DU177-2)*20+卡牌属性!$DV177)</f>
        <v>500</v>
      </c>
      <c r="FG177" s="14">
        <f>INDEX(属性投放!$BP$6:$BP$85,(卡牌属性!$DU177-2)*20+卡牌属性!$DV177)</f>
        <v>500</v>
      </c>
      <c r="FH177" s="14">
        <f>INDEX(属性投放!$BP$6:$BP$85,(卡牌属性!$DU177-2)*20+卡牌属性!$DV177)</f>
        <v>500</v>
      </c>
      <c r="FI177" s="14">
        <f>INDEX(属性投放!$BP$6:$BP$85,(卡牌属性!$DU177-2)*20+卡牌属性!$DV177)</f>
        <v>500</v>
      </c>
      <c r="FJ177" s="14">
        <f>INDEX(属性投放!$BP$6:$BP$85,(卡牌属性!$DU177-2)*20+卡牌属性!$DV177)</f>
        <v>500</v>
      </c>
      <c r="FK177" s="14">
        <f>INDEX(属性投放!$BQ$6:$BQ$85,(卡牌属性!$DU177-2)*20+卡牌属性!$DV177)</f>
        <v>250</v>
      </c>
      <c r="FL177" s="14">
        <f>INDEX(属性投放!$BQ$6:$BQ$85,(卡牌属性!$DU177-2)*20+卡牌属性!$DV177)</f>
        <v>250</v>
      </c>
      <c r="FM177" s="14">
        <f>INDEX(属性投放!$BQ$6:$BQ$85,(卡牌属性!$DU177-2)*20+卡牌属性!$DV177)</f>
        <v>250</v>
      </c>
      <c r="FN177" s="14">
        <f>INDEX(属性投放!$BQ$6:$BQ$85,(卡牌属性!$DU177-2)*20+卡牌属性!$DV177)</f>
        <v>250</v>
      </c>
      <c r="FO177" s="14">
        <f>INDEX(属性投放!$BQ$6:$BQ$85,(卡牌属性!$DU177-2)*20+卡牌属性!$DV177)</f>
        <v>250</v>
      </c>
      <c r="FP177" s="14">
        <f>INDEX(属性投放!$BR$6:$BR$85,(卡牌属性!$DU177-2)*20+卡牌属性!$DV177)</f>
        <v>5000</v>
      </c>
      <c r="FQ177" s="14">
        <f>INDEX(属性投放!$BR$6:$BR$85,(卡牌属性!$DU177-2)*20+卡牌属性!$DV177)</f>
        <v>5000</v>
      </c>
      <c r="FR177" s="14">
        <f>INDEX(属性投放!$BR$6:$BR$85,(卡牌属性!$DU177-2)*20+卡牌属性!$DV177)</f>
        <v>5000</v>
      </c>
      <c r="FS177" s="14">
        <f>INDEX(属性投放!$BR$6:$BR$85,(卡牌属性!$DU177-2)*20+卡牌属性!$DV177)</f>
        <v>5000</v>
      </c>
      <c r="FT177" s="14">
        <f>INDEX(属性投放!$BR$6:$BR$85,(卡牌属性!$DU177-2)*20+卡牌属性!$DV177)</f>
        <v>5000</v>
      </c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</row>
    <row r="178" spans="31:191" ht="16.5" x14ac:dyDescent="0.2">
      <c r="AE178" s="13">
        <v>174</v>
      </c>
      <c r="AF178" s="13">
        <f t="shared" si="353"/>
        <v>9</v>
      </c>
      <c r="AG178" s="13">
        <f t="shared" si="321"/>
        <v>3</v>
      </c>
      <c r="AH178" s="14">
        <f t="shared" si="322"/>
        <v>1101009</v>
      </c>
      <c r="AI178" s="14" t="str">
        <f t="shared" si="323"/>
        <v>北落师门14突</v>
      </c>
      <c r="AJ178" s="25" t="s">
        <v>162</v>
      </c>
      <c r="AK178" s="14">
        <v>1</v>
      </c>
      <c r="AL178" s="14">
        <f t="shared" si="324"/>
        <v>14</v>
      </c>
      <c r="AM178" s="14">
        <f>INDEX(属性投放!$DE$6:$DE$85,(卡牌属性!AG178-2)*20+卡牌属性!AL178)</f>
        <v>7071</v>
      </c>
      <c r="AN178" s="14">
        <f t="shared" si="414"/>
        <v>7071</v>
      </c>
      <c r="AO178" s="14">
        <f t="shared" si="414"/>
        <v>7071</v>
      </c>
      <c r="AP178" s="14">
        <f t="shared" si="414"/>
        <v>7071</v>
      </c>
      <c r="AQ178" s="14">
        <f t="shared" si="414"/>
        <v>7071</v>
      </c>
      <c r="AR178" s="14">
        <f>INDEX(属性投放!$DF$6:$DF$85,(卡牌属性!AG178-2)*20+卡牌属性!AL178)</f>
        <v>3508</v>
      </c>
      <c r="AS178" s="14">
        <f t="shared" si="415"/>
        <v>3508</v>
      </c>
      <c r="AT178" s="14">
        <f t="shared" si="415"/>
        <v>3508</v>
      </c>
      <c r="AU178" s="14">
        <f t="shared" si="415"/>
        <v>3508</v>
      </c>
      <c r="AV178" s="14">
        <f t="shared" si="415"/>
        <v>3508</v>
      </c>
      <c r="AW178" s="14">
        <f>INDEX(属性投放!$DG$6:$DG$85,(卡牌属性!AG178-2)*20+卡牌属性!AL178)</f>
        <v>35255</v>
      </c>
      <c r="AX178" s="14">
        <f t="shared" si="416"/>
        <v>35255</v>
      </c>
      <c r="AY178" s="14">
        <f t="shared" si="416"/>
        <v>35255</v>
      </c>
      <c r="AZ178" s="14">
        <f t="shared" si="416"/>
        <v>35255</v>
      </c>
      <c r="BA178" s="14">
        <f t="shared" si="416"/>
        <v>35255</v>
      </c>
      <c r="BB178" s="14">
        <f>INDEX(属性投放!$DK$6:$DK$85,(卡牌属性!AG178-2)*20+卡牌属性!AL178)</f>
        <v>211</v>
      </c>
      <c r="BC178" s="14">
        <f t="shared" si="417"/>
        <v>211</v>
      </c>
      <c r="BD178" s="14">
        <f t="shared" si="417"/>
        <v>211</v>
      </c>
      <c r="BE178" s="14">
        <f t="shared" si="417"/>
        <v>211</v>
      </c>
      <c r="BF178" s="14">
        <f t="shared" si="417"/>
        <v>211</v>
      </c>
      <c r="BG178" s="14">
        <f>INDEX(属性投放!$DL$6:$DL$85,(卡牌属性!AG178-2)*20+卡牌属性!AL178)</f>
        <v>106</v>
      </c>
      <c r="BH178" s="14">
        <f t="shared" si="418"/>
        <v>106</v>
      </c>
      <c r="BI178" s="14">
        <f t="shared" si="418"/>
        <v>106</v>
      </c>
      <c r="BJ178" s="14">
        <f t="shared" si="418"/>
        <v>106</v>
      </c>
      <c r="BK178" s="14">
        <f t="shared" si="418"/>
        <v>106</v>
      </c>
      <c r="BL178" s="14">
        <f>INDEX(属性投放!$DM$6:$DM$85,(卡牌属性!AG178-2)*20+卡牌属性!AL178)</f>
        <v>1055</v>
      </c>
      <c r="BM178" s="14">
        <f t="shared" si="419"/>
        <v>1055</v>
      </c>
      <c r="BN178" s="14">
        <f t="shared" si="419"/>
        <v>1055</v>
      </c>
      <c r="BO178" s="14">
        <f t="shared" si="419"/>
        <v>1055</v>
      </c>
      <c r="BP178" s="14">
        <f t="shared" si="419"/>
        <v>1055</v>
      </c>
      <c r="BU178" s="13">
        <v>174</v>
      </c>
      <c r="BV178" s="13">
        <f t="shared" si="325"/>
        <v>9</v>
      </c>
      <c r="BW178" s="14">
        <f t="shared" si="326"/>
        <v>3</v>
      </c>
      <c r="BX178" s="14">
        <f t="shared" si="327"/>
        <v>1102009</v>
      </c>
      <c r="BY178" s="14" t="str">
        <f t="shared" si="328"/>
        <v>徐晃14突</v>
      </c>
      <c r="BZ178" s="25" t="s">
        <v>162</v>
      </c>
      <c r="CA178" s="14">
        <v>2</v>
      </c>
      <c r="CB178" s="14">
        <f t="shared" si="329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674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674</v>
      </c>
      <c r="CN178" s="14">
        <f>INDEX(属性投放!$BD$6:$BD$85,(BW178-2)*20+CB178)</f>
        <v>250</v>
      </c>
      <c r="CQ178" s="13">
        <v>174</v>
      </c>
      <c r="CR178" s="13">
        <f t="shared" si="354"/>
        <v>4</v>
      </c>
      <c r="CS178" s="13">
        <f t="shared" si="355"/>
        <v>18</v>
      </c>
      <c r="CT178" s="14">
        <f t="shared" si="356"/>
        <v>2</v>
      </c>
      <c r="CU178" s="14">
        <f t="shared" si="357"/>
        <v>1102004</v>
      </c>
      <c r="CV178" s="14" t="str">
        <f>INDEX($O$6:$O$36,CR178)&amp;"-"&amp;INDEX(属性投放!$AB$7:$AB$36,CX178)&amp;"-魂火-"&amp;CZ178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701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702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703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704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58"/>
        <v>4</v>
      </c>
      <c r="DS178" s="14">
        <f t="shared" si="359"/>
        <v>5</v>
      </c>
      <c r="DT178" s="14">
        <f t="shared" si="360"/>
        <v>7</v>
      </c>
      <c r="DU178" s="14">
        <f t="shared" si="333"/>
        <v>3</v>
      </c>
      <c r="DV178" s="14">
        <f t="shared" si="334"/>
        <v>14</v>
      </c>
      <c r="DW178" s="14">
        <f t="shared" si="335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20"/>
        <v>3725</v>
      </c>
      <c r="EC178" s="14">
        <f t="shared" si="421"/>
        <v>4046</v>
      </c>
      <c r="ED178" s="14">
        <f t="shared" si="422"/>
        <v>4214</v>
      </c>
      <c r="EE178" s="14">
        <f t="shared" si="423"/>
        <v>4214</v>
      </c>
      <c r="EF178" s="14">
        <f t="shared" si="424"/>
        <v>4958</v>
      </c>
      <c r="EG178" s="14">
        <f t="shared" si="425"/>
        <v>1994</v>
      </c>
      <c r="EH178" s="14">
        <f t="shared" si="426"/>
        <v>2067</v>
      </c>
      <c r="EI178" s="14">
        <f t="shared" si="427"/>
        <v>2067</v>
      </c>
      <c r="EJ178" s="14">
        <f t="shared" si="428"/>
        <v>2416</v>
      </c>
      <c r="EK178" s="14">
        <f t="shared" si="429"/>
        <v>2575</v>
      </c>
      <c r="EL178" s="14">
        <f t="shared" si="430"/>
        <v>48080</v>
      </c>
      <c r="EM178" s="14">
        <f t="shared" si="431"/>
        <v>51250</v>
      </c>
      <c r="EN178" s="14">
        <f t="shared" si="432"/>
        <v>51250</v>
      </c>
      <c r="EO178" s="14">
        <f t="shared" si="433"/>
        <v>54700</v>
      </c>
      <c r="EP178" s="14">
        <f t="shared" si="434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  <c r="FF178" s="14">
        <f>INDEX(属性投放!$BP$6:$BP$85,(卡牌属性!$DU178-2)*20+卡牌属性!$DV178)</f>
        <v>550</v>
      </c>
      <c r="FG178" s="14">
        <f>INDEX(属性投放!$BP$6:$BP$85,(卡牌属性!$DU178-2)*20+卡牌属性!$DV178)</f>
        <v>550</v>
      </c>
      <c r="FH178" s="14">
        <f>INDEX(属性投放!$BP$6:$BP$85,(卡牌属性!$DU178-2)*20+卡牌属性!$DV178)</f>
        <v>550</v>
      </c>
      <c r="FI178" s="14">
        <f>INDEX(属性投放!$BP$6:$BP$85,(卡牌属性!$DU178-2)*20+卡牌属性!$DV178)</f>
        <v>550</v>
      </c>
      <c r="FJ178" s="14">
        <f>INDEX(属性投放!$BP$6:$BP$85,(卡牌属性!$DU178-2)*20+卡牌属性!$DV178)</f>
        <v>550</v>
      </c>
      <c r="FK178" s="14">
        <f>INDEX(属性投放!$BQ$6:$BQ$85,(卡牌属性!$DU178-2)*20+卡牌属性!$DV178)</f>
        <v>275</v>
      </c>
      <c r="FL178" s="14">
        <f>INDEX(属性投放!$BQ$6:$BQ$85,(卡牌属性!$DU178-2)*20+卡牌属性!$DV178)</f>
        <v>275</v>
      </c>
      <c r="FM178" s="14">
        <f>INDEX(属性投放!$BQ$6:$BQ$85,(卡牌属性!$DU178-2)*20+卡牌属性!$DV178)</f>
        <v>275</v>
      </c>
      <c r="FN178" s="14">
        <f>INDEX(属性投放!$BQ$6:$BQ$85,(卡牌属性!$DU178-2)*20+卡牌属性!$DV178)</f>
        <v>275</v>
      </c>
      <c r="FO178" s="14">
        <f>INDEX(属性投放!$BQ$6:$BQ$85,(卡牌属性!$DU178-2)*20+卡牌属性!$DV178)</f>
        <v>275</v>
      </c>
      <c r="FP178" s="14">
        <f>INDEX(属性投放!$BR$6:$BR$85,(卡牌属性!$DU178-2)*20+卡牌属性!$DV178)</f>
        <v>5500</v>
      </c>
      <c r="FQ178" s="14">
        <f>INDEX(属性投放!$BR$6:$BR$85,(卡牌属性!$DU178-2)*20+卡牌属性!$DV178)</f>
        <v>5500</v>
      </c>
      <c r="FR178" s="14">
        <f>INDEX(属性投放!$BR$6:$BR$85,(卡牌属性!$DU178-2)*20+卡牌属性!$DV178)</f>
        <v>5500</v>
      </c>
      <c r="FS178" s="14">
        <f>INDEX(属性投放!$BR$6:$BR$85,(卡牌属性!$DU178-2)*20+卡牌属性!$DV178)</f>
        <v>5500</v>
      </c>
      <c r="FT178" s="14">
        <f>INDEX(属性投放!$BR$6:$BR$85,(卡牌属性!$DU178-2)*20+卡牌属性!$DV178)</f>
        <v>5500</v>
      </c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</row>
    <row r="179" spans="31:191" ht="16.5" x14ac:dyDescent="0.2">
      <c r="AE179" s="13">
        <v>175</v>
      </c>
      <c r="AF179" s="13">
        <f t="shared" si="353"/>
        <v>9</v>
      </c>
      <c r="AG179" s="13">
        <f t="shared" si="321"/>
        <v>3</v>
      </c>
      <c r="AH179" s="14">
        <f t="shared" si="322"/>
        <v>1101009</v>
      </c>
      <c r="AI179" s="14" t="str">
        <f t="shared" si="323"/>
        <v>北落师门15突</v>
      </c>
      <c r="AJ179" s="25" t="s">
        <v>162</v>
      </c>
      <c r="AK179" s="14">
        <v>1</v>
      </c>
      <c r="AL179" s="14">
        <f t="shared" si="324"/>
        <v>15</v>
      </c>
      <c r="AM179" s="14">
        <f>INDEX(属性投放!$DE$6:$DE$85,(卡牌属性!AG179-2)*20+卡牌属性!AL179)</f>
        <v>7673</v>
      </c>
      <c r="AN179" s="14">
        <f t="shared" si="414"/>
        <v>7673</v>
      </c>
      <c r="AO179" s="14">
        <f t="shared" si="414"/>
        <v>7673</v>
      </c>
      <c r="AP179" s="14">
        <f t="shared" si="414"/>
        <v>7673</v>
      </c>
      <c r="AQ179" s="14">
        <f t="shared" si="414"/>
        <v>7673</v>
      </c>
      <c r="AR179" s="14">
        <f>INDEX(属性投放!$DF$6:$DF$85,(卡牌属性!AG179-2)*20+卡牌属性!AL179)</f>
        <v>3810</v>
      </c>
      <c r="AS179" s="14">
        <f t="shared" si="415"/>
        <v>3810</v>
      </c>
      <c r="AT179" s="14">
        <f t="shared" si="415"/>
        <v>3810</v>
      </c>
      <c r="AU179" s="14">
        <f t="shared" si="415"/>
        <v>3810</v>
      </c>
      <c r="AV179" s="14">
        <f t="shared" si="415"/>
        <v>3810</v>
      </c>
      <c r="AW179" s="14">
        <f>INDEX(属性投放!$DG$6:$DG$85,(卡牌属性!AG179-2)*20+卡牌属性!AL179)</f>
        <v>38265</v>
      </c>
      <c r="AX179" s="14">
        <f t="shared" si="416"/>
        <v>38265</v>
      </c>
      <c r="AY179" s="14">
        <f t="shared" si="416"/>
        <v>38265</v>
      </c>
      <c r="AZ179" s="14">
        <f t="shared" si="416"/>
        <v>38265</v>
      </c>
      <c r="BA179" s="14">
        <f t="shared" si="416"/>
        <v>38265</v>
      </c>
      <c r="BB179" s="14">
        <f>INDEX(属性投放!$DK$6:$DK$85,(卡牌属性!AG179-2)*20+卡牌属性!AL179)</f>
        <v>211</v>
      </c>
      <c r="BC179" s="14">
        <f t="shared" si="417"/>
        <v>211</v>
      </c>
      <c r="BD179" s="14">
        <f t="shared" si="417"/>
        <v>211</v>
      </c>
      <c r="BE179" s="14">
        <f t="shared" si="417"/>
        <v>211</v>
      </c>
      <c r="BF179" s="14">
        <f t="shared" si="417"/>
        <v>211</v>
      </c>
      <c r="BG179" s="14">
        <f>INDEX(属性投放!$DL$6:$DL$85,(卡牌属性!AG179-2)*20+卡牌属性!AL179)</f>
        <v>106</v>
      </c>
      <c r="BH179" s="14">
        <f t="shared" si="418"/>
        <v>106</v>
      </c>
      <c r="BI179" s="14">
        <f t="shared" si="418"/>
        <v>106</v>
      </c>
      <c r="BJ179" s="14">
        <f t="shared" si="418"/>
        <v>106</v>
      </c>
      <c r="BK179" s="14">
        <f t="shared" si="418"/>
        <v>106</v>
      </c>
      <c r="BL179" s="14">
        <f>INDEX(属性投放!$DM$6:$DM$85,(卡牌属性!AG179-2)*20+卡牌属性!AL179)</f>
        <v>1055</v>
      </c>
      <c r="BM179" s="14">
        <f t="shared" si="419"/>
        <v>1055</v>
      </c>
      <c r="BN179" s="14">
        <f t="shared" si="419"/>
        <v>1055</v>
      </c>
      <c r="BO179" s="14">
        <f t="shared" si="419"/>
        <v>1055</v>
      </c>
      <c r="BP179" s="14">
        <f t="shared" si="419"/>
        <v>1055</v>
      </c>
      <c r="BU179" s="13">
        <v>175</v>
      </c>
      <c r="BV179" s="13">
        <f t="shared" si="325"/>
        <v>9</v>
      </c>
      <c r="BW179" s="14">
        <f t="shared" si="326"/>
        <v>3</v>
      </c>
      <c r="BX179" s="14">
        <f t="shared" si="327"/>
        <v>1102009</v>
      </c>
      <c r="BY179" s="14" t="str">
        <f t="shared" si="328"/>
        <v>徐晃15突</v>
      </c>
      <c r="BZ179" s="25" t="s">
        <v>162</v>
      </c>
      <c r="CA179" s="14">
        <v>2</v>
      </c>
      <c r="CB179" s="14">
        <f t="shared" si="329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674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674</v>
      </c>
      <c r="CN179" s="14">
        <f>INDEX(属性投放!$BD$6:$BD$85,(BW179-2)*20+CB179)</f>
        <v>250</v>
      </c>
      <c r="CQ179" s="13">
        <v>175</v>
      </c>
      <c r="CR179" s="13">
        <f t="shared" si="354"/>
        <v>4</v>
      </c>
      <c r="CS179" s="13">
        <f t="shared" si="355"/>
        <v>19</v>
      </c>
      <c r="CT179" s="14">
        <f t="shared" si="356"/>
        <v>2</v>
      </c>
      <c r="CU179" s="14">
        <f t="shared" si="357"/>
        <v>1102004</v>
      </c>
      <c r="CV179" s="14" t="str">
        <f>INDEX($O$6:$O$36,CR179)&amp;"-"&amp;INDEX(属性投放!$AB$7:$AB$36,CX179)&amp;"-魂火-"&amp;CZ179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701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702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703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704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58"/>
        <v>4</v>
      </c>
      <c r="DS179" s="14">
        <f t="shared" si="359"/>
        <v>5</v>
      </c>
      <c r="DT179" s="14">
        <f t="shared" si="360"/>
        <v>7</v>
      </c>
      <c r="DU179" s="14">
        <f t="shared" si="333"/>
        <v>3</v>
      </c>
      <c r="DV179" s="14">
        <f t="shared" si="334"/>
        <v>15</v>
      </c>
      <c r="DW179" s="14">
        <f t="shared" si="335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20"/>
        <v>4415</v>
      </c>
      <c r="EC179" s="14">
        <f t="shared" si="421"/>
        <v>4771</v>
      </c>
      <c r="ED179" s="14">
        <f t="shared" si="422"/>
        <v>4946</v>
      </c>
      <c r="EE179" s="14">
        <f t="shared" si="423"/>
        <v>4946</v>
      </c>
      <c r="EF179" s="14">
        <f t="shared" si="424"/>
        <v>5788</v>
      </c>
      <c r="EG179" s="14">
        <f t="shared" si="425"/>
        <v>2360</v>
      </c>
      <c r="EH179" s="14">
        <f t="shared" si="426"/>
        <v>2433</v>
      </c>
      <c r="EI179" s="14">
        <f t="shared" si="427"/>
        <v>2433</v>
      </c>
      <c r="EJ179" s="14">
        <f t="shared" si="428"/>
        <v>2831</v>
      </c>
      <c r="EK179" s="14">
        <f t="shared" si="429"/>
        <v>3011</v>
      </c>
      <c r="EL179" s="14">
        <f t="shared" si="430"/>
        <v>56380</v>
      </c>
      <c r="EM179" s="14">
        <f t="shared" si="431"/>
        <v>59900</v>
      </c>
      <c r="EN179" s="14">
        <f t="shared" si="432"/>
        <v>59900</v>
      </c>
      <c r="EO179" s="14">
        <f t="shared" si="433"/>
        <v>63700</v>
      </c>
      <c r="EP179" s="14">
        <f t="shared" si="434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  <c r="FF179" s="14">
        <f>INDEX(属性投放!$BP$6:$BP$85,(卡牌属性!$DU179-2)*20+卡牌属性!$DV179)</f>
        <v>1000</v>
      </c>
      <c r="FG179" s="14">
        <f>INDEX(属性投放!$BP$6:$BP$85,(卡牌属性!$DU179-2)*20+卡牌属性!$DV179)</f>
        <v>1000</v>
      </c>
      <c r="FH179" s="14">
        <f>INDEX(属性投放!$BP$6:$BP$85,(卡牌属性!$DU179-2)*20+卡牌属性!$DV179)</f>
        <v>1000</v>
      </c>
      <c r="FI179" s="14">
        <f>INDEX(属性投放!$BP$6:$BP$85,(卡牌属性!$DU179-2)*20+卡牌属性!$DV179)</f>
        <v>1000</v>
      </c>
      <c r="FJ179" s="14">
        <f>INDEX(属性投放!$BP$6:$BP$85,(卡牌属性!$DU179-2)*20+卡牌属性!$DV179)</f>
        <v>1000</v>
      </c>
      <c r="FK179" s="14">
        <f>INDEX(属性投放!$BQ$6:$BQ$85,(卡牌属性!$DU179-2)*20+卡牌属性!$DV179)</f>
        <v>500</v>
      </c>
      <c r="FL179" s="14">
        <f>INDEX(属性投放!$BQ$6:$BQ$85,(卡牌属性!$DU179-2)*20+卡牌属性!$DV179)</f>
        <v>500</v>
      </c>
      <c r="FM179" s="14">
        <f>INDEX(属性投放!$BQ$6:$BQ$85,(卡牌属性!$DU179-2)*20+卡牌属性!$DV179)</f>
        <v>500</v>
      </c>
      <c r="FN179" s="14">
        <f>INDEX(属性投放!$BQ$6:$BQ$85,(卡牌属性!$DU179-2)*20+卡牌属性!$DV179)</f>
        <v>500</v>
      </c>
      <c r="FO179" s="14">
        <f>INDEX(属性投放!$BQ$6:$BQ$85,(卡牌属性!$DU179-2)*20+卡牌属性!$DV179)</f>
        <v>500</v>
      </c>
      <c r="FP179" s="14">
        <f>INDEX(属性投放!$BR$6:$BR$85,(卡牌属性!$DU179-2)*20+卡牌属性!$DV179)</f>
        <v>10000</v>
      </c>
      <c r="FQ179" s="14">
        <f>INDEX(属性投放!$BR$6:$BR$85,(卡牌属性!$DU179-2)*20+卡牌属性!$DV179)</f>
        <v>10000</v>
      </c>
      <c r="FR179" s="14">
        <f>INDEX(属性投放!$BR$6:$BR$85,(卡牌属性!$DU179-2)*20+卡牌属性!$DV179)</f>
        <v>10000</v>
      </c>
      <c r="FS179" s="14">
        <f>INDEX(属性投放!$BR$6:$BR$85,(卡牌属性!$DU179-2)*20+卡牌属性!$DV179)</f>
        <v>10000</v>
      </c>
      <c r="FT179" s="14">
        <f>INDEX(属性投放!$BR$6:$BR$85,(卡牌属性!$DU179-2)*20+卡牌属性!$DV179)</f>
        <v>10000</v>
      </c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</row>
    <row r="180" spans="31:191" ht="16.5" x14ac:dyDescent="0.2">
      <c r="AE180" s="13">
        <v>176</v>
      </c>
      <c r="AF180" s="13">
        <f t="shared" si="353"/>
        <v>9</v>
      </c>
      <c r="AG180" s="13">
        <f t="shared" si="321"/>
        <v>3</v>
      </c>
      <c r="AH180" s="14">
        <f t="shared" si="322"/>
        <v>1101009</v>
      </c>
      <c r="AI180" s="14" t="str">
        <f t="shared" si="323"/>
        <v>北落师门16突</v>
      </c>
      <c r="AJ180" s="25" t="s">
        <v>162</v>
      </c>
      <c r="AK180" s="14">
        <v>1</v>
      </c>
      <c r="AL180" s="14">
        <f t="shared" si="324"/>
        <v>16</v>
      </c>
      <c r="AM180" s="14">
        <f>INDEX(属性投放!$DE$6:$DE$85,(卡牌属性!AG180-2)*20+卡牌属性!AL180)</f>
        <v>13550</v>
      </c>
      <c r="AN180" s="14">
        <f t="shared" si="414"/>
        <v>13550</v>
      </c>
      <c r="AO180" s="14">
        <f t="shared" si="414"/>
        <v>13550</v>
      </c>
      <c r="AP180" s="14">
        <f t="shared" si="414"/>
        <v>13550</v>
      </c>
      <c r="AQ180" s="14">
        <f t="shared" si="414"/>
        <v>13550</v>
      </c>
      <c r="AR180" s="14">
        <f>INDEX(属性投放!$DF$6:$DF$85,(卡牌属性!AG180-2)*20+卡牌属性!AL180)</f>
        <v>6762</v>
      </c>
      <c r="AS180" s="14">
        <f t="shared" si="415"/>
        <v>6762</v>
      </c>
      <c r="AT180" s="14">
        <f t="shared" si="415"/>
        <v>6762</v>
      </c>
      <c r="AU180" s="14">
        <f t="shared" si="415"/>
        <v>6762</v>
      </c>
      <c r="AV180" s="14">
        <f t="shared" si="415"/>
        <v>6762</v>
      </c>
      <c r="AW180" s="14">
        <f>INDEX(属性投放!$DG$6:$DG$85,(卡牌属性!AG180-2)*20+卡牌属性!AL180)</f>
        <v>67650</v>
      </c>
      <c r="AX180" s="14">
        <f t="shared" si="416"/>
        <v>67650</v>
      </c>
      <c r="AY180" s="14">
        <f t="shared" si="416"/>
        <v>67650</v>
      </c>
      <c r="AZ180" s="14">
        <f t="shared" si="416"/>
        <v>67650</v>
      </c>
      <c r="BA180" s="14">
        <f t="shared" si="416"/>
        <v>67650</v>
      </c>
      <c r="BB180" s="14">
        <f>INDEX(属性投放!$DK$6:$DK$85,(卡牌属性!AG180-2)*20+卡牌属性!AL180)</f>
        <v>314</v>
      </c>
      <c r="BC180" s="14">
        <f t="shared" si="417"/>
        <v>314</v>
      </c>
      <c r="BD180" s="14">
        <f t="shared" si="417"/>
        <v>314</v>
      </c>
      <c r="BE180" s="14">
        <f t="shared" si="417"/>
        <v>314</v>
      </c>
      <c r="BF180" s="14">
        <f t="shared" si="417"/>
        <v>314</v>
      </c>
      <c r="BG180" s="14">
        <f>INDEX(属性投放!$DL$6:$DL$85,(卡牌属性!AG180-2)*20+卡牌属性!AL180)</f>
        <v>157</v>
      </c>
      <c r="BH180" s="14">
        <f t="shared" si="418"/>
        <v>157</v>
      </c>
      <c r="BI180" s="14">
        <f t="shared" si="418"/>
        <v>157</v>
      </c>
      <c r="BJ180" s="14">
        <f t="shared" si="418"/>
        <v>157</v>
      </c>
      <c r="BK180" s="14">
        <f t="shared" si="418"/>
        <v>157</v>
      </c>
      <c r="BL180" s="14">
        <f>INDEX(属性投放!$DM$6:$DM$85,(卡牌属性!AG180-2)*20+卡牌属性!AL180)</f>
        <v>1570</v>
      </c>
      <c r="BM180" s="14">
        <f t="shared" si="419"/>
        <v>1570</v>
      </c>
      <c r="BN180" s="14">
        <f t="shared" si="419"/>
        <v>1570</v>
      </c>
      <c r="BO180" s="14">
        <f t="shared" si="419"/>
        <v>1570</v>
      </c>
      <c r="BP180" s="14">
        <f t="shared" si="419"/>
        <v>1570</v>
      </c>
      <c r="BU180" s="13">
        <v>176</v>
      </c>
      <c r="BV180" s="13">
        <f t="shared" si="325"/>
        <v>9</v>
      </c>
      <c r="BW180" s="14">
        <f t="shared" si="326"/>
        <v>3</v>
      </c>
      <c r="BX180" s="14">
        <f t="shared" si="327"/>
        <v>1102009</v>
      </c>
      <c r="BY180" s="14" t="str">
        <f t="shared" si="328"/>
        <v>徐晃16突</v>
      </c>
      <c r="BZ180" s="25" t="s">
        <v>162</v>
      </c>
      <c r="CA180" s="14">
        <v>2</v>
      </c>
      <c r="CB180" s="14">
        <f t="shared" si="329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674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674</v>
      </c>
      <c r="CN180" s="14">
        <f>INDEX(属性投放!$BD$6:$BD$85,(BW180-2)*20+CB180)</f>
        <v>300</v>
      </c>
      <c r="CQ180" s="13">
        <v>176</v>
      </c>
      <c r="CR180" s="13">
        <f t="shared" si="354"/>
        <v>4</v>
      </c>
      <c r="CS180" s="13">
        <f t="shared" si="355"/>
        <v>20</v>
      </c>
      <c r="CT180" s="14">
        <f t="shared" si="356"/>
        <v>2</v>
      </c>
      <c r="CU180" s="14">
        <f t="shared" si="357"/>
        <v>1102004</v>
      </c>
      <c r="CV180" s="14" t="str">
        <f>INDEX($O$6:$O$36,CR180)&amp;"-"&amp;INDEX(属性投放!$AB$7:$AB$36,CX180)&amp;"-魂火-"&amp;CZ180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701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702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703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704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58"/>
        <v>4</v>
      </c>
      <c r="DS180" s="14">
        <f t="shared" si="359"/>
        <v>5</v>
      </c>
      <c r="DT180" s="14">
        <f t="shared" si="360"/>
        <v>7</v>
      </c>
      <c r="DU180" s="14">
        <f t="shared" si="333"/>
        <v>3</v>
      </c>
      <c r="DV180" s="14">
        <f t="shared" si="334"/>
        <v>16</v>
      </c>
      <c r="DW180" s="14">
        <f t="shared" si="335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20"/>
        <v>5575</v>
      </c>
      <c r="EC180" s="14">
        <f t="shared" si="421"/>
        <v>5971</v>
      </c>
      <c r="ED180" s="14">
        <f t="shared" si="422"/>
        <v>6154</v>
      </c>
      <c r="EE180" s="14">
        <f t="shared" si="423"/>
        <v>6154</v>
      </c>
      <c r="EF180" s="14">
        <f t="shared" si="424"/>
        <v>7108</v>
      </c>
      <c r="EG180" s="14">
        <f t="shared" si="425"/>
        <v>2964</v>
      </c>
      <c r="EH180" s="14">
        <f t="shared" si="426"/>
        <v>3037</v>
      </c>
      <c r="EI180" s="14">
        <f t="shared" si="427"/>
        <v>3037</v>
      </c>
      <c r="EJ180" s="14">
        <f t="shared" si="428"/>
        <v>3491</v>
      </c>
      <c r="EK180" s="14">
        <f t="shared" si="429"/>
        <v>3695</v>
      </c>
      <c r="EL180" s="14">
        <f t="shared" si="430"/>
        <v>69580</v>
      </c>
      <c r="EM180" s="14">
        <f t="shared" si="431"/>
        <v>73500</v>
      </c>
      <c r="EN180" s="14">
        <f t="shared" si="432"/>
        <v>73500</v>
      </c>
      <c r="EO180" s="14">
        <f t="shared" si="433"/>
        <v>77700</v>
      </c>
      <c r="EP180" s="14">
        <f t="shared" si="434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  <c r="FF180" s="14">
        <f>INDEX(属性投放!$BP$6:$BP$85,(卡牌属性!$DU180-2)*20+卡牌属性!$DV180)</f>
        <v>1000</v>
      </c>
      <c r="FG180" s="14">
        <f>INDEX(属性投放!$BP$6:$BP$85,(卡牌属性!$DU180-2)*20+卡牌属性!$DV180)</f>
        <v>1000</v>
      </c>
      <c r="FH180" s="14">
        <f>INDEX(属性投放!$BP$6:$BP$85,(卡牌属性!$DU180-2)*20+卡牌属性!$DV180)</f>
        <v>1000</v>
      </c>
      <c r="FI180" s="14">
        <f>INDEX(属性投放!$BP$6:$BP$85,(卡牌属性!$DU180-2)*20+卡牌属性!$DV180)</f>
        <v>1000</v>
      </c>
      <c r="FJ180" s="14">
        <f>INDEX(属性投放!$BP$6:$BP$85,(卡牌属性!$DU180-2)*20+卡牌属性!$DV180)</f>
        <v>1000</v>
      </c>
      <c r="FK180" s="14">
        <f>INDEX(属性投放!$BQ$6:$BQ$85,(卡牌属性!$DU180-2)*20+卡牌属性!$DV180)</f>
        <v>500</v>
      </c>
      <c r="FL180" s="14">
        <f>INDEX(属性投放!$BQ$6:$BQ$85,(卡牌属性!$DU180-2)*20+卡牌属性!$DV180)</f>
        <v>500</v>
      </c>
      <c r="FM180" s="14">
        <f>INDEX(属性投放!$BQ$6:$BQ$85,(卡牌属性!$DU180-2)*20+卡牌属性!$DV180)</f>
        <v>500</v>
      </c>
      <c r="FN180" s="14">
        <f>INDEX(属性投放!$BQ$6:$BQ$85,(卡牌属性!$DU180-2)*20+卡牌属性!$DV180)</f>
        <v>500</v>
      </c>
      <c r="FO180" s="14">
        <f>INDEX(属性投放!$BQ$6:$BQ$85,(卡牌属性!$DU180-2)*20+卡牌属性!$DV180)</f>
        <v>500</v>
      </c>
      <c r="FP180" s="14">
        <f>INDEX(属性投放!$BR$6:$BR$85,(卡牌属性!$DU180-2)*20+卡牌属性!$DV180)</f>
        <v>10000</v>
      </c>
      <c r="FQ180" s="14">
        <f>INDEX(属性投放!$BR$6:$BR$85,(卡牌属性!$DU180-2)*20+卡牌属性!$DV180)</f>
        <v>10000</v>
      </c>
      <c r="FR180" s="14">
        <f>INDEX(属性投放!$BR$6:$BR$85,(卡牌属性!$DU180-2)*20+卡牌属性!$DV180)</f>
        <v>10000</v>
      </c>
      <c r="FS180" s="14">
        <f>INDEX(属性投放!$BR$6:$BR$85,(卡牌属性!$DU180-2)*20+卡牌属性!$DV180)</f>
        <v>10000</v>
      </c>
      <c r="FT180" s="14">
        <f>INDEX(属性投放!$BR$6:$BR$85,(卡牌属性!$DU180-2)*20+卡牌属性!$DV180)</f>
        <v>10000</v>
      </c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</row>
    <row r="181" spans="31:191" ht="16.5" x14ac:dyDescent="0.2">
      <c r="AE181" s="13">
        <v>177</v>
      </c>
      <c r="AF181" s="13">
        <f t="shared" si="353"/>
        <v>9</v>
      </c>
      <c r="AG181" s="13">
        <f t="shared" si="321"/>
        <v>3</v>
      </c>
      <c r="AH181" s="14">
        <f t="shared" si="322"/>
        <v>1101009</v>
      </c>
      <c r="AI181" s="14" t="str">
        <f t="shared" si="323"/>
        <v>北落师门17突</v>
      </c>
      <c r="AJ181" s="25" t="s">
        <v>162</v>
      </c>
      <c r="AK181" s="14">
        <v>1</v>
      </c>
      <c r="AL181" s="14">
        <f t="shared" si="324"/>
        <v>17</v>
      </c>
      <c r="AM181" s="14">
        <f>INDEX(属性投放!$DE$6:$DE$85,(卡牌属性!AG181-2)*20+卡牌属性!AL181)</f>
        <v>14671</v>
      </c>
      <c r="AN181" s="14">
        <f t="shared" si="414"/>
        <v>14671</v>
      </c>
      <c r="AO181" s="14">
        <f t="shared" si="414"/>
        <v>14671</v>
      </c>
      <c r="AP181" s="14">
        <f t="shared" si="414"/>
        <v>14671</v>
      </c>
      <c r="AQ181" s="14">
        <f t="shared" si="414"/>
        <v>14671</v>
      </c>
      <c r="AR181" s="14">
        <f>INDEX(属性投放!$DF$6:$DF$85,(卡牌属性!AG181-2)*20+卡牌属性!AL181)</f>
        <v>7323</v>
      </c>
      <c r="AS181" s="14">
        <f t="shared" si="415"/>
        <v>7323</v>
      </c>
      <c r="AT181" s="14">
        <f t="shared" si="415"/>
        <v>7323</v>
      </c>
      <c r="AU181" s="14">
        <f t="shared" si="415"/>
        <v>7323</v>
      </c>
      <c r="AV181" s="14">
        <f t="shared" si="415"/>
        <v>7323</v>
      </c>
      <c r="AW181" s="14">
        <f>INDEX(属性投放!$DG$6:$DG$85,(卡牌属性!AG181-2)*20+卡牌属性!AL181)</f>
        <v>73255</v>
      </c>
      <c r="AX181" s="14">
        <f t="shared" si="416"/>
        <v>73255</v>
      </c>
      <c r="AY181" s="14">
        <f t="shared" si="416"/>
        <v>73255</v>
      </c>
      <c r="AZ181" s="14">
        <f t="shared" si="416"/>
        <v>73255</v>
      </c>
      <c r="BA181" s="14">
        <f t="shared" si="416"/>
        <v>73255</v>
      </c>
      <c r="BB181" s="14">
        <f>INDEX(属性投放!$DK$6:$DK$85,(卡牌属性!AG181-2)*20+卡牌属性!AL181)</f>
        <v>314</v>
      </c>
      <c r="BC181" s="14">
        <f t="shared" si="417"/>
        <v>314</v>
      </c>
      <c r="BD181" s="14">
        <f t="shared" si="417"/>
        <v>314</v>
      </c>
      <c r="BE181" s="14">
        <f t="shared" si="417"/>
        <v>314</v>
      </c>
      <c r="BF181" s="14">
        <f t="shared" si="417"/>
        <v>314</v>
      </c>
      <c r="BG181" s="14">
        <f>INDEX(属性投放!$DL$6:$DL$85,(卡牌属性!AG181-2)*20+卡牌属性!AL181)</f>
        <v>157</v>
      </c>
      <c r="BH181" s="14">
        <f t="shared" si="418"/>
        <v>157</v>
      </c>
      <c r="BI181" s="14">
        <f t="shared" si="418"/>
        <v>157</v>
      </c>
      <c r="BJ181" s="14">
        <f t="shared" si="418"/>
        <v>157</v>
      </c>
      <c r="BK181" s="14">
        <f t="shared" si="418"/>
        <v>157</v>
      </c>
      <c r="BL181" s="14">
        <f>INDEX(属性投放!$DM$6:$DM$85,(卡牌属性!AG181-2)*20+卡牌属性!AL181)</f>
        <v>1570</v>
      </c>
      <c r="BM181" s="14">
        <f t="shared" si="419"/>
        <v>1570</v>
      </c>
      <c r="BN181" s="14">
        <f t="shared" si="419"/>
        <v>1570</v>
      </c>
      <c r="BO181" s="14">
        <f t="shared" si="419"/>
        <v>1570</v>
      </c>
      <c r="BP181" s="14">
        <f t="shared" si="419"/>
        <v>1570</v>
      </c>
      <c r="BU181" s="13">
        <v>177</v>
      </c>
      <c r="BV181" s="13">
        <f t="shared" si="325"/>
        <v>9</v>
      </c>
      <c r="BW181" s="14">
        <f t="shared" si="326"/>
        <v>3</v>
      </c>
      <c r="BX181" s="14">
        <f t="shared" si="327"/>
        <v>1102009</v>
      </c>
      <c r="BY181" s="14" t="str">
        <f t="shared" si="328"/>
        <v>徐晃17突</v>
      </c>
      <c r="BZ181" s="25" t="s">
        <v>162</v>
      </c>
      <c r="CA181" s="14">
        <v>2</v>
      </c>
      <c r="CB181" s="14">
        <f t="shared" si="329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674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674</v>
      </c>
      <c r="CN181" s="14">
        <f>INDEX(属性投放!$BD$6:$BD$85,(BW181-2)*20+CB181)</f>
        <v>300</v>
      </c>
      <c r="CQ181" s="13">
        <v>177</v>
      </c>
      <c r="CR181" s="13">
        <f t="shared" si="354"/>
        <v>4</v>
      </c>
      <c r="CS181" s="13">
        <f t="shared" si="355"/>
        <v>21</v>
      </c>
      <c r="CT181" s="14">
        <f t="shared" si="356"/>
        <v>2</v>
      </c>
      <c r="CU181" s="14">
        <f t="shared" si="357"/>
        <v>1102004</v>
      </c>
      <c r="CV181" s="14" t="str">
        <f>INDEX($O$6:$O$36,CR181)&amp;"-"&amp;INDEX(属性投放!$AB$7:$AB$36,CX181)&amp;"-魂火-"&amp;CZ181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701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702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703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704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58"/>
        <v>4</v>
      </c>
      <c r="DS181" s="14">
        <f t="shared" si="359"/>
        <v>5</v>
      </c>
      <c r="DT181" s="14">
        <f t="shared" si="360"/>
        <v>7</v>
      </c>
      <c r="DU181" s="14">
        <f t="shared" si="333"/>
        <v>3</v>
      </c>
      <c r="DV181" s="14">
        <f t="shared" si="334"/>
        <v>17</v>
      </c>
      <c r="DW181" s="14">
        <f t="shared" si="335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20"/>
        <v>6750</v>
      </c>
      <c r="EC181" s="14">
        <f t="shared" si="421"/>
        <v>7181</v>
      </c>
      <c r="ED181" s="14">
        <f t="shared" si="422"/>
        <v>7399</v>
      </c>
      <c r="EE181" s="14">
        <f t="shared" si="423"/>
        <v>7399</v>
      </c>
      <c r="EF181" s="14">
        <f t="shared" si="424"/>
        <v>8458</v>
      </c>
      <c r="EG181" s="14">
        <f t="shared" si="425"/>
        <v>3569</v>
      </c>
      <c r="EH181" s="14">
        <f t="shared" si="426"/>
        <v>3663</v>
      </c>
      <c r="EI181" s="14">
        <f t="shared" si="427"/>
        <v>3663</v>
      </c>
      <c r="EJ181" s="14">
        <f t="shared" si="428"/>
        <v>4166</v>
      </c>
      <c r="EK181" s="14">
        <f t="shared" si="429"/>
        <v>4405</v>
      </c>
      <c r="EL181" s="14">
        <f t="shared" si="430"/>
        <v>83080</v>
      </c>
      <c r="EM181" s="14">
        <f t="shared" si="431"/>
        <v>87700</v>
      </c>
      <c r="EN181" s="14">
        <f t="shared" si="432"/>
        <v>87700</v>
      </c>
      <c r="EO181" s="14">
        <f t="shared" si="433"/>
        <v>92950</v>
      </c>
      <c r="EP181" s="14">
        <f t="shared" si="434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  <c r="FF181" s="14">
        <f>INDEX(属性投放!$BP$6:$BP$85,(卡牌属性!$DU181-2)*20+卡牌属性!$DV181)</f>
        <v>1000</v>
      </c>
      <c r="FG181" s="14">
        <f>INDEX(属性投放!$BP$6:$BP$85,(卡牌属性!$DU181-2)*20+卡牌属性!$DV181)</f>
        <v>1000</v>
      </c>
      <c r="FH181" s="14">
        <f>INDEX(属性投放!$BP$6:$BP$85,(卡牌属性!$DU181-2)*20+卡牌属性!$DV181)</f>
        <v>1000</v>
      </c>
      <c r="FI181" s="14">
        <f>INDEX(属性投放!$BP$6:$BP$85,(卡牌属性!$DU181-2)*20+卡牌属性!$DV181)</f>
        <v>1000</v>
      </c>
      <c r="FJ181" s="14">
        <f>INDEX(属性投放!$BP$6:$BP$85,(卡牌属性!$DU181-2)*20+卡牌属性!$DV181)</f>
        <v>1000</v>
      </c>
      <c r="FK181" s="14">
        <f>INDEX(属性投放!$BQ$6:$BQ$85,(卡牌属性!$DU181-2)*20+卡牌属性!$DV181)</f>
        <v>500</v>
      </c>
      <c r="FL181" s="14">
        <f>INDEX(属性投放!$BQ$6:$BQ$85,(卡牌属性!$DU181-2)*20+卡牌属性!$DV181)</f>
        <v>500</v>
      </c>
      <c r="FM181" s="14">
        <f>INDEX(属性投放!$BQ$6:$BQ$85,(卡牌属性!$DU181-2)*20+卡牌属性!$DV181)</f>
        <v>500</v>
      </c>
      <c r="FN181" s="14">
        <f>INDEX(属性投放!$BQ$6:$BQ$85,(卡牌属性!$DU181-2)*20+卡牌属性!$DV181)</f>
        <v>500</v>
      </c>
      <c r="FO181" s="14">
        <f>INDEX(属性投放!$BQ$6:$BQ$85,(卡牌属性!$DU181-2)*20+卡牌属性!$DV181)</f>
        <v>500</v>
      </c>
      <c r="FP181" s="14">
        <f>INDEX(属性投放!$BR$6:$BR$85,(卡牌属性!$DU181-2)*20+卡牌属性!$DV181)</f>
        <v>10000</v>
      </c>
      <c r="FQ181" s="14">
        <f>INDEX(属性投放!$BR$6:$BR$85,(卡牌属性!$DU181-2)*20+卡牌属性!$DV181)</f>
        <v>10000</v>
      </c>
      <c r="FR181" s="14">
        <f>INDEX(属性投放!$BR$6:$BR$85,(卡牌属性!$DU181-2)*20+卡牌属性!$DV181)</f>
        <v>10000</v>
      </c>
      <c r="FS181" s="14">
        <f>INDEX(属性投放!$BR$6:$BR$85,(卡牌属性!$DU181-2)*20+卡牌属性!$DV181)</f>
        <v>10000</v>
      </c>
      <c r="FT181" s="14">
        <f>INDEX(属性投放!$BR$6:$BR$85,(卡牌属性!$DU181-2)*20+卡牌属性!$DV181)</f>
        <v>10000</v>
      </c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</row>
    <row r="182" spans="31:191" ht="16.5" x14ac:dyDescent="0.2">
      <c r="AE182" s="13">
        <v>178</v>
      </c>
      <c r="AF182" s="13">
        <f t="shared" si="353"/>
        <v>9</v>
      </c>
      <c r="AG182" s="13">
        <f t="shared" si="321"/>
        <v>3</v>
      </c>
      <c r="AH182" s="14">
        <f t="shared" si="322"/>
        <v>1101009</v>
      </c>
      <c r="AI182" s="14" t="str">
        <f t="shared" si="323"/>
        <v>北落师门18突</v>
      </c>
      <c r="AJ182" s="25" t="s">
        <v>162</v>
      </c>
      <c r="AK182" s="14">
        <v>1</v>
      </c>
      <c r="AL182" s="14">
        <f t="shared" si="324"/>
        <v>18</v>
      </c>
      <c r="AM182" s="14">
        <f>INDEX(属性投放!$DE$6:$DE$85,(卡牌属性!AG182-2)*20+卡牌属性!AL182)</f>
        <v>15792</v>
      </c>
      <c r="AN182" s="14">
        <f t="shared" si="414"/>
        <v>15792</v>
      </c>
      <c r="AO182" s="14">
        <f t="shared" si="414"/>
        <v>15792</v>
      </c>
      <c r="AP182" s="14">
        <f t="shared" si="414"/>
        <v>15792</v>
      </c>
      <c r="AQ182" s="14">
        <f t="shared" si="414"/>
        <v>15792</v>
      </c>
      <c r="AR182" s="14">
        <f>INDEX(属性投放!$DF$6:$DF$85,(卡牌属性!AG182-2)*20+卡牌属性!AL182)</f>
        <v>7884</v>
      </c>
      <c r="AS182" s="14">
        <f t="shared" si="415"/>
        <v>7884</v>
      </c>
      <c r="AT182" s="14">
        <f t="shared" si="415"/>
        <v>7884</v>
      </c>
      <c r="AU182" s="14">
        <f t="shared" si="415"/>
        <v>7884</v>
      </c>
      <c r="AV182" s="14">
        <f t="shared" si="415"/>
        <v>7884</v>
      </c>
      <c r="AW182" s="14">
        <f>INDEX(属性投放!$DG$6:$DG$85,(卡牌属性!AG182-2)*20+卡牌属性!AL182)</f>
        <v>78860</v>
      </c>
      <c r="AX182" s="14">
        <f t="shared" si="416"/>
        <v>78860</v>
      </c>
      <c r="AY182" s="14">
        <f t="shared" si="416"/>
        <v>78860</v>
      </c>
      <c r="AZ182" s="14">
        <f t="shared" si="416"/>
        <v>78860</v>
      </c>
      <c r="BA182" s="14">
        <f t="shared" si="416"/>
        <v>78860</v>
      </c>
      <c r="BB182" s="14">
        <f>INDEX(属性投放!$DK$6:$DK$85,(卡牌属性!AG182-2)*20+卡牌属性!AL182)</f>
        <v>314</v>
      </c>
      <c r="BC182" s="14">
        <f t="shared" si="417"/>
        <v>314</v>
      </c>
      <c r="BD182" s="14">
        <f t="shared" si="417"/>
        <v>314</v>
      </c>
      <c r="BE182" s="14">
        <f t="shared" si="417"/>
        <v>314</v>
      </c>
      <c r="BF182" s="14">
        <f t="shared" si="417"/>
        <v>314</v>
      </c>
      <c r="BG182" s="14">
        <f>INDEX(属性投放!$DL$6:$DL$85,(卡牌属性!AG182-2)*20+卡牌属性!AL182)</f>
        <v>157</v>
      </c>
      <c r="BH182" s="14">
        <f t="shared" si="418"/>
        <v>157</v>
      </c>
      <c r="BI182" s="14">
        <f t="shared" si="418"/>
        <v>157</v>
      </c>
      <c r="BJ182" s="14">
        <f t="shared" si="418"/>
        <v>157</v>
      </c>
      <c r="BK182" s="14">
        <f t="shared" si="418"/>
        <v>157</v>
      </c>
      <c r="BL182" s="14">
        <f>INDEX(属性投放!$DM$6:$DM$85,(卡牌属性!AG182-2)*20+卡牌属性!AL182)</f>
        <v>1570</v>
      </c>
      <c r="BM182" s="14">
        <f t="shared" si="419"/>
        <v>1570</v>
      </c>
      <c r="BN182" s="14">
        <f t="shared" si="419"/>
        <v>1570</v>
      </c>
      <c r="BO182" s="14">
        <f t="shared" si="419"/>
        <v>1570</v>
      </c>
      <c r="BP182" s="14">
        <f t="shared" si="419"/>
        <v>1570</v>
      </c>
      <c r="BU182" s="13">
        <v>178</v>
      </c>
      <c r="BV182" s="13">
        <f t="shared" si="325"/>
        <v>9</v>
      </c>
      <c r="BW182" s="14">
        <f t="shared" si="326"/>
        <v>3</v>
      </c>
      <c r="BX182" s="14">
        <f t="shared" si="327"/>
        <v>1102009</v>
      </c>
      <c r="BY182" s="14" t="str">
        <f t="shared" si="328"/>
        <v>徐晃18突</v>
      </c>
      <c r="BZ182" s="25" t="s">
        <v>162</v>
      </c>
      <c r="CA182" s="14">
        <v>2</v>
      </c>
      <c r="CB182" s="14">
        <f t="shared" si="329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674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674</v>
      </c>
      <c r="CN182" s="14">
        <f>INDEX(属性投放!$BD$6:$BD$85,(BW182-2)*20+CB182)</f>
        <v>300</v>
      </c>
      <c r="CQ182" s="13">
        <v>178</v>
      </c>
      <c r="CR182" s="13">
        <f t="shared" si="354"/>
        <v>4</v>
      </c>
      <c r="CS182" s="13">
        <f t="shared" si="355"/>
        <v>22</v>
      </c>
      <c r="CT182" s="14">
        <f t="shared" si="356"/>
        <v>2</v>
      </c>
      <c r="CU182" s="14">
        <f t="shared" si="357"/>
        <v>1102004</v>
      </c>
      <c r="CV182" s="14" t="str">
        <f>INDEX($O$6:$O$36,CR182)&amp;"-"&amp;INDEX(属性投放!$AB$7:$AB$36,CX182)&amp;"-魂火-"&amp;CZ182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701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702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703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704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58"/>
        <v>4</v>
      </c>
      <c r="DS182" s="14">
        <f t="shared" si="359"/>
        <v>5</v>
      </c>
      <c r="DT182" s="14">
        <f t="shared" si="360"/>
        <v>7</v>
      </c>
      <c r="DU182" s="14">
        <f t="shared" si="333"/>
        <v>3</v>
      </c>
      <c r="DV182" s="14">
        <f t="shared" si="334"/>
        <v>18</v>
      </c>
      <c r="DW182" s="14">
        <f t="shared" si="335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20"/>
        <v>7950</v>
      </c>
      <c r="EC182" s="14">
        <f t="shared" si="421"/>
        <v>8421</v>
      </c>
      <c r="ED182" s="14">
        <f t="shared" si="422"/>
        <v>8679</v>
      </c>
      <c r="EE182" s="14">
        <f t="shared" si="423"/>
        <v>8679</v>
      </c>
      <c r="EF182" s="14">
        <f t="shared" si="424"/>
        <v>9858</v>
      </c>
      <c r="EG182" s="14">
        <f t="shared" si="425"/>
        <v>4189</v>
      </c>
      <c r="EH182" s="14">
        <f t="shared" si="426"/>
        <v>4307</v>
      </c>
      <c r="EI182" s="14">
        <f t="shared" si="427"/>
        <v>4307</v>
      </c>
      <c r="EJ182" s="14">
        <f t="shared" si="428"/>
        <v>4866</v>
      </c>
      <c r="EK182" s="14">
        <f t="shared" si="429"/>
        <v>5145</v>
      </c>
      <c r="EL182" s="14">
        <f t="shared" si="430"/>
        <v>97080</v>
      </c>
      <c r="EM182" s="14">
        <f t="shared" si="431"/>
        <v>102500</v>
      </c>
      <c r="EN182" s="14">
        <f t="shared" si="432"/>
        <v>102500</v>
      </c>
      <c r="EO182" s="14">
        <f t="shared" si="433"/>
        <v>108950</v>
      </c>
      <c r="EP182" s="14">
        <f t="shared" si="434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  <c r="FF182" s="14">
        <f>INDEX(属性投放!$BP$6:$BP$85,(卡牌属性!$DU182-2)*20+卡牌属性!$DV182)</f>
        <v>1800</v>
      </c>
      <c r="FG182" s="14">
        <f>INDEX(属性投放!$BP$6:$BP$85,(卡牌属性!$DU182-2)*20+卡牌属性!$DV182)</f>
        <v>1800</v>
      </c>
      <c r="FH182" s="14">
        <f>INDEX(属性投放!$BP$6:$BP$85,(卡牌属性!$DU182-2)*20+卡牌属性!$DV182)</f>
        <v>1800</v>
      </c>
      <c r="FI182" s="14">
        <f>INDEX(属性投放!$BP$6:$BP$85,(卡牌属性!$DU182-2)*20+卡牌属性!$DV182)</f>
        <v>1800</v>
      </c>
      <c r="FJ182" s="14">
        <f>INDEX(属性投放!$BP$6:$BP$85,(卡牌属性!$DU182-2)*20+卡牌属性!$DV182)</f>
        <v>1800</v>
      </c>
      <c r="FK182" s="14">
        <f>INDEX(属性投放!$BQ$6:$BQ$85,(卡牌属性!$DU182-2)*20+卡牌属性!$DV182)</f>
        <v>900</v>
      </c>
      <c r="FL182" s="14">
        <f>INDEX(属性投放!$BQ$6:$BQ$85,(卡牌属性!$DU182-2)*20+卡牌属性!$DV182)</f>
        <v>900</v>
      </c>
      <c r="FM182" s="14">
        <f>INDEX(属性投放!$BQ$6:$BQ$85,(卡牌属性!$DU182-2)*20+卡牌属性!$DV182)</f>
        <v>900</v>
      </c>
      <c r="FN182" s="14">
        <f>INDEX(属性投放!$BQ$6:$BQ$85,(卡牌属性!$DU182-2)*20+卡牌属性!$DV182)</f>
        <v>900</v>
      </c>
      <c r="FO182" s="14">
        <f>INDEX(属性投放!$BQ$6:$BQ$85,(卡牌属性!$DU182-2)*20+卡牌属性!$DV182)</f>
        <v>900</v>
      </c>
      <c r="FP182" s="14">
        <f>INDEX(属性投放!$BR$6:$BR$85,(卡牌属性!$DU182-2)*20+卡牌属性!$DV182)</f>
        <v>18000</v>
      </c>
      <c r="FQ182" s="14">
        <f>INDEX(属性投放!$BR$6:$BR$85,(卡牌属性!$DU182-2)*20+卡牌属性!$DV182)</f>
        <v>18000</v>
      </c>
      <c r="FR182" s="14">
        <f>INDEX(属性投放!$BR$6:$BR$85,(卡牌属性!$DU182-2)*20+卡牌属性!$DV182)</f>
        <v>18000</v>
      </c>
      <c r="FS182" s="14">
        <f>INDEX(属性投放!$BR$6:$BR$85,(卡牌属性!$DU182-2)*20+卡牌属性!$DV182)</f>
        <v>18000</v>
      </c>
      <c r="FT182" s="14">
        <f>INDEX(属性投放!$BR$6:$BR$85,(卡牌属性!$DU182-2)*20+卡牌属性!$DV182)</f>
        <v>18000</v>
      </c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</row>
    <row r="183" spans="31:191" ht="16.5" x14ac:dyDescent="0.2">
      <c r="AE183" s="13">
        <v>179</v>
      </c>
      <c r="AF183" s="13">
        <f t="shared" si="353"/>
        <v>9</v>
      </c>
      <c r="AG183" s="13">
        <f t="shared" si="321"/>
        <v>3</v>
      </c>
      <c r="AH183" s="14">
        <f t="shared" si="322"/>
        <v>1101009</v>
      </c>
      <c r="AI183" s="14" t="str">
        <f t="shared" si="323"/>
        <v>北落师门19突</v>
      </c>
      <c r="AJ183" s="25" t="s">
        <v>162</v>
      </c>
      <c r="AK183" s="14">
        <v>1</v>
      </c>
      <c r="AL183" s="14">
        <f t="shared" si="324"/>
        <v>19</v>
      </c>
      <c r="AM183" s="14">
        <f>INDEX(属性投放!$DE$6:$DE$85,(卡牌属性!AG183-2)*20+卡牌属性!AL183)</f>
        <v>24763</v>
      </c>
      <c r="AN183" s="14">
        <f t="shared" si="414"/>
        <v>24763</v>
      </c>
      <c r="AO183" s="14">
        <f t="shared" si="414"/>
        <v>24763</v>
      </c>
      <c r="AP183" s="14">
        <f t="shared" si="414"/>
        <v>24763</v>
      </c>
      <c r="AQ183" s="14">
        <f t="shared" si="414"/>
        <v>24763</v>
      </c>
      <c r="AR183" s="14">
        <f>INDEX(属性投放!$DF$6:$DF$85,(卡牌属性!AG183-2)*20+卡牌属性!AL183)</f>
        <v>12370</v>
      </c>
      <c r="AS183" s="14">
        <f t="shared" si="415"/>
        <v>12370</v>
      </c>
      <c r="AT183" s="14">
        <f t="shared" si="415"/>
        <v>12370</v>
      </c>
      <c r="AU183" s="14">
        <f t="shared" si="415"/>
        <v>12370</v>
      </c>
      <c r="AV183" s="14">
        <f t="shared" si="415"/>
        <v>12370</v>
      </c>
      <c r="AW183" s="14">
        <f>INDEX(属性投放!$DG$6:$DG$85,(卡牌属性!AG183-2)*20+卡牌属性!AL183)</f>
        <v>123715</v>
      </c>
      <c r="AX183" s="14">
        <f t="shared" si="416"/>
        <v>123715</v>
      </c>
      <c r="AY183" s="14">
        <f t="shared" si="416"/>
        <v>123715</v>
      </c>
      <c r="AZ183" s="14">
        <f t="shared" si="416"/>
        <v>123715</v>
      </c>
      <c r="BA183" s="14">
        <f t="shared" si="416"/>
        <v>123715</v>
      </c>
      <c r="BB183" s="14">
        <f>INDEX(属性投放!$DK$6:$DK$85,(卡牌属性!AG183-2)*20+卡牌属性!AL183)</f>
        <v>620</v>
      </c>
      <c r="BC183" s="14">
        <f t="shared" si="417"/>
        <v>620</v>
      </c>
      <c r="BD183" s="14">
        <f t="shared" si="417"/>
        <v>620</v>
      </c>
      <c r="BE183" s="14">
        <f t="shared" si="417"/>
        <v>620</v>
      </c>
      <c r="BF183" s="14">
        <f t="shared" si="417"/>
        <v>620</v>
      </c>
      <c r="BG183" s="14">
        <f>INDEX(属性投放!$DL$6:$DL$85,(卡牌属性!AG183-2)*20+卡牌属性!AL183)</f>
        <v>310</v>
      </c>
      <c r="BH183" s="14">
        <f t="shared" si="418"/>
        <v>310</v>
      </c>
      <c r="BI183" s="14">
        <f t="shared" si="418"/>
        <v>310</v>
      </c>
      <c r="BJ183" s="14">
        <f t="shared" si="418"/>
        <v>310</v>
      </c>
      <c r="BK183" s="14">
        <f t="shared" si="418"/>
        <v>310</v>
      </c>
      <c r="BL183" s="14">
        <f>INDEX(属性投放!$DM$6:$DM$85,(卡牌属性!AG183-2)*20+卡牌属性!AL183)</f>
        <v>3100</v>
      </c>
      <c r="BM183" s="14">
        <f t="shared" si="419"/>
        <v>3100</v>
      </c>
      <c r="BN183" s="14">
        <f t="shared" si="419"/>
        <v>3100</v>
      </c>
      <c r="BO183" s="14">
        <f t="shared" si="419"/>
        <v>3100</v>
      </c>
      <c r="BP183" s="14">
        <f t="shared" si="419"/>
        <v>3100</v>
      </c>
      <c r="BU183" s="13">
        <v>179</v>
      </c>
      <c r="BV183" s="13">
        <f t="shared" si="325"/>
        <v>9</v>
      </c>
      <c r="BW183" s="14">
        <f t="shared" si="326"/>
        <v>3</v>
      </c>
      <c r="BX183" s="14">
        <f t="shared" si="327"/>
        <v>1102009</v>
      </c>
      <c r="BY183" s="14" t="str">
        <f t="shared" si="328"/>
        <v>徐晃19突</v>
      </c>
      <c r="BZ183" s="25" t="s">
        <v>162</v>
      </c>
      <c r="CA183" s="14">
        <v>2</v>
      </c>
      <c r="CB183" s="14">
        <f t="shared" si="329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674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674</v>
      </c>
      <c r="CN183" s="14">
        <f>INDEX(属性投放!$BD$6:$BD$85,(BW183-2)*20+CB183)</f>
        <v>400</v>
      </c>
      <c r="CQ183" s="13">
        <v>179</v>
      </c>
      <c r="CR183" s="13">
        <f t="shared" si="354"/>
        <v>4</v>
      </c>
      <c r="CS183" s="13">
        <f t="shared" si="355"/>
        <v>23</v>
      </c>
      <c r="CT183" s="14">
        <f t="shared" si="356"/>
        <v>2</v>
      </c>
      <c r="CU183" s="14">
        <f t="shared" si="357"/>
        <v>1102004</v>
      </c>
      <c r="CV183" s="14" t="str">
        <f>INDEX($O$6:$O$36,CR183)&amp;"-"&amp;INDEX(属性投放!$AB$7:$AB$36,CX183)&amp;"-魂火-"&amp;CZ183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701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702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703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704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58"/>
        <v>4</v>
      </c>
      <c r="DS183" s="14">
        <f t="shared" si="359"/>
        <v>5</v>
      </c>
      <c r="DT183" s="14">
        <f t="shared" si="360"/>
        <v>7</v>
      </c>
      <c r="DU183" s="14">
        <f t="shared" si="333"/>
        <v>3</v>
      </c>
      <c r="DV183" s="14">
        <f t="shared" si="334"/>
        <v>19</v>
      </c>
      <c r="DW183" s="14">
        <f t="shared" si="335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20"/>
        <v>9925</v>
      </c>
      <c r="EC183" s="14">
        <f t="shared" si="421"/>
        <v>10431</v>
      </c>
      <c r="ED183" s="14">
        <f t="shared" si="422"/>
        <v>10724</v>
      </c>
      <c r="EE183" s="14">
        <f t="shared" si="423"/>
        <v>10724</v>
      </c>
      <c r="EF183" s="14">
        <f t="shared" si="424"/>
        <v>12008</v>
      </c>
      <c r="EG183" s="14">
        <f t="shared" si="425"/>
        <v>5194</v>
      </c>
      <c r="EH183" s="14">
        <f t="shared" si="426"/>
        <v>5333</v>
      </c>
      <c r="EI183" s="14">
        <f t="shared" si="427"/>
        <v>5333</v>
      </c>
      <c r="EJ183" s="14">
        <f t="shared" si="428"/>
        <v>5941</v>
      </c>
      <c r="EK183" s="14">
        <f t="shared" si="429"/>
        <v>6255</v>
      </c>
      <c r="EL183" s="14">
        <f t="shared" si="430"/>
        <v>118580</v>
      </c>
      <c r="EM183" s="14">
        <f t="shared" si="431"/>
        <v>124700</v>
      </c>
      <c r="EN183" s="14">
        <f t="shared" si="432"/>
        <v>124700</v>
      </c>
      <c r="EO183" s="14">
        <f t="shared" si="433"/>
        <v>132200</v>
      </c>
      <c r="EP183" s="14">
        <f t="shared" si="434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  <c r="FF183" s="14">
        <f>INDEX(属性投放!$BP$6:$BP$85,(卡牌属性!$DU183-2)*20+卡牌属性!$DV183)</f>
        <v>1800</v>
      </c>
      <c r="FG183" s="14">
        <f>INDEX(属性投放!$BP$6:$BP$85,(卡牌属性!$DU183-2)*20+卡牌属性!$DV183)</f>
        <v>1800</v>
      </c>
      <c r="FH183" s="14">
        <f>INDEX(属性投放!$BP$6:$BP$85,(卡牌属性!$DU183-2)*20+卡牌属性!$DV183)</f>
        <v>1800</v>
      </c>
      <c r="FI183" s="14">
        <f>INDEX(属性投放!$BP$6:$BP$85,(卡牌属性!$DU183-2)*20+卡牌属性!$DV183)</f>
        <v>1800</v>
      </c>
      <c r="FJ183" s="14">
        <f>INDEX(属性投放!$BP$6:$BP$85,(卡牌属性!$DU183-2)*20+卡牌属性!$DV183)</f>
        <v>1800</v>
      </c>
      <c r="FK183" s="14">
        <f>INDEX(属性投放!$BQ$6:$BQ$85,(卡牌属性!$DU183-2)*20+卡牌属性!$DV183)</f>
        <v>900</v>
      </c>
      <c r="FL183" s="14">
        <f>INDEX(属性投放!$BQ$6:$BQ$85,(卡牌属性!$DU183-2)*20+卡牌属性!$DV183)</f>
        <v>900</v>
      </c>
      <c r="FM183" s="14">
        <f>INDEX(属性投放!$BQ$6:$BQ$85,(卡牌属性!$DU183-2)*20+卡牌属性!$DV183)</f>
        <v>900</v>
      </c>
      <c r="FN183" s="14">
        <f>INDEX(属性投放!$BQ$6:$BQ$85,(卡牌属性!$DU183-2)*20+卡牌属性!$DV183)</f>
        <v>900</v>
      </c>
      <c r="FO183" s="14">
        <f>INDEX(属性投放!$BQ$6:$BQ$85,(卡牌属性!$DU183-2)*20+卡牌属性!$DV183)</f>
        <v>900</v>
      </c>
      <c r="FP183" s="14">
        <f>INDEX(属性投放!$BR$6:$BR$85,(卡牌属性!$DU183-2)*20+卡牌属性!$DV183)</f>
        <v>18000</v>
      </c>
      <c r="FQ183" s="14">
        <f>INDEX(属性投放!$BR$6:$BR$85,(卡牌属性!$DU183-2)*20+卡牌属性!$DV183)</f>
        <v>18000</v>
      </c>
      <c r="FR183" s="14">
        <f>INDEX(属性投放!$BR$6:$BR$85,(卡牌属性!$DU183-2)*20+卡牌属性!$DV183)</f>
        <v>18000</v>
      </c>
      <c r="FS183" s="14">
        <f>INDEX(属性投放!$BR$6:$BR$85,(卡牌属性!$DU183-2)*20+卡牌属性!$DV183)</f>
        <v>18000</v>
      </c>
      <c r="FT183" s="14">
        <f>INDEX(属性投放!$BR$6:$BR$85,(卡牌属性!$DU183-2)*20+卡牌属性!$DV183)</f>
        <v>18000</v>
      </c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</row>
    <row r="184" spans="31:191" ht="16.5" x14ac:dyDescent="0.2">
      <c r="AE184" s="13">
        <v>180</v>
      </c>
      <c r="AF184" s="13">
        <f t="shared" si="353"/>
        <v>9</v>
      </c>
      <c r="AG184" s="13">
        <f t="shared" si="321"/>
        <v>3</v>
      </c>
      <c r="AH184" s="14">
        <f t="shared" si="322"/>
        <v>1101009</v>
      </c>
      <c r="AI184" s="14" t="str">
        <f t="shared" si="323"/>
        <v>北落师门20突</v>
      </c>
      <c r="AJ184" s="25" t="s">
        <v>162</v>
      </c>
      <c r="AK184" s="14">
        <v>1</v>
      </c>
      <c r="AL184" s="14">
        <f t="shared" si="324"/>
        <v>20</v>
      </c>
      <c r="AM184" s="14">
        <f>INDEX(属性投放!$DE$6:$DE$85,(卡牌属性!AG184-2)*20+卡牌属性!AL184)</f>
        <v>26093</v>
      </c>
      <c r="AN184" s="14">
        <f t="shared" si="414"/>
        <v>26093</v>
      </c>
      <c r="AO184" s="14">
        <f t="shared" si="414"/>
        <v>26093</v>
      </c>
      <c r="AP184" s="14">
        <f t="shared" si="414"/>
        <v>26093</v>
      </c>
      <c r="AQ184" s="14">
        <f t="shared" si="414"/>
        <v>26093</v>
      </c>
      <c r="AR184" s="14">
        <f>INDEX(属性投放!$DF$6:$DF$85,(卡牌属性!AG184-2)*20+卡牌属性!AL184)</f>
        <v>13035</v>
      </c>
      <c r="AS184" s="14">
        <f t="shared" si="415"/>
        <v>13035</v>
      </c>
      <c r="AT184" s="14">
        <f t="shared" si="415"/>
        <v>13035</v>
      </c>
      <c r="AU184" s="14">
        <f t="shared" si="415"/>
        <v>13035</v>
      </c>
      <c r="AV184" s="14">
        <f t="shared" si="415"/>
        <v>13035</v>
      </c>
      <c r="AW184" s="14">
        <f>INDEX(属性投放!$DG$6:$DG$85,(卡牌属性!AG184-2)*20+卡牌属性!AL184)</f>
        <v>130365</v>
      </c>
      <c r="AX184" s="14">
        <f t="shared" si="416"/>
        <v>130365</v>
      </c>
      <c r="AY184" s="14">
        <f t="shared" si="416"/>
        <v>130365</v>
      </c>
      <c r="AZ184" s="14">
        <f t="shared" si="416"/>
        <v>130365</v>
      </c>
      <c r="BA184" s="14">
        <f t="shared" si="416"/>
        <v>130365</v>
      </c>
      <c r="BB184" s="14">
        <f>INDEX(属性投放!$DK$6:$DK$85,(卡牌属性!AG184-2)*20+卡牌属性!AL184)</f>
        <v>620</v>
      </c>
      <c r="BC184" s="14">
        <f t="shared" si="417"/>
        <v>620</v>
      </c>
      <c r="BD184" s="14">
        <f t="shared" si="417"/>
        <v>620</v>
      </c>
      <c r="BE184" s="14">
        <f t="shared" si="417"/>
        <v>620</v>
      </c>
      <c r="BF184" s="14">
        <f t="shared" si="417"/>
        <v>620</v>
      </c>
      <c r="BG184" s="14">
        <f>INDEX(属性投放!$DL$6:$DL$85,(卡牌属性!AG184-2)*20+卡牌属性!AL184)</f>
        <v>310</v>
      </c>
      <c r="BH184" s="14">
        <f t="shared" si="418"/>
        <v>310</v>
      </c>
      <c r="BI184" s="14">
        <f t="shared" si="418"/>
        <v>310</v>
      </c>
      <c r="BJ184" s="14">
        <f t="shared" si="418"/>
        <v>310</v>
      </c>
      <c r="BK184" s="14">
        <f t="shared" si="418"/>
        <v>310</v>
      </c>
      <c r="BL184" s="14">
        <f>INDEX(属性投放!$DM$6:$DM$85,(卡牌属性!AG184-2)*20+卡牌属性!AL184)</f>
        <v>3100</v>
      </c>
      <c r="BM184" s="14">
        <f t="shared" si="419"/>
        <v>3100</v>
      </c>
      <c r="BN184" s="14">
        <f t="shared" si="419"/>
        <v>3100</v>
      </c>
      <c r="BO184" s="14">
        <f t="shared" si="419"/>
        <v>3100</v>
      </c>
      <c r="BP184" s="14">
        <f t="shared" si="419"/>
        <v>3100</v>
      </c>
      <c r="BU184" s="13">
        <v>180</v>
      </c>
      <c r="BV184" s="13">
        <f t="shared" si="325"/>
        <v>9</v>
      </c>
      <c r="BW184" s="14">
        <f t="shared" si="326"/>
        <v>3</v>
      </c>
      <c r="BX184" s="14">
        <f t="shared" si="327"/>
        <v>1102009</v>
      </c>
      <c r="BY184" s="14" t="str">
        <f t="shared" si="328"/>
        <v>徐晃20突</v>
      </c>
      <c r="BZ184" s="25" t="s">
        <v>162</v>
      </c>
      <c r="CA184" s="14">
        <v>2</v>
      </c>
      <c r="CB184" s="14">
        <f t="shared" si="329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674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674</v>
      </c>
      <c r="CN184" s="14">
        <f>INDEX(属性投放!$BD$6:$BD$85,(BW184-2)*20+CB184)</f>
        <v>400</v>
      </c>
      <c r="CQ184" s="13">
        <v>180</v>
      </c>
      <c r="CR184" s="13">
        <f t="shared" si="354"/>
        <v>4</v>
      </c>
      <c r="CS184" s="13">
        <f t="shared" si="355"/>
        <v>24</v>
      </c>
      <c r="CT184" s="14">
        <f t="shared" si="356"/>
        <v>2</v>
      </c>
      <c r="CU184" s="14">
        <f t="shared" si="357"/>
        <v>1102004</v>
      </c>
      <c r="CV184" s="14" t="str">
        <f>INDEX($O$6:$O$36,CR184)&amp;"-"&amp;INDEX(属性投放!$AB$7:$AB$36,CX184)&amp;"-魂火-"&amp;CZ184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701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702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703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704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58"/>
        <v>4</v>
      </c>
      <c r="DS184" s="14">
        <f t="shared" si="359"/>
        <v>5</v>
      </c>
      <c r="DT184" s="14">
        <f t="shared" si="360"/>
        <v>7</v>
      </c>
      <c r="DU184" s="14">
        <f t="shared" si="333"/>
        <v>3</v>
      </c>
      <c r="DV184" s="14">
        <f t="shared" si="334"/>
        <v>20</v>
      </c>
      <c r="DW184" s="14">
        <f t="shared" si="335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20"/>
        <v>11965</v>
      </c>
      <c r="EC184" s="14">
        <f t="shared" si="421"/>
        <v>12551</v>
      </c>
      <c r="ED184" s="14">
        <f t="shared" si="422"/>
        <v>12884</v>
      </c>
      <c r="EE184" s="14">
        <f t="shared" si="423"/>
        <v>12884</v>
      </c>
      <c r="EF184" s="14">
        <f t="shared" si="424"/>
        <v>14408</v>
      </c>
      <c r="EG184" s="14">
        <f t="shared" si="425"/>
        <v>6254</v>
      </c>
      <c r="EH184" s="14">
        <f t="shared" si="426"/>
        <v>6417</v>
      </c>
      <c r="EI184" s="14">
        <f t="shared" si="427"/>
        <v>6417</v>
      </c>
      <c r="EJ184" s="14">
        <f t="shared" si="428"/>
        <v>7145</v>
      </c>
      <c r="EK184" s="14">
        <f t="shared" si="429"/>
        <v>7475</v>
      </c>
      <c r="EL184" s="14">
        <f t="shared" si="430"/>
        <v>142580</v>
      </c>
      <c r="EM184" s="14">
        <f t="shared" si="431"/>
        <v>149100</v>
      </c>
      <c r="EN184" s="14">
        <f t="shared" si="432"/>
        <v>149100</v>
      </c>
      <c r="EO184" s="14">
        <f t="shared" si="433"/>
        <v>158200</v>
      </c>
      <c r="EP184" s="14">
        <f t="shared" si="434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  <c r="FF184" s="14">
        <f>INDEX(属性投放!$BP$6:$BP$85,(卡牌属性!$DU184-2)*20+卡牌属性!$DV184)</f>
        <v>2000</v>
      </c>
      <c r="FG184" s="14">
        <f>INDEX(属性投放!$BP$6:$BP$85,(卡牌属性!$DU184-2)*20+卡牌属性!$DV184)</f>
        <v>2000</v>
      </c>
      <c r="FH184" s="14">
        <f>INDEX(属性投放!$BP$6:$BP$85,(卡牌属性!$DU184-2)*20+卡牌属性!$DV184)</f>
        <v>2000</v>
      </c>
      <c r="FI184" s="14">
        <f>INDEX(属性投放!$BP$6:$BP$85,(卡牌属性!$DU184-2)*20+卡牌属性!$DV184)</f>
        <v>2000</v>
      </c>
      <c r="FJ184" s="14">
        <f>INDEX(属性投放!$BP$6:$BP$85,(卡牌属性!$DU184-2)*20+卡牌属性!$DV184)</f>
        <v>2000</v>
      </c>
      <c r="FK184" s="14">
        <f>INDEX(属性投放!$BQ$6:$BQ$85,(卡牌属性!$DU184-2)*20+卡牌属性!$DV184)</f>
        <v>1000</v>
      </c>
      <c r="FL184" s="14">
        <f>INDEX(属性投放!$BQ$6:$BQ$85,(卡牌属性!$DU184-2)*20+卡牌属性!$DV184)</f>
        <v>1000</v>
      </c>
      <c r="FM184" s="14">
        <f>INDEX(属性投放!$BQ$6:$BQ$85,(卡牌属性!$DU184-2)*20+卡牌属性!$DV184)</f>
        <v>1000</v>
      </c>
      <c r="FN184" s="14">
        <f>INDEX(属性投放!$BQ$6:$BQ$85,(卡牌属性!$DU184-2)*20+卡牌属性!$DV184)</f>
        <v>1000</v>
      </c>
      <c r="FO184" s="14">
        <f>INDEX(属性投放!$BQ$6:$BQ$85,(卡牌属性!$DU184-2)*20+卡牌属性!$DV184)</f>
        <v>1000</v>
      </c>
      <c r="FP184" s="14">
        <f>INDEX(属性投放!$BR$6:$BR$85,(卡牌属性!$DU184-2)*20+卡牌属性!$DV184)</f>
        <v>20000</v>
      </c>
      <c r="FQ184" s="14">
        <f>INDEX(属性投放!$BR$6:$BR$85,(卡牌属性!$DU184-2)*20+卡牌属性!$DV184)</f>
        <v>20000</v>
      </c>
      <c r="FR184" s="14">
        <f>INDEX(属性投放!$BR$6:$BR$85,(卡牌属性!$DU184-2)*20+卡牌属性!$DV184)</f>
        <v>20000</v>
      </c>
      <c r="FS184" s="14">
        <f>INDEX(属性投放!$BR$6:$BR$85,(卡牌属性!$DU184-2)*20+卡牌属性!$DV184)</f>
        <v>20000</v>
      </c>
      <c r="FT184" s="14">
        <f>INDEX(属性投放!$BR$6:$BR$85,(卡牌属性!$DU184-2)*20+卡牌属性!$DV184)</f>
        <v>20000</v>
      </c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</row>
    <row r="185" spans="31:191" ht="16.5" x14ac:dyDescent="0.2">
      <c r="AE185" s="13">
        <v>181</v>
      </c>
      <c r="AF185" s="13">
        <f t="shared" si="353"/>
        <v>10</v>
      </c>
      <c r="AG185" s="13">
        <f t="shared" si="321"/>
        <v>4</v>
      </c>
      <c r="AH185" s="14">
        <f t="shared" si="322"/>
        <v>1101010</v>
      </c>
      <c r="AI185" s="14" t="str">
        <f t="shared" si="323"/>
        <v>盖文1突</v>
      </c>
      <c r="AJ185" s="25" t="s">
        <v>162</v>
      </c>
      <c r="AK185" s="14">
        <v>1</v>
      </c>
      <c r="AL185" s="14">
        <f t="shared" si="324"/>
        <v>1</v>
      </c>
      <c r="AM185" s="14">
        <f>INDEX(属性投放!$DE$6:$DE$85,(卡牌属性!AG185-2)*20+卡牌属性!AL185)</f>
        <v>120</v>
      </c>
      <c r="AN185" s="14">
        <f t="shared" ref="AN185:AQ204" si="435">$AM185</f>
        <v>120</v>
      </c>
      <c r="AO185" s="14">
        <f t="shared" si="435"/>
        <v>120</v>
      </c>
      <c r="AP185" s="14">
        <f t="shared" si="435"/>
        <v>120</v>
      </c>
      <c r="AQ185" s="14">
        <f t="shared" si="435"/>
        <v>120</v>
      </c>
      <c r="AR185" s="14">
        <f>INDEX(属性投放!$DF$6:$DF$85,(卡牌属性!AG185-2)*20+卡牌属性!AL185)</f>
        <v>20</v>
      </c>
      <c r="AS185" s="14">
        <f t="shared" ref="AS185:AV204" si="436">$AR185</f>
        <v>20</v>
      </c>
      <c r="AT185" s="14">
        <f t="shared" si="436"/>
        <v>20</v>
      </c>
      <c r="AU185" s="14">
        <f t="shared" si="436"/>
        <v>20</v>
      </c>
      <c r="AV185" s="14">
        <f t="shared" si="436"/>
        <v>20</v>
      </c>
      <c r="AW185" s="14">
        <f>INDEX(属性投放!$DG$6:$DG$85,(卡牌属性!AG185-2)*20+卡牌属性!AL185)</f>
        <v>500</v>
      </c>
      <c r="AX185" s="14">
        <f t="shared" ref="AX185:BA204" si="437">$AW185</f>
        <v>500</v>
      </c>
      <c r="AY185" s="14">
        <f t="shared" si="437"/>
        <v>500</v>
      </c>
      <c r="AZ185" s="14">
        <f t="shared" si="437"/>
        <v>500</v>
      </c>
      <c r="BA185" s="14">
        <f t="shared" si="437"/>
        <v>500</v>
      </c>
      <c r="BB185" s="14">
        <f>INDEX(属性投放!$DK$6:$DK$85,(卡牌属性!AG185-2)*20+卡牌属性!AL185)</f>
        <v>13</v>
      </c>
      <c r="BC185" s="14">
        <f t="shared" ref="BC185:BF204" si="438">$BB185</f>
        <v>13</v>
      </c>
      <c r="BD185" s="14">
        <f t="shared" si="438"/>
        <v>13</v>
      </c>
      <c r="BE185" s="14">
        <f t="shared" si="438"/>
        <v>13</v>
      </c>
      <c r="BF185" s="14">
        <f t="shared" si="438"/>
        <v>13</v>
      </c>
      <c r="BG185" s="14">
        <f>INDEX(属性投放!$DL$6:$DL$85,(卡牌属性!AG185-2)*20+卡牌属性!AL185)</f>
        <v>6</v>
      </c>
      <c r="BH185" s="14">
        <f t="shared" ref="BH185:BK204" si="439">$BG185</f>
        <v>6</v>
      </c>
      <c r="BI185" s="14">
        <f t="shared" si="439"/>
        <v>6</v>
      </c>
      <c r="BJ185" s="14">
        <f t="shared" si="439"/>
        <v>6</v>
      </c>
      <c r="BK185" s="14">
        <f t="shared" si="439"/>
        <v>6</v>
      </c>
      <c r="BL185" s="14">
        <f>INDEX(属性投放!$DM$6:$DM$85,(卡牌属性!AG185-2)*20+卡牌属性!AL185)</f>
        <v>65</v>
      </c>
      <c r="BM185" s="14">
        <f t="shared" ref="BM185:BP204" si="440">$BL185</f>
        <v>65</v>
      </c>
      <c r="BN185" s="14">
        <f t="shared" si="440"/>
        <v>65</v>
      </c>
      <c r="BO185" s="14">
        <f t="shared" si="440"/>
        <v>65</v>
      </c>
      <c r="BP185" s="14">
        <f t="shared" si="440"/>
        <v>65</v>
      </c>
      <c r="BU185" s="13">
        <v>181</v>
      </c>
      <c r="BV185" s="13">
        <f t="shared" si="325"/>
        <v>10</v>
      </c>
      <c r="BW185" s="14">
        <f t="shared" si="326"/>
        <v>4</v>
      </c>
      <c r="BX185" s="14">
        <f t="shared" si="327"/>
        <v>1102010</v>
      </c>
      <c r="BY185" s="14" t="str">
        <f t="shared" si="328"/>
        <v>张郃1突</v>
      </c>
      <c r="BZ185" s="25" t="s">
        <v>162</v>
      </c>
      <c r="CA185" s="14">
        <v>2</v>
      </c>
      <c r="CB185" s="14">
        <f t="shared" si="329"/>
        <v>1</v>
      </c>
      <c r="CC185" s="14" t="s">
        <v>21</v>
      </c>
      <c r="CD185" s="14">
        <f>INDEX(属性投放!$AY$6:$AY$85,(BW185-2)*20+CB185)</f>
        <v>250</v>
      </c>
      <c r="CE185" s="14" t="s">
        <v>22</v>
      </c>
      <c r="CF185" s="14">
        <f>INDEX(属性投放!$AZ$6:$AZ$85,(BW185-2)*20+CB185)</f>
        <v>40</v>
      </c>
      <c r="CG185" s="14" t="s">
        <v>674</v>
      </c>
      <c r="CH185" s="14">
        <f>INDEX(属性投放!$BA$6:$BA$85,(BW185-2)*20+CB185)</f>
        <v>1000</v>
      </c>
      <c r="CI185" s="14" t="s">
        <v>21</v>
      </c>
      <c r="CJ185" s="14">
        <f>INDEX(属性投放!$BB$6:$BB$85,(BW185-2)*20+CB185)</f>
        <v>12</v>
      </c>
      <c r="CK185" s="14" t="s">
        <v>22</v>
      </c>
      <c r="CL185" s="14">
        <f>INDEX(属性投放!$BC$6:$BC$85,(BW185-2)*20+CB185)</f>
        <v>6</v>
      </c>
      <c r="CM185" s="14" t="s">
        <v>674</v>
      </c>
      <c r="CN185" s="14">
        <f>INDEX(属性投放!$BD$6:$BD$85,(BW185-2)*20+CB185)</f>
        <v>120</v>
      </c>
      <c r="CQ185" s="13">
        <v>181</v>
      </c>
      <c r="CR185" s="13">
        <f t="shared" si="354"/>
        <v>4</v>
      </c>
      <c r="CS185" s="13">
        <f t="shared" si="355"/>
        <v>25</v>
      </c>
      <c r="CT185" s="14">
        <f t="shared" si="356"/>
        <v>2</v>
      </c>
      <c r="CU185" s="14">
        <f t="shared" si="357"/>
        <v>1102004</v>
      </c>
      <c r="CV185" s="14" t="str">
        <f>INDEX($O$6:$O$36,CR185)&amp;"-"&amp;INDEX(属性投放!$AB$7:$AB$36,CX185)&amp;"-魂火-"&amp;CZ185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701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702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703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704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58"/>
        <v>8</v>
      </c>
      <c r="DS185" s="14">
        <f t="shared" si="359"/>
        <v>6</v>
      </c>
      <c r="DT185" s="14">
        <f t="shared" si="360"/>
        <v>5</v>
      </c>
      <c r="DU185" s="14">
        <f t="shared" si="333"/>
        <v>4</v>
      </c>
      <c r="DV185" s="14">
        <f t="shared" si="334"/>
        <v>1</v>
      </c>
      <c r="DW185" s="14">
        <f t="shared" si="335"/>
        <v>41</v>
      </c>
      <c r="DX185" s="14">
        <f>INDEX(属性投放!$AW$6:$AW$85,(卡牌属性!DU185-2)*20+卡牌属性!DV185)</f>
        <v>4</v>
      </c>
      <c r="DY185" s="14">
        <f>INDEX(属性投放!BP$6:BP$85,卡牌属性!$DW185)</f>
        <v>50</v>
      </c>
      <c r="DZ185" s="14">
        <f>INDEX(属性投放!BQ$6:BQ$85,卡牌属性!$DW185)</f>
        <v>25</v>
      </c>
      <c r="EA185" s="14">
        <f>INDEX(属性投放!BR$6:BR$85,卡牌属性!$DW185)</f>
        <v>500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  <c r="FF185" s="14">
        <f>INDEX(属性投放!$BP$6:$BP$85,(卡牌属性!$DU185-2)*20+卡牌属性!$DV185)</f>
        <v>50</v>
      </c>
      <c r="FG185" s="14">
        <f>INDEX(属性投放!$BP$6:$BP$85,(卡牌属性!$DU185-2)*20+卡牌属性!$DV185)</f>
        <v>50</v>
      </c>
      <c r="FH185" s="14">
        <f>INDEX(属性投放!$BP$6:$BP$85,(卡牌属性!$DU185-2)*20+卡牌属性!$DV185)</f>
        <v>50</v>
      </c>
      <c r="FI185" s="14">
        <f>INDEX(属性投放!$BP$6:$BP$85,(卡牌属性!$DU185-2)*20+卡牌属性!$DV185)</f>
        <v>50</v>
      </c>
      <c r="FJ185" s="14">
        <f>INDEX(属性投放!$BP$6:$BP$85,(卡牌属性!$DU185-2)*20+卡牌属性!$DV185)</f>
        <v>50</v>
      </c>
      <c r="FK185" s="14">
        <f>INDEX(属性投放!$BQ$6:$BQ$85,(卡牌属性!$DU185-2)*20+卡牌属性!$DV185)</f>
        <v>25</v>
      </c>
      <c r="FL185" s="14">
        <f>INDEX(属性投放!$BQ$6:$BQ$85,(卡牌属性!$DU185-2)*20+卡牌属性!$DV185)</f>
        <v>25</v>
      </c>
      <c r="FM185" s="14">
        <f>INDEX(属性投放!$BQ$6:$BQ$85,(卡牌属性!$DU185-2)*20+卡牌属性!$DV185)</f>
        <v>25</v>
      </c>
      <c r="FN185" s="14">
        <f>INDEX(属性投放!$BQ$6:$BQ$85,(卡牌属性!$DU185-2)*20+卡牌属性!$DV185)</f>
        <v>25</v>
      </c>
      <c r="FO185" s="14">
        <f>INDEX(属性投放!$BQ$6:$BQ$85,(卡牌属性!$DU185-2)*20+卡牌属性!$DV185)</f>
        <v>25</v>
      </c>
      <c r="FP185" s="14">
        <f>INDEX(属性投放!$BR$6:$BR$85,(卡牌属性!$DU185-2)*20+卡牌属性!$DV185)</f>
        <v>500</v>
      </c>
      <c r="FQ185" s="14">
        <f>INDEX(属性投放!$BR$6:$BR$85,(卡牌属性!$DU185-2)*20+卡牌属性!$DV185)</f>
        <v>500</v>
      </c>
      <c r="FR185" s="14">
        <f>INDEX(属性投放!$BR$6:$BR$85,(卡牌属性!$DU185-2)*20+卡牌属性!$DV185)</f>
        <v>500</v>
      </c>
      <c r="FS185" s="14">
        <f>INDEX(属性投放!$BR$6:$BR$85,(卡牌属性!$DU185-2)*20+卡牌属性!$DV185)</f>
        <v>500</v>
      </c>
      <c r="FT185" s="14">
        <f>INDEX(属性投放!$BR$6:$BR$85,(卡牌属性!$DU185-2)*20+卡牌属性!$DV185)</f>
        <v>500</v>
      </c>
    </row>
    <row r="186" spans="31:191" ht="16.5" x14ac:dyDescent="0.2">
      <c r="AE186" s="13">
        <v>182</v>
      </c>
      <c r="AF186" s="13">
        <f t="shared" si="353"/>
        <v>10</v>
      </c>
      <c r="AG186" s="13">
        <f t="shared" si="321"/>
        <v>4</v>
      </c>
      <c r="AH186" s="14">
        <f t="shared" si="322"/>
        <v>1101010</v>
      </c>
      <c r="AI186" s="14" t="str">
        <f t="shared" si="323"/>
        <v>盖文2突</v>
      </c>
      <c r="AJ186" s="25" t="s">
        <v>162</v>
      </c>
      <c r="AK186" s="14">
        <v>1</v>
      </c>
      <c r="AL186" s="14">
        <f t="shared" si="324"/>
        <v>2</v>
      </c>
      <c r="AM186" s="14">
        <f>INDEX(属性投放!$DE$6:$DE$85,(卡牌属性!AG186-2)*20+卡牌属性!AL186)</f>
        <v>250</v>
      </c>
      <c r="AN186" s="14">
        <f t="shared" si="435"/>
        <v>250</v>
      </c>
      <c r="AO186" s="14">
        <f t="shared" si="435"/>
        <v>250</v>
      </c>
      <c r="AP186" s="14">
        <f t="shared" si="435"/>
        <v>250</v>
      </c>
      <c r="AQ186" s="14">
        <f t="shared" si="435"/>
        <v>250</v>
      </c>
      <c r="AR186" s="14">
        <f>INDEX(属性投放!$DF$6:$DF$85,(卡牌属性!AG186-2)*20+卡牌属性!AL186)</f>
        <v>80</v>
      </c>
      <c r="AS186" s="14">
        <f t="shared" si="436"/>
        <v>80</v>
      </c>
      <c r="AT186" s="14">
        <f t="shared" si="436"/>
        <v>80</v>
      </c>
      <c r="AU186" s="14">
        <f t="shared" si="436"/>
        <v>80</v>
      </c>
      <c r="AV186" s="14">
        <f t="shared" si="436"/>
        <v>80</v>
      </c>
      <c r="AW186" s="14">
        <f>INDEX(属性投放!$DG$6:$DG$85,(卡牌属性!AG186-2)*20+卡牌属性!AL186)</f>
        <v>1150</v>
      </c>
      <c r="AX186" s="14">
        <f t="shared" si="437"/>
        <v>1150</v>
      </c>
      <c r="AY186" s="14">
        <f t="shared" si="437"/>
        <v>1150</v>
      </c>
      <c r="AZ186" s="14">
        <f t="shared" si="437"/>
        <v>1150</v>
      </c>
      <c r="BA186" s="14">
        <f t="shared" si="437"/>
        <v>1150</v>
      </c>
      <c r="BB186" s="14">
        <f>INDEX(属性投放!$DK$6:$DK$85,(卡牌属性!AG186-2)*20+卡牌属性!AL186)</f>
        <v>26</v>
      </c>
      <c r="BC186" s="14">
        <f t="shared" si="438"/>
        <v>26</v>
      </c>
      <c r="BD186" s="14">
        <f t="shared" si="438"/>
        <v>26</v>
      </c>
      <c r="BE186" s="14">
        <f t="shared" si="438"/>
        <v>26</v>
      </c>
      <c r="BF186" s="14">
        <f t="shared" si="438"/>
        <v>26</v>
      </c>
      <c r="BG186" s="14">
        <f>INDEX(属性投放!$DL$6:$DL$85,(卡牌属性!AG186-2)*20+卡牌属性!AL186)</f>
        <v>14</v>
      </c>
      <c r="BH186" s="14">
        <f t="shared" si="439"/>
        <v>14</v>
      </c>
      <c r="BI186" s="14">
        <f t="shared" si="439"/>
        <v>14</v>
      </c>
      <c r="BJ186" s="14">
        <f t="shared" si="439"/>
        <v>14</v>
      </c>
      <c r="BK186" s="14">
        <f t="shared" si="439"/>
        <v>14</v>
      </c>
      <c r="BL186" s="14">
        <f>INDEX(属性投放!$DM$6:$DM$85,(卡牌属性!AG186-2)*20+卡牌属性!AL186)</f>
        <v>130</v>
      </c>
      <c r="BM186" s="14">
        <f t="shared" si="440"/>
        <v>130</v>
      </c>
      <c r="BN186" s="14">
        <f t="shared" si="440"/>
        <v>130</v>
      </c>
      <c r="BO186" s="14">
        <f t="shared" si="440"/>
        <v>130</v>
      </c>
      <c r="BP186" s="14">
        <f t="shared" si="440"/>
        <v>130</v>
      </c>
      <c r="BU186" s="13">
        <v>182</v>
      </c>
      <c r="BV186" s="13">
        <f t="shared" si="325"/>
        <v>10</v>
      </c>
      <c r="BW186" s="14">
        <f t="shared" si="326"/>
        <v>4</v>
      </c>
      <c r="BX186" s="14">
        <f t="shared" si="327"/>
        <v>1102010</v>
      </c>
      <c r="BY186" s="14" t="str">
        <f t="shared" si="328"/>
        <v>张郃2突</v>
      </c>
      <c r="BZ186" s="25" t="s">
        <v>162</v>
      </c>
      <c r="CA186" s="14">
        <v>2</v>
      </c>
      <c r="CB186" s="14">
        <f t="shared" si="329"/>
        <v>2</v>
      </c>
      <c r="CC186" s="14" t="s">
        <v>21</v>
      </c>
      <c r="CD186" s="14">
        <f>INDEX(属性投放!$AY$6:$AY$85,(BW186-2)*20+CB186)</f>
        <v>378</v>
      </c>
      <c r="CE186" s="14" t="s">
        <v>22</v>
      </c>
      <c r="CF186" s="14">
        <f>INDEX(属性投放!$AZ$6:$AZ$85,(BW186-2)*20+CB186)</f>
        <v>104</v>
      </c>
      <c r="CG186" s="14" t="s">
        <v>674</v>
      </c>
      <c r="CH186" s="14">
        <f>INDEX(属性投放!$BA$6:$BA$85,(BW186-2)*20+CB186)</f>
        <v>2280</v>
      </c>
      <c r="CI186" s="14" t="s">
        <v>21</v>
      </c>
      <c r="CJ186" s="14">
        <f>INDEX(属性投放!$BB$6:$BB$85,(BW186-2)*20+CB186)</f>
        <v>15</v>
      </c>
      <c r="CK186" s="14" t="s">
        <v>22</v>
      </c>
      <c r="CL186" s="14">
        <f>INDEX(属性投放!$BC$6:$BC$85,(BW186-2)*20+CB186)</f>
        <v>8</v>
      </c>
      <c r="CM186" s="14" t="s">
        <v>674</v>
      </c>
      <c r="CN186" s="14">
        <f>INDEX(属性投放!$BD$6:$BD$85,(BW186-2)*20+CB186)</f>
        <v>150</v>
      </c>
      <c r="CQ186" s="13">
        <v>182</v>
      </c>
      <c r="CR186" s="13">
        <f t="shared" si="354"/>
        <v>4</v>
      </c>
      <c r="CS186" s="13">
        <f t="shared" si="355"/>
        <v>26</v>
      </c>
      <c r="CT186" s="14">
        <f t="shared" si="356"/>
        <v>2</v>
      </c>
      <c r="CU186" s="14">
        <f t="shared" si="357"/>
        <v>1102004</v>
      </c>
      <c r="CV186" s="14" t="str">
        <f>INDEX($O$6:$O$36,CR186)&amp;"-"&amp;INDEX(属性投放!$AB$7:$AB$36,CX186)&amp;"-魂火-"&amp;CZ186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701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702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703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704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58"/>
        <v>8</v>
      </c>
      <c r="DS186" s="14">
        <f t="shared" si="359"/>
        <v>6</v>
      </c>
      <c r="DT186" s="14">
        <f t="shared" si="360"/>
        <v>5</v>
      </c>
      <c r="DU186" s="14">
        <f t="shared" si="333"/>
        <v>4</v>
      </c>
      <c r="DV186" s="14">
        <f t="shared" si="334"/>
        <v>2</v>
      </c>
      <c r="DW186" s="14">
        <f t="shared" si="335"/>
        <v>42</v>
      </c>
      <c r="DX186" s="14">
        <f>INDEX(属性投放!$AW$6:$AW$85,(卡牌属性!DU186-2)*20+卡牌属性!DV186)</f>
        <v>10</v>
      </c>
      <c r="DY186" s="14">
        <f>INDEX(属性投放!BP$6:BP$85,卡牌属性!$DW186)</f>
        <v>65</v>
      </c>
      <c r="DZ186" s="14">
        <f>INDEX(属性投放!BQ$6:BQ$85,卡牌属性!$DW186)</f>
        <v>33</v>
      </c>
      <c r="EA186" s="14">
        <f>INDEX(属性投放!BR$6:BR$85,卡牌属性!$DW186)</f>
        <v>650</v>
      </c>
      <c r="EB186" s="14">
        <f t="shared" ref="EB186:EB204" si="441">EB185+$DY185+EQ185*$DX185</f>
        <v>402</v>
      </c>
      <c r="EC186" s="14">
        <f t="shared" ref="EC186:EC204" si="442">EC185+$DY185+ER185*$DX185</f>
        <v>460</v>
      </c>
      <c r="ED186" s="14">
        <f t="shared" ref="ED186:ED204" si="443">ED185+$DY185+ES185*$DX185</f>
        <v>550</v>
      </c>
      <c r="EE186" s="14">
        <f t="shared" ref="EE186:EE204" si="444">EE185+$DY185+ET185*$DX185</f>
        <v>550</v>
      </c>
      <c r="EF186" s="14">
        <f t="shared" ref="EF186:EF204" si="445">EF185+$DY185+EU185*$DX185</f>
        <v>650</v>
      </c>
      <c r="EG186" s="14">
        <f t="shared" ref="EG186:EG204" si="446">EG185+$DZ185+EV185*$DX185</f>
        <v>80</v>
      </c>
      <c r="EH186" s="14">
        <f t="shared" ref="EH186:EH204" si="447">EH185+$DZ185+EW185*$DX185</f>
        <v>89</v>
      </c>
      <c r="EI186" s="14">
        <f t="shared" ref="EI186:EI204" si="448">EI185+$DZ185+EX185*$DX185</f>
        <v>89</v>
      </c>
      <c r="EJ186" s="14">
        <f t="shared" ref="EJ186:EJ204" si="449">EJ185+$DZ185+EY185*$DX185</f>
        <v>98</v>
      </c>
      <c r="EK186" s="14">
        <f t="shared" ref="EK186:EK204" si="450">EK185+$DZ185+EZ185*$DX185</f>
        <v>107</v>
      </c>
      <c r="EL186" s="14">
        <f t="shared" ref="EL186:EL204" si="451">EL185+$EA185+FA185*$DX185</f>
        <v>1220</v>
      </c>
      <c r="EM186" s="14">
        <f t="shared" ref="EM186:EM204" si="452">EM185+$EA185+FB185*$DX185</f>
        <v>1600</v>
      </c>
      <c r="EN186" s="14">
        <f t="shared" ref="EN186:EN204" si="453">EN185+$EA185+FC185*$DX185</f>
        <v>1600</v>
      </c>
      <c r="EO186" s="14">
        <f t="shared" ref="EO186:EO204" si="454">EO185+$EA185+FD185*$DX185</f>
        <v>1980</v>
      </c>
      <c r="EP186" s="14">
        <f t="shared" ref="EP186:EP204" si="455">EP185+$EA185+FE185*$DX185</f>
        <v>2270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  <c r="FF186" s="14">
        <f>INDEX(属性投放!$BP$6:$BP$85,(卡牌属性!$DU186-2)*20+卡牌属性!$DV186)</f>
        <v>65</v>
      </c>
      <c r="FG186" s="14">
        <f>INDEX(属性投放!$BP$6:$BP$85,(卡牌属性!$DU186-2)*20+卡牌属性!$DV186)</f>
        <v>65</v>
      </c>
      <c r="FH186" s="14">
        <f>INDEX(属性投放!$BP$6:$BP$85,(卡牌属性!$DU186-2)*20+卡牌属性!$DV186)</f>
        <v>65</v>
      </c>
      <c r="FI186" s="14">
        <f>INDEX(属性投放!$BP$6:$BP$85,(卡牌属性!$DU186-2)*20+卡牌属性!$DV186)</f>
        <v>65</v>
      </c>
      <c r="FJ186" s="14">
        <f>INDEX(属性投放!$BP$6:$BP$85,(卡牌属性!$DU186-2)*20+卡牌属性!$DV186)</f>
        <v>65</v>
      </c>
      <c r="FK186" s="14">
        <f>INDEX(属性投放!$BQ$6:$BQ$85,(卡牌属性!$DU186-2)*20+卡牌属性!$DV186)</f>
        <v>33</v>
      </c>
      <c r="FL186" s="14">
        <f>INDEX(属性投放!$BQ$6:$BQ$85,(卡牌属性!$DU186-2)*20+卡牌属性!$DV186)</f>
        <v>33</v>
      </c>
      <c r="FM186" s="14">
        <f>INDEX(属性投放!$BQ$6:$BQ$85,(卡牌属性!$DU186-2)*20+卡牌属性!$DV186)</f>
        <v>33</v>
      </c>
      <c r="FN186" s="14">
        <f>INDEX(属性投放!$BQ$6:$BQ$85,(卡牌属性!$DU186-2)*20+卡牌属性!$DV186)</f>
        <v>33</v>
      </c>
      <c r="FO186" s="14">
        <f>INDEX(属性投放!$BQ$6:$BQ$85,(卡牌属性!$DU186-2)*20+卡牌属性!$DV186)</f>
        <v>33</v>
      </c>
      <c r="FP186" s="14">
        <f>INDEX(属性投放!$BR$6:$BR$85,(卡牌属性!$DU186-2)*20+卡牌属性!$DV186)</f>
        <v>650</v>
      </c>
      <c r="FQ186" s="14">
        <f>INDEX(属性投放!$BR$6:$BR$85,(卡牌属性!$DU186-2)*20+卡牌属性!$DV186)</f>
        <v>650</v>
      </c>
      <c r="FR186" s="14">
        <f>INDEX(属性投放!$BR$6:$BR$85,(卡牌属性!$DU186-2)*20+卡牌属性!$DV186)</f>
        <v>650</v>
      </c>
      <c r="FS186" s="14">
        <f>INDEX(属性投放!$BR$6:$BR$85,(卡牌属性!$DU186-2)*20+卡牌属性!$DV186)</f>
        <v>650</v>
      </c>
      <c r="FT186" s="14">
        <f>INDEX(属性投放!$BR$6:$BR$85,(卡牌属性!$DU186-2)*20+卡牌属性!$DV186)</f>
        <v>650</v>
      </c>
    </row>
    <row r="187" spans="31:191" ht="16.5" x14ac:dyDescent="0.2">
      <c r="AE187" s="13">
        <v>183</v>
      </c>
      <c r="AF187" s="13">
        <f t="shared" si="353"/>
        <v>10</v>
      </c>
      <c r="AG187" s="13">
        <f t="shared" si="321"/>
        <v>4</v>
      </c>
      <c r="AH187" s="14">
        <f t="shared" si="322"/>
        <v>1101010</v>
      </c>
      <c r="AI187" s="14" t="str">
        <f t="shared" si="323"/>
        <v>盖文3突</v>
      </c>
      <c r="AJ187" s="25" t="s">
        <v>162</v>
      </c>
      <c r="AK187" s="14">
        <v>1</v>
      </c>
      <c r="AL187" s="14">
        <f t="shared" si="324"/>
        <v>3</v>
      </c>
      <c r="AM187" s="14">
        <f>INDEX(属性投放!$DE$6:$DE$85,(卡牌属性!AG187-2)*20+卡牌属性!AL187)</f>
        <v>316</v>
      </c>
      <c r="AN187" s="14">
        <f t="shared" si="435"/>
        <v>316</v>
      </c>
      <c r="AO187" s="14">
        <f t="shared" si="435"/>
        <v>316</v>
      </c>
      <c r="AP187" s="14">
        <f t="shared" si="435"/>
        <v>316</v>
      </c>
      <c r="AQ187" s="14">
        <f t="shared" si="435"/>
        <v>316</v>
      </c>
      <c r="AR187" s="14">
        <f>INDEX(属性投放!$DF$6:$DF$85,(卡牌属性!AG187-2)*20+卡牌属性!AL187)</f>
        <v>114</v>
      </c>
      <c r="AS187" s="14">
        <f t="shared" si="436"/>
        <v>114</v>
      </c>
      <c r="AT187" s="14">
        <f t="shared" si="436"/>
        <v>114</v>
      </c>
      <c r="AU187" s="14">
        <f t="shared" si="436"/>
        <v>114</v>
      </c>
      <c r="AV187" s="14">
        <f t="shared" si="436"/>
        <v>114</v>
      </c>
      <c r="AW187" s="14">
        <f>INDEX(属性投放!$DG$6:$DG$85,(卡牌属性!AG187-2)*20+卡牌属性!AL187)</f>
        <v>1480</v>
      </c>
      <c r="AX187" s="14">
        <f t="shared" si="437"/>
        <v>1480</v>
      </c>
      <c r="AY187" s="14">
        <f t="shared" si="437"/>
        <v>1480</v>
      </c>
      <c r="AZ187" s="14">
        <f t="shared" si="437"/>
        <v>1480</v>
      </c>
      <c r="BA187" s="14">
        <f t="shared" si="437"/>
        <v>1480</v>
      </c>
      <c r="BB187" s="14">
        <f>INDEX(属性投放!$DK$6:$DK$85,(卡牌属性!AG187-2)*20+卡牌属性!AL187)</f>
        <v>26</v>
      </c>
      <c r="BC187" s="14">
        <f t="shared" si="438"/>
        <v>26</v>
      </c>
      <c r="BD187" s="14">
        <f t="shared" si="438"/>
        <v>26</v>
      </c>
      <c r="BE187" s="14">
        <f t="shared" si="438"/>
        <v>26</v>
      </c>
      <c r="BF187" s="14">
        <f t="shared" si="438"/>
        <v>26</v>
      </c>
      <c r="BG187" s="14">
        <f>INDEX(属性投放!$DL$6:$DL$85,(卡牌属性!AG187-2)*20+卡牌属性!AL187)</f>
        <v>14</v>
      </c>
      <c r="BH187" s="14">
        <f t="shared" si="439"/>
        <v>14</v>
      </c>
      <c r="BI187" s="14">
        <f t="shared" si="439"/>
        <v>14</v>
      </c>
      <c r="BJ187" s="14">
        <f t="shared" si="439"/>
        <v>14</v>
      </c>
      <c r="BK187" s="14">
        <f t="shared" si="439"/>
        <v>14</v>
      </c>
      <c r="BL187" s="14">
        <f>INDEX(属性投放!$DM$6:$DM$85,(卡牌属性!AG187-2)*20+卡牌属性!AL187)</f>
        <v>130</v>
      </c>
      <c r="BM187" s="14">
        <f t="shared" si="440"/>
        <v>130</v>
      </c>
      <c r="BN187" s="14">
        <f t="shared" si="440"/>
        <v>130</v>
      </c>
      <c r="BO187" s="14">
        <f t="shared" si="440"/>
        <v>130</v>
      </c>
      <c r="BP187" s="14">
        <f t="shared" si="440"/>
        <v>130</v>
      </c>
      <c r="BU187" s="13">
        <v>183</v>
      </c>
      <c r="BV187" s="13">
        <f t="shared" si="325"/>
        <v>10</v>
      </c>
      <c r="BW187" s="14">
        <f t="shared" si="326"/>
        <v>4</v>
      </c>
      <c r="BX187" s="14">
        <f t="shared" si="327"/>
        <v>1102010</v>
      </c>
      <c r="BY187" s="14" t="str">
        <f t="shared" si="328"/>
        <v>张郃3突</v>
      </c>
      <c r="BZ187" s="25" t="s">
        <v>162</v>
      </c>
      <c r="CA187" s="14">
        <v>2</v>
      </c>
      <c r="CB187" s="14">
        <f t="shared" si="329"/>
        <v>3</v>
      </c>
      <c r="CC187" s="14" t="s">
        <v>21</v>
      </c>
      <c r="CD187" s="14">
        <f>INDEX(属性投放!$AY$6:$AY$85,(BW187-2)*20+CB187)</f>
        <v>683</v>
      </c>
      <c r="CE187" s="14" t="s">
        <v>22</v>
      </c>
      <c r="CF187" s="14">
        <f>INDEX(属性投放!$AZ$6:$AZ$85,(BW187-2)*20+CB187)</f>
        <v>263</v>
      </c>
      <c r="CG187" s="14" t="s">
        <v>674</v>
      </c>
      <c r="CH187" s="14">
        <f>INDEX(属性投放!$BA$6:$BA$85,(BW187-2)*20+CB187)</f>
        <v>5330</v>
      </c>
      <c r="CI187" s="14" t="s">
        <v>21</v>
      </c>
      <c r="CJ187" s="14">
        <f>INDEX(属性投放!$BB$6:$BB$85,(BW187-2)*20+CB187)</f>
        <v>15</v>
      </c>
      <c r="CK187" s="14" t="s">
        <v>22</v>
      </c>
      <c r="CL187" s="14">
        <f>INDEX(属性投放!$BC$6:$BC$85,(BW187-2)*20+CB187)</f>
        <v>8</v>
      </c>
      <c r="CM187" s="14" t="s">
        <v>674</v>
      </c>
      <c r="CN187" s="14">
        <f>INDEX(属性投放!$BD$6:$BD$85,(BW187-2)*20+CB187)</f>
        <v>150</v>
      </c>
      <c r="CQ187" s="13">
        <v>183</v>
      </c>
      <c r="CR187" s="13">
        <f t="shared" si="354"/>
        <v>4</v>
      </c>
      <c r="CS187" s="13">
        <f t="shared" si="355"/>
        <v>27</v>
      </c>
      <c r="CT187" s="14">
        <f t="shared" si="356"/>
        <v>2</v>
      </c>
      <c r="CU187" s="14">
        <f t="shared" si="357"/>
        <v>1102004</v>
      </c>
      <c r="CV187" s="14" t="str">
        <f>INDEX($O$6:$O$36,CR187)&amp;"-"&amp;INDEX(属性投放!$AB$7:$AB$36,CX187)&amp;"-魂火-"&amp;CZ187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701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702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703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704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58"/>
        <v>8</v>
      </c>
      <c r="DS187" s="14">
        <f t="shared" si="359"/>
        <v>6</v>
      </c>
      <c r="DT187" s="14">
        <f t="shared" si="360"/>
        <v>5</v>
      </c>
      <c r="DU187" s="14">
        <f t="shared" si="333"/>
        <v>4</v>
      </c>
      <c r="DV187" s="14">
        <f t="shared" si="334"/>
        <v>3</v>
      </c>
      <c r="DW187" s="14">
        <f t="shared" si="335"/>
        <v>43</v>
      </c>
      <c r="DX187" s="14">
        <f>INDEX(属性投放!$AW$6:$AW$85,(卡牌属性!DU187-2)*20+卡牌属性!DV187)</f>
        <v>10</v>
      </c>
      <c r="DY187" s="14">
        <f>INDEX(属性投放!BP$6:BP$85,卡牌属性!$DW187)</f>
        <v>100</v>
      </c>
      <c r="DZ187" s="14">
        <f>INDEX(属性投放!BQ$6:BQ$85,卡牌属性!$DW187)</f>
        <v>50</v>
      </c>
      <c r="EA187" s="14">
        <f>INDEX(属性投放!BR$6:BR$85,卡牌属性!$DW187)</f>
        <v>1000</v>
      </c>
      <c r="EB187" s="14">
        <f t="shared" si="441"/>
        <v>637</v>
      </c>
      <c r="EC187" s="14">
        <f t="shared" si="442"/>
        <v>725</v>
      </c>
      <c r="ED187" s="14">
        <f t="shared" si="443"/>
        <v>865</v>
      </c>
      <c r="EE187" s="14">
        <f t="shared" si="444"/>
        <v>865</v>
      </c>
      <c r="EF187" s="14">
        <f t="shared" si="445"/>
        <v>1015</v>
      </c>
      <c r="EG187" s="14">
        <f t="shared" si="446"/>
        <v>173</v>
      </c>
      <c r="EH187" s="14">
        <f t="shared" si="447"/>
        <v>202</v>
      </c>
      <c r="EI187" s="14">
        <f t="shared" si="448"/>
        <v>202</v>
      </c>
      <c r="EJ187" s="14">
        <f t="shared" si="449"/>
        <v>221</v>
      </c>
      <c r="EK187" s="14">
        <f t="shared" si="450"/>
        <v>240</v>
      </c>
      <c r="EL187" s="14">
        <f t="shared" si="451"/>
        <v>2870</v>
      </c>
      <c r="EM187" s="14">
        <f t="shared" si="452"/>
        <v>3450</v>
      </c>
      <c r="EN187" s="14">
        <f t="shared" si="453"/>
        <v>3450</v>
      </c>
      <c r="EO187" s="14">
        <f t="shared" si="454"/>
        <v>4130</v>
      </c>
      <c r="EP187" s="14">
        <f t="shared" si="455"/>
        <v>4620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  <c r="FF187" s="14">
        <f>INDEX(属性投放!$BP$6:$BP$85,(卡牌属性!$DU187-2)*20+卡牌属性!$DV187)</f>
        <v>100</v>
      </c>
      <c r="FG187" s="14">
        <f>INDEX(属性投放!$BP$6:$BP$85,(卡牌属性!$DU187-2)*20+卡牌属性!$DV187)</f>
        <v>100</v>
      </c>
      <c r="FH187" s="14">
        <f>INDEX(属性投放!$BP$6:$BP$85,(卡牌属性!$DU187-2)*20+卡牌属性!$DV187)</f>
        <v>100</v>
      </c>
      <c r="FI187" s="14">
        <f>INDEX(属性投放!$BP$6:$BP$85,(卡牌属性!$DU187-2)*20+卡牌属性!$DV187)</f>
        <v>100</v>
      </c>
      <c r="FJ187" s="14">
        <f>INDEX(属性投放!$BP$6:$BP$85,(卡牌属性!$DU187-2)*20+卡牌属性!$DV187)</f>
        <v>100</v>
      </c>
      <c r="FK187" s="14">
        <f>INDEX(属性投放!$BQ$6:$BQ$85,(卡牌属性!$DU187-2)*20+卡牌属性!$DV187)</f>
        <v>50</v>
      </c>
      <c r="FL187" s="14">
        <f>INDEX(属性投放!$BQ$6:$BQ$85,(卡牌属性!$DU187-2)*20+卡牌属性!$DV187)</f>
        <v>50</v>
      </c>
      <c r="FM187" s="14">
        <f>INDEX(属性投放!$BQ$6:$BQ$85,(卡牌属性!$DU187-2)*20+卡牌属性!$DV187)</f>
        <v>50</v>
      </c>
      <c r="FN187" s="14">
        <f>INDEX(属性投放!$BQ$6:$BQ$85,(卡牌属性!$DU187-2)*20+卡牌属性!$DV187)</f>
        <v>50</v>
      </c>
      <c r="FO187" s="14">
        <f>INDEX(属性投放!$BQ$6:$BQ$85,(卡牌属性!$DU187-2)*20+卡牌属性!$DV187)</f>
        <v>50</v>
      </c>
      <c r="FP187" s="14">
        <f>INDEX(属性投放!$BR$6:$BR$85,(卡牌属性!$DU187-2)*20+卡牌属性!$DV187)</f>
        <v>1000</v>
      </c>
      <c r="FQ187" s="14">
        <f>INDEX(属性投放!$BR$6:$BR$85,(卡牌属性!$DU187-2)*20+卡牌属性!$DV187)</f>
        <v>1000</v>
      </c>
      <c r="FR187" s="14">
        <f>INDEX(属性投放!$BR$6:$BR$85,(卡牌属性!$DU187-2)*20+卡牌属性!$DV187)</f>
        <v>1000</v>
      </c>
      <c r="FS187" s="14">
        <f>INDEX(属性投放!$BR$6:$BR$85,(卡牌属性!$DU187-2)*20+卡牌属性!$DV187)</f>
        <v>1000</v>
      </c>
      <c r="FT187" s="14">
        <f>INDEX(属性投放!$BR$6:$BR$85,(卡牌属性!$DU187-2)*20+卡牌属性!$DV187)</f>
        <v>1000</v>
      </c>
    </row>
    <row r="188" spans="31:191" ht="16.5" x14ac:dyDescent="0.2">
      <c r="AE188" s="13">
        <v>184</v>
      </c>
      <c r="AF188" s="13">
        <f t="shared" si="353"/>
        <v>10</v>
      </c>
      <c r="AG188" s="13">
        <f t="shared" si="321"/>
        <v>4</v>
      </c>
      <c r="AH188" s="14">
        <f t="shared" si="322"/>
        <v>1101010</v>
      </c>
      <c r="AI188" s="14" t="str">
        <f t="shared" si="323"/>
        <v>盖文4突</v>
      </c>
      <c r="AJ188" s="25" t="s">
        <v>162</v>
      </c>
      <c r="AK188" s="14">
        <v>1</v>
      </c>
      <c r="AL188" s="14">
        <f t="shared" si="324"/>
        <v>4</v>
      </c>
      <c r="AM188" s="14">
        <f>INDEX(属性投放!$DE$6:$DE$85,(卡牌属性!AG188-2)*20+卡牌属性!AL188)</f>
        <v>642</v>
      </c>
      <c r="AN188" s="14">
        <f t="shared" si="435"/>
        <v>642</v>
      </c>
      <c r="AO188" s="14">
        <f t="shared" si="435"/>
        <v>642</v>
      </c>
      <c r="AP188" s="14">
        <f t="shared" si="435"/>
        <v>642</v>
      </c>
      <c r="AQ188" s="14">
        <f t="shared" si="435"/>
        <v>642</v>
      </c>
      <c r="AR188" s="14">
        <f>INDEX(属性投放!$DF$6:$DF$85,(卡牌属性!AG188-2)*20+卡牌属性!AL188)</f>
        <v>288</v>
      </c>
      <c r="AS188" s="14">
        <f t="shared" si="436"/>
        <v>288</v>
      </c>
      <c r="AT188" s="14">
        <f t="shared" si="436"/>
        <v>288</v>
      </c>
      <c r="AU188" s="14">
        <f t="shared" si="436"/>
        <v>288</v>
      </c>
      <c r="AV188" s="14">
        <f t="shared" si="436"/>
        <v>288</v>
      </c>
      <c r="AW188" s="14">
        <f>INDEX(属性投放!$DG$6:$DG$85,(卡牌属性!AG188-2)*20+卡牌属性!AL188)</f>
        <v>3110</v>
      </c>
      <c r="AX188" s="14">
        <f t="shared" si="437"/>
        <v>3110</v>
      </c>
      <c r="AY188" s="14">
        <f t="shared" si="437"/>
        <v>3110</v>
      </c>
      <c r="AZ188" s="14">
        <f t="shared" si="437"/>
        <v>3110</v>
      </c>
      <c r="BA188" s="14">
        <f t="shared" si="437"/>
        <v>3110</v>
      </c>
      <c r="BB188" s="14">
        <f>INDEX(属性投放!$DK$6:$DK$85,(卡牌属性!AG188-2)*20+卡牌属性!AL188)</f>
        <v>47</v>
      </c>
      <c r="BC188" s="14">
        <f t="shared" si="438"/>
        <v>47</v>
      </c>
      <c r="BD188" s="14">
        <f t="shared" si="438"/>
        <v>47</v>
      </c>
      <c r="BE188" s="14">
        <f t="shared" si="438"/>
        <v>47</v>
      </c>
      <c r="BF188" s="14">
        <f t="shared" si="438"/>
        <v>47</v>
      </c>
      <c r="BG188" s="14">
        <f>INDEX(属性投放!$DL$6:$DL$85,(卡牌属性!AG188-2)*20+卡牌属性!AL188)</f>
        <v>24</v>
      </c>
      <c r="BH188" s="14">
        <f t="shared" si="439"/>
        <v>24</v>
      </c>
      <c r="BI188" s="14">
        <f t="shared" si="439"/>
        <v>24</v>
      </c>
      <c r="BJ188" s="14">
        <f t="shared" si="439"/>
        <v>24</v>
      </c>
      <c r="BK188" s="14">
        <f t="shared" si="439"/>
        <v>24</v>
      </c>
      <c r="BL188" s="14">
        <f>INDEX(属性投放!$DM$6:$DM$85,(卡牌属性!AG188-2)*20+卡牌属性!AL188)</f>
        <v>235</v>
      </c>
      <c r="BM188" s="14">
        <f t="shared" si="440"/>
        <v>235</v>
      </c>
      <c r="BN188" s="14">
        <f t="shared" si="440"/>
        <v>235</v>
      </c>
      <c r="BO188" s="14">
        <f t="shared" si="440"/>
        <v>235</v>
      </c>
      <c r="BP188" s="14">
        <f t="shared" si="440"/>
        <v>235</v>
      </c>
      <c r="BU188" s="13">
        <v>184</v>
      </c>
      <c r="BV188" s="13">
        <f t="shared" si="325"/>
        <v>10</v>
      </c>
      <c r="BW188" s="14">
        <f t="shared" si="326"/>
        <v>4</v>
      </c>
      <c r="BX188" s="14">
        <f t="shared" si="327"/>
        <v>1102010</v>
      </c>
      <c r="BY188" s="14" t="str">
        <f t="shared" si="328"/>
        <v>张郃4突</v>
      </c>
      <c r="BZ188" s="25" t="s">
        <v>162</v>
      </c>
      <c r="CA188" s="14">
        <v>2</v>
      </c>
      <c r="CB188" s="14">
        <f t="shared" si="329"/>
        <v>4</v>
      </c>
      <c r="CC188" s="14" t="s">
        <v>21</v>
      </c>
      <c r="CD188" s="14">
        <f>INDEX(属性投放!$AY$6:$AY$85,(BW188-2)*20+CB188)</f>
        <v>1033</v>
      </c>
      <c r="CE188" s="14" t="s">
        <v>22</v>
      </c>
      <c r="CF188" s="14">
        <f>INDEX(属性投放!$AZ$6:$AZ$85,(BW188-2)*20+CB188)</f>
        <v>443</v>
      </c>
      <c r="CG188" s="14" t="s">
        <v>674</v>
      </c>
      <c r="CH188" s="14">
        <f>INDEX(属性投放!$BA$6:$BA$85,(BW188-2)*20+CB188)</f>
        <v>8830</v>
      </c>
      <c r="CI188" s="14" t="s">
        <v>21</v>
      </c>
      <c r="CJ188" s="14">
        <f>INDEX(属性投放!$BB$6:$BB$85,(BW188-2)*20+CB188)</f>
        <v>20</v>
      </c>
      <c r="CK188" s="14" t="s">
        <v>22</v>
      </c>
      <c r="CL188" s="14">
        <f>INDEX(属性投放!$BC$6:$BC$85,(BW188-2)*20+CB188)</f>
        <v>10</v>
      </c>
      <c r="CM188" s="14" t="s">
        <v>674</v>
      </c>
      <c r="CN188" s="14">
        <f>INDEX(属性投放!$BD$6:$BD$85,(BW188-2)*20+CB188)</f>
        <v>200</v>
      </c>
      <c r="CQ188" s="13">
        <v>184</v>
      </c>
      <c r="CR188" s="13">
        <f t="shared" si="354"/>
        <v>4</v>
      </c>
      <c r="CS188" s="13">
        <f t="shared" si="355"/>
        <v>28</v>
      </c>
      <c r="CT188" s="14">
        <f t="shared" si="356"/>
        <v>2</v>
      </c>
      <c r="CU188" s="14">
        <f t="shared" si="357"/>
        <v>1102004</v>
      </c>
      <c r="CV188" s="14" t="str">
        <f>INDEX($O$6:$O$36,CR188)&amp;"-"&amp;INDEX(属性投放!$AB$7:$AB$36,CX188)&amp;"-魂火-"&amp;CZ188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701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702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703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704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58"/>
        <v>8</v>
      </c>
      <c r="DS188" s="14">
        <f t="shared" si="359"/>
        <v>6</v>
      </c>
      <c r="DT188" s="14">
        <f t="shared" si="360"/>
        <v>5</v>
      </c>
      <c r="DU188" s="14">
        <f t="shared" si="333"/>
        <v>4</v>
      </c>
      <c r="DV188" s="14">
        <f t="shared" si="334"/>
        <v>4</v>
      </c>
      <c r="DW188" s="14">
        <f t="shared" si="335"/>
        <v>44</v>
      </c>
      <c r="DX188" s="14">
        <f>INDEX(属性投放!$AW$6:$AW$85,(卡牌属性!DU188-2)*20+卡牌属性!DV188)</f>
        <v>10</v>
      </c>
      <c r="DY188" s="14">
        <f>INDEX(属性投放!BP$6:BP$85,卡牌属性!$DW188)</f>
        <v>125</v>
      </c>
      <c r="DZ188" s="14">
        <f>INDEX(属性投放!BQ$6:BQ$85,卡牌属性!$DW188)</f>
        <v>63</v>
      </c>
      <c r="EA188" s="14">
        <f>INDEX(属性投放!BR$6:BR$85,卡牌属性!$DW188)</f>
        <v>1250</v>
      </c>
      <c r="EB188" s="14">
        <f t="shared" si="441"/>
        <v>907</v>
      </c>
      <c r="EC188" s="14">
        <f t="shared" si="442"/>
        <v>1025</v>
      </c>
      <c r="ED188" s="14">
        <f t="shared" si="443"/>
        <v>1215</v>
      </c>
      <c r="EE188" s="14">
        <f t="shared" si="444"/>
        <v>1215</v>
      </c>
      <c r="EF188" s="14">
        <f t="shared" si="445"/>
        <v>1415</v>
      </c>
      <c r="EG188" s="14">
        <f t="shared" si="446"/>
        <v>283</v>
      </c>
      <c r="EH188" s="14">
        <f t="shared" si="447"/>
        <v>332</v>
      </c>
      <c r="EI188" s="14">
        <f t="shared" si="448"/>
        <v>332</v>
      </c>
      <c r="EJ188" s="14">
        <f t="shared" si="449"/>
        <v>361</v>
      </c>
      <c r="EK188" s="14">
        <f t="shared" si="450"/>
        <v>390</v>
      </c>
      <c r="EL188" s="14">
        <f t="shared" si="451"/>
        <v>4870</v>
      </c>
      <c r="EM188" s="14">
        <f t="shared" si="452"/>
        <v>5650</v>
      </c>
      <c r="EN188" s="14">
        <f t="shared" si="453"/>
        <v>5650</v>
      </c>
      <c r="EO188" s="14">
        <f t="shared" si="454"/>
        <v>6630</v>
      </c>
      <c r="EP188" s="14">
        <f t="shared" si="455"/>
        <v>7320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  <c r="FF188" s="14">
        <f>INDEX(属性投放!$BP$6:$BP$85,(卡牌属性!$DU188-2)*20+卡牌属性!$DV188)</f>
        <v>125</v>
      </c>
      <c r="FG188" s="14">
        <f>INDEX(属性投放!$BP$6:$BP$85,(卡牌属性!$DU188-2)*20+卡牌属性!$DV188)</f>
        <v>125</v>
      </c>
      <c r="FH188" s="14">
        <f>INDEX(属性投放!$BP$6:$BP$85,(卡牌属性!$DU188-2)*20+卡牌属性!$DV188)</f>
        <v>125</v>
      </c>
      <c r="FI188" s="14">
        <f>INDEX(属性投放!$BP$6:$BP$85,(卡牌属性!$DU188-2)*20+卡牌属性!$DV188)</f>
        <v>125</v>
      </c>
      <c r="FJ188" s="14">
        <f>INDEX(属性投放!$BP$6:$BP$85,(卡牌属性!$DU188-2)*20+卡牌属性!$DV188)</f>
        <v>125</v>
      </c>
      <c r="FK188" s="14">
        <f>INDEX(属性投放!$BQ$6:$BQ$85,(卡牌属性!$DU188-2)*20+卡牌属性!$DV188)</f>
        <v>63</v>
      </c>
      <c r="FL188" s="14">
        <f>INDEX(属性投放!$BQ$6:$BQ$85,(卡牌属性!$DU188-2)*20+卡牌属性!$DV188)</f>
        <v>63</v>
      </c>
      <c r="FM188" s="14">
        <f>INDEX(属性投放!$BQ$6:$BQ$85,(卡牌属性!$DU188-2)*20+卡牌属性!$DV188)</f>
        <v>63</v>
      </c>
      <c r="FN188" s="14">
        <f>INDEX(属性投放!$BQ$6:$BQ$85,(卡牌属性!$DU188-2)*20+卡牌属性!$DV188)</f>
        <v>63</v>
      </c>
      <c r="FO188" s="14">
        <f>INDEX(属性投放!$BQ$6:$BQ$85,(卡牌属性!$DU188-2)*20+卡牌属性!$DV188)</f>
        <v>63</v>
      </c>
      <c r="FP188" s="14">
        <f>INDEX(属性投放!$BR$6:$BR$85,(卡牌属性!$DU188-2)*20+卡牌属性!$DV188)</f>
        <v>1250</v>
      </c>
      <c r="FQ188" s="14">
        <f>INDEX(属性投放!$BR$6:$BR$85,(卡牌属性!$DU188-2)*20+卡牌属性!$DV188)</f>
        <v>1250</v>
      </c>
      <c r="FR188" s="14">
        <f>INDEX(属性投放!$BR$6:$BR$85,(卡牌属性!$DU188-2)*20+卡牌属性!$DV188)</f>
        <v>1250</v>
      </c>
      <c r="FS188" s="14">
        <f>INDEX(属性投放!$BR$6:$BR$85,(卡牌属性!$DU188-2)*20+卡牌属性!$DV188)</f>
        <v>1250</v>
      </c>
      <c r="FT188" s="14">
        <f>INDEX(属性投放!$BR$6:$BR$85,(卡牌属性!$DU188-2)*20+卡牌属性!$DV188)</f>
        <v>1250</v>
      </c>
    </row>
    <row r="189" spans="31:191" ht="16.5" x14ac:dyDescent="0.2">
      <c r="AE189" s="13">
        <v>185</v>
      </c>
      <c r="AF189" s="13">
        <f t="shared" si="353"/>
        <v>10</v>
      </c>
      <c r="AG189" s="13">
        <f t="shared" si="321"/>
        <v>4</v>
      </c>
      <c r="AH189" s="14">
        <f t="shared" si="322"/>
        <v>1101010</v>
      </c>
      <c r="AI189" s="14" t="str">
        <f t="shared" si="323"/>
        <v>盖文5突</v>
      </c>
      <c r="AJ189" s="25" t="s">
        <v>162</v>
      </c>
      <c r="AK189" s="14">
        <v>1</v>
      </c>
      <c r="AL189" s="14">
        <f t="shared" si="324"/>
        <v>5</v>
      </c>
      <c r="AM189" s="14">
        <f>INDEX(属性投放!$DE$6:$DE$85,(卡牌属性!AG189-2)*20+卡牌属性!AL189)</f>
        <v>778</v>
      </c>
      <c r="AN189" s="14">
        <f t="shared" si="435"/>
        <v>778</v>
      </c>
      <c r="AO189" s="14">
        <f t="shared" si="435"/>
        <v>778</v>
      </c>
      <c r="AP189" s="14">
        <f t="shared" si="435"/>
        <v>778</v>
      </c>
      <c r="AQ189" s="14">
        <f t="shared" si="435"/>
        <v>778</v>
      </c>
      <c r="AR189" s="14">
        <f>INDEX(属性投放!$DF$6:$DF$85,(卡牌属性!AG189-2)*20+卡牌属性!AL189)</f>
        <v>356</v>
      </c>
      <c r="AS189" s="14">
        <f t="shared" si="436"/>
        <v>356</v>
      </c>
      <c r="AT189" s="14">
        <f t="shared" si="436"/>
        <v>356</v>
      </c>
      <c r="AU189" s="14">
        <f t="shared" si="436"/>
        <v>356</v>
      </c>
      <c r="AV189" s="14">
        <f t="shared" si="436"/>
        <v>356</v>
      </c>
      <c r="AW189" s="14">
        <f>INDEX(属性投放!$DG$6:$DG$85,(卡牌属性!AG189-2)*20+卡牌属性!AL189)</f>
        <v>3790</v>
      </c>
      <c r="AX189" s="14">
        <f t="shared" si="437"/>
        <v>3790</v>
      </c>
      <c r="AY189" s="14">
        <f t="shared" si="437"/>
        <v>3790</v>
      </c>
      <c r="AZ189" s="14">
        <f t="shared" si="437"/>
        <v>3790</v>
      </c>
      <c r="BA189" s="14">
        <f t="shared" si="437"/>
        <v>3790</v>
      </c>
      <c r="BB189" s="14">
        <f>INDEX(属性投放!$DK$6:$DK$85,(卡牌属性!AG189-2)*20+卡牌属性!AL189)</f>
        <v>47</v>
      </c>
      <c r="BC189" s="14">
        <f t="shared" si="438"/>
        <v>47</v>
      </c>
      <c r="BD189" s="14">
        <f t="shared" si="438"/>
        <v>47</v>
      </c>
      <c r="BE189" s="14">
        <f t="shared" si="438"/>
        <v>47</v>
      </c>
      <c r="BF189" s="14">
        <f t="shared" si="438"/>
        <v>47</v>
      </c>
      <c r="BG189" s="14">
        <f>INDEX(属性投放!$DL$6:$DL$85,(卡牌属性!AG189-2)*20+卡牌属性!AL189)</f>
        <v>24</v>
      </c>
      <c r="BH189" s="14">
        <f t="shared" si="439"/>
        <v>24</v>
      </c>
      <c r="BI189" s="14">
        <f t="shared" si="439"/>
        <v>24</v>
      </c>
      <c r="BJ189" s="14">
        <f t="shared" si="439"/>
        <v>24</v>
      </c>
      <c r="BK189" s="14">
        <f t="shared" si="439"/>
        <v>24</v>
      </c>
      <c r="BL189" s="14">
        <f>INDEX(属性投放!$DM$6:$DM$85,(卡牌属性!AG189-2)*20+卡牌属性!AL189)</f>
        <v>235</v>
      </c>
      <c r="BM189" s="14">
        <f t="shared" si="440"/>
        <v>235</v>
      </c>
      <c r="BN189" s="14">
        <f t="shared" si="440"/>
        <v>235</v>
      </c>
      <c r="BO189" s="14">
        <f t="shared" si="440"/>
        <v>235</v>
      </c>
      <c r="BP189" s="14">
        <f t="shared" si="440"/>
        <v>235</v>
      </c>
      <c r="BU189" s="13">
        <v>185</v>
      </c>
      <c r="BV189" s="13">
        <f t="shared" si="325"/>
        <v>10</v>
      </c>
      <c r="BW189" s="14">
        <f t="shared" si="326"/>
        <v>4</v>
      </c>
      <c r="BX189" s="14">
        <f t="shared" si="327"/>
        <v>1102010</v>
      </c>
      <c r="BY189" s="14" t="str">
        <f t="shared" si="328"/>
        <v>张郃5突</v>
      </c>
      <c r="BZ189" s="25" t="s">
        <v>162</v>
      </c>
      <c r="CA189" s="14">
        <v>2</v>
      </c>
      <c r="CB189" s="14">
        <f t="shared" si="329"/>
        <v>5</v>
      </c>
      <c r="CC189" s="14" t="s">
        <v>21</v>
      </c>
      <c r="CD189" s="14">
        <f>INDEX(属性投放!$AY$6:$AY$85,(BW189-2)*20+CB189)</f>
        <v>1488</v>
      </c>
      <c r="CE189" s="14" t="s">
        <v>22</v>
      </c>
      <c r="CF189" s="14">
        <f>INDEX(属性投放!$AZ$6:$AZ$85,(BW189-2)*20+CB189)</f>
        <v>672</v>
      </c>
      <c r="CG189" s="14" t="s">
        <v>674</v>
      </c>
      <c r="CH189" s="14">
        <f>INDEX(属性投放!$BA$6:$BA$85,(BW189-2)*20+CB189)</f>
        <v>13380</v>
      </c>
      <c r="CI189" s="14" t="s">
        <v>21</v>
      </c>
      <c r="CJ189" s="14">
        <f>INDEX(属性投放!$BB$6:$BB$85,(BW189-2)*20+CB189)</f>
        <v>20</v>
      </c>
      <c r="CK189" s="14" t="s">
        <v>22</v>
      </c>
      <c r="CL189" s="14">
        <f>INDEX(属性投放!$BC$6:$BC$85,(BW189-2)*20+CB189)</f>
        <v>10</v>
      </c>
      <c r="CM189" s="14" t="s">
        <v>674</v>
      </c>
      <c r="CN189" s="14">
        <f>INDEX(属性投放!$BD$6:$BD$85,(BW189-2)*20+CB189)</f>
        <v>200</v>
      </c>
      <c r="CQ189" s="13">
        <v>185</v>
      </c>
      <c r="CR189" s="13">
        <f t="shared" si="354"/>
        <v>4</v>
      </c>
      <c r="CS189" s="13">
        <f t="shared" si="355"/>
        <v>29</v>
      </c>
      <c r="CT189" s="14">
        <f t="shared" si="356"/>
        <v>2</v>
      </c>
      <c r="CU189" s="14">
        <f t="shared" si="357"/>
        <v>1102004</v>
      </c>
      <c r="CV189" s="14" t="str">
        <f>INDEX($O$6:$O$36,CR189)&amp;"-"&amp;INDEX(属性投放!$AB$7:$AB$36,CX189)&amp;"-魂火-"&amp;CZ189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701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702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703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704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58"/>
        <v>8</v>
      </c>
      <c r="DS189" s="14">
        <f t="shared" si="359"/>
        <v>6</v>
      </c>
      <c r="DT189" s="14">
        <f t="shared" si="360"/>
        <v>5</v>
      </c>
      <c r="DU189" s="14">
        <f t="shared" si="333"/>
        <v>4</v>
      </c>
      <c r="DV189" s="14">
        <f t="shared" si="334"/>
        <v>5</v>
      </c>
      <c r="DW189" s="14">
        <f t="shared" si="335"/>
        <v>45</v>
      </c>
      <c r="DX189" s="14">
        <f>INDEX(属性投放!$AW$6:$AW$85,(卡牌属性!DU189-2)*20+卡牌属性!DV189)</f>
        <v>7</v>
      </c>
      <c r="DY189" s="14">
        <f>INDEX(属性投放!BP$6:BP$85,卡牌属性!$DW189)</f>
        <v>160</v>
      </c>
      <c r="DZ189" s="14">
        <f>INDEX(属性投放!BQ$6:BQ$85,卡牌属性!$DW189)</f>
        <v>80</v>
      </c>
      <c r="EA189" s="14">
        <f>INDEX(属性投放!BR$6:BR$85,卡牌属性!$DW189)</f>
        <v>1600</v>
      </c>
      <c r="EB189" s="14">
        <f t="shared" si="441"/>
        <v>1252</v>
      </c>
      <c r="EC189" s="14">
        <f t="shared" si="442"/>
        <v>1400</v>
      </c>
      <c r="ED189" s="14">
        <f t="shared" si="443"/>
        <v>1640</v>
      </c>
      <c r="EE189" s="14">
        <f t="shared" si="444"/>
        <v>1640</v>
      </c>
      <c r="EF189" s="14">
        <f t="shared" si="445"/>
        <v>1940</v>
      </c>
      <c r="EG189" s="14">
        <f t="shared" si="446"/>
        <v>416</v>
      </c>
      <c r="EH189" s="14">
        <f t="shared" si="447"/>
        <v>495</v>
      </c>
      <c r="EI189" s="14">
        <f t="shared" si="448"/>
        <v>495</v>
      </c>
      <c r="EJ189" s="14">
        <f t="shared" si="449"/>
        <v>534</v>
      </c>
      <c r="EK189" s="14">
        <f t="shared" si="450"/>
        <v>583</v>
      </c>
      <c r="EL189" s="14">
        <f t="shared" si="451"/>
        <v>7320</v>
      </c>
      <c r="EM189" s="14">
        <f t="shared" si="452"/>
        <v>8200</v>
      </c>
      <c r="EN189" s="14">
        <f t="shared" si="453"/>
        <v>8200</v>
      </c>
      <c r="EO189" s="14">
        <f t="shared" si="454"/>
        <v>9880</v>
      </c>
      <c r="EP189" s="14">
        <f t="shared" si="455"/>
        <v>10770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  <c r="FF189" s="14">
        <f>INDEX(属性投放!$BP$6:$BP$85,(卡牌属性!$DU189-2)*20+卡牌属性!$DV189)</f>
        <v>160</v>
      </c>
      <c r="FG189" s="14">
        <f>INDEX(属性投放!$BP$6:$BP$85,(卡牌属性!$DU189-2)*20+卡牌属性!$DV189)</f>
        <v>160</v>
      </c>
      <c r="FH189" s="14">
        <f>INDEX(属性投放!$BP$6:$BP$85,(卡牌属性!$DU189-2)*20+卡牌属性!$DV189)</f>
        <v>160</v>
      </c>
      <c r="FI189" s="14">
        <f>INDEX(属性投放!$BP$6:$BP$85,(卡牌属性!$DU189-2)*20+卡牌属性!$DV189)</f>
        <v>160</v>
      </c>
      <c r="FJ189" s="14">
        <f>INDEX(属性投放!$BP$6:$BP$85,(卡牌属性!$DU189-2)*20+卡牌属性!$DV189)</f>
        <v>160</v>
      </c>
      <c r="FK189" s="14">
        <f>INDEX(属性投放!$BQ$6:$BQ$85,(卡牌属性!$DU189-2)*20+卡牌属性!$DV189)</f>
        <v>80</v>
      </c>
      <c r="FL189" s="14">
        <f>INDEX(属性投放!$BQ$6:$BQ$85,(卡牌属性!$DU189-2)*20+卡牌属性!$DV189)</f>
        <v>80</v>
      </c>
      <c r="FM189" s="14">
        <f>INDEX(属性投放!$BQ$6:$BQ$85,(卡牌属性!$DU189-2)*20+卡牌属性!$DV189)</f>
        <v>80</v>
      </c>
      <c r="FN189" s="14">
        <f>INDEX(属性投放!$BQ$6:$BQ$85,(卡牌属性!$DU189-2)*20+卡牌属性!$DV189)</f>
        <v>80</v>
      </c>
      <c r="FO189" s="14">
        <f>INDEX(属性投放!$BQ$6:$BQ$85,(卡牌属性!$DU189-2)*20+卡牌属性!$DV189)</f>
        <v>80</v>
      </c>
      <c r="FP189" s="14">
        <f>INDEX(属性投放!$BR$6:$BR$85,(卡牌属性!$DU189-2)*20+卡牌属性!$DV189)</f>
        <v>1600</v>
      </c>
      <c r="FQ189" s="14">
        <f>INDEX(属性投放!$BR$6:$BR$85,(卡牌属性!$DU189-2)*20+卡牌属性!$DV189)</f>
        <v>1600</v>
      </c>
      <c r="FR189" s="14">
        <f>INDEX(属性投放!$BR$6:$BR$85,(卡牌属性!$DU189-2)*20+卡牌属性!$DV189)</f>
        <v>1600</v>
      </c>
      <c r="FS189" s="14">
        <f>INDEX(属性投放!$BR$6:$BR$85,(卡牌属性!$DU189-2)*20+卡牌属性!$DV189)</f>
        <v>1600</v>
      </c>
      <c r="FT189" s="14">
        <f>INDEX(属性投放!$BR$6:$BR$85,(卡牌属性!$DU189-2)*20+卡牌属性!$DV189)</f>
        <v>1600</v>
      </c>
    </row>
    <row r="190" spans="31:191" ht="16.5" x14ac:dyDescent="0.2">
      <c r="AE190" s="13">
        <v>186</v>
      </c>
      <c r="AF190" s="13">
        <f t="shared" si="353"/>
        <v>10</v>
      </c>
      <c r="AG190" s="13">
        <f t="shared" si="321"/>
        <v>4</v>
      </c>
      <c r="AH190" s="14">
        <f t="shared" si="322"/>
        <v>1101010</v>
      </c>
      <c r="AI190" s="14" t="str">
        <f t="shared" si="323"/>
        <v>盖文6突</v>
      </c>
      <c r="AJ190" s="25" t="s">
        <v>162</v>
      </c>
      <c r="AK190" s="14">
        <v>1</v>
      </c>
      <c r="AL190" s="14">
        <f t="shared" si="324"/>
        <v>6</v>
      </c>
      <c r="AM190" s="14">
        <f>INDEX(属性投放!$DE$6:$DE$85,(卡牌属性!AG190-2)*20+卡牌属性!AL190)</f>
        <v>914</v>
      </c>
      <c r="AN190" s="14">
        <f t="shared" si="435"/>
        <v>914</v>
      </c>
      <c r="AO190" s="14">
        <f t="shared" si="435"/>
        <v>914</v>
      </c>
      <c r="AP190" s="14">
        <f t="shared" si="435"/>
        <v>914</v>
      </c>
      <c r="AQ190" s="14">
        <f t="shared" si="435"/>
        <v>914</v>
      </c>
      <c r="AR190" s="14">
        <f>INDEX(属性投放!$DF$6:$DF$85,(卡牌属性!AG190-2)*20+卡牌属性!AL190)</f>
        <v>424</v>
      </c>
      <c r="AS190" s="14">
        <f t="shared" si="436"/>
        <v>424</v>
      </c>
      <c r="AT190" s="14">
        <f t="shared" si="436"/>
        <v>424</v>
      </c>
      <c r="AU190" s="14">
        <f t="shared" si="436"/>
        <v>424</v>
      </c>
      <c r="AV190" s="14">
        <f t="shared" si="436"/>
        <v>424</v>
      </c>
      <c r="AW190" s="14">
        <f>INDEX(属性投放!$DG$6:$DG$85,(卡牌属性!AG190-2)*20+卡牌属性!AL190)</f>
        <v>4470</v>
      </c>
      <c r="AX190" s="14">
        <f t="shared" si="437"/>
        <v>4470</v>
      </c>
      <c r="AY190" s="14">
        <f t="shared" si="437"/>
        <v>4470</v>
      </c>
      <c r="AZ190" s="14">
        <f t="shared" si="437"/>
        <v>4470</v>
      </c>
      <c r="BA190" s="14">
        <f t="shared" si="437"/>
        <v>4470</v>
      </c>
      <c r="BB190" s="14">
        <f>INDEX(属性投放!$DK$6:$DK$85,(卡牌属性!AG190-2)*20+卡牌属性!AL190)</f>
        <v>47</v>
      </c>
      <c r="BC190" s="14">
        <f t="shared" si="438"/>
        <v>47</v>
      </c>
      <c r="BD190" s="14">
        <f t="shared" si="438"/>
        <v>47</v>
      </c>
      <c r="BE190" s="14">
        <f t="shared" si="438"/>
        <v>47</v>
      </c>
      <c r="BF190" s="14">
        <f t="shared" si="438"/>
        <v>47</v>
      </c>
      <c r="BG190" s="14">
        <f>INDEX(属性投放!$DL$6:$DL$85,(卡牌属性!AG190-2)*20+卡牌属性!AL190)</f>
        <v>24</v>
      </c>
      <c r="BH190" s="14">
        <f t="shared" si="439"/>
        <v>24</v>
      </c>
      <c r="BI190" s="14">
        <f t="shared" si="439"/>
        <v>24</v>
      </c>
      <c r="BJ190" s="14">
        <f t="shared" si="439"/>
        <v>24</v>
      </c>
      <c r="BK190" s="14">
        <f t="shared" si="439"/>
        <v>24</v>
      </c>
      <c r="BL190" s="14">
        <f>INDEX(属性投放!$DM$6:$DM$85,(卡牌属性!AG190-2)*20+卡牌属性!AL190)</f>
        <v>235</v>
      </c>
      <c r="BM190" s="14">
        <f t="shared" si="440"/>
        <v>235</v>
      </c>
      <c r="BN190" s="14">
        <f t="shared" si="440"/>
        <v>235</v>
      </c>
      <c r="BO190" s="14">
        <f t="shared" si="440"/>
        <v>235</v>
      </c>
      <c r="BP190" s="14">
        <f t="shared" si="440"/>
        <v>235</v>
      </c>
      <c r="BU190" s="13">
        <v>186</v>
      </c>
      <c r="BV190" s="13">
        <f t="shared" si="325"/>
        <v>10</v>
      </c>
      <c r="BW190" s="14">
        <f t="shared" si="326"/>
        <v>4</v>
      </c>
      <c r="BX190" s="14">
        <f t="shared" si="327"/>
        <v>1102010</v>
      </c>
      <c r="BY190" s="14" t="str">
        <f t="shared" si="328"/>
        <v>张郃6突</v>
      </c>
      <c r="BZ190" s="25" t="s">
        <v>162</v>
      </c>
      <c r="CA190" s="14">
        <v>2</v>
      </c>
      <c r="CB190" s="14">
        <f t="shared" si="329"/>
        <v>6</v>
      </c>
      <c r="CC190" s="14" t="s">
        <v>21</v>
      </c>
      <c r="CD190" s="14">
        <f>INDEX(属性投放!$AY$6:$AY$85,(BW190-2)*20+CB190)</f>
        <v>1928</v>
      </c>
      <c r="CE190" s="14" t="s">
        <v>22</v>
      </c>
      <c r="CF190" s="14">
        <f>INDEX(属性投放!$AZ$6:$AZ$85,(BW190-2)*20+CB190)</f>
        <v>892</v>
      </c>
      <c r="CG190" s="14" t="s">
        <v>674</v>
      </c>
      <c r="CH190" s="14">
        <f>INDEX(属性投放!$BA$6:$BA$85,(BW190-2)*20+CB190)</f>
        <v>17780</v>
      </c>
      <c r="CI190" s="14" t="s">
        <v>21</v>
      </c>
      <c r="CJ190" s="14">
        <f>INDEX(属性投放!$BB$6:$BB$85,(BW190-2)*20+CB190)</f>
        <v>20</v>
      </c>
      <c r="CK190" s="14" t="s">
        <v>22</v>
      </c>
      <c r="CL190" s="14">
        <f>INDEX(属性投放!$BC$6:$BC$85,(BW190-2)*20+CB190)</f>
        <v>10</v>
      </c>
      <c r="CM190" s="14" t="s">
        <v>674</v>
      </c>
      <c r="CN190" s="14">
        <f>INDEX(属性投放!$BD$6:$BD$85,(BW190-2)*20+CB190)</f>
        <v>200</v>
      </c>
      <c r="CQ190" s="13">
        <v>186</v>
      </c>
      <c r="CR190" s="13">
        <f t="shared" si="354"/>
        <v>4</v>
      </c>
      <c r="CS190" s="13">
        <f t="shared" si="355"/>
        <v>30</v>
      </c>
      <c r="CT190" s="14">
        <f t="shared" si="356"/>
        <v>2</v>
      </c>
      <c r="CU190" s="14">
        <f t="shared" si="357"/>
        <v>1102004</v>
      </c>
      <c r="CV190" s="14" t="str">
        <f>INDEX($O$6:$O$36,CR190)&amp;"-"&amp;INDEX(属性投放!$AB$7:$AB$36,CX190)&amp;"-魂火-"&amp;CZ190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701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702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703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704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58"/>
        <v>8</v>
      </c>
      <c r="DS190" s="14">
        <f t="shared" si="359"/>
        <v>6</v>
      </c>
      <c r="DT190" s="14">
        <f t="shared" si="360"/>
        <v>5</v>
      </c>
      <c r="DU190" s="14">
        <f t="shared" si="333"/>
        <v>4</v>
      </c>
      <c r="DV190" s="14">
        <f t="shared" si="334"/>
        <v>6</v>
      </c>
      <c r="DW190" s="14">
        <f t="shared" si="335"/>
        <v>46</v>
      </c>
      <c r="DX190" s="14">
        <f>INDEX(属性投放!$AW$6:$AW$85,(卡牌属性!DU190-2)*20+卡牌属性!DV190)</f>
        <v>5</v>
      </c>
      <c r="DY190" s="14">
        <f>INDEX(属性投放!BP$6:BP$85,卡牌属性!$DW190)</f>
        <v>190</v>
      </c>
      <c r="DZ190" s="14">
        <f>INDEX(属性投放!BQ$6:BQ$85,卡牌属性!$DW190)</f>
        <v>95</v>
      </c>
      <c r="EA190" s="14">
        <f>INDEX(属性投放!BR$6:BR$85,卡牌属性!$DW190)</f>
        <v>1900</v>
      </c>
      <c r="EB190" s="14">
        <f t="shared" si="441"/>
        <v>1566</v>
      </c>
      <c r="EC190" s="14">
        <f t="shared" si="442"/>
        <v>1735</v>
      </c>
      <c r="ED190" s="14">
        <f t="shared" si="443"/>
        <v>2010</v>
      </c>
      <c r="EE190" s="14">
        <f t="shared" si="444"/>
        <v>2010</v>
      </c>
      <c r="EF190" s="14">
        <f t="shared" si="445"/>
        <v>2380</v>
      </c>
      <c r="EG190" s="14">
        <f t="shared" si="446"/>
        <v>545</v>
      </c>
      <c r="EH190" s="14">
        <f t="shared" si="447"/>
        <v>645</v>
      </c>
      <c r="EI190" s="14">
        <f t="shared" si="448"/>
        <v>645</v>
      </c>
      <c r="EJ190" s="14">
        <f t="shared" si="449"/>
        <v>691</v>
      </c>
      <c r="EK190" s="14">
        <f t="shared" si="450"/>
        <v>754</v>
      </c>
      <c r="EL190" s="14">
        <f t="shared" si="451"/>
        <v>9760</v>
      </c>
      <c r="EM190" s="14">
        <f t="shared" si="452"/>
        <v>10710</v>
      </c>
      <c r="EN190" s="14">
        <f t="shared" si="453"/>
        <v>10710</v>
      </c>
      <c r="EO190" s="14">
        <f t="shared" si="454"/>
        <v>12880</v>
      </c>
      <c r="EP190" s="14">
        <f t="shared" si="455"/>
        <v>13910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  <c r="FF190" s="14">
        <f>INDEX(属性投放!$BP$6:$BP$85,(卡牌属性!$DU190-2)*20+卡牌属性!$DV190)</f>
        <v>190</v>
      </c>
      <c r="FG190" s="14">
        <f>INDEX(属性投放!$BP$6:$BP$85,(卡牌属性!$DU190-2)*20+卡牌属性!$DV190)</f>
        <v>190</v>
      </c>
      <c r="FH190" s="14">
        <f>INDEX(属性投放!$BP$6:$BP$85,(卡牌属性!$DU190-2)*20+卡牌属性!$DV190)</f>
        <v>190</v>
      </c>
      <c r="FI190" s="14">
        <f>INDEX(属性投放!$BP$6:$BP$85,(卡牌属性!$DU190-2)*20+卡牌属性!$DV190)</f>
        <v>190</v>
      </c>
      <c r="FJ190" s="14">
        <f>INDEX(属性投放!$BP$6:$BP$85,(卡牌属性!$DU190-2)*20+卡牌属性!$DV190)</f>
        <v>190</v>
      </c>
      <c r="FK190" s="14">
        <f>INDEX(属性投放!$BQ$6:$BQ$85,(卡牌属性!$DU190-2)*20+卡牌属性!$DV190)</f>
        <v>95</v>
      </c>
      <c r="FL190" s="14">
        <f>INDEX(属性投放!$BQ$6:$BQ$85,(卡牌属性!$DU190-2)*20+卡牌属性!$DV190)</f>
        <v>95</v>
      </c>
      <c r="FM190" s="14">
        <f>INDEX(属性投放!$BQ$6:$BQ$85,(卡牌属性!$DU190-2)*20+卡牌属性!$DV190)</f>
        <v>95</v>
      </c>
      <c r="FN190" s="14">
        <f>INDEX(属性投放!$BQ$6:$BQ$85,(卡牌属性!$DU190-2)*20+卡牌属性!$DV190)</f>
        <v>95</v>
      </c>
      <c r="FO190" s="14">
        <f>INDEX(属性投放!$BQ$6:$BQ$85,(卡牌属性!$DU190-2)*20+卡牌属性!$DV190)</f>
        <v>95</v>
      </c>
      <c r="FP190" s="14">
        <f>INDEX(属性投放!$BR$6:$BR$85,(卡牌属性!$DU190-2)*20+卡牌属性!$DV190)</f>
        <v>1900</v>
      </c>
      <c r="FQ190" s="14">
        <f>INDEX(属性投放!$BR$6:$BR$85,(卡牌属性!$DU190-2)*20+卡牌属性!$DV190)</f>
        <v>1900</v>
      </c>
      <c r="FR190" s="14">
        <f>INDEX(属性投放!$BR$6:$BR$85,(卡牌属性!$DU190-2)*20+卡牌属性!$DV190)</f>
        <v>1900</v>
      </c>
      <c r="FS190" s="14">
        <f>INDEX(属性投放!$BR$6:$BR$85,(卡牌属性!$DU190-2)*20+卡牌属性!$DV190)</f>
        <v>1900</v>
      </c>
      <c r="FT190" s="14">
        <f>INDEX(属性投放!$BR$6:$BR$85,(卡牌属性!$DU190-2)*20+卡牌属性!$DV190)</f>
        <v>1900</v>
      </c>
    </row>
    <row r="191" spans="31:191" ht="16.5" x14ac:dyDescent="0.2">
      <c r="AE191" s="13">
        <v>187</v>
      </c>
      <c r="AF191" s="13">
        <f t="shared" si="353"/>
        <v>10</v>
      </c>
      <c r="AG191" s="13">
        <f t="shared" si="321"/>
        <v>4</v>
      </c>
      <c r="AH191" s="14">
        <f t="shared" si="322"/>
        <v>1101010</v>
      </c>
      <c r="AI191" s="14" t="str">
        <f t="shared" si="323"/>
        <v>盖文7突</v>
      </c>
      <c r="AJ191" s="25" t="s">
        <v>162</v>
      </c>
      <c r="AK191" s="14">
        <v>1</v>
      </c>
      <c r="AL191" s="14">
        <f t="shared" si="324"/>
        <v>7</v>
      </c>
      <c r="AM191" s="14">
        <f>INDEX(属性投放!$DE$6:$DE$85,(卡牌属性!AG191-2)*20+卡牌属性!AL191)</f>
        <v>2225</v>
      </c>
      <c r="AN191" s="14">
        <f t="shared" si="435"/>
        <v>2225</v>
      </c>
      <c r="AO191" s="14">
        <f t="shared" si="435"/>
        <v>2225</v>
      </c>
      <c r="AP191" s="14">
        <f t="shared" si="435"/>
        <v>2225</v>
      </c>
      <c r="AQ191" s="14">
        <f t="shared" si="435"/>
        <v>2225</v>
      </c>
      <c r="AR191" s="14">
        <f>INDEX(属性投放!$DF$6:$DF$85,(卡牌属性!AG191-2)*20+卡牌属性!AL191)</f>
        <v>1092</v>
      </c>
      <c r="AS191" s="14">
        <f t="shared" si="436"/>
        <v>1092</v>
      </c>
      <c r="AT191" s="14">
        <f t="shared" si="436"/>
        <v>1092</v>
      </c>
      <c r="AU191" s="14">
        <f t="shared" si="436"/>
        <v>1092</v>
      </c>
      <c r="AV191" s="14">
        <f t="shared" si="436"/>
        <v>1092</v>
      </c>
      <c r="AW191" s="14">
        <f>INDEX(属性投放!$DG$6:$DG$85,(卡牌属性!AG191-2)*20+卡牌属性!AL191)</f>
        <v>11025</v>
      </c>
      <c r="AX191" s="14">
        <f t="shared" si="437"/>
        <v>11025</v>
      </c>
      <c r="AY191" s="14">
        <f t="shared" si="437"/>
        <v>11025</v>
      </c>
      <c r="AZ191" s="14">
        <f t="shared" si="437"/>
        <v>11025</v>
      </c>
      <c r="BA191" s="14">
        <f t="shared" si="437"/>
        <v>11025</v>
      </c>
      <c r="BB191" s="14">
        <f>INDEX(属性投放!$DK$6:$DK$85,(卡牌属性!AG191-2)*20+卡牌属性!AL191)</f>
        <v>75</v>
      </c>
      <c r="BC191" s="14">
        <f t="shared" si="438"/>
        <v>75</v>
      </c>
      <c r="BD191" s="14">
        <f t="shared" si="438"/>
        <v>75</v>
      </c>
      <c r="BE191" s="14">
        <f t="shared" si="438"/>
        <v>75</v>
      </c>
      <c r="BF191" s="14">
        <f t="shared" si="438"/>
        <v>75</v>
      </c>
      <c r="BG191" s="14">
        <f>INDEX(属性投放!$DL$6:$DL$85,(卡牌属性!AG191-2)*20+卡牌属性!AL191)</f>
        <v>38</v>
      </c>
      <c r="BH191" s="14">
        <f t="shared" si="439"/>
        <v>38</v>
      </c>
      <c r="BI191" s="14">
        <f t="shared" si="439"/>
        <v>38</v>
      </c>
      <c r="BJ191" s="14">
        <f t="shared" si="439"/>
        <v>38</v>
      </c>
      <c r="BK191" s="14">
        <f t="shared" si="439"/>
        <v>38</v>
      </c>
      <c r="BL191" s="14">
        <f>INDEX(属性投放!$DM$6:$DM$85,(卡牌属性!AG191-2)*20+卡牌属性!AL191)</f>
        <v>375</v>
      </c>
      <c r="BM191" s="14">
        <f t="shared" si="440"/>
        <v>375</v>
      </c>
      <c r="BN191" s="14">
        <f t="shared" si="440"/>
        <v>375</v>
      </c>
      <c r="BO191" s="14">
        <f t="shared" si="440"/>
        <v>375</v>
      </c>
      <c r="BP191" s="14">
        <f t="shared" si="440"/>
        <v>375</v>
      </c>
      <c r="BU191" s="13">
        <v>187</v>
      </c>
      <c r="BV191" s="13">
        <f t="shared" si="325"/>
        <v>10</v>
      </c>
      <c r="BW191" s="14">
        <f t="shared" si="326"/>
        <v>4</v>
      </c>
      <c r="BX191" s="14">
        <f t="shared" si="327"/>
        <v>1102010</v>
      </c>
      <c r="BY191" s="14" t="str">
        <f t="shared" si="328"/>
        <v>张郃7突</v>
      </c>
      <c r="BZ191" s="25" t="s">
        <v>162</v>
      </c>
      <c r="CA191" s="14">
        <v>2</v>
      </c>
      <c r="CB191" s="14">
        <f t="shared" si="329"/>
        <v>7</v>
      </c>
      <c r="CC191" s="14" t="s">
        <v>21</v>
      </c>
      <c r="CD191" s="14">
        <f>INDEX(属性投放!$AY$6:$AY$85,(BW191-2)*20+CB191)</f>
        <v>2388</v>
      </c>
      <c r="CE191" s="14" t="s">
        <v>22</v>
      </c>
      <c r="CF191" s="14">
        <f>INDEX(属性投放!$AZ$6:$AZ$85,(BW191-2)*20+CB191)</f>
        <v>1123</v>
      </c>
      <c r="CG191" s="14" t="s">
        <v>674</v>
      </c>
      <c r="CH191" s="14">
        <f>INDEX(属性投放!$BA$6:$BA$85,(BW191-2)*20+CB191)</f>
        <v>22380</v>
      </c>
      <c r="CI191" s="14" t="s">
        <v>21</v>
      </c>
      <c r="CJ191" s="14">
        <f>INDEX(属性投放!$BB$6:$BB$85,(BW191-2)*20+CB191)</f>
        <v>25</v>
      </c>
      <c r="CK191" s="14" t="s">
        <v>22</v>
      </c>
      <c r="CL191" s="14">
        <f>INDEX(属性投放!$BC$6:$BC$85,(BW191-2)*20+CB191)</f>
        <v>13</v>
      </c>
      <c r="CM191" s="14" t="s">
        <v>674</v>
      </c>
      <c r="CN191" s="14">
        <f>INDEX(属性投放!$BD$6:$BD$85,(BW191-2)*20+CB191)</f>
        <v>250</v>
      </c>
      <c r="CQ191" s="13">
        <v>187</v>
      </c>
      <c r="CR191" s="13">
        <f t="shared" si="354"/>
        <v>4</v>
      </c>
      <c r="CS191" s="13">
        <f t="shared" si="355"/>
        <v>31</v>
      </c>
      <c r="CT191" s="14">
        <f t="shared" si="356"/>
        <v>2</v>
      </c>
      <c r="CU191" s="14">
        <f t="shared" si="357"/>
        <v>1102004</v>
      </c>
      <c r="CV191" s="14" t="str">
        <f>INDEX($O$6:$O$36,CR191)&amp;"-"&amp;INDEX(属性投放!$AB$7:$AB$36,CX191)&amp;"-魂火-"&amp;CZ191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701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702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703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704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58"/>
        <v>8</v>
      </c>
      <c r="DS191" s="14">
        <f t="shared" si="359"/>
        <v>6</v>
      </c>
      <c r="DT191" s="14">
        <f t="shared" si="360"/>
        <v>5</v>
      </c>
      <c r="DU191" s="14">
        <f t="shared" si="333"/>
        <v>4</v>
      </c>
      <c r="DV191" s="14">
        <f t="shared" si="334"/>
        <v>7</v>
      </c>
      <c r="DW191" s="14">
        <f t="shared" si="335"/>
        <v>47</v>
      </c>
      <c r="DX191" s="14">
        <f>INDEX(属性投放!$AW$6:$AW$85,(卡牌属性!DU191-2)*20+卡牌属性!DV191)</f>
        <v>5</v>
      </c>
      <c r="DY191" s="14">
        <f>INDEX(属性投放!BP$6:BP$85,卡牌属性!$DW191)</f>
        <v>200</v>
      </c>
      <c r="DZ191" s="14">
        <f>INDEX(属性投放!BQ$6:BQ$85,卡牌属性!$DW191)</f>
        <v>100</v>
      </c>
      <c r="EA191" s="14">
        <f>INDEX(属性投放!BR$6:BR$85,卡牌属性!$DW191)</f>
        <v>2000</v>
      </c>
      <c r="EB191" s="14">
        <f t="shared" si="441"/>
        <v>1866</v>
      </c>
      <c r="EC191" s="14">
        <f t="shared" si="442"/>
        <v>2050</v>
      </c>
      <c r="ED191" s="14">
        <f t="shared" si="443"/>
        <v>2350</v>
      </c>
      <c r="EE191" s="14">
        <f t="shared" si="444"/>
        <v>2350</v>
      </c>
      <c r="EF191" s="14">
        <f t="shared" si="445"/>
        <v>2770</v>
      </c>
      <c r="EG191" s="14">
        <f t="shared" si="446"/>
        <v>675</v>
      </c>
      <c r="EH191" s="14">
        <f t="shared" si="447"/>
        <v>790</v>
      </c>
      <c r="EI191" s="14">
        <f t="shared" si="448"/>
        <v>790</v>
      </c>
      <c r="EJ191" s="14">
        <f t="shared" si="449"/>
        <v>841</v>
      </c>
      <c r="EK191" s="14">
        <f t="shared" si="450"/>
        <v>914</v>
      </c>
      <c r="EL191" s="14">
        <f t="shared" si="451"/>
        <v>12260</v>
      </c>
      <c r="EM191" s="14">
        <f t="shared" si="452"/>
        <v>13260</v>
      </c>
      <c r="EN191" s="14">
        <f t="shared" si="453"/>
        <v>13260</v>
      </c>
      <c r="EO191" s="14">
        <f t="shared" si="454"/>
        <v>15780</v>
      </c>
      <c r="EP191" s="14">
        <f t="shared" si="455"/>
        <v>16910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  <c r="FF191" s="14">
        <f>INDEX(属性投放!$BP$6:$BP$85,(卡牌属性!$DU191-2)*20+卡牌属性!$DV191)</f>
        <v>200</v>
      </c>
      <c r="FG191" s="14">
        <f>INDEX(属性投放!$BP$6:$BP$85,(卡牌属性!$DU191-2)*20+卡牌属性!$DV191)</f>
        <v>200</v>
      </c>
      <c r="FH191" s="14">
        <f>INDEX(属性投放!$BP$6:$BP$85,(卡牌属性!$DU191-2)*20+卡牌属性!$DV191)</f>
        <v>200</v>
      </c>
      <c r="FI191" s="14">
        <f>INDEX(属性投放!$BP$6:$BP$85,(卡牌属性!$DU191-2)*20+卡牌属性!$DV191)</f>
        <v>200</v>
      </c>
      <c r="FJ191" s="14">
        <f>INDEX(属性投放!$BP$6:$BP$85,(卡牌属性!$DU191-2)*20+卡牌属性!$DV191)</f>
        <v>200</v>
      </c>
      <c r="FK191" s="14">
        <f>INDEX(属性投放!$BQ$6:$BQ$85,(卡牌属性!$DU191-2)*20+卡牌属性!$DV191)</f>
        <v>100</v>
      </c>
      <c r="FL191" s="14">
        <f>INDEX(属性投放!$BQ$6:$BQ$85,(卡牌属性!$DU191-2)*20+卡牌属性!$DV191)</f>
        <v>100</v>
      </c>
      <c r="FM191" s="14">
        <f>INDEX(属性投放!$BQ$6:$BQ$85,(卡牌属性!$DU191-2)*20+卡牌属性!$DV191)</f>
        <v>100</v>
      </c>
      <c r="FN191" s="14">
        <f>INDEX(属性投放!$BQ$6:$BQ$85,(卡牌属性!$DU191-2)*20+卡牌属性!$DV191)</f>
        <v>100</v>
      </c>
      <c r="FO191" s="14">
        <f>INDEX(属性投放!$BQ$6:$BQ$85,(卡牌属性!$DU191-2)*20+卡牌属性!$DV191)</f>
        <v>100</v>
      </c>
      <c r="FP191" s="14">
        <f>INDEX(属性投放!$BR$6:$BR$85,(卡牌属性!$DU191-2)*20+卡牌属性!$DV191)</f>
        <v>2000</v>
      </c>
      <c r="FQ191" s="14">
        <f>INDEX(属性投放!$BR$6:$BR$85,(卡牌属性!$DU191-2)*20+卡牌属性!$DV191)</f>
        <v>2000</v>
      </c>
      <c r="FR191" s="14">
        <f>INDEX(属性投放!$BR$6:$BR$85,(卡牌属性!$DU191-2)*20+卡牌属性!$DV191)</f>
        <v>2000</v>
      </c>
      <c r="FS191" s="14">
        <f>INDEX(属性投放!$BR$6:$BR$85,(卡牌属性!$DU191-2)*20+卡牌属性!$DV191)</f>
        <v>2000</v>
      </c>
      <c r="FT191" s="14">
        <f>INDEX(属性投放!$BR$6:$BR$85,(卡牌属性!$DU191-2)*20+卡牌属性!$DV191)</f>
        <v>2000</v>
      </c>
    </row>
    <row r="192" spans="31:191" ht="16.5" x14ac:dyDescent="0.2">
      <c r="AE192" s="13">
        <v>188</v>
      </c>
      <c r="AF192" s="13">
        <f t="shared" si="353"/>
        <v>10</v>
      </c>
      <c r="AG192" s="13">
        <f t="shared" si="321"/>
        <v>4</v>
      </c>
      <c r="AH192" s="14">
        <f t="shared" si="322"/>
        <v>1101010</v>
      </c>
      <c r="AI192" s="14" t="str">
        <f t="shared" si="323"/>
        <v>盖文8突</v>
      </c>
      <c r="AJ192" s="25" t="s">
        <v>162</v>
      </c>
      <c r="AK192" s="14">
        <v>1</v>
      </c>
      <c r="AL192" s="14">
        <f t="shared" si="324"/>
        <v>8</v>
      </c>
      <c r="AM192" s="14">
        <f>INDEX(属性投放!$DE$6:$DE$85,(卡牌属性!AG192-2)*20+卡牌属性!AL192)</f>
        <v>2438</v>
      </c>
      <c r="AN192" s="14">
        <f t="shared" si="435"/>
        <v>2438</v>
      </c>
      <c r="AO192" s="14">
        <f t="shared" si="435"/>
        <v>2438</v>
      </c>
      <c r="AP192" s="14">
        <f t="shared" si="435"/>
        <v>2438</v>
      </c>
      <c r="AQ192" s="14">
        <f t="shared" si="435"/>
        <v>2438</v>
      </c>
      <c r="AR192" s="14">
        <f>INDEX(属性投放!$DF$6:$DF$85,(卡牌属性!AG192-2)*20+卡牌属性!AL192)</f>
        <v>1199</v>
      </c>
      <c r="AS192" s="14">
        <f t="shared" si="436"/>
        <v>1199</v>
      </c>
      <c r="AT192" s="14">
        <f t="shared" si="436"/>
        <v>1199</v>
      </c>
      <c r="AU192" s="14">
        <f t="shared" si="436"/>
        <v>1199</v>
      </c>
      <c r="AV192" s="14">
        <f t="shared" si="436"/>
        <v>1199</v>
      </c>
      <c r="AW192" s="14">
        <f>INDEX(属性投放!$DG$6:$DG$85,(卡牌属性!AG192-2)*20+卡牌属性!AL192)</f>
        <v>12090</v>
      </c>
      <c r="AX192" s="14">
        <f t="shared" si="437"/>
        <v>12090</v>
      </c>
      <c r="AY192" s="14">
        <f t="shared" si="437"/>
        <v>12090</v>
      </c>
      <c r="AZ192" s="14">
        <f t="shared" si="437"/>
        <v>12090</v>
      </c>
      <c r="BA192" s="14">
        <f t="shared" si="437"/>
        <v>12090</v>
      </c>
      <c r="BB192" s="14">
        <f>INDEX(属性投放!$DK$6:$DK$85,(卡牌属性!AG192-2)*20+卡牌属性!AL192)</f>
        <v>75</v>
      </c>
      <c r="BC192" s="14">
        <f t="shared" si="438"/>
        <v>75</v>
      </c>
      <c r="BD192" s="14">
        <f t="shared" si="438"/>
        <v>75</v>
      </c>
      <c r="BE192" s="14">
        <f t="shared" si="438"/>
        <v>75</v>
      </c>
      <c r="BF192" s="14">
        <f t="shared" si="438"/>
        <v>75</v>
      </c>
      <c r="BG192" s="14">
        <f>INDEX(属性投放!$DL$6:$DL$85,(卡牌属性!AG192-2)*20+卡牌属性!AL192)</f>
        <v>38</v>
      </c>
      <c r="BH192" s="14">
        <f t="shared" si="439"/>
        <v>38</v>
      </c>
      <c r="BI192" s="14">
        <f t="shared" si="439"/>
        <v>38</v>
      </c>
      <c r="BJ192" s="14">
        <f t="shared" si="439"/>
        <v>38</v>
      </c>
      <c r="BK192" s="14">
        <f t="shared" si="439"/>
        <v>38</v>
      </c>
      <c r="BL192" s="14">
        <f>INDEX(属性投放!$DM$6:$DM$85,(卡牌属性!AG192-2)*20+卡牌属性!AL192)</f>
        <v>375</v>
      </c>
      <c r="BM192" s="14">
        <f t="shared" si="440"/>
        <v>375</v>
      </c>
      <c r="BN192" s="14">
        <f t="shared" si="440"/>
        <v>375</v>
      </c>
      <c r="BO192" s="14">
        <f t="shared" si="440"/>
        <v>375</v>
      </c>
      <c r="BP192" s="14">
        <f t="shared" si="440"/>
        <v>375</v>
      </c>
      <c r="BU192" s="13">
        <v>188</v>
      </c>
      <c r="BV192" s="13">
        <f t="shared" si="325"/>
        <v>10</v>
      </c>
      <c r="BW192" s="14">
        <f t="shared" si="326"/>
        <v>4</v>
      </c>
      <c r="BX192" s="14">
        <f t="shared" si="327"/>
        <v>1102010</v>
      </c>
      <c r="BY192" s="14" t="str">
        <f t="shared" si="328"/>
        <v>张郃8突</v>
      </c>
      <c r="BZ192" s="25" t="s">
        <v>162</v>
      </c>
      <c r="CA192" s="14">
        <v>2</v>
      </c>
      <c r="CB192" s="14">
        <f t="shared" si="329"/>
        <v>8</v>
      </c>
      <c r="CC192" s="14" t="s">
        <v>21</v>
      </c>
      <c r="CD192" s="14">
        <f>INDEX(属性投放!$AY$6:$AY$85,(BW192-2)*20+CB192)</f>
        <v>2933</v>
      </c>
      <c r="CE192" s="14" t="s">
        <v>22</v>
      </c>
      <c r="CF192" s="14">
        <f>INDEX(属性投放!$AZ$6:$AZ$85,(BW192-2)*20+CB192)</f>
        <v>1398</v>
      </c>
      <c r="CG192" s="14" t="s">
        <v>674</v>
      </c>
      <c r="CH192" s="14">
        <f>INDEX(属性投放!$BA$6:$BA$85,(BW192-2)*20+CB192)</f>
        <v>27830</v>
      </c>
      <c r="CI192" s="14" t="s">
        <v>21</v>
      </c>
      <c r="CJ192" s="14">
        <f>INDEX(属性投放!$BB$6:$BB$85,(BW192-2)*20+CB192)</f>
        <v>25</v>
      </c>
      <c r="CK192" s="14" t="s">
        <v>22</v>
      </c>
      <c r="CL192" s="14">
        <f>INDEX(属性投放!$BC$6:$BC$85,(BW192-2)*20+CB192)</f>
        <v>13</v>
      </c>
      <c r="CM192" s="14" t="s">
        <v>674</v>
      </c>
      <c r="CN192" s="14">
        <f>INDEX(属性投放!$BD$6:$BD$85,(BW192-2)*20+CB192)</f>
        <v>250</v>
      </c>
      <c r="CQ192" s="13">
        <v>188</v>
      </c>
      <c r="CR192" s="13">
        <f t="shared" si="354"/>
        <v>4</v>
      </c>
      <c r="CS192" s="13">
        <f t="shared" si="355"/>
        <v>32</v>
      </c>
      <c r="CT192" s="14">
        <f t="shared" si="356"/>
        <v>2</v>
      </c>
      <c r="CU192" s="14">
        <f t="shared" si="357"/>
        <v>1102004</v>
      </c>
      <c r="CV192" s="14" t="str">
        <f>INDEX($O$6:$O$36,CR192)&amp;"-"&amp;INDEX(属性投放!$AB$7:$AB$36,CX192)&amp;"-魂火-"&amp;CZ192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701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702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703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704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58"/>
        <v>8</v>
      </c>
      <c r="DS192" s="14">
        <f t="shared" si="359"/>
        <v>6</v>
      </c>
      <c r="DT192" s="14">
        <f t="shared" si="360"/>
        <v>5</v>
      </c>
      <c r="DU192" s="14">
        <f t="shared" si="333"/>
        <v>4</v>
      </c>
      <c r="DV192" s="14">
        <f t="shared" si="334"/>
        <v>8</v>
      </c>
      <c r="DW192" s="14">
        <f t="shared" si="335"/>
        <v>48</v>
      </c>
      <c r="DX192" s="14">
        <f>INDEX(属性投放!$AW$6:$AW$85,(卡牌属性!DU192-2)*20+卡牌属性!DV192)</f>
        <v>5</v>
      </c>
      <c r="DY192" s="14">
        <f>INDEX(属性投放!BP$6:BP$85,卡牌属性!$DW192)</f>
        <v>200</v>
      </c>
      <c r="DZ192" s="14">
        <f>INDEX(属性投放!BQ$6:BQ$85,卡牌属性!$DW192)</f>
        <v>100</v>
      </c>
      <c r="EA192" s="14">
        <f>INDEX(属性投放!BR$6:BR$85,卡牌属性!$DW192)</f>
        <v>2000</v>
      </c>
      <c r="EB192" s="14">
        <f t="shared" si="441"/>
        <v>2206</v>
      </c>
      <c r="EC192" s="14">
        <f t="shared" si="442"/>
        <v>2400</v>
      </c>
      <c r="ED192" s="14">
        <f t="shared" si="443"/>
        <v>2750</v>
      </c>
      <c r="EE192" s="14">
        <f t="shared" si="444"/>
        <v>2750</v>
      </c>
      <c r="EF192" s="14">
        <f t="shared" si="445"/>
        <v>3220</v>
      </c>
      <c r="EG192" s="14">
        <f t="shared" si="446"/>
        <v>815</v>
      </c>
      <c r="EH192" s="14">
        <f t="shared" si="447"/>
        <v>955</v>
      </c>
      <c r="EI192" s="14">
        <f t="shared" si="448"/>
        <v>955</v>
      </c>
      <c r="EJ192" s="14">
        <f t="shared" si="449"/>
        <v>1011</v>
      </c>
      <c r="EK192" s="14">
        <f t="shared" si="450"/>
        <v>1089</v>
      </c>
      <c r="EL192" s="14">
        <f t="shared" si="451"/>
        <v>15010</v>
      </c>
      <c r="EM192" s="14">
        <f t="shared" si="452"/>
        <v>16060</v>
      </c>
      <c r="EN192" s="14">
        <f t="shared" si="453"/>
        <v>16060</v>
      </c>
      <c r="EO192" s="14">
        <f t="shared" si="454"/>
        <v>19030</v>
      </c>
      <c r="EP192" s="14">
        <f t="shared" si="455"/>
        <v>20310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  <c r="FF192" s="14">
        <f>INDEX(属性投放!$BP$6:$BP$85,(卡牌属性!$DU192-2)*20+卡牌属性!$DV192)</f>
        <v>200</v>
      </c>
      <c r="FG192" s="14">
        <f>INDEX(属性投放!$BP$6:$BP$85,(卡牌属性!$DU192-2)*20+卡牌属性!$DV192)</f>
        <v>200</v>
      </c>
      <c r="FH192" s="14">
        <f>INDEX(属性投放!$BP$6:$BP$85,(卡牌属性!$DU192-2)*20+卡牌属性!$DV192)</f>
        <v>200</v>
      </c>
      <c r="FI192" s="14">
        <f>INDEX(属性投放!$BP$6:$BP$85,(卡牌属性!$DU192-2)*20+卡牌属性!$DV192)</f>
        <v>200</v>
      </c>
      <c r="FJ192" s="14">
        <f>INDEX(属性投放!$BP$6:$BP$85,(卡牌属性!$DU192-2)*20+卡牌属性!$DV192)</f>
        <v>200</v>
      </c>
      <c r="FK192" s="14">
        <f>INDEX(属性投放!$BQ$6:$BQ$85,(卡牌属性!$DU192-2)*20+卡牌属性!$DV192)</f>
        <v>100</v>
      </c>
      <c r="FL192" s="14">
        <f>INDEX(属性投放!$BQ$6:$BQ$85,(卡牌属性!$DU192-2)*20+卡牌属性!$DV192)</f>
        <v>100</v>
      </c>
      <c r="FM192" s="14">
        <f>INDEX(属性投放!$BQ$6:$BQ$85,(卡牌属性!$DU192-2)*20+卡牌属性!$DV192)</f>
        <v>100</v>
      </c>
      <c r="FN192" s="14">
        <f>INDEX(属性投放!$BQ$6:$BQ$85,(卡牌属性!$DU192-2)*20+卡牌属性!$DV192)</f>
        <v>100</v>
      </c>
      <c r="FO192" s="14">
        <f>INDEX(属性投放!$BQ$6:$BQ$85,(卡牌属性!$DU192-2)*20+卡牌属性!$DV192)</f>
        <v>100</v>
      </c>
      <c r="FP192" s="14">
        <f>INDEX(属性投放!$BR$6:$BR$85,(卡牌属性!$DU192-2)*20+卡牌属性!$DV192)</f>
        <v>2000</v>
      </c>
      <c r="FQ192" s="14">
        <f>INDEX(属性投放!$BR$6:$BR$85,(卡牌属性!$DU192-2)*20+卡牌属性!$DV192)</f>
        <v>2000</v>
      </c>
      <c r="FR192" s="14">
        <f>INDEX(属性投放!$BR$6:$BR$85,(卡牌属性!$DU192-2)*20+卡牌属性!$DV192)</f>
        <v>2000</v>
      </c>
      <c r="FS192" s="14">
        <f>INDEX(属性投放!$BR$6:$BR$85,(卡牌属性!$DU192-2)*20+卡牌属性!$DV192)</f>
        <v>2000</v>
      </c>
      <c r="FT192" s="14">
        <f>INDEX(属性投放!$BR$6:$BR$85,(卡牌属性!$DU192-2)*20+卡牌属性!$DV192)</f>
        <v>2000</v>
      </c>
    </row>
    <row r="193" spans="31:176" ht="16.5" x14ac:dyDescent="0.2">
      <c r="AE193" s="13">
        <v>189</v>
      </c>
      <c r="AF193" s="13">
        <f t="shared" si="353"/>
        <v>10</v>
      </c>
      <c r="AG193" s="13">
        <f t="shared" si="321"/>
        <v>4</v>
      </c>
      <c r="AH193" s="14">
        <f t="shared" si="322"/>
        <v>1101010</v>
      </c>
      <c r="AI193" s="14" t="str">
        <f t="shared" si="323"/>
        <v>盖文9突</v>
      </c>
      <c r="AJ193" s="25" t="s">
        <v>162</v>
      </c>
      <c r="AK193" s="14">
        <v>1</v>
      </c>
      <c r="AL193" s="14">
        <f t="shared" si="324"/>
        <v>9</v>
      </c>
      <c r="AM193" s="14">
        <f>INDEX(属性投放!$DE$6:$DE$85,(卡牌属性!AG193-2)*20+卡牌属性!AL193)</f>
        <v>2651</v>
      </c>
      <c r="AN193" s="14">
        <f t="shared" si="435"/>
        <v>2651</v>
      </c>
      <c r="AO193" s="14">
        <f t="shared" si="435"/>
        <v>2651</v>
      </c>
      <c r="AP193" s="14">
        <f t="shared" si="435"/>
        <v>2651</v>
      </c>
      <c r="AQ193" s="14">
        <f t="shared" si="435"/>
        <v>2651</v>
      </c>
      <c r="AR193" s="14">
        <f>INDEX(属性投放!$DF$6:$DF$85,(卡牌属性!AG193-2)*20+卡牌属性!AL193)</f>
        <v>1306</v>
      </c>
      <c r="AS193" s="14">
        <f t="shared" si="436"/>
        <v>1306</v>
      </c>
      <c r="AT193" s="14">
        <f t="shared" si="436"/>
        <v>1306</v>
      </c>
      <c r="AU193" s="14">
        <f t="shared" si="436"/>
        <v>1306</v>
      </c>
      <c r="AV193" s="14">
        <f t="shared" si="436"/>
        <v>1306</v>
      </c>
      <c r="AW193" s="14">
        <f>INDEX(属性投放!$DG$6:$DG$85,(卡牌属性!AG193-2)*20+卡牌属性!AL193)</f>
        <v>13155</v>
      </c>
      <c r="AX193" s="14">
        <f t="shared" si="437"/>
        <v>13155</v>
      </c>
      <c r="AY193" s="14">
        <f t="shared" si="437"/>
        <v>13155</v>
      </c>
      <c r="AZ193" s="14">
        <f t="shared" si="437"/>
        <v>13155</v>
      </c>
      <c r="BA193" s="14">
        <f t="shared" si="437"/>
        <v>13155</v>
      </c>
      <c r="BB193" s="14">
        <f>INDEX(属性投放!$DK$6:$DK$85,(卡牌属性!AG193-2)*20+卡牌属性!AL193)</f>
        <v>75</v>
      </c>
      <c r="BC193" s="14">
        <f t="shared" si="438"/>
        <v>75</v>
      </c>
      <c r="BD193" s="14">
        <f t="shared" si="438"/>
        <v>75</v>
      </c>
      <c r="BE193" s="14">
        <f t="shared" si="438"/>
        <v>75</v>
      </c>
      <c r="BF193" s="14">
        <f t="shared" si="438"/>
        <v>75</v>
      </c>
      <c r="BG193" s="14">
        <f>INDEX(属性投放!$DL$6:$DL$85,(卡牌属性!AG193-2)*20+卡牌属性!AL193)</f>
        <v>38</v>
      </c>
      <c r="BH193" s="14">
        <f t="shared" si="439"/>
        <v>38</v>
      </c>
      <c r="BI193" s="14">
        <f t="shared" si="439"/>
        <v>38</v>
      </c>
      <c r="BJ193" s="14">
        <f t="shared" si="439"/>
        <v>38</v>
      </c>
      <c r="BK193" s="14">
        <f t="shared" si="439"/>
        <v>38</v>
      </c>
      <c r="BL193" s="14">
        <f>INDEX(属性投放!$DM$6:$DM$85,(卡牌属性!AG193-2)*20+卡牌属性!AL193)</f>
        <v>375</v>
      </c>
      <c r="BM193" s="14">
        <f t="shared" si="440"/>
        <v>375</v>
      </c>
      <c r="BN193" s="14">
        <f t="shared" si="440"/>
        <v>375</v>
      </c>
      <c r="BO193" s="14">
        <f t="shared" si="440"/>
        <v>375</v>
      </c>
      <c r="BP193" s="14">
        <f t="shared" si="440"/>
        <v>375</v>
      </c>
      <c r="BU193" s="13">
        <v>189</v>
      </c>
      <c r="BV193" s="13">
        <f t="shared" si="325"/>
        <v>10</v>
      </c>
      <c r="BW193" s="14">
        <f t="shared" si="326"/>
        <v>4</v>
      </c>
      <c r="BX193" s="14">
        <f t="shared" si="327"/>
        <v>1102010</v>
      </c>
      <c r="BY193" s="14" t="str">
        <f t="shared" si="328"/>
        <v>张郃9突</v>
      </c>
      <c r="BZ193" s="25" t="s">
        <v>162</v>
      </c>
      <c r="CA193" s="14">
        <v>2</v>
      </c>
      <c r="CB193" s="14">
        <f t="shared" si="329"/>
        <v>9</v>
      </c>
      <c r="CC193" s="14" t="s">
        <v>21</v>
      </c>
      <c r="CD193" s="14">
        <f>INDEX(属性投放!$AY$6:$AY$85,(BW193-2)*20+CB193)</f>
        <v>3538</v>
      </c>
      <c r="CE193" s="14" t="s">
        <v>22</v>
      </c>
      <c r="CF193" s="14">
        <f>INDEX(属性投放!$AZ$6:$AZ$85,(BW193-2)*20+CB193)</f>
        <v>1703</v>
      </c>
      <c r="CG193" s="14" t="s">
        <v>674</v>
      </c>
      <c r="CH193" s="14">
        <f>INDEX(属性投放!$BA$6:$BA$85,(BW193-2)*20+CB193)</f>
        <v>33880</v>
      </c>
      <c r="CI193" s="14" t="s">
        <v>21</v>
      </c>
      <c r="CJ193" s="14">
        <f>INDEX(属性投放!$BB$6:$BB$85,(BW193-2)*20+CB193)</f>
        <v>25</v>
      </c>
      <c r="CK193" s="14" t="s">
        <v>22</v>
      </c>
      <c r="CL193" s="14">
        <f>INDEX(属性投放!$BC$6:$BC$85,(BW193-2)*20+CB193)</f>
        <v>13</v>
      </c>
      <c r="CM193" s="14" t="s">
        <v>674</v>
      </c>
      <c r="CN193" s="14">
        <f>INDEX(属性投放!$BD$6:$BD$85,(BW193-2)*20+CB193)</f>
        <v>250</v>
      </c>
      <c r="CQ193" s="13">
        <v>189</v>
      </c>
      <c r="CR193" s="13">
        <f t="shared" si="354"/>
        <v>4</v>
      </c>
      <c r="CS193" s="13">
        <f t="shared" si="355"/>
        <v>33</v>
      </c>
      <c r="CT193" s="14">
        <f t="shared" si="356"/>
        <v>2</v>
      </c>
      <c r="CU193" s="14">
        <f t="shared" si="357"/>
        <v>1102004</v>
      </c>
      <c r="CV193" s="14" t="str">
        <f>INDEX($O$6:$O$36,CR193)&amp;"-"&amp;INDEX(属性投放!$AB$7:$AB$36,CX193)&amp;"-魂火-"&amp;CZ193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701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702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703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704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58"/>
        <v>8</v>
      </c>
      <c r="DS193" s="14">
        <f t="shared" si="359"/>
        <v>6</v>
      </c>
      <c r="DT193" s="14">
        <f t="shared" si="360"/>
        <v>5</v>
      </c>
      <c r="DU193" s="14">
        <f t="shared" si="333"/>
        <v>4</v>
      </c>
      <c r="DV193" s="14">
        <f t="shared" si="334"/>
        <v>9</v>
      </c>
      <c r="DW193" s="14">
        <f t="shared" si="335"/>
        <v>49</v>
      </c>
      <c r="DX193" s="14">
        <f>INDEX(属性投放!$AW$6:$AW$85,(卡牌属性!DU193-2)*20+卡牌属性!DV193)</f>
        <v>8</v>
      </c>
      <c r="DY193" s="14">
        <f>INDEX(属性投放!BP$6:BP$85,卡牌属性!$DW193)</f>
        <v>300</v>
      </c>
      <c r="DZ193" s="14">
        <f>INDEX(属性投放!BQ$6:BQ$85,卡牌属性!$DW193)</f>
        <v>150</v>
      </c>
      <c r="EA193" s="14">
        <f>INDEX(属性投放!BR$6:BR$85,卡牌属性!$DW193)</f>
        <v>3000</v>
      </c>
      <c r="EB193" s="14">
        <f t="shared" si="441"/>
        <v>2546</v>
      </c>
      <c r="EC193" s="14">
        <f t="shared" si="442"/>
        <v>2750</v>
      </c>
      <c r="ED193" s="14">
        <f t="shared" si="443"/>
        <v>3150</v>
      </c>
      <c r="EE193" s="14">
        <f t="shared" si="444"/>
        <v>3150</v>
      </c>
      <c r="EF193" s="14">
        <f t="shared" si="445"/>
        <v>3670</v>
      </c>
      <c r="EG193" s="14">
        <f t="shared" si="446"/>
        <v>955</v>
      </c>
      <c r="EH193" s="14">
        <f t="shared" si="447"/>
        <v>1120</v>
      </c>
      <c r="EI193" s="14">
        <f t="shared" si="448"/>
        <v>1120</v>
      </c>
      <c r="EJ193" s="14">
        <f t="shared" si="449"/>
        <v>1181</v>
      </c>
      <c r="EK193" s="14">
        <f t="shared" si="450"/>
        <v>1264</v>
      </c>
      <c r="EL193" s="14">
        <f t="shared" si="451"/>
        <v>17760</v>
      </c>
      <c r="EM193" s="14">
        <f t="shared" si="452"/>
        <v>18860</v>
      </c>
      <c r="EN193" s="14">
        <f t="shared" si="453"/>
        <v>18860</v>
      </c>
      <c r="EO193" s="14">
        <f t="shared" si="454"/>
        <v>22280</v>
      </c>
      <c r="EP193" s="14">
        <f t="shared" si="455"/>
        <v>23710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  <c r="FF193" s="14">
        <f>INDEX(属性投放!$BP$6:$BP$85,(卡牌属性!$DU193-2)*20+卡牌属性!$DV193)</f>
        <v>300</v>
      </c>
      <c r="FG193" s="14">
        <f>INDEX(属性投放!$BP$6:$BP$85,(卡牌属性!$DU193-2)*20+卡牌属性!$DV193)</f>
        <v>300</v>
      </c>
      <c r="FH193" s="14">
        <f>INDEX(属性投放!$BP$6:$BP$85,(卡牌属性!$DU193-2)*20+卡牌属性!$DV193)</f>
        <v>300</v>
      </c>
      <c r="FI193" s="14">
        <f>INDEX(属性投放!$BP$6:$BP$85,(卡牌属性!$DU193-2)*20+卡牌属性!$DV193)</f>
        <v>300</v>
      </c>
      <c r="FJ193" s="14">
        <f>INDEX(属性投放!$BP$6:$BP$85,(卡牌属性!$DU193-2)*20+卡牌属性!$DV193)</f>
        <v>300</v>
      </c>
      <c r="FK193" s="14">
        <f>INDEX(属性投放!$BQ$6:$BQ$85,(卡牌属性!$DU193-2)*20+卡牌属性!$DV193)</f>
        <v>150</v>
      </c>
      <c r="FL193" s="14">
        <f>INDEX(属性投放!$BQ$6:$BQ$85,(卡牌属性!$DU193-2)*20+卡牌属性!$DV193)</f>
        <v>150</v>
      </c>
      <c r="FM193" s="14">
        <f>INDEX(属性投放!$BQ$6:$BQ$85,(卡牌属性!$DU193-2)*20+卡牌属性!$DV193)</f>
        <v>150</v>
      </c>
      <c r="FN193" s="14">
        <f>INDEX(属性投放!$BQ$6:$BQ$85,(卡牌属性!$DU193-2)*20+卡牌属性!$DV193)</f>
        <v>150</v>
      </c>
      <c r="FO193" s="14">
        <f>INDEX(属性投放!$BQ$6:$BQ$85,(卡牌属性!$DU193-2)*20+卡牌属性!$DV193)</f>
        <v>150</v>
      </c>
      <c r="FP193" s="14">
        <f>INDEX(属性投放!$BR$6:$BR$85,(卡牌属性!$DU193-2)*20+卡牌属性!$DV193)</f>
        <v>3000</v>
      </c>
      <c r="FQ193" s="14">
        <f>INDEX(属性投放!$BR$6:$BR$85,(卡牌属性!$DU193-2)*20+卡牌属性!$DV193)</f>
        <v>3000</v>
      </c>
      <c r="FR193" s="14">
        <f>INDEX(属性投放!$BR$6:$BR$85,(卡牌属性!$DU193-2)*20+卡牌属性!$DV193)</f>
        <v>3000</v>
      </c>
      <c r="FS193" s="14">
        <f>INDEX(属性投放!$BR$6:$BR$85,(卡牌属性!$DU193-2)*20+卡牌属性!$DV193)</f>
        <v>3000</v>
      </c>
      <c r="FT193" s="14">
        <f>INDEX(属性投放!$BR$6:$BR$85,(卡牌属性!$DU193-2)*20+卡牌属性!$DV193)</f>
        <v>3000</v>
      </c>
    </row>
    <row r="194" spans="31:176" ht="16.5" x14ac:dyDescent="0.2">
      <c r="AE194" s="13">
        <v>190</v>
      </c>
      <c r="AF194" s="13">
        <f t="shared" si="353"/>
        <v>10</v>
      </c>
      <c r="AG194" s="13">
        <f t="shared" si="321"/>
        <v>4</v>
      </c>
      <c r="AH194" s="14">
        <f t="shared" si="322"/>
        <v>1101010</v>
      </c>
      <c r="AI194" s="14" t="str">
        <f t="shared" si="323"/>
        <v>盖文10突</v>
      </c>
      <c r="AJ194" s="25" t="s">
        <v>162</v>
      </c>
      <c r="AK194" s="14">
        <v>1</v>
      </c>
      <c r="AL194" s="14">
        <f t="shared" si="324"/>
        <v>10</v>
      </c>
      <c r="AM194" s="14">
        <f>INDEX(属性投放!$DE$6:$DE$85,(卡牌属性!AG194-2)*20+卡牌属性!AL194)</f>
        <v>3989</v>
      </c>
      <c r="AN194" s="14">
        <f t="shared" si="435"/>
        <v>3989</v>
      </c>
      <c r="AO194" s="14">
        <f t="shared" si="435"/>
        <v>3989</v>
      </c>
      <c r="AP194" s="14">
        <f t="shared" si="435"/>
        <v>3989</v>
      </c>
      <c r="AQ194" s="14">
        <f t="shared" si="435"/>
        <v>3989</v>
      </c>
      <c r="AR194" s="14">
        <f>INDEX(属性投放!$DF$6:$DF$85,(卡牌属性!AG194-2)*20+卡牌属性!AL194)</f>
        <v>1983</v>
      </c>
      <c r="AS194" s="14">
        <f t="shared" si="436"/>
        <v>1983</v>
      </c>
      <c r="AT194" s="14">
        <f t="shared" si="436"/>
        <v>1983</v>
      </c>
      <c r="AU194" s="14">
        <f t="shared" si="436"/>
        <v>1983</v>
      </c>
      <c r="AV194" s="14">
        <f t="shared" si="436"/>
        <v>1983</v>
      </c>
      <c r="AW194" s="14">
        <f>INDEX(属性投放!$DG$6:$DG$85,(卡牌属性!AG194-2)*20+卡牌属性!AL194)</f>
        <v>19845</v>
      </c>
      <c r="AX194" s="14">
        <f t="shared" si="437"/>
        <v>19845</v>
      </c>
      <c r="AY194" s="14">
        <f t="shared" si="437"/>
        <v>19845</v>
      </c>
      <c r="AZ194" s="14">
        <f t="shared" si="437"/>
        <v>19845</v>
      </c>
      <c r="BA194" s="14">
        <f t="shared" si="437"/>
        <v>19845</v>
      </c>
      <c r="BB194" s="14">
        <f>INDEX(属性投放!$DK$6:$DK$85,(卡牌属性!AG194-2)*20+卡牌属性!AL194)</f>
        <v>148</v>
      </c>
      <c r="BC194" s="14">
        <f t="shared" si="438"/>
        <v>148</v>
      </c>
      <c r="BD194" s="14">
        <f t="shared" si="438"/>
        <v>148</v>
      </c>
      <c r="BE194" s="14">
        <f t="shared" si="438"/>
        <v>148</v>
      </c>
      <c r="BF194" s="14">
        <f t="shared" si="438"/>
        <v>148</v>
      </c>
      <c r="BG194" s="14">
        <f>INDEX(属性投放!$DL$6:$DL$85,(卡牌属性!AG194-2)*20+卡牌属性!AL194)</f>
        <v>74</v>
      </c>
      <c r="BH194" s="14">
        <f t="shared" si="439"/>
        <v>74</v>
      </c>
      <c r="BI194" s="14">
        <f t="shared" si="439"/>
        <v>74</v>
      </c>
      <c r="BJ194" s="14">
        <f t="shared" si="439"/>
        <v>74</v>
      </c>
      <c r="BK194" s="14">
        <f t="shared" si="439"/>
        <v>74</v>
      </c>
      <c r="BL194" s="14">
        <f>INDEX(属性投放!$DM$6:$DM$85,(卡牌属性!AG194-2)*20+卡牌属性!AL194)</f>
        <v>740</v>
      </c>
      <c r="BM194" s="14">
        <f t="shared" si="440"/>
        <v>740</v>
      </c>
      <c r="BN194" s="14">
        <f t="shared" si="440"/>
        <v>740</v>
      </c>
      <c r="BO194" s="14">
        <f t="shared" si="440"/>
        <v>740</v>
      </c>
      <c r="BP194" s="14">
        <f t="shared" si="440"/>
        <v>740</v>
      </c>
      <c r="BU194" s="13">
        <v>190</v>
      </c>
      <c r="BV194" s="13">
        <f t="shared" si="325"/>
        <v>10</v>
      </c>
      <c r="BW194" s="14">
        <f t="shared" si="326"/>
        <v>4</v>
      </c>
      <c r="BX194" s="14">
        <f t="shared" si="327"/>
        <v>1102010</v>
      </c>
      <c r="BY194" s="14" t="str">
        <f t="shared" si="328"/>
        <v>张郃10突</v>
      </c>
      <c r="BZ194" s="25" t="s">
        <v>162</v>
      </c>
      <c r="CA194" s="14">
        <v>2</v>
      </c>
      <c r="CB194" s="14">
        <f t="shared" si="329"/>
        <v>10</v>
      </c>
      <c r="CC194" s="14" t="s">
        <v>21</v>
      </c>
      <c r="CD194" s="14">
        <f>INDEX(属性投放!$AY$6:$AY$85,(BW194-2)*20+CB194)</f>
        <v>4518</v>
      </c>
      <c r="CE194" s="14" t="s">
        <v>22</v>
      </c>
      <c r="CF194" s="14">
        <f>INDEX(属性投放!$AZ$6:$AZ$85,(BW194-2)*20+CB194)</f>
        <v>2197</v>
      </c>
      <c r="CG194" s="14" t="s">
        <v>674</v>
      </c>
      <c r="CH194" s="14">
        <f>INDEX(属性投放!$BA$6:$BA$85,(BW194-2)*20+CB194)</f>
        <v>43680</v>
      </c>
      <c r="CI194" s="14" t="s">
        <v>21</v>
      </c>
      <c r="CJ194" s="14">
        <f>INDEX(属性投放!$BB$6:$BB$85,(BW194-2)*20+CB194)</f>
        <v>30</v>
      </c>
      <c r="CK194" s="14" t="s">
        <v>22</v>
      </c>
      <c r="CL194" s="14">
        <f>INDEX(属性投放!$BC$6:$BC$85,(BW194-2)*20+CB194)</f>
        <v>15</v>
      </c>
      <c r="CM194" s="14" t="s">
        <v>674</v>
      </c>
      <c r="CN194" s="14">
        <f>INDEX(属性投放!$BD$6:$BD$85,(BW194-2)*20+CB194)</f>
        <v>300</v>
      </c>
      <c r="CQ194" s="13">
        <v>190</v>
      </c>
      <c r="CR194" s="13">
        <f t="shared" si="354"/>
        <v>4</v>
      </c>
      <c r="CS194" s="13">
        <f t="shared" si="355"/>
        <v>34</v>
      </c>
      <c r="CT194" s="14">
        <f t="shared" si="356"/>
        <v>2</v>
      </c>
      <c r="CU194" s="14">
        <f t="shared" si="357"/>
        <v>1102004</v>
      </c>
      <c r="CV194" s="14" t="str">
        <f>INDEX($O$6:$O$36,CR194)&amp;"-"&amp;INDEX(属性投放!$AB$7:$AB$36,CX194)&amp;"-魂火-"&amp;CZ194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701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702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703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704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58"/>
        <v>8</v>
      </c>
      <c r="DS194" s="14">
        <f t="shared" si="359"/>
        <v>6</v>
      </c>
      <c r="DT194" s="14">
        <f t="shared" si="360"/>
        <v>5</v>
      </c>
      <c r="DU194" s="14">
        <f t="shared" si="333"/>
        <v>4</v>
      </c>
      <c r="DV194" s="14">
        <f t="shared" si="334"/>
        <v>10</v>
      </c>
      <c r="DW194" s="14">
        <f t="shared" si="335"/>
        <v>50</v>
      </c>
      <c r="DX194" s="14">
        <f>INDEX(属性投放!$AW$6:$AW$85,(卡牌属性!DU194-2)*20+卡牌属性!DV194)</f>
        <v>7</v>
      </c>
      <c r="DY194" s="14">
        <f>INDEX(属性投放!BP$6:BP$85,卡牌属性!$DW194)</f>
        <v>300</v>
      </c>
      <c r="DZ194" s="14">
        <f>INDEX(属性投放!BQ$6:BQ$85,卡牌属性!$DW194)</f>
        <v>150</v>
      </c>
      <c r="EA194" s="14">
        <f>INDEX(属性投放!BR$6:BR$85,卡牌属性!$DW194)</f>
        <v>3000</v>
      </c>
      <c r="EB194" s="14">
        <f t="shared" si="441"/>
        <v>3070</v>
      </c>
      <c r="EC194" s="14">
        <f t="shared" si="442"/>
        <v>3290</v>
      </c>
      <c r="ED194" s="14">
        <f t="shared" si="443"/>
        <v>3770</v>
      </c>
      <c r="EE194" s="14">
        <f t="shared" si="444"/>
        <v>3770</v>
      </c>
      <c r="EF194" s="14">
        <f t="shared" si="445"/>
        <v>4370</v>
      </c>
      <c r="EG194" s="14">
        <f t="shared" si="446"/>
        <v>1169</v>
      </c>
      <c r="EH194" s="14">
        <f t="shared" si="447"/>
        <v>1374</v>
      </c>
      <c r="EI194" s="14">
        <f t="shared" si="448"/>
        <v>1374</v>
      </c>
      <c r="EJ194" s="14">
        <f t="shared" si="449"/>
        <v>1443</v>
      </c>
      <c r="EK194" s="14">
        <f t="shared" si="450"/>
        <v>1534</v>
      </c>
      <c r="EL194" s="14">
        <f t="shared" si="451"/>
        <v>21960</v>
      </c>
      <c r="EM194" s="14">
        <f t="shared" si="452"/>
        <v>23140</v>
      </c>
      <c r="EN194" s="14">
        <f t="shared" si="453"/>
        <v>23140</v>
      </c>
      <c r="EO194" s="14">
        <f t="shared" si="454"/>
        <v>27280</v>
      </c>
      <c r="EP194" s="14">
        <f t="shared" si="455"/>
        <v>28950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  <c r="FF194" s="14">
        <f>INDEX(属性投放!$BP$6:$BP$85,(卡牌属性!$DU194-2)*20+卡牌属性!$DV194)</f>
        <v>300</v>
      </c>
      <c r="FG194" s="14">
        <f>INDEX(属性投放!$BP$6:$BP$85,(卡牌属性!$DU194-2)*20+卡牌属性!$DV194)</f>
        <v>300</v>
      </c>
      <c r="FH194" s="14">
        <f>INDEX(属性投放!$BP$6:$BP$85,(卡牌属性!$DU194-2)*20+卡牌属性!$DV194)</f>
        <v>300</v>
      </c>
      <c r="FI194" s="14">
        <f>INDEX(属性投放!$BP$6:$BP$85,(卡牌属性!$DU194-2)*20+卡牌属性!$DV194)</f>
        <v>300</v>
      </c>
      <c r="FJ194" s="14">
        <f>INDEX(属性投放!$BP$6:$BP$85,(卡牌属性!$DU194-2)*20+卡牌属性!$DV194)</f>
        <v>300</v>
      </c>
      <c r="FK194" s="14">
        <f>INDEX(属性投放!$BQ$6:$BQ$85,(卡牌属性!$DU194-2)*20+卡牌属性!$DV194)</f>
        <v>150</v>
      </c>
      <c r="FL194" s="14">
        <f>INDEX(属性投放!$BQ$6:$BQ$85,(卡牌属性!$DU194-2)*20+卡牌属性!$DV194)</f>
        <v>150</v>
      </c>
      <c r="FM194" s="14">
        <f>INDEX(属性投放!$BQ$6:$BQ$85,(卡牌属性!$DU194-2)*20+卡牌属性!$DV194)</f>
        <v>150</v>
      </c>
      <c r="FN194" s="14">
        <f>INDEX(属性投放!$BQ$6:$BQ$85,(卡牌属性!$DU194-2)*20+卡牌属性!$DV194)</f>
        <v>150</v>
      </c>
      <c r="FO194" s="14">
        <f>INDEX(属性投放!$BQ$6:$BQ$85,(卡牌属性!$DU194-2)*20+卡牌属性!$DV194)</f>
        <v>150</v>
      </c>
      <c r="FP194" s="14">
        <f>INDEX(属性投放!$BR$6:$BR$85,(卡牌属性!$DU194-2)*20+卡牌属性!$DV194)</f>
        <v>3000</v>
      </c>
      <c r="FQ194" s="14">
        <f>INDEX(属性投放!$BR$6:$BR$85,(卡牌属性!$DU194-2)*20+卡牌属性!$DV194)</f>
        <v>3000</v>
      </c>
      <c r="FR194" s="14">
        <f>INDEX(属性投放!$BR$6:$BR$85,(卡牌属性!$DU194-2)*20+卡牌属性!$DV194)</f>
        <v>3000</v>
      </c>
      <c r="FS194" s="14">
        <f>INDEX(属性投放!$BR$6:$BR$85,(卡牌属性!$DU194-2)*20+卡牌属性!$DV194)</f>
        <v>3000</v>
      </c>
      <c r="FT194" s="14">
        <f>INDEX(属性投放!$BR$6:$BR$85,(卡牌属性!$DU194-2)*20+卡牌属性!$DV194)</f>
        <v>3000</v>
      </c>
    </row>
    <row r="195" spans="31:176" ht="16.5" x14ac:dyDescent="0.2">
      <c r="AE195" s="13">
        <v>191</v>
      </c>
      <c r="AF195" s="13">
        <f t="shared" si="353"/>
        <v>10</v>
      </c>
      <c r="AG195" s="13">
        <f t="shared" si="321"/>
        <v>4</v>
      </c>
      <c r="AH195" s="14">
        <f t="shared" si="322"/>
        <v>1101010</v>
      </c>
      <c r="AI195" s="14" t="str">
        <f t="shared" si="323"/>
        <v>盖文11突</v>
      </c>
      <c r="AJ195" s="25" t="s">
        <v>162</v>
      </c>
      <c r="AK195" s="14">
        <v>1</v>
      </c>
      <c r="AL195" s="14">
        <f t="shared" si="324"/>
        <v>11</v>
      </c>
      <c r="AM195" s="14">
        <f>INDEX(属性投放!$DE$6:$DE$85,(卡牌属性!AG195-2)*20+卡牌属性!AL195)</f>
        <v>4411</v>
      </c>
      <c r="AN195" s="14">
        <f t="shared" si="435"/>
        <v>4411</v>
      </c>
      <c r="AO195" s="14">
        <f t="shared" si="435"/>
        <v>4411</v>
      </c>
      <c r="AP195" s="14">
        <f t="shared" si="435"/>
        <v>4411</v>
      </c>
      <c r="AQ195" s="14">
        <f t="shared" si="435"/>
        <v>4411</v>
      </c>
      <c r="AR195" s="14">
        <f>INDEX(属性投放!$DF$6:$DF$85,(卡牌属性!AG195-2)*20+卡牌属性!AL195)</f>
        <v>2194</v>
      </c>
      <c r="AS195" s="14">
        <f t="shared" si="436"/>
        <v>2194</v>
      </c>
      <c r="AT195" s="14">
        <f t="shared" si="436"/>
        <v>2194</v>
      </c>
      <c r="AU195" s="14">
        <f t="shared" si="436"/>
        <v>2194</v>
      </c>
      <c r="AV195" s="14">
        <f t="shared" si="436"/>
        <v>2194</v>
      </c>
      <c r="AW195" s="14">
        <f>INDEX(属性投放!$DG$6:$DG$85,(卡牌属性!AG195-2)*20+卡牌属性!AL195)</f>
        <v>21955</v>
      </c>
      <c r="AX195" s="14">
        <f t="shared" si="437"/>
        <v>21955</v>
      </c>
      <c r="AY195" s="14">
        <f t="shared" si="437"/>
        <v>21955</v>
      </c>
      <c r="AZ195" s="14">
        <f t="shared" si="437"/>
        <v>21955</v>
      </c>
      <c r="BA195" s="14">
        <f t="shared" si="437"/>
        <v>21955</v>
      </c>
      <c r="BB195" s="14">
        <f>INDEX(属性投放!$DK$6:$DK$85,(卡牌属性!AG195-2)*20+卡牌属性!AL195)</f>
        <v>148</v>
      </c>
      <c r="BC195" s="14">
        <f t="shared" si="438"/>
        <v>148</v>
      </c>
      <c r="BD195" s="14">
        <f t="shared" si="438"/>
        <v>148</v>
      </c>
      <c r="BE195" s="14">
        <f t="shared" si="438"/>
        <v>148</v>
      </c>
      <c r="BF195" s="14">
        <f t="shared" si="438"/>
        <v>148</v>
      </c>
      <c r="BG195" s="14">
        <f>INDEX(属性投放!$DL$6:$DL$85,(卡牌属性!AG195-2)*20+卡牌属性!AL195)</f>
        <v>74</v>
      </c>
      <c r="BH195" s="14">
        <f t="shared" si="439"/>
        <v>74</v>
      </c>
      <c r="BI195" s="14">
        <f t="shared" si="439"/>
        <v>74</v>
      </c>
      <c r="BJ195" s="14">
        <f t="shared" si="439"/>
        <v>74</v>
      </c>
      <c r="BK195" s="14">
        <f t="shared" si="439"/>
        <v>74</v>
      </c>
      <c r="BL195" s="14">
        <f>INDEX(属性投放!$DM$6:$DM$85,(卡牌属性!AG195-2)*20+卡牌属性!AL195)</f>
        <v>740</v>
      </c>
      <c r="BM195" s="14">
        <f t="shared" si="440"/>
        <v>740</v>
      </c>
      <c r="BN195" s="14">
        <f t="shared" si="440"/>
        <v>740</v>
      </c>
      <c r="BO195" s="14">
        <f t="shared" si="440"/>
        <v>740</v>
      </c>
      <c r="BP195" s="14">
        <f t="shared" si="440"/>
        <v>740</v>
      </c>
      <c r="BU195" s="13">
        <v>191</v>
      </c>
      <c r="BV195" s="13">
        <f t="shared" si="325"/>
        <v>10</v>
      </c>
      <c r="BW195" s="14">
        <f t="shared" si="326"/>
        <v>4</v>
      </c>
      <c r="BX195" s="14">
        <f t="shared" si="327"/>
        <v>1102010</v>
      </c>
      <c r="BY195" s="14" t="str">
        <f t="shared" si="328"/>
        <v>张郃11突</v>
      </c>
      <c r="BZ195" s="25" t="s">
        <v>162</v>
      </c>
      <c r="CA195" s="14">
        <v>2</v>
      </c>
      <c r="CB195" s="14">
        <f t="shared" si="329"/>
        <v>11</v>
      </c>
      <c r="CC195" s="14" t="s">
        <v>21</v>
      </c>
      <c r="CD195" s="14">
        <f>INDEX(属性投放!$AY$6:$AY$85,(BW195-2)*20+CB195)</f>
        <v>5598</v>
      </c>
      <c r="CE195" s="14" t="s">
        <v>22</v>
      </c>
      <c r="CF195" s="14">
        <f>INDEX(属性投放!$AZ$6:$AZ$85,(BW195-2)*20+CB195)</f>
        <v>2737</v>
      </c>
      <c r="CG195" s="14" t="s">
        <v>674</v>
      </c>
      <c r="CH195" s="14">
        <f>INDEX(属性投放!$BA$6:$BA$85,(BW195-2)*20+CB195)</f>
        <v>54480</v>
      </c>
      <c r="CI195" s="14" t="s">
        <v>21</v>
      </c>
      <c r="CJ195" s="14">
        <f>INDEX(属性投放!$BB$6:$BB$85,(BW195-2)*20+CB195)</f>
        <v>30</v>
      </c>
      <c r="CK195" s="14" t="s">
        <v>22</v>
      </c>
      <c r="CL195" s="14">
        <f>INDEX(属性投放!$BC$6:$BC$85,(BW195-2)*20+CB195)</f>
        <v>15</v>
      </c>
      <c r="CM195" s="14" t="s">
        <v>674</v>
      </c>
      <c r="CN195" s="14">
        <f>INDEX(属性投放!$BD$6:$BD$85,(BW195-2)*20+CB195)</f>
        <v>300</v>
      </c>
      <c r="CQ195" s="13">
        <v>191</v>
      </c>
      <c r="CR195" s="13">
        <f t="shared" si="354"/>
        <v>4</v>
      </c>
      <c r="CS195" s="13">
        <f t="shared" si="355"/>
        <v>35</v>
      </c>
      <c r="CT195" s="14">
        <f t="shared" si="356"/>
        <v>2</v>
      </c>
      <c r="CU195" s="14">
        <f t="shared" si="357"/>
        <v>1102004</v>
      </c>
      <c r="CV195" s="14" t="str">
        <f>INDEX($O$6:$O$36,CR195)&amp;"-"&amp;INDEX(属性投放!$AB$7:$AB$36,CX195)&amp;"-魂火-"&amp;CZ195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701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702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703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704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58"/>
        <v>8</v>
      </c>
      <c r="DS195" s="14">
        <f t="shared" si="359"/>
        <v>6</v>
      </c>
      <c r="DT195" s="14">
        <f t="shared" si="360"/>
        <v>5</v>
      </c>
      <c r="DU195" s="14">
        <f t="shared" si="333"/>
        <v>4</v>
      </c>
      <c r="DV195" s="14">
        <f t="shared" si="334"/>
        <v>11</v>
      </c>
      <c r="DW195" s="14">
        <f t="shared" si="335"/>
        <v>51</v>
      </c>
      <c r="DX195" s="14">
        <f>INDEX(属性投放!$AW$6:$AW$85,(卡牌属性!DU195-2)*20+卡牌属性!DV195)</f>
        <v>8</v>
      </c>
      <c r="DY195" s="14">
        <f>INDEX(属性投放!BP$6:BP$85,卡牌属性!$DW195)</f>
        <v>380</v>
      </c>
      <c r="DZ195" s="14">
        <f>INDEX(属性投放!BQ$6:BQ$85,卡牌属性!$DW195)</f>
        <v>190</v>
      </c>
      <c r="EA195" s="14">
        <f>INDEX(属性投放!BR$6:BR$85,卡牌属性!$DW195)</f>
        <v>3800</v>
      </c>
      <c r="EB195" s="14">
        <f t="shared" si="441"/>
        <v>3615</v>
      </c>
      <c r="EC195" s="14">
        <f t="shared" si="442"/>
        <v>3870</v>
      </c>
      <c r="ED195" s="14">
        <f t="shared" si="443"/>
        <v>4420</v>
      </c>
      <c r="EE195" s="14">
        <f t="shared" si="444"/>
        <v>4420</v>
      </c>
      <c r="EF195" s="14">
        <f t="shared" si="445"/>
        <v>5195</v>
      </c>
      <c r="EG195" s="14">
        <f t="shared" si="446"/>
        <v>1396</v>
      </c>
      <c r="EH195" s="14">
        <f t="shared" si="447"/>
        <v>1629</v>
      </c>
      <c r="EI195" s="14">
        <f t="shared" si="448"/>
        <v>1629</v>
      </c>
      <c r="EJ195" s="14">
        <f t="shared" si="449"/>
        <v>1719</v>
      </c>
      <c r="EK195" s="14">
        <f t="shared" si="450"/>
        <v>1824</v>
      </c>
      <c r="EL195" s="14">
        <f t="shared" si="451"/>
        <v>26360</v>
      </c>
      <c r="EM195" s="14">
        <f t="shared" si="452"/>
        <v>27610</v>
      </c>
      <c r="EN195" s="14">
        <f t="shared" si="453"/>
        <v>27610</v>
      </c>
      <c r="EO195" s="14">
        <f t="shared" si="454"/>
        <v>32380</v>
      </c>
      <c r="EP195" s="14">
        <f t="shared" si="455"/>
        <v>34400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  <c r="FF195" s="14">
        <f>INDEX(属性投放!$BP$6:$BP$85,(卡牌属性!$DU195-2)*20+卡牌属性!$DV195)</f>
        <v>380</v>
      </c>
      <c r="FG195" s="14">
        <f>INDEX(属性投放!$BP$6:$BP$85,(卡牌属性!$DU195-2)*20+卡牌属性!$DV195)</f>
        <v>380</v>
      </c>
      <c r="FH195" s="14">
        <f>INDEX(属性投放!$BP$6:$BP$85,(卡牌属性!$DU195-2)*20+卡牌属性!$DV195)</f>
        <v>380</v>
      </c>
      <c r="FI195" s="14">
        <f>INDEX(属性投放!$BP$6:$BP$85,(卡牌属性!$DU195-2)*20+卡牌属性!$DV195)</f>
        <v>380</v>
      </c>
      <c r="FJ195" s="14">
        <f>INDEX(属性投放!$BP$6:$BP$85,(卡牌属性!$DU195-2)*20+卡牌属性!$DV195)</f>
        <v>380</v>
      </c>
      <c r="FK195" s="14">
        <f>INDEX(属性投放!$BQ$6:$BQ$85,(卡牌属性!$DU195-2)*20+卡牌属性!$DV195)</f>
        <v>190</v>
      </c>
      <c r="FL195" s="14">
        <f>INDEX(属性投放!$BQ$6:$BQ$85,(卡牌属性!$DU195-2)*20+卡牌属性!$DV195)</f>
        <v>190</v>
      </c>
      <c r="FM195" s="14">
        <f>INDEX(属性投放!$BQ$6:$BQ$85,(卡牌属性!$DU195-2)*20+卡牌属性!$DV195)</f>
        <v>190</v>
      </c>
      <c r="FN195" s="14">
        <f>INDEX(属性投放!$BQ$6:$BQ$85,(卡牌属性!$DU195-2)*20+卡牌属性!$DV195)</f>
        <v>190</v>
      </c>
      <c r="FO195" s="14">
        <f>INDEX(属性投放!$BQ$6:$BQ$85,(卡牌属性!$DU195-2)*20+卡牌属性!$DV195)</f>
        <v>190</v>
      </c>
      <c r="FP195" s="14">
        <f>INDEX(属性投放!$BR$6:$BR$85,(卡牌属性!$DU195-2)*20+卡牌属性!$DV195)</f>
        <v>3800</v>
      </c>
      <c r="FQ195" s="14">
        <f>INDEX(属性投放!$BR$6:$BR$85,(卡牌属性!$DU195-2)*20+卡牌属性!$DV195)</f>
        <v>3800</v>
      </c>
      <c r="FR195" s="14">
        <f>INDEX(属性投放!$BR$6:$BR$85,(卡牌属性!$DU195-2)*20+卡牌属性!$DV195)</f>
        <v>3800</v>
      </c>
      <c r="FS195" s="14">
        <f>INDEX(属性投放!$BR$6:$BR$85,(卡牌属性!$DU195-2)*20+卡牌属性!$DV195)</f>
        <v>3800</v>
      </c>
      <c r="FT195" s="14">
        <f>INDEX(属性投放!$BR$6:$BR$85,(卡牌属性!$DU195-2)*20+卡牌属性!$DV195)</f>
        <v>3800</v>
      </c>
    </row>
    <row r="196" spans="31:176" ht="16.5" x14ac:dyDescent="0.2">
      <c r="AE196" s="13">
        <v>192</v>
      </c>
      <c r="AF196" s="13">
        <f t="shared" si="353"/>
        <v>10</v>
      </c>
      <c r="AG196" s="13">
        <f t="shared" si="321"/>
        <v>4</v>
      </c>
      <c r="AH196" s="14">
        <f t="shared" si="322"/>
        <v>1101010</v>
      </c>
      <c r="AI196" s="14" t="str">
        <f t="shared" si="323"/>
        <v>盖文12突</v>
      </c>
      <c r="AJ196" s="25" t="s">
        <v>162</v>
      </c>
      <c r="AK196" s="14">
        <v>1</v>
      </c>
      <c r="AL196" s="14">
        <f t="shared" si="324"/>
        <v>12</v>
      </c>
      <c r="AM196" s="14">
        <f>INDEX(属性投放!$DE$6:$DE$85,(卡牌属性!AG196-2)*20+卡牌属性!AL196)</f>
        <v>4833</v>
      </c>
      <c r="AN196" s="14">
        <f t="shared" si="435"/>
        <v>4833</v>
      </c>
      <c r="AO196" s="14">
        <f t="shared" si="435"/>
        <v>4833</v>
      </c>
      <c r="AP196" s="14">
        <f t="shared" si="435"/>
        <v>4833</v>
      </c>
      <c r="AQ196" s="14">
        <f t="shared" si="435"/>
        <v>4833</v>
      </c>
      <c r="AR196" s="14">
        <f>INDEX(属性投放!$DF$6:$DF$85,(卡牌属性!AG196-2)*20+卡牌属性!AL196)</f>
        <v>2405</v>
      </c>
      <c r="AS196" s="14">
        <f t="shared" si="436"/>
        <v>2405</v>
      </c>
      <c r="AT196" s="14">
        <f t="shared" si="436"/>
        <v>2405</v>
      </c>
      <c r="AU196" s="14">
        <f t="shared" si="436"/>
        <v>2405</v>
      </c>
      <c r="AV196" s="14">
        <f t="shared" si="436"/>
        <v>2405</v>
      </c>
      <c r="AW196" s="14">
        <f>INDEX(属性投放!$DG$6:$DG$85,(卡牌属性!AG196-2)*20+卡牌属性!AL196)</f>
        <v>24065</v>
      </c>
      <c r="AX196" s="14">
        <f t="shared" si="437"/>
        <v>24065</v>
      </c>
      <c r="AY196" s="14">
        <f t="shared" si="437"/>
        <v>24065</v>
      </c>
      <c r="AZ196" s="14">
        <f t="shared" si="437"/>
        <v>24065</v>
      </c>
      <c r="BA196" s="14">
        <f t="shared" si="437"/>
        <v>24065</v>
      </c>
      <c r="BB196" s="14">
        <f>INDEX(属性投放!$DK$6:$DK$85,(卡牌属性!AG196-2)*20+卡牌属性!AL196)</f>
        <v>148</v>
      </c>
      <c r="BC196" s="14">
        <f t="shared" si="438"/>
        <v>148</v>
      </c>
      <c r="BD196" s="14">
        <f t="shared" si="438"/>
        <v>148</v>
      </c>
      <c r="BE196" s="14">
        <f t="shared" si="438"/>
        <v>148</v>
      </c>
      <c r="BF196" s="14">
        <f t="shared" si="438"/>
        <v>148</v>
      </c>
      <c r="BG196" s="14">
        <f>INDEX(属性投放!$DL$6:$DL$85,(卡牌属性!AG196-2)*20+卡牌属性!AL196)</f>
        <v>74</v>
      </c>
      <c r="BH196" s="14">
        <f t="shared" si="439"/>
        <v>74</v>
      </c>
      <c r="BI196" s="14">
        <f t="shared" si="439"/>
        <v>74</v>
      </c>
      <c r="BJ196" s="14">
        <f t="shared" si="439"/>
        <v>74</v>
      </c>
      <c r="BK196" s="14">
        <f t="shared" si="439"/>
        <v>74</v>
      </c>
      <c r="BL196" s="14">
        <f>INDEX(属性投放!$DM$6:$DM$85,(卡牌属性!AG196-2)*20+卡牌属性!AL196)</f>
        <v>740</v>
      </c>
      <c r="BM196" s="14">
        <f t="shared" si="440"/>
        <v>740</v>
      </c>
      <c r="BN196" s="14">
        <f t="shared" si="440"/>
        <v>740</v>
      </c>
      <c r="BO196" s="14">
        <f t="shared" si="440"/>
        <v>740</v>
      </c>
      <c r="BP196" s="14">
        <f t="shared" si="440"/>
        <v>740</v>
      </c>
      <c r="BU196" s="13">
        <v>192</v>
      </c>
      <c r="BV196" s="13">
        <f t="shared" si="325"/>
        <v>10</v>
      </c>
      <c r="BW196" s="14">
        <f t="shared" si="326"/>
        <v>4</v>
      </c>
      <c r="BX196" s="14">
        <f t="shared" si="327"/>
        <v>1102010</v>
      </c>
      <c r="BY196" s="14" t="str">
        <f t="shared" si="328"/>
        <v>张郃12突</v>
      </c>
      <c r="BZ196" s="25" t="s">
        <v>162</v>
      </c>
      <c r="CA196" s="14">
        <v>2</v>
      </c>
      <c r="CB196" s="14">
        <f t="shared" si="329"/>
        <v>12</v>
      </c>
      <c r="CC196" s="14" t="s">
        <v>21</v>
      </c>
      <c r="CD196" s="14">
        <f>INDEX(属性投放!$AY$6:$AY$85,(BW196-2)*20+CB196)</f>
        <v>6968</v>
      </c>
      <c r="CE196" s="14" t="s">
        <v>22</v>
      </c>
      <c r="CF196" s="14">
        <f>INDEX(属性投放!$AZ$6:$AZ$85,(BW196-2)*20+CB196)</f>
        <v>3422</v>
      </c>
      <c r="CG196" s="14" t="s">
        <v>674</v>
      </c>
      <c r="CH196" s="14">
        <f>INDEX(属性投放!$BA$6:$BA$85,(BW196-2)*20+CB196)</f>
        <v>68180</v>
      </c>
      <c r="CI196" s="14" t="s">
        <v>21</v>
      </c>
      <c r="CJ196" s="14">
        <f>INDEX(属性投放!$BB$6:$BB$85,(BW196-2)*20+CB196)</f>
        <v>30</v>
      </c>
      <c r="CK196" s="14" t="s">
        <v>22</v>
      </c>
      <c r="CL196" s="14">
        <f>INDEX(属性投放!$BC$6:$BC$85,(BW196-2)*20+CB196)</f>
        <v>15</v>
      </c>
      <c r="CM196" s="14" t="s">
        <v>674</v>
      </c>
      <c r="CN196" s="14">
        <f>INDEX(属性投放!$BD$6:$BD$85,(BW196-2)*20+CB196)</f>
        <v>300</v>
      </c>
      <c r="CQ196" s="13">
        <v>192</v>
      </c>
      <c r="CR196" s="13">
        <f t="shared" si="354"/>
        <v>4</v>
      </c>
      <c r="CS196" s="13">
        <f t="shared" si="355"/>
        <v>36</v>
      </c>
      <c r="CT196" s="14">
        <f t="shared" si="356"/>
        <v>2</v>
      </c>
      <c r="CU196" s="14">
        <f t="shared" si="357"/>
        <v>1102004</v>
      </c>
      <c r="CV196" s="14" t="str">
        <f>INDEX($O$6:$O$36,CR196)&amp;"-"&amp;INDEX(属性投放!$AB$7:$AB$36,CX196)&amp;"-魂火-"&amp;CZ196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701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702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703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704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58"/>
        <v>8</v>
      </c>
      <c r="DS196" s="14">
        <f t="shared" si="359"/>
        <v>6</v>
      </c>
      <c r="DT196" s="14">
        <f t="shared" si="360"/>
        <v>5</v>
      </c>
      <c r="DU196" s="14">
        <f t="shared" si="333"/>
        <v>4</v>
      </c>
      <c r="DV196" s="14">
        <f t="shared" si="334"/>
        <v>12</v>
      </c>
      <c r="DW196" s="14">
        <f t="shared" si="335"/>
        <v>52</v>
      </c>
      <c r="DX196" s="14">
        <f>INDEX(属性投放!$AW$6:$AW$85,(卡牌属性!DU196-2)*20+卡牌属性!DV196)</f>
        <v>7</v>
      </c>
      <c r="DY196" s="14">
        <f>INDEX(属性投放!BP$6:BP$85,卡牌属性!$DW196)</f>
        <v>600</v>
      </c>
      <c r="DZ196" s="14">
        <f>INDEX(属性投放!BQ$6:BQ$85,卡牌属性!$DW196)</f>
        <v>300</v>
      </c>
      <c r="EA196" s="14">
        <f>INDEX(属性投放!BR$6:BR$85,卡牌属性!$DW196)</f>
        <v>6000</v>
      </c>
      <c r="EB196" s="14">
        <f t="shared" si="441"/>
        <v>4275</v>
      </c>
      <c r="EC196" s="14">
        <f t="shared" si="442"/>
        <v>4570</v>
      </c>
      <c r="ED196" s="14">
        <f t="shared" si="443"/>
        <v>5200</v>
      </c>
      <c r="EE196" s="14">
        <f t="shared" si="444"/>
        <v>5200</v>
      </c>
      <c r="EF196" s="14">
        <f t="shared" si="445"/>
        <v>6175</v>
      </c>
      <c r="EG196" s="14">
        <f t="shared" si="446"/>
        <v>1674</v>
      </c>
      <c r="EH196" s="14">
        <f t="shared" si="447"/>
        <v>1939</v>
      </c>
      <c r="EI196" s="14">
        <f t="shared" si="448"/>
        <v>1939</v>
      </c>
      <c r="EJ196" s="14">
        <f t="shared" si="449"/>
        <v>2053</v>
      </c>
      <c r="EK196" s="14">
        <f t="shared" si="450"/>
        <v>2174</v>
      </c>
      <c r="EL196" s="14">
        <f t="shared" si="451"/>
        <v>31760</v>
      </c>
      <c r="EM196" s="14">
        <f t="shared" si="452"/>
        <v>33090</v>
      </c>
      <c r="EN196" s="14">
        <f t="shared" si="453"/>
        <v>33090</v>
      </c>
      <c r="EO196" s="14">
        <f t="shared" si="454"/>
        <v>38580</v>
      </c>
      <c r="EP196" s="14">
        <f t="shared" si="455"/>
        <v>41000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  <c r="FF196" s="14">
        <f>INDEX(属性投放!$BP$6:$BP$85,(卡牌属性!$DU196-2)*20+卡牌属性!$DV196)</f>
        <v>600</v>
      </c>
      <c r="FG196" s="14">
        <f>INDEX(属性投放!$BP$6:$BP$85,(卡牌属性!$DU196-2)*20+卡牌属性!$DV196)</f>
        <v>600</v>
      </c>
      <c r="FH196" s="14">
        <f>INDEX(属性投放!$BP$6:$BP$85,(卡牌属性!$DU196-2)*20+卡牌属性!$DV196)</f>
        <v>600</v>
      </c>
      <c r="FI196" s="14">
        <f>INDEX(属性投放!$BP$6:$BP$85,(卡牌属性!$DU196-2)*20+卡牌属性!$DV196)</f>
        <v>600</v>
      </c>
      <c r="FJ196" s="14">
        <f>INDEX(属性投放!$BP$6:$BP$85,(卡牌属性!$DU196-2)*20+卡牌属性!$DV196)</f>
        <v>600</v>
      </c>
      <c r="FK196" s="14">
        <f>INDEX(属性投放!$BQ$6:$BQ$85,(卡牌属性!$DU196-2)*20+卡牌属性!$DV196)</f>
        <v>300</v>
      </c>
      <c r="FL196" s="14">
        <f>INDEX(属性投放!$BQ$6:$BQ$85,(卡牌属性!$DU196-2)*20+卡牌属性!$DV196)</f>
        <v>300</v>
      </c>
      <c r="FM196" s="14">
        <f>INDEX(属性投放!$BQ$6:$BQ$85,(卡牌属性!$DU196-2)*20+卡牌属性!$DV196)</f>
        <v>300</v>
      </c>
      <c r="FN196" s="14">
        <f>INDEX(属性投放!$BQ$6:$BQ$85,(卡牌属性!$DU196-2)*20+卡牌属性!$DV196)</f>
        <v>300</v>
      </c>
      <c r="FO196" s="14">
        <f>INDEX(属性投放!$BQ$6:$BQ$85,(卡牌属性!$DU196-2)*20+卡牌属性!$DV196)</f>
        <v>300</v>
      </c>
      <c r="FP196" s="14">
        <f>INDEX(属性投放!$BR$6:$BR$85,(卡牌属性!$DU196-2)*20+卡牌属性!$DV196)</f>
        <v>6000</v>
      </c>
      <c r="FQ196" s="14">
        <f>INDEX(属性投放!$BR$6:$BR$85,(卡牌属性!$DU196-2)*20+卡牌属性!$DV196)</f>
        <v>6000</v>
      </c>
      <c r="FR196" s="14">
        <f>INDEX(属性投放!$BR$6:$BR$85,(卡牌属性!$DU196-2)*20+卡牌属性!$DV196)</f>
        <v>6000</v>
      </c>
      <c r="FS196" s="14">
        <f>INDEX(属性投放!$BR$6:$BR$85,(卡牌属性!$DU196-2)*20+卡牌属性!$DV196)</f>
        <v>6000</v>
      </c>
      <c r="FT196" s="14">
        <f>INDEX(属性投放!$BR$6:$BR$85,(卡牌属性!$DU196-2)*20+卡牌属性!$DV196)</f>
        <v>6000</v>
      </c>
    </row>
    <row r="197" spans="31:176" ht="16.5" x14ac:dyDescent="0.2">
      <c r="AE197" s="13">
        <v>193</v>
      </c>
      <c r="AF197" s="13">
        <f t="shared" si="353"/>
        <v>10</v>
      </c>
      <c r="AG197" s="13">
        <f t="shared" ref="AG197:AG260" si="456">INDEX($D$6:$D$43,AF197)</f>
        <v>4</v>
      </c>
      <c r="AH197" s="14">
        <f t="shared" ref="AH197:AH260" si="457">INDEX($A$5:$A$43,AF197+1)</f>
        <v>1101010</v>
      </c>
      <c r="AI197" s="14" t="str">
        <f t="shared" ref="AI197:AI260" si="458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9">AE197-INDEX($F$5:$F$43,AF197)</f>
        <v>13</v>
      </c>
      <c r="AM197" s="14">
        <f>INDEX(属性投放!$DE$6:$DE$85,(卡牌属性!AG197-2)*20+卡牌属性!AL197)</f>
        <v>8955</v>
      </c>
      <c r="AN197" s="14">
        <f t="shared" si="435"/>
        <v>8955</v>
      </c>
      <c r="AO197" s="14">
        <f t="shared" si="435"/>
        <v>8955</v>
      </c>
      <c r="AP197" s="14">
        <f t="shared" si="435"/>
        <v>8955</v>
      </c>
      <c r="AQ197" s="14">
        <f t="shared" si="435"/>
        <v>8955</v>
      </c>
      <c r="AR197" s="14">
        <f>INDEX(属性投放!$DF$6:$DF$85,(卡牌属性!AG197-2)*20+卡牌属性!AL197)</f>
        <v>4466</v>
      </c>
      <c r="AS197" s="14">
        <f t="shared" si="436"/>
        <v>4466</v>
      </c>
      <c r="AT197" s="14">
        <f t="shared" si="436"/>
        <v>4466</v>
      </c>
      <c r="AU197" s="14">
        <f t="shared" si="436"/>
        <v>4466</v>
      </c>
      <c r="AV197" s="14">
        <f t="shared" si="436"/>
        <v>4466</v>
      </c>
      <c r="AW197" s="14">
        <f>INDEX(属性投放!$DG$6:$DG$85,(卡牌属性!AG197-2)*20+卡牌属性!AL197)</f>
        <v>44675</v>
      </c>
      <c r="AX197" s="14">
        <f t="shared" si="437"/>
        <v>44675</v>
      </c>
      <c r="AY197" s="14">
        <f t="shared" si="437"/>
        <v>44675</v>
      </c>
      <c r="AZ197" s="14">
        <f t="shared" si="437"/>
        <v>44675</v>
      </c>
      <c r="BA197" s="14">
        <f t="shared" si="437"/>
        <v>44675</v>
      </c>
      <c r="BB197" s="14">
        <f>INDEX(属性投放!$DK$6:$DK$85,(卡牌属性!AG197-2)*20+卡牌属性!AL197)</f>
        <v>279</v>
      </c>
      <c r="BC197" s="14">
        <f t="shared" si="438"/>
        <v>279</v>
      </c>
      <c r="BD197" s="14">
        <f t="shared" si="438"/>
        <v>279</v>
      </c>
      <c r="BE197" s="14">
        <f t="shared" si="438"/>
        <v>279</v>
      </c>
      <c r="BF197" s="14">
        <f t="shared" si="438"/>
        <v>279</v>
      </c>
      <c r="BG197" s="14">
        <f>INDEX(属性投放!$DL$6:$DL$85,(卡牌属性!AG197-2)*20+卡牌属性!AL197)</f>
        <v>140</v>
      </c>
      <c r="BH197" s="14">
        <f t="shared" si="439"/>
        <v>140</v>
      </c>
      <c r="BI197" s="14">
        <f t="shared" si="439"/>
        <v>140</v>
      </c>
      <c r="BJ197" s="14">
        <f t="shared" si="439"/>
        <v>140</v>
      </c>
      <c r="BK197" s="14">
        <f t="shared" si="439"/>
        <v>140</v>
      </c>
      <c r="BL197" s="14">
        <f>INDEX(属性投放!$DM$6:$DM$85,(卡牌属性!AG197-2)*20+卡牌属性!AL197)</f>
        <v>1395</v>
      </c>
      <c r="BM197" s="14">
        <f t="shared" si="440"/>
        <v>1395</v>
      </c>
      <c r="BN197" s="14">
        <f t="shared" si="440"/>
        <v>1395</v>
      </c>
      <c r="BO197" s="14">
        <f t="shared" si="440"/>
        <v>1395</v>
      </c>
      <c r="BP197" s="14">
        <f t="shared" si="440"/>
        <v>1395</v>
      </c>
      <c r="BU197" s="13">
        <v>193</v>
      </c>
      <c r="BV197" s="13">
        <f t="shared" ref="BV197:BV260" si="460">MATCH(BU197-1,$S$5:$S$43,1)</f>
        <v>10</v>
      </c>
      <c r="BW197" s="14">
        <f t="shared" ref="BW197:BW260" si="461">INDEX($Q$6:$Q$43,BV197)</f>
        <v>4</v>
      </c>
      <c r="BX197" s="14">
        <f t="shared" ref="BX197:BX260" si="462">INDEX($N$6:$N$33,BV197)</f>
        <v>1102010</v>
      </c>
      <c r="BY197" s="14" t="str">
        <f t="shared" ref="BY197:BY260" si="463">INDEX($O$6:$O$33,BV197)&amp;CB197&amp;"突"</f>
        <v>张郃13突</v>
      </c>
      <c r="BZ197" s="25" t="s">
        <v>162</v>
      </c>
      <c r="CA197" s="14">
        <v>2</v>
      </c>
      <c r="CB197" s="14">
        <f t="shared" ref="CB197:CB260" si="464">BU197-INDEX($S$5:$S$43,BV197)</f>
        <v>13</v>
      </c>
      <c r="CC197" s="14" t="s">
        <v>21</v>
      </c>
      <c r="CD197" s="14">
        <f>INDEX(属性投放!$AY$6:$AY$85,(BW197-2)*20+CB197)</f>
        <v>8738</v>
      </c>
      <c r="CE197" s="14" t="s">
        <v>22</v>
      </c>
      <c r="CF197" s="14">
        <f>INDEX(属性投放!$AZ$6:$AZ$85,(BW197-2)*20+CB197)</f>
        <v>4307</v>
      </c>
      <c r="CG197" s="14" t="s">
        <v>674</v>
      </c>
      <c r="CH197" s="14">
        <f>INDEX(属性投放!$BA$6:$BA$85,(BW197-2)*20+CB197)</f>
        <v>85880</v>
      </c>
      <c r="CI197" s="14" t="s">
        <v>21</v>
      </c>
      <c r="CJ197" s="14">
        <f>INDEX(属性投放!$BB$6:$BB$85,(BW197-2)*20+CB197)</f>
        <v>40</v>
      </c>
      <c r="CK197" s="14" t="s">
        <v>22</v>
      </c>
      <c r="CL197" s="14">
        <f>INDEX(属性投放!$BC$6:$BC$85,(BW197-2)*20+CB197)</f>
        <v>20</v>
      </c>
      <c r="CM197" s="14" t="s">
        <v>674</v>
      </c>
      <c r="CN197" s="14">
        <f>INDEX(属性投放!$BD$6:$BD$85,(BW197-2)*20+CB197)</f>
        <v>400</v>
      </c>
      <c r="CQ197" s="13">
        <v>193</v>
      </c>
      <c r="CR197" s="13">
        <f t="shared" si="354"/>
        <v>4</v>
      </c>
      <c r="CS197" s="13">
        <f t="shared" si="355"/>
        <v>37</v>
      </c>
      <c r="CT197" s="14">
        <f t="shared" si="356"/>
        <v>2</v>
      </c>
      <c r="CU197" s="14">
        <f t="shared" si="357"/>
        <v>1102004</v>
      </c>
      <c r="CV197" s="14" t="str">
        <f>INDEX($O$6:$O$36,CR197)&amp;"-"&amp;INDEX(属性投放!$AB$7:$AB$36,CX197)&amp;"-魂火-"&amp;CZ197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701</v>
      </c>
      <c r="CZ197" s="14">
        <f>INDEX(属性投放!$AM$7:$AM$58,CS197)</f>
        <v>1</v>
      </c>
      <c r="DA197" s="14">
        <f t="shared" ref="DA197:DA260" si="465">CS197</f>
        <v>37</v>
      </c>
      <c r="DB197" s="14">
        <f>INDEX(属性投放!$AN$7:$AN$58,DA197)</f>
        <v>112</v>
      </c>
      <c r="DC197" s="14" t="s">
        <v>702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703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704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6">BX197</f>
        <v>1102010</v>
      </c>
      <c r="DQ197" s="14" t="str">
        <f t="shared" ref="DQ197:DQ260" si="467">BY197</f>
        <v>张郃13突</v>
      </c>
      <c r="DR197" s="14">
        <f t="shared" si="358"/>
        <v>8</v>
      </c>
      <c r="DS197" s="14">
        <f t="shared" si="359"/>
        <v>6</v>
      </c>
      <c r="DT197" s="14">
        <f t="shared" si="360"/>
        <v>5</v>
      </c>
      <c r="DU197" s="14">
        <f t="shared" ref="DU197:DU260" si="468">BW197</f>
        <v>4</v>
      </c>
      <c r="DV197" s="14">
        <f t="shared" ref="DV197:DV260" si="469">CB197</f>
        <v>13</v>
      </c>
      <c r="DW197" s="14">
        <f t="shared" ref="DW197:DW260" si="470">(DU197-2)*20+DV197</f>
        <v>53</v>
      </c>
      <c r="DX197" s="14">
        <f>INDEX(属性投放!$AW$6:$AW$85,(卡牌属性!DU197-2)*20+卡牌属性!DV197)</f>
        <v>8</v>
      </c>
      <c r="DY197" s="14">
        <f>INDEX(属性投放!BP$6:BP$85,卡牌属性!$DW197)</f>
        <v>650</v>
      </c>
      <c r="DZ197" s="14">
        <f>INDEX(属性投放!BQ$6:BQ$85,卡牌属性!$DW197)</f>
        <v>325</v>
      </c>
      <c r="EA197" s="14">
        <f>INDEX(属性投放!BR$6:BR$85,卡牌属性!$DW197)</f>
        <v>6500</v>
      </c>
      <c r="EB197" s="14">
        <f t="shared" si="441"/>
        <v>5120</v>
      </c>
      <c r="EC197" s="14">
        <f t="shared" si="442"/>
        <v>5450</v>
      </c>
      <c r="ED197" s="14">
        <f t="shared" si="443"/>
        <v>6150</v>
      </c>
      <c r="EE197" s="14">
        <f t="shared" si="444"/>
        <v>6150</v>
      </c>
      <c r="EF197" s="14">
        <f t="shared" si="445"/>
        <v>7300</v>
      </c>
      <c r="EG197" s="14">
        <f t="shared" si="446"/>
        <v>2051</v>
      </c>
      <c r="EH197" s="14">
        <f t="shared" si="447"/>
        <v>2344</v>
      </c>
      <c r="EI197" s="14">
        <f t="shared" si="448"/>
        <v>2344</v>
      </c>
      <c r="EJ197" s="14">
        <f t="shared" si="449"/>
        <v>2479</v>
      </c>
      <c r="EK197" s="14">
        <f t="shared" si="450"/>
        <v>2614</v>
      </c>
      <c r="EL197" s="14">
        <f t="shared" si="451"/>
        <v>39160</v>
      </c>
      <c r="EM197" s="14">
        <f t="shared" si="452"/>
        <v>40560</v>
      </c>
      <c r="EN197" s="14">
        <f t="shared" si="453"/>
        <v>40560</v>
      </c>
      <c r="EO197" s="14">
        <f t="shared" si="454"/>
        <v>46680</v>
      </c>
      <c r="EP197" s="14">
        <f t="shared" si="455"/>
        <v>49450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  <c r="FF197" s="14">
        <f>INDEX(属性投放!$BP$6:$BP$85,(卡牌属性!$DU197-2)*20+卡牌属性!$DV197)</f>
        <v>650</v>
      </c>
      <c r="FG197" s="14">
        <f>INDEX(属性投放!$BP$6:$BP$85,(卡牌属性!$DU197-2)*20+卡牌属性!$DV197)</f>
        <v>650</v>
      </c>
      <c r="FH197" s="14">
        <f>INDEX(属性投放!$BP$6:$BP$85,(卡牌属性!$DU197-2)*20+卡牌属性!$DV197)</f>
        <v>650</v>
      </c>
      <c r="FI197" s="14">
        <f>INDEX(属性投放!$BP$6:$BP$85,(卡牌属性!$DU197-2)*20+卡牌属性!$DV197)</f>
        <v>650</v>
      </c>
      <c r="FJ197" s="14">
        <f>INDEX(属性投放!$BP$6:$BP$85,(卡牌属性!$DU197-2)*20+卡牌属性!$DV197)</f>
        <v>650</v>
      </c>
      <c r="FK197" s="14">
        <f>INDEX(属性投放!$BQ$6:$BQ$85,(卡牌属性!$DU197-2)*20+卡牌属性!$DV197)</f>
        <v>325</v>
      </c>
      <c r="FL197" s="14">
        <f>INDEX(属性投放!$BQ$6:$BQ$85,(卡牌属性!$DU197-2)*20+卡牌属性!$DV197)</f>
        <v>325</v>
      </c>
      <c r="FM197" s="14">
        <f>INDEX(属性投放!$BQ$6:$BQ$85,(卡牌属性!$DU197-2)*20+卡牌属性!$DV197)</f>
        <v>325</v>
      </c>
      <c r="FN197" s="14">
        <f>INDEX(属性投放!$BQ$6:$BQ$85,(卡牌属性!$DU197-2)*20+卡牌属性!$DV197)</f>
        <v>325</v>
      </c>
      <c r="FO197" s="14">
        <f>INDEX(属性投放!$BQ$6:$BQ$85,(卡牌属性!$DU197-2)*20+卡牌属性!$DV197)</f>
        <v>325</v>
      </c>
      <c r="FP197" s="14">
        <f>INDEX(属性投放!$BR$6:$BR$85,(卡牌属性!$DU197-2)*20+卡牌属性!$DV197)</f>
        <v>6500</v>
      </c>
      <c r="FQ197" s="14">
        <f>INDEX(属性投放!$BR$6:$BR$85,(卡牌属性!$DU197-2)*20+卡牌属性!$DV197)</f>
        <v>6500</v>
      </c>
      <c r="FR197" s="14">
        <f>INDEX(属性投放!$BR$6:$BR$85,(卡牌属性!$DU197-2)*20+卡牌属性!$DV197)</f>
        <v>6500</v>
      </c>
      <c r="FS197" s="14">
        <f>INDEX(属性投放!$BR$6:$BR$85,(卡牌属性!$DU197-2)*20+卡牌属性!$DV197)</f>
        <v>6500</v>
      </c>
      <c r="FT197" s="14">
        <f>INDEX(属性投放!$BR$6:$BR$85,(卡牌属性!$DU197-2)*20+卡牌属性!$DV197)</f>
        <v>6500</v>
      </c>
    </row>
    <row r="198" spans="31:176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56"/>
        <v>4</v>
      </c>
      <c r="AH198" s="14">
        <f t="shared" si="457"/>
        <v>1101010</v>
      </c>
      <c r="AI198" s="14" t="str">
        <f t="shared" si="458"/>
        <v>盖文14突</v>
      </c>
      <c r="AJ198" s="25" t="s">
        <v>162</v>
      </c>
      <c r="AK198" s="14">
        <v>1</v>
      </c>
      <c r="AL198" s="14">
        <f t="shared" si="459"/>
        <v>14</v>
      </c>
      <c r="AM198" s="14">
        <f>INDEX(属性投放!$DE$6:$DE$85,(卡牌属性!AG198-2)*20+卡牌属性!AL198)</f>
        <v>9753</v>
      </c>
      <c r="AN198" s="14">
        <f t="shared" si="435"/>
        <v>9753</v>
      </c>
      <c r="AO198" s="14">
        <f t="shared" si="435"/>
        <v>9753</v>
      </c>
      <c r="AP198" s="14">
        <f t="shared" si="435"/>
        <v>9753</v>
      </c>
      <c r="AQ198" s="14">
        <f t="shared" si="435"/>
        <v>9753</v>
      </c>
      <c r="AR198" s="14">
        <f>INDEX(属性投放!$DF$6:$DF$85,(卡牌属性!AG198-2)*20+卡牌属性!AL198)</f>
        <v>4865</v>
      </c>
      <c r="AS198" s="14">
        <f t="shared" si="436"/>
        <v>4865</v>
      </c>
      <c r="AT198" s="14">
        <f t="shared" si="436"/>
        <v>4865</v>
      </c>
      <c r="AU198" s="14">
        <f t="shared" si="436"/>
        <v>4865</v>
      </c>
      <c r="AV198" s="14">
        <f t="shared" si="436"/>
        <v>4865</v>
      </c>
      <c r="AW198" s="14">
        <f>INDEX(属性投放!$DG$6:$DG$85,(卡牌属性!AG198-2)*20+卡牌属性!AL198)</f>
        <v>48665</v>
      </c>
      <c r="AX198" s="14">
        <f t="shared" si="437"/>
        <v>48665</v>
      </c>
      <c r="AY198" s="14">
        <f t="shared" si="437"/>
        <v>48665</v>
      </c>
      <c r="AZ198" s="14">
        <f t="shared" si="437"/>
        <v>48665</v>
      </c>
      <c r="BA198" s="14">
        <f t="shared" si="437"/>
        <v>48665</v>
      </c>
      <c r="BB198" s="14">
        <f>INDEX(属性投放!$DK$6:$DK$85,(卡牌属性!AG198-2)*20+卡牌属性!AL198)</f>
        <v>279</v>
      </c>
      <c r="BC198" s="14">
        <f t="shared" si="438"/>
        <v>279</v>
      </c>
      <c r="BD198" s="14">
        <f t="shared" si="438"/>
        <v>279</v>
      </c>
      <c r="BE198" s="14">
        <f t="shared" si="438"/>
        <v>279</v>
      </c>
      <c r="BF198" s="14">
        <f t="shared" si="438"/>
        <v>279</v>
      </c>
      <c r="BG198" s="14">
        <f>INDEX(属性投放!$DL$6:$DL$85,(卡牌属性!AG198-2)*20+卡牌属性!AL198)</f>
        <v>140</v>
      </c>
      <c r="BH198" s="14">
        <f t="shared" si="439"/>
        <v>140</v>
      </c>
      <c r="BI198" s="14">
        <f t="shared" si="439"/>
        <v>140</v>
      </c>
      <c r="BJ198" s="14">
        <f t="shared" si="439"/>
        <v>140</v>
      </c>
      <c r="BK198" s="14">
        <f t="shared" si="439"/>
        <v>140</v>
      </c>
      <c r="BL198" s="14">
        <f>INDEX(属性投放!$DM$6:$DM$85,(卡牌属性!AG198-2)*20+卡牌属性!AL198)</f>
        <v>1395</v>
      </c>
      <c r="BM198" s="14">
        <f t="shared" si="440"/>
        <v>1395</v>
      </c>
      <c r="BN198" s="14">
        <f t="shared" si="440"/>
        <v>1395</v>
      </c>
      <c r="BO198" s="14">
        <f t="shared" si="440"/>
        <v>1395</v>
      </c>
      <c r="BP198" s="14">
        <f t="shared" si="440"/>
        <v>1395</v>
      </c>
      <c r="BU198" s="13">
        <v>194</v>
      </c>
      <c r="BV198" s="13">
        <f t="shared" si="460"/>
        <v>10</v>
      </c>
      <c r="BW198" s="14">
        <f t="shared" si="461"/>
        <v>4</v>
      </c>
      <c r="BX198" s="14">
        <f t="shared" si="462"/>
        <v>1102010</v>
      </c>
      <c r="BY198" s="14" t="str">
        <f t="shared" si="463"/>
        <v>张郃14突</v>
      </c>
      <c r="BZ198" s="25" t="s">
        <v>162</v>
      </c>
      <c r="CA198" s="14">
        <v>2</v>
      </c>
      <c r="CB198" s="14">
        <f t="shared" si="464"/>
        <v>14</v>
      </c>
      <c r="CC198" s="14" t="s">
        <v>21</v>
      </c>
      <c r="CD198" s="14">
        <f>INDEX(属性投放!$AY$6:$AY$85,(BW198-2)*20+CB198)</f>
        <v>10908</v>
      </c>
      <c r="CE198" s="14" t="s">
        <v>22</v>
      </c>
      <c r="CF198" s="14">
        <f>INDEX(属性投放!$AZ$6:$AZ$85,(BW198-2)*20+CB198)</f>
        <v>5392</v>
      </c>
      <c r="CG198" s="14" t="s">
        <v>674</v>
      </c>
      <c r="CH198" s="14">
        <f>INDEX(属性投放!$BA$6:$BA$85,(BW198-2)*20+CB198)</f>
        <v>107580</v>
      </c>
      <c r="CI198" s="14" t="s">
        <v>21</v>
      </c>
      <c r="CJ198" s="14">
        <f>INDEX(属性投放!$BB$6:$BB$85,(BW198-2)*20+CB198)</f>
        <v>40</v>
      </c>
      <c r="CK198" s="14" t="s">
        <v>22</v>
      </c>
      <c r="CL198" s="14">
        <f>INDEX(属性投放!$BC$6:$BC$85,(BW198-2)*20+CB198)</f>
        <v>20</v>
      </c>
      <c r="CM198" s="14" t="s">
        <v>674</v>
      </c>
      <c r="CN198" s="14">
        <f>INDEX(属性投放!$BD$6:$BD$85,(BW198-2)*20+CB198)</f>
        <v>400</v>
      </c>
      <c r="CQ198" s="13">
        <v>194</v>
      </c>
      <c r="CR198" s="13">
        <f t="shared" ref="CR198:CR261" si="472">MATCH(CQ198-1,$U$5:$U$36,1)</f>
        <v>4</v>
      </c>
      <c r="CS198" s="13">
        <f t="shared" ref="CS198:CS261" si="473">CQ198-(CR198-1)*52</f>
        <v>38</v>
      </c>
      <c r="CT198" s="14">
        <f t="shared" ref="CT198:CT261" si="474">INDEX($Q$6:$Q$36,CR198)</f>
        <v>2</v>
      </c>
      <c r="CU198" s="14">
        <f t="shared" ref="CU198:CU261" si="475">INDEX($N$6:$N$36,CR198)</f>
        <v>1102004</v>
      </c>
      <c r="CV198" s="14" t="str">
        <f>INDEX($O$6:$O$36,CR198)&amp;"-"&amp;INDEX(属性投放!$AB$7:$AB$36,CX198)&amp;"-魂火-"&amp;CZ198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701</v>
      </c>
      <c r="CZ198" s="14">
        <f>INDEX(属性投放!$AM$7:$AM$58,CS198)</f>
        <v>2</v>
      </c>
      <c r="DA198" s="14">
        <f t="shared" si="465"/>
        <v>38</v>
      </c>
      <c r="DB198" s="14">
        <f>INDEX(属性投放!$AN$7:$AN$58,DA198)</f>
        <v>115</v>
      </c>
      <c r="DC198" s="14" t="s">
        <v>702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703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704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6"/>
        <v>1102010</v>
      </c>
      <c r="DQ198" s="14" t="str">
        <f t="shared" si="467"/>
        <v>张郃14突</v>
      </c>
      <c r="DR198" s="14">
        <f t="shared" ref="DR198:DR261" si="476">INDEX(Y$6:Y$33,$BV198)</f>
        <v>8</v>
      </c>
      <c r="DS198" s="14">
        <f t="shared" ref="DS198:DS261" si="477">INDEX(Z$6:Z$33,$BV198)</f>
        <v>6</v>
      </c>
      <c r="DT198" s="14">
        <f t="shared" ref="DT198:DT261" si="478">INDEX(AA$6:AA$33,$BV198)</f>
        <v>5</v>
      </c>
      <c r="DU198" s="14">
        <f t="shared" si="468"/>
        <v>4</v>
      </c>
      <c r="DV198" s="14">
        <f t="shared" si="469"/>
        <v>14</v>
      </c>
      <c r="DW198" s="14">
        <f t="shared" si="470"/>
        <v>54</v>
      </c>
      <c r="DX198" s="14">
        <f>INDEX(属性投放!$AW$6:$AW$85,(卡牌属性!DU198-2)*20+卡牌属性!DV198)</f>
        <v>7</v>
      </c>
      <c r="DY198" s="14">
        <f>INDEX(属性投放!BP$6:BP$85,卡牌属性!$DW198)</f>
        <v>720</v>
      </c>
      <c r="DZ198" s="14">
        <f>INDEX(属性投放!BQ$6:BQ$85,卡牌属性!$DW198)</f>
        <v>360</v>
      </c>
      <c r="EA198" s="14">
        <f>INDEX(属性投放!BR$6:BR$85,卡牌属性!$DW198)</f>
        <v>7200</v>
      </c>
      <c r="EB198" s="14">
        <f t="shared" si="441"/>
        <v>6130</v>
      </c>
      <c r="EC198" s="14">
        <f t="shared" si="442"/>
        <v>6500</v>
      </c>
      <c r="ED198" s="14">
        <f t="shared" si="443"/>
        <v>7400</v>
      </c>
      <c r="EE198" s="14">
        <f t="shared" si="444"/>
        <v>7400</v>
      </c>
      <c r="EF198" s="14">
        <f t="shared" si="445"/>
        <v>8750</v>
      </c>
      <c r="EG198" s="14">
        <f t="shared" si="446"/>
        <v>2480</v>
      </c>
      <c r="EH198" s="14">
        <f t="shared" si="447"/>
        <v>2829</v>
      </c>
      <c r="EI198" s="14">
        <f t="shared" si="448"/>
        <v>2829</v>
      </c>
      <c r="EJ198" s="14">
        <f t="shared" si="449"/>
        <v>2988</v>
      </c>
      <c r="EK198" s="14">
        <f t="shared" si="450"/>
        <v>3139</v>
      </c>
      <c r="EL198" s="14">
        <f t="shared" si="451"/>
        <v>47660</v>
      </c>
      <c r="EM198" s="14">
        <f t="shared" si="452"/>
        <v>49140</v>
      </c>
      <c r="EN198" s="14">
        <f t="shared" si="453"/>
        <v>49140</v>
      </c>
      <c r="EO198" s="14">
        <f t="shared" si="454"/>
        <v>56380</v>
      </c>
      <c r="EP198" s="14">
        <f t="shared" si="455"/>
        <v>59550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  <c r="FF198" s="14">
        <f>INDEX(属性投放!$BP$6:$BP$85,(卡牌属性!$DU198-2)*20+卡牌属性!$DV198)</f>
        <v>720</v>
      </c>
      <c r="FG198" s="14">
        <f>INDEX(属性投放!$BP$6:$BP$85,(卡牌属性!$DU198-2)*20+卡牌属性!$DV198)</f>
        <v>720</v>
      </c>
      <c r="FH198" s="14">
        <f>INDEX(属性投放!$BP$6:$BP$85,(卡牌属性!$DU198-2)*20+卡牌属性!$DV198)</f>
        <v>720</v>
      </c>
      <c r="FI198" s="14">
        <f>INDEX(属性投放!$BP$6:$BP$85,(卡牌属性!$DU198-2)*20+卡牌属性!$DV198)</f>
        <v>720</v>
      </c>
      <c r="FJ198" s="14">
        <f>INDEX(属性投放!$BP$6:$BP$85,(卡牌属性!$DU198-2)*20+卡牌属性!$DV198)</f>
        <v>720</v>
      </c>
      <c r="FK198" s="14">
        <f>INDEX(属性投放!$BQ$6:$BQ$85,(卡牌属性!$DU198-2)*20+卡牌属性!$DV198)</f>
        <v>360</v>
      </c>
      <c r="FL198" s="14">
        <f>INDEX(属性投放!$BQ$6:$BQ$85,(卡牌属性!$DU198-2)*20+卡牌属性!$DV198)</f>
        <v>360</v>
      </c>
      <c r="FM198" s="14">
        <f>INDEX(属性投放!$BQ$6:$BQ$85,(卡牌属性!$DU198-2)*20+卡牌属性!$DV198)</f>
        <v>360</v>
      </c>
      <c r="FN198" s="14">
        <f>INDEX(属性投放!$BQ$6:$BQ$85,(卡牌属性!$DU198-2)*20+卡牌属性!$DV198)</f>
        <v>360</v>
      </c>
      <c r="FO198" s="14">
        <f>INDEX(属性投放!$BQ$6:$BQ$85,(卡牌属性!$DU198-2)*20+卡牌属性!$DV198)</f>
        <v>360</v>
      </c>
      <c r="FP198" s="14">
        <f>INDEX(属性投放!$BR$6:$BR$85,(卡牌属性!$DU198-2)*20+卡牌属性!$DV198)</f>
        <v>7200</v>
      </c>
      <c r="FQ198" s="14">
        <f>INDEX(属性投放!$BR$6:$BR$85,(卡牌属性!$DU198-2)*20+卡牌属性!$DV198)</f>
        <v>7200</v>
      </c>
      <c r="FR198" s="14">
        <f>INDEX(属性投放!$BR$6:$BR$85,(卡牌属性!$DU198-2)*20+卡牌属性!$DV198)</f>
        <v>7200</v>
      </c>
      <c r="FS198" s="14">
        <f>INDEX(属性投放!$BR$6:$BR$85,(卡牌属性!$DU198-2)*20+卡牌属性!$DV198)</f>
        <v>7200</v>
      </c>
      <c r="FT198" s="14">
        <f>INDEX(属性投放!$BR$6:$BR$85,(卡牌属性!$DU198-2)*20+卡牌属性!$DV198)</f>
        <v>7200</v>
      </c>
    </row>
    <row r="199" spans="31:176" ht="16.5" x14ac:dyDescent="0.2">
      <c r="AE199" s="13">
        <v>195</v>
      </c>
      <c r="AF199" s="13">
        <f t="shared" si="471"/>
        <v>10</v>
      </c>
      <c r="AG199" s="13">
        <f t="shared" si="456"/>
        <v>4</v>
      </c>
      <c r="AH199" s="14">
        <f t="shared" si="457"/>
        <v>1101010</v>
      </c>
      <c r="AI199" s="14" t="str">
        <f t="shared" si="458"/>
        <v>盖文15突</v>
      </c>
      <c r="AJ199" s="25" t="s">
        <v>162</v>
      </c>
      <c r="AK199" s="14">
        <v>1</v>
      </c>
      <c r="AL199" s="14">
        <f t="shared" si="459"/>
        <v>15</v>
      </c>
      <c r="AM199" s="14">
        <f>INDEX(属性投放!$DE$6:$DE$85,(卡牌属性!AG199-2)*20+卡牌属性!AL199)</f>
        <v>10551</v>
      </c>
      <c r="AN199" s="14">
        <f t="shared" si="435"/>
        <v>10551</v>
      </c>
      <c r="AO199" s="14">
        <f t="shared" si="435"/>
        <v>10551</v>
      </c>
      <c r="AP199" s="14">
        <f t="shared" si="435"/>
        <v>10551</v>
      </c>
      <c r="AQ199" s="14">
        <f t="shared" si="435"/>
        <v>10551</v>
      </c>
      <c r="AR199" s="14">
        <f>INDEX(属性投放!$DF$6:$DF$85,(卡牌属性!AG199-2)*20+卡牌属性!AL199)</f>
        <v>5264</v>
      </c>
      <c r="AS199" s="14">
        <f t="shared" si="436"/>
        <v>5264</v>
      </c>
      <c r="AT199" s="14">
        <f t="shared" si="436"/>
        <v>5264</v>
      </c>
      <c r="AU199" s="14">
        <f t="shared" si="436"/>
        <v>5264</v>
      </c>
      <c r="AV199" s="14">
        <f t="shared" si="436"/>
        <v>5264</v>
      </c>
      <c r="AW199" s="14">
        <f>INDEX(属性投放!$DG$6:$DG$85,(卡牌属性!AG199-2)*20+卡牌属性!AL199)</f>
        <v>52655</v>
      </c>
      <c r="AX199" s="14">
        <f t="shared" si="437"/>
        <v>52655</v>
      </c>
      <c r="AY199" s="14">
        <f t="shared" si="437"/>
        <v>52655</v>
      </c>
      <c r="AZ199" s="14">
        <f t="shared" si="437"/>
        <v>52655</v>
      </c>
      <c r="BA199" s="14">
        <f t="shared" si="437"/>
        <v>52655</v>
      </c>
      <c r="BB199" s="14">
        <f>INDEX(属性投放!$DK$6:$DK$85,(卡牌属性!AG199-2)*20+卡牌属性!AL199)</f>
        <v>279</v>
      </c>
      <c r="BC199" s="14">
        <f t="shared" si="438"/>
        <v>279</v>
      </c>
      <c r="BD199" s="14">
        <f t="shared" si="438"/>
        <v>279</v>
      </c>
      <c r="BE199" s="14">
        <f t="shared" si="438"/>
        <v>279</v>
      </c>
      <c r="BF199" s="14">
        <f t="shared" si="438"/>
        <v>279</v>
      </c>
      <c r="BG199" s="14">
        <f>INDEX(属性投放!$DL$6:$DL$85,(卡牌属性!AG199-2)*20+卡牌属性!AL199)</f>
        <v>140</v>
      </c>
      <c r="BH199" s="14">
        <f t="shared" si="439"/>
        <v>140</v>
      </c>
      <c r="BI199" s="14">
        <f t="shared" si="439"/>
        <v>140</v>
      </c>
      <c r="BJ199" s="14">
        <f t="shared" si="439"/>
        <v>140</v>
      </c>
      <c r="BK199" s="14">
        <f t="shared" si="439"/>
        <v>140</v>
      </c>
      <c r="BL199" s="14">
        <f>INDEX(属性投放!$DM$6:$DM$85,(卡牌属性!AG199-2)*20+卡牌属性!AL199)</f>
        <v>1395</v>
      </c>
      <c r="BM199" s="14">
        <f t="shared" si="440"/>
        <v>1395</v>
      </c>
      <c r="BN199" s="14">
        <f t="shared" si="440"/>
        <v>1395</v>
      </c>
      <c r="BO199" s="14">
        <f t="shared" si="440"/>
        <v>1395</v>
      </c>
      <c r="BP199" s="14">
        <f t="shared" si="440"/>
        <v>1395</v>
      </c>
      <c r="BU199" s="13">
        <v>195</v>
      </c>
      <c r="BV199" s="13">
        <f t="shared" si="460"/>
        <v>10</v>
      </c>
      <c r="BW199" s="14">
        <f t="shared" si="461"/>
        <v>4</v>
      </c>
      <c r="BX199" s="14">
        <f t="shared" si="462"/>
        <v>1102010</v>
      </c>
      <c r="BY199" s="14" t="str">
        <f t="shared" si="463"/>
        <v>张郃15突</v>
      </c>
      <c r="BZ199" s="25" t="s">
        <v>162</v>
      </c>
      <c r="CA199" s="14">
        <v>2</v>
      </c>
      <c r="CB199" s="14">
        <f t="shared" si="464"/>
        <v>15</v>
      </c>
      <c r="CC199" s="14" t="s">
        <v>21</v>
      </c>
      <c r="CD199" s="14">
        <f>INDEX(属性投放!$AY$6:$AY$85,(BW199-2)*20+CB199)</f>
        <v>13348</v>
      </c>
      <c r="CE199" s="14" t="s">
        <v>22</v>
      </c>
      <c r="CF199" s="14">
        <f>INDEX(属性投放!$AZ$6:$AZ$85,(BW199-2)*20+CB199)</f>
        <v>6612</v>
      </c>
      <c r="CG199" s="14" t="s">
        <v>674</v>
      </c>
      <c r="CH199" s="14">
        <f>INDEX(属性投放!$BA$6:$BA$85,(BW199-2)*20+CB199)</f>
        <v>131980</v>
      </c>
      <c r="CI199" s="14" t="s">
        <v>21</v>
      </c>
      <c r="CJ199" s="14">
        <f>INDEX(属性投放!$BB$6:$BB$85,(BW199-2)*20+CB199)</f>
        <v>40</v>
      </c>
      <c r="CK199" s="14" t="s">
        <v>22</v>
      </c>
      <c r="CL199" s="14">
        <f>INDEX(属性投放!$BC$6:$BC$85,(BW199-2)*20+CB199)</f>
        <v>20</v>
      </c>
      <c r="CM199" s="14" t="s">
        <v>674</v>
      </c>
      <c r="CN199" s="14">
        <f>INDEX(属性投放!$BD$6:$BD$85,(BW199-2)*20+CB199)</f>
        <v>400</v>
      </c>
      <c r="CQ199" s="13">
        <v>195</v>
      </c>
      <c r="CR199" s="13">
        <f t="shared" si="472"/>
        <v>4</v>
      </c>
      <c r="CS199" s="13">
        <f t="shared" si="473"/>
        <v>39</v>
      </c>
      <c r="CT199" s="14">
        <f t="shared" si="474"/>
        <v>2</v>
      </c>
      <c r="CU199" s="14">
        <f t="shared" si="475"/>
        <v>1102004</v>
      </c>
      <c r="CV199" s="14" t="str">
        <f>INDEX($O$6:$O$36,CR199)&amp;"-"&amp;INDEX(属性投放!$AB$7:$AB$36,CX199)&amp;"-魂火-"&amp;CZ199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701</v>
      </c>
      <c r="CZ199" s="14">
        <f>INDEX(属性投放!$AM$7:$AM$58,CS199)</f>
        <v>3</v>
      </c>
      <c r="DA199" s="14">
        <f t="shared" si="465"/>
        <v>39</v>
      </c>
      <c r="DB199" s="14">
        <f>INDEX(属性投放!$AN$7:$AN$58,DA199)</f>
        <v>117</v>
      </c>
      <c r="DC199" s="14" t="s">
        <v>702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703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704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6"/>
        <v>1102010</v>
      </c>
      <c r="DQ199" s="14" t="str">
        <f t="shared" si="467"/>
        <v>张郃15突</v>
      </c>
      <c r="DR199" s="14">
        <f t="shared" si="476"/>
        <v>8</v>
      </c>
      <c r="DS199" s="14">
        <f t="shared" si="477"/>
        <v>6</v>
      </c>
      <c r="DT199" s="14">
        <f t="shared" si="478"/>
        <v>5</v>
      </c>
      <c r="DU199" s="14">
        <f t="shared" si="468"/>
        <v>4</v>
      </c>
      <c r="DV199" s="14">
        <f t="shared" si="469"/>
        <v>15</v>
      </c>
      <c r="DW199" s="14">
        <f t="shared" si="470"/>
        <v>55</v>
      </c>
      <c r="DX199" s="14">
        <f>INDEX(属性投放!$AW$6:$AW$85,(卡牌属性!DU199-2)*20+卡牌属性!DV199)</f>
        <v>8</v>
      </c>
      <c r="DY199" s="14">
        <f>INDEX(属性投放!BP$6:BP$85,卡牌属性!$DW199)</f>
        <v>1250</v>
      </c>
      <c r="DZ199" s="14">
        <f>INDEX(属性投放!BQ$6:BQ$85,卡牌属性!$DW199)</f>
        <v>625</v>
      </c>
      <c r="EA199" s="14">
        <f>INDEX(属性投放!BR$6:BR$85,卡牌属性!$DW199)</f>
        <v>12500</v>
      </c>
      <c r="EB199" s="14">
        <f t="shared" si="441"/>
        <v>7165</v>
      </c>
      <c r="EC199" s="14">
        <f t="shared" si="442"/>
        <v>7570</v>
      </c>
      <c r="ED199" s="14">
        <f t="shared" si="443"/>
        <v>8645</v>
      </c>
      <c r="EE199" s="14">
        <f t="shared" si="444"/>
        <v>8645</v>
      </c>
      <c r="EF199" s="14">
        <f t="shared" si="445"/>
        <v>10170</v>
      </c>
      <c r="EG199" s="14">
        <f t="shared" si="446"/>
        <v>2931</v>
      </c>
      <c r="EH199" s="14">
        <f t="shared" si="447"/>
        <v>3329</v>
      </c>
      <c r="EI199" s="14">
        <f t="shared" si="448"/>
        <v>3329</v>
      </c>
      <c r="EJ199" s="14">
        <f t="shared" si="449"/>
        <v>3509</v>
      </c>
      <c r="EK199" s="14">
        <f t="shared" si="450"/>
        <v>3674</v>
      </c>
      <c r="EL199" s="14">
        <f t="shared" si="451"/>
        <v>56610</v>
      </c>
      <c r="EM199" s="14">
        <f t="shared" si="452"/>
        <v>58160</v>
      </c>
      <c r="EN199" s="14">
        <f t="shared" si="453"/>
        <v>58160</v>
      </c>
      <c r="EO199" s="14">
        <f t="shared" si="454"/>
        <v>66380</v>
      </c>
      <c r="EP199" s="14">
        <f t="shared" si="455"/>
        <v>69900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  <c r="FF199" s="14">
        <f>INDEX(属性投放!$BP$6:$BP$85,(卡牌属性!$DU199-2)*20+卡牌属性!$DV199)</f>
        <v>1250</v>
      </c>
      <c r="FG199" s="14">
        <f>INDEX(属性投放!$BP$6:$BP$85,(卡牌属性!$DU199-2)*20+卡牌属性!$DV199)</f>
        <v>1250</v>
      </c>
      <c r="FH199" s="14">
        <f>INDEX(属性投放!$BP$6:$BP$85,(卡牌属性!$DU199-2)*20+卡牌属性!$DV199)</f>
        <v>1250</v>
      </c>
      <c r="FI199" s="14">
        <f>INDEX(属性投放!$BP$6:$BP$85,(卡牌属性!$DU199-2)*20+卡牌属性!$DV199)</f>
        <v>1250</v>
      </c>
      <c r="FJ199" s="14">
        <f>INDEX(属性投放!$BP$6:$BP$85,(卡牌属性!$DU199-2)*20+卡牌属性!$DV199)</f>
        <v>1250</v>
      </c>
      <c r="FK199" s="14">
        <f>INDEX(属性投放!$BQ$6:$BQ$85,(卡牌属性!$DU199-2)*20+卡牌属性!$DV199)</f>
        <v>625</v>
      </c>
      <c r="FL199" s="14">
        <f>INDEX(属性投放!$BQ$6:$BQ$85,(卡牌属性!$DU199-2)*20+卡牌属性!$DV199)</f>
        <v>625</v>
      </c>
      <c r="FM199" s="14">
        <f>INDEX(属性投放!$BQ$6:$BQ$85,(卡牌属性!$DU199-2)*20+卡牌属性!$DV199)</f>
        <v>625</v>
      </c>
      <c r="FN199" s="14">
        <f>INDEX(属性投放!$BQ$6:$BQ$85,(卡牌属性!$DU199-2)*20+卡牌属性!$DV199)</f>
        <v>625</v>
      </c>
      <c r="FO199" s="14">
        <f>INDEX(属性投放!$BQ$6:$BQ$85,(卡牌属性!$DU199-2)*20+卡牌属性!$DV199)</f>
        <v>625</v>
      </c>
      <c r="FP199" s="14">
        <f>INDEX(属性投放!$BR$6:$BR$85,(卡牌属性!$DU199-2)*20+卡牌属性!$DV199)</f>
        <v>12500</v>
      </c>
      <c r="FQ199" s="14">
        <f>INDEX(属性投放!$BR$6:$BR$85,(卡牌属性!$DU199-2)*20+卡牌属性!$DV199)</f>
        <v>12500</v>
      </c>
      <c r="FR199" s="14">
        <f>INDEX(属性投放!$BR$6:$BR$85,(卡牌属性!$DU199-2)*20+卡牌属性!$DV199)</f>
        <v>12500</v>
      </c>
      <c r="FS199" s="14">
        <f>INDEX(属性投放!$BR$6:$BR$85,(卡牌属性!$DU199-2)*20+卡牌属性!$DV199)</f>
        <v>12500</v>
      </c>
      <c r="FT199" s="14">
        <f>INDEX(属性投放!$BR$6:$BR$85,(卡牌属性!$DU199-2)*20+卡牌属性!$DV199)</f>
        <v>12500</v>
      </c>
    </row>
    <row r="200" spans="31:176" ht="16.5" x14ac:dyDescent="0.2">
      <c r="AE200" s="13">
        <v>196</v>
      </c>
      <c r="AF200" s="13">
        <f t="shared" si="471"/>
        <v>10</v>
      </c>
      <c r="AG200" s="13">
        <f t="shared" si="456"/>
        <v>4</v>
      </c>
      <c r="AH200" s="14">
        <f t="shared" si="457"/>
        <v>1101010</v>
      </c>
      <c r="AI200" s="14" t="str">
        <f t="shared" si="458"/>
        <v>盖文16突</v>
      </c>
      <c r="AJ200" s="25" t="s">
        <v>162</v>
      </c>
      <c r="AK200" s="14">
        <v>1</v>
      </c>
      <c r="AL200" s="14">
        <f t="shared" si="459"/>
        <v>16</v>
      </c>
      <c r="AM200" s="14">
        <f>INDEX(属性投放!$DE$6:$DE$85,(卡牌属性!AG200-2)*20+卡牌属性!AL200)</f>
        <v>18324</v>
      </c>
      <c r="AN200" s="14">
        <f t="shared" si="435"/>
        <v>18324</v>
      </c>
      <c r="AO200" s="14">
        <f t="shared" si="435"/>
        <v>18324</v>
      </c>
      <c r="AP200" s="14">
        <f t="shared" si="435"/>
        <v>18324</v>
      </c>
      <c r="AQ200" s="14">
        <f t="shared" si="435"/>
        <v>18324</v>
      </c>
      <c r="AR200" s="14">
        <f>INDEX(属性投放!$DF$6:$DF$85,(卡牌属性!AG200-2)*20+卡牌属性!AL200)</f>
        <v>9163</v>
      </c>
      <c r="AS200" s="14">
        <f t="shared" si="436"/>
        <v>9163</v>
      </c>
      <c r="AT200" s="14">
        <f t="shared" si="436"/>
        <v>9163</v>
      </c>
      <c r="AU200" s="14">
        <f t="shared" si="436"/>
        <v>9163</v>
      </c>
      <c r="AV200" s="14">
        <f t="shared" si="436"/>
        <v>9163</v>
      </c>
      <c r="AW200" s="14">
        <f>INDEX(属性投放!$DG$6:$DG$85,(卡牌属性!AG200-2)*20+卡牌属性!AL200)</f>
        <v>91520</v>
      </c>
      <c r="AX200" s="14">
        <f t="shared" si="437"/>
        <v>91520</v>
      </c>
      <c r="AY200" s="14">
        <f t="shared" si="437"/>
        <v>91520</v>
      </c>
      <c r="AZ200" s="14">
        <f t="shared" si="437"/>
        <v>91520</v>
      </c>
      <c r="BA200" s="14">
        <f t="shared" si="437"/>
        <v>91520</v>
      </c>
      <c r="BB200" s="14">
        <f>INDEX(属性投放!$DK$6:$DK$85,(卡牌属性!AG200-2)*20+卡牌属性!AL200)</f>
        <v>417</v>
      </c>
      <c r="BC200" s="14">
        <f t="shared" si="438"/>
        <v>417</v>
      </c>
      <c r="BD200" s="14">
        <f t="shared" si="438"/>
        <v>417</v>
      </c>
      <c r="BE200" s="14">
        <f t="shared" si="438"/>
        <v>417</v>
      </c>
      <c r="BF200" s="14">
        <f t="shared" si="438"/>
        <v>417</v>
      </c>
      <c r="BG200" s="14">
        <f>INDEX(属性投放!$DL$6:$DL$85,(卡牌属性!AG200-2)*20+卡牌属性!AL200)</f>
        <v>209</v>
      </c>
      <c r="BH200" s="14">
        <f t="shared" si="439"/>
        <v>209</v>
      </c>
      <c r="BI200" s="14">
        <f t="shared" si="439"/>
        <v>209</v>
      </c>
      <c r="BJ200" s="14">
        <f t="shared" si="439"/>
        <v>209</v>
      </c>
      <c r="BK200" s="14">
        <f t="shared" si="439"/>
        <v>209</v>
      </c>
      <c r="BL200" s="14">
        <f>INDEX(属性投放!$DM$6:$DM$85,(卡牌属性!AG200-2)*20+卡牌属性!AL200)</f>
        <v>2085</v>
      </c>
      <c r="BM200" s="14">
        <f t="shared" si="440"/>
        <v>2085</v>
      </c>
      <c r="BN200" s="14">
        <f t="shared" si="440"/>
        <v>2085</v>
      </c>
      <c r="BO200" s="14">
        <f t="shared" si="440"/>
        <v>2085</v>
      </c>
      <c r="BP200" s="14">
        <f t="shared" si="440"/>
        <v>2085</v>
      </c>
      <c r="BU200" s="13">
        <v>196</v>
      </c>
      <c r="BV200" s="13">
        <f t="shared" si="460"/>
        <v>10</v>
      </c>
      <c r="BW200" s="14">
        <f t="shared" si="461"/>
        <v>4</v>
      </c>
      <c r="BX200" s="14">
        <f t="shared" si="462"/>
        <v>1102010</v>
      </c>
      <c r="BY200" s="14" t="str">
        <f t="shared" si="463"/>
        <v>张郃16突</v>
      </c>
      <c r="BZ200" s="25" t="s">
        <v>162</v>
      </c>
      <c r="CA200" s="14">
        <v>2</v>
      </c>
      <c r="CB200" s="14">
        <f t="shared" si="464"/>
        <v>16</v>
      </c>
      <c r="CC200" s="14" t="s">
        <v>21</v>
      </c>
      <c r="CD200" s="14">
        <f>INDEX(属性投放!$AY$6:$AY$85,(BW200-2)*20+CB200)</f>
        <v>16718</v>
      </c>
      <c r="CE200" s="14" t="s">
        <v>22</v>
      </c>
      <c r="CF200" s="14">
        <f>INDEX(属性投放!$AZ$6:$AZ$85,(BW200-2)*20+CB200)</f>
        <v>8297</v>
      </c>
      <c r="CG200" s="14" t="s">
        <v>674</v>
      </c>
      <c r="CH200" s="14">
        <f>INDEX(属性投放!$BA$6:$BA$85,(BW200-2)*20+CB200)</f>
        <v>165680</v>
      </c>
      <c r="CI200" s="14" t="s">
        <v>21</v>
      </c>
      <c r="CJ200" s="14">
        <f>INDEX(属性投放!$BB$6:$BB$85,(BW200-2)*20+CB200)</f>
        <v>50</v>
      </c>
      <c r="CK200" s="14" t="s">
        <v>22</v>
      </c>
      <c r="CL200" s="14">
        <f>INDEX(属性投放!$BC$6:$BC$85,(BW200-2)*20+CB200)</f>
        <v>25</v>
      </c>
      <c r="CM200" s="14" t="s">
        <v>674</v>
      </c>
      <c r="CN200" s="14">
        <f>INDEX(属性投放!$BD$6:$BD$85,(BW200-2)*20+CB200)</f>
        <v>500</v>
      </c>
      <c r="CQ200" s="13">
        <v>196</v>
      </c>
      <c r="CR200" s="13">
        <f t="shared" si="472"/>
        <v>4</v>
      </c>
      <c r="CS200" s="13">
        <f t="shared" si="473"/>
        <v>40</v>
      </c>
      <c r="CT200" s="14">
        <f t="shared" si="474"/>
        <v>2</v>
      </c>
      <c r="CU200" s="14">
        <f t="shared" si="475"/>
        <v>1102004</v>
      </c>
      <c r="CV200" s="14" t="str">
        <f>INDEX($O$6:$O$36,CR200)&amp;"-"&amp;INDEX(属性投放!$AB$7:$AB$36,CX200)&amp;"-魂火-"&amp;CZ200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701</v>
      </c>
      <c r="CZ200" s="14">
        <f>INDEX(属性投放!$AM$7:$AM$58,CS200)</f>
        <v>1</v>
      </c>
      <c r="DA200" s="14">
        <f t="shared" si="465"/>
        <v>40</v>
      </c>
      <c r="DB200" s="14">
        <f>INDEX(属性投放!$AN$7:$AN$58,DA200)</f>
        <v>120</v>
      </c>
      <c r="DC200" s="14" t="s">
        <v>702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703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704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6"/>
        <v>1102010</v>
      </c>
      <c r="DQ200" s="14" t="str">
        <f t="shared" si="467"/>
        <v>张郃16突</v>
      </c>
      <c r="DR200" s="14">
        <f t="shared" si="476"/>
        <v>8</v>
      </c>
      <c r="DS200" s="14">
        <f t="shared" si="477"/>
        <v>6</v>
      </c>
      <c r="DT200" s="14">
        <f t="shared" si="478"/>
        <v>5</v>
      </c>
      <c r="DU200" s="14">
        <f t="shared" si="468"/>
        <v>4</v>
      </c>
      <c r="DV200" s="14">
        <f t="shared" si="469"/>
        <v>16</v>
      </c>
      <c r="DW200" s="14">
        <f t="shared" si="470"/>
        <v>56</v>
      </c>
      <c r="DX200" s="14">
        <f>INDEX(属性投放!$AW$6:$AW$85,(卡牌属性!DU200-2)*20+卡牌属性!DV200)</f>
        <v>7</v>
      </c>
      <c r="DY200" s="14">
        <f>INDEX(属性投放!BP$6:BP$85,卡牌属性!$DW200)</f>
        <v>1250</v>
      </c>
      <c r="DZ200" s="14">
        <f>INDEX(属性投放!BQ$6:BQ$85,卡牌属性!$DW200)</f>
        <v>625</v>
      </c>
      <c r="EA200" s="14">
        <f>INDEX(属性投放!BR$6:BR$85,卡牌属性!$DW200)</f>
        <v>12500</v>
      </c>
      <c r="EB200" s="14">
        <f t="shared" si="441"/>
        <v>8775</v>
      </c>
      <c r="EC200" s="14">
        <f t="shared" si="442"/>
        <v>9220</v>
      </c>
      <c r="ED200" s="14">
        <f t="shared" si="443"/>
        <v>10495</v>
      </c>
      <c r="EE200" s="14">
        <f t="shared" si="444"/>
        <v>10495</v>
      </c>
      <c r="EF200" s="14">
        <f t="shared" si="445"/>
        <v>12220</v>
      </c>
      <c r="EG200" s="14">
        <f t="shared" si="446"/>
        <v>3660</v>
      </c>
      <c r="EH200" s="14">
        <f t="shared" si="447"/>
        <v>4114</v>
      </c>
      <c r="EI200" s="14">
        <f t="shared" si="448"/>
        <v>4114</v>
      </c>
      <c r="EJ200" s="14">
        <f t="shared" si="449"/>
        <v>4318</v>
      </c>
      <c r="EK200" s="14">
        <f t="shared" si="450"/>
        <v>4499</v>
      </c>
      <c r="EL200" s="14">
        <f t="shared" si="451"/>
        <v>71110</v>
      </c>
      <c r="EM200" s="14">
        <f t="shared" si="452"/>
        <v>72740</v>
      </c>
      <c r="EN200" s="14">
        <f t="shared" si="453"/>
        <v>72740</v>
      </c>
      <c r="EO200" s="14">
        <f t="shared" si="454"/>
        <v>82080</v>
      </c>
      <c r="EP200" s="14">
        <f t="shared" si="455"/>
        <v>86000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  <c r="FF200" s="14">
        <f>INDEX(属性投放!$BP$6:$BP$85,(卡牌属性!$DU200-2)*20+卡牌属性!$DV200)</f>
        <v>1250</v>
      </c>
      <c r="FG200" s="14">
        <f>INDEX(属性投放!$BP$6:$BP$85,(卡牌属性!$DU200-2)*20+卡牌属性!$DV200)</f>
        <v>1250</v>
      </c>
      <c r="FH200" s="14">
        <f>INDEX(属性投放!$BP$6:$BP$85,(卡牌属性!$DU200-2)*20+卡牌属性!$DV200)</f>
        <v>1250</v>
      </c>
      <c r="FI200" s="14">
        <f>INDEX(属性投放!$BP$6:$BP$85,(卡牌属性!$DU200-2)*20+卡牌属性!$DV200)</f>
        <v>1250</v>
      </c>
      <c r="FJ200" s="14">
        <f>INDEX(属性投放!$BP$6:$BP$85,(卡牌属性!$DU200-2)*20+卡牌属性!$DV200)</f>
        <v>1250</v>
      </c>
      <c r="FK200" s="14">
        <f>INDEX(属性投放!$BQ$6:$BQ$85,(卡牌属性!$DU200-2)*20+卡牌属性!$DV200)</f>
        <v>625</v>
      </c>
      <c r="FL200" s="14">
        <f>INDEX(属性投放!$BQ$6:$BQ$85,(卡牌属性!$DU200-2)*20+卡牌属性!$DV200)</f>
        <v>625</v>
      </c>
      <c r="FM200" s="14">
        <f>INDEX(属性投放!$BQ$6:$BQ$85,(卡牌属性!$DU200-2)*20+卡牌属性!$DV200)</f>
        <v>625</v>
      </c>
      <c r="FN200" s="14">
        <f>INDEX(属性投放!$BQ$6:$BQ$85,(卡牌属性!$DU200-2)*20+卡牌属性!$DV200)</f>
        <v>625</v>
      </c>
      <c r="FO200" s="14">
        <f>INDEX(属性投放!$BQ$6:$BQ$85,(卡牌属性!$DU200-2)*20+卡牌属性!$DV200)</f>
        <v>625</v>
      </c>
      <c r="FP200" s="14">
        <f>INDEX(属性投放!$BR$6:$BR$85,(卡牌属性!$DU200-2)*20+卡牌属性!$DV200)</f>
        <v>12500</v>
      </c>
      <c r="FQ200" s="14">
        <f>INDEX(属性投放!$BR$6:$BR$85,(卡牌属性!$DU200-2)*20+卡牌属性!$DV200)</f>
        <v>12500</v>
      </c>
      <c r="FR200" s="14">
        <f>INDEX(属性投放!$BR$6:$BR$85,(卡牌属性!$DU200-2)*20+卡牌属性!$DV200)</f>
        <v>12500</v>
      </c>
      <c r="FS200" s="14">
        <f>INDEX(属性投放!$BR$6:$BR$85,(卡牌属性!$DU200-2)*20+卡牌属性!$DV200)</f>
        <v>12500</v>
      </c>
      <c r="FT200" s="14">
        <f>INDEX(属性投放!$BR$6:$BR$85,(卡牌属性!$DU200-2)*20+卡牌属性!$DV200)</f>
        <v>12500</v>
      </c>
    </row>
    <row r="201" spans="31:176" ht="16.5" x14ac:dyDescent="0.2">
      <c r="AE201" s="13">
        <v>197</v>
      </c>
      <c r="AF201" s="13">
        <f t="shared" si="471"/>
        <v>10</v>
      </c>
      <c r="AG201" s="13">
        <f t="shared" si="456"/>
        <v>4</v>
      </c>
      <c r="AH201" s="14">
        <f t="shared" si="457"/>
        <v>1101010</v>
      </c>
      <c r="AI201" s="14" t="str">
        <f t="shared" si="458"/>
        <v>盖文17突</v>
      </c>
      <c r="AJ201" s="25" t="s">
        <v>162</v>
      </c>
      <c r="AK201" s="14">
        <v>1</v>
      </c>
      <c r="AL201" s="14">
        <f t="shared" si="459"/>
        <v>17</v>
      </c>
      <c r="AM201" s="14">
        <f>INDEX(属性投放!$DE$6:$DE$85,(卡牌属性!AG201-2)*20+卡牌属性!AL201)</f>
        <v>19814</v>
      </c>
      <c r="AN201" s="14">
        <f t="shared" si="435"/>
        <v>19814</v>
      </c>
      <c r="AO201" s="14">
        <f t="shared" si="435"/>
        <v>19814</v>
      </c>
      <c r="AP201" s="14">
        <f t="shared" si="435"/>
        <v>19814</v>
      </c>
      <c r="AQ201" s="14">
        <f t="shared" si="435"/>
        <v>19814</v>
      </c>
      <c r="AR201" s="14">
        <f>INDEX(属性投放!$DF$6:$DF$85,(卡牌属性!AG201-2)*20+卡牌属性!AL201)</f>
        <v>9908</v>
      </c>
      <c r="AS201" s="14">
        <f t="shared" si="436"/>
        <v>9908</v>
      </c>
      <c r="AT201" s="14">
        <f t="shared" si="436"/>
        <v>9908</v>
      </c>
      <c r="AU201" s="14">
        <f t="shared" si="436"/>
        <v>9908</v>
      </c>
      <c r="AV201" s="14">
        <f t="shared" si="436"/>
        <v>9908</v>
      </c>
      <c r="AW201" s="14">
        <f>INDEX(属性投放!$DG$6:$DG$85,(卡牌属性!AG201-2)*20+卡牌属性!AL201)</f>
        <v>98970</v>
      </c>
      <c r="AX201" s="14">
        <f t="shared" si="437"/>
        <v>98970</v>
      </c>
      <c r="AY201" s="14">
        <f t="shared" si="437"/>
        <v>98970</v>
      </c>
      <c r="AZ201" s="14">
        <f t="shared" si="437"/>
        <v>98970</v>
      </c>
      <c r="BA201" s="14">
        <f t="shared" si="437"/>
        <v>98970</v>
      </c>
      <c r="BB201" s="14">
        <f>INDEX(属性投放!$DK$6:$DK$85,(卡牌属性!AG201-2)*20+卡牌属性!AL201)</f>
        <v>417</v>
      </c>
      <c r="BC201" s="14">
        <f t="shared" si="438"/>
        <v>417</v>
      </c>
      <c r="BD201" s="14">
        <f t="shared" si="438"/>
        <v>417</v>
      </c>
      <c r="BE201" s="14">
        <f t="shared" si="438"/>
        <v>417</v>
      </c>
      <c r="BF201" s="14">
        <f t="shared" si="438"/>
        <v>417</v>
      </c>
      <c r="BG201" s="14">
        <f>INDEX(属性投放!$DL$6:$DL$85,(卡牌属性!AG201-2)*20+卡牌属性!AL201)</f>
        <v>209</v>
      </c>
      <c r="BH201" s="14">
        <f t="shared" si="439"/>
        <v>209</v>
      </c>
      <c r="BI201" s="14">
        <f t="shared" si="439"/>
        <v>209</v>
      </c>
      <c r="BJ201" s="14">
        <f t="shared" si="439"/>
        <v>209</v>
      </c>
      <c r="BK201" s="14">
        <f t="shared" si="439"/>
        <v>209</v>
      </c>
      <c r="BL201" s="14">
        <f>INDEX(属性投放!$DM$6:$DM$85,(卡牌属性!AG201-2)*20+卡牌属性!AL201)</f>
        <v>2085</v>
      </c>
      <c r="BM201" s="14">
        <f t="shared" si="440"/>
        <v>2085</v>
      </c>
      <c r="BN201" s="14">
        <f t="shared" si="440"/>
        <v>2085</v>
      </c>
      <c r="BO201" s="14">
        <f t="shared" si="440"/>
        <v>2085</v>
      </c>
      <c r="BP201" s="14">
        <f t="shared" si="440"/>
        <v>2085</v>
      </c>
      <c r="BU201" s="13">
        <v>197</v>
      </c>
      <c r="BV201" s="13">
        <f t="shared" si="460"/>
        <v>10</v>
      </c>
      <c r="BW201" s="14">
        <f t="shared" si="461"/>
        <v>4</v>
      </c>
      <c r="BX201" s="14">
        <f t="shared" si="462"/>
        <v>1102010</v>
      </c>
      <c r="BY201" s="14" t="str">
        <f t="shared" si="463"/>
        <v>张郃17突</v>
      </c>
      <c r="BZ201" s="25" t="s">
        <v>162</v>
      </c>
      <c r="CA201" s="14">
        <v>2</v>
      </c>
      <c r="CB201" s="14">
        <f t="shared" si="464"/>
        <v>17</v>
      </c>
      <c r="CC201" s="14" t="s">
        <v>21</v>
      </c>
      <c r="CD201" s="14">
        <f>INDEX(属性投放!$AY$6:$AY$85,(BW201-2)*20+CB201)</f>
        <v>20568</v>
      </c>
      <c r="CE201" s="14" t="s">
        <v>22</v>
      </c>
      <c r="CF201" s="14">
        <f>INDEX(属性投放!$AZ$6:$AZ$85,(BW201-2)*20+CB201)</f>
        <v>10222</v>
      </c>
      <c r="CG201" s="14" t="s">
        <v>674</v>
      </c>
      <c r="CH201" s="14">
        <f>INDEX(属性投放!$BA$6:$BA$85,(BW201-2)*20+CB201)</f>
        <v>204180</v>
      </c>
      <c r="CI201" s="14" t="s">
        <v>21</v>
      </c>
      <c r="CJ201" s="14">
        <f>INDEX(属性投放!$BB$6:$BB$85,(BW201-2)*20+CB201)</f>
        <v>50</v>
      </c>
      <c r="CK201" s="14" t="s">
        <v>22</v>
      </c>
      <c r="CL201" s="14">
        <f>INDEX(属性投放!$BC$6:$BC$85,(BW201-2)*20+CB201)</f>
        <v>25</v>
      </c>
      <c r="CM201" s="14" t="s">
        <v>674</v>
      </c>
      <c r="CN201" s="14">
        <f>INDEX(属性投放!$BD$6:$BD$85,(BW201-2)*20+CB201)</f>
        <v>500</v>
      </c>
      <c r="CQ201" s="13">
        <v>197</v>
      </c>
      <c r="CR201" s="13">
        <f t="shared" si="472"/>
        <v>4</v>
      </c>
      <c r="CS201" s="13">
        <f t="shared" si="473"/>
        <v>41</v>
      </c>
      <c r="CT201" s="14">
        <f t="shared" si="474"/>
        <v>2</v>
      </c>
      <c r="CU201" s="14">
        <f t="shared" si="475"/>
        <v>1102004</v>
      </c>
      <c r="CV201" s="14" t="str">
        <f>INDEX($O$6:$O$36,CR201)&amp;"-"&amp;INDEX(属性投放!$AB$7:$AB$36,CX201)&amp;"-魂火-"&amp;CZ201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701</v>
      </c>
      <c r="CZ201" s="14">
        <f>INDEX(属性投放!$AM$7:$AM$58,CS201)</f>
        <v>2</v>
      </c>
      <c r="DA201" s="14">
        <f t="shared" si="465"/>
        <v>41</v>
      </c>
      <c r="DB201" s="14">
        <f>INDEX(属性投放!$AN$7:$AN$58,DA201)</f>
        <v>122</v>
      </c>
      <c r="DC201" s="14" t="s">
        <v>702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703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704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6"/>
        <v>1102010</v>
      </c>
      <c r="DQ201" s="14" t="str">
        <f t="shared" si="467"/>
        <v>张郃17突</v>
      </c>
      <c r="DR201" s="14">
        <f t="shared" si="476"/>
        <v>8</v>
      </c>
      <c r="DS201" s="14">
        <f t="shared" si="477"/>
        <v>6</v>
      </c>
      <c r="DT201" s="14">
        <f t="shared" si="478"/>
        <v>5</v>
      </c>
      <c r="DU201" s="14">
        <f t="shared" si="468"/>
        <v>4</v>
      </c>
      <c r="DV201" s="14">
        <f t="shared" si="469"/>
        <v>17</v>
      </c>
      <c r="DW201" s="14">
        <f t="shared" si="470"/>
        <v>57</v>
      </c>
      <c r="DX201" s="14">
        <f>INDEX(属性投放!$AW$6:$AW$85,(卡牌属性!DU201-2)*20+卡牌属性!DV201)</f>
        <v>8</v>
      </c>
      <c r="DY201" s="14">
        <f>INDEX(属性投放!BP$6:BP$85,卡牌属性!$DW201)</f>
        <v>1350</v>
      </c>
      <c r="DZ201" s="14">
        <f>INDEX(属性投放!BQ$6:BQ$85,卡牌属性!$DW201)</f>
        <v>675</v>
      </c>
      <c r="EA201" s="14">
        <f>INDEX(属性投放!BR$6:BR$85,卡牌属性!$DW201)</f>
        <v>13500</v>
      </c>
      <c r="EB201" s="14">
        <f t="shared" si="441"/>
        <v>10445</v>
      </c>
      <c r="EC201" s="14">
        <f t="shared" si="442"/>
        <v>10995</v>
      </c>
      <c r="ED201" s="14">
        <f t="shared" si="443"/>
        <v>12445</v>
      </c>
      <c r="EE201" s="14">
        <f t="shared" si="444"/>
        <v>12445</v>
      </c>
      <c r="EF201" s="14">
        <f t="shared" si="445"/>
        <v>14520</v>
      </c>
      <c r="EG201" s="14">
        <f t="shared" si="446"/>
        <v>4411</v>
      </c>
      <c r="EH201" s="14">
        <f t="shared" si="447"/>
        <v>4914</v>
      </c>
      <c r="EI201" s="14">
        <f t="shared" si="448"/>
        <v>4914</v>
      </c>
      <c r="EJ201" s="14">
        <f t="shared" si="449"/>
        <v>5153</v>
      </c>
      <c r="EK201" s="14">
        <f t="shared" si="450"/>
        <v>5390</v>
      </c>
      <c r="EL201" s="14">
        <f t="shared" si="451"/>
        <v>85710</v>
      </c>
      <c r="EM201" s="14">
        <f t="shared" si="452"/>
        <v>87690</v>
      </c>
      <c r="EN201" s="14">
        <f t="shared" si="453"/>
        <v>87690</v>
      </c>
      <c r="EO201" s="14">
        <f t="shared" si="454"/>
        <v>98080</v>
      </c>
      <c r="EP201" s="14">
        <f t="shared" si="455"/>
        <v>102700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  <c r="FF201" s="14">
        <f>INDEX(属性投放!$BP$6:$BP$85,(卡牌属性!$DU201-2)*20+卡牌属性!$DV201)</f>
        <v>1350</v>
      </c>
      <c r="FG201" s="14">
        <f>INDEX(属性投放!$BP$6:$BP$85,(卡牌属性!$DU201-2)*20+卡牌属性!$DV201)</f>
        <v>1350</v>
      </c>
      <c r="FH201" s="14">
        <f>INDEX(属性投放!$BP$6:$BP$85,(卡牌属性!$DU201-2)*20+卡牌属性!$DV201)</f>
        <v>1350</v>
      </c>
      <c r="FI201" s="14">
        <f>INDEX(属性投放!$BP$6:$BP$85,(卡牌属性!$DU201-2)*20+卡牌属性!$DV201)</f>
        <v>1350</v>
      </c>
      <c r="FJ201" s="14">
        <f>INDEX(属性投放!$BP$6:$BP$85,(卡牌属性!$DU201-2)*20+卡牌属性!$DV201)</f>
        <v>1350</v>
      </c>
      <c r="FK201" s="14">
        <f>INDEX(属性投放!$BQ$6:$BQ$85,(卡牌属性!$DU201-2)*20+卡牌属性!$DV201)</f>
        <v>675</v>
      </c>
      <c r="FL201" s="14">
        <f>INDEX(属性投放!$BQ$6:$BQ$85,(卡牌属性!$DU201-2)*20+卡牌属性!$DV201)</f>
        <v>675</v>
      </c>
      <c r="FM201" s="14">
        <f>INDEX(属性投放!$BQ$6:$BQ$85,(卡牌属性!$DU201-2)*20+卡牌属性!$DV201)</f>
        <v>675</v>
      </c>
      <c r="FN201" s="14">
        <f>INDEX(属性投放!$BQ$6:$BQ$85,(卡牌属性!$DU201-2)*20+卡牌属性!$DV201)</f>
        <v>675</v>
      </c>
      <c r="FO201" s="14">
        <f>INDEX(属性投放!$BQ$6:$BQ$85,(卡牌属性!$DU201-2)*20+卡牌属性!$DV201)</f>
        <v>675</v>
      </c>
      <c r="FP201" s="14">
        <f>INDEX(属性投放!$BR$6:$BR$85,(卡牌属性!$DU201-2)*20+卡牌属性!$DV201)</f>
        <v>13500</v>
      </c>
      <c r="FQ201" s="14">
        <f>INDEX(属性投放!$BR$6:$BR$85,(卡牌属性!$DU201-2)*20+卡牌属性!$DV201)</f>
        <v>13500</v>
      </c>
      <c r="FR201" s="14">
        <f>INDEX(属性投放!$BR$6:$BR$85,(卡牌属性!$DU201-2)*20+卡牌属性!$DV201)</f>
        <v>13500</v>
      </c>
      <c r="FS201" s="14">
        <f>INDEX(属性投放!$BR$6:$BR$85,(卡牌属性!$DU201-2)*20+卡牌属性!$DV201)</f>
        <v>13500</v>
      </c>
      <c r="FT201" s="14">
        <f>INDEX(属性投放!$BR$6:$BR$85,(卡牌属性!$DU201-2)*20+卡牌属性!$DV201)</f>
        <v>13500</v>
      </c>
    </row>
    <row r="202" spans="31:176" ht="16.5" x14ac:dyDescent="0.2">
      <c r="AE202" s="13">
        <v>198</v>
      </c>
      <c r="AF202" s="13">
        <f t="shared" si="471"/>
        <v>10</v>
      </c>
      <c r="AG202" s="13">
        <f t="shared" si="456"/>
        <v>4</v>
      </c>
      <c r="AH202" s="14">
        <f t="shared" si="457"/>
        <v>1101010</v>
      </c>
      <c r="AI202" s="14" t="str">
        <f t="shared" si="458"/>
        <v>盖文18突</v>
      </c>
      <c r="AJ202" s="25" t="s">
        <v>162</v>
      </c>
      <c r="AK202" s="14">
        <v>1</v>
      </c>
      <c r="AL202" s="14">
        <f t="shared" si="459"/>
        <v>18</v>
      </c>
      <c r="AM202" s="14">
        <f>INDEX(属性投放!$DE$6:$DE$85,(卡牌属性!AG202-2)*20+卡牌属性!AL202)</f>
        <v>21304</v>
      </c>
      <c r="AN202" s="14">
        <f t="shared" si="435"/>
        <v>21304</v>
      </c>
      <c r="AO202" s="14">
        <f t="shared" si="435"/>
        <v>21304</v>
      </c>
      <c r="AP202" s="14">
        <f t="shared" si="435"/>
        <v>21304</v>
      </c>
      <c r="AQ202" s="14">
        <f t="shared" si="435"/>
        <v>21304</v>
      </c>
      <c r="AR202" s="14">
        <f>INDEX(属性投放!$DF$6:$DF$85,(卡牌属性!AG202-2)*20+卡牌属性!AL202)</f>
        <v>10653</v>
      </c>
      <c r="AS202" s="14">
        <f t="shared" si="436"/>
        <v>10653</v>
      </c>
      <c r="AT202" s="14">
        <f t="shared" si="436"/>
        <v>10653</v>
      </c>
      <c r="AU202" s="14">
        <f t="shared" si="436"/>
        <v>10653</v>
      </c>
      <c r="AV202" s="14">
        <f t="shared" si="436"/>
        <v>10653</v>
      </c>
      <c r="AW202" s="14">
        <f>INDEX(属性投放!$DG$6:$DG$85,(卡牌属性!AG202-2)*20+卡牌属性!AL202)</f>
        <v>106420</v>
      </c>
      <c r="AX202" s="14">
        <f t="shared" si="437"/>
        <v>106420</v>
      </c>
      <c r="AY202" s="14">
        <f t="shared" si="437"/>
        <v>106420</v>
      </c>
      <c r="AZ202" s="14">
        <f t="shared" si="437"/>
        <v>106420</v>
      </c>
      <c r="BA202" s="14">
        <f t="shared" si="437"/>
        <v>106420</v>
      </c>
      <c r="BB202" s="14">
        <f>INDEX(属性投放!$DK$6:$DK$85,(卡牌属性!AG202-2)*20+卡牌属性!AL202)</f>
        <v>417</v>
      </c>
      <c r="BC202" s="14">
        <f t="shared" si="438"/>
        <v>417</v>
      </c>
      <c r="BD202" s="14">
        <f t="shared" si="438"/>
        <v>417</v>
      </c>
      <c r="BE202" s="14">
        <f t="shared" si="438"/>
        <v>417</v>
      </c>
      <c r="BF202" s="14">
        <f t="shared" si="438"/>
        <v>417</v>
      </c>
      <c r="BG202" s="14">
        <f>INDEX(属性投放!$DL$6:$DL$85,(卡牌属性!AG202-2)*20+卡牌属性!AL202)</f>
        <v>209</v>
      </c>
      <c r="BH202" s="14">
        <f t="shared" si="439"/>
        <v>209</v>
      </c>
      <c r="BI202" s="14">
        <f t="shared" si="439"/>
        <v>209</v>
      </c>
      <c r="BJ202" s="14">
        <f t="shared" si="439"/>
        <v>209</v>
      </c>
      <c r="BK202" s="14">
        <f t="shared" si="439"/>
        <v>209</v>
      </c>
      <c r="BL202" s="14">
        <f>INDEX(属性投放!$DM$6:$DM$85,(卡牌属性!AG202-2)*20+卡牌属性!AL202)</f>
        <v>2085</v>
      </c>
      <c r="BM202" s="14">
        <f t="shared" si="440"/>
        <v>2085</v>
      </c>
      <c r="BN202" s="14">
        <f t="shared" si="440"/>
        <v>2085</v>
      </c>
      <c r="BO202" s="14">
        <f t="shared" si="440"/>
        <v>2085</v>
      </c>
      <c r="BP202" s="14">
        <f t="shared" si="440"/>
        <v>2085</v>
      </c>
      <c r="BU202" s="13">
        <v>198</v>
      </c>
      <c r="BV202" s="13">
        <f t="shared" si="460"/>
        <v>10</v>
      </c>
      <c r="BW202" s="14">
        <f t="shared" si="461"/>
        <v>4</v>
      </c>
      <c r="BX202" s="14">
        <f t="shared" si="462"/>
        <v>1102010</v>
      </c>
      <c r="BY202" s="14" t="str">
        <f t="shared" si="463"/>
        <v>张郃18突</v>
      </c>
      <c r="BZ202" s="25" t="s">
        <v>162</v>
      </c>
      <c r="CA202" s="14">
        <v>2</v>
      </c>
      <c r="CB202" s="14">
        <f t="shared" si="464"/>
        <v>18</v>
      </c>
      <c r="CC202" s="14" t="s">
        <v>21</v>
      </c>
      <c r="CD202" s="14">
        <f>INDEX(属性投放!$AY$6:$AY$85,(BW202-2)*20+CB202)</f>
        <v>25318</v>
      </c>
      <c r="CE202" s="14" t="s">
        <v>22</v>
      </c>
      <c r="CF202" s="14">
        <f>INDEX(属性投放!$AZ$6:$AZ$85,(BW202-2)*20+CB202)</f>
        <v>12597</v>
      </c>
      <c r="CG202" s="14" t="s">
        <v>674</v>
      </c>
      <c r="CH202" s="14">
        <f>INDEX(属性投放!$BA$6:$BA$85,(BW202-2)*20+CB202)</f>
        <v>251680</v>
      </c>
      <c r="CI202" s="14" t="s">
        <v>21</v>
      </c>
      <c r="CJ202" s="14">
        <f>INDEX(属性投放!$BB$6:$BB$85,(BW202-2)*20+CB202)</f>
        <v>50</v>
      </c>
      <c r="CK202" s="14" t="s">
        <v>22</v>
      </c>
      <c r="CL202" s="14">
        <f>INDEX(属性投放!$BC$6:$BC$85,(BW202-2)*20+CB202)</f>
        <v>25</v>
      </c>
      <c r="CM202" s="14" t="s">
        <v>674</v>
      </c>
      <c r="CN202" s="14">
        <f>INDEX(属性投放!$BD$6:$BD$85,(BW202-2)*20+CB202)</f>
        <v>500</v>
      </c>
      <c r="CQ202" s="13">
        <v>198</v>
      </c>
      <c r="CR202" s="13">
        <f t="shared" si="472"/>
        <v>4</v>
      </c>
      <c r="CS202" s="13">
        <f t="shared" si="473"/>
        <v>42</v>
      </c>
      <c r="CT202" s="14">
        <f t="shared" si="474"/>
        <v>2</v>
      </c>
      <c r="CU202" s="14">
        <f t="shared" si="475"/>
        <v>1102004</v>
      </c>
      <c r="CV202" s="14" t="str">
        <f>INDEX($O$6:$O$36,CR202)&amp;"-"&amp;INDEX(属性投放!$AB$7:$AB$36,CX202)&amp;"-魂火-"&amp;CZ202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701</v>
      </c>
      <c r="CZ202" s="14">
        <f>INDEX(属性投放!$AM$7:$AM$58,CS202)</f>
        <v>3</v>
      </c>
      <c r="DA202" s="14">
        <f t="shared" si="465"/>
        <v>42</v>
      </c>
      <c r="DB202" s="14">
        <f>INDEX(属性投放!$AN$7:$AN$58,DA202)</f>
        <v>125</v>
      </c>
      <c r="DC202" s="14" t="s">
        <v>702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703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704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6"/>
        <v>1102010</v>
      </c>
      <c r="DQ202" s="14" t="str">
        <f t="shared" si="467"/>
        <v>张郃18突</v>
      </c>
      <c r="DR202" s="14">
        <f t="shared" si="476"/>
        <v>8</v>
      </c>
      <c r="DS202" s="14">
        <f t="shared" si="477"/>
        <v>6</v>
      </c>
      <c r="DT202" s="14">
        <f t="shared" si="478"/>
        <v>5</v>
      </c>
      <c r="DU202" s="14">
        <f t="shared" si="468"/>
        <v>4</v>
      </c>
      <c r="DV202" s="14">
        <f t="shared" si="469"/>
        <v>18</v>
      </c>
      <c r="DW202" s="14">
        <f t="shared" si="470"/>
        <v>58</v>
      </c>
      <c r="DX202" s="14">
        <f>INDEX(属性投放!$AW$6:$AW$85,(卡牌属性!DU202-2)*20+卡牌属性!DV202)</f>
        <v>7</v>
      </c>
      <c r="DY202" s="14">
        <f>INDEX(属性投放!BP$6:BP$85,卡牌属性!$DW202)</f>
        <v>2350</v>
      </c>
      <c r="DZ202" s="14">
        <f>INDEX(属性投放!BQ$6:BQ$85,卡牌属性!$DW202)</f>
        <v>1175</v>
      </c>
      <c r="EA202" s="14">
        <f>INDEX(属性投放!BR$6:BR$85,卡牌属性!$DW202)</f>
        <v>23500</v>
      </c>
      <c r="EB202" s="14">
        <f t="shared" si="441"/>
        <v>12275</v>
      </c>
      <c r="EC202" s="14">
        <f t="shared" si="442"/>
        <v>12945</v>
      </c>
      <c r="ED202" s="14">
        <f t="shared" si="443"/>
        <v>14595</v>
      </c>
      <c r="EE202" s="14">
        <f t="shared" si="444"/>
        <v>14595</v>
      </c>
      <c r="EF202" s="14">
        <f t="shared" si="445"/>
        <v>17070</v>
      </c>
      <c r="EG202" s="14">
        <f t="shared" si="446"/>
        <v>5230</v>
      </c>
      <c r="EH202" s="14">
        <f t="shared" si="447"/>
        <v>5789</v>
      </c>
      <c r="EI202" s="14">
        <f t="shared" si="448"/>
        <v>5789</v>
      </c>
      <c r="EJ202" s="14">
        <f t="shared" si="449"/>
        <v>6068</v>
      </c>
      <c r="EK202" s="14">
        <f t="shared" si="450"/>
        <v>6369</v>
      </c>
      <c r="EL202" s="14">
        <f t="shared" si="451"/>
        <v>101610</v>
      </c>
      <c r="EM202" s="14">
        <f t="shared" si="452"/>
        <v>103990</v>
      </c>
      <c r="EN202" s="14">
        <f t="shared" si="453"/>
        <v>103990</v>
      </c>
      <c r="EO202" s="14">
        <f t="shared" si="454"/>
        <v>115580</v>
      </c>
      <c r="EP202" s="14">
        <f t="shared" si="455"/>
        <v>121000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  <c r="FF202" s="14">
        <f>INDEX(属性投放!$BP$6:$BP$85,(卡牌属性!$DU202-2)*20+卡牌属性!$DV202)</f>
        <v>2350</v>
      </c>
      <c r="FG202" s="14">
        <f>INDEX(属性投放!$BP$6:$BP$85,(卡牌属性!$DU202-2)*20+卡牌属性!$DV202)</f>
        <v>2350</v>
      </c>
      <c r="FH202" s="14">
        <f>INDEX(属性投放!$BP$6:$BP$85,(卡牌属性!$DU202-2)*20+卡牌属性!$DV202)</f>
        <v>2350</v>
      </c>
      <c r="FI202" s="14">
        <f>INDEX(属性投放!$BP$6:$BP$85,(卡牌属性!$DU202-2)*20+卡牌属性!$DV202)</f>
        <v>2350</v>
      </c>
      <c r="FJ202" s="14">
        <f>INDEX(属性投放!$BP$6:$BP$85,(卡牌属性!$DU202-2)*20+卡牌属性!$DV202)</f>
        <v>2350</v>
      </c>
      <c r="FK202" s="14">
        <f>INDEX(属性投放!$BQ$6:$BQ$85,(卡牌属性!$DU202-2)*20+卡牌属性!$DV202)</f>
        <v>1175</v>
      </c>
      <c r="FL202" s="14">
        <f>INDEX(属性投放!$BQ$6:$BQ$85,(卡牌属性!$DU202-2)*20+卡牌属性!$DV202)</f>
        <v>1175</v>
      </c>
      <c r="FM202" s="14">
        <f>INDEX(属性投放!$BQ$6:$BQ$85,(卡牌属性!$DU202-2)*20+卡牌属性!$DV202)</f>
        <v>1175</v>
      </c>
      <c r="FN202" s="14">
        <f>INDEX(属性投放!$BQ$6:$BQ$85,(卡牌属性!$DU202-2)*20+卡牌属性!$DV202)</f>
        <v>1175</v>
      </c>
      <c r="FO202" s="14">
        <f>INDEX(属性投放!$BQ$6:$BQ$85,(卡牌属性!$DU202-2)*20+卡牌属性!$DV202)</f>
        <v>1175</v>
      </c>
      <c r="FP202" s="14">
        <f>INDEX(属性投放!$BR$6:$BR$85,(卡牌属性!$DU202-2)*20+卡牌属性!$DV202)</f>
        <v>23500</v>
      </c>
      <c r="FQ202" s="14">
        <f>INDEX(属性投放!$BR$6:$BR$85,(卡牌属性!$DU202-2)*20+卡牌属性!$DV202)</f>
        <v>23500</v>
      </c>
      <c r="FR202" s="14">
        <f>INDEX(属性投放!$BR$6:$BR$85,(卡牌属性!$DU202-2)*20+卡牌属性!$DV202)</f>
        <v>23500</v>
      </c>
      <c r="FS202" s="14">
        <f>INDEX(属性投放!$BR$6:$BR$85,(卡牌属性!$DU202-2)*20+卡牌属性!$DV202)</f>
        <v>23500</v>
      </c>
      <c r="FT202" s="14">
        <f>INDEX(属性投放!$BR$6:$BR$85,(卡牌属性!$DU202-2)*20+卡牌属性!$DV202)</f>
        <v>23500</v>
      </c>
    </row>
    <row r="203" spans="31:176" ht="16.5" x14ac:dyDescent="0.2">
      <c r="AE203" s="13">
        <v>199</v>
      </c>
      <c r="AF203" s="13">
        <f t="shared" si="471"/>
        <v>10</v>
      </c>
      <c r="AG203" s="13">
        <f t="shared" si="456"/>
        <v>4</v>
      </c>
      <c r="AH203" s="14">
        <f t="shared" si="457"/>
        <v>1101010</v>
      </c>
      <c r="AI203" s="14" t="str">
        <f t="shared" si="458"/>
        <v>盖文19突</v>
      </c>
      <c r="AJ203" s="25" t="s">
        <v>162</v>
      </c>
      <c r="AK203" s="14">
        <v>1</v>
      </c>
      <c r="AL203" s="14">
        <f t="shared" si="459"/>
        <v>19</v>
      </c>
      <c r="AM203" s="14">
        <f>INDEX(属性投放!$DE$6:$DE$85,(卡牌属性!AG203-2)*20+卡牌属性!AL203)</f>
        <v>33219</v>
      </c>
      <c r="AN203" s="14">
        <f t="shared" si="435"/>
        <v>33219</v>
      </c>
      <c r="AO203" s="14">
        <f t="shared" si="435"/>
        <v>33219</v>
      </c>
      <c r="AP203" s="14">
        <f t="shared" si="435"/>
        <v>33219</v>
      </c>
      <c r="AQ203" s="14">
        <f t="shared" si="435"/>
        <v>33219</v>
      </c>
      <c r="AR203" s="14">
        <f>INDEX(属性投放!$DF$6:$DF$85,(卡牌属性!AG203-2)*20+卡牌属性!AL203)</f>
        <v>16623</v>
      </c>
      <c r="AS203" s="14">
        <f t="shared" si="436"/>
        <v>16623</v>
      </c>
      <c r="AT203" s="14">
        <f t="shared" si="436"/>
        <v>16623</v>
      </c>
      <c r="AU203" s="14">
        <f t="shared" si="436"/>
        <v>16623</v>
      </c>
      <c r="AV203" s="14">
        <f t="shared" si="436"/>
        <v>16623</v>
      </c>
      <c r="AW203" s="14">
        <f>INDEX(属性投放!$DG$6:$DG$85,(卡牌属性!AG203-2)*20+卡牌属性!AL203)</f>
        <v>165995</v>
      </c>
      <c r="AX203" s="14">
        <f t="shared" si="437"/>
        <v>165995</v>
      </c>
      <c r="AY203" s="14">
        <f t="shared" si="437"/>
        <v>165995</v>
      </c>
      <c r="AZ203" s="14">
        <f t="shared" si="437"/>
        <v>165995</v>
      </c>
      <c r="BA203" s="14">
        <f t="shared" si="437"/>
        <v>165995</v>
      </c>
      <c r="BB203" s="14">
        <f>INDEX(属性投放!$DK$6:$DK$85,(卡牌属性!AG203-2)*20+卡牌属性!AL203)</f>
        <v>826</v>
      </c>
      <c r="BC203" s="14">
        <f t="shared" si="438"/>
        <v>826</v>
      </c>
      <c r="BD203" s="14">
        <f t="shared" si="438"/>
        <v>826</v>
      </c>
      <c r="BE203" s="14">
        <f t="shared" si="438"/>
        <v>826</v>
      </c>
      <c r="BF203" s="14">
        <f t="shared" si="438"/>
        <v>826</v>
      </c>
      <c r="BG203" s="14">
        <f>INDEX(属性投放!$DL$6:$DL$85,(卡牌属性!AG203-2)*20+卡牌属性!AL203)</f>
        <v>413</v>
      </c>
      <c r="BH203" s="14">
        <f t="shared" si="439"/>
        <v>413</v>
      </c>
      <c r="BI203" s="14">
        <f t="shared" si="439"/>
        <v>413</v>
      </c>
      <c r="BJ203" s="14">
        <f t="shared" si="439"/>
        <v>413</v>
      </c>
      <c r="BK203" s="14">
        <f t="shared" si="439"/>
        <v>413</v>
      </c>
      <c r="BL203" s="14">
        <f>INDEX(属性投放!$DM$6:$DM$85,(卡牌属性!AG203-2)*20+卡牌属性!AL203)</f>
        <v>4130</v>
      </c>
      <c r="BM203" s="14">
        <f t="shared" si="440"/>
        <v>4130</v>
      </c>
      <c r="BN203" s="14">
        <f t="shared" si="440"/>
        <v>4130</v>
      </c>
      <c r="BO203" s="14">
        <f t="shared" si="440"/>
        <v>4130</v>
      </c>
      <c r="BP203" s="14">
        <f t="shared" si="440"/>
        <v>4130</v>
      </c>
      <c r="BU203" s="13">
        <v>199</v>
      </c>
      <c r="BV203" s="13">
        <f t="shared" si="460"/>
        <v>10</v>
      </c>
      <c r="BW203" s="14">
        <f t="shared" si="461"/>
        <v>4</v>
      </c>
      <c r="BX203" s="14">
        <f t="shared" si="462"/>
        <v>1102010</v>
      </c>
      <c r="BY203" s="14" t="str">
        <f t="shared" si="463"/>
        <v>张郃19突</v>
      </c>
      <c r="BZ203" s="25" t="s">
        <v>162</v>
      </c>
      <c r="CA203" s="14">
        <v>2</v>
      </c>
      <c r="CB203" s="14">
        <f t="shared" si="464"/>
        <v>19</v>
      </c>
      <c r="CC203" s="14" t="s">
        <v>21</v>
      </c>
      <c r="CD203" s="14">
        <f>INDEX(属性投放!$AY$6:$AY$85,(BW203-2)*20+CB203)</f>
        <v>31618</v>
      </c>
      <c r="CE203" s="14" t="s">
        <v>22</v>
      </c>
      <c r="CF203" s="14">
        <f>INDEX(属性投放!$AZ$6:$AZ$85,(BW203-2)*20+CB203)</f>
        <v>15747</v>
      </c>
      <c r="CG203" s="14" t="s">
        <v>674</v>
      </c>
      <c r="CH203" s="14">
        <f>INDEX(属性投放!$BA$6:$BA$85,(BW203-2)*20+CB203)</f>
        <v>314680</v>
      </c>
      <c r="CI203" s="14" t="s">
        <v>21</v>
      </c>
      <c r="CJ203" s="14">
        <f>INDEX(属性投放!$BB$6:$BB$85,(BW203-2)*20+CB203)</f>
        <v>75</v>
      </c>
      <c r="CK203" s="14" t="s">
        <v>22</v>
      </c>
      <c r="CL203" s="14">
        <f>INDEX(属性投放!$BC$6:$BC$85,(BW203-2)*20+CB203)</f>
        <v>38</v>
      </c>
      <c r="CM203" s="14" t="s">
        <v>674</v>
      </c>
      <c r="CN203" s="14">
        <f>INDEX(属性投放!$BD$6:$BD$85,(BW203-2)*20+CB203)</f>
        <v>750</v>
      </c>
      <c r="CQ203" s="13">
        <v>199</v>
      </c>
      <c r="CR203" s="13">
        <f t="shared" si="472"/>
        <v>4</v>
      </c>
      <c r="CS203" s="13">
        <f t="shared" si="473"/>
        <v>43</v>
      </c>
      <c r="CT203" s="14">
        <f t="shared" si="474"/>
        <v>2</v>
      </c>
      <c r="CU203" s="14">
        <f t="shared" si="475"/>
        <v>1102004</v>
      </c>
      <c r="CV203" s="14" t="str">
        <f>INDEX($O$6:$O$36,CR203)&amp;"-"&amp;INDEX(属性投放!$AB$7:$AB$36,CX203)&amp;"-魂火-"&amp;CZ203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701</v>
      </c>
      <c r="CZ203" s="14">
        <f>INDEX(属性投放!$AM$7:$AM$58,CS203)</f>
        <v>1</v>
      </c>
      <c r="DA203" s="14">
        <f t="shared" si="465"/>
        <v>43</v>
      </c>
      <c r="DB203" s="14">
        <f>INDEX(属性投放!$AN$7:$AN$58,DA203)</f>
        <v>127</v>
      </c>
      <c r="DC203" s="14" t="s">
        <v>702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703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704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6"/>
        <v>1102010</v>
      </c>
      <c r="DQ203" s="14" t="str">
        <f t="shared" si="467"/>
        <v>张郃19突</v>
      </c>
      <c r="DR203" s="14">
        <f t="shared" si="476"/>
        <v>8</v>
      </c>
      <c r="DS203" s="14">
        <f t="shared" si="477"/>
        <v>6</v>
      </c>
      <c r="DT203" s="14">
        <f t="shared" si="478"/>
        <v>5</v>
      </c>
      <c r="DU203" s="14">
        <f t="shared" si="468"/>
        <v>4</v>
      </c>
      <c r="DV203" s="14">
        <f t="shared" si="469"/>
        <v>19</v>
      </c>
      <c r="DW203" s="14">
        <f t="shared" si="470"/>
        <v>59</v>
      </c>
      <c r="DX203" s="14">
        <f>INDEX(属性投放!$AW$6:$AW$85,(卡牌属性!DU203-2)*20+卡牌属性!DV203)</f>
        <v>8</v>
      </c>
      <c r="DY203" s="14">
        <f>INDEX(属性投放!BP$6:BP$85,卡牌属性!$DW203)</f>
        <v>2350</v>
      </c>
      <c r="DZ203" s="14">
        <f>INDEX(属性投放!BQ$6:BQ$85,卡牌属性!$DW203)</f>
        <v>1175</v>
      </c>
      <c r="EA203" s="14">
        <f>INDEX(属性投放!BR$6:BR$85,卡牌属性!$DW203)</f>
        <v>23500</v>
      </c>
      <c r="EB203" s="14">
        <f t="shared" si="441"/>
        <v>15045</v>
      </c>
      <c r="EC203" s="14">
        <f t="shared" si="442"/>
        <v>15820</v>
      </c>
      <c r="ED203" s="14">
        <f t="shared" si="443"/>
        <v>17645</v>
      </c>
      <c r="EE203" s="14">
        <f t="shared" si="444"/>
        <v>17645</v>
      </c>
      <c r="EF203" s="14">
        <f t="shared" si="445"/>
        <v>20470</v>
      </c>
      <c r="EG203" s="14">
        <f t="shared" si="446"/>
        <v>6531</v>
      </c>
      <c r="EH203" s="14">
        <f t="shared" si="447"/>
        <v>7139</v>
      </c>
      <c r="EI203" s="14">
        <f t="shared" si="448"/>
        <v>7139</v>
      </c>
      <c r="EJ203" s="14">
        <f t="shared" si="449"/>
        <v>7453</v>
      </c>
      <c r="EK203" s="14">
        <f t="shared" si="450"/>
        <v>7810</v>
      </c>
      <c r="EL203" s="14">
        <f t="shared" si="451"/>
        <v>127210</v>
      </c>
      <c r="EM203" s="14">
        <f t="shared" si="452"/>
        <v>129940</v>
      </c>
      <c r="EN203" s="14">
        <f t="shared" si="453"/>
        <v>129940</v>
      </c>
      <c r="EO203" s="14">
        <f t="shared" si="454"/>
        <v>142580</v>
      </c>
      <c r="EP203" s="14">
        <f t="shared" si="455"/>
        <v>148700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  <c r="FF203" s="14">
        <f>INDEX(属性投放!$BP$6:$BP$85,(卡牌属性!$DU203-2)*20+卡牌属性!$DV203)</f>
        <v>2350</v>
      </c>
      <c r="FG203" s="14">
        <f>INDEX(属性投放!$BP$6:$BP$85,(卡牌属性!$DU203-2)*20+卡牌属性!$DV203)</f>
        <v>2350</v>
      </c>
      <c r="FH203" s="14">
        <f>INDEX(属性投放!$BP$6:$BP$85,(卡牌属性!$DU203-2)*20+卡牌属性!$DV203)</f>
        <v>2350</v>
      </c>
      <c r="FI203" s="14">
        <f>INDEX(属性投放!$BP$6:$BP$85,(卡牌属性!$DU203-2)*20+卡牌属性!$DV203)</f>
        <v>2350</v>
      </c>
      <c r="FJ203" s="14">
        <f>INDEX(属性投放!$BP$6:$BP$85,(卡牌属性!$DU203-2)*20+卡牌属性!$DV203)</f>
        <v>2350</v>
      </c>
      <c r="FK203" s="14">
        <f>INDEX(属性投放!$BQ$6:$BQ$85,(卡牌属性!$DU203-2)*20+卡牌属性!$DV203)</f>
        <v>1175</v>
      </c>
      <c r="FL203" s="14">
        <f>INDEX(属性投放!$BQ$6:$BQ$85,(卡牌属性!$DU203-2)*20+卡牌属性!$DV203)</f>
        <v>1175</v>
      </c>
      <c r="FM203" s="14">
        <f>INDEX(属性投放!$BQ$6:$BQ$85,(卡牌属性!$DU203-2)*20+卡牌属性!$DV203)</f>
        <v>1175</v>
      </c>
      <c r="FN203" s="14">
        <f>INDEX(属性投放!$BQ$6:$BQ$85,(卡牌属性!$DU203-2)*20+卡牌属性!$DV203)</f>
        <v>1175</v>
      </c>
      <c r="FO203" s="14">
        <f>INDEX(属性投放!$BQ$6:$BQ$85,(卡牌属性!$DU203-2)*20+卡牌属性!$DV203)</f>
        <v>1175</v>
      </c>
      <c r="FP203" s="14">
        <f>INDEX(属性投放!$BR$6:$BR$85,(卡牌属性!$DU203-2)*20+卡牌属性!$DV203)</f>
        <v>23500</v>
      </c>
      <c r="FQ203" s="14">
        <f>INDEX(属性投放!$BR$6:$BR$85,(卡牌属性!$DU203-2)*20+卡牌属性!$DV203)</f>
        <v>23500</v>
      </c>
      <c r="FR203" s="14">
        <f>INDEX(属性投放!$BR$6:$BR$85,(卡牌属性!$DU203-2)*20+卡牌属性!$DV203)</f>
        <v>23500</v>
      </c>
      <c r="FS203" s="14">
        <f>INDEX(属性投放!$BR$6:$BR$85,(卡牌属性!$DU203-2)*20+卡牌属性!$DV203)</f>
        <v>23500</v>
      </c>
      <c r="FT203" s="14">
        <f>INDEX(属性投放!$BR$6:$BR$85,(卡牌属性!$DU203-2)*20+卡牌属性!$DV203)</f>
        <v>23500</v>
      </c>
    </row>
    <row r="204" spans="31:176" ht="16.5" x14ac:dyDescent="0.2">
      <c r="AE204" s="13">
        <v>200</v>
      </c>
      <c r="AF204" s="13">
        <f t="shared" si="471"/>
        <v>10</v>
      </c>
      <c r="AG204" s="13">
        <f t="shared" si="456"/>
        <v>4</v>
      </c>
      <c r="AH204" s="14">
        <f t="shared" si="457"/>
        <v>1101010</v>
      </c>
      <c r="AI204" s="14" t="str">
        <f t="shared" si="458"/>
        <v>盖文20突</v>
      </c>
      <c r="AJ204" s="25" t="s">
        <v>162</v>
      </c>
      <c r="AK204" s="14">
        <v>1</v>
      </c>
      <c r="AL204" s="14">
        <f t="shared" si="459"/>
        <v>20</v>
      </c>
      <c r="AM204" s="14">
        <f>INDEX(属性投放!$DE$6:$DE$85,(卡牌属性!AG204-2)*20+卡牌属性!AL204)</f>
        <v>34989</v>
      </c>
      <c r="AN204" s="14">
        <f t="shared" si="435"/>
        <v>34989</v>
      </c>
      <c r="AO204" s="14">
        <f t="shared" si="435"/>
        <v>34989</v>
      </c>
      <c r="AP204" s="14">
        <f t="shared" si="435"/>
        <v>34989</v>
      </c>
      <c r="AQ204" s="14">
        <f t="shared" si="435"/>
        <v>34989</v>
      </c>
      <c r="AR204" s="14">
        <f>INDEX(属性投放!$DF$6:$DF$85,(卡牌属性!AG204-2)*20+卡牌属性!AL204)</f>
        <v>17509</v>
      </c>
      <c r="AS204" s="14">
        <f t="shared" si="436"/>
        <v>17509</v>
      </c>
      <c r="AT204" s="14">
        <f t="shared" si="436"/>
        <v>17509</v>
      </c>
      <c r="AU204" s="14">
        <f t="shared" si="436"/>
        <v>17509</v>
      </c>
      <c r="AV204" s="14">
        <f t="shared" si="436"/>
        <v>17509</v>
      </c>
      <c r="AW204" s="14">
        <f>INDEX(属性投放!$DG$6:$DG$85,(卡牌属性!AG204-2)*20+卡牌属性!AL204)</f>
        <v>174845</v>
      </c>
      <c r="AX204" s="14">
        <f t="shared" si="437"/>
        <v>174845</v>
      </c>
      <c r="AY204" s="14">
        <f t="shared" si="437"/>
        <v>174845</v>
      </c>
      <c r="AZ204" s="14">
        <f t="shared" si="437"/>
        <v>174845</v>
      </c>
      <c r="BA204" s="14">
        <f t="shared" si="437"/>
        <v>174845</v>
      </c>
      <c r="BB204" s="14">
        <f>INDEX(属性投放!$DK$6:$DK$85,(卡牌属性!AG204-2)*20+卡牌属性!AL204)</f>
        <v>826</v>
      </c>
      <c r="BC204" s="14">
        <f t="shared" si="438"/>
        <v>826</v>
      </c>
      <c r="BD204" s="14">
        <f t="shared" si="438"/>
        <v>826</v>
      </c>
      <c r="BE204" s="14">
        <f t="shared" si="438"/>
        <v>826</v>
      </c>
      <c r="BF204" s="14">
        <f t="shared" si="438"/>
        <v>826</v>
      </c>
      <c r="BG204" s="14">
        <f>INDEX(属性投放!$DL$6:$DL$85,(卡牌属性!AG204-2)*20+卡牌属性!AL204)</f>
        <v>413</v>
      </c>
      <c r="BH204" s="14">
        <f t="shared" si="439"/>
        <v>413</v>
      </c>
      <c r="BI204" s="14">
        <f t="shared" si="439"/>
        <v>413</v>
      </c>
      <c r="BJ204" s="14">
        <f t="shared" si="439"/>
        <v>413</v>
      </c>
      <c r="BK204" s="14">
        <f t="shared" si="439"/>
        <v>413</v>
      </c>
      <c r="BL204" s="14">
        <f>INDEX(属性投放!$DM$6:$DM$85,(卡牌属性!AG204-2)*20+卡牌属性!AL204)</f>
        <v>4130</v>
      </c>
      <c r="BM204" s="14">
        <f t="shared" si="440"/>
        <v>4130</v>
      </c>
      <c r="BN204" s="14">
        <f t="shared" si="440"/>
        <v>4130</v>
      </c>
      <c r="BO204" s="14">
        <f t="shared" si="440"/>
        <v>4130</v>
      </c>
      <c r="BP204" s="14">
        <f t="shared" si="440"/>
        <v>4130</v>
      </c>
      <c r="BU204" s="13">
        <v>200</v>
      </c>
      <c r="BV204" s="13">
        <f t="shared" si="460"/>
        <v>10</v>
      </c>
      <c r="BW204" s="14">
        <f t="shared" si="461"/>
        <v>4</v>
      </c>
      <c r="BX204" s="14">
        <f t="shared" si="462"/>
        <v>1102010</v>
      </c>
      <c r="BY204" s="14" t="str">
        <f t="shared" si="463"/>
        <v>张郃20突</v>
      </c>
      <c r="BZ204" s="25" t="s">
        <v>162</v>
      </c>
      <c r="CA204" s="14">
        <v>2</v>
      </c>
      <c r="CB204" s="14">
        <f t="shared" si="464"/>
        <v>20</v>
      </c>
      <c r="CC204" s="14" t="s">
        <v>21</v>
      </c>
      <c r="CD204" s="14">
        <f>INDEX(属性投放!$AY$6:$AY$85,(BW204-2)*20+CB204)</f>
        <v>39068</v>
      </c>
      <c r="CE204" s="14" t="s">
        <v>22</v>
      </c>
      <c r="CF204" s="14">
        <f>INDEX(属性投放!$AZ$6:$AZ$85,(BW204-2)*20+CB204)</f>
        <v>19476</v>
      </c>
      <c r="CG204" s="14" t="s">
        <v>674</v>
      </c>
      <c r="CH204" s="14">
        <f>INDEX(属性投放!$BA$6:$BA$85,(BW204-2)*20+CB204)</f>
        <v>389180</v>
      </c>
      <c r="CI204" s="14" t="s">
        <v>21</v>
      </c>
      <c r="CJ204" s="14">
        <f>INDEX(属性投放!$BB$6:$BB$85,(BW204-2)*20+CB204)</f>
        <v>75</v>
      </c>
      <c r="CK204" s="14" t="s">
        <v>22</v>
      </c>
      <c r="CL204" s="14">
        <f>INDEX(属性投放!$BC$6:$BC$85,(BW204-2)*20+CB204)</f>
        <v>38</v>
      </c>
      <c r="CM204" s="14" t="s">
        <v>674</v>
      </c>
      <c r="CN204" s="14">
        <f>INDEX(属性投放!$BD$6:$BD$85,(BW204-2)*20+CB204)</f>
        <v>750</v>
      </c>
      <c r="CQ204" s="13">
        <v>200</v>
      </c>
      <c r="CR204" s="13">
        <f t="shared" si="472"/>
        <v>4</v>
      </c>
      <c r="CS204" s="13">
        <f t="shared" si="473"/>
        <v>44</v>
      </c>
      <c r="CT204" s="14">
        <f t="shared" si="474"/>
        <v>2</v>
      </c>
      <c r="CU204" s="14">
        <f t="shared" si="475"/>
        <v>1102004</v>
      </c>
      <c r="CV204" s="14" t="str">
        <f>INDEX($O$6:$O$36,CR204)&amp;"-"&amp;INDEX(属性投放!$AB$7:$AB$36,CX204)&amp;"-魂火-"&amp;CZ204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701</v>
      </c>
      <c r="CZ204" s="14">
        <f>INDEX(属性投放!$AM$7:$AM$58,CS204)</f>
        <v>2</v>
      </c>
      <c r="DA204" s="14">
        <f t="shared" si="465"/>
        <v>44</v>
      </c>
      <c r="DB204" s="14">
        <f>INDEX(属性投放!$AN$7:$AN$58,DA204)</f>
        <v>130</v>
      </c>
      <c r="DC204" s="14" t="s">
        <v>702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703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704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6"/>
        <v>1102010</v>
      </c>
      <c r="DQ204" s="14" t="str">
        <f t="shared" si="467"/>
        <v>张郃20突</v>
      </c>
      <c r="DR204" s="14">
        <f t="shared" si="476"/>
        <v>8</v>
      </c>
      <c r="DS204" s="14">
        <f t="shared" si="477"/>
        <v>6</v>
      </c>
      <c r="DT204" s="14">
        <f t="shared" si="478"/>
        <v>5</v>
      </c>
      <c r="DU204" s="14">
        <f t="shared" si="468"/>
        <v>4</v>
      </c>
      <c r="DV204" s="14">
        <f t="shared" si="469"/>
        <v>20</v>
      </c>
      <c r="DW204" s="14">
        <f t="shared" si="470"/>
        <v>60</v>
      </c>
      <c r="DX204" s="14">
        <f>INDEX(属性投放!$AW$6:$AW$85,(卡牌属性!DU204-2)*20+卡牌属性!DV204)</f>
        <v>10</v>
      </c>
      <c r="DY204" s="14">
        <f>INDEX(属性投放!BP$6:BP$85,卡牌属性!$DW204)</f>
        <v>2500</v>
      </c>
      <c r="DZ204" s="14">
        <f>INDEX(属性投放!BQ$6:BQ$85,卡牌属性!$DW204)</f>
        <v>1250</v>
      </c>
      <c r="EA204" s="14">
        <f>INDEX(属性投放!BR$6:BR$85,卡牌属性!$DW204)</f>
        <v>25000</v>
      </c>
      <c r="EB204" s="14">
        <f t="shared" si="441"/>
        <v>18035</v>
      </c>
      <c r="EC204" s="14">
        <f t="shared" si="442"/>
        <v>18970</v>
      </c>
      <c r="ED204" s="14">
        <f t="shared" si="443"/>
        <v>21195</v>
      </c>
      <c r="EE204" s="14">
        <f t="shared" si="444"/>
        <v>21195</v>
      </c>
      <c r="EF204" s="14">
        <f t="shared" si="445"/>
        <v>24420</v>
      </c>
      <c r="EG204" s="14">
        <f t="shared" si="446"/>
        <v>7890</v>
      </c>
      <c r="EH204" s="14">
        <f t="shared" si="447"/>
        <v>8618</v>
      </c>
      <c r="EI204" s="14">
        <f t="shared" si="448"/>
        <v>8618</v>
      </c>
      <c r="EJ204" s="14">
        <f t="shared" si="449"/>
        <v>8948</v>
      </c>
      <c r="EK204" s="14">
        <f t="shared" si="450"/>
        <v>9385</v>
      </c>
      <c r="EL204" s="14">
        <f t="shared" si="451"/>
        <v>153910</v>
      </c>
      <c r="EM204" s="14">
        <f t="shared" si="452"/>
        <v>157040</v>
      </c>
      <c r="EN204" s="14">
        <f t="shared" si="453"/>
        <v>157040</v>
      </c>
      <c r="EO204" s="14">
        <f t="shared" si="454"/>
        <v>172080</v>
      </c>
      <c r="EP204" s="14">
        <f t="shared" si="455"/>
        <v>178600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  <c r="FF204" s="14">
        <f>INDEX(属性投放!$BP$6:$BP$85,(卡牌属性!$DU204-2)*20+卡牌属性!$DV204)</f>
        <v>2500</v>
      </c>
      <c r="FG204" s="14">
        <f>INDEX(属性投放!$BP$6:$BP$85,(卡牌属性!$DU204-2)*20+卡牌属性!$DV204)</f>
        <v>2500</v>
      </c>
      <c r="FH204" s="14">
        <f>INDEX(属性投放!$BP$6:$BP$85,(卡牌属性!$DU204-2)*20+卡牌属性!$DV204)</f>
        <v>2500</v>
      </c>
      <c r="FI204" s="14">
        <f>INDEX(属性投放!$BP$6:$BP$85,(卡牌属性!$DU204-2)*20+卡牌属性!$DV204)</f>
        <v>2500</v>
      </c>
      <c r="FJ204" s="14">
        <f>INDEX(属性投放!$BP$6:$BP$85,(卡牌属性!$DU204-2)*20+卡牌属性!$DV204)</f>
        <v>2500</v>
      </c>
      <c r="FK204" s="14">
        <f>INDEX(属性投放!$BQ$6:$BQ$85,(卡牌属性!$DU204-2)*20+卡牌属性!$DV204)</f>
        <v>1250</v>
      </c>
      <c r="FL204" s="14">
        <f>INDEX(属性投放!$BQ$6:$BQ$85,(卡牌属性!$DU204-2)*20+卡牌属性!$DV204)</f>
        <v>1250</v>
      </c>
      <c r="FM204" s="14">
        <f>INDEX(属性投放!$BQ$6:$BQ$85,(卡牌属性!$DU204-2)*20+卡牌属性!$DV204)</f>
        <v>1250</v>
      </c>
      <c r="FN204" s="14">
        <f>INDEX(属性投放!$BQ$6:$BQ$85,(卡牌属性!$DU204-2)*20+卡牌属性!$DV204)</f>
        <v>1250</v>
      </c>
      <c r="FO204" s="14">
        <f>INDEX(属性投放!$BQ$6:$BQ$85,(卡牌属性!$DU204-2)*20+卡牌属性!$DV204)</f>
        <v>1250</v>
      </c>
      <c r="FP204" s="14">
        <f>INDEX(属性投放!$BR$6:$BR$85,(卡牌属性!$DU204-2)*20+卡牌属性!$DV204)</f>
        <v>25000</v>
      </c>
      <c r="FQ204" s="14">
        <f>INDEX(属性投放!$BR$6:$BR$85,(卡牌属性!$DU204-2)*20+卡牌属性!$DV204)</f>
        <v>25000</v>
      </c>
      <c r="FR204" s="14">
        <f>INDEX(属性投放!$BR$6:$BR$85,(卡牌属性!$DU204-2)*20+卡牌属性!$DV204)</f>
        <v>25000</v>
      </c>
      <c r="FS204" s="14">
        <f>INDEX(属性投放!$BR$6:$BR$85,(卡牌属性!$DU204-2)*20+卡牌属性!$DV204)</f>
        <v>25000</v>
      </c>
      <c r="FT204" s="14">
        <f>INDEX(属性投放!$BR$6:$BR$85,(卡牌属性!$DU204-2)*20+卡牌属性!$DV204)</f>
        <v>25000</v>
      </c>
    </row>
    <row r="205" spans="31:176" ht="16.5" x14ac:dyDescent="0.2">
      <c r="AE205" s="13">
        <v>201</v>
      </c>
      <c r="AF205" s="13">
        <f t="shared" si="471"/>
        <v>11</v>
      </c>
      <c r="AG205" s="13">
        <f t="shared" si="456"/>
        <v>3</v>
      </c>
      <c r="AH205" s="14">
        <f t="shared" si="457"/>
        <v>1101011</v>
      </c>
      <c r="AI205" s="14" t="str">
        <f t="shared" si="458"/>
        <v>阎风吒1突</v>
      </c>
      <c r="AJ205" s="25" t="s">
        <v>162</v>
      </c>
      <c r="AK205" s="14">
        <v>1</v>
      </c>
      <c r="AL205" s="14">
        <f t="shared" si="459"/>
        <v>1</v>
      </c>
      <c r="AM205" s="14">
        <f>INDEX(属性投放!$DE$6:$DE$85,(卡牌属性!AG205-2)*20+卡牌属性!AL205)</f>
        <v>80</v>
      </c>
      <c r="AN205" s="14">
        <f t="shared" ref="AN205:AQ224" si="479">$AM205</f>
        <v>80</v>
      </c>
      <c r="AO205" s="14">
        <f t="shared" si="479"/>
        <v>80</v>
      </c>
      <c r="AP205" s="14">
        <f t="shared" si="479"/>
        <v>80</v>
      </c>
      <c r="AQ205" s="14">
        <f t="shared" si="479"/>
        <v>80</v>
      </c>
      <c r="AR205" s="14">
        <f>INDEX(属性投放!$DF$6:$DF$85,(卡牌属性!AG205-2)*20+卡牌属性!AL205)</f>
        <v>0</v>
      </c>
      <c r="AS205" s="14">
        <f t="shared" ref="AS205:AV224" si="480">$AR205</f>
        <v>0</v>
      </c>
      <c r="AT205" s="14">
        <f t="shared" si="480"/>
        <v>0</v>
      </c>
      <c r="AU205" s="14">
        <f t="shared" si="480"/>
        <v>0</v>
      </c>
      <c r="AV205" s="14">
        <f t="shared" si="480"/>
        <v>0</v>
      </c>
      <c r="AW205" s="14">
        <f>INDEX(属性投放!$DG$6:$DG$85,(卡牌属性!AG205-2)*20+卡牌属性!AL205)</f>
        <v>300</v>
      </c>
      <c r="AX205" s="14">
        <f t="shared" ref="AX205:BA224" si="481">$AW205</f>
        <v>300</v>
      </c>
      <c r="AY205" s="14">
        <f t="shared" si="481"/>
        <v>300</v>
      </c>
      <c r="AZ205" s="14">
        <f t="shared" si="481"/>
        <v>300</v>
      </c>
      <c r="BA205" s="14">
        <f t="shared" si="481"/>
        <v>300</v>
      </c>
      <c r="BB205" s="14">
        <f>INDEX(属性投放!$DK$6:$DK$85,(卡牌属性!AG205-2)*20+卡牌属性!AL205)</f>
        <v>9</v>
      </c>
      <c r="BC205" s="14">
        <f t="shared" ref="BC205:BF224" si="482">$BB205</f>
        <v>9</v>
      </c>
      <c r="BD205" s="14">
        <f t="shared" si="482"/>
        <v>9</v>
      </c>
      <c r="BE205" s="14">
        <f t="shared" si="482"/>
        <v>9</v>
      </c>
      <c r="BF205" s="14">
        <f t="shared" si="482"/>
        <v>9</v>
      </c>
      <c r="BG205" s="14">
        <f>INDEX(属性投放!$DL$6:$DL$85,(卡牌属性!AG205-2)*20+卡牌属性!AL205)</f>
        <v>4</v>
      </c>
      <c r="BH205" s="14">
        <f t="shared" ref="BH205:BK224" si="483">$BG205</f>
        <v>4</v>
      </c>
      <c r="BI205" s="14">
        <f t="shared" si="483"/>
        <v>4</v>
      </c>
      <c r="BJ205" s="14">
        <f t="shared" si="483"/>
        <v>4</v>
      </c>
      <c r="BK205" s="14">
        <f t="shared" si="483"/>
        <v>4</v>
      </c>
      <c r="BL205" s="14">
        <f>INDEX(属性投放!$DM$6:$DM$85,(卡牌属性!AG205-2)*20+卡牌属性!AL205)</f>
        <v>45</v>
      </c>
      <c r="BM205" s="14">
        <f t="shared" ref="BM205:BP224" si="484">$BL205</f>
        <v>45</v>
      </c>
      <c r="BN205" s="14">
        <f t="shared" si="484"/>
        <v>45</v>
      </c>
      <c r="BO205" s="14">
        <f t="shared" si="484"/>
        <v>45</v>
      </c>
      <c r="BP205" s="14">
        <f t="shared" si="484"/>
        <v>45</v>
      </c>
      <c r="BU205" s="13">
        <v>201</v>
      </c>
      <c r="BV205" s="13">
        <f t="shared" si="460"/>
        <v>11</v>
      </c>
      <c r="BW205" s="14">
        <f t="shared" si="461"/>
        <v>4</v>
      </c>
      <c r="BX205" s="14">
        <f t="shared" si="462"/>
        <v>1102011</v>
      </c>
      <c r="BY205" s="14" t="str">
        <f t="shared" si="463"/>
        <v>张飞1突</v>
      </c>
      <c r="BZ205" s="25" t="s">
        <v>162</v>
      </c>
      <c r="CA205" s="14">
        <v>2</v>
      </c>
      <c r="CB205" s="14">
        <f t="shared" si="464"/>
        <v>1</v>
      </c>
      <c r="CC205" s="14" t="s">
        <v>21</v>
      </c>
      <c r="CD205" s="14">
        <f>INDEX(属性投放!$AY$6:$AY$85,(BW205-2)*20+CB205)</f>
        <v>250</v>
      </c>
      <c r="CE205" s="14" t="s">
        <v>22</v>
      </c>
      <c r="CF205" s="14">
        <f>INDEX(属性投放!$AZ$6:$AZ$85,(BW205-2)*20+CB205)</f>
        <v>40</v>
      </c>
      <c r="CG205" s="14" t="s">
        <v>674</v>
      </c>
      <c r="CH205" s="14">
        <f>INDEX(属性投放!$BA$6:$BA$85,(BW205-2)*20+CB205)</f>
        <v>1000</v>
      </c>
      <c r="CI205" s="14" t="s">
        <v>21</v>
      </c>
      <c r="CJ205" s="14">
        <f>INDEX(属性投放!$BB$6:$BB$85,(BW205-2)*20+CB205)</f>
        <v>12</v>
      </c>
      <c r="CK205" s="14" t="s">
        <v>22</v>
      </c>
      <c r="CL205" s="14">
        <f>INDEX(属性投放!$BC$6:$BC$85,(BW205-2)*20+CB205)</f>
        <v>6</v>
      </c>
      <c r="CM205" s="14" t="s">
        <v>674</v>
      </c>
      <c r="CN205" s="14">
        <f>INDEX(属性投放!$BD$6:$BD$85,(BW205-2)*20+CB205)</f>
        <v>120</v>
      </c>
      <c r="CQ205" s="13">
        <v>201</v>
      </c>
      <c r="CR205" s="13">
        <f t="shared" si="472"/>
        <v>4</v>
      </c>
      <c r="CS205" s="13">
        <f t="shared" si="473"/>
        <v>45</v>
      </c>
      <c r="CT205" s="14">
        <f t="shared" si="474"/>
        <v>2</v>
      </c>
      <c r="CU205" s="14">
        <f t="shared" si="475"/>
        <v>1102004</v>
      </c>
      <c r="CV205" s="14" t="str">
        <f>INDEX($O$6:$O$36,CR205)&amp;"-"&amp;INDEX(属性投放!$AB$7:$AB$36,CX205)&amp;"-魂火-"&amp;CZ205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701</v>
      </c>
      <c r="CZ205" s="14">
        <f>INDEX(属性投放!$AM$7:$AM$58,CS205)</f>
        <v>3</v>
      </c>
      <c r="DA205" s="14">
        <f t="shared" si="465"/>
        <v>45</v>
      </c>
      <c r="DB205" s="14">
        <f>INDEX(属性投放!$AN$7:$AN$58,DA205)</f>
        <v>132</v>
      </c>
      <c r="DC205" s="14" t="s">
        <v>702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703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704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6"/>
        <v>1102011</v>
      </c>
      <c r="DQ205" s="14" t="str">
        <f t="shared" si="467"/>
        <v>张飞1突</v>
      </c>
      <c r="DR205" s="14">
        <f t="shared" si="476"/>
        <v>5</v>
      </c>
      <c r="DS205" s="14">
        <f t="shared" si="477"/>
        <v>6</v>
      </c>
      <c r="DT205" s="14">
        <f t="shared" si="478"/>
        <v>8</v>
      </c>
      <c r="DU205" s="14">
        <f t="shared" si="468"/>
        <v>4</v>
      </c>
      <c r="DV205" s="14">
        <f t="shared" si="469"/>
        <v>1</v>
      </c>
      <c r="DW205" s="14">
        <f t="shared" si="470"/>
        <v>41</v>
      </c>
      <c r="DX205" s="14">
        <f>INDEX(属性投放!$AW$6:$AW$85,(卡牌属性!DU205-2)*20+卡牌属性!DV205)</f>
        <v>4</v>
      </c>
      <c r="DY205" s="14">
        <f>INDEX(属性投放!BP$6:BP$85,卡牌属性!$DW205)</f>
        <v>50</v>
      </c>
      <c r="DZ205" s="14">
        <f>INDEX(属性投放!BQ$6:BQ$85,卡牌属性!$DW205)</f>
        <v>25</v>
      </c>
      <c r="EA205" s="14">
        <f>INDEX(属性投放!BR$6:BR$85,卡牌属性!$DW205)</f>
        <v>500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  <c r="FF205" s="14">
        <f>INDEX(属性投放!$BP$6:$BP$85,(卡牌属性!$DU205-2)*20+卡牌属性!$DV205)</f>
        <v>50</v>
      </c>
      <c r="FG205" s="14">
        <f>INDEX(属性投放!$BP$6:$BP$85,(卡牌属性!$DU205-2)*20+卡牌属性!$DV205)</f>
        <v>50</v>
      </c>
      <c r="FH205" s="14">
        <f>INDEX(属性投放!$BP$6:$BP$85,(卡牌属性!$DU205-2)*20+卡牌属性!$DV205)</f>
        <v>50</v>
      </c>
      <c r="FI205" s="14">
        <f>INDEX(属性投放!$BP$6:$BP$85,(卡牌属性!$DU205-2)*20+卡牌属性!$DV205)</f>
        <v>50</v>
      </c>
      <c r="FJ205" s="14">
        <f>INDEX(属性投放!$BP$6:$BP$85,(卡牌属性!$DU205-2)*20+卡牌属性!$DV205)</f>
        <v>50</v>
      </c>
      <c r="FK205" s="14">
        <f>INDEX(属性投放!$BQ$6:$BQ$85,(卡牌属性!$DU205-2)*20+卡牌属性!$DV205)</f>
        <v>25</v>
      </c>
      <c r="FL205" s="14">
        <f>INDEX(属性投放!$BQ$6:$BQ$85,(卡牌属性!$DU205-2)*20+卡牌属性!$DV205)</f>
        <v>25</v>
      </c>
      <c r="FM205" s="14">
        <f>INDEX(属性投放!$BQ$6:$BQ$85,(卡牌属性!$DU205-2)*20+卡牌属性!$DV205)</f>
        <v>25</v>
      </c>
      <c r="FN205" s="14">
        <f>INDEX(属性投放!$BQ$6:$BQ$85,(卡牌属性!$DU205-2)*20+卡牌属性!$DV205)</f>
        <v>25</v>
      </c>
      <c r="FO205" s="14">
        <f>INDEX(属性投放!$BQ$6:$BQ$85,(卡牌属性!$DU205-2)*20+卡牌属性!$DV205)</f>
        <v>25</v>
      </c>
      <c r="FP205" s="14">
        <f>INDEX(属性投放!$BR$6:$BR$85,(卡牌属性!$DU205-2)*20+卡牌属性!$DV205)</f>
        <v>500</v>
      </c>
      <c r="FQ205" s="14">
        <f>INDEX(属性投放!$BR$6:$BR$85,(卡牌属性!$DU205-2)*20+卡牌属性!$DV205)</f>
        <v>500</v>
      </c>
      <c r="FR205" s="14">
        <f>INDEX(属性投放!$BR$6:$BR$85,(卡牌属性!$DU205-2)*20+卡牌属性!$DV205)</f>
        <v>500</v>
      </c>
      <c r="FS205" s="14">
        <f>INDEX(属性投放!$BR$6:$BR$85,(卡牌属性!$DU205-2)*20+卡牌属性!$DV205)</f>
        <v>500</v>
      </c>
      <c r="FT205" s="14">
        <f>INDEX(属性投放!$BR$6:$BR$85,(卡牌属性!$DU205-2)*20+卡牌属性!$DV205)</f>
        <v>500</v>
      </c>
    </row>
    <row r="206" spans="31:176" ht="16.5" x14ac:dyDescent="0.2">
      <c r="AE206" s="13">
        <v>202</v>
      </c>
      <c r="AF206" s="13">
        <f t="shared" si="471"/>
        <v>11</v>
      </c>
      <c r="AG206" s="13">
        <f t="shared" si="456"/>
        <v>3</v>
      </c>
      <c r="AH206" s="14">
        <f t="shared" si="457"/>
        <v>1101011</v>
      </c>
      <c r="AI206" s="14" t="str">
        <f t="shared" si="458"/>
        <v>阎风吒2突</v>
      </c>
      <c r="AJ206" s="25" t="s">
        <v>162</v>
      </c>
      <c r="AK206" s="14">
        <v>1</v>
      </c>
      <c r="AL206" s="14">
        <f t="shared" si="459"/>
        <v>2</v>
      </c>
      <c r="AM206" s="14">
        <f>INDEX(属性投放!$DE$6:$DE$85,(卡牌属性!AG206-2)*20+卡牌属性!AL206)</f>
        <v>170</v>
      </c>
      <c r="AN206" s="14">
        <f t="shared" si="479"/>
        <v>170</v>
      </c>
      <c r="AO206" s="14">
        <f t="shared" si="479"/>
        <v>170</v>
      </c>
      <c r="AP206" s="14">
        <f t="shared" si="479"/>
        <v>170</v>
      </c>
      <c r="AQ206" s="14">
        <f t="shared" si="479"/>
        <v>170</v>
      </c>
      <c r="AR206" s="14">
        <f>INDEX(属性投放!$DF$6:$DF$85,(卡牌属性!AG206-2)*20+卡牌属性!AL206)</f>
        <v>40</v>
      </c>
      <c r="AS206" s="14">
        <f t="shared" si="480"/>
        <v>40</v>
      </c>
      <c r="AT206" s="14">
        <f t="shared" si="480"/>
        <v>40</v>
      </c>
      <c r="AU206" s="14">
        <f t="shared" si="480"/>
        <v>40</v>
      </c>
      <c r="AV206" s="14">
        <f t="shared" si="480"/>
        <v>40</v>
      </c>
      <c r="AW206" s="14">
        <f>INDEX(属性投放!$DG$6:$DG$85,(卡牌属性!AG206-2)*20+卡牌属性!AL206)</f>
        <v>750</v>
      </c>
      <c r="AX206" s="14">
        <f t="shared" si="481"/>
        <v>750</v>
      </c>
      <c r="AY206" s="14">
        <f t="shared" si="481"/>
        <v>750</v>
      </c>
      <c r="AZ206" s="14">
        <f t="shared" si="481"/>
        <v>750</v>
      </c>
      <c r="BA206" s="14">
        <f t="shared" si="481"/>
        <v>750</v>
      </c>
      <c r="BB206" s="14">
        <f>INDEX(属性投放!$DK$6:$DK$85,(卡牌属性!AG206-2)*20+卡牌属性!AL206)</f>
        <v>18</v>
      </c>
      <c r="BC206" s="14">
        <f t="shared" si="482"/>
        <v>18</v>
      </c>
      <c r="BD206" s="14">
        <f t="shared" si="482"/>
        <v>18</v>
      </c>
      <c r="BE206" s="14">
        <f t="shared" si="482"/>
        <v>18</v>
      </c>
      <c r="BF206" s="14">
        <f t="shared" si="482"/>
        <v>18</v>
      </c>
      <c r="BG206" s="14">
        <f>INDEX(属性投放!$DL$6:$DL$85,(卡牌属性!AG206-2)*20+卡牌属性!AL206)</f>
        <v>9</v>
      </c>
      <c r="BH206" s="14">
        <f t="shared" si="483"/>
        <v>9</v>
      </c>
      <c r="BI206" s="14">
        <f t="shared" si="483"/>
        <v>9</v>
      </c>
      <c r="BJ206" s="14">
        <f t="shared" si="483"/>
        <v>9</v>
      </c>
      <c r="BK206" s="14">
        <f t="shared" si="483"/>
        <v>9</v>
      </c>
      <c r="BL206" s="14">
        <f>INDEX(属性投放!$DM$6:$DM$85,(卡牌属性!AG206-2)*20+卡牌属性!AL206)</f>
        <v>90</v>
      </c>
      <c r="BM206" s="14">
        <f t="shared" si="484"/>
        <v>90</v>
      </c>
      <c r="BN206" s="14">
        <f t="shared" si="484"/>
        <v>90</v>
      </c>
      <c r="BO206" s="14">
        <f t="shared" si="484"/>
        <v>90</v>
      </c>
      <c r="BP206" s="14">
        <f t="shared" si="484"/>
        <v>90</v>
      </c>
      <c r="BU206" s="13">
        <v>202</v>
      </c>
      <c r="BV206" s="13">
        <f t="shared" si="460"/>
        <v>11</v>
      </c>
      <c r="BW206" s="14">
        <f t="shared" si="461"/>
        <v>4</v>
      </c>
      <c r="BX206" s="14">
        <f t="shared" si="462"/>
        <v>1102011</v>
      </c>
      <c r="BY206" s="14" t="str">
        <f t="shared" si="463"/>
        <v>张飞2突</v>
      </c>
      <c r="BZ206" s="25" t="s">
        <v>162</v>
      </c>
      <c r="CA206" s="14">
        <v>2</v>
      </c>
      <c r="CB206" s="14">
        <f t="shared" si="464"/>
        <v>2</v>
      </c>
      <c r="CC206" s="14" t="s">
        <v>21</v>
      </c>
      <c r="CD206" s="14">
        <f>INDEX(属性投放!$AY$6:$AY$85,(BW206-2)*20+CB206)</f>
        <v>378</v>
      </c>
      <c r="CE206" s="14" t="s">
        <v>22</v>
      </c>
      <c r="CF206" s="14">
        <f>INDEX(属性投放!$AZ$6:$AZ$85,(BW206-2)*20+CB206)</f>
        <v>104</v>
      </c>
      <c r="CG206" s="14" t="s">
        <v>674</v>
      </c>
      <c r="CH206" s="14">
        <f>INDEX(属性投放!$BA$6:$BA$85,(BW206-2)*20+CB206)</f>
        <v>2280</v>
      </c>
      <c r="CI206" s="14" t="s">
        <v>21</v>
      </c>
      <c r="CJ206" s="14">
        <f>INDEX(属性投放!$BB$6:$BB$85,(BW206-2)*20+CB206)</f>
        <v>15</v>
      </c>
      <c r="CK206" s="14" t="s">
        <v>22</v>
      </c>
      <c r="CL206" s="14">
        <f>INDEX(属性投放!$BC$6:$BC$85,(BW206-2)*20+CB206)</f>
        <v>8</v>
      </c>
      <c r="CM206" s="14" t="s">
        <v>674</v>
      </c>
      <c r="CN206" s="14">
        <f>INDEX(属性投放!$BD$6:$BD$85,(BW206-2)*20+CB206)</f>
        <v>150</v>
      </c>
      <c r="CQ206" s="13">
        <v>202</v>
      </c>
      <c r="CR206" s="13">
        <f t="shared" si="472"/>
        <v>4</v>
      </c>
      <c r="CS206" s="13">
        <f t="shared" si="473"/>
        <v>46</v>
      </c>
      <c r="CT206" s="14">
        <f t="shared" si="474"/>
        <v>2</v>
      </c>
      <c r="CU206" s="14">
        <f t="shared" si="475"/>
        <v>1102004</v>
      </c>
      <c r="CV206" s="14" t="str">
        <f>INDEX($O$6:$O$36,CR206)&amp;"-"&amp;INDEX(属性投放!$AB$7:$AB$36,CX206)&amp;"-魂火-"&amp;CZ206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701</v>
      </c>
      <c r="CZ206" s="14">
        <f>INDEX(属性投放!$AM$7:$AM$58,CS206)</f>
        <v>1</v>
      </c>
      <c r="DA206" s="14">
        <f t="shared" si="465"/>
        <v>46</v>
      </c>
      <c r="DB206" s="14">
        <f>INDEX(属性投放!$AN$7:$AN$58,DA206)</f>
        <v>135</v>
      </c>
      <c r="DC206" s="14" t="s">
        <v>702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703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704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6"/>
        <v>1102011</v>
      </c>
      <c r="DQ206" s="14" t="str">
        <f t="shared" si="467"/>
        <v>张飞2突</v>
      </c>
      <c r="DR206" s="14">
        <f t="shared" si="476"/>
        <v>5</v>
      </c>
      <c r="DS206" s="14">
        <f t="shared" si="477"/>
        <v>6</v>
      </c>
      <c r="DT206" s="14">
        <f t="shared" si="478"/>
        <v>8</v>
      </c>
      <c r="DU206" s="14">
        <f t="shared" si="468"/>
        <v>4</v>
      </c>
      <c r="DV206" s="14">
        <f t="shared" si="469"/>
        <v>2</v>
      </c>
      <c r="DW206" s="14">
        <f t="shared" si="470"/>
        <v>42</v>
      </c>
      <c r="DX206" s="14">
        <f>INDEX(属性投放!$AW$6:$AW$85,(卡牌属性!DU206-2)*20+卡牌属性!DV206)</f>
        <v>10</v>
      </c>
      <c r="DY206" s="14">
        <f>INDEX(属性投放!BP$6:BP$85,卡牌属性!$DW206)</f>
        <v>65</v>
      </c>
      <c r="DZ206" s="14">
        <f>INDEX(属性投放!BQ$6:BQ$85,卡牌属性!$DW206)</f>
        <v>33</v>
      </c>
      <c r="EA206" s="14">
        <f>INDEX(属性投放!BR$6:BR$85,卡牌属性!$DW206)</f>
        <v>650</v>
      </c>
      <c r="EB206" s="14">
        <f t="shared" ref="EB206:EB224" si="485">EB205+$DY205+EQ205*$DX205</f>
        <v>232</v>
      </c>
      <c r="EC206" s="14">
        <f t="shared" ref="EC206:EC224" si="486">EC205+$DY205+ER205*$DX205</f>
        <v>290</v>
      </c>
      <c r="ED206" s="14">
        <f t="shared" ref="ED206:ED224" si="487">ED205+$DY205+ES205*$DX205</f>
        <v>348</v>
      </c>
      <c r="EE206" s="14">
        <f t="shared" ref="EE206:EE224" si="488">EE205+$DY205+ET205*$DX205</f>
        <v>348</v>
      </c>
      <c r="EF206" s="14">
        <f t="shared" ref="EF206:EF224" si="489">EF205+$DY205+EU205*$DX205</f>
        <v>402</v>
      </c>
      <c r="EG206" s="14">
        <f t="shared" ref="EG206:EG224" si="490">EG205+$DZ205+EV205*$DX205</f>
        <v>80</v>
      </c>
      <c r="EH206" s="14">
        <f t="shared" ref="EH206:EH224" si="491">EH205+$DZ205+EW205*$DX205</f>
        <v>89</v>
      </c>
      <c r="EI206" s="14">
        <f t="shared" ref="EI206:EI224" si="492">EI205+$DZ205+EX205*$DX205</f>
        <v>89</v>
      </c>
      <c r="EJ206" s="14">
        <f t="shared" ref="EJ206:EJ224" si="493">EJ205+$DZ205+EY205*$DX205</f>
        <v>98</v>
      </c>
      <c r="EK206" s="14">
        <f t="shared" ref="EK206:EK224" si="494">EK205+$DZ205+EZ205*$DX205</f>
        <v>107</v>
      </c>
      <c r="EL206" s="14">
        <f t="shared" ref="EL206:EL224" si="495">EL205+$EA205+FA205*$DX205</f>
        <v>2270</v>
      </c>
      <c r="EM206" s="14">
        <f t="shared" ref="EM206:EM224" si="496">EM205+$EA205+FB205*$DX205</f>
        <v>2600</v>
      </c>
      <c r="EN206" s="14">
        <f t="shared" ref="EN206:EN224" si="497">EN205+$EA205+FC205*$DX205</f>
        <v>2600</v>
      </c>
      <c r="EO206" s="14">
        <f t="shared" ref="EO206:EO224" si="498">EO205+$EA205+FD205*$DX205</f>
        <v>3600</v>
      </c>
      <c r="EP206" s="14">
        <f t="shared" ref="EP206:EP224" si="499">EP205+$EA205+FE205*$DX205</f>
        <v>4500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  <c r="FF206" s="14">
        <f>INDEX(属性投放!$BP$6:$BP$85,(卡牌属性!$DU206-2)*20+卡牌属性!$DV206)</f>
        <v>65</v>
      </c>
      <c r="FG206" s="14">
        <f>INDEX(属性投放!$BP$6:$BP$85,(卡牌属性!$DU206-2)*20+卡牌属性!$DV206)</f>
        <v>65</v>
      </c>
      <c r="FH206" s="14">
        <f>INDEX(属性投放!$BP$6:$BP$85,(卡牌属性!$DU206-2)*20+卡牌属性!$DV206)</f>
        <v>65</v>
      </c>
      <c r="FI206" s="14">
        <f>INDEX(属性投放!$BP$6:$BP$85,(卡牌属性!$DU206-2)*20+卡牌属性!$DV206)</f>
        <v>65</v>
      </c>
      <c r="FJ206" s="14">
        <f>INDEX(属性投放!$BP$6:$BP$85,(卡牌属性!$DU206-2)*20+卡牌属性!$DV206)</f>
        <v>65</v>
      </c>
      <c r="FK206" s="14">
        <f>INDEX(属性投放!$BQ$6:$BQ$85,(卡牌属性!$DU206-2)*20+卡牌属性!$DV206)</f>
        <v>33</v>
      </c>
      <c r="FL206" s="14">
        <f>INDEX(属性投放!$BQ$6:$BQ$85,(卡牌属性!$DU206-2)*20+卡牌属性!$DV206)</f>
        <v>33</v>
      </c>
      <c r="FM206" s="14">
        <f>INDEX(属性投放!$BQ$6:$BQ$85,(卡牌属性!$DU206-2)*20+卡牌属性!$DV206)</f>
        <v>33</v>
      </c>
      <c r="FN206" s="14">
        <f>INDEX(属性投放!$BQ$6:$BQ$85,(卡牌属性!$DU206-2)*20+卡牌属性!$DV206)</f>
        <v>33</v>
      </c>
      <c r="FO206" s="14">
        <f>INDEX(属性投放!$BQ$6:$BQ$85,(卡牌属性!$DU206-2)*20+卡牌属性!$DV206)</f>
        <v>33</v>
      </c>
      <c r="FP206" s="14">
        <f>INDEX(属性投放!$BR$6:$BR$85,(卡牌属性!$DU206-2)*20+卡牌属性!$DV206)</f>
        <v>650</v>
      </c>
      <c r="FQ206" s="14">
        <f>INDEX(属性投放!$BR$6:$BR$85,(卡牌属性!$DU206-2)*20+卡牌属性!$DV206)</f>
        <v>650</v>
      </c>
      <c r="FR206" s="14">
        <f>INDEX(属性投放!$BR$6:$BR$85,(卡牌属性!$DU206-2)*20+卡牌属性!$DV206)</f>
        <v>650</v>
      </c>
      <c r="FS206" s="14">
        <f>INDEX(属性投放!$BR$6:$BR$85,(卡牌属性!$DU206-2)*20+卡牌属性!$DV206)</f>
        <v>650</v>
      </c>
      <c r="FT206" s="14">
        <f>INDEX(属性投放!$BR$6:$BR$85,(卡牌属性!$DU206-2)*20+卡牌属性!$DV206)</f>
        <v>650</v>
      </c>
    </row>
    <row r="207" spans="31:176" ht="16.5" x14ac:dyDescent="0.2">
      <c r="AE207" s="13">
        <v>203</v>
      </c>
      <c r="AF207" s="13">
        <f t="shared" si="471"/>
        <v>11</v>
      </c>
      <c r="AG207" s="13">
        <f t="shared" si="456"/>
        <v>3</v>
      </c>
      <c r="AH207" s="14">
        <f t="shared" si="457"/>
        <v>1101011</v>
      </c>
      <c r="AI207" s="14" t="str">
        <f t="shared" si="458"/>
        <v>阎风吒3突</v>
      </c>
      <c r="AJ207" s="25" t="s">
        <v>162</v>
      </c>
      <c r="AK207" s="14">
        <v>1</v>
      </c>
      <c r="AL207" s="14">
        <f t="shared" si="459"/>
        <v>3</v>
      </c>
      <c r="AM207" s="14">
        <f>INDEX(属性投放!$DE$6:$DE$85,(卡牌属性!AG207-2)*20+卡牌属性!AL207)</f>
        <v>215</v>
      </c>
      <c r="AN207" s="14">
        <f t="shared" si="479"/>
        <v>215</v>
      </c>
      <c r="AO207" s="14">
        <f t="shared" si="479"/>
        <v>215</v>
      </c>
      <c r="AP207" s="14">
        <f t="shared" si="479"/>
        <v>215</v>
      </c>
      <c r="AQ207" s="14">
        <f t="shared" si="479"/>
        <v>215</v>
      </c>
      <c r="AR207" s="14">
        <f>INDEX(属性投放!$DF$6:$DF$85,(卡牌属性!AG207-2)*20+卡牌属性!AL207)</f>
        <v>63</v>
      </c>
      <c r="AS207" s="14">
        <f t="shared" si="480"/>
        <v>63</v>
      </c>
      <c r="AT207" s="14">
        <f t="shared" si="480"/>
        <v>63</v>
      </c>
      <c r="AU207" s="14">
        <f t="shared" si="480"/>
        <v>63</v>
      </c>
      <c r="AV207" s="14">
        <f t="shared" si="480"/>
        <v>63</v>
      </c>
      <c r="AW207" s="14">
        <f>INDEX(属性投放!$DG$6:$DG$85,(卡牌属性!AG207-2)*20+卡牌属性!AL207)</f>
        <v>975</v>
      </c>
      <c r="AX207" s="14">
        <f t="shared" si="481"/>
        <v>975</v>
      </c>
      <c r="AY207" s="14">
        <f t="shared" si="481"/>
        <v>975</v>
      </c>
      <c r="AZ207" s="14">
        <f t="shared" si="481"/>
        <v>975</v>
      </c>
      <c r="BA207" s="14">
        <f t="shared" si="481"/>
        <v>975</v>
      </c>
      <c r="BB207" s="14">
        <f>INDEX(属性投放!$DK$6:$DK$85,(卡牌属性!AG207-2)*20+卡牌属性!AL207)</f>
        <v>18</v>
      </c>
      <c r="BC207" s="14">
        <f t="shared" si="482"/>
        <v>18</v>
      </c>
      <c r="BD207" s="14">
        <f t="shared" si="482"/>
        <v>18</v>
      </c>
      <c r="BE207" s="14">
        <f t="shared" si="482"/>
        <v>18</v>
      </c>
      <c r="BF207" s="14">
        <f t="shared" si="482"/>
        <v>18</v>
      </c>
      <c r="BG207" s="14">
        <f>INDEX(属性投放!$DL$6:$DL$85,(卡牌属性!AG207-2)*20+卡牌属性!AL207)</f>
        <v>9</v>
      </c>
      <c r="BH207" s="14">
        <f t="shared" si="483"/>
        <v>9</v>
      </c>
      <c r="BI207" s="14">
        <f t="shared" si="483"/>
        <v>9</v>
      </c>
      <c r="BJ207" s="14">
        <f t="shared" si="483"/>
        <v>9</v>
      </c>
      <c r="BK207" s="14">
        <f t="shared" si="483"/>
        <v>9</v>
      </c>
      <c r="BL207" s="14">
        <f>INDEX(属性投放!$DM$6:$DM$85,(卡牌属性!AG207-2)*20+卡牌属性!AL207)</f>
        <v>90</v>
      </c>
      <c r="BM207" s="14">
        <f t="shared" si="484"/>
        <v>90</v>
      </c>
      <c r="BN207" s="14">
        <f t="shared" si="484"/>
        <v>90</v>
      </c>
      <c r="BO207" s="14">
        <f t="shared" si="484"/>
        <v>90</v>
      </c>
      <c r="BP207" s="14">
        <f t="shared" si="484"/>
        <v>90</v>
      </c>
      <c r="BU207" s="13">
        <v>203</v>
      </c>
      <c r="BV207" s="13">
        <f t="shared" si="460"/>
        <v>11</v>
      </c>
      <c r="BW207" s="14">
        <f t="shared" si="461"/>
        <v>4</v>
      </c>
      <c r="BX207" s="14">
        <f t="shared" si="462"/>
        <v>1102011</v>
      </c>
      <c r="BY207" s="14" t="str">
        <f t="shared" si="463"/>
        <v>张飞3突</v>
      </c>
      <c r="BZ207" s="25" t="s">
        <v>162</v>
      </c>
      <c r="CA207" s="14">
        <v>2</v>
      </c>
      <c r="CB207" s="14">
        <f t="shared" si="464"/>
        <v>3</v>
      </c>
      <c r="CC207" s="14" t="s">
        <v>21</v>
      </c>
      <c r="CD207" s="14">
        <f>INDEX(属性投放!$AY$6:$AY$85,(BW207-2)*20+CB207)</f>
        <v>683</v>
      </c>
      <c r="CE207" s="14" t="s">
        <v>22</v>
      </c>
      <c r="CF207" s="14">
        <f>INDEX(属性投放!$AZ$6:$AZ$85,(BW207-2)*20+CB207)</f>
        <v>263</v>
      </c>
      <c r="CG207" s="14" t="s">
        <v>674</v>
      </c>
      <c r="CH207" s="14">
        <f>INDEX(属性投放!$BA$6:$BA$85,(BW207-2)*20+CB207)</f>
        <v>5330</v>
      </c>
      <c r="CI207" s="14" t="s">
        <v>21</v>
      </c>
      <c r="CJ207" s="14">
        <f>INDEX(属性投放!$BB$6:$BB$85,(BW207-2)*20+CB207)</f>
        <v>15</v>
      </c>
      <c r="CK207" s="14" t="s">
        <v>22</v>
      </c>
      <c r="CL207" s="14">
        <f>INDEX(属性投放!$BC$6:$BC$85,(BW207-2)*20+CB207)</f>
        <v>8</v>
      </c>
      <c r="CM207" s="14" t="s">
        <v>674</v>
      </c>
      <c r="CN207" s="14">
        <f>INDEX(属性投放!$BD$6:$BD$85,(BW207-2)*20+CB207)</f>
        <v>150</v>
      </c>
      <c r="CQ207" s="13">
        <v>203</v>
      </c>
      <c r="CR207" s="13">
        <f t="shared" si="472"/>
        <v>4</v>
      </c>
      <c r="CS207" s="13">
        <f t="shared" si="473"/>
        <v>47</v>
      </c>
      <c r="CT207" s="14">
        <f t="shared" si="474"/>
        <v>2</v>
      </c>
      <c r="CU207" s="14">
        <f t="shared" si="475"/>
        <v>1102004</v>
      </c>
      <c r="CV207" s="14" t="str">
        <f>INDEX($O$6:$O$36,CR207)&amp;"-"&amp;INDEX(属性投放!$AB$7:$AB$36,CX207)&amp;"-魂火-"&amp;CZ207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701</v>
      </c>
      <c r="CZ207" s="14">
        <f>INDEX(属性投放!$AM$7:$AM$58,CS207)</f>
        <v>2</v>
      </c>
      <c r="DA207" s="14">
        <f t="shared" si="465"/>
        <v>47</v>
      </c>
      <c r="DB207" s="14">
        <f>INDEX(属性投放!$AN$7:$AN$58,DA207)</f>
        <v>137</v>
      </c>
      <c r="DC207" s="14" t="s">
        <v>702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703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704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6"/>
        <v>1102011</v>
      </c>
      <c r="DQ207" s="14" t="str">
        <f t="shared" si="467"/>
        <v>张飞3突</v>
      </c>
      <c r="DR207" s="14">
        <f t="shared" si="476"/>
        <v>5</v>
      </c>
      <c r="DS207" s="14">
        <f t="shared" si="477"/>
        <v>6</v>
      </c>
      <c r="DT207" s="14">
        <f t="shared" si="478"/>
        <v>8</v>
      </c>
      <c r="DU207" s="14">
        <f t="shared" si="468"/>
        <v>4</v>
      </c>
      <c r="DV207" s="14">
        <f t="shared" si="469"/>
        <v>3</v>
      </c>
      <c r="DW207" s="14">
        <f t="shared" si="470"/>
        <v>43</v>
      </c>
      <c r="DX207" s="14">
        <f>INDEX(属性投放!$AW$6:$AW$85,(卡牌属性!DU207-2)*20+卡牌属性!DV207)</f>
        <v>10</v>
      </c>
      <c r="DY207" s="14">
        <f>INDEX(属性投放!BP$6:BP$85,卡牌属性!$DW207)</f>
        <v>100</v>
      </c>
      <c r="DZ207" s="14">
        <f>INDEX(属性投放!BQ$6:BQ$85,卡牌属性!$DW207)</f>
        <v>50</v>
      </c>
      <c r="EA207" s="14">
        <f>INDEX(属性投放!BR$6:BR$85,卡牌属性!$DW207)</f>
        <v>1000</v>
      </c>
      <c r="EB207" s="14">
        <f t="shared" si="485"/>
        <v>397</v>
      </c>
      <c r="EC207" s="14">
        <f t="shared" si="486"/>
        <v>475</v>
      </c>
      <c r="ED207" s="14">
        <f t="shared" si="487"/>
        <v>563</v>
      </c>
      <c r="EE207" s="14">
        <f t="shared" si="488"/>
        <v>563</v>
      </c>
      <c r="EF207" s="14">
        <f t="shared" si="489"/>
        <v>637</v>
      </c>
      <c r="EG207" s="14">
        <f t="shared" si="490"/>
        <v>173</v>
      </c>
      <c r="EH207" s="14">
        <f t="shared" si="491"/>
        <v>202</v>
      </c>
      <c r="EI207" s="14">
        <f t="shared" si="492"/>
        <v>202</v>
      </c>
      <c r="EJ207" s="14">
        <f t="shared" si="493"/>
        <v>221</v>
      </c>
      <c r="EK207" s="14">
        <f t="shared" si="494"/>
        <v>240</v>
      </c>
      <c r="EL207" s="14">
        <f t="shared" si="495"/>
        <v>4620</v>
      </c>
      <c r="EM207" s="14">
        <f t="shared" si="496"/>
        <v>5250</v>
      </c>
      <c r="EN207" s="14">
        <f t="shared" si="497"/>
        <v>5250</v>
      </c>
      <c r="EO207" s="14">
        <f t="shared" si="498"/>
        <v>6750</v>
      </c>
      <c r="EP207" s="14">
        <f t="shared" si="499"/>
        <v>8150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  <c r="FF207" s="14">
        <f>INDEX(属性投放!$BP$6:$BP$85,(卡牌属性!$DU207-2)*20+卡牌属性!$DV207)</f>
        <v>100</v>
      </c>
      <c r="FG207" s="14">
        <f>INDEX(属性投放!$BP$6:$BP$85,(卡牌属性!$DU207-2)*20+卡牌属性!$DV207)</f>
        <v>100</v>
      </c>
      <c r="FH207" s="14">
        <f>INDEX(属性投放!$BP$6:$BP$85,(卡牌属性!$DU207-2)*20+卡牌属性!$DV207)</f>
        <v>100</v>
      </c>
      <c r="FI207" s="14">
        <f>INDEX(属性投放!$BP$6:$BP$85,(卡牌属性!$DU207-2)*20+卡牌属性!$DV207)</f>
        <v>100</v>
      </c>
      <c r="FJ207" s="14">
        <f>INDEX(属性投放!$BP$6:$BP$85,(卡牌属性!$DU207-2)*20+卡牌属性!$DV207)</f>
        <v>100</v>
      </c>
      <c r="FK207" s="14">
        <f>INDEX(属性投放!$BQ$6:$BQ$85,(卡牌属性!$DU207-2)*20+卡牌属性!$DV207)</f>
        <v>50</v>
      </c>
      <c r="FL207" s="14">
        <f>INDEX(属性投放!$BQ$6:$BQ$85,(卡牌属性!$DU207-2)*20+卡牌属性!$DV207)</f>
        <v>50</v>
      </c>
      <c r="FM207" s="14">
        <f>INDEX(属性投放!$BQ$6:$BQ$85,(卡牌属性!$DU207-2)*20+卡牌属性!$DV207)</f>
        <v>50</v>
      </c>
      <c r="FN207" s="14">
        <f>INDEX(属性投放!$BQ$6:$BQ$85,(卡牌属性!$DU207-2)*20+卡牌属性!$DV207)</f>
        <v>50</v>
      </c>
      <c r="FO207" s="14">
        <f>INDEX(属性投放!$BQ$6:$BQ$85,(卡牌属性!$DU207-2)*20+卡牌属性!$DV207)</f>
        <v>50</v>
      </c>
      <c r="FP207" s="14">
        <f>INDEX(属性投放!$BR$6:$BR$85,(卡牌属性!$DU207-2)*20+卡牌属性!$DV207)</f>
        <v>1000</v>
      </c>
      <c r="FQ207" s="14">
        <f>INDEX(属性投放!$BR$6:$BR$85,(卡牌属性!$DU207-2)*20+卡牌属性!$DV207)</f>
        <v>1000</v>
      </c>
      <c r="FR207" s="14">
        <f>INDEX(属性投放!$BR$6:$BR$85,(卡牌属性!$DU207-2)*20+卡牌属性!$DV207)</f>
        <v>1000</v>
      </c>
      <c r="FS207" s="14">
        <f>INDEX(属性投放!$BR$6:$BR$85,(卡牌属性!$DU207-2)*20+卡牌属性!$DV207)</f>
        <v>1000</v>
      </c>
      <c r="FT207" s="14">
        <f>INDEX(属性投放!$BR$6:$BR$85,(卡牌属性!$DU207-2)*20+卡牌属性!$DV207)</f>
        <v>1000</v>
      </c>
    </row>
    <row r="208" spans="31:176" ht="16.5" x14ac:dyDescent="0.2">
      <c r="AE208" s="13">
        <v>204</v>
      </c>
      <c r="AF208" s="13">
        <f t="shared" si="471"/>
        <v>11</v>
      </c>
      <c r="AG208" s="13">
        <f t="shared" si="456"/>
        <v>3</v>
      </c>
      <c r="AH208" s="14">
        <f t="shared" si="457"/>
        <v>1101011</v>
      </c>
      <c r="AI208" s="14" t="str">
        <f t="shared" si="458"/>
        <v>阎风吒4突</v>
      </c>
      <c r="AJ208" s="25" t="s">
        <v>162</v>
      </c>
      <c r="AK208" s="14">
        <v>1</v>
      </c>
      <c r="AL208" s="14">
        <f t="shared" si="459"/>
        <v>4</v>
      </c>
      <c r="AM208" s="14">
        <f>INDEX(属性投放!$DE$6:$DE$85,(卡牌属性!AG208-2)*20+卡牌属性!AL208)</f>
        <v>440</v>
      </c>
      <c r="AN208" s="14">
        <f t="shared" si="479"/>
        <v>440</v>
      </c>
      <c r="AO208" s="14">
        <f t="shared" si="479"/>
        <v>440</v>
      </c>
      <c r="AP208" s="14">
        <f t="shared" si="479"/>
        <v>440</v>
      </c>
      <c r="AQ208" s="14">
        <f t="shared" si="479"/>
        <v>440</v>
      </c>
      <c r="AR208" s="14">
        <f>INDEX(属性投放!$DF$6:$DF$85,(卡牌属性!AG208-2)*20+卡牌属性!AL208)</f>
        <v>176</v>
      </c>
      <c r="AS208" s="14">
        <f t="shared" si="480"/>
        <v>176</v>
      </c>
      <c r="AT208" s="14">
        <f t="shared" si="480"/>
        <v>176</v>
      </c>
      <c r="AU208" s="14">
        <f t="shared" si="480"/>
        <v>176</v>
      </c>
      <c r="AV208" s="14">
        <f t="shared" si="480"/>
        <v>176</v>
      </c>
      <c r="AW208" s="14">
        <f>INDEX(属性投放!$DG$6:$DG$85,(卡牌属性!AG208-2)*20+卡牌属性!AL208)</f>
        <v>2100</v>
      </c>
      <c r="AX208" s="14">
        <f t="shared" si="481"/>
        <v>2100</v>
      </c>
      <c r="AY208" s="14">
        <f t="shared" si="481"/>
        <v>2100</v>
      </c>
      <c r="AZ208" s="14">
        <f t="shared" si="481"/>
        <v>2100</v>
      </c>
      <c r="BA208" s="14">
        <f t="shared" si="481"/>
        <v>2100</v>
      </c>
      <c r="BB208" s="14">
        <f>INDEX(属性投放!$DK$6:$DK$85,(卡牌属性!AG208-2)*20+卡牌属性!AL208)</f>
        <v>32</v>
      </c>
      <c r="BC208" s="14">
        <f t="shared" si="482"/>
        <v>32</v>
      </c>
      <c r="BD208" s="14">
        <f t="shared" si="482"/>
        <v>32</v>
      </c>
      <c r="BE208" s="14">
        <f t="shared" si="482"/>
        <v>32</v>
      </c>
      <c r="BF208" s="14">
        <f t="shared" si="482"/>
        <v>32</v>
      </c>
      <c r="BG208" s="14">
        <f>INDEX(属性投放!$DL$6:$DL$85,(卡牌属性!AG208-2)*20+卡牌属性!AL208)</f>
        <v>16</v>
      </c>
      <c r="BH208" s="14">
        <f t="shared" si="483"/>
        <v>16</v>
      </c>
      <c r="BI208" s="14">
        <f t="shared" si="483"/>
        <v>16</v>
      </c>
      <c r="BJ208" s="14">
        <f t="shared" si="483"/>
        <v>16</v>
      </c>
      <c r="BK208" s="14">
        <f t="shared" si="483"/>
        <v>16</v>
      </c>
      <c r="BL208" s="14">
        <f>INDEX(属性投放!$DM$6:$DM$85,(卡牌属性!AG208-2)*20+卡牌属性!AL208)</f>
        <v>160</v>
      </c>
      <c r="BM208" s="14">
        <f t="shared" si="484"/>
        <v>160</v>
      </c>
      <c r="BN208" s="14">
        <f t="shared" si="484"/>
        <v>160</v>
      </c>
      <c r="BO208" s="14">
        <f t="shared" si="484"/>
        <v>160</v>
      </c>
      <c r="BP208" s="14">
        <f t="shared" si="484"/>
        <v>160</v>
      </c>
      <c r="BU208" s="13">
        <v>204</v>
      </c>
      <c r="BV208" s="13">
        <f t="shared" si="460"/>
        <v>11</v>
      </c>
      <c r="BW208" s="14">
        <f t="shared" si="461"/>
        <v>4</v>
      </c>
      <c r="BX208" s="14">
        <f t="shared" si="462"/>
        <v>1102011</v>
      </c>
      <c r="BY208" s="14" t="str">
        <f t="shared" si="463"/>
        <v>张飞4突</v>
      </c>
      <c r="BZ208" s="25" t="s">
        <v>162</v>
      </c>
      <c r="CA208" s="14">
        <v>2</v>
      </c>
      <c r="CB208" s="14">
        <f t="shared" si="464"/>
        <v>4</v>
      </c>
      <c r="CC208" s="14" t="s">
        <v>21</v>
      </c>
      <c r="CD208" s="14">
        <f>INDEX(属性投放!$AY$6:$AY$85,(BW208-2)*20+CB208)</f>
        <v>1033</v>
      </c>
      <c r="CE208" s="14" t="s">
        <v>22</v>
      </c>
      <c r="CF208" s="14">
        <f>INDEX(属性投放!$AZ$6:$AZ$85,(BW208-2)*20+CB208)</f>
        <v>443</v>
      </c>
      <c r="CG208" s="14" t="s">
        <v>674</v>
      </c>
      <c r="CH208" s="14">
        <f>INDEX(属性投放!$BA$6:$BA$85,(BW208-2)*20+CB208)</f>
        <v>8830</v>
      </c>
      <c r="CI208" s="14" t="s">
        <v>21</v>
      </c>
      <c r="CJ208" s="14">
        <f>INDEX(属性投放!$BB$6:$BB$85,(BW208-2)*20+CB208)</f>
        <v>20</v>
      </c>
      <c r="CK208" s="14" t="s">
        <v>22</v>
      </c>
      <c r="CL208" s="14">
        <f>INDEX(属性投放!$BC$6:$BC$85,(BW208-2)*20+CB208)</f>
        <v>10</v>
      </c>
      <c r="CM208" s="14" t="s">
        <v>674</v>
      </c>
      <c r="CN208" s="14">
        <f>INDEX(属性投放!$BD$6:$BD$85,(BW208-2)*20+CB208)</f>
        <v>200</v>
      </c>
      <c r="CQ208" s="13">
        <v>204</v>
      </c>
      <c r="CR208" s="13">
        <f t="shared" si="472"/>
        <v>4</v>
      </c>
      <c r="CS208" s="13">
        <f t="shared" si="473"/>
        <v>48</v>
      </c>
      <c r="CT208" s="14">
        <f t="shared" si="474"/>
        <v>2</v>
      </c>
      <c r="CU208" s="14">
        <f t="shared" si="475"/>
        <v>1102004</v>
      </c>
      <c r="CV208" s="14" t="str">
        <f>INDEX($O$6:$O$36,CR208)&amp;"-"&amp;INDEX(属性投放!$AB$7:$AB$36,CX208)&amp;"-魂火-"&amp;CZ208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701</v>
      </c>
      <c r="CZ208" s="14">
        <f>INDEX(属性投放!$AM$7:$AM$58,CS208)</f>
        <v>3</v>
      </c>
      <c r="DA208" s="14">
        <f t="shared" si="465"/>
        <v>48</v>
      </c>
      <c r="DB208" s="14">
        <f>INDEX(属性投放!$AN$7:$AN$58,DA208)</f>
        <v>140</v>
      </c>
      <c r="DC208" s="14" t="s">
        <v>702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703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704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6"/>
        <v>1102011</v>
      </c>
      <c r="DQ208" s="14" t="str">
        <f t="shared" si="467"/>
        <v>张飞4突</v>
      </c>
      <c r="DR208" s="14">
        <f t="shared" si="476"/>
        <v>5</v>
      </c>
      <c r="DS208" s="14">
        <f t="shared" si="477"/>
        <v>6</v>
      </c>
      <c r="DT208" s="14">
        <f t="shared" si="478"/>
        <v>8</v>
      </c>
      <c r="DU208" s="14">
        <f t="shared" si="468"/>
        <v>4</v>
      </c>
      <c r="DV208" s="14">
        <f t="shared" si="469"/>
        <v>4</v>
      </c>
      <c r="DW208" s="14">
        <f t="shared" si="470"/>
        <v>44</v>
      </c>
      <c r="DX208" s="14">
        <f>INDEX(属性投放!$AW$6:$AW$85,(卡牌属性!DU208-2)*20+卡牌属性!DV208)</f>
        <v>10</v>
      </c>
      <c r="DY208" s="14">
        <f>INDEX(属性投放!BP$6:BP$85,卡牌属性!$DW208)</f>
        <v>125</v>
      </c>
      <c r="DZ208" s="14">
        <f>INDEX(属性投放!BQ$6:BQ$85,卡牌属性!$DW208)</f>
        <v>63</v>
      </c>
      <c r="EA208" s="14">
        <f>INDEX(属性投放!BR$6:BR$85,卡牌属性!$DW208)</f>
        <v>1250</v>
      </c>
      <c r="EB208" s="14">
        <f t="shared" si="485"/>
        <v>597</v>
      </c>
      <c r="EC208" s="14">
        <f t="shared" si="486"/>
        <v>695</v>
      </c>
      <c r="ED208" s="14">
        <f t="shared" si="487"/>
        <v>813</v>
      </c>
      <c r="EE208" s="14">
        <f t="shared" si="488"/>
        <v>813</v>
      </c>
      <c r="EF208" s="14">
        <f t="shared" si="489"/>
        <v>907</v>
      </c>
      <c r="EG208" s="14">
        <f t="shared" si="490"/>
        <v>283</v>
      </c>
      <c r="EH208" s="14">
        <f t="shared" si="491"/>
        <v>332</v>
      </c>
      <c r="EI208" s="14">
        <f t="shared" si="492"/>
        <v>332</v>
      </c>
      <c r="EJ208" s="14">
        <f t="shared" si="493"/>
        <v>361</v>
      </c>
      <c r="EK208" s="14">
        <f t="shared" si="494"/>
        <v>390</v>
      </c>
      <c r="EL208" s="14">
        <f t="shared" si="495"/>
        <v>7320</v>
      </c>
      <c r="EM208" s="14">
        <f t="shared" si="496"/>
        <v>8250</v>
      </c>
      <c r="EN208" s="14">
        <f t="shared" si="497"/>
        <v>8250</v>
      </c>
      <c r="EO208" s="14">
        <f t="shared" si="498"/>
        <v>10250</v>
      </c>
      <c r="EP208" s="14">
        <f t="shared" si="499"/>
        <v>12150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  <c r="FF208" s="14">
        <f>INDEX(属性投放!$BP$6:$BP$85,(卡牌属性!$DU208-2)*20+卡牌属性!$DV208)</f>
        <v>125</v>
      </c>
      <c r="FG208" s="14">
        <f>INDEX(属性投放!$BP$6:$BP$85,(卡牌属性!$DU208-2)*20+卡牌属性!$DV208)</f>
        <v>125</v>
      </c>
      <c r="FH208" s="14">
        <f>INDEX(属性投放!$BP$6:$BP$85,(卡牌属性!$DU208-2)*20+卡牌属性!$DV208)</f>
        <v>125</v>
      </c>
      <c r="FI208" s="14">
        <f>INDEX(属性投放!$BP$6:$BP$85,(卡牌属性!$DU208-2)*20+卡牌属性!$DV208)</f>
        <v>125</v>
      </c>
      <c r="FJ208" s="14">
        <f>INDEX(属性投放!$BP$6:$BP$85,(卡牌属性!$DU208-2)*20+卡牌属性!$DV208)</f>
        <v>125</v>
      </c>
      <c r="FK208" s="14">
        <f>INDEX(属性投放!$BQ$6:$BQ$85,(卡牌属性!$DU208-2)*20+卡牌属性!$DV208)</f>
        <v>63</v>
      </c>
      <c r="FL208" s="14">
        <f>INDEX(属性投放!$BQ$6:$BQ$85,(卡牌属性!$DU208-2)*20+卡牌属性!$DV208)</f>
        <v>63</v>
      </c>
      <c r="FM208" s="14">
        <f>INDEX(属性投放!$BQ$6:$BQ$85,(卡牌属性!$DU208-2)*20+卡牌属性!$DV208)</f>
        <v>63</v>
      </c>
      <c r="FN208" s="14">
        <f>INDEX(属性投放!$BQ$6:$BQ$85,(卡牌属性!$DU208-2)*20+卡牌属性!$DV208)</f>
        <v>63</v>
      </c>
      <c r="FO208" s="14">
        <f>INDEX(属性投放!$BQ$6:$BQ$85,(卡牌属性!$DU208-2)*20+卡牌属性!$DV208)</f>
        <v>63</v>
      </c>
      <c r="FP208" s="14">
        <f>INDEX(属性投放!$BR$6:$BR$85,(卡牌属性!$DU208-2)*20+卡牌属性!$DV208)</f>
        <v>1250</v>
      </c>
      <c r="FQ208" s="14">
        <f>INDEX(属性投放!$BR$6:$BR$85,(卡牌属性!$DU208-2)*20+卡牌属性!$DV208)</f>
        <v>1250</v>
      </c>
      <c r="FR208" s="14">
        <f>INDEX(属性投放!$BR$6:$BR$85,(卡牌属性!$DU208-2)*20+卡牌属性!$DV208)</f>
        <v>1250</v>
      </c>
      <c r="FS208" s="14">
        <f>INDEX(属性投放!$BR$6:$BR$85,(卡牌属性!$DU208-2)*20+卡牌属性!$DV208)</f>
        <v>1250</v>
      </c>
      <c r="FT208" s="14">
        <f>INDEX(属性投放!$BR$6:$BR$85,(卡牌属性!$DU208-2)*20+卡牌属性!$DV208)</f>
        <v>1250</v>
      </c>
    </row>
    <row r="209" spans="31:176" ht="16.5" x14ac:dyDescent="0.2">
      <c r="AE209" s="13">
        <v>205</v>
      </c>
      <c r="AF209" s="13">
        <f t="shared" si="471"/>
        <v>11</v>
      </c>
      <c r="AG209" s="13">
        <f t="shared" si="456"/>
        <v>3</v>
      </c>
      <c r="AH209" s="14">
        <f t="shared" si="457"/>
        <v>1101011</v>
      </c>
      <c r="AI209" s="14" t="str">
        <f t="shared" si="458"/>
        <v>阎风吒5突</v>
      </c>
      <c r="AJ209" s="25" t="s">
        <v>162</v>
      </c>
      <c r="AK209" s="14">
        <v>1</v>
      </c>
      <c r="AL209" s="14">
        <f t="shared" si="459"/>
        <v>5</v>
      </c>
      <c r="AM209" s="14">
        <f>INDEX(属性投放!$DE$6:$DE$85,(卡牌属性!AG209-2)*20+卡牌属性!AL209)</f>
        <v>531</v>
      </c>
      <c r="AN209" s="14">
        <f t="shared" si="479"/>
        <v>531</v>
      </c>
      <c r="AO209" s="14">
        <f t="shared" si="479"/>
        <v>531</v>
      </c>
      <c r="AP209" s="14">
        <f t="shared" si="479"/>
        <v>531</v>
      </c>
      <c r="AQ209" s="14">
        <f t="shared" si="479"/>
        <v>531</v>
      </c>
      <c r="AR209" s="14">
        <f>INDEX(属性投放!$DF$6:$DF$85,(卡牌属性!AG209-2)*20+卡牌属性!AL209)</f>
        <v>222</v>
      </c>
      <c r="AS209" s="14">
        <f t="shared" si="480"/>
        <v>222</v>
      </c>
      <c r="AT209" s="14">
        <f t="shared" si="480"/>
        <v>222</v>
      </c>
      <c r="AU209" s="14">
        <f t="shared" si="480"/>
        <v>222</v>
      </c>
      <c r="AV209" s="14">
        <f t="shared" si="480"/>
        <v>222</v>
      </c>
      <c r="AW209" s="14">
        <f>INDEX(属性投放!$DG$6:$DG$85,(卡牌属性!AG209-2)*20+卡牌属性!AL209)</f>
        <v>2555</v>
      </c>
      <c r="AX209" s="14">
        <f t="shared" si="481"/>
        <v>2555</v>
      </c>
      <c r="AY209" s="14">
        <f t="shared" si="481"/>
        <v>2555</v>
      </c>
      <c r="AZ209" s="14">
        <f t="shared" si="481"/>
        <v>2555</v>
      </c>
      <c r="BA209" s="14">
        <f t="shared" si="481"/>
        <v>2555</v>
      </c>
      <c r="BB209" s="14">
        <f>INDEX(属性投放!$DK$6:$DK$85,(卡牌属性!AG209-2)*20+卡牌属性!AL209)</f>
        <v>32</v>
      </c>
      <c r="BC209" s="14">
        <f t="shared" si="482"/>
        <v>32</v>
      </c>
      <c r="BD209" s="14">
        <f t="shared" si="482"/>
        <v>32</v>
      </c>
      <c r="BE209" s="14">
        <f t="shared" si="482"/>
        <v>32</v>
      </c>
      <c r="BF209" s="14">
        <f t="shared" si="482"/>
        <v>32</v>
      </c>
      <c r="BG209" s="14">
        <f>INDEX(属性投放!$DL$6:$DL$85,(卡牌属性!AG209-2)*20+卡牌属性!AL209)</f>
        <v>16</v>
      </c>
      <c r="BH209" s="14">
        <f t="shared" si="483"/>
        <v>16</v>
      </c>
      <c r="BI209" s="14">
        <f t="shared" si="483"/>
        <v>16</v>
      </c>
      <c r="BJ209" s="14">
        <f t="shared" si="483"/>
        <v>16</v>
      </c>
      <c r="BK209" s="14">
        <f t="shared" si="483"/>
        <v>16</v>
      </c>
      <c r="BL209" s="14">
        <f>INDEX(属性投放!$DM$6:$DM$85,(卡牌属性!AG209-2)*20+卡牌属性!AL209)</f>
        <v>160</v>
      </c>
      <c r="BM209" s="14">
        <f t="shared" si="484"/>
        <v>160</v>
      </c>
      <c r="BN209" s="14">
        <f t="shared" si="484"/>
        <v>160</v>
      </c>
      <c r="BO209" s="14">
        <f t="shared" si="484"/>
        <v>160</v>
      </c>
      <c r="BP209" s="14">
        <f t="shared" si="484"/>
        <v>160</v>
      </c>
      <c r="BU209" s="13">
        <v>205</v>
      </c>
      <c r="BV209" s="13">
        <f t="shared" si="460"/>
        <v>11</v>
      </c>
      <c r="BW209" s="14">
        <f t="shared" si="461"/>
        <v>4</v>
      </c>
      <c r="BX209" s="14">
        <f t="shared" si="462"/>
        <v>1102011</v>
      </c>
      <c r="BY209" s="14" t="str">
        <f t="shared" si="463"/>
        <v>张飞5突</v>
      </c>
      <c r="BZ209" s="25" t="s">
        <v>162</v>
      </c>
      <c r="CA209" s="14">
        <v>2</v>
      </c>
      <c r="CB209" s="14">
        <f t="shared" si="464"/>
        <v>5</v>
      </c>
      <c r="CC209" s="14" t="s">
        <v>21</v>
      </c>
      <c r="CD209" s="14">
        <f>INDEX(属性投放!$AY$6:$AY$85,(BW209-2)*20+CB209)</f>
        <v>1488</v>
      </c>
      <c r="CE209" s="14" t="s">
        <v>22</v>
      </c>
      <c r="CF209" s="14">
        <f>INDEX(属性投放!$AZ$6:$AZ$85,(BW209-2)*20+CB209)</f>
        <v>672</v>
      </c>
      <c r="CG209" s="14" t="s">
        <v>674</v>
      </c>
      <c r="CH209" s="14">
        <f>INDEX(属性投放!$BA$6:$BA$85,(BW209-2)*20+CB209)</f>
        <v>13380</v>
      </c>
      <c r="CI209" s="14" t="s">
        <v>21</v>
      </c>
      <c r="CJ209" s="14">
        <f>INDEX(属性投放!$BB$6:$BB$85,(BW209-2)*20+CB209)</f>
        <v>20</v>
      </c>
      <c r="CK209" s="14" t="s">
        <v>22</v>
      </c>
      <c r="CL209" s="14">
        <f>INDEX(属性投放!$BC$6:$BC$85,(BW209-2)*20+CB209)</f>
        <v>10</v>
      </c>
      <c r="CM209" s="14" t="s">
        <v>674</v>
      </c>
      <c r="CN209" s="14">
        <f>INDEX(属性投放!$BD$6:$BD$85,(BW209-2)*20+CB209)</f>
        <v>200</v>
      </c>
      <c r="CQ209" s="13">
        <v>205</v>
      </c>
      <c r="CR209" s="13">
        <f t="shared" si="472"/>
        <v>4</v>
      </c>
      <c r="CS209" s="13">
        <f t="shared" si="473"/>
        <v>49</v>
      </c>
      <c r="CT209" s="14">
        <f t="shared" si="474"/>
        <v>2</v>
      </c>
      <c r="CU209" s="14">
        <f t="shared" si="475"/>
        <v>1102004</v>
      </c>
      <c r="CV209" s="14" t="str">
        <f>INDEX($O$6:$O$36,CR209)&amp;"-"&amp;INDEX(属性投放!$AB$7:$AB$36,CX209)&amp;"-魂火-"&amp;CZ209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701</v>
      </c>
      <c r="CZ209" s="14">
        <f>INDEX(属性投放!$AM$7:$AM$58,CS209)</f>
        <v>1</v>
      </c>
      <c r="DA209" s="14">
        <f t="shared" si="465"/>
        <v>49</v>
      </c>
      <c r="DB209" s="14">
        <f>INDEX(属性投放!$AN$7:$AN$58,DA209)</f>
        <v>142</v>
      </c>
      <c r="DC209" s="14" t="s">
        <v>702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703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704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6"/>
        <v>1102011</v>
      </c>
      <c r="DQ209" s="14" t="str">
        <f t="shared" si="467"/>
        <v>张飞5突</v>
      </c>
      <c r="DR209" s="14">
        <f t="shared" si="476"/>
        <v>5</v>
      </c>
      <c r="DS209" s="14">
        <f t="shared" si="477"/>
        <v>6</v>
      </c>
      <c r="DT209" s="14">
        <f t="shared" si="478"/>
        <v>8</v>
      </c>
      <c r="DU209" s="14">
        <f t="shared" si="468"/>
        <v>4</v>
      </c>
      <c r="DV209" s="14">
        <f t="shared" si="469"/>
        <v>5</v>
      </c>
      <c r="DW209" s="14">
        <f t="shared" si="470"/>
        <v>45</v>
      </c>
      <c r="DX209" s="14">
        <f>INDEX(属性投放!$AW$6:$AW$85,(卡牌属性!DU209-2)*20+卡牌属性!DV209)</f>
        <v>7</v>
      </c>
      <c r="DY209" s="14">
        <f>INDEX(属性投放!BP$6:BP$85,卡牌属性!$DW209)</f>
        <v>160</v>
      </c>
      <c r="DZ209" s="14">
        <f>INDEX(属性投放!BQ$6:BQ$85,卡牌属性!$DW209)</f>
        <v>80</v>
      </c>
      <c r="EA209" s="14">
        <f>INDEX(属性投放!BR$6:BR$85,卡牌属性!$DW209)</f>
        <v>1600</v>
      </c>
      <c r="EB209" s="14">
        <f t="shared" si="485"/>
        <v>842</v>
      </c>
      <c r="EC209" s="14">
        <f t="shared" si="486"/>
        <v>950</v>
      </c>
      <c r="ED209" s="14">
        <f t="shared" si="487"/>
        <v>1138</v>
      </c>
      <c r="EE209" s="14">
        <f t="shared" si="488"/>
        <v>1138</v>
      </c>
      <c r="EF209" s="14">
        <f t="shared" si="489"/>
        <v>1252</v>
      </c>
      <c r="EG209" s="14">
        <f t="shared" si="490"/>
        <v>416</v>
      </c>
      <c r="EH209" s="14">
        <f t="shared" si="491"/>
        <v>495</v>
      </c>
      <c r="EI209" s="14">
        <f t="shared" si="492"/>
        <v>495</v>
      </c>
      <c r="EJ209" s="14">
        <f t="shared" si="493"/>
        <v>534</v>
      </c>
      <c r="EK209" s="14">
        <f t="shared" si="494"/>
        <v>583</v>
      </c>
      <c r="EL209" s="14">
        <f t="shared" si="495"/>
        <v>10770</v>
      </c>
      <c r="EM209" s="14">
        <f t="shared" si="496"/>
        <v>12000</v>
      </c>
      <c r="EN209" s="14">
        <f t="shared" si="497"/>
        <v>12000</v>
      </c>
      <c r="EO209" s="14">
        <f t="shared" si="498"/>
        <v>14500</v>
      </c>
      <c r="EP209" s="14">
        <f t="shared" si="499"/>
        <v>17400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  <c r="FF209" s="14">
        <f>INDEX(属性投放!$BP$6:$BP$85,(卡牌属性!$DU209-2)*20+卡牌属性!$DV209)</f>
        <v>160</v>
      </c>
      <c r="FG209" s="14">
        <f>INDEX(属性投放!$BP$6:$BP$85,(卡牌属性!$DU209-2)*20+卡牌属性!$DV209)</f>
        <v>160</v>
      </c>
      <c r="FH209" s="14">
        <f>INDEX(属性投放!$BP$6:$BP$85,(卡牌属性!$DU209-2)*20+卡牌属性!$DV209)</f>
        <v>160</v>
      </c>
      <c r="FI209" s="14">
        <f>INDEX(属性投放!$BP$6:$BP$85,(卡牌属性!$DU209-2)*20+卡牌属性!$DV209)</f>
        <v>160</v>
      </c>
      <c r="FJ209" s="14">
        <f>INDEX(属性投放!$BP$6:$BP$85,(卡牌属性!$DU209-2)*20+卡牌属性!$DV209)</f>
        <v>160</v>
      </c>
      <c r="FK209" s="14">
        <f>INDEX(属性投放!$BQ$6:$BQ$85,(卡牌属性!$DU209-2)*20+卡牌属性!$DV209)</f>
        <v>80</v>
      </c>
      <c r="FL209" s="14">
        <f>INDEX(属性投放!$BQ$6:$BQ$85,(卡牌属性!$DU209-2)*20+卡牌属性!$DV209)</f>
        <v>80</v>
      </c>
      <c r="FM209" s="14">
        <f>INDEX(属性投放!$BQ$6:$BQ$85,(卡牌属性!$DU209-2)*20+卡牌属性!$DV209)</f>
        <v>80</v>
      </c>
      <c r="FN209" s="14">
        <f>INDEX(属性投放!$BQ$6:$BQ$85,(卡牌属性!$DU209-2)*20+卡牌属性!$DV209)</f>
        <v>80</v>
      </c>
      <c r="FO209" s="14">
        <f>INDEX(属性投放!$BQ$6:$BQ$85,(卡牌属性!$DU209-2)*20+卡牌属性!$DV209)</f>
        <v>80</v>
      </c>
      <c r="FP209" s="14">
        <f>INDEX(属性投放!$BR$6:$BR$85,(卡牌属性!$DU209-2)*20+卡牌属性!$DV209)</f>
        <v>1600</v>
      </c>
      <c r="FQ209" s="14">
        <f>INDEX(属性投放!$BR$6:$BR$85,(卡牌属性!$DU209-2)*20+卡牌属性!$DV209)</f>
        <v>1600</v>
      </c>
      <c r="FR209" s="14">
        <f>INDEX(属性投放!$BR$6:$BR$85,(卡牌属性!$DU209-2)*20+卡牌属性!$DV209)</f>
        <v>1600</v>
      </c>
      <c r="FS209" s="14">
        <f>INDEX(属性投放!$BR$6:$BR$85,(卡牌属性!$DU209-2)*20+卡牌属性!$DV209)</f>
        <v>1600</v>
      </c>
      <c r="FT209" s="14">
        <f>INDEX(属性投放!$BR$6:$BR$85,(卡牌属性!$DU209-2)*20+卡牌属性!$DV209)</f>
        <v>1600</v>
      </c>
    </row>
    <row r="210" spans="31:176" ht="16.5" x14ac:dyDescent="0.2">
      <c r="AE210" s="13">
        <v>206</v>
      </c>
      <c r="AF210" s="13">
        <f t="shared" si="471"/>
        <v>11</v>
      </c>
      <c r="AG210" s="13">
        <f t="shared" si="456"/>
        <v>3</v>
      </c>
      <c r="AH210" s="14">
        <f t="shared" si="457"/>
        <v>1101011</v>
      </c>
      <c r="AI210" s="14" t="str">
        <f t="shared" si="458"/>
        <v>阎风吒6突</v>
      </c>
      <c r="AJ210" s="25" t="s">
        <v>162</v>
      </c>
      <c r="AK210" s="14">
        <v>1</v>
      </c>
      <c r="AL210" s="14">
        <f t="shared" si="459"/>
        <v>6</v>
      </c>
      <c r="AM210" s="14">
        <f>INDEX(属性投放!$DE$6:$DE$85,(卡牌属性!AG210-2)*20+卡牌属性!AL210)</f>
        <v>622</v>
      </c>
      <c r="AN210" s="14">
        <f t="shared" si="479"/>
        <v>622</v>
      </c>
      <c r="AO210" s="14">
        <f t="shared" si="479"/>
        <v>622</v>
      </c>
      <c r="AP210" s="14">
        <f t="shared" si="479"/>
        <v>622</v>
      </c>
      <c r="AQ210" s="14">
        <f t="shared" si="479"/>
        <v>622</v>
      </c>
      <c r="AR210" s="14">
        <f>INDEX(属性投放!$DF$6:$DF$85,(卡牌属性!AG210-2)*20+卡牌属性!AL210)</f>
        <v>268</v>
      </c>
      <c r="AS210" s="14">
        <f t="shared" si="480"/>
        <v>268</v>
      </c>
      <c r="AT210" s="14">
        <f t="shared" si="480"/>
        <v>268</v>
      </c>
      <c r="AU210" s="14">
        <f t="shared" si="480"/>
        <v>268</v>
      </c>
      <c r="AV210" s="14">
        <f t="shared" si="480"/>
        <v>268</v>
      </c>
      <c r="AW210" s="14">
        <f>INDEX(属性投放!$DG$6:$DG$85,(卡牌属性!AG210-2)*20+卡牌属性!AL210)</f>
        <v>3010</v>
      </c>
      <c r="AX210" s="14">
        <f t="shared" si="481"/>
        <v>3010</v>
      </c>
      <c r="AY210" s="14">
        <f t="shared" si="481"/>
        <v>3010</v>
      </c>
      <c r="AZ210" s="14">
        <f t="shared" si="481"/>
        <v>3010</v>
      </c>
      <c r="BA210" s="14">
        <f t="shared" si="481"/>
        <v>3010</v>
      </c>
      <c r="BB210" s="14">
        <f>INDEX(属性投放!$DK$6:$DK$85,(卡牌属性!AG210-2)*20+卡牌属性!AL210)</f>
        <v>32</v>
      </c>
      <c r="BC210" s="14">
        <f t="shared" si="482"/>
        <v>32</v>
      </c>
      <c r="BD210" s="14">
        <f t="shared" si="482"/>
        <v>32</v>
      </c>
      <c r="BE210" s="14">
        <f t="shared" si="482"/>
        <v>32</v>
      </c>
      <c r="BF210" s="14">
        <f t="shared" si="482"/>
        <v>32</v>
      </c>
      <c r="BG210" s="14">
        <f>INDEX(属性投放!$DL$6:$DL$85,(卡牌属性!AG210-2)*20+卡牌属性!AL210)</f>
        <v>16</v>
      </c>
      <c r="BH210" s="14">
        <f t="shared" si="483"/>
        <v>16</v>
      </c>
      <c r="BI210" s="14">
        <f t="shared" si="483"/>
        <v>16</v>
      </c>
      <c r="BJ210" s="14">
        <f t="shared" si="483"/>
        <v>16</v>
      </c>
      <c r="BK210" s="14">
        <f t="shared" si="483"/>
        <v>16</v>
      </c>
      <c r="BL210" s="14">
        <f>INDEX(属性投放!$DM$6:$DM$85,(卡牌属性!AG210-2)*20+卡牌属性!AL210)</f>
        <v>160</v>
      </c>
      <c r="BM210" s="14">
        <f t="shared" si="484"/>
        <v>160</v>
      </c>
      <c r="BN210" s="14">
        <f t="shared" si="484"/>
        <v>160</v>
      </c>
      <c r="BO210" s="14">
        <f t="shared" si="484"/>
        <v>160</v>
      </c>
      <c r="BP210" s="14">
        <f t="shared" si="484"/>
        <v>160</v>
      </c>
      <c r="BU210" s="13">
        <v>206</v>
      </c>
      <c r="BV210" s="13">
        <f t="shared" si="460"/>
        <v>11</v>
      </c>
      <c r="BW210" s="14">
        <f t="shared" si="461"/>
        <v>4</v>
      </c>
      <c r="BX210" s="14">
        <f t="shared" si="462"/>
        <v>1102011</v>
      </c>
      <c r="BY210" s="14" t="str">
        <f t="shared" si="463"/>
        <v>张飞6突</v>
      </c>
      <c r="BZ210" s="25" t="s">
        <v>162</v>
      </c>
      <c r="CA210" s="14">
        <v>2</v>
      </c>
      <c r="CB210" s="14">
        <f t="shared" si="464"/>
        <v>6</v>
      </c>
      <c r="CC210" s="14" t="s">
        <v>21</v>
      </c>
      <c r="CD210" s="14">
        <f>INDEX(属性投放!$AY$6:$AY$85,(BW210-2)*20+CB210)</f>
        <v>1928</v>
      </c>
      <c r="CE210" s="14" t="s">
        <v>22</v>
      </c>
      <c r="CF210" s="14">
        <f>INDEX(属性投放!$AZ$6:$AZ$85,(BW210-2)*20+CB210)</f>
        <v>892</v>
      </c>
      <c r="CG210" s="14" t="s">
        <v>674</v>
      </c>
      <c r="CH210" s="14">
        <f>INDEX(属性投放!$BA$6:$BA$85,(BW210-2)*20+CB210)</f>
        <v>17780</v>
      </c>
      <c r="CI210" s="14" t="s">
        <v>21</v>
      </c>
      <c r="CJ210" s="14">
        <f>INDEX(属性投放!$BB$6:$BB$85,(BW210-2)*20+CB210)</f>
        <v>20</v>
      </c>
      <c r="CK210" s="14" t="s">
        <v>22</v>
      </c>
      <c r="CL210" s="14">
        <f>INDEX(属性投放!$BC$6:$BC$85,(BW210-2)*20+CB210)</f>
        <v>10</v>
      </c>
      <c r="CM210" s="14" t="s">
        <v>674</v>
      </c>
      <c r="CN210" s="14">
        <f>INDEX(属性投放!$BD$6:$BD$85,(BW210-2)*20+CB210)</f>
        <v>200</v>
      </c>
      <c r="CQ210" s="13">
        <v>206</v>
      </c>
      <c r="CR210" s="13">
        <f t="shared" si="472"/>
        <v>4</v>
      </c>
      <c r="CS210" s="13">
        <f t="shared" si="473"/>
        <v>50</v>
      </c>
      <c r="CT210" s="14">
        <f t="shared" si="474"/>
        <v>2</v>
      </c>
      <c r="CU210" s="14">
        <f t="shared" si="475"/>
        <v>1102004</v>
      </c>
      <c r="CV210" s="14" t="str">
        <f>INDEX($O$6:$O$36,CR210)&amp;"-"&amp;INDEX(属性投放!$AB$7:$AB$36,CX210)&amp;"-魂火-"&amp;CZ210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701</v>
      </c>
      <c r="CZ210" s="14">
        <f>INDEX(属性投放!$AM$7:$AM$58,CS210)</f>
        <v>2</v>
      </c>
      <c r="DA210" s="14">
        <f t="shared" si="465"/>
        <v>50</v>
      </c>
      <c r="DB210" s="14">
        <f>INDEX(属性投放!$AN$7:$AN$58,DA210)</f>
        <v>145</v>
      </c>
      <c r="DC210" s="14" t="s">
        <v>702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703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704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6"/>
        <v>1102011</v>
      </c>
      <c r="DQ210" s="14" t="str">
        <f t="shared" si="467"/>
        <v>张飞6突</v>
      </c>
      <c r="DR210" s="14">
        <f t="shared" si="476"/>
        <v>5</v>
      </c>
      <c r="DS210" s="14">
        <f t="shared" si="477"/>
        <v>6</v>
      </c>
      <c r="DT210" s="14">
        <f t="shared" si="478"/>
        <v>8</v>
      </c>
      <c r="DU210" s="14">
        <f t="shared" si="468"/>
        <v>4</v>
      </c>
      <c r="DV210" s="14">
        <f t="shared" si="469"/>
        <v>6</v>
      </c>
      <c r="DW210" s="14">
        <f t="shared" si="470"/>
        <v>46</v>
      </c>
      <c r="DX210" s="14">
        <f>INDEX(属性投放!$AW$6:$AW$85,(卡牌属性!DU210-2)*20+卡牌属性!DV210)</f>
        <v>5</v>
      </c>
      <c r="DY210" s="14">
        <f>INDEX(属性投放!BP$6:BP$85,卡牌属性!$DW210)</f>
        <v>190</v>
      </c>
      <c r="DZ210" s="14">
        <f>INDEX(属性投放!BQ$6:BQ$85,卡牌属性!$DW210)</f>
        <v>95</v>
      </c>
      <c r="EA210" s="14">
        <f>INDEX(属性投放!BR$6:BR$85,卡牌属性!$DW210)</f>
        <v>1900</v>
      </c>
      <c r="EB210" s="14">
        <f t="shared" si="485"/>
        <v>1086</v>
      </c>
      <c r="EC210" s="14">
        <f t="shared" si="486"/>
        <v>1201</v>
      </c>
      <c r="ED210" s="14">
        <f t="shared" si="487"/>
        <v>1438</v>
      </c>
      <c r="EE210" s="14">
        <f t="shared" si="488"/>
        <v>1438</v>
      </c>
      <c r="EF210" s="14">
        <f t="shared" si="489"/>
        <v>1566</v>
      </c>
      <c r="EG210" s="14">
        <f t="shared" si="490"/>
        <v>545</v>
      </c>
      <c r="EH210" s="14">
        <f t="shared" si="491"/>
        <v>645</v>
      </c>
      <c r="EI210" s="14">
        <f t="shared" si="492"/>
        <v>645</v>
      </c>
      <c r="EJ210" s="14">
        <f t="shared" si="493"/>
        <v>691</v>
      </c>
      <c r="EK210" s="14">
        <f t="shared" si="494"/>
        <v>754</v>
      </c>
      <c r="EL210" s="14">
        <f t="shared" si="495"/>
        <v>13910</v>
      </c>
      <c r="EM210" s="14">
        <f t="shared" si="496"/>
        <v>15350</v>
      </c>
      <c r="EN210" s="14">
        <f t="shared" si="497"/>
        <v>15350</v>
      </c>
      <c r="EO210" s="14">
        <f t="shared" si="498"/>
        <v>18200</v>
      </c>
      <c r="EP210" s="14">
        <f t="shared" si="499"/>
        <v>21800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  <c r="FF210" s="14">
        <f>INDEX(属性投放!$BP$6:$BP$85,(卡牌属性!$DU210-2)*20+卡牌属性!$DV210)</f>
        <v>190</v>
      </c>
      <c r="FG210" s="14">
        <f>INDEX(属性投放!$BP$6:$BP$85,(卡牌属性!$DU210-2)*20+卡牌属性!$DV210)</f>
        <v>190</v>
      </c>
      <c r="FH210" s="14">
        <f>INDEX(属性投放!$BP$6:$BP$85,(卡牌属性!$DU210-2)*20+卡牌属性!$DV210)</f>
        <v>190</v>
      </c>
      <c r="FI210" s="14">
        <f>INDEX(属性投放!$BP$6:$BP$85,(卡牌属性!$DU210-2)*20+卡牌属性!$DV210)</f>
        <v>190</v>
      </c>
      <c r="FJ210" s="14">
        <f>INDEX(属性投放!$BP$6:$BP$85,(卡牌属性!$DU210-2)*20+卡牌属性!$DV210)</f>
        <v>190</v>
      </c>
      <c r="FK210" s="14">
        <f>INDEX(属性投放!$BQ$6:$BQ$85,(卡牌属性!$DU210-2)*20+卡牌属性!$DV210)</f>
        <v>95</v>
      </c>
      <c r="FL210" s="14">
        <f>INDEX(属性投放!$BQ$6:$BQ$85,(卡牌属性!$DU210-2)*20+卡牌属性!$DV210)</f>
        <v>95</v>
      </c>
      <c r="FM210" s="14">
        <f>INDEX(属性投放!$BQ$6:$BQ$85,(卡牌属性!$DU210-2)*20+卡牌属性!$DV210)</f>
        <v>95</v>
      </c>
      <c r="FN210" s="14">
        <f>INDEX(属性投放!$BQ$6:$BQ$85,(卡牌属性!$DU210-2)*20+卡牌属性!$DV210)</f>
        <v>95</v>
      </c>
      <c r="FO210" s="14">
        <f>INDEX(属性投放!$BQ$6:$BQ$85,(卡牌属性!$DU210-2)*20+卡牌属性!$DV210)</f>
        <v>95</v>
      </c>
      <c r="FP210" s="14">
        <f>INDEX(属性投放!$BR$6:$BR$85,(卡牌属性!$DU210-2)*20+卡牌属性!$DV210)</f>
        <v>1900</v>
      </c>
      <c r="FQ210" s="14">
        <f>INDEX(属性投放!$BR$6:$BR$85,(卡牌属性!$DU210-2)*20+卡牌属性!$DV210)</f>
        <v>1900</v>
      </c>
      <c r="FR210" s="14">
        <f>INDEX(属性投放!$BR$6:$BR$85,(卡牌属性!$DU210-2)*20+卡牌属性!$DV210)</f>
        <v>1900</v>
      </c>
      <c r="FS210" s="14">
        <f>INDEX(属性投放!$BR$6:$BR$85,(卡牌属性!$DU210-2)*20+卡牌属性!$DV210)</f>
        <v>1900</v>
      </c>
      <c r="FT210" s="14">
        <f>INDEX(属性投放!$BR$6:$BR$85,(卡牌属性!$DU210-2)*20+卡牌属性!$DV210)</f>
        <v>1900</v>
      </c>
    </row>
    <row r="211" spans="31:176" ht="16.5" x14ac:dyDescent="0.2">
      <c r="AE211" s="13">
        <v>207</v>
      </c>
      <c r="AF211" s="13">
        <f t="shared" si="471"/>
        <v>11</v>
      </c>
      <c r="AG211" s="13">
        <f t="shared" si="456"/>
        <v>3</v>
      </c>
      <c r="AH211" s="14">
        <f t="shared" si="457"/>
        <v>1101011</v>
      </c>
      <c r="AI211" s="14" t="str">
        <f t="shared" si="458"/>
        <v>阎风吒7突</v>
      </c>
      <c r="AJ211" s="25" t="s">
        <v>162</v>
      </c>
      <c r="AK211" s="14">
        <v>1</v>
      </c>
      <c r="AL211" s="14">
        <f t="shared" si="459"/>
        <v>7</v>
      </c>
      <c r="AM211" s="14">
        <f>INDEX(属性投放!$DE$6:$DE$85,(卡牌属性!AG211-2)*20+卡牌属性!AL211)</f>
        <v>1513</v>
      </c>
      <c r="AN211" s="14">
        <f t="shared" si="479"/>
        <v>1513</v>
      </c>
      <c r="AO211" s="14">
        <f t="shared" si="479"/>
        <v>1513</v>
      </c>
      <c r="AP211" s="14">
        <f t="shared" si="479"/>
        <v>1513</v>
      </c>
      <c r="AQ211" s="14">
        <f t="shared" si="479"/>
        <v>1513</v>
      </c>
      <c r="AR211" s="14">
        <f>INDEX(属性投放!$DF$6:$DF$85,(卡牌属性!AG211-2)*20+卡牌属性!AL211)</f>
        <v>714</v>
      </c>
      <c r="AS211" s="14">
        <f t="shared" si="480"/>
        <v>714</v>
      </c>
      <c r="AT211" s="14">
        <f t="shared" si="480"/>
        <v>714</v>
      </c>
      <c r="AU211" s="14">
        <f t="shared" si="480"/>
        <v>714</v>
      </c>
      <c r="AV211" s="14">
        <f t="shared" si="480"/>
        <v>714</v>
      </c>
      <c r="AW211" s="14">
        <f>INDEX(属性投放!$DG$6:$DG$85,(卡牌属性!AG211-2)*20+卡牌属性!AL211)</f>
        <v>7465</v>
      </c>
      <c r="AX211" s="14">
        <f t="shared" si="481"/>
        <v>7465</v>
      </c>
      <c r="AY211" s="14">
        <f t="shared" si="481"/>
        <v>7465</v>
      </c>
      <c r="AZ211" s="14">
        <f t="shared" si="481"/>
        <v>7465</v>
      </c>
      <c r="BA211" s="14">
        <f t="shared" si="481"/>
        <v>7465</v>
      </c>
      <c r="BB211" s="14">
        <f>INDEX(属性投放!$DK$6:$DK$85,(卡牌属性!AG211-2)*20+卡牌属性!AL211)</f>
        <v>52</v>
      </c>
      <c r="BC211" s="14">
        <f t="shared" si="482"/>
        <v>52</v>
      </c>
      <c r="BD211" s="14">
        <f t="shared" si="482"/>
        <v>52</v>
      </c>
      <c r="BE211" s="14">
        <f t="shared" si="482"/>
        <v>52</v>
      </c>
      <c r="BF211" s="14">
        <f t="shared" si="482"/>
        <v>52</v>
      </c>
      <c r="BG211" s="14">
        <f>INDEX(属性投放!$DL$6:$DL$85,(卡牌属性!AG211-2)*20+卡牌属性!AL211)</f>
        <v>26</v>
      </c>
      <c r="BH211" s="14">
        <f t="shared" si="483"/>
        <v>26</v>
      </c>
      <c r="BI211" s="14">
        <f t="shared" si="483"/>
        <v>26</v>
      </c>
      <c r="BJ211" s="14">
        <f t="shared" si="483"/>
        <v>26</v>
      </c>
      <c r="BK211" s="14">
        <f t="shared" si="483"/>
        <v>26</v>
      </c>
      <c r="BL211" s="14">
        <f>INDEX(属性投放!$DM$6:$DM$85,(卡牌属性!AG211-2)*20+卡牌属性!AL211)</f>
        <v>260</v>
      </c>
      <c r="BM211" s="14">
        <f t="shared" si="484"/>
        <v>260</v>
      </c>
      <c r="BN211" s="14">
        <f t="shared" si="484"/>
        <v>260</v>
      </c>
      <c r="BO211" s="14">
        <f t="shared" si="484"/>
        <v>260</v>
      </c>
      <c r="BP211" s="14">
        <f t="shared" si="484"/>
        <v>260</v>
      </c>
      <c r="BU211" s="13">
        <v>207</v>
      </c>
      <c r="BV211" s="13">
        <f t="shared" si="460"/>
        <v>11</v>
      </c>
      <c r="BW211" s="14">
        <f t="shared" si="461"/>
        <v>4</v>
      </c>
      <c r="BX211" s="14">
        <f t="shared" si="462"/>
        <v>1102011</v>
      </c>
      <c r="BY211" s="14" t="str">
        <f t="shared" si="463"/>
        <v>张飞7突</v>
      </c>
      <c r="BZ211" s="25" t="s">
        <v>162</v>
      </c>
      <c r="CA211" s="14">
        <v>2</v>
      </c>
      <c r="CB211" s="14">
        <f t="shared" si="464"/>
        <v>7</v>
      </c>
      <c r="CC211" s="14" t="s">
        <v>21</v>
      </c>
      <c r="CD211" s="14">
        <f>INDEX(属性投放!$AY$6:$AY$85,(BW211-2)*20+CB211)</f>
        <v>2388</v>
      </c>
      <c r="CE211" s="14" t="s">
        <v>22</v>
      </c>
      <c r="CF211" s="14">
        <f>INDEX(属性投放!$AZ$6:$AZ$85,(BW211-2)*20+CB211)</f>
        <v>1123</v>
      </c>
      <c r="CG211" s="14" t="s">
        <v>674</v>
      </c>
      <c r="CH211" s="14">
        <f>INDEX(属性投放!$BA$6:$BA$85,(BW211-2)*20+CB211)</f>
        <v>22380</v>
      </c>
      <c r="CI211" s="14" t="s">
        <v>21</v>
      </c>
      <c r="CJ211" s="14">
        <f>INDEX(属性投放!$BB$6:$BB$85,(BW211-2)*20+CB211)</f>
        <v>25</v>
      </c>
      <c r="CK211" s="14" t="s">
        <v>22</v>
      </c>
      <c r="CL211" s="14">
        <f>INDEX(属性投放!$BC$6:$BC$85,(BW211-2)*20+CB211)</f>
        <v>13</v>
      </c>
      <c r="CM211" s="14" t="s">
        <v>674</v>
      </c>
      <c r="CN211" s="14">
        <f>INDEX(属性投放!$BD$6:$BD$85,(BW211-2)*20+CB211)</f>
        <v>250</v>
      </c>
      <c r="CQ211" s="13">
        <v>207</v>
      </c>
      <c r="CR211" s="13">
        <f t="shared" si="472"/>
        <v>4</v>
      </c>
      <c r="CS211" s="13">
        <f t="shared" si="473"/>
        <v>51</v>
      </c>
      <c r="CT211" s="14">
        <f t="shared" si="474"/>
        <v>2</v>
      </c>
      <c r="CU211" s="14">
        <f t="shared" si="475"/>
        <v>1102004</v>
      </c>
      <c r="CV211" s="14" t="str">
        <f>INDEX($O$6:$O$36,CR211)&amp;"-"&amp;INDEX(属性投放!$AB$7:$AB$36,CX211)&amp;"-魂火-"&amp;CZ211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701</v>
      </c>
      <c r="CZ211" s="14">
        <f>INDEX(属性投放!$AM$7:$AM$58,CS211)</f>
        <v>3</v>
      </c>
      <c r="DA211" s="14">
        <f t="shared" si="465"/>
        <v>51</v>
      </c>
      <c r="DB211" s="14">
        <f>INDEX(属性投放!$AN$7:$AN$58,DA211)</f>
        <v>147</v>
      </c>
      <c r="DC211" s="14" t="s">
        <v>702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703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704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6"/>
        <v>1102011</v>
      </c>
      <c r="DQ211" s="14" t="str">
        <f t="shared" si="467"/>
        <v>张飞7突</v>
      </c>
      <c r="DR211" s="14">
        <f t="shared" si="476"/>
        <v>5</v>
      </c>
      <c r="DS211" s="14">
        <f t="shared" si="477"/>
        <v>6</v>
      </c>
      <c r="DT211" s="14">
        <f t="shared" si="478"/>
        <v>8</v>
      </c>
      <c r="DU211" s="14">
        <f t="shared" si="468"/>
        <v>4</v>
      </c>
      <c r="DV211" s="14">
        <f t="shared" si="469"/>
        <v>7</v>
      </c>
      <c r="DW211" s="14">
        <f t="shared" si="470"/>
        <v>47</v>
      </c>
      <c r="DX211" s="14">
        <f>INDEX(属性投放!$AW$6:$AW$85,(卡牌属性!DU211-2)*20+卡牌属性!DV211)</f>
        <v>5</v>
      </c>
      <c r="DY211" s="14">
        <f>INDEX(属性投放!BP$6:BP$85,卡牌属性!$DW211)</f>
        <v>200</v>
      </c>
      <c r="DZ211" s="14">
        <f>INDEX(属性投放!BQ$6:BQ$85,卡牌属性!$DW211)</f>
        <v>100</v>
      </c>
      <c r="EA211" s="14">
        <f>INDEX(属性投放!BR$6:BR$85,卡牌属性!$DW211)</f>
        <v>2000</v>
      </c>
      <c r="EB211" s="14">
        <f t="shared" si="485"/>
        <v>1336</v>
      </c>
      <c r="EC211" s="14">
        <f t="shared" si="486"/>
        <v>1456</v>
      </c>
      <c r="ED211" s="14">
        <f t="shared" si="487"/>
        <v>1728</v>
      </c>
      <c r="EE211" s="14">
        <f t="shared" si="488"/>
        <v>1728</v>
      </c>
      <c r="EF211" s="14">
        <f t="shared" si="489"/>
        <v>1866</v>
      </c>
      <c r="EG211" s="14">
        <f t="shared" si="490"/>
        <v>675</v>
      </c>
      <c r="EH211" s="14">
        <f t="shared" si="491"/>
        <v>790</v>
      </c>
      <c r="EI211" s="14">
        <f t="shared" si="492"/>
        <v>790</v>
      </c>
      <c r="EJ211" s="14">
        <f t="shared" si="493"/>
        <v>841</v>
      </c>
      <c r="EK211" s="14">
        <f t="shared" si="494"/>
        <v>914</v>
      </c>
      <c r="EL211" s="14">
        <f t="shared" si="495"/>
        <v>16910</v>
      </c>
      <c r="EM211" s="14">
        <f t="shared" si="496"/>
        <v>18500</v>
      </c>
      <c r="EN211" s="14">
        <f t="shared" si="497"/>
        <v>18500</v>
      </c>
      <c r="EO211" s="14">
        <f t="shared" si="498"/>
        <v>21600</v>
      </c>
      <c r="EP211" s="14">
        <f t="shared" si="499"/>
        <v>25700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  <c r="FF211" s="14">
        <f>INDEX(属性投放!$BP$6:$BP$85,(卡牌属性!$DU211-2)*20+卡牌属性!$DV211)</f>
        <v>200</v>
      </c>
      <c r="FG211" s="14">
        <f>INDEX(属性投放!$BP$6:$BP$85,(卡牌属性!$DU211-2)*20+卡牌属性!$DV211)</f>
        <v>200</v>
      </c>
      <c r="FH211" s="14">
        <f>INDEX(属性投放!$BP$6:$BP$85,(卡牌属性!$DU211-2)*20+卡牌属性!$DV211)</f>
        <v>200</v>
      </c>
      <c r="FI211" s="14">
        <f>INDEX(属性投放!$BP$6:$BP$85,(卡牌属性!$DU211-2)*20+卡牌属性!$DV211)</f>
        <v>200</v>
      </c>
      <c r="FJ211" s="14">
        <f>INDEX(属性投放!$BP$6:$BP$85,(卡牌属性!$DU211-2)*20+卡牌属性!$DV211)</f>
        <v>200</v>
      </c>
      <c r="FK211" s="14">
        <f>INDEX(属性投放!$BQ$6:$BQ$85,(卡牌属性!$DU211-2)*20+卡牌属性!$DV211)</f>
        <v>100</v>
      </c>
      <c r="FL211" s="14">
        <f>INDEX(属性投放!$BQ$6:$BQ$85,(卡牌属性!$DU211-2)*20+卡牌属性!$DV211)</f>
        <v>100</v>
      </c>
      <c r="FM211" s="14">
        <f>INDEX(属性投放!$BQ$6:$BQ$85,(卡牌属性!$DU211-2)*20+卡牌属性!$DV211)</f>
        <v>100</v>
      </c>
      <c r="FN211" s="14">
        <f>INDEX(属性投放!$BQ$6:$BQ$85,(卡牌属性!$DU211-2)*20+卡牌属性!$DV211)</f>
        <v>100</v>
      </c>
      <c r="FO211" s="14">
        <f>INDEX(属性投放!$BQ$6:$BQ$85,(卡牌属性!$DU211-2)*20+卡牌属性!$DV211)</f>
        <v>100</v>
      </c>
      <c r="FP211" s="14">
        <f>INDEX(属性投放!$BR$6:$BR$85,(卡牌属性!$DU211-2)*20+卡牌属性!$DV211)</f>
        <v>2000</v>
      </c>
      <c r="FQ211" s="14">
        <f>INDEX(属性投放!$BR$6:$BR$85,(卡牌属性!$DU211-2)*20+卡牌属性!$DV211)</f>
        <v>2000</v>
      </c>
      <c r="FR211" s="14">
        <f>INDEX(属性投放!$BR$6:$BR$85,(卡牌属性!$DU211-2)*20+卡牌属性!$DV211)</f>
        <v>2000</v>
      </c>
      <c r="FS211" s="14">
        <f>INDEX(属性投放!$BR$6:$BR$85,(卡牌属性!$DU211-2)*20+卡牌属性!$DV211)</f>
        <v>2000</v>
      </c>
      <c r="FT211" s="14">
        <f>INDEX(属性投放!$BR$6:$BR$85,(卡牌属性!$DU211-2)*20+卡牌属性!$DV211)</f>
        <v>2000</v>
      </c>
    </row>
    <row r="212" spans="31:176" ht="16.5" x14ac:dyDescent="0.2">
      <c r="AE212" s="13">
        <v>208</v>
      </c>
      <c r="AF212" s="13">
        <f t="shared" si="471"/>
        <v>11</v>
      </c>
      <c r="AG212" s="13">
        <f t="shared" si="456"/>
        <v>3</v>
      </c>
      <c r="AH212" s="14">
        <f t="shared" si="457"/>
        <v>1101011</v>
      </c>
      <c r="AI212" s="14" t="str">
        <f t="shared" si="458"/>
        <v>阎风吒8突</v>
      </c>
      <c r="AJ212" s="25" t="s">
        <v>162</v>
      </c>
      <c r="AK212" s="14">
        <v>1</v>
      </c>
      <c r="AL212" s="14">
        <f t="shared" si="459"/>
        <v>8</v>
      </c>
      <c r="AM212" s="14">
        <f>INDEX(属性投放!$DE$6:$DE$85,(卡牌属性!AG212-2)*20+卡牌属性!AL212)</f>
        <v>1661</v>
      </c>
      <c r="AN212" s="14">
        <f t="shared" si="479"/>
        <v>1661</v>
      </c>
      <c r="AO212" s="14">
        <f t="shared" si="479"/>
        <v>1661</v>
      </c>
      <c r="AP212" s="14">
        <f t="shared" si="479"/>
        <v>1661</v>
      </c>
      <c r="AQ212" s="14">
        <f t="shared" si="479"/>
        <v>1661</v>
      </c>
      <c r="AR212" s="14">
        <f>INDEX(属性投放!$DF$6:$DF$85,(卡牌属性!AG212-2)*20+卡牌属性!AL212)</f>
        <v>789</v>
      </c>
      <c r="AS212" s="14">
        <f t="shared" si="480"/>
        <v>789</v>
      </c>
      <c r="AT212" s="14">
        <f t="shared" si="480"/>
        <v>789</v>
      </c>
      <c r="AU212" s="14">
        <f t="shared" si="480"/>
        <v>789</v>
      </c>
      <c r="AV212" s="14">
        <f t="shared" si="480"/>
        <v>789</v>
      </c>
      <c r="AW212" s="14">
        <f>INDEX(属性投放!$DG$6:$DG$85,(卡牌属性!AG212-2)*20+卡牌属性!AL212)</f>
        <v>8205</v>
      </c>
      <c r="AX212" s="14">
        <f t="shared" si="481"/>
        <v>8205</v>
      </c>
      <c r="AY212" s="14">
        <f t="shared" si="481"/>
        <v>8205</v>
      </c>
      <c r="AZ212" s="14">
        <f t="shared" si="481"/>
        <v>8205</v>
      </c>
      <c r="BA212" s="14">
        <f t="shared" si="481"/>
        <v>8205</v>
      </c>
      <c r="BB212" s="14">
        <f>INDEX(属性投放!$DK$6:$DK$85,(卡牌属性!AG212-2)*20+卡牌属性!AL212)</f>
        <v>52</v>
      </c>
      <c r="BC212" s="14">
        <f t="shared" si="482"/>
        <v>52</v>
      </c>
      <c r="BD212" s="14">
        <f t="shared" si="482"/>
        <v>52</v>
      </c>
      <c r="BE212" s="14">
        <f t="shared" si="482"/>
        <v>52</v>
      </c>
      <c r="BF212" s="14">
        <f t="shared" si="482"/>
        <v>52</v>
      </c>
      <c r="BG212" s="14">
        <f>INDEX(属性投放!$DL$6:$DL$85,(卡牌属性!AG212-2)*20+卡牌属性!AL212)</f>
        <v>26</v>
      </c>
      <c r="BH212" s="14">
        <f t="shared" si="483"/>
        <v>26</v>
      </c>
      <c r="BI212" s="14">
        <f t="shared" si="483"/>
        <v>26</v>
      </c>
      <c r="BJ212" s="14">
        <f t="shared" si="483"/>
        <v>26</v>
      </c>
      <c r="BK212" s="14">
        <f t="shared" si="483"/>
        <v>26</v>
      </c>
      <c r="BL212" s="14">
        <f>INDEX(属性投放!$DM$6:$DM$85,(卡牌属性!AG212-2)*20+卡牌属性!AL212)</f>
        <v>260</v>
      </c>
      <c r="BM212" s="14">
        <f t="shared" si="484"/>
        <v>260</v>
      </c>
      <c r="BN212" s="14">
        <f t="shared" si="484"/>
        <v>260</v>
      </c>
      <c r="BO212" s="14">
        <f t="shared" si="484"/>
        <v>260</v>
      </c>
      <c r="BP212" s="14">
        <f t="shared" si="484"/>
        <v>260</v>
      </c>
      <c r="BU212" s="13">
        <v>208</v>
      </c>
      <c r="BV212" s="13">
        <f t="shared" si="460"/>
        <v>11</v>
      </c>
      <c r="BW212" s="14">
        <f t="shared" si="461"/>
        <v>4</v>
      </c>
      <c r="BX212" s="14">
        <f t="shared" si="462"/>
        <v>1102011</v>
      </c>
      <c r="BY212" s="14" t="str">
        <f t="shared" si="463"/>
        <v>张飞8突</v>
      </c>
      <c r="BZ212" s="25" t="s">
        <v>162</v>
      </c>
      <c r="CA212" s="14">
        <v>2</v>
      </c>
      <c r="CB212" s="14">
        <f t="shared" si="464"/>
        <v>8</v>
      </c>
      <c r="CC212" s="14" t="s">
        <v>21</v>
      </c>
      <c r="CD212" s="14">
        <f>INDEX(属性投放!$AY$6:$AY$85,(BW212-2)*20+CB212)</f>
        <v>2933</v>
      </c>
      <c r="CE212" s="14" t="s">
        <v>22</v>
      </c>
      <c r="CF212" s="14">
        <f>INDEX(属性投放!$AZ$6:$AZ$85,(BW212-2)*20+CB212)</f>
        <v>1398</v>
      </c>
      <c r="CG212" s="14" t="s">
        <v>674</v>
      </c>
      <c r="CH212" s="14">
        <f>INDEX(属性投放!$BA$6:$BA$85,(BW212-2)*20+CB212)</f>
        <v>27830</v>
      </c>
      <c r="CI212" s="14" t="s">
        <v>21</v>
      </c>
      <c r="CJ212" s="14">
        <f>INDEX(属性投放!$BB$6:$BB$85,(BW212-2)*20+CB212)</f>
        <v>25</v>
      </c>
      <c r="CK212" s="14" t="s">
        <v>22</v>
      </c>
      <c r="CL212" s="14">
        <f>INDEX(属性投放!$BC$6:$BC$85,(BW212-2)*20+CB212)</f>
        <v>13</v>
      </c>
      <c r="CM212" s="14" t="s">
        <v>674</v>
      </c>
      <c r="CN212" s="14">
        <f>INDEX(属性投放!$BD$6:$BD$85,(BW212-2)*20+CB212)</f>
        <v>250</v>
      </c>
      <c r="CQ212" s="13">
        <v>208</v>
      </c>
      <c r="CR212" s="13">
        <f t="shared" si="472"/>
        <v>4</v>
      </c>
      <c r="CS212" s="13">
        <f t="shared" si="473"/>
        <v>52</v>
      </c>
      <c r="CT212" s="14">
        <f t="shared" si="474"/>
        <v>2</v>
      </c>
      <c r="CU212" s="14">
        <f t="shared" si="475"/>
        <v>1102004</v>
      </c>
      <c r="CV212" s="14" t="str">
        <f>INDEX($O$6:$O$36,CR212)&amp;"-"&amp;INDEX(属性投放!$AB$7:$AB$36,CX212)&amp;"-魂火-"&amp;CZ212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701</v>
      </c>
      <c r="CZ212" s="14">
        <f>INDEX(属性投放!$AM$7:$AM$58,CS212)</f>
        <v>4</v>
      </c>
      <c r="DA212" s="14">
        <f t="shared" si="465"/>
        <v>52</v>
      </c>
      <c r="DB212" s="14">
        <f>INDEX(属性投放!$AN$7:$AN$58,DA212)</f>
        <v>150</v>
      </c>
      <c r="DC212" s="14" t="s">
        <v>702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703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704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6"/>
        <v>1102011</v>
      </c>
      <c r="DQ212" s="14" t="str">
        <f t="shared" si="467"/>
        <v>张飞8突</v>
      </c>
      <c r="DR212" s="14">
        <f t="shared" si="476"/>
        <v>5</v>
      </c>
      <c r="DS212" s="14">
        <f t="shared" si="477"/>
        <v>6</v>
      </c>
      <c r="DT212" s="14">
        <f t="shared" si="478"/>
        <v>8</v>
      </c>
      <c r="DU212" s="14">
        <f t="shared" si="468"/>
        <v>4</v>
      </c>
      <c r="DV212" s="14">
        <f t="shared" si="469"/>
        <v>8</v>
      </c>
      <c r="DW212" s="14">
        <f t="shared" si="470"/>
        <v>48</v>
      </c>
      <c r="DX212" s="14">
        <f>INDEX(属性投放!$AW$6:$AW$85,(卡牌属性!DU212-2)*20+卡牌属性!DV212)</f>
        <v>5</v>
      </c>
      <c r="DY212" s="14">
        <f>INDEX(属性投放!BP$6:BP$85,卡牌属性!$DW212)</f>
        <v>200</v>
      </c>
      <c r="DZ212" s="14">
        <f>INDEX(属性投放!BQ$6:BQ$85,卡牌属性!$DW212)</f>
        <v>100</v>
      </c>
      <c r="EA212" s="14">
        <f>INDEX(属性投放!BR$6:BR$85,卡牌属性!$DW212)</f>
        <v>2000</v>
      </c>
      <c r="EB212" s="14">
        <f t="shared" si="485"/>
        <v>1611</v>
      </c>
      <c r="EC212" s="14">
        <f t="shared" si="486"/>
        <v>1736</v>
      </c>
      <c r="ED212" s="14">
        <f t="shared" si="487"/>
        <v>2053</v>
      </c>
      <c r="EE212" s="14">
        <f t="shared" si="488"/>
        <v>2053</v>
      </c>
      <c r="EF212" s="14">
        <f t="shared" si="489"/>
        <v>2206</v>
      </c>
      <c r="EG212" s="14">
        <f t="shared" si="490"/>
        <v>815</v>
      </c>
      <c r="EH212" s="14">
        <f t="shared" si="491"/>
        <v>955</v>
      </c>
      <c r="EI212" s="14">
        <f t="shared" si="492"/>
        <v>955</v>
      </c>
      <c r="EJ212" s="14">
        <f t="shared" si="493"/>
        <v>1011</v>
      </c>
      <c r="EK212" s="14">
        <f t="shared" si="494"/>
        <v>1089</v>
      </c>
      <c r="EL212" s="14">
        <f t="shared" si="495"/>
        <v>20310</v>
      </c>
      <c r="EM212" s="14">
        <f t="shared" si="496"/>
        <v>22000</v>
      </c>
      <c r="EN212" s="14">
        <f t="shared" si="497"/>
        <v>22000</v>
      </c>
      <c r="EO212" s="14">
        <f t="shared" si="498"/>
        <v>25600</v>
      </c>
      <c r="EP212" s="14">
        <f t="shared" si="499"/>
        <v>30200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  <c r="FF212" s="14">
        <f>INDEX(属性投放!$BP$6:$BP$85,(卡牌属性!$DU212-2)*20+卡牌属性!$DV212)</f>
        <v>200</v>
      </c>
      <c r="FG212" s="14">
        <f>INDEX(属性投放!$BP$6:$BP$85,(卡牌属性!$DU212-2)*20+卡牌属性!$DV212)</f>
        <v>200</v>
      </c>
      <c r="FH212" s="14">
        <f>INDEX(属性投放!$BP$6:$BP$85,(卡牌属性!$DU212-2)*20+卡牌属性!$DV212)</f>
        <v>200</v>
      </c>
      <c r="FI212" s="14">
        <f>INDEX(属性投放!$BP$6:$BP$85,(卡牌属性!$DU212-2)*20+卡牌属性!$DV212)</f>
        <v>200</v>
      </c>
      <c r="FJ212" s="14">
        <f>INDEX(属性投放!$BP$6:$BP$85,(卡牌属性!$DU212-2)*20+卡牌属性!$DV212)</f>
        <v>200</v>
      </c>
      <c r="FK212" s="14">
        <f>INDEX(属性投放!$BQ$6:$BQ$85,(卡牌属性!$DU212-2)*20+卡牌属性!$DV212)</f>
        <v>100</v>
      </c>
      <c r="FL212" s="14">
        <f>INDEX(属性投放!$BQ$6:$BQ$85,(卡牌属性!$DU212-2)*20+卡牌属性!$DV212)</f>
        <v>100</v>
      </c>
      <c r="FM212" s="14">
        <f>INDEX(属性投放!$BQ$6:$BQ$85,(卡牌属性!$DU212-2)*20+卡牌属性!$DV212)</f>
        <v>100</v>
      </c>
      <c r="FN212" s="14">
        <f>INDEX(属性投放!$BQ$6:$BQ$85,(卡牌属性!$DU212-2)*20+卡牌属性!$DV212)</f>
        <v>100</v>
      </c>
      <c r="FO212" s="14">
        <f>INDEX(属性投放!$BQ$6:$BQ$85,(卡牌属性!$DU212-2)*20+卡牌属性!$DV212)</f>
        <v>100</v>
      </c>
      <c r="FP212" s="14">
        <f>INDEX(属性投放!$BR$6:$BR$85,(卡牌属性!$DU212-2)*20+卡牌属性!$DV212)</f>
        <v>2000</v>
      </c>
      <c r="FQ212" s="14">
        <f>INDEX(属性投放!$BR$6:$BR$85,(卡牌属性!$DU212-2)*20+卡牌属性!$DV212)</f>
        <v>2000</v>
      </c>
      <c r="FR212" s="14">
        <f>INDEX(属性投放!$BR$6:$BR$85,(卡牌属性!$DU212-2)*20+卡牌属性!$DV212)</f>
        <v>2000</v>
      </c>
      <c r="FS212" s="14">
        <f>INDEX(属性投放!$BR$6:$BR$85,(卡牌属性!$DU212-2)*20+卡牌属性!$DV212)</f>
        <v>2000</v>
      </c>
      <c r="FT212" s="14">
        <f>INDEX(属性投放!$BR$6:$BR$85,(卡牌属性!$DU212-2)*20+卡牌属性!$DV212)</f>
        <v>2000</v>
      </c>
    </row>
    <row r="213" spans="31:176" ht="16.5" x14ac:dyDescent="0.2">
      <c r="AE213" s="13">
        <v>209</v>
      </c>
      <c r="AF213" s="13">
        <f t="shared" si="471"/>
        <v>11</v>
      </c>
      <c r="AG213" s="13">
        <f t="shared" si="456"/>
        <v>3</v>
      </c>
      <c r="AH213" s="14">
        <f t="shared" si="457"/>
        <v>1101011</v>
      </c>
      <c r="AI213" s="14" t="str">
        <f t="shared" si="458"/>
        <v>阎风吒9突</v>
      </c>
      <c r="AJ213" s="25" t="s">
        <v>162</v>
      </c>
      <c r="AK213" s="14">
        <v>1</v>
      </c>
      <c r="AL213" s="14">
        <f t="shared" si="459"/>
        <v>9</v>
      </c>
      <c r="AM213" s="14">
        <f>INDEX(属性投放!$DE$6:$DE$85,(卡牌属性!AG213-2)*20+卡牌属性!AL213)</f>
        <v>1809</v>
      </c>
      <c r="AN213" s="14">
        <f t="shared" si="479"/>
        <v>1809</v>
      </c>
      <c r="AO213" s="14">
        <f t="shared" si="479"/>
        <v>1809</v>
      </c>
      <c r="AP213" s="14">
        <f t="shared" si="479"/>
        <v>1809</v>
      </c>
      <c r="AQ213" s="14">
        <f t="shared" si="479"/>
        <v>1809</v>
      </c>
      <c r="AR213" s="14">
        <f>INDEX(属性投放!$DF$6:$DF$85,(卡牌属性!AG213-2)*20+卡牌属性!AL213)</f>
        <v>864</v>
      </c>
      <c r="AS213" s="14">
        <f t="shared" si="480"/>
        <v>864</v>
      </c>
      <c r="AT213" s="14">
        <f t="shared" si="480"/>
        <v>864</v>
      </c>
      <c r="AU213" s="14">
        <f t="shared" si="480"/>
        <v>864</v>
      </c>
      <c r="AV213" s="14">
        <f t="shared" si="480"/>
        <v>864</v>
      </c>
      <c r="AW213" s="14">
        <f>INDEX(属性投放!$DG$6:$DG$85,(卡牌属性!AG213-2)*20+卡牌属性!AL213)</f>
        <v>8945</v>
      </c>
      <c r="AX213" s="14">
        <f t="shared" si="481"/>
        <v>8945</v>
      </c>
      <c r="AY213" s="14">
        <f t="shared" si="481"/>
        <v>8945</v>
      </c>
      <c r="AZ213" s="14">
        <f t="shared" si="481"/>
        <v>8945</v>
      </c>
      <c r="BA213" s="14">
        <f t="shared" si="481"/>
        <v>8945</v>
      </c>
      <c r="BB213" s="14">
        <f>INDEX(属性投放!$DK$6:$DK$85,(卡牌属性!AG213-2)*20+卡牌属性!AL213)</f>
        <v>52</v>
      </c>
      <c r="BC213" s="14">
        <f t="shared" si="482"/>
        <v>52</v>
      </c>
      <c r="BD213" s="14">
        <f t="shared" si="482"/>
        <v>52</v>
      </c>
      <c r="BE213" s="14">
        <f t="shared" si="482"/>
        <v>52</v>
      </c>
      <c r="BF213" s="14">
        <f t="shared" si="482"/>
        <v>52</v>
      </c>
      <c r="BG213" s="14">
        <f>INDEX(属性投放!$DL$6:$DL$85,(卡牌属性!AG213-2)*20+卡牌属性!AL213)</f>
        <v>26</v>
      </c>
      <c r="BH213" s="14">
        <f t="shared" si="483"/>
        <v>26</v>
      </c>
      <c r="BI213" s="14">
        <f t="shared" si="483"/>
        <v>26</v>
      </c>
      <c r="BJ213" s="14">
        <f t="shared" si="483"/>
        <v>26</v>
      </c>
      <c r="BK213" s="14">
        <f t="shared" si="483"/>
        <v>26</v>
      </c>
      <c r="BL213" s="14">
        <f>INDEX(属性投放!$DM$6:$DM$85,(卡牌属性!AG213-2)*20+卡牌属性!AL213)</f>
        <v>260</v>
      </c>
      <c r="BM213" s="14">
        <f t="shared" si="484"/>
        <v>260</v>
      </c>
      <c r="BN213" s="14">
        <f t="shared" si="484"/>
        <v>260</v>
      </c>
      <c r="BO213" s="14">
        <f t="shared" si="484"/>
        <v>260</v>
      </c>
      <c r="BP213" s="14">
        <f t="shared" si="484"/>
        <v>260</v>
      </c>
      <c r="BU213" s="13">
        <v>209</v>
      </c>
      <c r="BV213" s="13">
        <f t="shared" si="460"/>
        <v>11</v>
      </c>
      <c r="BW213" s="14">
        <f t="shared" si="461"/>
        <v>4</v>
      </c>
      <c r="BX213" s="14">
        <f t="shared" si="462"/>
        <v>1102011</v>
      </c>
      <c r="BY213" s="14" t="str">
        <f t="shared" si="463"/>
        <v>张飞9突</v>
      </c>
      <c r="BZ213" s="25" t="s">
        <v>162</v>
      </c>
      <c r="CA213" s="14">
        <v>2</v>
      </c>
      <c r="CB213" s="14">
        <f t="shared" si="464"/>
        <v>9</v>
      </c>
      <c r="CC213" s="14" t="s">
        <v>21</v>
      </c>
      <c r="CD213" s="14">
        <f>INDEX(属性投放!$AY$6:$AY$85,(BW213-2)*20+CB213)</f>
        <v>3538</v>
      </c>
      <c r="CE213" s="14" t="s">
        <v>22</v>
      </c>
      <c r="CF213" s="14">
        <f>INDEX(属性投放!$AZ$6:$AZ$85,(BW213-2)*20+CB213)</f>
        <v>1703</v>
      </c>
      <c r="CG213" s="14" t="s">
        <v>674</v>
      </c>
      <c r="CH213" s="14">
        <f>INDEX(属性投放!$BA$6:$BA$85,(BW213-2)*20+CB213)</f>
        <v>33880</v>
      </c>
      <c r="CI213" s="14" t="s">
        <v>21</v>
      </c>
      <c r="CJ213" s="14">
        <f>INDEX(属性投放!$BB$6:$BB$85,(BW213-2)*20+CB213)</f>
        <v>25</v>
      </c>
      <c r="CK213" s="14" t="s">
        <v>22</v>
      </c>
      <c r="CL213" s="14">
        <f>INDEX(属性投放!$BC$6:$BC$85,(BW213-2)*20+CB213)</f>
        <v>13</v>
      </c>
      <c r="CM213" s="14" t="s">
        <v>674</v>
      </c>
      <c r="CN213" s="14">
        <f>INDEX(属性投放!$BD$6:$BD$85,(BW213-2)*20+CB213)</f>
        <v>250</v>
      </c>
      <c r="CQ213" s="13">
        <v>209</v>
      </c>
      <c r="CR213" s="13">
        <f t="shared" si="472"/>
        <v>5</v>
      </c>
      <c r="CS213" s="13">
        <f t="shared" si="473"/>
        <v>1</v>
      </c>
      <c r="CT213" s="14">
        <f t="shared" si="474"/>
        <v>3</v>
      </c>
      <c r="CU213" s="14">
        <f t="shared" si="475"/>
        <v>1102005</v>
      </c>
      <c r="CV213" s="14" t="str">
        <f>INDEX($O$6:$O$36,CR213)&amp;"-"&amp;INDEX(属性投放!$AB$7:$AB$36,CX213)&amp;"-魂火-"&amp;CZ213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701</v>
      </c>
      <c r="CZ213" s="14">
        <f>INDEX(属性投放!$AM$7:$AM$58,CS213)</f>
        <v>1</v>
      </c>
      <c r="DA213" s="14">
        <f t="shared" si="465"/>
        <v>1</v>
      </c>
      <c r="DB213" s="14">
        <f>INDEX(属性投放!$AN$7:$AN$58,DA213)</f>
        <v>5</v>
      </c>
      <c r="DC213" s="14" t="s">
        <v>702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703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704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6"/>
        <v>1102011</v>
      </c>
      <c r="DQ213" s="14" t="str">
        <f t="shared" si="467"/>
        <v>张飞9突</v>
      </c>
      <c r="DR213" s="14">
        <f t="shared" si="476"/>
        <v>5</v>
      </c>
      <c r="DS213" s="14">
        <f t="shared" si="477"/>
        <v>6</v>
      </c>
      <c r="DT213" s="14">
        <f t="shared" si="478"/>
        <v>8</v>
      </c>
      <c r="DU213" s="14">
        <f t="shared" si="468"/>
        <v>4</v>
      </c>
      <c r="DV213" s="14">
        <f t="shared" si="469"/>
        <v>9</v>
      </c>
      <c r="DW213" s="14">
        <f t="shared" si="470"/>
        <v>49</v>
      </c>
      <c r="DX213" s="14">
        <f>INDEX(属性投放!$AW$6:$AW$85,(卡牌属性!DU213-2)*20+卡牌属性!DV213)</f>
        <v>8</v>
      </c>
      <c r="DY213" s="14">
        <f>INDEX(属性投放!BP$6:BP$85,卡牌属性!$DW213)</f>
        <v>300</v>
      </c>
      <c r="DZ213" s="14">
        <f>INDEX(属性投放!BQ$6:BQ$85,卡牌属性!$DW213)</f>
        <v>150</v>
      </c>
      <c r="EA213" s="14">
        <f>INDEX(属性投放!BR$6:BR$85,卡牌属性!$DW213)</f>
        <v>3000</v>
      </c>
      <c r="EB213" s="14">
        <f t="shared" si="485"/>
        <v>1886</v>
      </c>
      <c r="EC213" s="14">
        <f t="shared" si="486"/>
        <v>2016</v>
      </c>
      <c r="ED213" s="14">
        <f t="shared" si="487"/>
        <v>2378</v>
      </c>
      <c r="EE213" s="14">
        <f t="shared" si="488"/>
        <v>2378</v>
      </c>
      <c r="EF213" s="14">
        <f t="shared" si="489"/>
        <v>2546</v>
      </c>
      <c r="EG213" s="14">
        <f t="shared" si="490"/>
        <v>955</v>
      </c>
      <c r="EH213" s="14">
        <f t="shared" si="491"/>
        <v>1120</v>
      </c>
      <c r="EI213" s="14">
        <f t="shared" si="492"/>
        <v>1120</v>
      </c>
      <c r="EJ213" s="14">
        <f t="shared" si="493"/>
        <v>1181</v>
      </c>
      <c r="EK213" s="14">
        <f t="shared" si="494"/>
        <v>1264</v>
      </c>
      <c r="EL213" s="14">
        <f t="shared" si="495"/>
        <v>23710</v>
      </c>
      <c r="EM213" s="14">
        <f t="shared" si="496"/>
        <v>25500</v>
      </c>
      <c r="EN213" s="14">
        <f t="shared" si="497"/>
        <v>25500</v>
      </c>
      <c r="EO213" s="14">
        <f t="shared" si="498"/>
        <v>29600</v>
      </c>
      <c r="EP213" s="14">
        <f t="shared" si="499"/>
        <v>34700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  <c r="FF213" s="14">
        <f>INDEX(属性投放!$BP$6:$BP$85,(卡牌属性!$DU213-2)*20+卡牌属性!$DV213)</f>
        <v>300</v>
      </c>
      <c r="FG213" s="14">
        <f>INDEX(属性投放!$BP$6:$BP$85,(卡牌属性!$DU213-2)*20+卡牌属性!$DV213)</f>
        <v>300</v>
      </c>
      <c r="FH213" s="14">
        <f>INDEX(属性投放!$BP$6:$BP$85,(卡牌属性!$DU213-2)*20+卡牌属性!$DV213)</f>
        <v>300</v>
      </c>
      <c r="FI213" s="14">
        <f>INDEX(属性投放!$BP$6:$BP$85,(卡牌属性!$DU213-2)*20+卡牌属性!$DV213)</f>
        <v>300</v>
      </c>
      <c r="FJ213" s="14">
        <f>INDEX(属性投放!$BP$6:$BP$85,(卡牌属性!$DU213-2)*20+卡牌属性!$DV213)</f>
        <v>300</v>
      </c>
      <c r="FK213" s="14">
        <f>INDEX(属性投放!$BQ$6:$BQ$85,(卡牌属性!$DU213-2)*20+卡牌属性!$DV213)</f>
        <v>150</v>
      </c>
      <c r="FL213" s="14">
        <f>INDEX(属性投放!$BQ$6:$BQ$85,(卡牌属性!$DU213-2)*20+卡牌属性!$DV213)</f>
        <v>150</v>
      </c>
      <c r="FM213" s="14">
        <f>INDEX(属性投放!$BQ$6:$BQ$85,(卡牌属性!$DU213-2)*20+卡牌属性!$DV213)</f>
        <v>150</v>
      </c>
      <c r="FN213" s="14">
        <f>INDEX(属性投放!$BQ$6:$BQ$85,(卡牌属性!$DU213-2)*20+卡牌属性!$DV213)</f>
        <v>150</v>
      </c>
      <c r="FO213" s="14">
        <f>INDEX(属性投放!$BQ$6:$BQ$85,(卡牌属性!$DU213-2)*20+卡牌属性!$DV213)</f>
        <v>150</v>
      </c>
      <c r="FP213" s="14">
        <f>INDEX(属性投放!$BR$6:$BR$85,(卡牌属性!$DU213-2)*20+卡牌属性!$DV213)</f>
        <v>3000</v>
      </c>
      <c r="FQ213" s="14">
        <f>INDEX(属性投放!$BR$6:$BR$85,(卡牌属性!$DU213-2)*20+卡牌属性!$DV213)</f>
        <v>3000</v>
      </c>
      <c r="FR213" s="14">
        <f>INDEX(属性投放!$BR$6:$BR$85,(卡牌属性!$DU213-2)*20+卡牌属性!$DV213)</f>
        <v>3000</v>
      </c>
      <c r="FS213" s="14">
        <f>INDEX(属性投放!$BR$6:$BR$85,(卡牌属性!$DU213-2)*20+卡牌属性!$DV213)</f>
        <v>3000</v>
      </c>
      <c r="FT213" s="14">
        <f>INDEX(属性投放!$BR$6:$BR$85,(卡牌属性!$DU213-2)*20+卡牌属性!$DV213)</f>
        <v>3000</v>
      </c>
    </row>
    <row r="214" spans="31:176" ht="16.5" x14ac:dyDescent="0.2">
      <c r="AE214" s="13">
        <v>210</v>
      </c>
      <c r="AF214" s="13">
        <f t="shared" si="471"/>
        <v>11</v>
      </c>
      <c r="AG214" s="13">
        <f t="shared" si="456"/>
        <v>3</v>
      </c>
      <c r="AH214" s="14">
        <f t="shared" si="457"/>
        <v>1101011</v>
      </c>
      <c r="AI214" s="14" t="str">
        <f t="shared" si="458"/>
        <v>阎风吒10突</v>
      </c>
      <c r="AJ214" s="25" t="s">
        <v>162</v>
      </c>
      <c r="AK214" s="14">
        <v>1</v>
      </c>
      <c r="AL214" s="14">
        <f t="shared" si="459"/>
        <v>10</v>
      </c>
      <c r="AM214" s="14">
        <f>INDEX(属性投放!$DE$6:$DE$85,(卡牌属性!AG214-2)*20+卡牌属性!AL214)</f>
        <v>2737</v>
      </c>
      <c r="AN214" s="14">
        <f t="shared" si="479"/>
        <v>2737</v>
      </c>
      <c r="AO214" s="14">
        <f t="shared" si="479"/>
        <v>2737</v>
      </c>
      <c r="AP214" s="14">
        <f t="shared" si="479"/>
        <v>2737</v>
      </c>
      <c r="AQ214" s="14">
        <f t="shared" si="479"/>
        <v>2737</v>
      </c>
      <c r="AR214" s="14">
        <f>INDEX(属性投放!$DF$6:$DF$85,(卡牌属性!AG214-2)*20+卡牌属性!AL214)</f>
        <v>1329</v>
      </c>
      <c r="AS214" s="14">
        <f t="shared" si="480"/>
        <v>1329</v>
      </c>
      <c r="AT214" s="14">
        <f t="shared" si="480"/>
        <v>1329</v>
      </c>
      <c r="AU214" s="14">
        <f t="shared" si="480"/>
        <v>1329</v>
      </c>
      <c r="AV214" s="14">
        <f t="shared" si="480"/>
        <v>1329</v>
      </c>
      <c r="AW214" s="14">
        <f>INDEX(属性投放!$DG$6:$DG$85,(卡牌属性!AG214-2)*20+卡牌属性!AL214)</f>
        <v>13585</v>
      </c>
      <c r="AX214" s="14">
        <f t="shared" si="481"/>
        <v>13585</v>
      </c>
      <c r="AY214" s="14">
        <f t="shared" si="481"/>
        <v>13585</v>
      </c>
      <c r="AZ214" s="14">
        <f t="shared" si="481"/>
        <v>13585</v>
      </c>
      <c r="BA214" s="14">
        <f t="shared" si="481"/>
        <v>13585</v>
      </c>
      <c r="BB214" s="14">
        <f>INDEX(属性投放!$DK$6:$DK$85,(卡牌属性!AG214-2)*20+卡牌属性!AL214)</f>
        <v>111</v>
      </c>
      <c r="BC214" s="14">
        <f t="shared" si="482"/>
        <v>111</v>
      </c>
      <c r="BD214" s="14">
        <f t="shared" si="482"/>
        <v>111</v>
      </c>
      <c r="BE214" s="14">
        <f t="shared" si="482"/>
        <v>111</v>
      </c>
      <c r="BF214" s="14">
        <f t="shared" si="482"/>
        <v>111</v>
      </c>
      <c r="BG214" s="14">
        <f>INDEX(属性投放!$DL$6:$DL$85,(卡牌属性!AG214-2)*20+卡牌属性!AL214)</f>
        <v>56</v>
      </c>
      <c r="BH214" s="14">
        <f t="shared" si="483"/>
        <v>56</v>
      </c>
      <c r="BI214" s="14">
        <f t="shared" si="483"/>
        <v>56</v>
      </c>
      <c r="BJ214" s="14">
        <f t="shared" si="483"/>
        <v>56</v>
      </c>
      <c r="BK214" s="14">
        <f t="shared" si="483"/>
        <v>56</v>
      </c>
      <c r="BL214" s="14">
        <f>INDEX(属性投放!$DM$6:$DM$85,(卡牌属性!AG214-2)*20+卡牌属性!AL214)</f>
        <v>555</v>
      </c>
      <c r="BM214" s="14">
        <f t="shared" si="484"/>
        <v>555</v>
      </c>
      <c r="BN214" s="14">
        <f t="shared" si="484"/>
        <v>555</v>
      </c>
      <c r="BO214" s="14">
        <f t="shared" si="484"/>
        <v>555</v>
      </c>
      <c r="BP214" s="14">
        <f t="shared" si="484"/>
        <v>555</v>
      </c>
      <c r="BU214" s="13">
        <v>210</v>
      </c>
      <c r="BV214" s="13">
        <f t="shared" si="460"/>
        <v>11</v>
      </c>
      <c r="BW214" s="14">
        <f t="shared" si="461"/>
        <v>4</v>
      </c>
      <c r="BX214" s="14">
        <f t="shared" si="462"/>
        <v>1102011</v>
      </c>
      <c r="BY214" s="14" t="str">
        <f t="shared" si="463"/>
        <v>张飞10突</v>
      </c>
      <c r="BZ214" s="25" t="s">
        <v>162</v>
      </c>
      <c r="CA214" s="14">
        <v>2</v>
      </c>
      <c r="CB214" s="14">
        <f t="shared" si="464"/>
        <v>10</v>
      </c>
      <c r="CC214" s="14" t="s">
        <v>21</v>
      </c>
      <c r="CD214" s="14">
        <f>INDEX(属性投放!$AY$6:$AY$85,(BW214-2)*20+CB214)</f>
        <v>4518</v>
      </c>
      <c r="CE214" s="14" t="s">
        <v>22</v>
      </c>
      <c r="CF214" s="14">
        <f>INDEX(属性投放!$AZ$6:$AZ$85,(BW214-2)*20+CB214)</f>
        <v>2197</v>
      </c>
      <c r="CG214" s="14" t="s">
        <v>674</v>
      </c>
      <c r="CH214" s="14">
        <f>INDEX(属性投放!$BA$6:$BA$85,(BW214-2)*20+CB214)</f>
        <v>43680</v>
      </c>
      <c r="CI214" s="14" t="s">
        <v>21</v>
      </c>
      <c r="CJ214" s="14">
        <f>INDEX(属性投放!$BB$6:$BB$85,(BW214-2)*20+CB214)</f>
        <v>30</v>
      </c>
      <c r="CK214" s="14" t="s">
        <v>22</v>
      </c>
      <c r="CL214" s="14">
        <f>INDEX(属性投放!$BC$6:$BC$85,(BW214-2)*20+CB214)</f>
        <v>15</v>
      </c>
      <c r="CM214" s="14" t="s">
        <v>674</v>
      </c>
      <c r="CN214" s="14">
        <f>INDEX(属性投放!$BD$6:$BD$85,(BW214-2)*20+CB214)</f>
        <v>300</v>
      </c>
      <c r="CQ214" s="13">
        <v>210</v>
      </c>
      <c r="CR214" s="13">
        <f t="shared" si="472"/>
        <v>5</v>
      </c>
      <c r="CS214" s="13">
        <f t="shared" si="473"/>
        <v>2</v>
      </c>
      <c r="CT214" s="14">
        <f t="shared" si="474"/>
        <v>3</v>
      </c>
      <c r="CU214" s="14">
        <f t="shared" si="475"/>
        <v>1102005</v>
      </c>
      <c r="CV214" s="14" t="str">
        <f>INDEX($O$6:$O$36,CR214)&amp;"-"&amp;INDEX(属性投放!$AB$7:$AB$36,CX214)&amp;"-魂火-"&amp;CZ214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701</v>
      </c>
      <c r="CZ214" s="14">
        <f>INDEX(属性投放!$AM$7:$AM$58,CS214)</f>
        <v>1</v>
      </c>
      <c r="DA214" s="14">
        <f t="shared" si="465"/>
        <v>2</v>
      </c>
      <c r="DB214" s="14">
        <f>INDEX(属性投放!$AN$7:$AN$58,DA214)</f>
        <v>10</v>
      </c>
      <c r="DC214" s="14" t="s">
        <v>702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703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704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6"/>
        <v>1102011</v>
      </c>
      <c r="DQ214" s="14" t="str">
        <f t="shared" si="467"/>
        <v>张飞10突</v>
      </c>
      <c r="DR214" s="14">
        <f t="shared" si="476"/>
        <v>5</v>
      </c>
      <c r="DS214" s="14">
        <f t="shared" si="477"/>
        <v>6</v>
      </c>
      <c r="DT214" s="14">
        <f t="shared" si="478"/>
        <v>8</v>
      </c>
      <c r="DU214" s="14">
        <f t="shared" si="468"/>
        <v>4</v>
      </c>
      <c r="DV214" s="14">
        <f t="shared" si="469"/>
        <v>10</v>
      </c>
      <c r="DW214" s="14">
        <f t="shared" si="470"/>
        <v>50</v>
      </c>
      <c r="DX214" s="14">
        <f>INDEX(属性投放!$AW$6:$AW$85,(卡牌属性!DU214-2)*20+卡牌属性!DV214)</f>
        <v>7</v>
      </c>
      <c r="DY214" s="14">
        <f>INDEX(属性投放!BP$6:BP$85,卡牌属性!$DW214)</f>
        <v>300</v>
      </c>
      <c r="DZ214" s="14">
        <f>INDEX(属性投放!BQ$6:BQ$85,卡牌属性!$DW214)</f>
        <v>150</v>
      </c>
      <c r="EA214" s="14">
        <f>INDEX(属性投放!BR$6:BR$85,卡牌属性!$DW214)</f>
        <v>3000</v>
      </c>
      <c r="EB214" s="14">
        <f t="shared" si="485"/>
        <v>2306</v>
      </c>
      <c r="EC214" s="14">
        <f t="shared" si="486"/>
        <v>2444</v>
      </c>
      <c r="ED214" s="14">
        <f t="shared" si="487"/>
        <v>2878</v>
      </c>
      <c r="EE214" s="14">
        <f t="shared" si="488"/>
        <v>2878</v>
      </c>
      <c r="EF214" s="14">
        <f t="shared" si="489"/>
        <v>3070</v>
      </c>
      <c r="EG214" s="14">
        <f t="shared" si="490"/>
        <v>1169</v>
      </c>
      <c r="EH214" s="14">
        <f t="shared" si="491"/>
        <v>1374</v>
      </c>
      <c r="EI214" s="14">
        <f t="shared" si="492"/>
        <v>1374</v>
      </c>
      <c r="EJ214" s="14">
        <f t="shared" si="493"/>
        <v>1443</v>
      </c>
      <c r="EK214" s="14">
        <f t="shared" si="494"/>
        <v>1534</v>
      </c>
      <c r="EL214" s="14">
        <f t="shared" si="495"/>
        <v>28950</v>
      </c>
      <c r="EM214" s="14">
        <f t="shared" si="496"/>
        <v>30900</v>
      </c>
      <c r="EN214" s="14">
        <f t="shared" si="497"/>
        <v>30900</v>
      </c>
      <c r="EO214" s="14">
        <f t="shared" si="498"/>
        <v>35800</v>
      </c>
      <c r="EP214" s="14">
        <f t="shared" si="499"/>
        <v>41700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  <c r="FF214" s="14">
        <f>INDEX(属性投放!$BP$6:$BP$85,(卡牌属性!$DU214-2)*20+卡牌属性!$DV214)</f>
        <v>300</v>
      </c>
      <c r="FG214" s="14">
        <f>INDEX(属性投放!$BP$6:$BP$85,(卡牌属性!$DU214-2)*20+卡牌属性!$DV214)</f>
        <v>300</v>
      </c>
      <c r="FH214" s="14">
        <f>INDEX(属性投放!$BP$6:$BP$85,(卡牌属性!$DU214-2)*20+卡牌属性!$DV214)</f>
        <v>300</v>
      </c>
      <c r="FI214" s="14">
        <f>INDEX(属性投放!$BP$6:$BP$85,(卡牌属性!$DU214-2)*20+卡牌属性!$DV214)</f>
        <v>300</v>
      </c>
      <c r="FJ214" s="14">
        <f>INDEX(属性投放!$BP$6:$BP$85,(卡牌属性!$DU214-2)*20+卡牌属性!$DV214)</f>
        <v>300</v>
      </c>
      <c r="FK214" s="14">
        <f>INDEX(属性投放!$BQ$6:$BQ$85,(卡牌属性!$DU214-2)*20+卡牌属性!$DV214)</f>
        <v>150</v>
      </c>
      <c r="FL214" s="14">
        <f>INDEX(属性投放!$BQ$6:$BQ$85,(卡牌属性!$DU214-2)*20+卡牌属性!$DV214)</f>
        <v>150</v>
      </c>
      <c r="FM214" s="14">
        <f>INDEX(属性投放!$BQ$6:$BQ$85,(卡牌属性!$DU214-2)*20+卡牌属性!$DV214)</f>
        <v>150</v>
      </c>
      <c r="FN214" s="14">
        <f>INDEX(属性投放!$BQ$6:$BQ$85,(卡牌属性!$DU214-2)*20+卡牌属性!$DV214)</f>
        <v>150</v>
      </c>
      <c r="FO214" s="14">
        <f>INDEX(属性投放!$BQ$6:$BQ$85,(卡牌属性!$DU214-2)*20+卡牌属性!$DV214)</f>
        <v>150</v>
      </c>
      <c r="FP214" s="14">
        <f>INDEX(属性投放!$BR$6:$BR$85,(卡牌属性!$DU214-2)*20+卡牌属性!$DV214)</f>
        <v>3000</v>
      </c>
      <c r="FQ214" s="14">
        <f>INDEX(属性投放!$BR$6:$BR$85,(卡牌属性!$DU214-2)*20+卡牌属性!$DV214)</f>
        <v>3000</v>
      </c>
      <c r="FR214" s="14">
        <f>INDEX(属性投放!$BR$6:$BR$85,(卡牌属性!$DU214-2)*20+卡牌属性!$DV214)</f>
        <v>3000</v>
      </c>
      <c r="FS214" s="14">
        <f>INDEX(属性投放!$BR$6:$BR$85,(卡牌属性!$DU214-2)*20+卡牌属性!$DV214)</f>
        <v>3000</v>
      </c>
      <c r="FT214" s="14">
        <f>INDEX(属性投放!$BR$6:$BR$85,(卡牌属性!$DU214-2)*20+卡牌属性!$DV214)</f>
        <v>3000</v>
      </c>
    </row>
    <row r="215" spans="31:176" ht="16.5" x14ac:dyDescent="0.2">
      <c r="AE215" s="13">
        <v>211</v>
      </c>
      <c r="AF215" s="13">
        <f t="shared" si="471"/>
        <v>11</v>
      </c>
      <c r="AG215" s="13">
        <f t="shared" si="456"/>
        <v>3</v>
      </c>
      <c r="AH215" s="14">
        <f t="shared" si="457"/>
        <v>1101011</v>
      </c>
      <c r="AI215" s="14" t="str">
        <f t="shared" si="458"/>
        <v>阎风吒11突</v>
      </c>
      <c r="AJ215" s="25" t="s">
        <v>162</v>
      </c>
      <c r="AK215" s="14">
        <v>1</v>
      </c>
      <c r="AL215" s="14">
        <f t="shared" si="459"/>
        <v>11</v>
      </c>
      <c r="AM215" s="14">
        <f>INDEX(属性投放!$DE$6:$DE$85,(卡牌属性!AG215-2)*20+卡牌属性!AL215)</f>
        <v>3056</v>
      </c>
      <c r="AN215" s="14">
        <f t="shared" si="479"/>
        <v>3056</v>
      </c>
      <c r="AO215" s="14">
        <f t="shared" si="479"/>
        <v>3056</v>
      </c>
      <c r="AP215" s="14">
        <f t="shared" si="479"/>
        <v>3056</v>
      </c>
      <c r="AQ215" s="14">
        <f t="shared" si="479"/>
        <v>3056</v>
      </c>
      <c r="AR215" s="14">
        <f>INDEX(属性投放!$DF$6:$DF$85,(卡牌属性!AG215-2)*20+卡牌属性!AL215)</f>
        <v>1488</v>
      </c>
      <c r="AS215" s="14">
        <f t="shared" si="480"/>
        <v>1488</v>
      </c>
      <c r="AT215" s="14">
        <f t="shared" si="480"/>
        <v>1488</v>
      </c>
      <c r="AU215" s="14">
        <f t="shared" si="480"/>
        <v>1488</v>
      </c>
      <c r="AV215" s="14">
        <f t="shared" si="480"/>
        <v>1488</v>
      </c>
      <c r="AW215" s="14">
        <f>INDEX(属性投放!$DG$6:$DG$85,(卡牌属性!AG215-2)*20+卡牌属性!AL215)</f>
        <v>15180</v>
      </c>
      <c r="AX215" s="14">
        <f t="shared" si="481"/>
        <v>15180</v>
      </c>
      <c r="AY215" s="14">
        <f t="shared" si="481"/>
        <v>15180</v>
      </c>
      <c r="AZ215" s="14">
        <f t="shared" si="481"/>
        <v>15180</v>
      </c>
      <c r="BA215" s="14">
        <f t="shared" si="481"/>
        <v>15180</v>
      </c>
      <c r="BB215" s="14">
        <f>INDEX(属性投放!$DK$6:$DK$85,(卡牌属性!AG215-2)*20+卡牌属性!AL215)</f>
        <v>111</v>
      </c>
      <c r="BC215" s="14">
        <f t="shared" si="482"/>
        <v>111</v>
      </c>
      <c r="BD215" s="14">
        <f t="shared" si="482"/>
        <v>111</v>
      </c>
      <c r="BE215" s="14">
        <f t="shared" si="482"/>
        <v>111</v>
      </c>
      <c r="BF215" s="14">
        <f t="shared" si="482"/>
        <v>111</v>
      </c>
      <c r="BG215" s="14">
        <f>INDEX(属性投放!$DL$6:$DL$85,(卡牌属性!AG215-2)*20+卡牌属性!AL215)</f>
        <v>56</v>
      </c>
      <c r="BH215" s="14">
        <f t="shared" si="483"/>
        <v>56</v>
      </c>
      <c r="BI215" s="14">
        <f t="shared" si="483"/>
        <v>56</v>
      </c>
      <c r="BJ215" s="14">
        <f t="shared" si="483"/>
        <v>56</v>
      </c>
      <c r="BK215" s="14">
        <f t="shared" si="483"/>
        <v>56</v>
      </c>
      <c r="BL215" s="14">
        <f>INDEX(属性投放!$DM$6:$DM$85,(卡牌属性!AG215-2)*20+卡牌属性!AL215)</f>
        <v>555</v>
      </c>
      <c r="BM215" s="14">
        <f t="shared" si="484"/>
        <v>555</v>
      </c>
      <c r="BN215" s="14">
        <f t="shared" si="484"/>
        <v>555</v>
      </c>
      <c r="BO215" s="14">
        <f t="shared" si="484"/>
        <v>555</v>
      </c>
      <c r="BP215" s="14">
        <f t="shared" si="484"/>
        <v>555</v>
      </c>
      <c r="BU215" s="13">
        <v>211</v>
      </c>
      <c r="BV215" s="13">
        <f t="shared" si="460"/>
        <v>11</v>
      </c>
      <c r="BW215" s="14">
        <f t="shared" si="461"/>
        <v>4</v>
      </c>
      <c r="BX215" s="14">
        <f t="shared" si="462"/>
        <v>1102011</v>
      </c>
      <c r="BY215" s="14" t="str">
        <f t="shared" si="463"/>
        <v>张飞11突</v>
      </c>
      <c r="BZ215" s="25" t="s">
        <v>162</v>
      </c>
      <c r="CA215" s="14">
        <v>2</v>
      </c>
      <c r="CB215" s="14">
        <f t="shared" si="464"/>
        <v>11</v>
      </c>
      <c r="CC215" s="14" t="s">
        <v>21</v>
      </c>
      <c r="CD215" s="14">
        <f>INDEX(属性投放!$AY$6:$AY$85,(BW215-2)*20+CB215)</f>
        <v>5598</v>
      </c>
      <c r="CE215" s="14" t="s">
        <v>22</v>
      </c>
      <c r="CF215" s="14">
        <f>INDEX(属性投放!$AZ$6:$AZ$85,(BW215-2)*20+CB215)</f>
        <v>2737</v>
      </c>
      <c r="CG215" s="14" t="s">
        <v>674</v>
      </c>
      <c r="CH215" s="14">
        <f>INDEX(属性投放!$BA$6:$BA$85,(BW215-2)*20+CB215)</f>
        <v>54480</v>
      </c>
      <c r="CI215" s="14" t="s">
        <v>21</v>
      </c>
      <c r="CJ215" s="14">
        <f>INDEX(属性投放!$BB$6:$BB$85,(BW215-2)*20+CB215)</f>
        <v>30</v>
      </c>
      <c r="CK215" s="14" t="s">
        <v>22</v>
      </c>
      <c r="CL215" s="14">
        <f>INDEX(属性投放!$BC$6:$BC$85,(BW215-2)*20+CB215)</f>
        <v>15</v>
      </c>
      <c r="CM215" s="14" t="s">
        <v>674</v>
      </c>
      <c r="CN215" s="14">
        <f>INDEX(属性投放!$BD$6:$BD$85,(BW215-2)*20+CB215)</f>
        <v>300</v>
      </c>
      <c r="CQ215" s="13">
        <v>211</v>
      </c>
      <c r="CR215" s="13">
        <f t="shared" si="472"/>
        <v>5</v>
      </c>
      <c r="CS215" s="13">
        <f t="shared" si="473"/>
        <v>3</v>
      </c>
      <c r="CT215" s="14">
        <f t="shared" si="474"/>
        <v>3</v>
      </c>
      <c r="CU215" s="14">
        <f t="shared" si="475"/>
        <v>1102005</v>
      </c>
      <c r="CV215" s="14" t="str">
        <f>INDEX($O$6:$O$36,CR215)&amp;"-"&amp;INDEX(属性投放!$AB$7:$AB$36,CX215)&amp;"-魂火-"&amp;CZ215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701</v>
      </c>
      <c r="CZ215" s="14">
        <f>INDEX(属性投放!$AM$7:$AM$58,CS215)</f>
        <v>2</v>
      </c>
      <c r="DA215" s="14">
        <f t="shared" si="465"/>
        <v>3</v>
      </c>
      <c r="DB215" s="14">
        <f>INDEX(属性投放!$AN$7:$AN$58,DA215)</f>
        <v>15</v>
      </c>
      <c r="DC215" s="14" t="s">
        <v>702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703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704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6"/>
        <v>1102011</v>
      </c>
      <c r="DQ215" s="14" t="str">
        <f t="shared" si="467"/>
        <v>张飞11突</v>
      </c>
      <c r="DR215" s="14">
        <f t="shared" si="476"/>
        <v>5</v>
      </c>
      <c r="DS215" s="14">
        <f t="shared" si="477"/>
        <v>6</v>
      </c>
      <c r="DT215" s="14">
        <f t="shared" si="478"/>
        <v>8</v>
      </c>
      <c r="DU215" s="14">
        <f t="shared" si="468"/>
        <v>4</v>
      </c>
      <c r="DV215" s="14">
        <f t="shared" si="469"/>
        <v>11</v>
      </c>
      <c r="DW215" s="14">
        <f t="shared" si="470"/>
        <v>51</v>
      </c>
      <c r="DX215" s="14">
        <f>INDEX(属性投放!$AW$6:$AW$85,(卡牌属性!DU215-2)*20+卡牌属性!DV215)</f>
        <v>8</v>
      </c>
      <c r="DY215" s="14">
        <f>INDEX(属性投放!BP$6:BP$85,卡牌属性!$DW215)</f>
        <v>380</v>
      </c>
      <c r="DZ215" s="14">
        <f>INDEX(属性投放!BQ$6:BQ$85,卡牌属性!$DW215)</f>
        <v>190</v>
      </c>
      <c r="EA215" s="14">
        <f>INDEX(属性投放!BR$6:BR$85,卡牌属性!$DW215)</f>
        <v>3800</v>
      </c>
      <c r="EB215" s="14">
        <f t="shared" si="485"/>
        <v>2746</v>
      </c>
      <c r="EC215" s="14">
        <f t="shared" si="486"/>
        <v>2891</v>
      </c>
      <c r="ED215" s="14">
        <f t="shared" si="487"/>
        <v>3388</v>
      </c>
      <c r="EE215" s="14">
        <f t="shared" si="488"/>
        <v>3388</v>
      </c>
      <c r="EF215" s="14">
        <f t="shared" si="489"/>
        <v>3615</v>
      </c>
      <c r="EG215" s="14">
        <f t="shared" si="490"/>
        <v>1396</v>
      </c>
      <c r="EH215" s="14">
        <f t="shared" si="491"/>
        <v>1629</v>
      </c>
      <c r="EI215" s="14">
        <f t="shared" si="492"/>
        <v>1629</v>
      </c>
      <c r="EJ215" s="14">
        <f t="shared" si="493"/>
        <v>1719</v>
      </c>
      <c r="EK215" s="14">
        <f t="shared" si="494"/>
        <v>1824</v>
      </c>
      <c r="EL215" s="14">
        <f t="shared" si="495"/>
        <v>34400</v>
      </c>
      <c r="EM215" s="14">
        <f t="shared" si="496"/>
        <v>36700</v>
      </c>
      <c r="EN215" s="14">
        <f t="shared" si="497"/>
        <v>36700</v>
      </c>
      <c r="EO215" s="14">
        <f t="shared" si="498"/>
        <v>42300</v>
      </c>
      <c r="EP215" s="14">
        <f t="shared" si="499"/>
        <v>49950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  <c r="FF215" s="14">
        <f>INDEX(属性投放!$BP$6:$BP$85,(卡牌属性!$DU215-2)*20+卡牌属性!$DV215)</f>
        <v>380</v>
      </c>
      <c r="FG215" s="14">
        <f>INDEX(属性投放!$BP$6:$BP$85,(卡牌属性!$DU215-2)*20+卡牌属性!$DV215)</f>
        <v>380</v>
      </c>
      <c r="FH215" s="14">
        <f>INDEX(属性投放!$BP$6:$BP$85,(卡牌属性!$DU215-2)*20+卡牌属性!$DV215)</f>
        <v>380</v>
      </c>
      <c r="FI215" s="14">
        <f>INDEX(属性投放!$BP$6:$BP$85,(卡牌属性!$DU215-2)*20+卡牌属性!$DV215)</f>
        <v>380</v>
      </c>
      <c r="FJ215" s="14">
        <f>INDEX(属性投放!$BP$6:$BP$85,(卡牌属性!$DU215-2)*20+卡牌属性!$DV215)</f>
        <v>380</v>
      </c>
      <c r="FK215" s="14">
        <f>INDEX(属性投放!$BQ$6:$BQ$85,(卡牌属性!$DU215-2)*20+卡牌属性!$DV215)</f>
        <v>190</v>
      </c>
      <c r="FL215" s="14">
        <f>INDEX(属性投放!$BQ$6:$BQ$85,(卡牌属性!$DU215-2)*20+卡牌属性!$DV215)</f>
        <v>190</v>
      </c>
      <c r="FM215" s="14">
        <f>INDEX(属性投放!$BQ$6:$BQ$85,(卡牌属性!$DU215-2)*20+卡牌属性!$DV215)</f>
        <v>190</v>
      </c>
      <c r="FN215" s="14">
        <f>INDEX(属性投放!$BQ$6:$BQ$85,(卡牌属性!$DU215-2)*20+卡牌属性!$DV215)</f>
        <v>190</v>
      </c>
      <c r="FO215" s="14">
        <f>INDEX(属性投放!$BQ$6:$BQ$85,(卡牌属性!$DU215-2)*20+卡牌属性!$DV215)</f>
        <v>190</v>
      </c>
      <c r="FP215" s="14">
        <f>INDEX(属性投放!$BR$6:$BR$85,(卡牌属性!$DU215-2)*20+卡牌属性!$DV215)</f>
        <v>3800</v>
      </c>
      <c r="FQ215" s="14">
        <f>INDEX(属性投放!$BR$6:$BR$85,(卡牌属性!$DU215-2)*20+卡牌属性!$DV215)</f>
        <v>3800</v>
      </c>
      <c r="FR215" s="14">
        <f>INDEX(属性投放!$BR$6:$BR$85,(卡牌属性!$DU215-2)*20+卡牌属性!$DV215)</f>
        <v>3800</v>
      </c>
      <c r="FS215" s="14">
        <f>INDEX(属性投放!$BR$6:$BR$85,(卡牌属性!$DU215-2)*20+卡牌属性!$DV215)</f>
        <v>3800</v>
      </c>
      <c r="FT215" s="14">
        <f>INDEX(属性投放!$BR$6:$BR$85,(卡牌属性!$DU215-2)*20+卡牌属性!$DV215)</f>
        <v>3800</v>
      </c>
    </row>
    <row r="216" spans="31:176" ht="16.5" x14ac:dyDescent="0.2">
      <c r="AE216" s="13">
        <v>212</v>
      </c>
      <c r="AF216" s="13">
        <f t="shared" si="471"/>
        <v>11</v>
      </c>
      <c r="AG216" s="13">
        <f t="shared" si="456"/>
        <v>3</v>
      </c>
      <c r="AH216" s="14">
        <f t="shared" si="457"/>
        <v>1101011</v>
      </c>
      <c r="AI216" s="14" t="str">
        <f t="shared" si="458"/>
        <v>阎风吒12突</v>
      </c>
      <c r="AJ216" s="25" t="s">
        <v>162</v>
      </c>
      <c r="AK216" s="14">
        <v>1</v>
      </c>
      <c r="AL216" s="14">
        <f t="shared" si="459"/>
        <v>12</v>
      </c>
      <c r="AM216" s="14">
        <f>INDEX(属性投放!$DE$6:$DE$85,(卡牌属性!AG216-2)*20+卡牌属性!AL216)</f>
        <v>3375</v>
      </c>
      <c r="AN216" s="14">
        <f t="shared" si="479"/>
        <v>3375</v>
      </c>
      <c r="AO216" s="14">
        <f t="shared" si="479"/>
        <v>3375</v>
      </c>
      <c r="AP216" s="14">
        <f t="shared" si="479"/>
        <v>3375</v>
      </c>
      <c r="AQ216" s="14">
        <f t="shared" si="479"/>
        <v>3375</v>
      </c>
      <c r="AR216" s="14">
        <f>INDEX(属性投放!$DF$6:$DF$85,(卡牌属性!AG216-2)*20+卡牌属性!AL216)</f>
        <v>1647</v>
      </c>
      <c r="AS216" s="14">
        <f t="shared" si="480"/>
        <v>1647</v>
      </c>
      <c r="AT216" s="14">
        <f t="shared" si="480"/>
        <v>1647</v>
      </c>
      <c r="AU216" s="14">
        <f t="shared" si="480"/>
        <v>1647</v>
      </c>
      <c r="AV216" s="14">
        <f t="shared" si="480"/>
        <v>1647</v>
      </c>
      <c r="AW216" s="14">
        <f>INDEX(属性投放!$DG$6:$DG$85,(卡牌属性!AG216-2)*20+卡牌属性!AL216)</f>
        <v>16775</v>
      </c>
      <c r="AX216" s="14">
        <f t="shared" si="481"/>
        <v>16775</v>
      </c>
      <c r="AY216" s="14">
        <f t="shared" si="481"/>
        <v>16775</v>
      </c>
      <c r="AZ216" s="14">
        <f t="shared" si="481"/>
        <v>16775</v>
      </c>
      <c r="BA216" s="14">
        <f t="shared" si="481"/>
        <v>16775</v>
      </c>
      <c r="BB216" s="14">
        <f>INDEX(属性投放!$DK$6:$DK$85,(卡牌属性!AG216-2)*20+卡牌属性!AL216)</f>
        <v>111</v>
      </c>
      <c r="BC216" s="14">
        <f t="shared" si="482"/>
        <v>111</v>
      </c>
      <c r="BD216" s="14">
        <f t="shared" si="482"/>
        <v>111</v>
      </c>
      <c r="BE216" s="14">
        <f t="shared" si="482"/>
        <v>111</v>
      </c>
      <c r="BF216" s="14">
        <f t="shared" si="482"/>
        <v>111</v>
      </c>
      <c r="BG216" s="14">
        <f>INDEX(属性投放!$DL$6:$DL$85,(卡牌属性!AG216-2)*20+卡牌属性!AL216)</f>
        <v>56</v>
      </c>
      <c r="BH216" s="14">
        <f t="shared" si="483"/>
        <v>56</v>
      </c>
      <c r="BI216" s="14">
        <f t="shared" si="483"/>
        <v>56</v>
      </c>
      <c r="BJ216" s="14">
        <f t="shared" si="483"/>
        <v>56</v>
      </c>
      <c r="BK216" s="14">
        <f t="shared" si="483"/>
        <v>56</v>
      </c>
      <c r="BL216" s="14">
        <f>INDEX(属性投放!$DM$6:$DM$85,(卡牌属性!AG216-2)*20+卡牌属性!AL216)</f>
        <v>555</v>
      </c>
      <c r="BM216" s="14">
        <f t="shared" si="484"/>
        <v>555</v>
      </c>
      <c r="BN216" s="14">
        <f t="shared" si="484"/>
        <v>555</v>
      </c>
      <c r="BO216" s="14">
        <f t="shared" si="484"/>
        <v>555</v>
      </c>
      <c r="BP216" s="14">
        <f t="shared" si="484"/>
        <v>555</v>
      </c>
      <c r="BU216" s="13">
        <v>212</v>
      </c>
      <c r="BV216" s="13">
        <f t="shared" si="460"/>
        <v>11</v>
      </c>
      <c r="BW216" s="14">
        <f t="shared" si="461"/>
        <v>4</v>
      </c>
      <c r="BX216" s="14">
        <f t="shared" si="462"/>
        <v>1102011</v>
      </c>
      <c r="BY216" s="14" t="str">
        <f t="shared" si="463"/>
        <v>张飞12突</v>
      </c>
      <c r="BZ216" s="25" t="s">
        <v>162</v>
      </c>
      <c r="CA216" s="14">
        <v>2</v>
      </c>
      <c r="CB216" s="14">
        <f t="shared" si="464"/>
        <v>12</v>
      </c>
      <c r="CC216" s="14" t="s">
        <v>21</v>
      </c>
      <c r="CD216" s="14">
        <f>INDEX(属性投放!$AY$6:$AY$85,(BW216-2)*20+CB216)</f>
        <v>6968</v>
      </c>
      <c r="CE216" s="14" t="s">
        <v>22</v>
      </c>
      <c r="CF216" s="14">
        <f>INDEX(属性投放!$AZ$6:$AZ$85,(BW216-2)*20+CB216)</f>
        <v>3422</v>
      </c>
      <c r="CG216" s="14" t="s">
        <v>674</v>
      </c>
      <c r="CH216" s="14">
        <f>INDEX(属性投放!$BA$6:$BA$85,(BW216-2)*20+CB216)</f>
        <v>68180</v>
      </c>
      <c r="CI216" s="14" t="s">
        <v>21</v>
      </c>
      <c r="CJ216" s="14">
        <f>INDEX(属性投放!$BB$6:$BB$85,(BW216-2)*20+CB216)</f>
        <v>30</v>
      </c>
      <c r="CK216" s="14" t="s">
        <v>22</v>
      </c>
      <c r="CL216" s="14">
        <f>INDEX(属性投放!$BC$6:$BC$85,(BW216-2)*20+CB216)</f>
        <v>15</v>
      </c>
      <c r="CM216" s="14" t="s">
        <v>674</v>
      </c>
      <c r="CN216" s="14">
        <f>INDEX(属性投放!$BD$6:$BD$85,(BW216-2)*20+CB216)</f>
        <v>300</v>
      </c>
      <c r="CQ216" s="13">
        <v>212</v>
      </c>
      <c r="CR216" s="13">
        <f t="shared" si="472"/>
        <v>5</v>
      </c>
      <c r="CS216" s="13">
        <f t="shared" si="473"/>
        <v>4</v>
      </c>
      <c r="CT216" s="14">
        <f t="shared" si="474"/>
        <v>3</v>
      </c>
      <c r="CU216" s="14">
        <f t="shared" si="475"/>
        <v>1102005</v>
      </c>
      <c r="CV216" s="14" t="str">
        <f>INDEX($O$6:$O$36,CR216)&amp;"-"&amp;INDEX(属性投放!$AB$7:$AB$36,CX216)&amp;"-魂火-"&amp;CZ216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701</v>
      </c>
      <c r="CZ216" s="14">
        <f>INDEX(属性投放!$AM$7:$AM$58,CS216)</f>
        <v>1</v>
      </c>
      <c r="DA216" s="14">
        <f t="shared" si="465"/>
        <v>4</v>
      </c>
      <c r="DB216" s="14">
        <f>INDEX(属性投放!$AN$7:$AN$58,DA216)</f>
        <v>20</v>
      </c>
      <c r="DC216" s="14" t="s">
        <v>702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703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704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6"/>
        <v>1102011</v>
      </c>
      <c r="DQ216" s="14" t="str">
        <f t="shared" si="467"/>
        <v>张飞12突</v>
      </c>
      <c r="DR216" s="14">
        <f t="shared" si="476"/>
        <v>5</v>
      </c>
      <c r="DS216" s="14">
        <f t="shared" si="477"/>
        <v>6</v>
      </c>
      <c r="DT216" s="14">
        <f t="shared" si="478"/>
        <v>8</v>
      </c>
      <c r="DU216" s="14">
        <f t="shared" si="468"/>
        <v>4</v>
      </c>
      <c r="DV216" s="14">
        <f t="shared" si="469"/>
        <v>12</v>
      </c>
      <c r="DW216" s="14">
        <f t="shared" si="470"/>
        <v>52</v>
      </c>
      <c r="DX216" s="14">
        <f>INDEX(属性投放!$AW$6:$AW$85,(卡牌属性!DU216-2)*20+卡牌属性!DV216)</f>
        <v>7</v>
      </c>
      <c r="DY216" s="14">
        <f>INDEX(属性投放!BP$6:BP$85,卡牌属性!$DW216)</f>
        <v>600</v>
      </c>
      <c r="DZ216" s="14">
        <f>INDEX(属性投放!BQ$6:BQ$85,卡牌属性!$DW216)</f>
        <v>300</v>
      </c>
      <c r="EA216" s="14">
        <f>INDEX(属性投放!BR$6:BR$85,卡牌属性!$DW216)</f>
        <v>6000</v>
      </c>
      <c r="EB216" s="14">
        <f t="shared" si="485"/>
        <v>3286</v>
      </c>
      <c r="EC216" s="14">
        <f t="shared" si="486"/>
        <v>3439</v>
      </c>
      <c r="ED216" s="14">
        <f t="shared" si="487"/>
        <v>4008</v>
      </c>
      <c r="EE216" s="14">
        <f t="shared" si="488"/>
        <v>4008</v>
      </c>
      <c r="EF216" s="14">
        <f t="shared" si="489"/>
        <v>4275</v>
      </c>
      <c r="EG216" s="14">
        <f t="shared" si="490"/>
        <v>1674</v>
      </c>
      <c r="EH216" s="14">
        <f t="shared" si="491"/>
        <v>1939</v>
      </c>
      <c r="EI216" s="14">
        <f t="shared" si="492"/>
        <v>1939</v>
      </c>
      <c r="EJ216" s="14">
        <f t="shared" si="493"/>
        <v>2053</v>
      </c>
      <c r="EK216" s="14">
        <f t="shared" si="494"/>
        <v>2174</v>
      </c>
      <c r="EL216" s="14">
        <f t="shared" si="495"/>
        <v>41000</v>
      </c>
      <c r="EM216" s="14">
        <f t="shared" si="496"/>
        <v>43700</v>
      </c>
      <c r="EN216" s="14">
        <f t="shared" si="497"/>
        <v>43700</v>
      </c>
      <c r="EO216" s="14">
        <f t="shared" si="498"/>
        <v>50100</v>
      </c>
      <c r="EP216" s="14">
        <f t="shared" si="499"/>
        <v>59750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  <c r="FF216" s="14">
        <f>INDEX(属性投放!$BP$6:$BP$85,(卡牌属性!$DU216-2)*20+卡牌属性!$DV216)</f>
        <v>600</v>
      </c>
      <c r="FG216" s="14">
        <f>INDEX(属性投放!$BP$6:$BP$85,(卡牌属性!$DU216-2)*20+卡牌属性!$DV216)</f>
        <v>600</v>
      </c>
      <c r="FH216" s="14">
        <f>INDEX(属性投放!$BP$6:$BP$85,(卡牌属性!$DU216-2)*20+卡牌属性!$DV216)</f>
        <v>600</v>
      </c>
      <c r="FI216" s="14">
        <f>INDEX(属性投放!$BP$6:$BP$85,(卡牌属性!$DU216-2)*20+卡牌属性!$DV216)</f>
        <v>600</v>
      </c>
      <c r="FJ216" s="14">
        <f>INDEX(属性投放!$BP$6:$BP$85,(卡牌属性!$DU216-2)*20+卡牌属性!$DV216)</f>
        <v>600</v>
      </c>
      <c r="FK216" s="14">
        <f>INDEX(属性投放!$BQ$6:$BQ$85,(卡牌属性!$DU216-2)*20+卡牌属性!$DV216)</f>
        <v>300</v>
      </c>
      <c r="FL216" s="14">
        <f>INDEX(属性投放!$BQ$6:$BQ$85,(卡牌属性!$DU216-2)*20+卡牌属性!$DV216)</f>
        <v>300</v>
      </c>
      <c r="FM216" s="14">
        <f>INDEX(属性投放!$BQ$6:$BQ$85,(卡牌属性!$DU216-2)*20+卡牌属性!$DV216)</f>
        <v>300</v>
      </c>
      <c r="FN216" s="14">
        <f>INDEX(属性投放!$BQ$6:$BQ$85,(卡牌属性!$DU216-2)*20+卡牌属性!$DV216)</f>
        <v>300</v>
      </c>
      <c r="FO216" s="14">
        <f>INDEX(属性投放!$BQ$6:$BQ$85,(卡牌属性!$DU216-2)*20+卡牌属性!$DV216)</f>
        <v>300</v>
      </c>
      <c r="FP216" s="14">
        <f>INDEX(属性投放!$BR$6:$BR$85,(卡牌属性!$DU216-2)*20+卡牌属性!$DV216)</f>
        <v>6000</v>
      </c>
      <c r="FQ216" s="14">
        <f>INDEX(属性投放!$BR$6:$BR$85,(卡牌属性!$DU216-2)*20+卡牌属性!$DV216)</f>
        <v>6000</v>
      </c>
      <c r="FR216" s="14">
        <f>INDEX(属性投放!$BR$6:$BR$85,(卡牌属性!$DU216-2)*20+卡牌属性!$DV216)</f>
        <v>6000</v>
      </c>
      <c r="FS216" s="14">
        <f>INDEX(属性投放!$BR$6:$BR$85,(卡牌属性!$DU216-2)*20+卡牌属性!$DV216)</f>
        <v>6000</v>
      </c>
      <c r="FT216" s="14">
        <f>INDEX(属性投放!$BR$6:$BR$85,(卡牌属性!$DU216-2)*20+卡牌属性!$DV216)</f>
        <v>6000</v>
      </c>
    </row>
    <row r="217" spans="31:176" ht="16.5" x14ac:dyDescent="0.2">
      <c r="AE217" s="13">
        <v>213</v>
      </c>
      <c r="AF217" s="13">
        <f t="shared" si="471"/>
        <v>11</v>
      </c>
      <c r="AG217" s="13">
        <f t="shared" si="456"/>
        <v>3</v>
      </c>
      <c r="AH217" s="14">
        <f t="shared" si="457"/>
        <v>1101011</v>
      </c>
      <c r="AI217" s="14" t="str">
        <f t="shared" si="458"/>
        <v>阎风吒13突</v>
      </c>
      <c r="AJ217" s="25" t="s">
        <v>162</v>
      </c>
      <c r="AK217" s="14">
        <v>1</v>
      </c>
      <c r="AL217" s="14">
        <f t="shared" si="459"/>
        <v>13</v>
      </c>
      <c r="AM217" s="14">
        <f>INDEX(属性投放!$DE$6:$DE$85,(卡牌属性!AG217-2)*20+卡牌属性!AL217)</f>
        <v>6469</v>
      </c>
      <c r="AN217" s="14">
        <f t="shared" si="479"/>
        <v>6469</v>
      </c>
      <c r="AO217" s="14">
        <f t="shared" si="479"/>
        <v>6469</v>
      </c>
      <c r="AP217" s="14">
        <f t="shared" si="479"/>
        <v>6469</v>
      </c>
      <c r="AQ217" s="14">
        <f t="shared" si="479"/>
        <v>6469</v>
      </c>
      <c r="AR217" s="14">
        <f>INDEX(属性投放!$DF$6:$DF$85,(卡牌属性!AG217-2)*20+卡牌属性!AL217)</f>
        <v>3206</v>
      </c>
      <c r="AS217" s="14">
        <f t="shared" si="480"/>
        <v>3206</v>
      </c>
      <c r="AT217" s="14">
        <f t="shared" si="480"/>
        <v>3206</v>
      </c>
      <c r="AU217" s="14">
        <f t="shared" si="480"/>
        <v>3206</v>
      </c>
      <c r="AV217" s="14">
        <f t="shared" si="480"/>
        <v>3206</v>
      </c>
      <c r="AW217" s="14">
        <f>INDEX(属性投放!$DG$6:$DG$85,(卡牌属性!AG217-2)*20+卡牌属性!AL217)</f>
        <v>32245</v>
      </c>
      <c r="AX217" s="14">
        <f t="shared" si="481"/>
        <v>32245</v>
      </c>
      <c r="AY217" s="14">
        <f t="shared" si="481"/>
        <v>32245</v>
      </c>
      <c r="AZ217" s="14">
        <f t="shared" si="481"/>
        <v>32245</v>
      </c>
      <c r="BA217" s="14">
        <f t="shared" si="481"/>
        <v>32245</v>
      </c>
      <c r="BB217" s="14">
        <f>INDEX(属性投放!$DK$6:$DK$85,(卡牌属性!AG217-2)*20+卡牌属性!AL217)</f>
        <v>211</v>
      </c>
      <c r="BC217" s="14">
        <f t="shared" si="482"/>
        <v>211</v>
      </c>
      <c r="BD217" s="14">
        <f t="shared" si="482"/>
        <v>211</v>
      </c>
      <c r="BE217" s="14">
        <f t="shared" si="482"/>
        <v>211</v>
      </c>
      <c r="BF217" s="14">
        <f t="shared" si="482"/>
        <v>211</v>
      </c>
      <c r="BG217" s="14">
        <f>INDEX(属性投放!$DL$6:$DL$85,(卡牌属性!AG217-2)*20+卡牌属性!AL217)</f>
        <v>106</v>
      </c>
      <c r="BH217" s="14">
        <f t="shared" si="483"/>
        <v>106</v>
      </c>
      <c r="BI217" s="14">
        <f t="shared" si="483"/>
        <v>106</v>
      </c>
      <c r="BJ217" s="14">
        <f t="shared" si="483"/>
        <v>106</v>
      </c>
      <c r="BK217" s="14">
        <f t="shared" si="483"/>
        <v>106</v>
      </c>
      <c r="BL217" s="14">
        <f>INDEX(属性投放!$DM$6:$DM$85,(卡牌属性!AG217-2)*20+卡牌属性!AL217)</f>
        <v>1055</v>
      </c>
      <c r="BM217" s="14">
        <f t="shared" si="484"/>
        <v>1055</v>
      </c>
      <c r="BN217" s="14">
        <f t="shared" si="484"/>
        <v>1055</v>
      </c>
      <c r="BO217" s="14">
        <f t="shared" si="484"/>
        <v>1055</v>
      </c>
      <c r="BP217" s="14">
        <f t="shared" si="484"/>
        <v>1055</v>
      </c>
      <c r="BU217" s="13">
        <v>213</v>
      </c>
      <c r="BV217" s="13">
        <f t="shared" si="460"/>
        <v>11</v>
      </c>
      <c r="BW217" s="14">
        <f t="shared" si="461"/>
        <v>4</v>
      </c>
      <c r="BX217" s="14">
        <f t="shared" si="462"/>
        <v>1102011</v>
      </c>
      <c r="BY217" s="14" t="str">
        <f t="shared" si="463"/>
        <v>张飞13突</v>
      </c>
      <c r="BZ217" s="25" t="s">
        <v>162</v>
      </c>
      <c r="CA217" s="14">
        <v>2</v>
      </c>
      <c r="CB217" s="14">
        <f t="shared" si="464"/>
        <v>13</v>
      </c>
      <c r="CC217" s="14" t="s">
        <v>21</v>
      </c>
      <c r="CD217" s="14">
        <f>INDEX(属性投放!$AY$6:$AY$85,(BW217-2)*20+CB217)</f>
        <v>8738</v>
      </c>
      <c r="CE217" s="14" t="s">
        <v>22</v>
      </c>
      <c r="CF217" s="14">
        <f>INDEX(属性投放!$AZ$6:$AZ$85,(BW217-2)*20+CB217)</f>
        <v>4307</v>
      </c>
      <c r="CG217" s="14" t="s">
        <v>674</v>
      </c>
      <c r="CH217" s="14">
        <f>INDEX(属性投放!$BA$6:$BA$85,(BW217-2)*20+CB217)</f>
        <v>85880</v>
      </c>
      <c r="CI217" s="14" t="s">
        <v>21</v>
      </c>
      <c r="CJ217" s="14">
        <f>INDEX(属性投放!$BB$6:$BB$85,(BW217-2)*20+CB217)</f>
        <v>40</v>
      </c>
      <c r="CK217" s="14" t="s">
        <v>22</v>
      </c>
      <c r="CL217" s="14">
        <f>INDEX(属性投放!$BC$6:$BC$85,(BW217-2)*20+CB217)</f>
        <v>20</v>
      </c>
      <c r="CM217" s="14" t="s">
        <v>674</v>
      </c>
      <c r="CN217" s="14">
        <f>INDEX(属性投放!$BD$6:$BD$85,(BW217-2)*20+CB217)</f>
        <v>400</v>
      </c>
      <c r="CQ217" s="13">
        <v>213</v>
      </c>
      <c r="CR217" s="13">
        <f t="shared" si="472"/>
        <v>5</v>
      </c>
      <c r="CS217" s="13">
        <f t="shared" si="473"/>
        <v>5</v>
      </c>
      <c r="CT217" s="14">
        <f t="shared" si="474"/>
        <v>3</v>
      </c>
      <c r="CU217" s="14">
        <f t="shared" si="475"/>
        <v>1102005</v>
      </c>
      <c r="CV217" s="14" t="str">
        <f>INDEX($O$6:$O$36,CR217)&amp;"-"&amp;INDEX(属性投放!$AB$7:$AB$36,CX217)&amp;"-魂火-"&amp;CZ217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701</v>
      </c>
      <c r="CZ217" s="14">
        <f>INDEX(属性投放!$AM$7:$AM$58,CS217)</f>
        <v>2</v>
      </c>
      <c r="DA217" s="14">
        <f t="shared" si="465"/>
        <v>5</v>
      </c>
      <c r="DB217" s="14">
        <f>INDEX(属性投放!$AN$7:$AN$58,DA217)</f>
        <v>25</v>
      </c>
      <c r="DC217" s="14" t="s">
        <v>702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703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704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6"/>
        <v>1102011</v>
      </c>
      <c r="DQ217" s="14" t="str">
        <f t="shared" si="467"/>
        <v>张飞13突</v>
      </c>
      <c r="DR217" s="14">
        <f t="shared" si="476"/>
        <v>5</v>
      </c>
      <c r="DS217" s="14">
        <f t="shared" si="477"/>
        <v>6</v>
      </c>
      <c r="DT217" s="14">
        <f t="shared" si="478"/>
        <v>8</v>
      </c>
      <c r="DU217" s="14">
        <f t="shared" si="468"/>
        <v>4</v>
      </c>
      <c r="DV217" s="14">
        <f t="shared" si="469"/>
        <v>13</v>
      </c>
      <c r="DW217" s="14">
        <f t="shared" si="470"/>
        <v>53</v>
      </c>
      <c r="DX217" s="14">
        <f>INDEX(属性投放!$AW$6:$AW$85,(卡牌属性!DU217-2)*20+卡牌属性!DV217)</f>
        <v>8</v>
      </c>
      <c r="DY217" s="14">
        <f>INDEX(属性投放!BP$6:BP$85,卡牌属性!$DW217)</f>
        <v>650</v>
      </c>
      <c r="DZ217" s="14">
        <f>INDEX(属性投放!BQ$6:BQ$85,卡牌属性!$DW217)</f>
        <v>325</v>
      </c>
      <c r="EA217" s="14">
        <f>INDEX(属性投放!BR$6:BR$85,卡牌属性!$DW217)</f>
        <v>6500</v>
      </c>
      <c r="EB217" s="14">
        <f t="shared" si="485"/>
        <v>4026</v>
      </c>
      <c r="EC217" s="14">
        <f t="shared" si="486"/>
        <v>4186</v>
      </c>
      <c r="ED217" s="14">
        <f t="shared" si="487"/>
        <v>4818</v>
      </c>
      <c r="EE217" s="14">
        <f t="shared" si="488"/>
        <v>4818</v>
      </c>
      <c r="EF217" s="14">
        <f t="shared" si="489"/>
        <v>5120</v>
      </c>
      <c r="EG217" s="14">
        <f t="shared" si="490"/>
        <v>2051</v>
      </c>
      <c r="EH217" s="14">
        <f t="shared" si="491"/>
        <v>2344</v>
      </c>
      <c r="EI217" s="14">
        <f t="shared" si="492"/>
        <v>2344</v>
      </c>
      <c r="EJ217" s="14">
        <f t="shared" si="493"/>
        <v>2479</v>
      </c>
      <c r="EK217" s="14">
        <f t="shared" si="494"/>
        <v>2614</v>
      </c>
      <c r="EL217" s="14">
        <f t="shared" si="495"/>
        <v>49450</v>
      </c>
      <c r="EM217" s="14">
        <f t="shared" si="496"/>
        <v>52500</v>
      </c>
      <c r="EN217" s="14">
        <f t="shared" si="497"/>
        <v>52500</v>
      </c>
      <c r="EO217" s="14">
        <f t="shared" si="498"/>
        <v>59600</v>
      </c>
      <c r="EP217" s="14">
        <f t="shared" si="499"/>
        <v>71000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  <c r="FF217" s="14">
        <f>INDEX(属性投放!$BP$6:$BP$85,(卡牌属性!$DU217-2)*20+卡牌属性!$DV217)</f>
        <v>650</v>
      </c>
      <c r="FG217" s="14">
        <f>INDEX(属性投放!$BP$6:$BP$85,(卡牌属性!$DU217-2)*20+卡牌属性!$DV217)</f>
        <v>650</v>
      </c>
      <c r="FH217" s="14">
        <f>INDEX(属性投放!$BP$6:$BP$85,(卡牌属性!$DU217-2)*20+卡牌属性!$DV217)</f>
        <v>650</v>
      </c>
      <c r="FI217" s="14">
        <f>INDEX(属性投放!$BP$6:$BP$85,(卡牌属性!$DU217-2)*20+卡牌属性!$DV217)</f>
        <v>650</v>
      </c>
      <c r="FJ217" s="14">
        <f>INDEX(属性投放!$BP$6:$BP$85,(卡牌属性!$DU217-2)*20+卡牌属性!$DV217)</f>
        <v>650</v>
      </c>
      <c r="FK217" s="14">
        <f>INDEX(属性投放!$BQ$6:$BQ$85,(卡牌属性!$DU217-2)*20+卡牌属性!$DV217)</f>
        <v>325</v>
      </c>
      <c r="FL217" s="14">
        <f>INDEX(属性投放!$BQ$6:$BQ$85,(卡牌属性!$DU217-2)*20+卡牌属性!$DV217)</f>
        <v>325</v>
      </c>
      <c r="FM217" s="14">
        <f>INDEX(属性投放!$BQ$6:$BQ$85,(卡牌属性!$DU217-2)*20+卡牌属性!$DV217)</f>
        <v>325</v>
      </c>
      <c r="FN217" s="14">
        <f>INDEX(属性投放!$BQ$6:$BQ$85,(卡牌属性!$DU217-2)*20+卡牌属性!$DV217)</f>
        <v>325</v>
      </c>
      <c r="FO217" s="14">
        <f>INDEX(属性投放!$BQ$6:$BQ$85,(卡牌属性!$DU217-2)*20+卡牌属性!$DV217)</f>
        <v>325</v>
      </c>
      <c r="FP217" s="14">
        <f>INDEX(属性投放!$BR$6:$BR$85,(卡牌属性!$DU217-2)*20+卡牌属性!$DV217)</f>
        <v>6500</v>
      </c>
      <c r="FQ217" s="14">
        <f>INDEX(属性投放!$BR$6:$BR$85,(卡牌属性!$DU217-2)*20+卡牌属性!$DV217)</f>
        <v>6500</v>
      </c>
      <c r="FR217" s="14">
        <f>INDEX(属性投放!$BR$6:$BR$85,(卡牌属性!$DU217-2)*20+卡牌属性!$DV217)</f>
        <v>6500</v>
      </c>
      <c r="FS217" s="14">
        <f>INDEX(属性投放!$BR$6:$BR$85,(卡牌属性!$DU217-2)*20+卡牌属性!$DV217)</f>
        <v>6500</v>
      </c>
      <c r="FT217" s="14">
        <f>INDEX(属性投放!$BR$6:$BR$85,(卡牌属性!$DU217-2)*20+卡牌属性!$DV217)</f>
        <v>6500</v>
      </c>
    </row>
    <row r="218" spans="31:176" ht="16.5" x14ac:dyDescent="0.2">
      <c r="AE218" s="13">
        <v>214</v>
      </c>
      <c r="AF218" s="13">
        <f t="shared" si="471"/>
        <v>11</v>
      </c>
      <c r="AG218" s="13">
        <f t="shared" si="456"/>
        <v>3</v>
      </c>
      <c r="AH218" s="14">
        <f t="shared" si="457"/>
        <v>1101011</v>
      </c>
      <c r="AI218" s="14" t="str">
        <f t="shared" si="458"/>
        <v>阎风吒14突</v>
      </c>
      <c r="AJ218" s="25" t="s">
        <v>162</v>
      </c>
      <c r="AK218" s="14">
        <v>1</v>
      </c>
      <c r="AL218" s="14">
        <f t="shared" si="459"/>
        <v>14</v>
      </c>
      <c r="AM218" s="14">
        <f>INDEX(属性投放!$DE$6:$DE$85,(卡牌属性!AG218-2)*20+卡牌属性!AL218)</f>
        <v>7071</v>
      </c>
      <c r="AN218" s="14">
        <f t="shared" si="479"/>
        <v>7071</v>
      </c>
      <c r="AO218" s="14">
        <f t="shared" si="479"/>
        <v>7071</v>
      </c>
      <c r="AP218" s="14">
        <f t="shared" si="479"/>
        <v>7071</v>
      </c>
      <c r="AQ218" s="14">
        <f t="shared" si="479"/>
        <v>7071</v>
      </c>
      <c r="AR218" s="14">
        <f>INDEX(属性投放!$DF$6:$DF$85,(卡牌属性!AG218-2)*20+卡牌属性!AL218)</f>
        <v>3508</v>
      </c>
      <c r="AS218" s="14">
        <f t="shared" si="480"/>
        <v>3508</v>
      </c>
      <c r="AT218" s="14">
        <f t="shared" si="480"/>
        <v>3508</v>
      </c>
      <c r="AU218" s="14">
        <f t="shared" si="480"/>
        <v>3508</v>
      </c>
      <c r="AV218" s="14">
        <f t="shared" si="480"/>
        <v>3508</v>
      </c>
      <c r="AW218" s="14">
        <f>INDEX(属性投放!$DG$6:$DG$85,(卡牌属性!AG218-2)*20+卡牌属性!AL218)</f>
        <v>35255</v>
      </c>
      <c r="AX218" s="14">
        <f t="shared" si="481"/>
        <v>35255</v>
      </c>
      <c r="AY218" s="14">
        <f t="shared" si="481"/>
        <v>35255</v>
      </c>
      <c r="AZ218" s="14">
        <f t="shared" si="481"/>
        <v>35255</v>
      </c>
      <c r="BA218" s="14">
        <f t="shared" si="481"/>
        <v>35255</v>
      </c>
      <c r="BB218" s="14">
        <f>INDEX(属性投放!$DK$6:$DK$85,(卡牌属性!AG218-2)*20+卡牌属性!AL218)</f>
        <v>211</v>
      </c>
      <c r="BC218" s="14">
        <f t="shared" si="482"/>
        <v>211</v>
      </c>
      <c r="BD218" s="14">
        <f t="shared" si="482"/>
        <v>211</v>
      </c>
      <c r="BE218" s="14">
        <f t="shared" si="482"/>
        <v>211</v>
      </c>
      <c r="BF218" s="14">
        <f t="shared" si="482"/>
        <v>211</v>
      </c>
      <c r="BG218" s="14">
        <f>INDEX(属性投放!$DL$6:$DL$85,(卡牌属性!AG218-2)*20+卡牌属性!AL218)</f>
        <v>106</v>
      </c>
      <c r="BH218" s="14">
        <f t="shared" si="483"/>
        <v>106</v>
      </c>
      <c r="BI218" s="14">
        <f t="shared" si="483"/>
        <v>106</v>
      </c>
      <c r="BJ218" s="14">
        <f t="shared" si="483"/>
        <v>106</v>
      </c>
      <c r="BK218" s="14">
        <f t="shared" si="483"/>
        <v>106</v>
      </c>
      <c r="BL218" s="14">
        <f>INDEX(属性投放!$DM$6:$DM$85,(卡牌属性!AG218-2)*20+卡牌属性!AL218)</f>
        <v>1055</v>
      </c>
      <c r="BM218" s="14">
        <f t="shared" si="484"/>
        <v>1055</v>
      </c>
      <c r="BN218" s="14">
        <f t="shared" si="484"/>
        <v>1055</v>
      </c>
      <c r="BO218" s="14">
        <f t="shared" si="484"/>
        <v>1055</v>
      </c>
      <c r="BP218" s="14">
        <f t="shared" si="484"/>
        <v>1055</v>
      </c>
      <c r="BU218" s="13">
        <v>214</v>
      </c>
      <c r="BV218" s="13">
        <f t="shared" si="460"/>
        <v>11</v>
      </c>
      <c r="BW218" s="14">
        <f t="shared" si="461"/>
        <v>4</v>
      </c>
      <c r="BX218" s="14">
        <f t="shared" si="462"/>
        <v>1102011</v>
      </c>
      <c r="BY218" s="14" t="str">
        <f t="shared" si="463"/>
        <v>张飞14突</v>
      </c>
      <c r="BZ218" s="25" t="s">
        <v>162</v>
      </c>
      <c r="CA218" s="14">
        <v>2</v>
      </c>
      <c r="CB218" s="14">
        <f t="shared" si="464"/>
        <v>14</v>
      </c>
      <c r="CC218" s="14" t="s">
        <v>21</v>
      </c>
      <c r="CD218" s="14">
        <f>INDEX(属性投放!$AY$6:$AY$85,(BW218-2)*20+CB218)</f>
        <v>10908</v>
      </c>
      <c r="CE218" s="14" t="s">
        <v>22</v>
      </c>
      <c r="CF218" s="14">
        <f>INDEX(属性投放!$AZ$6:$AZ$85,(BW218-2)*20+CB218)</f>
        <v>5392</v>
      </c>
      <c r="CG218" s="14" t="s">
        <v>674</v>
      </c>
      <c r="CH218" s="14">
        <f>INDEX(属性投放!$BA$6:$BA$85,(BW218-2)*20+CB218)</f>
        <v>107580</v>
      </c>
      <c r="CI218" s="14" t="s">
        <v>21</v>
      </c>
      <c r="CJ218" s="14">
        <f>INDEX(属性投放!$BB$6:$BB$85,(BW218-2)*20+CB218)</f>
        <v>40</v>
      </c>
      <c r="CK218" s="14" t="s">
        <v>22</v>
      </c>
      <c r="CL218" s="14">
        <f>INDEX(属性投放!$BC$6:$BC$85,(BW218-2)*20+CB218)</f>
        <v>20</v>
      </c>
      <c r="CM218" s="14" t="s">
        <v>674</v>
      </c>
      <c r="CN218" s="14">
        <f>INDEX(属性投放!$BD$6:$BD$85,(BW218-2)*20+CB218)</f>
        <v>400</v>
      </c>
      <c r="CQ218" s="13">
        <v>214</v>
      </c>
      <c r="CR218" s="13">
        <f t="shared" si="472"/>
        <v>5</v>
      </c>
      <c r="CS218" s="13">
        <f t="shared" si="473"/>
        <v>6</v>
      </c>
      <c r="CT218" s="14">
        <f t="shared" si="474"/>
        <v>3</v>
      </c>
      <c r="CU218" s="14">
        <f t="shared" si="475"/>
        <v>1102005</v>
      </c>
      <c r="CV218" s="14" t="str">
        <f>INDEX($O$6:$O$36,CR218)&amp;"-"&amp;INDEX(属性投放!$AB$7:$AB$36,CX218)&amp;"-魂火-"&amp;CZ218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701</v>
      </c>
      <c r="CZ218" s="14">
        <f>INDEX(属性投放!$AM$7:$AM$58,CS218)</f>
        <v>1</v>
      </c>
      <c r="DA218" s="14">
        <f t="shared" si="465"/>
        <v>6</v>
      </c>
      <c r="DB218" s="14">
        <f>INDEX(属性投放!$AN$7:$AN$58,DA218)</f>
        <v>30</v>
      </c>
      <c r="DC218" s="14" t="s">
        <v>702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703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704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6"/>
        <v>1102011</v>
      </c>
      <c r="DQ218" s="14" t="str">
        <f t="shared" si="467"/>
        <v>张飞14突</v>
      </c>
      <c r="DR218" s="14">
        <f t="shared" si="476"/>
        <v>5</v>
      </c>
      <c r="DS218" s="14">
        <f t="shared" si="477"/>
        <v>6</v>
      </c>
      <c r="DT218" s="14">
        <f t="shared" si="478"/>
        <v>8</v>
      </c>
      <c r="DU218" s="14">
        <f t="shared" si="468"/>
        <v>4</v>
      </c>
      <c r="DV218" s="14">
        <f t="shared" si="469"/>
        <v>14</v>
      </c>
      <c r="DW218" s="14">
        <f t="shared" si="470"/>
        <v>54</v>
      </c>
      <c r="DX218" s="14">
        <f>INDEX(属性投放!$AW$6:$AW$85,(卡牌属性!DU218-2)*20+卡牌属性!DV218)</f>
        <v>7</v>
      </c>
      <c r="DY218" s="14">
        <f>INDEX(属性投放!BP$6:BP$85,卡牌属性!$DW218)</f>
        <v>720</v>
      </c>
      <c r="DZ218" s="14">
        <f>INDEX(属性投放!BQ$6:BQ$85,卡牌属性!$DW218)</f>
        <v>360</v>
      </c>
      <c r="EA218" s="14">
        <f>INDEX(属性投放!BR$6:BR$85,卡牌属性!$DW218)</f>
        <v>7200</v>
      </c>
      <c r="EB218" s="14">
        <f t="shared" si="485"/>
        <v>4876</v>
      </c>
      <c r="EC218" s="14">
        <f t="shared" si="486"/>
        <v>5044</v>
      </c>
      <c r="ED218" s="14">
        <f t="shared" si="487"/>
        <v>5788</v>
      </c>
      <c r="EE218" s="14">
        <f t="shared" si="488"/>
        <v>5788</v>
      </c>
      <c r="EF218" s="14">
        <f t="shared" si="489"/>
        <v>6130</v>
      </c>
      <c r="EG218" s="14">
        <f t="shared" si="490"/>
        <v>2480</v>
      </c>
      <c r="EH218" s="14">
        <f t="shared" si="491"/>
        <v>2829</v>
      </c>
      <c r="EI218" s="14">
        <f t="shared" si="492"/>
        <v>2829</v>
      </c>
      <c r="EJ218" s="14">
        <f t="shared" si="493"/>
        <v>2988</v>
      </c>
      <c r="EK218" s="14">
        <f t="shared" si="494"/>
        <v>3139</v>
      </c>
      <c r="EL218" s="14">
        <f t="shared" si="495"/>
        <v>59550</v>
      </c>
      <c r="EM218" s="14">
        <f t="shared" si="496"/>
        <v>63000</v>
      </c>
      <c r="EN218" s="14">
        <f t="shared" si="497"/>
        <v>63000</v>
      </c>
      <c r="EO218" s="14">
        <f t="shared" si="498"/>
        <v>72100</v>
      </c>
      <c r="EP218" s="14">
        <f t="shared" si="499"/>
        <v>85500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  <c r="FF218" s="14">
        <f>INDEX(属性投放!$BP$6:$BP$85,(卡牌属性!$DU218-2)*20+卡牌属性!$DV218)</f>
        <v>720</v>
      </c>
      <c r="FG218" s="14">
        <f>INDEX(属性投放!$BP$6:$BP$85,(卡牌属性!$DU218-2)*20+卡牌属性!$DV218)</f>
        <v>720</v>
      </c>
      <c r="FH218" s="14">
        <f>INDEX(属性投放!$BP$6:$BP$85,(卡牌属性!$DU218-2)*20+卡牌属性!$DV218)</f>
        <v>720</v>
      </c>
      <c r="FI218" s="14">
        <f>INDEX(属性投放!$BP$6:$BP$85,(卡牌属性!$DU218-2)*20+卡牌属性!$DV218)</f>
        <v>720</v>
      </c>
      <c r="FJ218" s="14">
        <f>INDEX(属性投放!$BP$6:$BP$85,(卡牌属性!$DU218-2)*20+卡牌属性!$DV218)</f>
        <v>720</v>
      </c>
      <c r="FK218" s="14">
        <f>INDEX(属性投放!$BQ$6:$BQ$85,(卡牌属性!$DU218-2)*20+卡牌属性!$DV218)</f>
        <v>360</v>
      </c>
      <c r="FL218" s="14">
        <f>INDEX(属性投放!$BQ$6:$BQ$85,(卡牌属性!$DU218-2)*20+卡牌属性!$DV218)</f>
        <v>360</v>
      </c>
      <c r="FM218" s="14">
        <f>INDEX(属性投放!$BQ$6:$BQ$85,(卡牌属性!$DU218-2)*20+卡牌属性!$DV218)</f>
        <v>360</v>
      </c>
      <c r="FN218" s="14">
        <f>INDEX(属性投放!$BQ$6:$BQ$85,(卡牌属性!$DU218-2)*20+卡牌属性!$DV218)</f>
        <v>360</v>
      </c>
      <c r="FO218" s="14">
        <f>INDEX(属性投放!$BQ$6:$BQ$85,(卡牌属性!$DU218-2)*20+卡牌属性!$DV218)</f>
        <v>360</v>
      </c>
      <c r="FP218" s="14">
        <f>INDEX(属性投放!$BR$6:$BR$85,(卡牌属性!$DU218-2)*20+卡牌属性!$DV218)</f>
        <v>7200</v>
      </c>
      <c r="FQ218" s="14">
        <f>INDEX(属性投放!$BR$6:$BR$85,(卡牌属性!$DU218-2)*20+卡牌属性!$DV218)</f>
        <v>7200</v>
      </c>
      <c r="FR218" s="14">
        <f>INDEX(属性投放!$BR$6:$BR$85,(卡牌属性!$DU218-2)*20+卡牌属性!$DV218)</f>
        <v>7200</v>
      </c>
      <c r="FS218" s="14">
        <f>INDEX(属性投放!$BR$6:$BR$85,(卡牌属性!$DU218-2)*20+卡牌属性!$DV218)</f>
        <v>7200</v>
      </c>
      <c r="FT218" s="14">
        <f>INDEX(属性投放!$BR$6:$BR$85,(卡牌属性!$DU218-2)*20+卡牌属性!$DV218)</f>
        <v>7200</v>
      </c>
    </row>
    <row r="219" spans="31:176" ht="16.5" x14ac:dyDescent="0.2">
      <c r="AE219" s="13">
        <v>215</v>
      </c>
      <c r="AF219" s="13">
        <f t="shared" si="471"/>
        <v>11</v>
      </c>
      <c r="AG219" s="13">
        <f t="shared" si="456"/>
        <v>3</v>
      </c>
      <c r="AH219" s="14">
        <f t="shared" si="457"/>
        <v>1101011</v>
      </c>
      <c r="AI219" s="14" t="str">
        <f t="shared" si="458"/>
        <v>阎风吒15突</v>
      </c>
      <c r="AJ219" s="25" t="s">
        <v>162</v>
      </c>
      <c r="AK219" s="14">
        <v>1</v>
      </c>
      <c r="AL219" s="14">
        <f t="shared" si="459"/>
        <v>15</v>
      </c>
      <c r="AM219" s="14">
        <f>INDEX(属性投放!$DE$6:$DE$85,(卡牌属性!AG219-2)*20+卡牌属性!AL219)</f>
        <v>7673</v>
      </c>
      <c r="AN219" s="14">
        <f t="shared" si="479"/>
        <v>7673</v>
      </c>
      <c r="AO219" s="14">
        <f t="shared" si="479"/>
        <v>7673</v>
      </c>
      <c r="AP219" s="14">
        <f t="shared" si="479"/>
        <v>7673</v>
      </c>
      <c r="AQ219" s="14">
        <f t="shared" si="479"/>
        <v>7673</v>
      </c>
      <c r="AR219" s="14">
        <f>INDEX(属性投放!$DF$6:$DF$85,(卡牌属性!AG219-2)*20+卡牌属性!AL219)</f>
        <v>3810</v>
      </c>
      <c r="AS219" s="14">
        <f t="shared" si="480"/>
        <v>3810</v>
      </c>
      <c r="AT219" s="14">
        <f t="shared" si="480"/>
        <v>3810</v>
      </c>
      <c r="AU219" s="14">
        <f t="shared" si="480"/>
        <v>3810</v>
      </c>
      <c r="AV219" s="14">
        <f t="shared" si="480"/>
        <v>3810</v>
      </c>
      <c r="AW219" s="14">
        <f>INDEX(属性投放!$DG$6:$DG$85,(卡牌属性!AG219-2)*20+卡牌属性!AL219)</f>
        <v>38265</v>
      </c>
      <c r="AX219" s="14">
        <f t="shared" si="481"/>
        <v>38265</v>
      </c>
      <c r="AY219" s="14">
        <f t="shared" si="481"/>
        <v>38265</v>
      </c>
      <c r="AZ219" s="14">
        <f t="shared" si="481"/>
        <v>38265</v>
      </c>
      <c r="BA219" s="14">
        <f t="shared" si="481"/>
        <v>38265</v>
      </c>
      <c r="BB219" s="14">
        <f>INDEX(属性投放!$DK$6:$DK$85,(卡牌属性!AG219-2)*20+卡牌属性!AL219)</f>
        <v>211</v>
      </c>
      <c r="BC219" s="14">
        <f t="shared" si="482"/>
        <v>211</v>
      </c>
      <c r="BD219" s="14">
        <f t="shared" si="482"/>
        <v>211</v>
      </c>
      <c r="BE219" s="14">
        <f t="shared" si="482"/>
        <v>211</v>
      </c>
      <c r="BF219" s="14">
        <f t="shared" si="482"/>
        <v>211</v>
      </c>
      <c r="BG219" s="14">
        <f>INDEX(属性投放!$DL$6:$DL$85,(卡牌属性!AG219-2)*20+卡牌属性!AL219)</f>
        <v>106</v>
      </c>
      <c r="BH219" s="14">
        <f t="shared" si="483"/>
        <v>106</v>
      </c>
      <c r="BI219" s="14">
        <f t="shared" si="483"/>
        <v>106</v>
      </c>
      <c r="BJ219" s="14">
        <f t="shared" si="483"/>
        <v>106</v>
      </c>
      <c r="BK219" s="14">
        <f t="shared" si="483"/>
        <v>106</v>
      </c>
      <c r="BL219" s="14">
        <f>INDEX(属性投放!$DM$6:$DM$85,(卡牌属性!AG219-2)*20+卡牌属性!AL219)</f>
        <v>1055</v>
      </c>
      <c r="BM219" s="14">
        <f t="shared" si="484"/>
        <v>1055</v>
      </c>
      <c r="BN219" s="14">
        <f t="shared" si="484"/>
        <v>1055</v>
      </c>
      <c r="BO219" s="14">
        <f t="shared" si="484"/>
        <v>1055</v>
      </c>
      <c r="BP219" s="14">
        <f t="shared" si="484"/>
        <v>1055</v>
      </c>
      <c r="BU219" s="13">
        <v>215</v>
      </c>
      <c r="BV219" s="13">
        <f t="shared" si="460"/>
        <v>11</v>
      </c>
      <c r="BW219" s="14">
        <f t="shared" si="461"/>
        <v>4</v>
      </c>
      <c r="BX219" s="14">
        <f t="shared" si="462"/>
        <v>1102011</v>
      </c>
      <c r="BY219" s="14" t="str">
        <f t="shared" si="463"/>
        <v>张飞15突</v>
      </c>
      <c r="BZ219" s="25" t="s">
        <v>162</v>
      </c>
      <c r="CA219" s="14">
        <v>2</v>
      </c>
      <c r="CB219" s="14">
        <f t="shared" si="464"/>
        <v>15</v>
      </c>
      <c r="CC219" s="14" t="s">
        <v>21</v>
      </c>
      <c r="CD219" s="14">
        <f>INDEX(属性投放!$AY$6:$AY$85,(BW219-2)*20+CB219)</f>
        <v>13348</v>
      </c>
      <c r="CE219" s="14" t="s">
        <v>22</v>
      </c>
      <c r="CF219" s="14">
        <f>INDEX(属性投放!$AZ$6:$AZ$85,(BW219-2)*20+CB219)</f>
        <v>6612</v>
      </c>
      <c r="CG219" s="14" t="s">
        <v>674</v>
      </c>
      <c r="CH219" s="14">
        <f>INDEX(属性投放!$BA$6:$BA$85,(BW219-2)*20+CB219)</f>
        <v>131980</v>
      </c>
      <c r="CI219" s="14" t="s">
        <v>21</v>
      </c>
      <c r="CJ219" s="14">
        <f>INDEX(属性投放!$BB$6:$BB$85,(BW219-2)*20+CB219)</f>
        <v>40</v>
      </c>
      <c r="CK219" s="14" t="s">
        <v>22</v>
      </c>
      <c r="CL219" s="14">
        <f>INDEX(属性投放!$BC$6:$BC$85,(BW219-2)*20+CB219)</f>
        <v>20</v>
      </c>
      <c r="CM219" s="14" t="s">
        <v>674</v>
      </c>
      <c r="CN219" s="14">
        <f>INDEX(属性投放!$BD$6:$BD$85,(BW219-2)*20+CB219)</f>
        <v>400</v>
      </c>
      <c r="CQ219" s="13">
        <v>215</v>
      </c>
      <c r="CR219" s="13">
        <f t="shared" si="472"/>
        <v>5</v>
      </c>
      <c r="CS219" s="13">
        <f t="shared" si="473"/>
        <v>7</v>
      </c>
      <c r="CT219" s="14">
        <f t="shared" si="474"/>
        <v>3</v>
      </c>
      <c r="CU219" s="14">
        <f t="shared" si="475"/>
        <v>1102005</v>
      </c>
      <c r="CV219" s="14" t="str">
        <f>INDEX($O$6:$O$36,CR219)&amp;"-"&amp;INDEX(属性投放!$AB$7:$AB$36,CX219)&amp;"-魂火-"&amp;CZ219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701</v>
      </c>
      <c r="CZ219" s="14">
        <f>INDEX(属性投放!$AM$7:$AM$58,CS219)</f>
        <v>2</v>
      </c>
      <c r="DA219" s="14">
        <f t="shared" si="465"/>
        <v>7</v>
      </c>
      <c r="DB219" s="14">
        <f>INDEX(属性投放!$AN$7:$AN$58,DA219)</f>
        <v>35</v>
      </c>
      <c r="DC219" s="14" t="s">
        <v>702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703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704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6"/>
        <v>1102011</v>
      </c>
      <c r="DQ219" s="14" t="str">
        <f t="shared" si="467"/>
        <v>张飞15突</v>
      </c>
      <c r="DR219" s="14">
        <f t="shared" si="476"/>
        <v>5</v>
      </c>
      <c r="DS219" s="14">
        <f t="shared" si="477"/>
        <v>6</v>
      </c>
      <c r="DT219" s="14">
        <f t="shared" si="478"/>
        <v>8</v>
      </c>
      <c r="DU219" s="14">
        <f t="shared" si="468"/>
        <v>4</v>
      </c>
      <c r="DV219" s="14">
        <f t="shared" si="469"/>
        <v>15</v>
      </c>
      <c r="DW219" s="14">
        <f t="shared" si="470"/>
        <v>55</v>
      </c>
      <c r="DX219" s="14">
        <f>INDEX(属性投放!$AW$6:$AW$85,(卡牌属性!DU219-2)*20+卡牌属性!DV219)</f>
        <v>8</v>
      </c>
      <c r="DY219" s="14">
        <f>INDEX(属性投放!BP$6:BP$85,卡牌属性!$DW219)</f>
        <v>1250</v>
      </c>
      <c r="DZ219" s="14">
        <f>INDEX(属性投放!BQ$6:BQ$85,卡牌属性!$DW219)</f>
        <v>625</v>
      </c>
      <c r="EA219" s="14">
        <f>INDEX(属性投放!BR$6:BR$85,卡牌属性!$DW219)</f>
        <v>12500</v>
      </c>
      <c r="EB219" s="14">
        <f t="shared" si="485"/>
        <v>5771</v>
      </c>
      <c r="EC219" s="14">
        <f t="shared" si="486"/>
        <v>5946</v>
      </c>
      <c r="ED219" s="14">
        <f t="shared" si="487"/>
        <v>6788</v>
      </c>
      <c r="EE219" s="14">
        <f t="shared" si="488"/>
        <v>6788</v>
      </c>
      <c r="EF219" s="14">
        <f t="shared" si="489"/>
        <v>7165</v>
      </c>
      <c r="EG219" s="14">
        <f t="shared" si="490"/>
        <v>2931</v>
      </c>
      <c r="EH219" s="14">
        <f t="shared" si="491"/>
        <v>3329</v>
      </c>
      <c r="EI219" s="14">
        <f t="shared" si="492"/>
        <v>3329</v>
      </c>
      <c r="EJ219" s="14">
        <f t="shared" si="493"/>
        <v>3509</v>
      </c>
      <c r="EK219" s="14">
        <f t="shared" si="494"/>
        <v>3674</v>
      </c>
      <c r="EL219" s="14">
        <f t="shared" si="495"/>
        <v>69900</v>
      </c>
      <c r="EM219" s="14">
        <f t="shared" si="496"/>
        <v>73700</v>
      </c>
      <c r="EN219" s="14">
        <f t="shared" si="497"/>
        <v>73700</v>
      </c>
      <c r="EO219" s="14">
        <f t="shared" si="498"/>
        <v>84550</v>
      </c>
      <c r="EP219" s="14">
        <f t="shared" si="499"/>
        <v>99700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  <c r="FF219" s="14">
        <f>INDEX(属性投放!$BP$6:$BP$85,(卡牌属性!$DU219-2)*20+卡牌属性!$DV219)</f>
        <v>1250</v>
      </c>
      <c r="FG219" s="14">
        <f>INDEX(属性投放!$BP$6:$BP$85,(卡牌属性!$DU219-2)*20+卡牌属性!$DV219)</f>
        <v>1250</v>
      </c>
      <c r="FH219" s="14">
        <f>INDEX(属性投放!$BP$6:$BP$85,(卡牌属性!$DU219-2)*20+卡牌属性!$DV219)</f>
        <v>1250</v>
      </c>
      <c r="FI219" s="14">
        <f>INDEX(属性投放!$BP$6:$BP$85,(卡牌属性!$DU219-2)*20+卡牌属性!$DV219)</f>
        <v>1250</v>
      </c>
      <c r="FJ219" s="14">
        <f>INDEX(属性投放!$BP$6:$BP$85,(卡牌属性!$DU219-2)*20+卡牌属性!$DV219)</f>
        <v>1250</v>
      </c>
      <c r="FK219" s="14">
        <f>INDEX(属性投放!$BQ$6:$BQ$85,(卡牌属性!$DU219-2)*20+卡牌属性!$DV219)</f>
        <v>625</v>
      </c>
      <c r="FL219" s="14">
        <f>INDEX(属性投放!$BQ$6:$BQ$85,(卡牌属性!$DU219-2)*20+卡牌属性!$DV219)</f>
        <v>625</v>
      </c>
      <c r="FM219" s="14">
        <f>INDEX(属性投放!$BQ$6:$BQ$85,(卡牌属性!$DU219-2)*20+卡牌属性!$DV219)</f>
        <v>625</v>
      </c>
      <c r="FN219" s="14">
        <f>INDEX(属性投放!$BQ$6:$BQ$85,(卡牌属性!$DU219-2)*20+卡牌属性!$DV219)</f>
        <v>625</v>
      </c>
      <c r="FO219" s="14">
        <f>INDEX(属性投放!$BQ$6:$BQ$85,(卡牌属性!$DU219-2)*20+卡牌属性!$DV219)</f>
        <v>625</v>
      </c>
      <c r="FP219" s="14">
        <f>INDEX(属性投放!$BR$6:$BR$85,(卡牌属性!$DU219-2)*20+卡牌属性!$DV219)</f>
        <v>12500</v>
      </c>
      <c r="FQ219" s="14">
        <f>INDEX(属性投放!$BR$6:$BR$85,(卡牌属性!$DU219-2)*20+卡牌属性!$DV219)</f>
        <v>12500</v>
      </c>
      <c r="FR219" s="14">
        <f>INDEX(属性投放!$BR$6:$BR$85,(卡牌属性!$DU219-2)*20+卡牌属性!$DV219)</f>
        <v>12500</v>
      </c>
      <c r="FS219" s="14">
        <f>INDEX(属性投放!$BR$6:$BR$85,(卡牌属性!$DU219-2)*20+卡牌属性!$DV219)</f>
        <v>12500</v>
      </c>
      <c r="FT219" s="14">
        <f>INDEX(属性投放!$BR$6:$BR$85,(卡牌属性!$DU219-2)*20+卡牌属性!$DV219)</f>
        <v>12500</v>
      </c>
    </row>
    <row r="220" spans="31:176" ht="16.5" x14ac:dyDescent="0.2">
      <c r="AE220" s="13">
        <v>216</v>
      </c>
      <c r="AF220" s="13">
        <f t="shared" si="471"/>
        <v>11</v>
      </c>
      <c r="AG220" s="13">
        <f t="shared" si="456"/>
        <v>3</v>
      </c>
      <c r="AH220" s="14">
        <f t="shared" si="457"/>
        <v>1101011</v>
      </c>
      <c r="AI220" s="14" t="str">
        <f t="shared" si="458"/>
        <v>阎风吒16突</v>
      </c>
      <c r="AJ220" s="25" t="s">
        <v>162</v>
      </c>
      <c r="AK220" s="14">
        <v>1</v>
      </c>
      <c r="AL220" s="14">
        <f t="shared" si="459"/>
        <v>16</v>
      </c>
      <c r="AM220" s="14">
        <f>INDEX(属性投放!$DE$6:$DE$85,(卡牌属性!AG220-2)*20+卡牌属性!AL220)</f>
        <v>13550</v>
      </c>
      <c r="AN220" s="14">
        <f t="shared" si="479"/>
        <v>13550</v>
      </c>
      <c r="AO220" s="14">
        <f t="shared" si="479"/>
        <v>13550</v>
      </c>
      <c r="AP220" s="14">
        <f t="shared" si="479"/>
        <v>13550</v>
      </c>
      <c r="AQ220" s="14">
        <f t="shared" si="479"/>
        <v>13550</v>
      </c>
      <c r="AR220" s="14">
        <f>INDEX(属性投放!$DF$6:$DF$85,(卡牌属性!AG220-2)*20+卡牌属性!AL220)</f>
        <v>6762</v>
      </c>
      <c r="AS220" s="14">
        <f t="shared" si="480"/>
        <v>6762</v>
      </c>
      <c r="AT220" s="14">
        <f t="shared" si="480"/>
        <v>6762</v>
      </c>
      <c r="AU220" s="14">
        <f t="shared" si="480"/>
        <v>6762</v>
      </c>
      <c r="AV220" s="14">
        <f t="shared" si="480"/>
        <v>6762</v>
      </c>
      <c r="AW220" s="14">
        <f>INDEX(属性投放!$DG$6:$DG$85,(卡牌属性!AG220-2)*20+卡牌属性!AL220)</f>
        <v>67650</v>
      </c>
      <c r="AX220" s="14">
        <f t="shared" si="481"/>
        <v>67650</v>
      </c>
      <c r="AY220" s="14">
        <f t="shared" si="481"/>
        <v>67650</v>
      </c>
      <c r="AZ220" s="14">
        <f t="shared" si="481"/>
        <v>67650</v>
      </c>
      <c r="BA220" s="14">
        <f t="shared" si="481"/>
        <v>67650</v>
      </c>
      <c r="BB220" s="14">
        <f>INDEX(属性投放!$DK$6:$DK$85,(卡牌属性!AG220-2)*20+卡牌属性!AL220)</f>
        <v>314</v>
      </c>
      <c r="BC220" s="14">
        <f t="shared" si="482"/>
        <v>314</v>
      </c>
      <c r="BD220" s="14">
        <f t="shared" si="482"/>
        <v>314</v>
      </c>
      <c r="BE220" s="14">
        <f t="shared" si="482"/>
        <v>314</v>
      </c>
      <c r="BF220" s="14">
        <f t="shared" si="482"/>
        <v>314</v>
      </c>
      <c r="BG220" s="14">
        <f>INDEX(属性投放!$DL$6:$DL$85,(卡牌属性!AG220-2)*20+卡牌属性!AL220)</f>
        <v>157</v>
      </c>
      <c r="BH220" s="14">
        <f t="shared" si="483"/>
        <v>157</v>
      </c>
      <c r="BI220" s="14">
        <f t="shared" si="483"/>
        <v>157</v>
      </c>
      <c r="BJ220" s="14">
        <f t="shared" si="483"/>
        <v>157</v>
      </c>
      <c r="BK220" s="14">
        <f t="shared" si="483"/>
        <v>157</v>
      </c>
      <c r="BL220" s="14">
        <f>INDEX(属性投放!$DM$6:$DM$85,(卡牌属性!AG220-2)*20+卡牌属性!AL220)</f>
        <v>1570</v>
      </c>
      <c r="BM220" s="14">
        <f t="shared" si="484"/>
        <v>1570</v>
      </c>
      <c r="BN220" s="14">
        <f t="shared" si="484"/>
        <v>1570</v>
      </c>
      <c r="BO220" s="14">
        <f t="shared" si="484"/>
        <v>1570</v>
      </c>
      <c r="BP220" s="14">
        <f t="shared" si="484"/>
        <v>1570</v>
      </c>
      <c r="BU220" s="13">
        <v>216</v>
      </c>
      <c r="BV220" s="13">
        <f t="shared" si="460"/>
        <v>11</v>
      </c>
      <c r="BW220" s="14">
        <f t="shared" si="461"/>
        <v>4</v>
      </c>
      <c r="BX220" s="14">
        <f t="shared" si="462"/>
        <v>1102011</v>
      </c>
      <c r="BY220" s="14" t="str">
        <f t="shared" si="463"/>
        <v>张飞16突</v>
      </c>
      <c r="BZ220" s="25" t="s">
        <v>162</v>
      </c>
      <c r="CA220" s="14">
        <v>2</v>
      </c>
      <c r="CB220" s="14">
        <f t="shared" si="464"/>
        <v>16</v>
      </c>
      <c r="CC220" s="14" t="s">
        <v>21</v>
      </c>
      <c r="CD220" s="14">
        <f>INDEX(属性投放!$AY$6:$AY$85,(BW220-2)*20+CB220)</f>
        <v>16718</v>
      </c>
      <c r="CE220" s="14" t="s">
        <v>22</v>
      </c>
      <c r="CF220" s="14">
        <f>INDEX(属性投放!$AZ$6:$AZ$85,(BW220-2)*20+CB220)</f>
        <v>8297</v>
      </c>
      <c r="CG220" s="14" t="s">
        <v>674</v>
      </c>
      <c r="CH220" s="14">
        <f>INDEX(属性投放!$BA$6:$BA$85,(BW220-2)*20+CB220)</f>
        <v>165680</v>
      </c>
      <c r="CI220" s="14" t="s">
        <v>21</v>
      </c>
      <c r="CJ220" s="14">
        <f>INDEX(属性投放!$BB$6:$BB$85,(BW220-2)*20+CB220)</f>
        <v>50</v>
      </c>
      <c r="CK220" s="14" t="s">
        <v>22</v>
      </c>
      <c r="CL220" s="14">
        <f>INDEX(属性投放!$BC$6:$BC$85,(BW220-2)*20+CB220)</f>
        <v>25</v>
      </c>
      <c r="CM220" s="14" t="s">
        <v>674</v>
      </c>
      <c r="CN220" s="14">
        <f>INDEX(属性投放!$BD$6:$BD$85,(BW220-2)*20+CB220)</f>
        <v>500</v>
      </c>
      <c r="CQ220" s="13">
        <v>216</v>
      </c>
      <c r="CR220" s="13">
        <f t="shared" si="472"/>
        <v>5</v>
      </c>
      <c r="CS220" s="13">
        <f t="shared" si="473"/>
        <v>8</v>
      </c>
      <c r="CT220" s="14">
        <f t="shared" si="474"/>
        <v>3</v>
      </c>
      <c r="CU220" s="14">
        <f t="shared" si="475"/>
        <v>1102005</v>
      </c>
      <c r="CV220" s="14" t="str">
        <f>INDEX($O$6:$O$36,CR220)&amp;"-"&amp;INDEX(属性投放!$AB$7:$AB$36,CX220)&amp;"-魂火-"&amp;CZ220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701</v>
      </c>
      <c r="CZ220" s="14">
        <f>INDEX(属性投放!$AM$7:$AM$58,CS220)</f>
        <v>1</v>
      </c>
      <c r="DA220" s="14">
        <f t="shared" si="465"/>
        <v>8</v>
      </c>
      <c r="DB220" s="14">
        <f>INDEX(属性投放!$AN$7:$AN$58,DA220)</f>
        <v>40</v>
      </c>
      <c r="DC220" s="14" t="s">
        <v>702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703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704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6"/>
        <v>1102011</v>
      </c>
      <c r="DQ220" s="14" t="str">
        <f t="shared" si="467"/>
        <v>张飞16突</v>
      </c>
      <c r="DR220" s="14">
        <f t="shared" si="476"/>
        <v>5</v>
      </c>
      <c r="DS220" s="14">
        <f t="shared" si="477"/>
        <v>6</v>
      </c>
      <c r="DT220" s="14">
        <f t="shared" si="478"/>
        <v>8</v>
      </c>
      <c r="DU220" s="14">
        <f t="shared" si="468"/>
        <v>4</v>
      </c>
      <c r="DV220" s="14">
        <f t="shared" si="469"/>
        <v>16</v>
      </c>
      <c r="DW220" s="14">
        <f t="shared" si="470"/>
        <v>56</v>
      </c>
      <c r="DX220" s="14">
        <f>INDEX(属性投放!$AW$6:$AW$85,(卡牌属性!DU220-2)*20+卡牌属性!DV220)</f>
        <v>7</v>
      </c>
      <c r="DY220" s="14">
        <f>INDEX(属性投放!BP$6:BP$85,卡牌属性!$DW220)</f>
        <v>1250</v>
      </c>
      <c r="DZ220" s="14">
        <f>INDEX(属性投放!BQ$6:BQ$85,卡牌属性!$DW220)</f>
        <v>625</v>
      </c>
      <c r="EA220" s="14">
        <f>INDEX(属性投放!BR$6:BR$85,卡牌属性!$DW220)</f>
        <v>12500</v>
      </c>
      <c r="EB220" s="14">
        <f t="shared" si="485"/>
        <v>7221</v>
      </c>
      <c r="EC220" s="14">
        <f t="shared" si="486"/>
        <v>7404</v>
      </c>
      <c r="ED220" s="14">
        <f t="shared" si="487"/>
        <v>8358</v>
      </c>
      <c r="EE220" s="14">
        <f t="shared" si="488"/>
        <v>8358</v>
      </c>
      <c r="EF220" s="14">
        <f t="shared" si="489"/>
        <v>8775</v>
      </c>
      <c r="EG220" s="14">
        <f t="shared" si="490"/>
        <v>3660</v>
      </c>
      <c r="EH220" s="14">
        <f t="shared" si="491"/>
        <v>4114</v>
      </c>
      <c r="EI220" s="14">
        <f t="shared" si="492"/>
        <v>4114</v>
      </c>
      <c r="EJ220" s="14">
        <f t="shared" si="493"/>
        <v>4318</v>
      </c>
      <c r="EK220" s="14">
        <f t="shared" si="494"/>
        <v>4499</v>
      </c>
      <c r="EL220" s="14">
        <f t="shared" si="495"/>
        <v>86000</v>
      </c>
      <c r="EM220" s="14">
        <f t="shared" si="496"/>
        <v>90200</v>
      </c>
      <c r="EN220" s="14">
        <f t="shared" si="497"/>
        <v>90200</v>
      </c>
      <c r="EO220" s="14">
        <f t="shared" si="498"/>
        <v>103050</v>
      </c>
      <c r="EP220" s="14">
        <f t="shared" si="499"/>
        <v>120200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  <c r="FF220" s="14">
        <f>INDEX(属性投放!$BP$6:$BP$85,(卡牌属性!$DU220-2)*20+卡牌属性!$DV220)</f>
        <v>1250</v>
      </c>
      <c r="FG220" s="14">
        <f>INDEX(属性投放!$BP$6:$BP$85,(卡牌属性!$DU220-2)*20+卡牌属性!$DV220)</f>
        <v>1250</v>
      </c>
      <c r="FH220" s="14">
        <f>INDEX(属性投放!$BP$6:$BP$85,(卡牌属性!$DU220-2)*20+卡牌属性!$DV220)</f>
        <v>1250</v>
      </c>
      <c r="FI220" s="14">
        <f>INDEX(属性投放!$BP$6:$BP$85,(卡牌属性!$DU220-2)*20+卡牌属性!$DV220)</f>
        <v>1250</v>
      </c>
      <c r="FJ220" s="14">
        <f>INDEX(属性投放!$BP$6:$BP$85,(卡牌属性!$DU220-2)*20+卡牌属性!$DV220)</f>
        <v>1250</v>
      </c>
      <c r="FK220" s="14">
        <f>INDEX(属性投放!$BQ$6:$BQ$85,(卡牌属性!$DU220-2)*20+卡牌属性!$DV220)</f>
        <v>625</v>
      </c>
      <c r="FL220" s="14">
        <f>INDEX(属性投放!$BQ$6:$BQ$85,(卡牌属性!$DU220-2)*20+卡牌属性!$DV220)</f>
        <v>625</v>
      </c>
      <c r="FM220" s="14">
        <f>INDEX(属性投放!$BQ$6:$BQ$85,(卡牌属性!$DU220-2)*20+卡牌属性!$DV220)</f>
        <v>625</v>
      </c>
      <c r="FN220" s="14">
        <f>INDEX(属性投放!$BQ$6:$BQ$85,(卡牌属性!$DU220-2)*20+卡牌属性!$DV220)</f>
        <v>625</v>
      </c>
      <c r="FO220" s="14">
        <f>INDEX(属性投放!$BQ$6:$BQ$85,(卡牌属性!$DU220-2)*20+卡牌属性!$DV220)</f>
        <v>625</v>
      </c>
      <c r="FP220" s="14">
        <f>INDEX(属性投放!$BR$6:$BR$85,(卡牌属性!$DU220-2)*20+卡牌属性!$DV220)</f>
        <v>12500</v>
      </c>
      <c r="FQ220" s="14">
        <f>INDEX(属性投放!$BR$6:$BR$85,(卡牌属性!$DU220-2)*20+卡牌属性!$DV220)</f>
        <v>12500</v>
      </c>
      <c r="FR220" s="14">
        <f>INDEX(属性投放!$BR$6:$BR$85,(卡牌属性!$DU220-2)*20+卡牌属性!$DV220)</f>
        <v>12500</v>
      </c>
      <c r="FS220" s="14">
        <f>INDEX(属性投放!$BR$6:$BR$85,(卡牌属性!$DU220-2)*20+卡牌属性!$DV220)</f>
        <v>12500</v>
      </c>
      <c r="FT220" s="14">
        <f>INDEX(属性投放!$BR$6:$BR$85,(卡牌属性!$DU220-2)*20+卡牌属性!$DV220)</f>
        <v>12500</v>
      </c>
    </row>
    <row r="221" spans="31:176" ht="16.5" x14ac:dyDescent="0.2">
      <c r="AE221" s="13">
        <v>217</v>
      </c>
      <c r="AF221" s="13">
        <f t="shared" si="471"/>
        <v>11</v>
      </c>
      <c r="AG221" s="13">
        <f t="shared" si="456"/>
        <v>3</v>
      </c>
      <c r="AH221" s="14">
        <f t="shared" si="457"/>
        <v>1101011</v>
      </c>
      <c r="AI221" s="14" t="str">
        <f t="shared" si="458"/>
        <v>阎风吒17突</v>
      </c>
      <c r="AJ221" s="25" t="s">
        <v>162</v>
      </c>
      <c r="AK221" s="14">
        <v>1</v>
      </c>
      <c r="AL221" s="14">
        <f t="shared" si="459"/>
        <v>17</v>
      </c>
      <c r="AM221" s="14">
        <f>INDEX(属性投放!$DE$6:$DE$85,(卡牌属性!AG221-2)*20+卡牌属性!AL221)</f>
        <v>14671</v>
      </c>
      <c r="AN221" s="14">
        <f t="shared" si="479"/>
        <v>14671</v>
      </c>
      <c r="AO221" s="14">
        <f t="shared" si="479"/>
        <v>14671</v>
      </c>
      <c r="AP221" s="14">
        <f t="shared" si="479"/>
        <v>14671</v>
      </c>
      <c r="AQ221" s="14">
        <f t="shared" si="479"/>
        <v>14671</v>
      </c>
      <c r="AR221" s="14">
        <f>INDEX(属性投放!$DF$6:$DF$85,(卡牌属性!AG221-2)*20+卡牌属性!AL221)</f>
        <v>7323</v>
      </c>
      <c r="AS221" s="14">
        <f t="shared" si="480"/>
        <v>7323</v>
      </c>
      <c r="AT221" s="14">
        <f t="shared" si="480"/>
        <v>7323</v>
      </c>
      <c r="AU221" s="14">
        <f t="shared" si="480"/>
        <v>7323</v>
      </c>
      <c r="AV221" s="14">
        <f t="shared" si="480"/>
        <v>7323</v>
      </c>
      <c r="AW221" s="14">
        <f>INDEX(属性投放!$DG$6:$DG$85,(卡牌属性!AG221-2)*20+卡牌属性!AL221)</f>
        <v>73255</v>
      </c>
      <c r="AX221" s="14">
        <f t="shared" si="481"/>
        <v>73255</v>
      </c>
      <c r="AY221" s="14">
        <f t="shared" si="481"/>
        <v>73255</v>
      </c>
      <c r="AZ221" s="14">
        <f t="shared" si="481"/>
        <v>73255</v>
      </c>
      <c r="BA221" s="14">
        <f t="shared" si="481"/>
        <v>73255</v>
      </c>
      <c r="BB221" s="14">
        <f>INDEX(属性投放!$DK$6:$DK$85,(卡牌属性!AG221-2)*20+卡牌属性!AL221)</f>
        <v>314</v>
      </c>
      <c r="BC221" s="14">
        <f t="shared" si="482"/>
        <v>314</v>
      </c>
      <c r="BD221" s="14">
        <f t="shared" si="482"/>
        <v>314</v>
      </c>
      <c r="BE221" s="14">
        <f t="shared" si="482"/>
        <v>314</v>
      </c>
      <c r="BF221" s="14">
        <f t="shared" si="482"/>
        <v>314</v>
      </c>
      <c r="BG221" s="14">
        <f>INDEX(属性投放!$DL$6:$DL$85,(卡牌属性!AG221-2)*20+卡牌属性!AL221)</f>
        <v>157</v>
      </c>
      <c r="BH221" s="14">
        <f t="shared" si="483"/>
        <v>157</v>
      </c>
      <c r="BI221" s="14">
        <f t="shared" si="483"/>
        <v>157</v>
      </c>
      <c r="BJ221" s="14">
        <f t="shared" si="483"/>
        <v>157</v>
      </c>
      <c r="BK221" s="14">
        <f t="shared" si="483"/>
        <v>157</v>
      </c>
      <c r="BL221" s="14">
        <f>INDEX(属性投放!$DM$6:$DM$85,(卡牌属性!AG221-2)*20+卡牌属性!AL221)</f>
        <v>1570</v>
      </c>
      <c r="BM221" s="14">
        <f t="shared" si="484"/>
        <v>1570</v>
      </c>
      <c r="BN221" s="14">
        <f t="shared" si="484"/>
        <v>1570</v>
      </c>
      <c r="BO221" s="14">
        <f t="shared" si="484"/>
        <v>1570</v>
      </c>
      <c r="BP221" s="14">
        <f t="shared" si="484"/>
        <v>1570</v>
      </c>
      <c r="BU221" s="13">
        <v>217</v>
      </c>
      <c r="BV221" s="13">
        <f t="shared" si="460"/>
        <v>11</v>
      </c>
      <c r="BW221" s="14">
        <f t="shared" si="461"/>
        <v>4</v>
      </c>
      <c r="BX221" s="14">
        <f t="shared" si="462"/>
        <v>1102011</v>
      </c>
      <c r="BY221" s="14" t="str">
        <f t="shared" si="463"/>
        <v>张飞17突</v>
      </c>
      <c r="BZ221" s="25" t="s">
        <v>162</v>
      </c>
      <c r="CA221" s="14">
        <v>2</v>
      </c>
      <c r="CB221" s="14">
        <f t="shared" si="464"/>
        <v>17</v>
      </c>
      <c r="CC221" s="14" t="s">
        <v>21</v>
      </c>
      <c r="CD221" s="14">
        <f>INDEX(属性投放!$AY$6:$AY$85,(BW221-2)*20+CB221)</f>
        <v>20568</v>
      </c>
      <c r="CE221" s="14" t="s">
        <v>22</v>
      </c>
      <c r="CF221" s="14">
        <f>INDEX(属性投放!$AZ$6:$AZ$85,(BW221-2)*20+CB221)</f>
        <v>10222</v>
      </c>
      <c r="CG221" s="14" t="s">
        <v>674</v>
      </c>
      <c r="CH221" s="14">
        <f>INDEX(属性投放!$BA$6:$BA$85,(BW221-2)*20+CB221)</f>
        <v>204180</v>
      </c>
      <c r="CI221" s="14" t="s">
        <v>21</v>
      </c>
      <c r="CJ221" s="14">
        <f>INDEX(属性投放!$BB$6:$BB$85,(BW221-2)*20+CB221)</f>
        <v>50</v>
      </c>
      <c r="CK221" s="14" t="s">
        <v>22</v>
      </c>
      <c r="CL221" s="14">
        <f>INDEX(属性投放!$BC$6:$BC$85,(BW221-2)*20+CB221)</f>
        <v>25</v>
      </c>
      <c r="CM221" s="14" t="s">
        <v>674</v>
      </c>
      <c r="CN221" s="14">
        <f>INDEX(属性投放!$BD$6:$BD$85,(BW221-2)*20+CB221)</f>
        <v>500</v>
      </c>
      <c r="CQ221" s="13">
        <v>217</v>
      </c>
      <c r="CR221" s="13">
        <f t="shared" si="472"/>
        <v>5</v>
      </c>
      <c r="CS221" s="13">
        <f t="shared" si="473"/>
        <v>9</v>
      </c>
      <c r="CT221" s="14">
        <f t="shared" si="474"/>
        <v>3</v>
      </c>
      <c r="CU221" s="14">
        <f t="shared" si="475"/>
        <v>1102005</v>
      </c>
      <c r="CV221" s="14" t="str">
        <f>INDEX($O$6:$O$36,CR221)&amp;"-"&amp;INDEX(属性投放!$AB$7:$AB$36,CX221)&amp;"-魂火-"&amp;CZ221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701</v>
      </c>
      <c r="CZ221" s="14">
        <f>INDEX(属性投放!$AM$7:$AM$58,CS221)</f>
        <v>2</v>
      </c>
      <c r="DA221" s="14">
        <f t="shared" si="465"/>
        <v>9</v>
      </c>
      <c r="DB221" s="14">
        <f>INDEX(属性投放!$AN$7:$AN$58,DA221)</f>
        <v>42</v>
      </c>
      <c r="DC221" s="14" t="s">
        <v>702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703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704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6"/>
        <v>1102011</v>
      </c>
      <c r="DQ221" s="14" t="str">
        <f t="shared" si="467"/>
        <v>张飞17突</v>
      </c>
      <c r="DR221" s="14">
        <f t="shared" si="476"/>
        <v>5</v>
      </c>
      <c r="DS221" s="14">
        <f t="shared" si="477"/>
        <v>6</v>
      </c>
      <c r="DT221" s="14">
        <f t="shared" si="478"/>
        <v>8</v>
      </c>
      <c r="DU221" s="14">
        <f t="shared" si="468"/>
        <v>4</v>
      </c>
      <c r="DV221" s="14">
        <f t="shared" si="469"/>
        <v>17</v>
      </c>
      <c r="DW221" s="14">
        <f t="shared" si="470"/>
        <v>57</v>
      </c>
      <c r="DX221" s="14">
        <f>INDEX(属性投放!$AW$6:$AW$85,(卡牌属性!DU221-2)*20+卡牌属性!DV221)</f>
        <v>8</v>
      </c>
      <c r="DY221" s="14">
        <f>INDEX(属性投放!BP$6:BP$85,卡牌属性!$DW221)</f>
        <v>1350</v>
      </c>
      <c r="DZ221" s="14">
        <f>INDEX(属性投放!BQ$6:BQ$85,卡牌属性!$DW221)</f>
        <v>675</v>
      </c>
      <c r="EA221" s="14">
        <f>INDEX(属性投放!BR$6:BR$85,卡牌属性!$DW221)</f>
        <v>13500</v>
      </c>
      <c r="EB221" s="14">
        <f t="shared" si="485"/>
        <v>8681</v>
      </c>
      <c r="EC221" s="14">
        <f t="shared" si="486"/>
        <v>8899</v>
      </c>
      <c r="ED221" s="14">
        <f t="shared" si="487"/>
        <v>9958</v>
      </c>
      <c r="EE221" s="14">
        <f t="shared" si="488"/>
        <v>9958</v>
      </c>
      <c r="EF221" s="14">
        <f t="shared" si="489"/>
        <v>10445</v>
      </c>
      <c r="EG221" s="14">
        <f t="shared" si="490"/>
        <v>4411</v>
      </c>
      <c r="EH221" s="14">
        <f t="shared" si="491"/>
        <v>4914</v>
      </c>
      <c r="EI221" s="14">
        <f t="shared" si="492"/>
        <v>4914</v>
      </c>
      <c r="EJ221" s="14">
        <f t="shared" si="493"/>
        <v>5153</v>
      </c>
      <c r="EK221" s="14">
        <f t="shared" si="494"/>
        <v>5390</v>
      </c>
      <c r="EL221" s="14">
        <f t="shared" si="495"/>
        <v>102700</v>
      </c>
      <c r="EM221" s="14">
        <f t="shared" si="496"/>
        <v>107950</v>
      </c>
      <c r="EN221" s="14">
        <f t="shared" si="497"/>
        <v>107950</v>
      </c>
      <c r="EO221" s="14">
        <f t="shared" si="498"/>
        <v>122550</v>
      </c>
      <c r="EP221" s="14">
        <f t="shared" si="499"/>
        <v>143200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  <c r="FF221" s="14">
        <f>INDEX(属性投放!$BP$6:$BP$85,(卡牌属性!$DU221-2)*20+卡牌属性!$DV221)</f>
        <v>1350</v>
      </c>
      <c r="FG221" s="14">
        <f>INDEX(属性投放!$BP$6:$BP$85,(卡牌属性!$DU221-2)*20+卡牌属性!$DV221)</f>
        <v>1350</v>
      </c>
      <c r="FH221" s="14">
        <f>INDEX(属性投放!$BP$6:$BP$85,(卡牌属性!$DU221-2)*20+卡牌属性!$DV221)</f>
        <v>1350</v>
      </c>
      <c r="FI221" s="14">
        <f>INDEX(属性投放!$BP$6:$BP$85,(卡牌属性!$DU221-2)*20+卡牌属性!$DV221)</f>
        <v>1350</v>
      </c>
      <c r="FJ221" s="14">
        <f>INDEX(属性投放!$BP$6:$BP$85,(卡牌属性!$DU221-2)*20+卡牌属性!$DV221)</f>
        <v>1350</v>
      </c>
      <c r="FK221" s="14">
        <f>INDEX(属性投放!$BQ$6:$BQ$85,(卡牌属性!$DU221-2)*20+卡牌属性!$DV221)</f>
        <v>675</v>
      </c>
      <c r="FL221" s="14">
        <f>INDEX(属性投放!$BQ$6:$BQ$85,(卡牌属性!$DU221-2)*20+卡牌属性!$DV221)</f>
        <v>675</v>
      </c>
      <c r="FM221" s="14">
        <f>INDEX(属性投放!$BQ$6:$BQ$85,(卡牌属性!$DU221-2)*20+卡牌属性!$DV221)</f>
        <v>675</v>
      </c>
      <c r="FN221" s="14">
        <f>INDEX(属性投放!$BQ$6:$BQ$85,(卡牌属性!$DU221-2)*20+卡牌属性!$DV221)</f>
        <v>675</v>
      </c>
      <c r="FO221" s="14">
        <f>INDEX(属性投放!$BQ$6:$BQ$85,(卡牌属性!$DU221-2)*20+卡牌属性!$DV221)</f>
        <v>675</v>
      </c>
      <c r="FP221" s="14">
        <f>INDEX(属性投放!$BR$6:$BR$85,(卡牌属性!$DU221-2)*20+卡牌属性!$DV221)</f>
        <v>13500</v>
      </c>
      <c r="FQ221" s="14">
        <f>INDEX(属性投放!$BR$6:$BR$85,(卡牌属性!$DU221-2)*20+卡牌属性!$DV221)</f>
        <v>13500</v>
      </c>
      <c r="FR221" s="14">
        <f>INDEX(属性投放!$BR$6:$BR$85,(卡牌属性!$DU221-2)*20+卡牌属性!$DV221)</f>
        <v>13500</v>
      </c>
      <c r="FS221" s="14">
        <f>INDEX(属性投放!$BR$6:$BR$85,(卡牌属性!$DU221-2)*20+卡牌属性!$DV221)</f>
        <v>13500</v>
      </c>
      <c r="FT221" s="14">
        <f>INDEX(属性投放!$BR$6:$BR$85,(卡牌属性!$DU221-2)*20+卡牌属性!$DV221)</f>
        <v>13500</v>
      </c>
    </row>
    <row r="222" spans="31:176" ht="16.5" x14ac:dyDescent="0.2">
      <c r="AE222" s="13">
        <v>218</v>
      </c>
      <c r="AF222" s="13">
        <f t="shared" si="471"/>
        <v>11</v>
      </c>
      <c r="AG222" s="13">
        <f t="shared" si="456"/>
        <v>3</v>
      </c>
      <c r="AH222" s="14">
        <f t="shared" si="457"/>
        <v>1101011</v>
      </c>
      <c r="AI222" s="14" t="str">
        <f t="shared" si="458"/>
        <v>阎风吒18突</v>
      </c>
      <c r="AJ222" s="25" t="s">
        <v>162</v>
      </c>
      <c r="AK222" s="14">
        <v>1</v>
      </c>
      <c r="AL222" s="14">
        <f t="shared" si="459"/>
        <v>18</v>
      </c>
      <c r="AM222" s="14">
        <f>INDEX(属性投放!$DE$6:$DE$85,(卡牌属性!AG222-2)*20+卡牌属性!AL222)</f>
        <v>15792</v>
      </c>
      <c r="AN222" s="14">
        <f t="shared" si="479"/>
        <v>15792</v>
      </c>
      <c r="AO222" s="14">
        <f t="shared" si="479"/>
        <v>15792</v>
      </c>
      <c r="AP222" s="14">
        <f t="shared" si="479"/>
        <v>15792</v>
      </c>
      <c r="AQ222" s="14">
        <f t="shared" si="479"/>
        <v>15792</v>
      </c>
      <c r="AR222" s="14">
        <f>INDEX(属性投放!$DF$6:$DF$85,(卡牌属性!AG222-2)*20+卡牌属性!AL222)</f>
        <v>7884</v>
      </c>
      <c r="AS222" s="14">
        <f t="shared" si="480"/>
        <v>7884</v>
      </c>
      <c r="AT222" s="14">
        <f t="shared" si="480"/>
        <v>7884</v>
      </c>
      <c r="AU222" s="14">
        <f t="shared" si="480"/>
        <v>7884</v>
      </c>
      <c r="AV222" s="14">
        <f t="shared" si="480"/>
        <v>7884</v>
      </c>
      <c r="AW222" s="14">
        <f>INDEX(属性投放!$DG$6:$DG$85,(卡牌属性!AG222-2)*20+卡牌属性!AL222)</f>
        <v>78860</v>
      </c>
      <c r="AX222" s="14">
        <f t="shared" si="481"/>
        <v>78860</v>
      </c>
      <c r="AY222" s="14">
        <f t="shared" si="481"/>
        <v>78860</v>
      </c>
      <c r="AZ222" s="14">
        <f t="shared" si="481"/>
        <v>78860</v>
      </c>
      <c r="BA222" s="14">
        <f t="shared" si="481"/>
        <v>78860</v>
      </c>
      <c r="BB222" s="14">
        <f>INDEX(属性投放!$DK$6:$DK$85,(卡牌属性!AG222-2)*20+卡牌属性!AL222)</f>
        <v>314</v>
      </c>
      <c r="BC222" s="14">
        <f t="shared" si="482"/>
        <v>314</v>
      </c>
      <c r="BD222" s="14">
        <f t="shared" si="482"/>
        <v>314</v>
      </c>
      <c r="BE222" s="14">
        <f t="shared" si="482"/>
        <v>314</v>
      </c>
      <c r="BF222" s="14">
        <f t="shared" si="482"/>
        <v>314</v>
      </c>
      <c r="BG222" s="14">
        <f>INDEX(属性投放!$DL$6:$DL$85,(卡牌属性!AG222-2)*20+卡牌属性!AL222)</f>
        <v>157</v>
      </c>
      <c r="BH222" s="14">
        <f t="shared" si="483"/>
        <v>157</v>
      </c>
      <c r="BI222" s="14">
        <f t="shared" si="483"/>
        <v>157</v>
      </c>
      <c r="BJ222" s="14">
        <f t="shared" si="483"/>
        <v>157</v>
      </c>
      <c r="BK222" s="14">
        <f t="shared" si="483"/>
        <v>157</v>
      </c>
      <c r="BL222" s="14">
        <f>INDEX(属性投放!$DM$6:$DM$85,(卡牌属性!AG222-2)*20+卡牌属性!AL222)</f>
        <v>1570</v>
      </c>
      <c r="BM222" s="14">
        <f t="shared" si="484"/>
        <v>1570</v>
      </c>
      <c r="BN222" s="14">
        <f t="shared" si="484"/>
        <v>1570</v>
      </c>
      <c r="BO222" s="14">
        <f t="shared" si="484"/>
        <v>1570</v>
      </c>
      <c r="BP222" s="14">
        <f t="shared" si="484"/>
        <v>1570</v>
      </c>
      <c r="BU222" s="13">
        <v>218</v>
      </c>
      <c r="BV222" s="13">
        <f t="shared" si="460"/>
        <v>11</v>
      </c>
      <c r="BW222" s="14">
        <f t="shared" si="461"/>
        <v>4</v>
      </c>
      <c r="BX222" s="14">
        <f t="shared" si="462"/>
        <v>1102011</v>
      </c>
      <c r="BY222" s="14" t="str">
        <f t="shared" si="463"/>
        <v>张飞18突</v>
      </c>
      <c r="BZ222" s="25" t="s">
        <v>162</v>
      </c>
      <c r="CA222" s="14">
        <v>2</v>
      </c>
      <c r="CB222" s="14">
        <f t="shared" si="464"/>
        <v>18</v>
      </c>
      <c r="CC222" s="14" t="s">
        <v>21</v>
      </c>
      <c r="CD222" s="14">
        <f>INDEX(属性投放!$AY$6:$AY$85,(BW222-2)*20+CB222)</f>
        <v>25318</v>
      </c>
      <c r="CE222" s="14" t="s">
        <v>22</v>
      </c>
      <c r="CF222" s="14">
        <f>INDEX(属性投放!$AZ$6:$AZ$85,(BW222-2)*20+CB222)</f>
        <v>12597</v>
      </c>
      <c r="CG222" s="14" t="s">
        <v>674</v>
      </c>
      <c r="CH222" s="14">
        <f>INDEX(属性投放!$BA$6:$BA$85,(BW222-2)*20+CB222)</f>
        <v>251680</v>
      </c>
      <c r="CI222" s="14" t="s">
        <v>21</v>
      </c>
      <c r="CJ222" s="14">
        <f>INDEX(属性投放!$BB$6:$BB$85,(BW222-2)*20+CB222)</f>
        <v>50</v>
      </c>
      <c r="CK222" s="14" t="s">
        <v>22</v>
      </c>
      <c r="CL222" s="14">
        <f>INDEX(属性投放!$BC$6:$BC$85,(BW222-2)*20+CB222)</f>
        <v>25</v>
      </c>
      <c r="CM222" s="14" t="s">
        <v>674</v>
      </c>
      <c r="CN222" s="14">
        <f>INDEX(属性投放!$BD$6:$BD$85,(BW222-2)*20+CB222)</f>
        <v>500</v>
      </c>
      <c r="CQ222" s="13">
        <v>218</v>
      </c>
      <c r="CR222" s="13">
        <f t="shared" si="472"/>
        <v>5</v>
      </c>
      <c r="CS222" s="13">
        <f t="shared" si="473"/>
        <v>10</v>
      </c>
      <c r="CT222" s="14">
        <f t="shared" si="474"/>
        <v>3</v>
      </c>
      <c r="CU222" s="14">
        <f t="shared" si="475"/>
        <v>1102005</v>
      </c>
      <c r="CV222" s="14" t="str">
        <f>INDEX($O$6:$O$36,CR222)&amp;"-"&amp;INDEX(属性投放!$AB$7:$AB$36,CX222)&amp;"-魂火-"&amp;CZ222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701</v>
      </c>
      <c r="CZ222" s="14">
        <f>INDEX(属性投放!$AM$7:$AM$58,CS222)</f>
        <v>1</v>
      </c>
      <c r="DA222" s="14">
        <f t="shared" si="465"/>
        <v>10</v>
      </c>
      <c r="DB222" s="14">
        <f>INDEX(属性投放!$AN$7:$AN$58,DA222)</f>
        <v>45</v>
      </c>
      <c r="DC222" s="14" t="s">
        <v>702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703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704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6"/>
        <v>1102011</v>
      </c>
      <c r="DQ222" s="14" t="str">
        <f t="shared" si="467"/>
        <v>张飞18突</v>
      </c>
      <c r="DR222" s="14">
        <f t="shared" si="476"/>
        <v>5</v>
      </c>
      <c r="DS222" s="14">
        <f t="shared" si="477"/>
        <v>6</v>
      </c>
      <c r="DT222" s="14">
        <f t="shared" si="478"/>
        <v>8</v>
      </c>
      <c r="DU222" s="14">
        <f t="shared" si="468"/>
        <v>4</v>
      </c>
      <c r="DV222" s="14">
        <f t="shared" si="469"/>
        <v>18</v>
      </c>
      <c r="DW222" s="14">
        <f t="shared" si="470"/>
        <v>58</v>
      </c>
      <c r="DX222" s="14">
        <f>INDEX(属性投放!$AW$6:$AW$85,(卡牌属性!DU222-2)*20+卡牌属性!DV222)</f>
        <v>7</v>
      </c>
      <c r="DY222" s="14">
        <f>INDEX(属性投放!BP$6:BP$85,卡牌属性!$DW222)</f>
        <v>2350</v>
      </c>
      <c r="DZ222" s="14">
        <f>INDEX(属性投放!BQ$6:BQ$85,卡牌属性!$DW222)</f>
        <v>1175</v>
      </c>
      <c r="EA222" s="14">
        <f>INDEX(属性投放!BR$6:BR$85,卡牌属性!$DW222)</f>
        <v>23500</v>
      </c>
      <c r="EB222" s="14">
        <f t="shared" si="485"/>
        <v>10271</v>
      </c>
      <c r="EC222" s="14">
        <f t="shared" si="486"/>
        <v>10529</v>
      </c>
      <c r="ED222" s="14">
        <f t="shared" si="487"/>
        <v>11708</v>
      </c>
      <c r="EE222" s="14">
        <f t="shared" si="488"/>
        <v>11708</v>
      </c>
      <c r="EF222" s="14">
        <f t="shared" si="489"/>
        <v>12275</v>
      </c>
      <c r="EG222" s="14">
        <f t="shared" si="490"/>
        <v>5230</v>
      </c>
      <c r="EH222" s="14">
        <f t="shared" si="491"/>
        <v>5789</v>
      </c>
      <c r="EI222" s="14">
        <f t="shared" si="492"/>
        <v>5789</v>
      </c>
      <c r="EJ222" s="14">
        <f t="shared" si="493"/>
        <v>6068</v>
      </c>
      <c r="EK222" s="14">
        <f t="shared" si="494"/>
        <v>6369</v>
      </c>
      <c r="EL222" s="14">
        <f t="shared" si="495"/>
        <v>121000</v>
      </c>
      <c r="EM222" s="14">
        <f t="shared" si="496"/>
        <v>127450</v>
      </c>
      <c r="EN222" s="14">
        <f t="shared" si="497"/>
        <v>127450</v>
      </c>
      <c r="EO222" s="14">
        <f t="shared" si="498"/>
        <v>144050</v>
      </c>
      <c r="EP222" s="14">
        <f t="shared" si="499"/>
        <v>168700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  <c r="FF222" s="14">
        <f>INDEX(属性投放!$BP$6:$BP$85,(卡牌属性!$DU222-2)*20+卡牌属性!$DV222)</f>
        <v>2350</v>
      </c>
      <c r="FG222" s="14">
        <f>INDEX(属性投放!$BP$6:$BP$85,(卡牌属性!$DU222-2)*20+卡牌属性!$DV222)</f>
        <v>2350</v>
      </c>
      <c r="FH222" s="14">
        <f>INDEX(属性投放!$BP$6:$BP$85,(卡牌属性!$DU222-2)*20+卡牌属性!$DV222)</f>
        <v>2350</v>
      </c>
      <c r="FI222" s="14">
        <f>INDEX(属性投放!$BP$6:$BP$85,(卡牌属性!$DU222-2)*20+卡牌属性!$DV222)</f>
        <v>2350</v>
      </c>
      <c r="FJ222" s="14">
        <f>INDEX(属性投放!$BP$6:$BP$85,(卡牌属性!$DU222-2)*20+卡牌属性!$DV222)</f>
        <v>2350</v>
      </c>
      <c r="FK222" s="14">
        <f>INDEX(属性投放!$BQ$6:$BQ$85,(卡牌属性!$DU222-2)*20+卡牌属性!$DV222)</f>
        <v>1175</v>
      </c>
      <c r="FL222" s="14">
        <f>INDEX(属性投放!$BQ$6:$BQ$85,(卡牌属性!$DU222-2)*20+卡牌属性!$DV222)</f>
        <v>1175</v>
      </c>
      <c r="FM222" s="14">
        <f>INDEX(属性投放!$BQ$6:$BQ$85,(卡牌属性!$DU222-2)*20+卡牌属性!$DV222)</f>
        <v>1175</v>
      </c>
      <c r="FN222" s="14">
        <f>INDEX(属性投放!$BQ$6:$BQ$85,(卡牌属性!$DU222-2)*20+卡牌属性!$DV222)</f>
        <v>1175</v>
      </c>
      <c r="FO222" s="14">
        <f>INDEX(属性投放!$BQ$6:$BQ$85,(卡牌属性!$DU222-2)*20+卡牌属性!$DV222)</f>
        <v>1175</v>
      </c>
      <c r="FP222" s="14">
        <f>INDEX(属性投放!$BR$6:$BR$85,(卡牌属性!$DU222-2)*20+卡牌属性!$DV222)</f>
        <v>23500</v>
      </c>
      <c r="FQ222" s="14">
        <f>INDEX(属性投放!$BR$6:$BR$85,(卡牌属性!$DU222-2)*20+卡牌属性!$DV222)</f>
        <v>23500</v>
      </c>
      <c r="FR222" s="14">
        <f>INDEX(属性投放!$BR$6:$BR$85,(卡牌属性!$DU222-2)*20+卡牌属性!$DV222)</f>
        <v>23500</v>
      </c>
      <c r="FS222" s="14">
        <f>INDEX(属性投放!$BR$6:$BR$85,(卡牌属性!$DU222-2)*20+卡牌属性!$DV222)</f>
        <v>23500</v>
      </c>
      <c r="FT222" s="14">
        <f>INDEX(属性投放!$BR$6:$BR$85,(卡牌属性!$DU222-2)*20+卡牌属性!$DV222)</f>
        <v>23500</v>
      </c>
    </row>
    <row r="223" spans="31:176" ht="16.5" x14ac:dyDescent="0.2">
      <c r="AE223" s="13">
        <v>219</v>
      </c>
      <c r="AF223" s="13">
        <f t="shared" si="471"/>
        <v>11</v>
      </c>
      <c r="AG223" s="13">
        <f t="shared" si="456"/>
        <v>3</v>
      </c>
      <c r="AH223" s="14">
        <f t="shared" si="457"/>
        <v>1101011</v>
      </c>
      <c r="AI223" s="14" t="str">
        <f t="shared" si="458"/>
        <v>阎风吒19突</v>
      </c>
      <c r="AJ223" s="25" t="s">
        <v>162</v>
      </c>
      <c r="AK223" s="14">
        <v>1</v>
      </c>
      <c r="AL223" s="14">
        <f t="shared" si="459"/>
        <v>19</v>
      </c>
      <c r="AM223" s="14">
        <f>INDEX(属性投放!$DE$6:$DE$85,(卡牌属性!AG223-2)*20+卡牌属性!AL223)</f>
        <v>24763</v>
      </c>
      <c r="AN223" s="14">
        <f t="shared" si="479"/>
        <v>24763</v>
      </c>
      <c r="AO223" s="14">
        <f t="shared" si="479"/>
        <v>24763</v>
      </c>
      <c r="AP223" s="14">
        <f t="shared" si="479"/>
        <v>24763</v>
      </c>
      <c r="AQ223" s="14">
        <f t="shared" si="479"/>
        <v>24763</v>
      </c>
      <c r="AR223" s="14">
        <f>INDEX(属性投放!$DF$6:$DF$85,(卡牌属性!AG223-2)*20+卡牌属性!AL223)</f>
        <v>12370</v>
      </c>
      <c r="AS223" s="14">
        <f t="shared" si="480"/>
        <v>12370</v>
      </c>
      <c r="AT223" s="14">
        <f t="shared" si="480"/>
        <v>12370</v>
      </c>
      <c r="AU223" s="14">
        <f t="shared" si="480"/>
        <v>12370</v>
      </c>
      <c r="AV223" s="14">
        <f t="shared" si="480"/>
        <v>12370</v>
      </c>
      <c r="AW223" s="14">
        <f>INDEX(属性投放!$DG$6:$DG$85,(卡牌属性!AG223-2)*20+卡牌属性!AL223)</f>
        <v>123715</v>
      </c>
      <c r="AX223" s="14">
        <f t="shared" si="481"/>
        <v>123715</v>
      </c>
      <c r="AY223" s="14">
        <f t="shared" si="481"/>
        <v>123715</v>
      </c>
      <c r="AZ223" s="14">
        <f t="shared" si="481"/>
        <v>123715</v>
      </c>
      <c r="BA223" s="14">
        <f t="shared" si="481"/>
        <v>123715</v>
      </c>
      <c r="BB223" s="14">
        <f>INDEX(属性投放!$DK$6:$DK$85,(卡牌属性!AG223-2)*20+卡牌属性!AL223)</f>
        <v>620</v>
      </c>
      <c r="BC223" s="14">
        <f t="shared" si="482"/>
        <v>620</v>
      </c>
      <c r="BD223" s="14">
        <f t="shared" si="482"/>
        <v>620</v>
      </c>
      <c r="BE223" s="14">
        <f t="shared" si="482"/>
        <v>620</v>
      </c>
      <c r="BF223" s="14">
        <f t="shared" si="482"/>
        <v>620</v>
      </c>
      <c r="BG223" s="14">
        <f>INDEX(属性投放!$DL$6:$DL$85,(卡牌属性!AG223-2)*20+卡牌属性!AL223)</f>
        <v>310</v>
      </c>
      <c r="BH223" s="14">
        <f t="shared" si="483"/>
        <v>310</v>
      </c>
      <c r="BI223" s="14">
        <f t="shared" si="483"/>
        <v>310</v>
      </c>
      <c r="BJ223" s="14">
        <f t="shared" si="483"/>
        <v>310</v>
      </c>
      <c r="BK223" s="14">
        <f t="shared" si="483"/>
        <v>310</v>
      </c>
      <c r="BL223" s="14">
        <f>INDEX(属性投放!$DM$6:$DM$85,(卡牌属性!AG223-2)*20+卡牌属性!AL223)</f>
        <v>3100</v>
      </c>
      <c r="BM223" s="14">
        <f t="shared" si="484"/>
        <v>3100</v>
      </c>
      <c r="BN223" s="14">
        <f t="shared" si="484"/>
        <v>3100</v>
      </c>
      <c r="BO223" s="14">
        <f t="shared" si="484"/>
        <v>3100</v>
      </c>
      <c r="BP223" s="14">
        <f t="shared" si="484"/>
        <v>3100</v>
      </c>
      <c r="BU223" s="13">
        <v>219</v>
      </c>
      <c r="BV223" s="13">
        <f t="shared" si="460"/>
        <v>11</v>
      </c>
      <c r="BW223" s="14">
        <f t="shared" si="461"/>
        <v>4</v>
      </c>
      <c r="BX223" s="14">
        <f t="shared" si="462"/>
        <v>1102011</v>
      </c>
      <c r="BY223" s="14" t="str">
        <f t="shared" si="463"/>
        <v>张飞19突</v>
      </c>
      <c r="BZ223" s="25" t="s">
        <v>162</v>
      </c>
      <c r="CA223" s="14">
        <v>2</v>
      </c>
      <c r="CB223" s="14">
        <f t="shared" si="464"/>
        <v>19</v>
      </c>
      <c r="CC223" s="14" t="s">
        <v>21</v>
      </c>
      <c r="CD223" s="14">
        <f>INDEX(属性投放!$AY$6:$AY$85,(BW223-2)*20+CB223)</f>
        <v>31618</v>
      </c>
      <c r="CE223" s="14" t="s">
        <v>22</v>
      </c>
      <c r="CF223" s="14">
        <f>INDEX(属性投放!$AZ$6:$AZ$85,(BW223-2)*20+CB223)</f>
        <v>15747</v>
      </c>
      <c r="CG223" s="14" t="s">
        <v>674</v>
      </c>
      <c r="CH223" s="14">
        <f>INDEX(属性投放!$BA$6:$BA$85,(BW223-2)*20+CB223)</f>
        <v>314680</v>
      </c>
      <c r="CI223" s="14" t="s">
        <v>21</v>
      </c>
      <c r="CJ223" s="14">
        <f>INDEX(属性投放!$BB$6:$BB$85,(BW223-2)*20+CB223)</f>
        <v>75</v>
      </c>
      <c r="CK223" s="14" t="s">
        <v>22</v>
      </c>
      <c r="CL223" s="14">
        <f>INDEX(属性投放!$BC$6:$BC$85,(BW223-2)*20+CB223)</f>
        <v>38</v>
      </c>
      <c r="CM223" s="14" t="s">
        <v>674</v>
      </c>
      <c r="CN223" s="14">
        <f>INDEX(属性投放!$BD$6:$BD$85,(BW223-2)*20+CB223)</f>
        <v>750</v>
      </c>
      <c r="CQ223" s="13">
        <v>219</v>
      </c>
      <c r="CR223" s="13">
        <f t="shared" si="472"/>
        <v>5</v>
      </c>
      <c r="CS223" s="13">
        <f t="shared" si="473"/>
        <v>11</v>
      </c>
      <c r="CT223" s="14">
        <f t="shared" si="474"/>
        <v>3</v>
      </c>
      <c r="CU223" s="14">
        <f t="shared" si="475"/>
        <v>1102005</v>
      </c>
      <c r="CV223" s="14" t="str">
        <f>INDEX($O$6:$O$36,CR223)&amp;"-"&amp;INDEX(属性投放!$AB$7:$AB$36,CX223)&amp;"-魂火-"&amp;CZ223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701</v>
      </c>
      <c r="CZ223" s="14">
        <f>INDEX(属性投放!$AM$7:$AM$58,CS223)</f>
        <v>2</v>
      </c>
      <c r="DA223" s="14">
        <f t="shared" si="465"/>
        <v>11</v>
      </c>
      <c r="DB223" s="14">
        <f>INDEX(属性投放!$AN$7:$AN$58,DA223)</f>
        <v>47</v>
      </c>
      <c r="DC223" s="14" t="s">
        <v>702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703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704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6"/>
        <v>1102011</v>
      </c>
      <c r="DQ223" s="14" t="str">
        <f t="shared" si="467"/>
        <v>张飞19突</v>
      </c>
      <c r="DR223" s="14">
        <f t="shared" si="476"/>
        <v>5</v>
      </c>
      <c r="DS223" s="14">
        <f t="shared" si="477"/>
        <v>6</v>
      </c>
      <c r="DT223" s="14">
        <f t="shared" si="478"/>
        <v>8</v>
      </c>
      <c r="DU223" s="14">
        <f t="shared" si="468"/>
        <v>4</v>
      </c>
      <c r="DV223" s="14">
        <f t="shared" si="469"/>
        <v>19</v>
      </c>
      <c r="DW223" s="14">
        <f t="shared" si="470"/>
        <v>59</v>
      </c>
      <c r="DX223" s="14">
        <f>INDEX(属性投放!$AW$6:$AW$85,(卡牌属性!DU223-2)*20+卡牌属性!DV223)</f>
        <v>8</v>
      </c>
      <c r="DY223" s="14">
        <f>INDEX(属性投放!BP$6:BP$85,卡牌属性!$DW223)</f>
        <v>2350</v>
      </c>
      <c r="DZ223" s="14">
        <f>INDEX(属性投放!BQ$6:BQ$85,卡牌属性!$DW223)</f>
        <v>1175</v>
      </c>
      <c r="EA223" s="14">
        <f>INDEX(属性投放!BR$6:BR$85,卡牌属性!$DW223)</f>
        <v>23500</v>
      </c>
      <c r="EB223" s="14">
        <f t="shared" si="485"/>
        <v>12831</v>
      </c>
      <c r="EC223" s="14">
        <f t="shared" si="486"/>
        <v>13124</v>
      </c>
      <c r="ED223" s="14">
        <f t="shared" si="487"/>
        <v>14408</v>
      </c>
      <c r="EE223" s="14">
        <f t="shared" si="488"/>
        <v>14408</v>
      </c>
      <c r="EF223" s="14">
        <f t="shared" si="489"/>
        <v>15045</v>
      </c>
      <c r="EG223" s="14">
        <f t="shared" si="490"/>
        <v>6531</v>
      </c>
      <c r="EH223" s="14">
        <f t="shared" si="491"/>
        <v>7139</v>
      </c>
      <c r="EI223" s="14">
        <f t="shared" si="492"/>
        <v>7139</v>
      </c>
      <c r="EJ223" s="14">
        <f t="shared" si="493"/>
        <v>7453</v>
      </c>
      <c r="EK223" s="14">
        <f t="shared" si="494"/>
        <v>7810</v>
      </c>
      <c r="EL223" s="14">
        <f t="shared" si="495"/>
        <v>148700</v>
      </c>
      <c r="EM223" s="14">
        <f t="shared" si="496"/>
        <v>156200</v>
      </c>
      <c r="EN223" s="14">
        <f t="shared" si="497"/>
        <v>156200</v>
      </c>
      <c r="EO223" s="14">
        <f t="shared" si="498"/>
        <v>174550</v>
      </c>
      <c r="EP223" s="14">
        <f t="shared" si="499"/>
        <v>202700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  <c r="FF223" s="14">
        <f>INDEX(属性投放!$BP$6:$BP$85,(卡牌属性!$DU223-2)*20+卡牌属性!$DV223)</f>
        <v>2350</v>
      </c>
      <c r="FG223" s="14">
        <f>INDEX(属性投放!$BP$6:$BP$85,(卡牌属性!$DU223-2)*20+卡牌属性!$DV223)</f>
        <v>2350</v>
      </c>
      <c r="FH223" s="14">
        <f>INDEX(属性投放!$BP$6:$BP$85,(卡牌属性!$DU223-2)*20+卡牌属性!$DV223)</f>
        <v>2350</v>
      </c>
      <c r="FI223" s="14">
        <f>INDEX(属性投放!$BP$6:$BP$85,(卡牌属性!$DU223-2)*20+卡牌属性!$DV223)</f>
        <v>2350</v>
      </c>
      <c r="FJ223" s="14">
        <f>INDEX(属性投放!$BP$6:$BP$85,(卡牌属性!$DU223-2)*20+卡牌属性!$DV223)</f>
        <v>2350</v>
      </c>
      <c r="FK223" s="14">
        <f>INDEX(属性投放!$BQ$6:$BQ$85,(卡牌属性!$DU223-2)*20+卡牌属性!$DV223)</f>
        <v>1175</v>
      </c>
      <c r="FL223" s="14">
        <f>INDEX(属性投放!$BQ$6:$BQ$85,(卡牌属性!$DU223-2)*20+卡牌属性!$DV223)</f>
        <v>1175</v>
      </c>
      <c r="FM223" s="14">
        <f>INDEX(属性投放!$BQ$6:$BQ$85,(卡牌属性!$DU223-2)*20+卡牌属性!$DV223)</f>
        <v>1175</v>
      </c>
      <c r="FN223" s="14">
        <f>INDEX(属性投放!$BQ$6:$BQ$85,(卡牌属性!$DU223-2)*20+卡牌属性!$DV223)</f>
        <v>1175</v>
      </c>
      <c r="FO223" s="14">
        <f>INDEX(属性投放!$BQ$6:$BQ$85,(卡牌属性!$DU223-2)*20+卡牌属性!$DV223)</f>
        <v>1175</v>
      </c>
      <c r="FP223" s="14">
        <f>INDEX(属性投放!$BR$6:$BR$85,(卡牌属性!$DU223-2)*20+卡牌属性!$DV223)</f>
        <v>23500</v>
      </c>
      <c r="FQ223" s="14">
        <f>INDEX(属性投放!$BR$6:$BR$85,(卡牌属性!$DU223-2)*20+卡牌属性!$DV223)</f>
        <v>23500</v>
      </c>
      <c r="FR223" s="14">
        <f>INDEX(属性投放!$BR$6:$BR$85,(卡牌属性!$DU223-2)*20+卡牌属性!$DV223)</f>
        <v>23500</v>
      </c>
      <c r="FS223" s="14">
        <f>INDEX(属性投放!$BR$6:$BR$85,(卡牌属性!$DU223-2)*20+卡牌属性!$DV223)</f>
        <v>23500</v>
      </c>
      <c r="FT223" s="14">
        <f>INDEX(属性投放!$BR$6:$BR$85,(卡牌属性!$DU223-2)*20+卡牌属性!$DV223)</f>
        <v>23500</v>
      </c>
    </row>
    <row r="224" spans="31:176" ht="16.5" x14ac:dyDescent="0.2">
      <c r="AE224" s="13">
        <v>220</v>
      </c>
      <c r="AF224" s="13">
        <f t="shared" si="471"/>
        <v>11</v>
      </c>
      <c r="AG224" s="13">
        <f t="shared" si="456"/>
        <v>3</v>
      </c>
      <c r="AH224" s="14">
        <f t="shared" si="457"/>
        <v>1101011</v>
      </c>
      <c r="AI224" s="14" t="str">
        <f t="shared" si="458"/>
        <v>阎风吒20突</v>
      </c>
      <c r="AJ224" s="25" t="s">
        <v>162</v>
      </c>
      <c r="AK224" s="14">
        <v>1</v>
      </c>
      <c r="AL224" s="14">
        <f t="shared" si="459"/>
        <v>20</v>
      </c>
      <c r="AM224" s="14">
        <f>INDEX(属性投放!$DE$6:$DE$85,(卡牌属性!AG224-2)*20+卡牌属性!AL224)</f>
        <v>26093</v>
      </c>
      <c r="AN224" s="14">
        <f t="shared" si="479"/>
        <v>26093</v>
      </c>
      <c r="AO224" s="14">
        <f t="shared" si="479"/>
        <v>26093</v>
      </c>
      <c r="AP224" s="14">
        <f t="shared" si="479"/>
        <v>26093</v>
      </c>
      <c r="AQ224" s="14">
        <f t="shared" si="479"/>
        <v>26093</v>
      </c>
      <c r="AR224" s="14">
        <f>INDEX(属性投放!$DF$6:$DF$85,(卡牌属性!AG224-2)*20+卡牌属性!AL224)</f>
        <v>13035</v>
      </c>
      <c r="AS224" s="14">
        <f t="shared" si="480"/>
        <v>13035</v>
      </c>
      <c r="AT224" s="14">
        <f t="shared" si="480"/>
        <v>13035</v>
      </c>
      <c r="AU224" s="14">
        <f t="shared" si="480"/>
        <v>13035</v>
      </c>
      <c r="AV224" s="14">
        <f t="shared" si="480"/>
        <v>13035</v>
      </c>
      <c r="AW224" s="14">
        <f>INDEX(属性投放!$DG$6:$DG$85,(卡牌属性!AG224-2)*20+卡牌属性!AL224)</f>
        <v>130365</v>
      </c>
      <c r="AX224" s="14">
        <f t="shared" si="481"/>
        <v>130365</v>
      </c>
      <c r="AY224" s="14">
        <f t="shared" si="481"/>
        <v>130365</v>
      </c>
      <c r="AZ224" s="14">
        <f t="shared" si="481"/>
        <v>130365</v>
      </c>
      <c r="BA224" s="14">
        <f t="shared" si="481"/>
        <v>130365</v>
      </c>
      <c r="BB224" s="14">
        <f>INDEX(属性投放!$DK$6:$DK$85,(卡牌属性!AG224-2)*20+卡牌属性!AL224)</f>
        <v>620</v>
      </c>
      <c r="BC224" s="14">
        <f t="shared" si="482"/>
        <v>620</v>
      </c>
      <c r="BD224" s="14">
        <f t="shared" si="482"/>
        <v>620</v>
      </c>
      <c r="BE224" s="14">
        <f t="shared" si="482"/>
        <v>620</v>
      </c>
      <c r="BF224" s="14">
        <f t="shared" si="482"/>
        <v>620</v>
      </c>
      <c r="BG224" s="14">
        <f>INDEX(属性投放!$DL$6:$DL$85,(卡牌属性!AG224-2)*20+卡牌属性!AL224)</f>
        <v>310</v>
      </c>
      <c r="BH224" s="14">
        <f t="shared" si="483"/>
        <v>310</v>
      </c>
      <c r="BI224" s="14">
        <f t="shared" si="483"/>
        <v>310</v>
      </c>
      <c r="BJ224" s="14">
        <f t="shared" si="483"/>
        <v>310</v>
      </c>
      <c r="BK224" s="14">
        <f t="shared" si="483"/>
        <v>310</v>
      </c>
      <c r="BL224" s="14">
        <f>INDEX(属性投放!$DM$6:$DM$85,(卡牌属性!AG224-2)*20+卡牌属性!AL224)</f>
        <v>3100</v>
      </c>
      <c r="BM224" s="14">
        <f t="shared" si="484"/>
        <v>3100</v>
      </c>
      <c r="BN224" s="14">
        <f t="shared" si="484"/>
        <v>3100</v>
      </c>
      <c r="BO224" s="14">
        <f t="shared" si="484"/>
        <v>3100</v>
      </c>
      <c r="BP224" s="14">
        <f t="shared" si="484"/>
        <v>3100</v>
      </c>
      <c r="BU224" s="13">
        <v>220</v>
      </c>
      <c r="BV224" s="13">
        <f t="shared" si="460"/>
        <v>11</v>
      </c>
      <c r="BW224" s="14">
        <f t="shared" si="461"/>
        <v>4</v>
      </c>
      <c r="BX224" s="14">
        <f t="shared" si="462"/>
        <v>1102011</v>
      </c>
      <c r="BY224" s="14" t="str">
        <f t="shared" si="463"/>
        <v>张飞20突</v>
      </c>
      <c r="BZ224" s="25" t="s">
        <v>162</v>
      </c>
      <c r="CA224" s="14">
        <v>2</v>
      </c>
      <c r="CB224" s="14">
        <f t="shared" si="464"/>
        <v>20</v>
      </c>
      <c r="CC224" s="14" t="s">
        <v>21</v>
      </c>
      <c r="CD224" s="14">
        <f>INDEX(属性投放!$AY$6:$AY$85,(BW224-2)*20+CB224)</f>
        <v>39068</v>
      </c>
      <c r="CE224" s="14" t="s">
        <v>22</v>
      </c>
      <c r="CF224" s="14">
        <f>INDEX(属性投放!$AZ$6:$AZ$85,(BW224-2)*20+CB224)</f>
        <v>19476</v>
      </c>
      <c r="CG224" s="14" t="s">
        <v>674</v>
      </c>
      <c r="CH224" s="14">
        <f>INDEX(属性投放!$BA$6:$BA$85,(BW224-2)*20+CB224)</f>
        <v>389180</v>
      </c>
      <c r="CI224" s="14" t="s">
        <v>21</v>
      </c>
      <c r="CJ224" s="14">
        <f>INDEX(属性投放!$BB$6:$BB$85,(BW224-2)*20+CB224)</f>
        <v>75</v>
      </c>
      <c r="CK224" s="14" t="s">
        <v>22</v>
      </c>
      <c r="CL224" s="14">
        <f>INDEX(属性投放!$BC$6:$BC$85,(BW224-2)*20+CB224)</f>
        <v>38</v>
      </c>
      <c r="CM224" s="14" t="s">
        <v>674</v>
      </c>
      <c r="CN224" s="14">
        <f>INDEX(属性投放!$BD$6:$BD$85,(BW224-2)*20+CB224)</f>
        <v>750</v>
      </c>
      <c r="CQ224" s="13">
        <v>220</v>
      </c>
      <c r="CR224" s="13">
        <f t="shared" si="472"/>
        <v>5</v>
      </c>
      <c r="CS224" s="13">
        <f t="shared" si="473"/>
        <v>12</v>
      </c>
      <c r="CT224" s="14">
        <f t="shared" si="474"/>
        <v>3</v>
      </c>
      <c r="CU224" s="14">
        <f t="shared" si="475"/>
        <v>1102005</v>
      </c>
      <c r="CV224" s="14" t="str">
        <f>INDEX($O$6:$O$36,CR224)&amp;"-"&amp;INDEX(属性投放!$AB$7:$AB$36,CX224)&amp;"-魂火-"&amp;CZ224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701</v>
      </c>
      <c r="CZ224" s="14">
        <f>INDEX(属性投放!$AM$7:$AM$58,CS224)</f>
        <v>1</v>
      </c>
      <c r="DA224" s="14">
        <f t="shared" si="465"/>
        <v>12</v>
      </c>
      <c r="DB224" s="14">
        <f>INDEX(属性投放!$AN$7:$AN$58,DA224)</f>
        <v>50</v>
      </c>
      <c r="DC224" s="14" t="s">
        <v>702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703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704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6"/>
        <v>1102011</v>
      </c>
      <c r="DQ224" s="14" t="str">
        <f t="shared" si="467"/>
        <v>张飞20突</v>
      </c>
      <c r="DR224" s="14">
        <f t="shared" si="476"/>
        <v>5</v>
      </c>
      <c r="DS224" s="14">
        <f t="shared" si="477"/>
        <v>6</v>
      </c>
      <c r="DT224" s="14">
        <f t="shared" si="478"/>
        <v>8</v>
      </c>
      <c r="DU224" s="14">
        <f t="shared" si="468"/>
        <v>4</v>
      </c>
      <c r="DV224" s="14">
        <f t="shared" si="469"/>
        <v>20</v>
      </c>
      <c r="DW224" s="14">
        <f t="shared" si="470"/>
        <v>60</v>
      </c>
      <c r="DX224" s="14">
        <f>INDEX(属性投放!$AW$6:$AW$85,(卡牌属性!DU224-2)*20+卡牌属性!DV224)</f>
        <v>10</v>
      </c>
      <c r="DY224" s="14">
        <f>INDEX(属性投放!BP$6:BP$85,卡牌属性!$DW224)</f>
        <v>2500</v>
      </c>
      <c r="DZ224" s="14">
        <f>INDEX(属性投放!BQ$6:BQ$85,卡牌属性!$DW224)</f>
        <v>1250</v>
      </c>
      <c r="EA224" s="14">
        <f>INDEX(属性投放!BR$6:BR$85,卡牌属性!$DW224)</f>
        <v>25000</v>
      </c>
      <c r="EB224" s="14">
        <f t="shared" si="485"/>
        <v>15501</v>
      </c>
      <c r="EC224" s="14">
        <f t="shared" si="486"/>
        <v>15834</v>
      </c>
      <c r="ED224" s="14">
        <f t="shared" si="487"/>
        <v>17358</v>
      </c>
      <c r="EE224" s="14">
        <f t="shared" si="488"/>
        <v>17358</v>
      </c>
      <c r="EF224" s="14">
        <f t="shared" si="489"/>
        <v>18035</v>
      </c>
      <c r="EG224" s="14">
        <f t="shared" si="490"/>
        <v>7890</v>
      </c>
      <c r="EH224" s="14">
        <f t="shared" si="491"/>
        <v>8618</v>
      </c>
      <c r="EI224" s="14">
        <f t="shared" si="492"/>
        <v>8618</v>
      </c>
      <c r="EJ224" s="14">
        <f t="shared" si="493"/>
        <v>8948</v>
      </c>
      <c r="EK224" s="14">
        <f t="shared" si="494"/>
        <v>9385</v>
      </c>
      <c r="EL224" s="14">
        <f t="shared" si="495"/>
        <v>178600</v>
      </c>
      <c r="EM224" s="14">
        <f t="shared" si="496"/>
        <v>187700</v>
      </c>
      <c r="EN224" s="14">
        <f t="shared" si="497"/>
        <v>187700</v>
      </c>
      <c r="EO224" s="14">
        <f t="shared" si="498"/>
        <v>210050</v>
      </c>
      <c r="EP224" s="14">
        <f t="shared" si="499"/>
        <v>242200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  <c r="FF224" s="14">
        <f>INDEX(属性投放!$BP$6:$BP$85,(卡牌属性!$DU224-2)*20+卡牌属性!$DV224)</f>
        <v>2500</v>
      </c>
      <c r="FG224" s="14">
        <f>INDEX(属性投放!$BP$6:$BP$85,(卡牌属性!$DU224-2)*20+卡牌属性!$DV224)</f>
        <v>2500</v>
      </c>
      <c r="FH224" s="14">
        <f>INDEX(属性投放!$BP$6:$BP$85,(卡牌属性!$DU224-2)*20+卡牌属性!$DV224)</f>
        <v>2500</v>
      </c>
      <c r="FI224" s="14">
        <f>INDEX(属性投放!$BP$6:$BP$85,(卡牌属性!$DU224-2)*20+卡牌属性!$DV224)</f>
        <v>2500</v>
      </c>
      <c r="FJ224" s="14">
        <f>INDEX(属性投放!$BP$6:$BP$85,(卡牌属性!$DU224-2)*20+卡牌属性!$DV224)</f>
        <v>2500</v>
      </c>
      <c r="FK224" s="14">
        <f>INDEX(属性投放!$BQ$6:$BQ$85,(卡牌属性!$DU224-2)*20+卡牌属性!$DV224)</f>
        <v>1250</v>
      </c>
      <c r="FL224" s="14">
        <f>INDEX(属性投放!$BQ$6:$BQ$85,(卡牌属性!$DU224-2)*20+卡牌属性!$DV224)</f>
        <v>1250</v>
      </c>
      <c r="FM224" s="14">
        <f>INDEX(属性投放!$BQ$6:$BQ$85,(卡牌属性!$DU224-2)*20+卡牌属性!$DV224)</f>
        <v>1250</v>
      </c>
      <c r="FN224" s="14">
        <f>INDEX(属性投放!$BQ$6:$BQ$85,(卡牌属性!$DU224-2)*20+卡牌属性!$DV224)</f>
        <v>1250</v>
      </c>
      <c r="FO224" s="14">
        <f>INDEX(属性投放!$BQ$6:$BQ$85,(卡牌属性!$DU224-2)*20+卡牌属性!$DV224)</f>
        <v>1250</v>
      </c>
      <c r="FP224" s="14">
        <f>INDEX(属性投放!$BR$6:$BR$85,(卡牌属性!$DU224-2)*20+卡牌属性!$DV224)</f>
        <v>25000</v>
      </c>
      <c r="FQ224" s="14">
        <f>INDEX(属性投放!$BR$6:$BR$85,(卡牌属性!$DU224-2)*20+卡牌属性!$DV224)</f>
        <v>25000</v>
      </c>
      <c r="FR224" s="14">
        <f>INDEX(属性投放!$BR$6:$BR$85,(卡牌属性!$DU224-2)*20+卡牌属性!$DV224)</f>
        <v>25000</v>
      </c>
      <c r="FS224" s="14">
        <f>INDEX(属性投放!$BR$6:$BR$85,(卡牌属性!$DU224-2)*20+卡牌属性!$DV224)</f>
        <v>25000</v>
      </c>
      <c r="FT224" s="14">
        <f>INDEX(属性投放!$BR$6:$BR$85,(卡牌属性!$DU224-2)*20+卡牌属性!$DV224)</f>
        <v>25000</v>
      </c>
    </row>
    <row r="225" spans="31:176" ht="16.5" x14ac:dyDescent="0.2">
      <c r="AE225" s="13">
        <v>221</v>
      </c>
      <c r="AF225" s="13">
        <f t="shared" si="471"/>
        <v>12</v>
      </c>
      <c r="AG225" s="13">
        <f t="shared" si="456"/>
        <v>2</v>
      </c>
      <c r="AH225" s="14">
        <f t="shared" si="457"/>
        <v>1101012</v>
      </c>
      <c r="AI225" s="14" t="str">
        <f t="shared" si="458"/>
        <v>南御夫1突</v>
      </c>
      <c r="AJ225" s="25" t="s">
        <v>162</v>
      </c>
      <c r="AK225" s="14">
        <v>1</v>
      </c>
      <c r="AL225" s="14">
        <f t="shared" si="459"/>
        <v>1</v>
      </c>
      <c r="AM225" s="14">
        <f>INDEX(属性投放!$DE$6:$DE$85,(卡牌属性!AG225-2)*20+卡牌属性!AL225)</f>
        <v>50</v>
      </c>
      <c r="AN225" s="14">
        <f t="shared" ref="AN225:AQ244" si="500">$AM225</f>
        <v>50</v>
      </c>
      <c r="AO225" s="14">
        <f t="shared" si="500"/>
        <v>50</v>
      </c>
      <c r="AP225" s="14">
        <f t="shared" si="500"/>
        <v>50</v>
      </c>
      <c r="AQ225" s="14">
        <f t="shared" si="500"/>
        <v>50</v>
      </c>
      <c r="AR225" s="14">
        <f>INDEX(属性投放!$DF$6:$DF$85,(卡牌属性!AG225-2)*20+卡牌属性!AL225)</f>
        <v>0</v>
      </c>
      <c r="AS225" s="14">
        <f t="shared" ref="AS225:AV244" si="501">$AR225</f>
        <v>0</v>
      </c>
      <c r="AT225" s="14">
        <f t="shared" si="501"/>
        <v>0</v>
      </c>
      <c r="AU225" s="14">
        <f t="shared" si="501"/>
        <v>0</v>
      </c>
      <c r="AV225" s="14">
        <f t="shared" si="501"/>
        <v>0</v>
      </c>
      <c r="AW225" s="14">
        <f>INDEX(属性投放!$DG$6:$DG$85,(卡牌属性!AG225-2)*20+卡牌属性!AL225)</f>
        <v>200</v>
      </c>
      <c r="AX225" s="14">
        <f t="shared" ref="AX225:BA244" si="502">$AW225</f>
        <v>200</v>
      </c>
      <c r="AY225" s="14">
        <f t="shared" si="502"/>
        <v>200</v>
      </c>
      <c r="AZ225" s="14">
        <f t="shared" si="502"/>
        <v>200</v>
      </c>
      <c r="BA225" s="14">
        <f t="shared" si="502"/>
        <v>200</v>
      </c>
      <c r="BB225" s="14">
        <f>INDEX(属性投放!$DK$6:$DK$85,(卡牌属性!AG225-2)*20+卡牌属性!AL225)</f>
        <v>6</v>
      </c>
      <c r="BC225" s="14">
        <f t="shared" ref="BC225:BF244" si="503">$BB225</f>
        <v>6</v>
      </c>
      <c r="BD225" s="14">
        <f t="shared" si="503"/>
        <v>6</v>
      </c>
      <c r="BE225" s="14">
        <f t="shared" si="503"/>
        <v>6</v>
      </c>
      <c r="BF225" s="14">
        <f t="shared" si="503"/>
        <v>6</v>
      </c>
      <c r="BG225" s="14">
        <f>INDEX(属性投放!$DL$6:$DL$85,(卡牌属性!AG225-2)*20+卡牌属性!AL225)</f>
        <v>3</v>
      </c>
      <c r="BH225" s="14">
        <f t="shared" ref="BH225:BK244" si="504">$BG225</f>
        <v>3</v>
      </c>
      <c r="BI225" s="14">
        <f t="shared" si="504"/>
        <v>3</v>
      </c>
      <c r="BJ225" s="14">
        <f t="shared" si="504"/>
        <v>3</v>
      </c>
      <c r="BK225" s="14">
        <f t="shared" si="504"/>
        <v>3</v>
      </c>
      <c r="BL225" s="14">
        <f>INDEX(属性投放!$DM$6:$DM$85,(卡牌属性!AG225-2)*20+卡牌属性!AL225)</f>
        <v>30</v>
      </c>
      <c r="BM225" s="14">
        <f t="shared" ref="BM225:BP244" si="505">$BL225</f>
        <v>30</v>
      </c>
      <c r="BN225" s="14">
        <f t="shared" si="505"/>
        <v>30</v>
      </c>
      <c r="BO225" s="14">
        <f t="shared" si="505"/>
        <v>30</v>
      </c>
      <c r="BP225" s="14">
        <f t="shared" si="505"/>
        <v>30</v>
      </c>
      <c r="BU225" s="13">
        <v>221</v>
      </c>
      <c r="BV225" s="13">
        <f t="shared" si="460"/>
        <v>12</v>
      </c>
      <c r="BW225" s="14">
        <f t="shared" si="461"/>
        <v>5</v>
      </c>
      <c r="BX225" s="14">
        <f t="shared" si="462"/>
        <v>1102012</v>
      </c>
      <c r="BY225" s="14" t="str">
        <f t="shared" si="463"/>
        <v>夏侯惇1突</v>
      </c>
      <c r="BZ225" s="25" t="s">
        <v>162</v>
      </c>
      <c r="CA225" s="14">
        <v>2</v>
      </c>
      <c r="CB225" s="14">
        <f t="shared" si="464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674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674</v>
      </c>
      <c r="CN225" s="14">
        <f>INDEX(属性投放!$BD$6:$BD$85,(BW225-2)*20+CB225)</f>
        <v>150</v>
      </c>
      <c r="CQ225" s="13">
        <v>221</v>
      </c>
      <c r="CR225" s="13">
        <f t="shared" si="472"/>
        <v>5</v>
      </c>
      <c r="CS225" s="13">
        <f t="shared" si="473"/>
        <v>13</v>
      </c>
      <c r="CT225" s="14">
        <f t="shared" si="474"/>
        <v>3</v>
      </c>
      <c r="CU225" s="14">
        <f t="shared" si="475"/>
        <v>1102005</v>
      </c>
      <c r="CV225" s="14" t="str">
        <f>INDEX($O$6:$O$36,CR225)&amp;"-"&amp;INDEX(属性投放!$AB$7:$AB$36,CX225)&amp;"-魂火-"&amp;CZ225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701</v>
      </c>
      <c r="CZ225" s="14">
        <f>INDEX(属性投放!$AM$7:$AM$58,CS225)</f>
        <v>2</v>
      </c>
      <c r="DA225" s="14">
        <f t="shared" si="465"/>
        <v>13</v>
      </c>
      <c r="DB225" s="14">
        <f>INDEX(属性投放!$AN$7:$AN$58,DA225)</f>
        <v>52</v>
      </c>
      <c r="DC225" s="14" t="s">
        <v>702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703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704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6"/>
        <v>1102012</v>
      </c>
      <c r="DQ225" s="14" t="str">
        <f t="shared" si="467"/>
        <v>夏侯惇1突</v>
      </c>
      <c r="DR225" s="14">
        <f t="shared" si="476"/>
        <v>7</v>
      </c>
      <c r="DS225" s="14">
        <f t="shared" si="477"/>
        <v>7</v>
      </c>
      <c r="DT225" s="14">
        <f t="shared" si="478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  <c r="FF225" s="14">
        <f>INDEX(属性投放!$BP$6:$BP$85,(卡牌属性!$DU225-2)*20+卡牌属性!$DV225)</f>
        <v>70</v>
      </c>
      <c r="FG225" s="14">
        <f>INDEX(属性投放!$BP$6:$BP$85,(卡牌属性!$DU225-2)*20+卡牌属性!$DV225)</f>
        <v>70</v>
      </c>
      <c r="FH225" s="14">
        <f>INDEX(属性投放!$BP$6:$BP$85,(卡牌属性!$DU225-2)*20+卡牌属性!$DV225)</f>
        <v>70</v>
      </c>
      <c r="FI225" s="14">
        <f>INDEX(属性投放!$BP$6:$BP$85,(卡牌属性!$DU225-2)*20+卡牌属性!$DV225)</f>
        <v>70</v>
      </c>
      <c r="FJ225" s="14">
        <f>INDEX(属性投放!$BP$6:$BP$85,(卡牌属性!$DU225-2)*20+卡牌属性!$DV225)</f>
        <v>70</v>
      </c>
      <c r="FK225" s="14">
        <f>INDEX(属性投放!$BQ$6:$BQ$85,(卡牌属性!$DU225-2)*20+卡牌属性!$DV225)</f>
        <v>35</v>
      </c>
      <c r="FL225" s="14">
        <f>INDEX(属性投放!$BQ$6:$BQ$85,(卡牌属性!$DU225-2)*20+卡牌属性!$DV225)</f>
        <v>35</v>
      </c>
      <c r="FM225" s="14">
        <f>INDEX(属性投放!$BQ$6:$BQ$85,(卡牌属性!$DU225-2)*20+卡牌属性!$DV225)</f>
        <v>35</v>
      </c>
      <c r="FN225" s="14">
        <f>INDEX(属性投放!$BQ$6:$BQ$85,(卡牌属性!$DU225-2)*20+卡牌属性!$DV225)</f>
        <v>35</v>
      </c>
      <c r="FO225" s="14">
        <f>INDEX(属性投放!$BQ$6:$BQ$85,(卡牌属性!$DU225-2)*20+卡牌属性!$DV225)</f>
        <v>35</v>
      </c>
      <c r="FP225" s="14">
        <f>INDEX(属性投放!$BR$6:$BR$85,(卡牌属性!$DU225-2)*20+卡牌属性!$DV225)</f>
        <v>700</v>
      </c>
      <c r="FQ225" s="14">
        <f>INDEX(属性投放!$BR$6:$BR$85,(卡牌属性!$DU225-2)*20+卡牌属性!$DV225)</f>
        <v>700</v>
      </c>
      <c r="FR225" s="14">
        <f>INDEX(属性投放!$BR$6:$BR$85,(卡牌属性!$DU225-2)*20+卡牌属性!$DV225)</f>
        <v>700</v>
      </c>
      <c r="FS225" s="14">
        <f>INDEX(属性投放!$BR$6:$BR$85,(卡牌属性!$DU225-2)*20+卡牌属性!$DV225)</f>
        <v>700</v>
      </c>
      <c r="FT225" s="14">
        <f>INDEX(属性投放!$BR$6:$BR$85,(卡牌属性!$DU225-2)*20+卡牌属性!$DV225)</f>
        <v>700</v>
      </c>
    </row>
    <row r="226" spans="31:176" ht="16.5" x14ac:dyDescent="0.2">
      <c r="AE226" s="13">
        <v>222</v>
      </c>
      <c r="AF226" s="13">
        <f t="shared" si="471"/>
        <v>12</v>
      </c>
      <c r="AG226" s="13">
        <f t="shared" si="456"/>
        <v>2</v>
      </c>
      <c r="AH226" s="14">
        <f t="shared" si="457"/>
        <v>1101012</v>
      </c>
      <c r="AI226" s="14" t="str">
        <f t="shared" si="458"/>
        <v>南御夫2突</v>
      </c>
      <c r="AJ226" s="25" t="s">
        <v>162</v>
      </c>
      <c r="AK226" s="14">
        <v>1</v>
      </c>
      <c r="AL226" s="14">
        <f t="shared" si="459"/>
        <v>2</v>
      </c>
      <c r="AM226" s="14">
        <f>INDEX(属性投放!$DE$6:$DE$85,(卡牌属性!AG226-2)*20+卡牌属性!AL226)</f>
        <v>110</v>
      </c>
      <c r="AN226" s="14">
        <f t="shared" si="500"/>
        <v>110</v>
      </c>
      <c r="AO226" s="14">
        <f t="shared" si="500"/>
        <v>110</v>
      </c>
      <c r="AP226" s="14">
        <f t="shared" si="500"/>
        <v>110</v>
      </c>
      <c r="AQ226" s="14">
        <f t="shared" si="500"/>
        <v>110</v>
      </c>
      <c r="AR226" s="14">
        <f>INDEX(属性投放!$DF$6:$DF$85,(卡牌属性!AG226-2)*20+卡牌属性!AL226)</f>
        <v>30</v>
      </c>
      <c r="AS226" s="14">
        <f t="shared" si="501"/>
        <v>30</v>
      </c>
      <c r="AT226" s="14">
        <f t="shared" si="501"/>
        <v>30</v>
      </c>
      <c r="AU226" s="14">
        <f t="shared" si="501"/>
        <v>30</v>
      </c>
      <c r="AV226" s="14">
        <f t="shared" si="501"/>
        <v>30</v>
      </c>
      <c r="AW226" s="14">
        <f>INDEX(属性投放!$DG$6:$DG$85,(卡牌属性!AG226-2)*20+卡牌属性!AL226)</f>
        <v>500</v>
      </c>
      <c r="AX226" s="14">
        <f t="shared" si="502"/>
        <v>500</v>
      </c>
      <c r="AY226" s="14">
        <f t="shared" si="502"/>
        <v>500</v>
      </c>
      <c r="AZ226" s="14">
        <f t="shared" si="502"/>
        <v>500</v>
      </c>
      <c r="BA226" s="14">
        <f t="shared" si="502"/>
        <v>500</v>
      </c>
      <c r="BB226" s="14">
        <f>INDEX(属性投放!$DK$6:$DK$85,(卡牌属性!AG226-2)*20+卡牌属性!AL226)</f>
        <v>12</v>
      </c>
      <c r="BC226" s="14">
        <f t="shared" si="503"/>
        <v>12</v>
      </c>
      <c r="BD226" s="14">
        <f t="shared" si="503"/>
        <v>12</v>
      </c>
      <c r="BE226" s="14">
        <f t="shared" si="503"/>
        <v>12</v>
      </c>
      <c r="BF226" s="14">
        <f t="shared" si="503"/>
        <v>12</v>
      </c>
      <c r="BG226" s="14">
        <f>INDEX(属性投放!$DL$6:$DL$85,(卡牌属性!AG226-2)*20+卡牌属性!AL226)</f>
        <v>6</v>
      </c>
      <c r="BH226" s="14">
        <f t="shared" si="504"/>
        <v>6</v>
      </c>
      <c r="BI226" s="14">
        <f t="shared" si="504"/>
        <v>6</v>
      </c>
      <c r="BJ226" s="14">
        <f t="shared" si="504"/>
        <v>6</v>
      </c>
      <c r="BK226" s="14">
        <f t="shared" si="504"/>
        <v>6</v>
      </c>
      <c r="BL226" s="14">
        <f>INDEX(属性投放!$DM$6:$DM$85,(卡牌属性!AG226-2)*20+卡牌属性!AL226)</f>
        <v>60</v>
      </c>
      <c r="BM226" s="14">
        <f t="shared" si="505"/>
        <v>60</v>
      </c>
      <c r="BN226" s="14">
        <f t="shared" si="505"/>
        <v>60</v>
      </c>
      <c r="BO226" s="14">
        <f t="shared" si="505"/>
        <v>60</v>
      </c>
      <c r="BP226" s="14">
        <f t="shared" si="505"/>
        <v>60</v>
      </c>
      <c r="BU226" s="13">
        <v>222</v>
      </c>
      <c r="BV226" s="13">
        <f t="shared" si="460"/>
        <v>12</v>
      </c>
      <c r="BW226" s="14">
        <f t="shared" si="461"/>
        <v>5</v>
      </c>
      <c r="BX226" s="14">
        <f t="shared" si="462"/>
        <v>1102012</v>
      </c>
      <c r="BY226" s="14" t="str">
        <f t="shared" si="463"/>
        <v>夏侯惇2突</v>
      </c>
      <c r="BZ226" s="25" t="s">
        <v>162</v>
      </c>
      <c r="CA226" s="14">
        <v>2</v>
      </c>
      <c r="CB226" s="14">
        <f t="shared" si="464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674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674</v>
      </c>
      <c r="CN226" s="14">
        <f>INDEX(属性投放!$BD$6:$BD$85,(BW226-2)*20+CB226)</f>
        <v>200</v>
      </c>
      <c r="CQ226" s="13">
        <v>222</v>
      </c>
      <c r="CR226" s="13">
        <f t="shared" si="472"/>
        <v>5</v>
      </c>
      <c r="CS226" s="13">
        <f t="shared" si="473"/>
        <v>14</v>
      </c>
      <c r="CT226" s="14">
        <f t="shared" si="474"/>
        <v>3</v>
      </c>
      <c r="CU226" s="14">
        <f t="shared" si="475"/>
        <v>1102005</v>
      </c>
      <c r="CV226" s="14" t="str">
        <f>INDEX($O$6:$O$36,CR226)&amp;"-"&amp;INDEX(属性投放!$AB$7:$AB$36,CX226)&amp;"-魂火-"&amp;CZ226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701</v>
      </c>
      <c r="CZ226" s="14">
        <f>INDEX(属性投放!$AM$7:$AM$58,CS226)</f>
        <v>1</v>
      </c>
      <c r="DA226" s="14">
        <f t="shared" si="465"/>
        <v>14</v>
      </c>
      <c r="DB226" s="14">
        <f>INDEX(属性投放!$AN$7:$AN$58,DA226)</f>
        <v>55</v>
      </c>
      <c r="DC226" s="14" t="s">
        <v>702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703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704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6"/>
        <v>1102012</v>
      </c>
      <c r="DQ226" s="14" t="str">
        <f t="shared" si="467"/>
        <v>夏侯惇2突</v>
      </c>
      <c r="DR226" s="14">
        <f t="shared" si="476"/>
        <v>7</v>
      </c>
      <c r="DS226" s="14">
        <f t="shared" si="477"/>
        <v>7</v>
      </c>
      <c r="DT226" s="14">
        <f t="shared" si="478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506">EB225+$DY225+EQ225*$DX225</f>
        <v>368</v>
      </c>
      <c r="EC226" s="14">
        <f t="shared" ref="EC226:EC244" si="507">EC225+$DY225+ER225*$DX225</f>
        <v>422</v>
      </c>
      <c r="ED226" s="14">
        <f t="shared" ref="ED226:ED244" si="508">ED225+$DY225+ES225*$DX225</f>
        <v>480</v>
      </c>
      <c r="EE226" s="14">
        <f t="shared" ref="EE226:EE244" si="509">EE225+$DY225+ET225*$DX225</f>
        <v>480</v>
      </c>
      <c r="EF226" s="14">
        <f t="shared" ref="EF226:EF244" si="510">EF225+$DY225+EU225*$DX225</f>
        <v>570</v>
      </c>
      <c r="EG226" s="14">
        <f t="shared" ref="EG226:EG244" si="511">EG225+$DZ225+EV225*$DX225</f>
        <v>99</v>
      </c>
      <c r="EH226" s="14">
        <f t="shared" ref="EH226:EH244" si="512">EH225+$DZ225+EW225*$DX225</f>
        <v>108</v>
      </c>
      <c r="EI226" s="14">
        <f t="shared" ref="EI226:EI244" si="513">EI225+$DZ225+EX225*$DX225</f>
        <v>108</v>
      </c>
      <c r="EJ226" s="14">
        <f t="shared" ref="EJ226:EJ244" si="514">EJ225+$DZ225+EY225*$DX225</f>
        <v>117</v>
      </c>
      <c r="EK226" s="14">
        <f t="shared" ref="EK226:EK244" si="515">EK225+$DZ225+EZ225*$DX225</f>
        <v>150</v>
      </c>
      <c r="EL226" s="14">
        <f t="shared" ref="EL226:EL244" si="516">EL225+$EA225+FA225*$DX225</f>
        <v>2800</v>
      </c>
      <c r="EM226" s="14">
        <f t="shared" ref="EM226:EM244" si="517">EM225+$EA225+FB225*$DX225</f>
        <v>3800</v>
      </c>
      <c r="EN226" s="14">
        <f t="shared" ref="EN226:EN244" si="518">EN225+$EA225+FC225*$DX225</f>
        <v>3800</v>
      </c>
      <c r="EO226" s="14">
        <f t="shared" ref="EO226:EO244" si="519">EO225+$EA225+FD225*$DX225</f>
        <v>4700</v>
      </c>
      <c r="EP226" s="14">
        <f t="shared" ref="EP226:EP244" si="520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  <c r="FF226" s="14">
        <f>INDEX(属性投放!$BP$6:$BP$85,(卡牌属性!$DU226-2)*20+卡牌属性!$DV226)</f>
        <v>90</v>
      </c>
      <c r="FG226" s="14">
        <f>INDEX(属性投放!$BP$6:$BP$85,(卡牌属性!$DU226-2)*20+卡牌属性!$DV226)</f>
        <v>90</v>
      </c>
      <c r="FH226" s="14">
        <f>INDEX(属性投放!$BP$6:$BP$85,(卡牌属性!$DU226-2)*20+卡牌属性!$DV226)</f>
        <v>90</v>
      </c>
      <c r="FI226" s="14">
        <f>INDEX(属性投放!$BP$6:$BP$85,(卡牌属性!$DU226-2)*20+卡牌属性!$DV226)</f>
        <v>90</v>
      </c>
      <c r="FJ226" s="14">
        <f>INDEX(属性投放!$BP$6:$BP$85,(卡牌属性!$DU226-2)*20+卡牌属性!$DV226)</f>
        <v>90</v>
      </c>
      <c r="FK226" s="14">
        <f>INDEX(属性投放!$BQ$6:$BQ$85,(卡牌属性!$DU226-2)*20+卡牌属性!$DV226)</f>
        <v>45</v>
      </c>
      <c r="FL226" s="14">
        <f>INDEX(属性投放!$BQ$6:$BQ$85,(卡牌属性!$DU226-2)*20+卡牌属性!$DV226)</f>
        <v>45</v>
      </c>
      <c r="FM226" s="14">
        <f>INDEX(属性投放!$BQ$6:$BQ$85,(卡牌属性!$DU226-2)*20+卡牌属性!$DV226)</f>
        <v>45</v>
      </c>
      <c r="FN226" s="14">
        <f>INDEX(属性投放!$BQ$6:$BQ$85,(卡牌属性!$DU226-2)*20+卡牌属性!$DV226)</f>
        <v>45</v>
      </c>
      <c r="FO226" s="14">
        <f>INDEX(属性投放!$BQ$6:$BQ$85,(卡牌属性!$DU226-2)*20+卡牌属性!$DV226)</f>
        <v>45</v>
      </c>
      <c r="FP226" s="14">
        <f>INDEX(属性投放!$BR$6:$BR$85,(卡牌属性!$DU226-2)*20+卡牌属性!$DV226)</f>
        <v>900</v>
      </c>
      <c r="FQ226" s="14">
        <f>INDEX(属性投放!$BR$6:$BR$85,(卡牌属性!$DU226-2)*20+卡牌属性!$DV226)</f>
        <v>900</v>
      </c>
      <c r="FR226" s="14">
        <f>INDEX(属性投放!$BR$6:$BR$85,(卡牌属性!$DU226-2)*20+卡牌属性!$DV226)</f>
        <v>900</v>
      </c>
      <c r="FS226" s="14">
        <f>INDEX(属性投放!$BR$6:$BR$85,(卡牌属性!$DU226-2)*20+卡牌属性!$DV226)</f>
        <v>900</v>
      </c>
      <c r="FT226" s="14">
        <f>INDEX(属性投放!$BR$6:$BR$85,(卡牌属性!$DU226-2)*20+卡牌属性!$DV226)</f>
        <v>900</v>
      </c>
    </row>
    <row r="227" spans="31:176" ht="16.5" x14ac:dyDescent="0.2">
      <c r="AE227" s="13">
        <v>223</v>
      </c>
      <c r="AF227" s="13">
        <f t="shared" si="471"/>
        <v>12</v>
      </c>
      <c r="AG227" s="13">
        <f t="shared" si="456"/>
        <v>2</v>
      </c>
      <c r="AH227" s="14">
        <f t="shared" si="457"/>
        <v>1101012</v>
      </c>
      <c r="AI227" s="14" t="str">
        <f t="shared" si="458"/>
        <v>南御夫3突</v>
      </c>
      <c r="AJ227" s="25" t="s">
        <v>162</v>
      </c>
      <c r="AK227" s="14">
        <v>1</v>
      </c>
      <c r="AL227" s="14">
        <f t="shared" si="459"/>
        <v>3</v>
      </c>
      <c r="AM227" s="14">
        <f>INDEX(属性投放!$DE$6:$DE$85,(卡牌属性!AG227-2)*20+卡牌属性!AL227)</f>
        <v>139</v>
      </c>
      <c r="AN227" s="14">
        <f t="shared" si="500"/>
        <v>139</v>
      </c>
      <c r="AO227" s="14">
        <f t="shared" si="500"/>
        <v>139</v>
      </c>
      <c r="AP227" s="14">
        <f t="shared" si="500"/>
        <v>139</v>
      </c>
      <c r="AQ227" s="14">
        <f t="shared" si="500"/>
        <v>139</v>
      </c>
      <c r="AR227" s="14">
        <f>INDEX(属性投放!$DF$6:$DF$85,(卡牌属性!AG227-2)*20+卡牌属性!AL227)</f>
        <v>45</v>
      </c>
      <c r="AS227" s="14">
        <f t="shared" si="501"/>
        <v>45</v>
      </c>
      <c r="AT227" s="14">
        <f t="shared" si="501"/>
        <v>45</v>
      </c>
      <c r="AU227" s="14">
        <f t="shared" si="501"/>
        <v>45</v>
      </c>
      <c r="AV227" s="14">
        <f t="shared" si="501"/>
        <v>45</v>
      </c>
      <c r="AW227" s="14">
        <f>INDEX(属性投放!$DG$6:$DG$85,(卡牌属性!AG227-2)*20+卡牌属性!AL227)</f>
        <v>645</v>
      </c>
      <c r="AX227" s="14">
        <f t="shared" si="502"/>
        <v>645</v>
      </c>
      <c r="AY227" s="14">
        <f t="shared" si="502"/>
        <v>645</v>
      </c>
      <c r="AZ227" s="14">
        <f t="shared" si="502"/>
        <v>645</v>
      </c>
      <c r="BA227" s="14">
        <f t="shared" si="502"/>
        <v>645</v>
      </c>
      <c r="BB227" s="14">
        <f>INDEX(属性投放!$DK$6:$DK$85,(卡牌属性!AG227-2)*20+卡牌属性!AL227)</f>
        <v>12</v>
      </c>
      <c r="BC227" s="14">
        <f t="shared" si="503"/>
        <v>12</v>
      </c>
      <c r="BD227" s="14">
        <f t="shared" si="503"/>
        <v>12</v>
      </c>
      <c r="BE227" s="14">
        <f t="shared" si="503"/>
        <v>12</v>
      </c>
      <c r="BF227" s="14">
        <f t="shared" si="503"/>
        <v>12</v>
      </c>
      <c r="BG227" s="14">
        <f>INDEX(属性投放!$DL$6:$DL$85,(卡牌属性!AG227-2)*20+卡牌属性!AL227)</f>
        <v>6</v>
      </c>
      <c r="BH227" s="14">
        <f t="shared" si="504"/>
        <v>6</v>
      </c>
      <c r="BI227" s="14">
        <f t="shared" si="504"/>
        <v>6</v>
      </c>
      <c r="BJ227" s="14">
        <f t="shared" si="504"/>
        <v>6</v>
      </c>
      <c r="BK227" s="14">
        <f t="shared" si="504"/>
        <v>6</v>
      </c>
      <c r="BL227" s="14">
        <f>INDEX(属性投放!$DM$6:$DM$85,(卡牌属性!AG227-2)*20+卡牌属性!AL227)</f>
        <v>60</v>
      </c>
      <c r="BM227" s="14">
        <f t="shared" si="505"/>
        <v>60</v>
      </c>
      <c r="BN227" s="14">
        <f t="shared" si="505"/>
        <v>60</v>
      </c>
      <c r="BO227" s="14">
        <f t="shared" si="505"/>
        <v>60</v>
      </c>
      <c r="BP227" s="14">
        <f t="shared" si="505"/>
        <v>60</v>
      </c>
      <c r="BU227" s="13">
        <v>223</v>
      </c>
      <c r="BV227" s="13">
        <f t="shared" si="460"/>
        <v>12</v>
      </c>
      <c r="BW227" s="14">
        <f t="shared" si="461"/>
        <v>5</v>
      </c>
      <c r="BX227" s="14">
        <f t="shared" si="462"/>
        <v>1102012</v>
      </c>
      <c r="BY227" s="14" t="str">
        <f t="shared" si="463"/>
        <v>夏侯惇3突</v>
      </c>
      <c r="BZ227" s="25" t="s">
        <v>162</v>
      </c>
      <c r="CA227" s="14">
        <v>2</v>
      </c>
      <c r="CB227" s="14">
        <f t="shared" si="464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674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674</v>
      </c>
      <c r="CN227" s="14">
        <f>INDEX(属性投放!$BD$6:$BD$85,(BW227-2)*20+CB227)</f>
        <v>200</v>
      </c>
      <c r="CQ227" s="13">
        <v>223</v>
      </c>
      <c r="CR227" s="13">
        <f t="shared" si="472"/>
        <v>5</v>
      </c>
      <c r="CS227" s="13">
        <f t="shared" si="473"/>
        <v>15</v>
      </c>
      <c r="CT227" s="14">
        <f t="shared" si="474"/>
        <v>3</v>
      </c>
      <c r="CU227" s="14">
        <f t="shared" si="475"/>
        <v>1102005</v>
      </c>
      <c r="CV227" s="14" t="str">
        <f>INDEX($O$6:$O$36,CR227)&amp;"-"&amp;INDEX(属性投放!$AB$7:$AB$36,CX227)&amp;"-魂火-"&amp;CZ227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701</v>
      </c>
      <c r="CZ227" s="14">
        <f>INDEX(属性投放!$AM$7:$AM$58,CS227)</f>
        <v>2</v>
      </c>
      <c r="DA227" s="14">
        <f t="shared" si="465"/>
        <v>15</v>
      </c>
      <c r="DB227" s="14">
        <f>INDEX(属性投放!$AN$7:$AN$58,DA227)</f>
        <v>57</v>
      </c>
      <c r="DC227" s="14" t="s">
        <v>702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703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704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6"/>
        <v>1102012</v>
      </c>
      <c r="DQ227" s="14" t="str">
        <f t="shared" si="467"/>
        <v>夏侯惇3突</v>
      </c>
      <c r="DR227" s="14">
        <f t="shared" si="476"/>
        <v>7</v>
      </c>
      <c r="DS227" s="14">
        <f t="shared" si="477"/>
        <v>7</v>
      </c>
      <c r="DT227" s="14">
        <f t="shared" si="478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506"/>
        <v>608</v>
      </c>
      <c r="EC227" s="14">
        <f t="shared" si="507"/>
        <v>682</v>
      </c>
      <c r="ED227" s="14">
        <f t="shared" si="508"/>
        <v>770</v>
      </c>
      <c r="EE227" s="14">
        <f t="shared" si="509"/>
        <v>770</v>
      </c>
      <c r="EF227" s="14">
        <f t="shared" si="510"/>
        <v>910</v>
      </c>
      <c r="EG227" s="14">
        <f t="shared" si="511"/>
        <v>224</v>
      </c>
      <c r="EH227" s="14">
        <f t="shared" si="512"/>
        <v>243</v>
      </c>
      <c r="EI227" s="14">
        <f t="shared" si="513"/>
        <v>243</v>
      </c>
      <c r="EJ227" s="14">
        <f t="shared" si="514"/>
        <v>262</v>
      </c>
      <c r="EK227" s="14">
        <f t="shared" si="515"/>
        <v>325</v>
      </c>
      <c r="EL227" s="14">
        <f t="shared" si="516"/>
        <v>5700</v>
      </c>
      <c r="EM227" s="14">
        <f t="shared" si="517"/>
        <v>7200</v>
      </c>
      <c r="EN227" s="14">
        <f t="shared" si="518"/>
        <v>7200</v>
      </c>
      <c r="EO227" s="14">
        <f t="shared" si="519"/>
        <v>8600</v>
      </c>
      <c r="EP227" s="14">
        <f t="shared" si="520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  <c r="FF227" s="14">
        <f>INDEX(属性投放!$BP$6:$BP$85,(卡牌属性!$DU227-2)*20+卡牌属性!$DV227)</f>
        <v>135</v>
      </c>
      <c r="FG227" s="14">
        <f>INDEX(属性投放!$BP$6:$BP$85,(卡牌属性!$DU227-2)*20+卡牌属性!$DV227)</f>
        <v>135</v>
      </c>
      <c r="FH227" s="14">
        <f>INDEX(属性投放!$BP$6:$BP$85,(卡牌属性!$DU227-2)*20+卡牌属性!$DV227)</f>
        <v>135</v>
      </c>
      <c r="FI227" s="14">
        <f>INDEX(属性投放!$BP$6:$BP$85,(卡牌属性!$DU227-2)*20+卡牌属性!$DV227)</f>
        <v>135</v>
      </c>
      <c r="FJ227" s="14">
        <f>INDEX(属性投放!$BP$6:$BP$85,(卡牌属性!$DU227-2)*20+卡牌属性!$DV227)</f>
        <v>135</v>
      </c>
      <c r="FK227" s="14">
        <f>INDEX(属性投放!$BQ$6:$BQ$85,(卡牌属性!$DU227-2)*20+卡牌属性!$DV227)</f>
        <v>68</v>
      </c>
      <c r="FL227" s="14">
        <f>INDEX(属性投放!$BQ$6:$BQ$85,(卡牌属性!$DU227-2)*20+卡牌属性!$DV227)</f>
        <v>68</v>
      </c>
      <c r="FM227" s="14">
        <f>INDEX(属性投放!$BQ$6:$BQ$85,(卡牌属性!$DU227-2)*20+卡牌属性!$DV227)</f>
        <v>68</v>
      </c>
      <c r="FN227" s="14">
        <f>INDEX(属性投放!$BQ$6:$BQ$85,(卡牌属性!$DU227-2)*20+卡牌属性!$DV227)</f>
        <v>68</v>
      </c>
      <c r="FO227" s="14">
        <f>INDEX(属性投放!$BQ$6:$BQ$85,(卡牌属性!$DU227-2)*20+卡牌属性!$DV227)</f>
        <v>68</v>
      </c>
      <c r="FP227" s="14">
        <f>INDEX(属性投放!$BR$6:$BR$85,(卡牌属性!$DU227-2)*20+卡牌属性!$DV227)</f>
        <v>1350</v>
      </c>
      <c r="FQ227" s="14">
        <f>INDEX(属性投放!$BR$6:$BR$85,(卡牌属性!$DU227-2)*20+卡牌属性!$DV227)</f>
        <v>1350</v>
      </c>
      <c r="FR227" s="14">
        <f>INDEX(属性投放!$BR$6:$BR$85,(卡牌属性!$DU227-2)*20+卡牌属性!$DV227)</f>
        <v>1350</v>
      </c>
      <c r="FS227" s="14">
        <f>INDEX(属性投放!$BR$6:$BR$85,(卡牌属性!$DU227-2)*20+卡牌属性!$DV227)</f>
        <v>1350</v>
      </c>
      <c r="FT227" s="14">
        <f>INDEX(属性投放!$BR$6:$BR$85,(卡牌属性!$DU227-2)*20+卡牌属性!$DV227)</f>
        <v>1350</v>
      </c>
    </row>
    <row r="228" spans="31:176" ht="16.5" x14ac:dyDescent="0.2">
      <c r="AE228" s="13">
        <v>224</v>
      </c>
      <c r="AF228" s="13">
        <f t="shared" si="471"/>
        <v>12</v>
      </c>
      <c r="AG228" s="13">
        <f t="shared" si="456"/>
        <v>2</v>
      </c>
      <c r="AH228" s="14">
        <f t="shared" si="457"/>
        <v>1101012</v>
      </c>
      <c r="AI228" s="14" t="str">
        <f t="shared" si="458"/>
        <v>南御夫4突</v>
      </c>
      <c r="AJ228" s="25" t="s">
        <v>162</v>
      </c>
      <c r="AK228" s="14">
        <v>1</v>
      </c>
      <c r="AL228" s="14">
        <f t="shared" si="459"/>
        <v>4</v>
      </c>
      <c r="AM228" s="14">
        <f>INDEX(属性投放!$DE$6:$DE$85,(卡牌属性!AG228-2)*20+卡牌属性!AL228)</f>
        <v>288</v>
      </c>
      <c r="AN228" s="14">
        <f t="shared" si="500"/>
        <v>288</v>
      </c>
      <c r="AO228" s="14">
        <f t="shared" si="500"/>
        <v>288</v>
      </c>
      <c r="AP228" s="14">
        <f t="shared" si="500"/>
        <v>288</v>
      </c>
      <c r="AQ228" s="14">
        <f t="shared" si="500"/>
        <v>288</v>
      </c>
      <c r="AR228" s="14">
        <f>INDEX(属性投放!$DF$6:$DF$85,(卡牌属性!AG228-2)*20+卡牌属性!AL228)</f>
        <v>120</v>
      </c>
      <c r="AS228" s="14">
        <f t="shared" si="501"/>
        <v>120</v>
      </c>
      <c r="AT228" s="14">
        <f t="shared" si="501"/>
        <v>120</v>
      </c>
      <c r="AU228" s="14">
        <f t="shared" si="501"/>
        <v>120</v>
      </c>
      <c r="AV228" s="14">
        <f t="shared" si="501"/>
        <v>120</v>
      </c>
      <c r="AW228" s="14">
        <f>INDEX(属性投放!$DG$6:$DG$85,(卡牌属性!AG228-2)*20+卡牌属性!AL228)</f>
        <v>1390</v>
      </c>
      <c r="AX228" s="14">
        <f t="shared" si="502"/>
        <v>1390</v>
      </c>
      <c r="AY228" s="14">
        <f t="shared" si="502"/>
        <v>1390</v>
      </c>
      <c r="AZ228" s="14">
        <f t="shared" si="502"/>
        <v>1390</v>
      </c>
      <c r="BA228" s="14">
        <f t="shared" si="502"/>
        <v>1390</v>
      </c>
      <c r="BB228" s="14">
        <f>INDEX(属性投放!$DK$6:$DK$85,(卡牌属性!AG228-2)*20+卡牌属性!AL228)</f>
        <v>22</v>
      </c>
      <c r="BC228" s="14">
        <f t="shared" si="503"/>
        <v>22</v>
      </c>
      <c r="BD228" s="14">
        <f t="shared" si="503"/>
        <v>22</v>
      </c>
      <c r="BE228" s="14">
        <f t="shared" si="503"/>
        <v>22</v>
      </c>
      <c r="BF228" s="14">
        <f t="shared" si="503"/>
        <v>22</v>
      </c>
      <c r="BG228" s="14">
        <f>INDEX(属性投放!$DL$6:$DL$85,(卡牌属性!AG228-2)*20+卡牌属性!AL228)</f>
        <v>11</v>
      </c>
      <c r="BH228" s="14">
        <f t="shared" si="504"/>
        <v>11</v>
      </c>
      <c r="BI228" s="14">
        <f t="shared" si="504"/>
        <v>11</v>
      </c>
      <c r="BJ228" s="14">
        <f t="shared" si="504"/>
        <v>11</v>
      </c>
      <c r="BK228" s="14">
        <f t="shared" si="504"/>
        <v>11</v>
      </c>
      <c r="BL228" s="14">
        <f>INDEX(属性投放!$DM$6:$DM$85,(卡牌属性!AG228-2)*20+卡牌属性!AL228)</f>
        <v>110</v>
      </c>
      <c r="BM228" s="14">
        <f t="shared" si="505"/>
        <v>110</v>
      </c>
      <c r="BN228" s="14">
        <f t="shared" si="505"/>
        <v>110</v>
      </c>
      <c r="BO228" s="14">
        <f t="shared" si="505"/>
        <v>110</v>
      </c>
      <c r="BP228" s="14">
        <f t="shared" si="505"/>
        <v>110</v>
      </c>
      <c r="BU228" s="13">
        <v>224</v>
      </c>
      <c r="BV228" s="13">
        <f t="shared" si="460"/>
        <v>12</v>
      </c>
      <c r="BW228" s="14">
        <f t="shared" si="461"/>
        <v>5</v>
      </c>
      <c r="BX228" s="14">
        <f t="shared" si="462"/>
        <v>1102012</v>
      </c>
      <c r="BY228" s="14" t="str">
        <f t="shared" si="463"/>
        <v>夏侯惇4突</v>
      </c>
      <c r="BZ228" s="25" t="s">
        <v>162</v>
      </c>
      <c r="CA228" s="14">
        <v>2</v>
      </c>
      <c r="CB228" s="14">
        <f t="shared" si="464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674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674</v>
      </c>
      <c r="CN228" s="14">
        <f>INDEX(属性投放!$BD$6:$BD$85,(BW228-2)*20+CB228)</f>
        <v>250</v>
      </c>
      <c r="CQ228" s="13">
        <v>224</v>
      </c>
      <c r="CR228" s="13">
        <f t="shared" si="472"/>
        <v>5</v>
      </c>
      <c r="CS228" s="13">
        <f t="shared" si="473"/>
        <v>16</v>
      </c>
      <c r="CT228" s="14">
        <f t="shared" si="474"/>
        <v>3</v>
      </c>
      <c r="CU228" s="14">
        <f t="shared" si="475"/>
        <v>1102005</v>
      </c>
      <c r="CV228" s="14" t="str">
        <f>INDEX($O$6:$O$36,CR228)&amp;"-"&amp;INDEX(属性投放!$AB$7:$AB$36,CX228)&amp;"-魂火-"&amp;CZ228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701</v>
      </c>
      <c r="CZ228" s="14">
        <f>INDEX(属性投放!$AM$7:$AM$58,CS228)</f>
        <v>1</v>
      </c>
      <c r="DA228" s="14">
        <f t="shared" si="465"/>
        <v>16</v>
      </c>
      <c r="DB228" s="14">
        <f>INDEX(属性投放!$AN$7:$AN$58,DA228)</f>
        <v>60</v>
      </c>
      <c r="DC228" s="14" t="s">
        <v>702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703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704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6"/>
        <v>1102012</v>
      </c>
      <c r="DQ228" s="14" t="str">
        <f t="shared" si="467"/>
        <v>夏侯惇4突</v>
      </c>
      <c r="DR228" s="14">
        <f t="shared" si="476"/>
        <v>7</v>
      </c>
      <c r="DS228" s="14">
        <f t="shared" si="477"/>
        <v>7</v>
      </c>
      <c r="DT228" s="14">
        <f t="shared" si="478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506"/>
        <v>893</v>
      </c>
      <c r="EC228" s="14">
        <f t="shared" si="507"/>
        <v>987</v>
      </c>
      <c r="ED228" s="14">
        <f t="shared" si="508"/>
        <v>1105</v>
      </c>
      <c r="EE228" s="14">
        <f t="shared" si="509"/>
        <v>1105</v>
      </c>
      <c r="EF228" s="14">
        <f t="shared" si="510"/>
        <v>1295</v>
      </c>
      <c r="EG228" s="14">
        <f t="shared" si="511"/>
        <v>372</v>
      </c>
      <c r="EH228" s="14">
        <f t="shared" si="512"/>
        <v>401</v>
      </c>
      <c r="EI228" s="14">
        <f t="shared" si="513"/>
        <v>401</v>
      </c>
      <c r="EJ228" s="14">
        <f t="shared" si="514"/>
        <v>430</v>
      </c>
      <c r="EK228" s="14">
        <f t="shared" si="515"/>
        <v>523</v>
      </c>
      <c r="EL228" s="14">
        <f t="shared" si="516"/>
        <v>9050</v>
      </c>
      <c r="EM228" s="14">
        <f t="shared" si="517"/>
        <v>11050</v>
      </c>
      <c r="EN228" s="14">
        <f t="shared" si="518"/>
        <v>11050</v>
      </c>
      <c r="EO228" s="14">
        <f t="shared" si="519"/>
        <v>12950</v>
      </c>
      <c r="EP228" s="14">
        <f t="shared" si="520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  <c r="FF228" s="14">
        <f>INDEX(属性投放!$BP$6:$BP$85,(卡牌属性!$DU228-2)*20+卡牌属性!$DV228)</f>
        <v>170</v>
      </c>
      <c r="FG228" s="14">
        <f>INDEX(属性投放!$BP$6:$BP$85,(卡牌属性!$DU228-2)*20+卡牌属性!$DV228)</f>
        <v>170</v>
      </c>
      <c r="FH228" s="14">
        <f>INDEX(属性投放!$BP$6:$BP$85,(卡牌属性!$DU228-2)*20+卡牌属性!$DV228)</f>
        <v>170</v>
      </c>
      <c r="FI228" s="14">
        <f>INDEX(属性投放!$BP$6:$BP$85,(卡牌属性!$DU228-2)*20+卡牌属性!$DV228)</f>
        <v>170</v>
      </c>
      <c r="FJ228" s="14">
        <f>INDEX(属性投放!$BP$6:$BP$85,(卡牌属性!$DU228-2)*20+卡牌属性!$DV228)</f>
        <v>170</v>
      </c>
      <c r="FK228" s="14">
        <f>INDEX(属性投放!$BQ$6:$BQ$85,(卡牌属性!$DU228-2)*20+卡牌属性!$DV228)</f>
        <v>85</v>
      </c>
      <c r="FL228" s="14">
        <f>INDEX(属性投放!$BQ$6:$BQ$85,(卡牌属性!$DU228-2)*20+卡牌属性!$DV228)</f>
        <v>85</v>
      </c>
      <c r="FM228" s="14">
        <f>INDEX(属性投放!$BQ$6:$BQ$85,(卡牌属性!$DU228-2)*20+卡牌属性!$DV228)</f>
        <v>85</v>
      </c>
      <c r="FN228" s="14">
        <f>INDEX(属性投放!$BQ$6:$BQ$85,(卡牌属性!$DU228-2)*20+卡牌属性!$DV228)</f>
        <v>85</v>
      </c>
      <c r="FO228" s="14">
        <f>INDEX(属性投放!$BQ$6:$BQ$85,(卡牌属性!$DU228-2)*20+卡牌属性!$DV228)</f>
        <v>85</v>
      </c>
      <c r="FP228" s="14">
        <f>INDEX(属性投放!$BR$6:$BR$85,(卡牌属性!$DU228-2)*20+卡牌属性!$DV228)</f>
        <v>1700</v>
      </c>
      <c r="FQ228" s="14">
        <f>INDEX(属性投放!$BR$6:$BR$85,(卡牌属性!$DU228-2)*20+卡牌属性!$DV228)</f>
        <v>1700</v>
      </c>
      <c r="FR228" s="14">
        <f>INDEX(属性投放!$BR$6:$BR$85,(卡牌属性!$DU228-2)*20+卡牌属性!$DV228)</f>
        <v>1700</v>
      </c>
      <c r="FS228" s="14">
        <f>INDEX(属性投放!$BR$6:$BR$85,(卡牌属性!$DU228-2)*20+卡牌属性!$DV228)</f>
        <v>1700</v>
      </c>
      <c r="FT228" s="14">
        <f>INDEX(属性投放!$BR$6:$BR$85,(卡牌属性!$DU228-2)*20+卡牌属性!$DV228)</f>
        <v>1700</v>
      </c>
    </row>
    <row r="229" spans="31:176" ht="16.5" x14ac:dyDescent="0.2">
      <c r="AE229" s="13">
        <v>225</v>
      </c>
      <c r="AF229" s="13">
        <f t="shared" si="471"/>
        <v>12</v>
      </c>
      <c r="AG229" s="13">
        <f t="shared" si="456"/>
        <v>2</v>
      </c>
      <c r="AH229" s="14">
        <f t="shared" si="457"/>
        <v>1101012</v>
      </c>
      <c r="AI229" s="14" t="str">
        <f t="shared" si="458"/>
        <v>南御夫5突</v>
      </c>
      <c r="AJ229" s="25" t="s">
        <v>162</v>
      </c>
      <c r="AK229" s="14">
        <v>1</v>
      </c>
      <c r="AL229" s="14">
        <f t="shared" si="459"/>
        <v>5</v>
      </c>
      <c r="AM229" s="14">
        <f>INDEX(属性投放!$DE$6:$DE$85,(卡牌属性!AG229-2)*20+卡牌属性!AL229)</f>
        <v>351</v>
      </c>
      <c r="AN229" s="14">
        <f t="shared" si="500"/>
        <v>351</v>
      </c>
      <c r="AO229" s="14">
        <f t="shared" si="500"/>
        <v>351</v>
      </c>
      <c r="AP229" s="14">
        <f t="shared" si="500"/>
        <v>351</v>
      </c>
      <c r="AQ229" s="14">
        <f t="shared" si="500"/>
        <v>351</v>
      </c>
      <c r="AR229" s="14">
        <f>INDEX(属性投放!$DF$6:$DF$85,(卡牌属性!AG229-2)*20+卡牌属性!AL229)</f>
        <v>151</v>
      </c>
      <c r="AS229" s="14">
        <f t="shared" si="501"/>
        <v>151</v>
      </c>
      <c r="AT229" s="14">
        <f t="shared" si="501"/>
        <v>151</v>
      </c>
      <c r="AU229" s="14">
        <f t="shared" si="501"/>
        <v>151</v>
      </c>
      <c r="AV229" s="14">
        <f t="shared" si="501"/>
        <v>151</v>
      </c>
      <c r="AW229" s="14">
        <f>INDEX(属性投放!$DG$6:$DG$85,(卡牌属性!AG229-2)*20+卡牌属性!AL229)</f>
        <v>1705</v>
      </c>
      <c r="AX229" s="14">
        <f t="shared" si="502"/>
        <v>1705</v>
      </c>
      <c r="AY229" s="14">
        <f t="shared" si="502"/>
        <v>1705</v>
      </c>
      <c r="AZ229" s="14">
        <f t="shared" si="502"/>
        <v>1705</v>
      </c>
      <c r="BA229" s="14">
        <f t="shared" si="502"/>
        <v>1705</v>
      </c>
      <c r="BB229" s="14">
        <f>INDEX(属性投放!$DK$6:$DK$85,(卡牌属性!AG229-2)*20+卡牌属性!AL229)</f>
        <v>22</v>
      </c>
      <c r="BC229" s="14">
        <f t="shared" si="503"/>
        <v>22</v>
      </c>
      <c r="BD229" s="14">
        <f t="shared" si="503"/>
        <v>22</v>
      </c>
      <c r="BE229" s="14">
        <f t="shared" si="503"/>
        <v>22</v>
      </c>
      <c r="BF229" s="14">
        <f t="shared" si="503"/>
        <v>22</v>
      </c>
      <c r="BG229" s="14">
        <f>INDEX(属性投放!$DL$6:$DL$85,(卡牌属性!AG229-2)*20+卡牌属性!AL229)</f>
        <v>11</v>
      </c>
      <c r="BH229" s="14">
        <f t="shared" si="504"/>
        <v>11</v>
      </c>
      <c r="BI229" s="14">
        <f t="shared" si="504"/>
        <v>11</v>
      </c>
      <c r="BJ229" s="14">
        <f t="shared" si="504"/>
        <v>11</v>
      </c>
      <c r="BK229" s="14">
        <f t="shared" si="504"/>
        <v>11</v>
      </c>
      <c r="BL229" s="14">
        <f>INDEX(属性投放!$DM$6:$DM$85,(卡牌属性!AG229-2)*20+卡牌属性!AL229)</f>
        <v>110</v>
      </c>
      <c r="BM229" s="14">
        <f t="shared" si="505"/>
        <v>110</v>
      </c>
      <c r="BN229" s="14">
        <f t="shared" si="505"/>
        <v>110</v>
      </c>
      <c r="BO229" s="14">
        <f t="shared" si="505"/>
        <v>110</v>
      </c>
      <c r="BP229" s="14">
        <f t="shared" si="505"/>
        <v>110</v>
      </c>
      <c r="BU229" s="13">
        <v>225</v>
      </c>
      <c r="BV229" s="13">
        <f t="shared" si="460"/>
        <v>12</v>
      </c>
      <c r="BW229" s="14">
        <f t="shared" si="461"/>
        <v>5</v>
      </c>
      <c r="BX229" s="14">
        <f t="shared" si="462"/>
        <v>1102012</v>
      </c>
      <c r="BY229" s="14" t="str">
        <f t="shared" si="463"/>
        <v>夏侯惇5突</v>
      </c>
      <c r="BZ229" s="25" t="s">
        <v>162</v>
      </c>
      <c r="CA229" s="14">
        <v>2</v>
      </c>
      <c r="CB229" s="14">
        <f t="shared" si="464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674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674</v>
      </c>
      <c r="CN229" s="14">
        <f>INDEX(属性投放!$BD$6:$BD$85,(BW229-2)*20+CB229)</f>
        <v>250</v>
      </c>
      <c r="CQ229" s="13">
        <v>225</v>
      </c>
      <c r="CR229" s="13">
        <f t="shared" si="472"/>
        <v>5</v>
      </c>
      <c r="CS229" s="13">
        <f t="shared" si="473"/>
        <v>17</v>
      </c>
      <c r="CT229" s="14">
        <f t="shared" si="474"/>
        <v>3</v>
      </c>
      <c r="CU229" s="14">
        <f t="shared" si="475"/>
        <v>1102005</v>
      </c>
      <c r="CV229" s="14" t="str">
        <f>INDEX($O$6:$O$36,CR229)&amp;"-"&amp;INDEX(属性投放!$AB$7:$AB$36,CX229)&amp;"-魂火-"&amp;CZ229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701</v>
      </c>
      <c r="CZ229" s="14">
        <f>INDEX(属性投放!$AM$7:$AM$58,CS229)</f>
        <v>2</v>
      </c>
      <c r="DA229" s="14">
        <f t="shared" si="465"/>
        <v>17</v>
      </c>
      <c r="DB229" s="14">
        <f>INDEX(属性投放!$AN$7:$AN$58,DA229)</f>
        <v>62</v>
      </c>
      <c r="DC229" s="14" t="s">
        <v>702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703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704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6"/>
        <v>1102012</v>
      </c>
      <c r="DQ229" s="14" t="str">
        <f t="shared" si="467"/>
        <v>夏侯惇5突</v>
      </c>
      <c r="DR229" s="14">
        <f t="shared" si="476"/>
        <v>7</v>
      </c>
      <c r="DS229" s="14">
        <f t="shared" si="477"/>
        <v>7</v>
      </c>
      <c r="DT229" s="14">
        <f t="shared" si="478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506"/>
        <v>1263</v>
      </c>
      <c r="EC229" s="14">
        <f t="shared" si="507"/>
        <v>1377</v>
      </c>
      <c r="ED229" s="14">
        <f t="shared" si="508"/>
        <v>1525</v>
      </c>
      <c r="EE229" s="14">
        <f t="shared" si="509"/>
        <v>1525</v>
      </c>
      <c r="EF229" s="14">
        <f t="shared" si="510"/>
        <v>1765</v>
      </c>
      <c r="EG229" s="14">
        <f t="shared" si="511"/>
        <v>557</v>
      </c>
      <c r="EH229" s="14">
        <f t="shared" si="512"/>
        <v>596</v>
      </c>
      <c r="EI229" s="14">
        <f t="shared" si="513"/>
        <v>596</v>
      </c>
      <c r="EJ229" s="14">
        <f t="shared" si="514"/>
        <v>645</v>
      </c>
      <c r="EK229" s="14">
        <f t="shared" si="515"/>
        <v>758</v>
      </c>
      <c r="EL229" s="14">
        <f t="shared" si="516"/>
        <v>13250</v>
      </c>
      <c r="EM229" s="14">
        <f t="shared" si="517"/>
        <v>15750</v>
      </c>
      <c r="EN229" s="14">
        <f t="shared" si="518"/>
        <v>15750</v>
      </c>
      <c r="EO229" s="14">
        <f t="shared" si="519"/>
        <v>18650</v>
      </c>
      <c r="EP229" s="14">
        <f t="shared" si="520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  <c r="FF229" s="14">
        <f>INDEX(属性投放!$BP$6:$BP$85,(卡牌属性!$DU229-2)*20+卡牌属性!$DV229)</f>
        <v>225</v>
      </c>
      <c r="FG229" s="14">
        <f>INDEX(属性投放!$BP$6:$BP$85,(卡牌属性!$DU229-2)*20+卡牌属性!$DV229)</f>
        <v>225</v>
      </c>
      <c r="FH229" s="14">
        <f>INDEX(属性投放!$BP$6:$BP$85,(卡牌属性!$DU229-2)*20+卡牌属性!$DV229)</f>
        <v>225</v>
      </c>
      <c r="FI229" s="14">
        <f>INDEX(属性投放!$BP$6:$BP$85,(卡牌属性!$DU229-2)*20+卡牌属性!$DV229)</f>
        <v>225</v>
      </c>
      <c r="FJ229" s="14">
        <f>INDEX(属性投放!$BP$6:$BP$85,(卡牌属性!$DU229-2)*20+卡牌属性!$DV229)</f>
        <v>225</v>
      </c>
      <c r="FK229" s="14">
        <f>INDEX(属性投放!$BQ$6:$BQ$85,(卡牌属性!$DU229-2)*20+卡牌属性!$DV229)</f>
        <v>113</v>
      </c>
      <c r="FL229" s="14">
        <f>INDEX(属性投放!$BQ$6:$BQ$85,(卡牌属性!$DU229-2)*20+卡牌属性!$DV229)</f>
        <v>113</v>
      </c>
      <c r="FM229" s="14">
        <f>INDEX(属性投放!$BQ$6:$BQ$85,(卡牌属性!$DU229-2)*20+卡牌属性!$DV229)</f>
        <v>113</v>
      </c>
      <c r="FN229" s="14">
        <f>INDEX(属性投放!$BQ$6:$BQ$85,(卡牌属性!$DU229-2)*20+卡牌属性!$DV229)</f>
        <v>113</v>
      </c>
      <c r="FO229" s="14">
        <f>INDEX(属性投放!$BQ$6:$BQ$85,(卡牌属性!$DU229-2)*20+卡牌属性!$DV229)</f>
        <v>113</v>
      </c>
      <c r="FP229" s="14">
        <f>INDEX(属性投放!$BR$6:$BR$85,(卡牌属性!$DU229-2)*20+卡牌属性!$DV229)</f>
        <v>2250</v>
      </c>
      <c r="FQ229" s="14">
        <f>INDEX(属性投放!$BR$6:$BR$85,(卡牌属性!$DU229-2)*20+卡牌属性!$DV229)</f>
        <v>2250</v>
      </c>
      <c r="FR229" s="14">
        <f>INDEX(属性投放!$BR$6:$BR$85,(卡牌属性!$DU229-2)*20+卡牌属性!$DV229)</f>
        <v>2250</v>
      </c>
      <c r="FS229" s="14">
        <f>INDEX(属性投放!$BR$6:$BR$85,(卡牌属性!$DU229-2)*20+卡牌属性!$DV229)</f>
        <v>2250</v>
      </c>
      <c r="FT229" s="14">
        <f>INDEX(属性投放!$BR$6:$BR$85,(卡牌属性!$DU229-2)*20+卡牌属性!$DV229)</f>
        <v>2250</v>
      </c>
    </row>
    <row r="230" spans="31:176" ht="16.5" x14ac:dyDescent="0.2">
      <c r="AE230" s="13">
        <v>226</v>
      </c>
      <c r="AF230" s="13">
        <f t="shared" si="471"/>
        <v>12</v>
      </c>
      <c r="AG230" s="13">
        <f t="shared" si="456"/>
        <v>2</v>
      </c>
      <c r="AH230" s="14">
        <f t="shared" si="457"/>
        <v>1101012</v>
      </c>
      <c r="AI230" s="14" t="str">
        <f t="shared" si="458"/>
        <v>南御夫6突</v>
      </c>
      <c r="AJ230" s="25" t="s">
        <v>162</v>
      </c>
      <c r="AK230" s="14">
        <v>1</v>
      </c>
      <c r="AL230" s="14">
        <f t="shared" si="459"/>
        <v>6</v>
      </c>
      <c r="AM230" s="14">
        <f>INDEX(属性投放!$DE$6:$DE$85,(卡牌属性!AG230-2)*20+卡牌属性!AL230)</f>
        <v>414</v>
      </c>
      <c r="AN230" s="14">
        <f t="shared" si="500"/>
        <v>414</v>
      </c>
      <c r="AO230" s="14">
        <f t="shared" si="500"/>
        <v>414</v>
      </c>
      <c r="AP230" s="14">
        <f t="shared" si="500"/>
        <v>414</v>
      </c>
      <c r="AQ230" s="14">
        <f t="shared" si="500"/>
        <v>414</v>
      </c>
      <c r="AR230" s="14">
        <f>INDEX(属性投放!$DF$6:$DF$85,(卡牌属性!AG230-2)*20+卡牌属性!AL230)</f>
        <v>182</v>
      </c>
      <c r="AS230" s="14">
        <f t="shared" si="501"/>
        <v>182</v>
      </c>
      <c r="AT230" s="14">
        <f t="shared" si="501"/>
        <v>182</v>
      </c>
      <c r="AU230" s="14">
        <f t="shared" si="501"/>
        <v>182</v>
      </c>
      <c r="AV230" s="14">
        <f t="shared" si="501"/>
        <v>182</v>
      </c>
      <c r="AW230" s="14">
        <f>INDEX(属性投放!$DG$6:$DG$85,(卡牌属性!AG230-2)*20+卡牌属性!AL230)</f>
        <v>2020</v>
      </c>
      <c r="AX230" s="14">
        <f t="shared" si="502"/>
        <v>2020</v>
      </c>
      <c r="AY230" s="14">
        <f t="shared" si="502"/>
        <v>2020</v>
      </c>
      <c r="AZ230" s="14">
        <f t="shared" si="502"/>
        <v>2020</v>
      </c>
      <c r="BA230" s="14">
        <f t="shared" si="502"/>
        <v>2020</v>
      </c>
      <c r="BB230" s="14">
        <f>INDEX(属性投放!$DK$6:$DK$85,(卡牌属性!AG230-2)*20+卡牌属性!AL230)</f>
        <v>22</v>
      </c>
      <c r="BC230" s="14">
        <f t="shared" si="503"/>
        <v>22</v>
      </c>
      <c r="BD230" s="14">
        <f t="shared" si="503"/>
        <v>22</v>
      </c>
      <c r="BE230" s="14">
        <f t="shared" si="503"/>
        <v>22</v>
      </c>
      <c r="BF230" s="14">
        <f t="shared" si="503"/>
        <v>22</v>
      </c>
      <c r="BG230" s="14">
        <f>INDEX(属性投放!$DL$6:$DL$85,(卡牌属性!AG230-2)*20+卡牌属性!AL230)</f>
        <v>11</v>
      </c>
      <c r="BH230" s="14">
        <f t="shared" si="504"/>
        <v>11</v>
      </c>
      <c r="BI230" s="14">
        <f t="shared" si="504"/>
        <v>11</v>
      </c>
      <c r="BJ230" s="14">
        <f t="shared" si="504"/>
        <v>11</v>
      </c>
      <c r="BK230" s="14">
        <f t="shared" si="504"/>
        <v>11</v>
      </c>
      <c r="BL230" s="14">
        <f>INDEX(属性投放!$DM$6:$DM$85,(卡牌属性!AG230-2)*20+卡牌属性!AL230)</f>
        <v>110</v>
      </c>
      <c r="BM230" s="14">
        <f t="shared" si="505"/>
        <v>110</v>
      </c>
      <c r="BN230" s="14">
        <f t="shared" si="505"/>
        <v>110</v>
      </c>
      <c r="BO230" s="14">
        <f t="shared" si="505"/>
        <v>110</v>
      </c>
      <c r="BP230" s="14">
        <f t="shared" si="505"/>
        <v>110</v>
      </c>
      <c r="BU230" s="13">
        <v>226</v>
      </c>
      <c r="BV230" s="13">
        <f t="shared" si="460"/>
        <v>12</v>
      </c>
      <c r="BW230" s="14">
        <f t="shared" si="461"/>
        <v>5</v>
      </c>
      <c r="BX230" s="14">
        <f t="shared" si="462"/>
        <v>1102012</v>
      </c>
      <c r="BY230" s="14" t="str">
        <f t="shared" si="463"/>
        <v>夏侯惇6突</v>
      </c>
      <c r="BZ230" s="25" t="s">
        <v>162</v>
      </c>
      <c r="CA230" s="14">
        <v>2</v>
      </c>
      <c r="CB230" s="14">
        <f t="shared" si="464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674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674</v>
      </c>
      <c r="CN230" s="14">
        <f>INDEX(属性投放!$BD$6:$BD$85,(BW230-2)*20+CB230)</f>
        <v>250</v>
      </c>
      <c r="CQ230" s="13">
        <v>226</v>
      </c>
      <c r="CR230" s="13">
        <f t="shared" si="472"/>
        <v>5</v>
      </c>
      <c r="CS230" s="13">
        <f t="shared" si="473"/>
        <v>18</v>
      </c>
      <c r="CT230" s="14">
        <f t="shared" si="474"/>
        <v>3</v>
      </c>
      <c r="CU230" s="14">
        <f t="shared" si="475"/>
        <v>1102005</v>
      </c>
      <c r="CV230" s="14" t="str">
        <f>INDEX($O$6:$O$36,CR230)&amp;"-"&amp;INDEX(属性投放!$AB$7:$AB$36,CX230)&amp;"-魂火-"&amp;CZ230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701</v>
      </c>
      <c r="CZ230" s="14">
        <f>INDEX(属性投放!$AM$7:$AM$58,CS230)</f>
        <v>3</v>
      </c>
      <c r="DA230" s="14">
        <f t="shared" si="465"/>
        <v>18</v>
      </c>
      <c r="DB230" s="14">
        <f>INDEX(属性投放!$AN$7:$AN$58,DA230)</f>
        <v>65</v>
      </c>
      <c r="DC230" s="14" t="s">
        <v>702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703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704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6"/>
        <v>1102012</v>
      </c>
      <c r="DQ230" s="14" t="str">
        <f t="shared" si="467"/>
        <v>夏侯惇6突</v>
      </c>
      <c r="DR230" s="14">
        <f t="shared" si="476"/>
        <v>7</v>
      </c>
      <c r="DS230" s="14">
        <f t="shared" si="477"/>
        <v>7</v>
      </c>
      <c r="DT230" s="14">
        <f t="shared" si="478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506"/>
        <v>1628</v>
      </c>
      <c r="EC230" s="14">
        <f t="shared" si="507"/>
        <v>1756</v>
      </c>
      <c r="ED230" s="14">
        <f t="shared" si="508"/>
        <v>1925</v>
      </c>
      <c r="EE230" s="14">
        <f t="shared" si="509"/>
        <v>1925</v>
      </c>
      <c r="EF230" s="14">
        <f t="shared" si="510"/>
        <v>2200</v>
      </c>
      <c r="EG230" s="14">
        <f t="shared" si="511"/>
        <v>740</v>
      </c>
      <c r="EH230" s="14">
        <f t="shared" si="512"/>
        <v>786</v>
      </c>
      <c r="EI230" s="14">
        <f t="shared" si="513"/>
        <v>786</v>
      </c>
      <c r="EJ230" s="14">
        <f t="shared" si="514"/>
        <v>849</v>
      </c>
      <c r="EK230" s="14">
        <f t="shared" si="515"/>
        <v>976</v>
      </c>
      <c r="EL230" s="14">
        <f t="shared" si="516"/>
        <v>17250</v>
      </c>
      <c r="EM230" s="14">
        <f t="shared" si="517"/>
        <v>20100</v>
      </c>
      <c r="EN230" s="14">
        <f t="shared" si="518"/>
        <v>20100</v>
      </c>
      <c r="EO230" s="14">
        <f t="shared" si="519"/>
        <v>23700</v>
      </c>
      <c r="EP230" s="14">
        <f t="shared" si="520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  <c r="FF230" s="14">
        <f>INDEX(属性投放!$BP$6:$BP$85,(卡牌属性!$DU230-2)*20+卡牌属性!$DV230)</f>
        <v>250</v>
      </c>
      <c r="FG230" s="14">
        <f>INDEX(属性投放!$BP$6:$BP$85,(卡牌属性!$DU230-2)*20+卡牌属性!$DV230)</f>
        <v>250</v>
      </c>
      <c r="FH230" s="14">
        <f>INDEX(属性投放!$BP$6:$BP$85,(卡牌属性!$DU230-2)*20+卡牌属性!$DV230)</f>
        <v>250</v>
      </c>
      <c r="FI230" s="14">
        <f>INDEX(属性投放!$BP$6:$BP$85,(卡牌属性!$DU230-2)*20+卡牌属性!$DV230)</f>
        <v>250</v>
      </c>
      <c r="FJ230" s="14">
        <f>INDEX(属性投放!$BP$6:$BP$85,(卡牌属性!$DU230-2)*20+卡牌属性!$DV230)</f>
        <v>250</v>
      </c>
      <c r="FK230" s="14">
        <f>INDEX(属性投放!$BQ$6:$BQ$85,(卡牌属性!$DU230-2)*20+卡牌属性!$DV230)</f>
        <v>125</v>
      </c>
      <c r="FL230" s="14">
        <f>INDEX(属性投放!$BQ$6:$BQ$85,(卡牌属性!$DU230-2)*20+卡牌属性!$DV230)</f>
        <v>125</v>
      </c>
      <c r="FM230" s="14">
        <f>INDEX(属性投放!$BQ$6:$BQ$85,(卡牌属性!$DU230-2)*20+卡牌属性!$DV230)</f>
        <v>125</v>
      </c>
      <c r="FN230" s="14">
        <f>INDEX(属性投放!$BQ$6:$BQ$85,(卡牌属性!$DU230-2)*20+卡牌属性!$DV230)</f>
        <v>125</v>
      </c>
      <c r="FO230" s="14">
        <f>INDEX(属性投放!$BQ$6:$BQ$85,(卡牌属性!$DU230-2)*20+卡牌属性!$DV230)</f>
        <v>125</v>
      </c>
      <c r="FP230" s="14">
        <f>INDEX(属性投放!$BR$6:$BR$85,(卡牌属性!$DU230-2)*20+卡牌属性!$DV230)</f>
        <v>2500</v>
      </c>
      <c r="FQ230" s="14">
        <f>INDEX(属性投放!$BR$6:$BR$85,(卡牌属性!$DU230-2)*20+卡牌属性!$DV230)</f>
        <v>2500</v>
      </c>
      <c r="FR230" s="14">
        <f>INDEX(属性投放!$BR$6:$BR$85,(卡牌属性!$DU230-2)*20+卡牌属性!$DV230)</f>
        <v>2500</v>
      </c>
      <c r="FS230" s="14">
        <f>INDEX(属性投放!$BR$6:$BR$85,(卡牌属性!$DU230-2)*20+卡牌属性!$DV230)</f>
        <v>2500</v>
      </c>
      <c r="FT230" s="14">
        <f>INDEX(属性投放!$BR$6:$BR$85,(卡牌属性!$DU230-2)*20+卡牌属性!$DV230)</f>
        <v>2500</v>
      </c>
    </row>
    <row r="231" spans="31:176" ht="16.5" x14ac:dyDescent="0.2">
      <c r="AE231" s="13">
        <v>227</v>
      </c>
      <c r="AF231" s="13">
        <f t="shared" si="471"/>
        <v>12</v>
      </c>
      <c r="AG231" s="13">
        <f t="shared" si="456"/>
        <v>2</v>
      </c>
      <c r="AH231" s="14">
        <f t="shared" si="457"/>
        <v>1101012</v>
      </c>
      <c r="AI231" s="14" t="str">
        <f t="shared" si="458"/>
        <v>南御夫7突</v>
      </c>
      <c r="AJ231" s="25" t="s">
        <v>162</v>
      </c>
      <c r="AK231" s="14">
        <v>1</v>
      </c>
      <c r="AL231" s="14">
        <f t="shared" si="459"/>
        <v>7</v>
      </c>
      <c r="AM231" s="14">
        <f>INDEX(属性投放!$DE$6:$DE$85,(卡牌属性!AG231-2)*20+卡牌属性!AL231)</f>
        <v>1027</v>
      </c>
      <c r="AN231" s="14">
        <f t="shared" si="500"/>
        <v>1027</v>
      </c>
      <c r="AO231" s="14">
        <f t="shared" si="500"/>
        <v>1027</v>
      </c>
      <c r="AP231" s="14">
        <f t="shared" si="500"/>
        <v>1027</v>
      </c>
      <c r="AQ231" s="14">
        <f t="shared" si="500"/>
        <v>1027</v>
      </c>
      <c r="AR231" s="14">
        <f>INDEX(属性投放!$DF$6:$DF$85,(卡牌属性!AG231-2)*20+卡牌属性!AL231)</f>
        <v>488</v>
      </c>
      <c r="AS231" s="14">
        <f t="shared" si="501"/>
        <v>488</v>
      </c>
      <c r="AT231" s="14">
        <f t="shared" si="501"/>
        <v>488</v>
      </c>
      <c r="AU231" s="14">
        <f t="shared" si="501"/>
        <v>488</v>
      </c>
      <c r="AV231" s="14">
        <f t="shared" si="501"/>
        <v>488</v>
      </c>
      <c r="AW231" s="14">
        <f>INDEX(属性投放!$DG$6:$DG$85,(卡牌属性!AG231-2)*20+卡牌属性!AL231)</f>
        <v>5085</v>
      </c>
      <c r="AX231" s="14">
        <f t="shared" si="502"/>
        <v>5085</v>
      </c>
      <c r="AY231" s="14">
        <f t="shared" si="502"/>
        <v>5085</v>
      </c>
      <c r="AZ231" s="14">
        <f t="shared" si="502"/>
        <v>5085</v>
      </c>
      <c r="BA231" s="14">
        <f t="shared" si="502"/>
        <v>5085</v>
      </c>
      <c r="BB231" s="14">
        <f>INDEX(属性投放!$DK$6:$DK$85,(卡牌属性!AG231-2)*20+卡牌属性!AL231)</f>
        <v>36</v>
      </c>
      <c r="BC231" s="14">
        <f t="shared" si="503"/>
        <v>36</v>
      </c>
      <c r="BD231" s="14">
        <f t="shared" si="503"/>
        <v>36</v>
      </c>
      <c r="BE231" s="14">
        <f t="shared" si="503"/>
        <v>36</v>
      </c>
      <c r="BF231" s="14">
        <f t="shared" si="503"/>
        <v>36</v>
      </c>
      <c r="BG231" s="14">
        <f>INDEX(属性投放!$DL$6:$DL$85,(卡牌属性!AG231-2)*20+卡牌属性!AL231)</f>
        <v>18</v>
      </c>
      <c r="BH231" s="14">
        <f t="shared" si="504"/>
        <v>18</v>
      </c>
      <c r="BI231" s="14">
        <f t="shared" si="504"/>
        <v>18</v>
      </c>
      <c r="BJ231" s="14">
        <f t="shared" si="504"/>
        <v>18</v>
      </c>
      <c r="BK231" s="14">
        <f t="shared" si="504"/>
        <v>18</v>
      </c>
      <c r="BL231" s="14">
        <f>INDEX(属性投放!$DM$6:$DM$85,(卡牌属性!AG231-2)*20+卡牌属性!AL231)</f>
        <v>180</v>
      </c>
      <c r="BM231" s="14">
        <f t="shared" si="505"/>
        <v>180</v>
      </c>
      <c r="BN231" s="14">
        <f t="shared" si="505"/>
        <v>180</v>
      </c>
      <c r="BO231" s="14">
        <f t="shared" si="505"/>
        <v>180</v>
      </c>
      <c r="BP231" s="14">
        <f t="shared" si="505"/>
        <v>180</v>
      </c>
      <c r="BU231" s="13">
        <v>227</v>
      </c>
      <c r="BV231" s="13">
        <f t="shared" si="460"/>
        <v>12</v>
      </c>
      <c r="BW231" s="14">
        <f t="shared" si="461"/>
        <v>5</v>
      </c>
      <c r="BX231" s="14">
        <f t="shared" si="462"/>
        <v>1102012</v>
      </c>
      <c r="BY231" s="14" t="str">
        <f t="shared" si="463"/>
        <v>夏侯惇7突</v>
      </c>
      <c r="BZ231" s="25" t="s">
        <v>162</v>
      </c>
      <c r="CA231" s="14">
        <v>2</v>
      </c>
      <c r="CB231" s="14">
        <f t="shared" si="464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674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674</v>
      </c>
      <c r="CN231" s="14">
        <f>INDEX(属性投放!$BD$6:$BD$85,(BW231-2)*20+CB231)</f>
        <v>300</v>
      </c>
      <c r="CQ231" s="13">
        <v>227</v>
      </c>
      <c r="CR231" s="13">
        <f t="shared" si="472"/>
        <v>5</v>
      </c>
      <c r="CS231" s="13">
        <f t="shared" si="473"/>
        <v>19</v>
      </c>
      <c r="CT231" s="14">
        <f t="shared" si="474"/>
        <v>3</v>
      </c>
      <c r="CU231" s="14">
        <f t="shared" si="475"/>
        <v>1102005</v>
      </c>
      <c r="CV231" s="14" t="str">
        <f>INDEX($O$6:$O$36,CR231)&amp;"-"&amp;INDEX(属性投放!$AB$7:$AB$36,CX231)&amp;"-魂火-"&amp;CZ231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701</v>
      </c>
      <c r="CZ231" s="14">
        <f>INDEX(属性投放!$AM$7:$AM$58,CS231)</f>
        <v>1</v>
      </c>
      <c r="DA231" s="14">
        <f t="shared" si="465"/>
        <v>19</v>
      </c>
      <c r="DB231" s="14">
        <f>INDEX(属性投放!$AN$7:$AN$58,DA231)</f>
        <v>67</v>
      </c>
      <c r="DC231" s="14" t="s">
        <v>702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703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704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6"/>
        <v>1102012</v>
      </c>
      <c r="DQ231" s="14" t="str">
        <f t="shared" si="467"/>
        <v>夏侯惇7突</v>
      </c>
      <c r="DR231" s="14">
        <f t="shared" si="476"/>
        <v>7</v>
      </c>
      <c r="DS231" s="14">
        <f t="shared" si="477"/>
        <v>7</v>
      </c>
      <c r="DT231" s="14">
        <f t="shared" si="478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506"/>
        <v>1978</v>
      </c>
      <c r="EC231" s="14">
        <f t="shared" si="507"/>
        <v>2116</v>
      </c>
      <c r="ED231" s="14">
        <f t="shared" si="508"/>
        <v>2300</v>
      </c>
      <c r="EE231" s="14">
        <f t="shared" si="509"/>
        <v>2300</v>
      </c>
      <c r="EF231" s="14">
        <f t="shared" si="510"/>
        <v>2600</v>
      </c>
      <c r="EG231" s="14">
        <f t="shared" si="511"/>
        <v>915</v>
      </c>
      <c r="EH231" s="14">
        <f t="shared" si="512"/>
        <v>966</v>
      </c>
      <c r="EI231" s="14">
        <f t="shared" si="513"/>
        <v>966</v>
      </c>
      <c r="EJ231" s="14">
        <f t="shared" si="514"/>
        <v>1039</v>
      </c>
      <c r="EK231" s="14">
        <f t="shared" si="515"/>
        <v>1176</v>
      </c>
      <c r="EL231" s="14">
        <f t="shared" si="516"/>
        <v>21000</v>
      </c>
      <c r="EM231" s="14">
        <f t="shared" si="517"/>
        <v>24100</v>
      </c>
      <c r="EN231" s="14">
        <f t="shared" si="518"/>
        <v>24100</v>
      </c>
      <c r="EO231" s="14">
        <f t="shared" si="519"/>
        <v>28200</v>
      </c>
      <c r="EP231" s="14">
        <f t="shared" si="520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  <c r="FF231" s="14">
        <f>INDEX(属性投放!$BP$6:$BP$85,(卡牌属性!$DU231-2)*20+卡牌属性!$DV231)</f>
        <v>270</v>
      </c>
      <c r="FG231" s="14">
        <f>INDEX(属性投放!$BP$6:$BP$85,(卡牌属性!$DU231-2)*20+卡牌属性!$DV231)</f>
        <v>270</v>
      </c>
      <c r="FH231" s="14">
        <f>INDEX(属性投放!$BP$6:$BP$85,(卡牌属性!$DU231-2)*20+卡牌属性!$DV231)</f>
        <v>270</v>
      </c>
      <c r="FI231" s="14">
        <f>INDEX(属性投放!$BP$6:$BP$85,(卡牌属性!$DU231-2)*20+卡牌属性!$DV231)</f>
        <v>270</v>
      </c>
      <c r="FJ231" s="14">
        <f>INDEX(属性投放!$BP$6:$BP$85,(卡牌属性!$DU231-2)*20+卡牌属性!$DV231)</f>
        <v>270</v>
      </c>
      <c r="FK231" s="14">
        <f>INDEX(属性投放!$BQ$6:$BQ$85,(卡牌属性!$DU231-2)*20+卡牌属性!$DV231)</f>
        <v>135</v>
      </c>
      <c r="FL231" s="14">
        <f>INDEX(属性投放!$BQ$6:$BQ$85,(卡牌属性!$DU231-2)*20+卡牌属性!$DV231)</f>
        <v>135</v>
      </c>
      <c r="FM231" s="14">
        <f>INDEX(属性投放!$BQ$6:$BQ$85,(卡牌属性!$DU231-2)*20+卡牌属性!$DV231)</f>
        <v>135</v>
      </c>
      <c r="FN231" s="14">
        <f>INDEX(属性投放!$BQ$6:$BQ$85,(卡牌属性!$DU231-2)*20+卡牌属性!$DV231)</f>
        <v>135</v>
      </c>
      <c r="FO231" s="14">
        <f>INDEX(属性投放!$BQ$6:$BQ$85,(卡牌属性!$DU231-2)*20+卡牌属性!$DV231)</f>
        <v>135</v>
      </c>
      <c r="FP231" s="14">
        <f>INDEX(属性投放!$BR$6:$BR$85,(卡牌属性!$DU231-2)*20+卡牌属性!$DV231)</f>
        <v>2700</v>
      </c>
      <c r="FQ231" s="14">
        <f>INDEX(属性投放!$BR$6:$BR$85,(卡牌属性!$DU231-2)*20+卡牌属性!$DV231)</f>
        <v>2700</v>
      </c>
      <c r="FR231" s="14">
        <f>INDEX(属性投放!$BR$6:$BR$85,(卡牌属性!$DU231-2)*20+卡牌属性!$DV231)</f>
        <v>2700</v>
      </c>
      <c r="FS231" s="14">
        <f>INDEX(属性投放!$BR$6:$BR$85,(卡牌属性!$DU231-2)*20+卡牌属性!$DV231)</f>
        <v>2700</v>
      </c>
      <c r="FT231" s="14">
        <f>INDEX(属性投放!$BR$6:$BR$85,(卡牌属性!$DU231-2)*20+卡牌属性!$DV231)</f>
        <v>2700</v>
      </c>
    </row>
    <row r="232" spans="31:176" ht="16.5" x14ac:dyDescent="0.2">
      <c r="AE232" s="13">
        <v>228</v>
      </c>
      <c r="AF232" s="13">
        <f t="shared" si="471"/>
        <v>12</v>
      </c>
      <c r="AG232" s="13">
        <f t="shared" si="456"/>
        <v>2</v>
      </c>
      <c r="AH232" s="14">
        <f t="shared" si="457"/>
        <v>1101012</v>
      </c>
      <c r="AI232" s="14" t="str">
        <f t="shared" si="458"/>
        <v>南御夫8突</v>
      </c>
      <c r="AJ232" s="25" t="s">
        <v>162</v>
      </c>
      <c r="AK232" s="14">
        <v>1</v>
      </c>
      <c r="AL232" s="14">
        <f t="shared" si="459"/>
        <v>8</v>
      </c>
      <c r="AM232" s="14">
        <f>INDEX(属性投放!$DE$6:$DE$85,(卡牌属性!AG232-2)*20+卡牌属性!AL232)</f>
        <v>1129</v>
      </c>
      <c r="AN232" s="14">
        <f t="shared" si="500"/>
        <v>1129</v>
      </c>
      <c r="AO232" s="14">
        <f t="shared" si="500"/>
        <v>1129</v>
      </c>
      <c r="AP232" s="14">
        <f t="shared" si="500"/>
        <v>1129</v>
      </c>
      <c r="AQ232" s="14">
        <f t="shared" si="500"/>
        <v>1129</v>
      </c>
      <c r="AR232" s="14">
        <f>INDEX(属性投放!$DF$6:$DF$85,(卡牌属性!AG232-2)*20+卡牌属性!AL232)</f>
        <v>539</v>
      </c>
      <c r="AS232" s="14">
        <f t="shared" si="501"/>
        <v>539</v>
      </c>
      <c r="AT232" s="14">
        <f t="shared" si="501"/>
        <v>539</v>
      </c>
      <c r="AU232" s="14">
        <f t="shared" si="501"/>
        <v>539</v>
      </c>
      <c r="AV232" s="14">
        <f t="shared" si="501"/>
        <v>539</v>
      </c>
      <c r="AW232" s="14">
        <f>INDEX(属性投放!$DG$6:$DG$85,(卡牌属性!AG232-2)*20+卡牌属性!AL232)</f>
        <v>5595</v>
      </c>
      <c r="AX232" s="14">
        <f t="shared" si="502"/>
        <v>5595</v>
      </c>
      <c r="AY232" s="14">
        <f t="shared" si="502"/>
        <v>5595</v>
      </c>
      <c r="AZ232" s="14">
        <f t="shared" si="502"/>
        <v>5595</v>
      </c>
      <c r="BA232" s="14">
        <f t="shared" si="502"/>
        <v>5595</v>
      </c>
      <c r="BB232" s="14">
        <f>INDEX(属性投放!$DK$6:$DK$85,(卡牌属性!AG232-2)*20+卡牌属性!AL232)</f>
        <v>36</v>
      </c>
      <c r="BC232" s="14">
        <f t="shared" si="503"/>
        <v>36</v>
      </c>
      <c r="BD232" s="14">
        <f t="shared" si="503"/>
        <v>36</v>
      </c>
      <c r="BE232" s="14">
        <f t="shared" si="503"/>
        <v>36</v>
      </c>
      <c r="BF232" s="14">
        <f t="shared" si="503"/>
        <v>36</v>
      </c>
      <c r="BG232" s="14">
        <f>INDEX(属性投放!$DL$6:$DL$85,(卡牌属性!AG232-2)*20+卡牌属性!AL232)</f>
        <v>18</v>
      </c>
      <c r="BH232" s="14">
        <f t="shared" si="504"/>
        <v>18</v>
      </c>
      <c r="BI232" s="14">
        <f t="shared" si="504"/>
        <v>18</v>
      </c>
      <c r="BJ232" s="14">
        <f t="shared" si="504"/>
        <v>18</v>
      </c>
      <c r="BK232" s="14">
        <f t="shared" si="504"/>
        <v>18</v>
      </c>
      <c r="BL232" s="14">
        <f>INDEX(属性投放!$DM$6:$DM$85,(卡牌属性!AG232-2)*20+卡牌属性!AL232)</f>
        <v>180</v>
      </c>
      <c r="BM232" s="14">
        <f t="shared" si="505"/>
        <v>180</v>
      </c>
      <c r="BN232" s="14">
        <f t="shared" si="505"/>
        <v>180</v>
      </c>
      <c r="BO232" s="14">
        <f t="shared" si="505"/>
        <v>180</v>
      </c>
      <c r="BP232" s="14">
        <f t="shared" si="505"/>
        <v>180</v>
      </c>
      <c r="BU232" s="13">
        <v>228</v>
      </c>
      <c r="BV232" s="13">
        <f t="shared" si="460"/>
        <v>12</v>
      </c>
      <c r="BW232" s="14">
        <f t="shared" si="461"/>
        <v>5</v>
      </c>
      <c r="BX232" s="14">
        <f t="shared" si="462"/>
        <v>1102012</v>
      </c>
      <c r="BY232" s="14" t="str">
        <f t="shared" si="463"/>
        <v>夏侯惇8突</v>
      </c>
      <c r="BZ232" s="25" t="s">
        <v>162</v>
      </c>
      <c r="CA232" s="14">
        <v>2</v>
      </c>
      <c r="CB232" s="14">
        <f t="shared" si="464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674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674</v>
      </c>
      <c r="CN232" s="14">
        <f>INDEX(属性投放!$BD$6:$BD$85,(BW232-2)*20+CB232)</f>
        <v>300</v>
      </c>
      <c r="CQ232" s="13">
        <v>228</v>
      </c>
      <c r="CR232" s="13">
        <f t="shared" si="472"/>
        <v>5</v>
      </c>
      <c r="CS232" s="13">
        <f t="shared" si="473"/>
        <v>20</v>
      </c>
      <c r="CT232" s="14">
        <f t="shared" si="474"/>
        <v>3</v>
      </c>
      <c r="CU232" s="14">
        <f t="shared" si="475"/>
        <v>1102005</v>
      </c>
      <c r="CV232" s="14" t="str">
        <f>INDEX($O$6:$O$36,CR232)&amp;"-"&amp;INDEX(属性投放!$AB$7:$AB$36,CX232)&amp;"-魂火-"&amp;CZ232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701</v>
      </c>
      <c r="CZ232" s="14">
        <f>INDEX(属性投放!$AM$7:$AM$58,CS232)</f>
        <v>2</v>
      </c>
      <c r="DA232" s="14">
        <f t="shared" si="465"/>
        <v>20</v>
      </c>
      <c r="DB232" s="14">
        <f>INDEX(属性投放!$AN$7:$AN$58,DA232)</f>
        <v>70</v>
      </c>
      <c r="DC232" s="14" t="s">
        <v>702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703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704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6"/>
        <v>1102012</v>
      </c>
      <c r="DQ232" s="14" t="str">
        <f t="shared" si="467"/>
        <v>夏侯惇8突</v>
      </c>
      <c r="DR232" s="14">
        <f t="shared" si="476"/>
        <v>7</v>
      </c>
      <c r="DS232" s="14">
        <f t="shared" si="477"/>
        <v>7</v>
      </c>
      <c r="DT232" s="14">
        <f t="shared" si="478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506"/>
        <v>2373</v>
      </c>
      <c r="EC232" s="14">
        <f t="shared" si="507"/>
        <v>2526</v>
      </c>
      <c r="ED232" s="14">
        <f t="shared" si="508"/>
        <v>2720</v>
      </c>
      <c r="EE232" s="14">
        <f t="shared" si="509"/>
        <v>2720</v>
      </c>
      <c r="EF232" s="14">
        <f t="shared" si="510"/>
        <v>3070</v>
      </c>
      <c r="EG232" s="14">
        <f t="shared" si="511"/>
        <v>1115</v>
      </c>
      <c r="EH232" s="14">
        <f t="shared" si="512"/>
        <v>1171</v>
      </c>
      <c r="EI232" s="14">
        <f t="shared" si="513"/>
        <v>1171</v>
      </c>
      <c r="EJ232" s="14">
        <f t="shared" si="514"/>
        <v>1249</v>
      </c>
      <c r="EK232" s="14">
        <f t="shared" si="515"/>
        <v>1411</v>
      </c>
      <c r="EL232" s="14">
        <f t="shared" si="516"/>
        <v>25200</v>
      </c>
      <c r="EM232" s="14">
        <f t="shared" si="517"/>
        <v>28800</v>
      </c>
      <c r="EN232" s="14">
        <f t="shared" si="518"/>
        <v>28800</v>
      </c>
      <c r="EO232" s="14">
        <f t="shared" si="519"/>
        <v>33400</v>
      </c>
      <c r="EP232" s="14">
        <f t="shared" si="520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  <c r="FF232" s="14">
        <f>INDEX(属性投放!$BP$6:$BP$85,(卡牌属性!$DU232-2)*20+卡牌属性!$DV232)</f>
        <v>280</v>
      </c>
      <c r="FG232" s="14">
        <f>INDEX(属性投放!$BP$6:$BP$85,(卡牌属性!$DU232-2)*20+卡牌属性!$DV232)</f>
        <v>280</v>
      </c>
      <c r="FH232" s="14">
        <f>INDEX(属性投放!$BP$6:$BP$85,(卡牌属性!$DU232-2)*20+卡牌属性!$DV232)</f>
        <v>280</v>
      </c>
      <c r="FI232" s="14">
        <f>INDEX(属性投放!$BP$6:$BP$85,(卡牌属性!$DU232-2)*20+卡牌属性!$DV232)</f>
        <v>280</v>
      </c>
      <c r="FJ232" s="14">
        <f>INDEX(属性投放!$BP$6:$BP$85,(卡牌属性!$DU232-2)*20+卡牌属性!$DV232)</f>
        <v>280</v>
      </c>
      <c r="FK232" s="14">
        <f>INDEX(属性投放!$BQ$6:$BQ$85,(卡牌属性!$DU232-2)*20+卡牌属性!$DV232)</f>
        <v>140</v>
      </c>
      <c r="FL232" s="14">
        <f>INDEX(属性投放!$BQ$6:$BQ$85,(卡牌属性!$DU232-2)*20+卡牌属性!$DV232)</f>
        <v>140</v>
      </c>
      <c r="FM232" s="14">
        <f>INDEX(属性投放!$BQ$6:$BQ$85,(卡牌属性!$DU232-2)*20+卡牌属性!$DV232)</f>
        <v>140</v>
      </c>
      <c r="FN232" s="14">
        <f>INDEX(属性投放!$BQ$6:$BQ$85,(卡牌属性!$DU232-2)*20+卡牌属性!$DV232)</f>
        <v>140</v>
      </c>
      <c r="FO232" s="14">
        <f>INDEX(属性投放!$BQ$6:$BQ$85,(卡牌属性!$DU232-2)*20+卡牌属性!$DV232)</f>
        <v>140</v>
      </c>
      <c r="FP232" s="14">
        <f>INDEX(属性投放!$BR$6:$BR$85,(卡牌属性!$DU232-2)*20+卡牌属性!$DV232)</f>
        <v>2800</v>
      </c>
      <c r="FQ232" s="14">
        <f>INDEX(属性投放!$BR$6:$BR$85,(卡牌属性!$DU232-2)*20+卡牌属性!$DV232)</f>
        <v>2800</v>
      </c>
      <c r="FR232" s="14">
        <f>INDEX(属性投放!$BR$6:$BR$85,(卡牌属性!$DU232-2)*20+卡牌属性!$DV232)</f>
        <v>2800</v>
      </c>
      <c r="FS232" s="14">
        <f>INDEX(属性投放!$BR$6:$BR$85,(卡牌属性!$DU232-2)*20+卡牌属性!$DV232)</f>
        <v>2800</v>
      </c>
      <c r="FT232" s="14">
        <f>INDEX(属性投放!$BR$6:$BR$85,(卡牌属性!$DU232-2)*20+卡牌属性!$DV232)</f>
        <v>2800</v>
      </c>
    </row>
    <row r="233" spans="31:176" ht="16.5" x14ac:dyDescent="0.2">
      <c r="AE233" s="13">
        <v>229</v>
      </c>
      <c r="AF233" s="13">
        <f t="shared" si="471"/>
        <v>12</v>
      </c>
      <c r="AG233" s="13">
        <f t="shared" si="456"/>
        <v>2</v>
      </c>
      <c r="AH233" s="14">
        <f t="shared" si="457"/>
        <v>1101012</v>
      </c>
      <c r="AI233" s="14" t="str">
        <f t="shared" si="458"/>
        <v>南御夫9突</v>
      </c>
      <c r="AJ233" s="25" t="s">
        <v>162</v>
      </c>
      <c r="AK233" s="14">
        <v>1</v>
      </c>
      <c r="AL233" s="14">
        <f t="shared" si="459"/>
        <v>9</v>
      </c>
      <c r="AM233" s="14">
        <f>INDEX(属性投放!$DE$6:$DE$85,(卡牌属性!AG233-2)*20+卡牌属性!AL233)</f>
        <v>1231</v>
      </c>
      <c r="AN233" s="14">
        <f t="shared" si="500"/>
        <v>1231</v>
      </c>
      <c r="AO233" s="14">
        <f t="shared" si="500"/>
        <v>1231</v>
      </c>
      <c r="AP233" s="14">
        <f t="shared" si="500"/>
        <v>1231</v>
      </c>
      <c r="AQ233" s="14">
        <f t="shared" si="500"/>
        <v>1231</v>
      </c>
      <c r="AR233" s="14">
        <f>INDEX(属性投放!$DF$6:$DF$85,(卡牌属性!AG233-2)*20+卡牌属性!AL233)</f>
        <v>590</v>
      </c>
      <c r="AS233" s="14">
        <f t="shared" si="501"/>
        <v>590</v>
      </c>
      <c r="AT233" s="14">
        <f t="shared" si="501"/>
        <v>590</v>
      </c>
      <c r="AU233" s="14">
        <f t="shared" si="501"/>
        <v>590</v>
      </c>
      <c r="AV233" s="14">
        <f t="shared" si="501"/>
        <v>590</v>
      </c>
      <c r="AW233" s="14">
        <f>INDEX(属性投放!$DG$6:$DG$85,(卡牌属性!AG233-2)*20+卡牌属性!AL233)</f>
        <v>6105</v>
      </c>
      <c r="AX233" s="14">
        <f t="shared" si="502"/>
        <v>6105</v>
      </c>
      <c r="AY233" s="14">
        <f t="shared" si="502"/>
        <v>6105</v>
      </c>
      <c r="AZ233" s="14">
        <f t="shared" si="502"/>
        <v>6105</v>
      </c>
      <c r="BA233" s="14">
        <f t="shared" si="502"/>
        <v>6105</v>
      </c>
      <c r="BB233" s="14">
        <f>INDEX(属性投放!$DK$6:$DK$85,(卡牌属性!AG233-2)*20+卡牌属性!AL233)</f>
        <v>36</v>
      </c>
      <c r="BC233" s="14">
        <f t="shared" si="503"/>
        <v>36</v>
      </c>
      <c r="BD233" s="14">
        <f t="shared" si="503"/>
        <v>36</v>
      </c>
      <c r="BE233" s="14">
        <f t="shared" si="503"/>
        <v>36</v>
      </c>
      <c r="BF233" s="14">
        <f t="shared" si="503"/>
        <v>36</v>
      </c>
      <c r="BG233" s="14">
        <f>INDEX(属性投放!$DL$6:$DL$85,(卡牌属性!AG233-2)*20+卡牌属性!AL233)</f>
        <v>18</v>
      </c>
      <c r="BH233" s="14">
        <f t="shared" si="504"/>
        <v>18</v>
      </c>
      <c r="BI233" s="14">
        <f t="shared" si="504"/>
        <v>18</v>
      </c>
      <c r="BJ233" s="14">
        <f t="shared" si="504"/>
        <v>18</v>
      </c>
      <c r="BK233" s="14">
        <f t="shared" si="504"/>
        <v>18</v>
      </c>
      <c r="BL233" s="14">
        <f>INDEX(属性投放!$DM$6:$DM$85,(卡牌属性!AG233-2)*20+卡牌属性!AL233)</f>
        <v>180</v>
      </c>
      <c r="BM233" s="14">
        <f t="shared" si="505"/>
        <v>180</v>
      </c>
      <c r="BN233" s="14">
        <f t="shared" si="505"/>
        <v>180</v>
      </c>
      <c r="BO233" s="14">
        <f t="shared" si="505"/>
        <v>180</v>
      </c>
      <c r="BP233" s="14">
        <f t="shared" si="505"/>
        <v>180</v>
      </c>
      <c r="BU233" s="13">
        <v>229</v>
      </c>
      <c r="BV233" s="13">
        <f t="shared" si="460"/>
        <v>12</v>
      </c>
      <c r="BW233" s="14">
        <f t="shared" si="461"/>
        <v>5</v>
      </c>
      <c r="BX233" s="14">
        <f t="shared" si="462"/>
        <v>1102012</v>
      </c>
      <c r="BY233" s="14" t="str">
        <f t="shared" si="463"/>
        <v>夏侯惇9突</v>
      </c>
      <c r="BZ233" s="25" t="s">
        <v>162</v>
      </c>
      <c r="CA233" s="14">
        <v>2</v>
      </c>
      <c r="CB233" s="14">
        <f t="shared" si="464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674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674</v>
      </c>
      <c r="CN233" s="14">
        <f>INDEX(属性投放!$BD$6:$BD$85,(BW233-2)*20+CB233)</f>
        <v>300</v>
      </c>
      <c r="CQ233" s="13">
        <v>229</v>
      </c>
      <c r="CR233" s="13">
        <f t="shared" si="472"/>
        <v>5</v>
      </c>
      <c r="CS233" s="13">
        <f t="shared" si="473"/>
        <v>21</v>
      </c>
      <c r="CT233" s="14">
        <f t="shared" si="474"/>
        <v>3</v>
      </c>
      <c r="CU233" s="14">
        <f t="shared" si="475"/>
        <v>1102005</v>
      </c>
      <c r="CV233" s="14" t="str">
        <f>INDEX($O$6:$O$36,CR233)&amp;"-"&amp;INDEX(属性投放!$AB$7:$AB$36,CX233)&amp;"-魂火-"&amp;CZ233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701</v>
      </c>
      <c r="CZ233" s="14">
        <f>INDEX(属性投放!$AM$7:$AM$58,CS233)</f>
        <v>3</v>
      </c>
      <c r="DA233" s="14">
        <f t="shared" si="465"/>
        <v>21</v>
      </c>
      <c r="DB233" s="14">
        <f>INDEX(属性投放!$AN$7:$AN$58,DA233)</f>
        <v>72</v>
      </c>
      <c r="DC233" s="14" t="s">
        <v>702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703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704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6"/>
        <v>1102012</v>
      </c>
      <c r="DQ233" s="14" t="str">
        <f t="shared" si="467"/>
        <v>夏侯惇9突</v>
      </c>
      <c r="DR233" s="14">
        <f t="shared" si="476"/>
        <v>7</v>
      </c>
      <c r="DS233" s="14">
        <f t="shared" si="477"/>
        <v>7</v>
      </c>
      <c r="DT233" s="14">
        <f t="shared" si="478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506"/>
        <v>2778</v>
      </c>
      <c r="EC233" s="14">
        <f t="shared" si="507"/>
        <v>2946</v>
      </c>
      <c r="ED233" s="14">
        <f t="shared" si="508"/>
        <v>3150</v>
      </c>
      <c r="EE233" s="14">
        <f t="shared" si="509"/>
        <v>3150</v>
      </c>
      <c r="EF233" s="14">
        <f t="shared" si="510"/>
        <v>3550</v>
      </c>
      <c r="EG233" s="14">
        <f t="shared" si="511"/>
        <v>1320</v>
      </c>
      <c r="EH233" s="14">
        <f t="shared" si="512"/>
        <v>1381</v>
      </c>
      <c r="EI233" s="14">
        <f t="shared" si="513"/>
        <v>1381</v>
      </c>
      <c r="EJ233" s="14">
        <f t="shared" si="514"/>
        <v>1464</v>
      </c>
      <c r="EK233" s="14">
        <f t="shared" si="515"/>
        <v>1651</v>
      </c>
      <c r="EL233" s="14">
        <f t="shared" si="516"/>
        <v>29500</v>
      </c>
      <c r="EM233" s="14">
        <f t="shared" si="517"/>
        <v>33600</v>
      </c>
      <c r="EN233" s="14">
        <f t="shared" si="518"/>
        <v>33600</v>
      </c>
      <c r="EO233" s="14">
        <f t="shared" si="519"/>
        <v>38700</v>
      </c>
      <c r="EP233" s="14">
        <f t="shared" si="520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  <c r="FF233" s="14">
        <f>INDEX(属性投放!$BP$6:$BP$85,(卡牌属性!$DU233-2)*20+卡牌属性!$DV233)</f>
        <v>380</v>
      </c>
      <c r="FG233" s="14">
        <f>INDEX(属性投放!$BP$6:$BP$85,(卡牌属性!$DU233-2)*20+卡牌属性!$DV233)</f>
        <v>380</v>
      </c>
      <c r="FH233" s="14">
        <f>INDEX(属性投放!$BP$6:$BP$85,(卡牌属性!$DU233-2)*20+卡牌属性!$DV233)</f>
        <v>380</v>
      </c>
      <c r="FI233" s="14">
        <f>INDEX(属性投放!$BP$6:$BP$85,(卡牌属性!$DU233-2)*20+卡牌属性!$DV233)</f>
        <v>380</v>
      </c>
      <c r="FJ233" s="14">
        <f>INDEX(属性投放!$BP$6:$BP$85,(卡牌属性!$DU233-2)*20+卡牌属性!$DV233)</f>
        <v>380</v>
      </c>
      <c r="FK233" s="14">
        <f>INDEX(属性投放!$BQ$6:$BQ$85,(卡牌属性!$DU233-2)*20+卡牌属性!$DV233)</f>
        <v>190</v>
      </c>
      <c r="FL233" s="14">
        <f>INDEX(属性投放!$BQ$6:$BQ$85,(卡牌属性!$DU233-2)*20+卡牌属性!$DV233)</f>
        <v>190</v>
      </c>
      <c r="FM233" s="14">
        <f>INDEX(属性投放!$BQ$6:$BQ$85,(卡牌属性!$DU233-2)*20+卡牌属性!$DV233)</f>
        <v>190</v>
      </c>
      <c r="FN233" s="14">
        <f>INDEX(属性投放!$BQ$6:$BQ$85,(卡牌属性!$DU233-2)*20+卡牌属性!$DV233)</f>
        <v>190</v>
      </c>
      <c r="FO233" s="14">
        <f>INDEX(属性投放!$BQ$6:$BQ$85,(卡牌属性!$DU233-2)*20+卡牌属性!$DV233)</f>
        <v>190</v>
      </c>
      <c r="FP233" s="14">
        <f>INDEX(属性投放!$BR$6:$BR$85,(卡牌属性!$DU233-2)*20+卡牌属性!$DV233)</f>
        <v>3800</v>
      </c>
      <c r="FQ233" s="14">
        <f>INDEX(属性投放!$BR$6:$BR$85,(卡牌属性!$DU233-2)*20+卡牌属性!$DV233)</f>
        <v>3800</v>
      </c>
      <c r="FR233" s="14">
        <f>INDEX(属性投放!$BR$6:$BR$85,(卡牌属性!$DU233-2)*20+卡牌属性!$DV233)</f>
        <v>3800</v>
      </c>
      <c r="FS233" s="14">
        <f>INDEX(属性投放!$BR$6:$BR$85,(卡牌属性!$DU233-2)*20+卡牌属性!$DV233)</f>
        <v>3800</v>
      </c>
      <c r="FT233" s="14">
        <f>INDEX(属性投放!$BR$6:$BR$85,(卡牌属性!$DU233-2)*20+卡牌属性!$DV233)</f>
        <v>3800</v>
      </c>
    </row>
    <row r="234" spans="31:176" ht="16.5" x14ac:dyDescent="0.2">
      <c r="AE234" s="13">
        <v>230</v>
      </c>
      <c r="AF234" s="13">
        <f t="shared" si="471"/>
        <v>12</v>
      </c>
      <c r="AG234" s="13">
        <f t="shared" si="456"/>
        <v>2</v>
      </c>
      <c r="AH234" s="14">
        <f t="shared" si="457"/>
        <v>1101012</v>
      </c>
      <c r="AI234" s="14" t="str">
        <f t="shared" si="458"/>
        <v>南御夫10突</v>
      </c>
      <c r="AJ234" s="25" t="s">
        <v>162</v>
      </c>
      <c r="AK234" s="14">
        <v>1</v>
      </c>
      <c r="AL234" s="14">
        <f t="shared" si="459"/>
        <v>10</v>
      </c>
      <c r="AM234" s="14">
        <f>INDEX(属性投放!$DE$6:$DE$85,(卡牌属性!AG234-2)*20+卡牌属性!AL234)</f>
        <v>1873</v>
      </c>
      <c r="AN234" s="14">
        <f t="shared" si="500"/>
        <v>1873</v>
      </c>
      <c r="AO234" s="14">
        <f t="shared" si="500"/>
        <v>1873</v>
      </c>
      <c r="AP234" s="14">
        <f t="shared" si="500"/>
        <v>1873</v>
      </c>
      <c r="AQ234" s="14">
        <f t="shared" si="500"/>
        <v>1873</v>
      </c>
      <c r="AR234" s="14">
        <f>INDEX(属性投放!$DF$6:$DF$85,(卡牌属性!AG234-2)*20+卡牌属性!AL234)</f>
        <v>911</v>
      </c>
      <c r="AS234" s="14">
        <f t="shared" si="501"/>
        <v>911</v>
      </c>
      <c r="AT234" s="14">
        <f t="shared" si="501"/>
        <v>911</v>
      </c>
      <c r="AU234" s="14">
        <f t="shared" si="501"/>
        <v>911</v>
      </c>
      <c r="AV234" s="14">
        <f t="shared" si="501"/>
        <v>911</v>
      </c>
      <c r="AW234" s="14">
        <f>INDEX(属性投放!$DG$6:$DG$85,(卡牌属性!AG234-2)*20+卡牌属性!AL234)</f>
        <v>9315</v>
      </c>
      <c r="AX234" s="14">
        <f t="shared" si="502"/>
        <v>9315</v>
      </c>
      <c r="AY234" s="14">
        <f t="shared" si="502"/>
        <v>9315</v>
      </c>
      <c r="AZ234" s="14">
        <f t="shared" si="502"/>
        <v>9315</v>
      </c>
      <c r="BA234" s="14">
        <f t="shared" si="502"/>
        <v>9315</v>
      </c>
      <c r="BB234" s="14">
        <f>INDEX(属性投放!$DK$6:$DK$85,(卡牌属性!AG234-2)*20+卡牌属性!AL234)</f>
        <v>76</v>
      </c>
      <c r="BC234" s="14">
        <f t="shared" si="503"/>
        <v>76</v>
      </c>
      <c r="BD234" s="14">
        <f t="shared" si="503"/>
        <v>76</v>
      </c>
      <c r="BE234" s="14">
        <f t="shared" si="503"/>
        <v>76</v>
      </c>
      <c r="BF234" s="14">
        <f t="shared" si="503"/>
        <v>76</v>
      </c>
      <c r="BG234" s="14">
        <f>INDEX(属性投放!$DL$6:$DL$85,(卡牌属性!AG234-2)*20+卡牌属性!AL234)</f>
        <v>38</v>
      </c>
      <c r="BH234" s="14">
        <f t="shared" si="504"/>
        <v>38</v>
      </c>
      <c r="BI234" s="14">
        <f t="shared" si="504"/>
        <v>38</v>
      </c>
      <c r="BJ234" s="14">
        <f t="shared" si="504"/>
        <v>38</v>
      </c>
      <c r="BK234" s="14">
        <f t="shared" si="504"/>
        <v>38</v>
      </c>
      <c r="BL234" s="14">
        <f>INDEX(属性投放!$DM$6:$DM$85,(卡牌属性!AG234-2)*20+卡牌属性!AL234)</f>
        <v>380</v>
      </c>
      <c r="BM234" s="14">
        <f t="shared" si="505"/>
        <v>380</v>
      </c>
      <c r="BN234" s="14">
        <f t="shared" si="505"/>
        <v>380</v>
      </c>
      <c r="BO234" s="14">
        <f t="shared" si="505"/>
        <v>380</v>
      </c>
      <c r="BP234" s="14">
        <f t="shared" si="505"/>
        <v>380</v>
      </c>
      <c r="BU234" s="13">
        <v>230</v>
      </c>
      <c r="BV234" s="13">
        <f t="shared" si="460"/>
        <v>12</v>
      </c>
      <c r="BW234" s="14">
        <f t="shared" si="461"/>
        <v>5</v>
      </c>
      <c r="BX234" s="14">
        <f t="shared" si="462"/>
        <v>1102012</v>
      </c>
      <c r="BY234" s="14" t="str">
        <f t="shared" si="463"/>
        <v>夏侯惇10突</v>
      </c>
      <c r="BZ234" s="25" t="s">
        <v>162</v>
      </c>
      <c r="CA234" s="14">
        <v>2</v>
      </c>
      <c r="CB234" s="14">
        <f t="shared" si="464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674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674</v>
      </c>
      <c r="CN234" s="14">
        <f>INDEX(属性投放!$BD$6:$BD$85,(BW234-2)*20+CB234)</f>
        <v>400</v>
      </c>
      <c r="CQ234" s="13">
        <v>230</v>
      </c>
      <c r="CR234" s="13">
        <f t="shared" si="472"/>
        <v>5</v>
      </c>
      <c r="CS234" s="13">
        <f t="shared" si="473"/>
        <v>22</v>
      </c>
      <c r="CT234" s="14">
        <f t="shared" si="474"/>
        <v>3</v>
      </c>
      <c r="CU234" s="14">
        <f t="shared" si="475"/>
        <v>1102005</v>
      </c>
      <c r="CV234" s="14" t="str">
        <f>INDEX($O$6:$O$36,CR234)&amp;"-"&amp;INDEX(属性投放!$AB$7:$AB$36,CX234)&amp;"-魂火-"&amp;CZ234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701</v>
      </c>
      <c r="CZ234" s="14">
        <f>INDEX(属性投放!$AM$7:$AM$58,CS234)</f>
        <v>1</v>
      </c>
      <c r="DA234" s="14">
        <f t="shared" si="465"/>
        <v>22</v>
      </c>
      <c r="DB234" s="14">
        <f>INDEX(属性投放!$AN$7:$AN$58,DA234)</f>
        <v>75</v>
      </c>
      <c r="DC234" s="14" t="s">
        <v>702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703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704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6"/>
        <v>1102012</v>
      </c>
      <c r="DQ234" s="14" t="str">
        <f t="shared" si="467"/>
        <v>夏侯惇10突</v>
      </c>
      <c r="DR234" s="14">
        <f t="shared" si="476"/>
        <v>7</v>
      </c>
      <c r="DS234" s="14">
        <f t="shared" si="477"/>
        <v>7</v>
      </c>
      <c r="DT234" s="14">
        <f t="shared" si="478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506"/>
        <v>3358</v>
      </c>
      <c r="EC234" s="14">
        <f t="shared" si="507"/>
        <v>3550</v>
      </c>
      <c r="ED234" s="14">
        <f t="shared" si="508"/>
        <v>3770</v>
      </c>
      <c r="EE234" s="14">
        <f t="shared" si="509"/>
        <v>3770</v>
      </c>
      <c r="EF234" s="14">
        <f t="shared" si="510"/>
        <v>4250</v>
      </c>
      <c r="EG234" s="14">
        <f t="shared" si="511"/>
        <v>1614</v>
      </c>
      <c r="EH234" s="14">
        <f t="shared" si="512"/>
        <v>1683</v>
      </c>
      <c r="EI234" s="14">
        <f t="shared" si="513"/>
        <v>1683</v>
      </c>
      <c r="EJ234" s="14">
        <f t="shared" si="514"/>
        <v>1774</v>
      </c>
      <c r="EK234" s="14">
        <f t="shared" si="515"/>
        <v>2001</v>
      </c>
      <c r="EL234" s="14">
        <f t="shared" si="516"/>
        <v>35700</v>
      </c>
      <c r="EM234" s="14">
        <f t="shared" si="517"/>
        <v>40600</v>
      </c>
      <c r="EN234" s="14">
        <f t="shared" si="518"/>
        <v>40600</v>
      </c>
      <c r="EO234" s="14">
        <f t="shared" si="519"/>
        <v>46500</v>
      </c>
      <c r="EP234" s="14">
        <f t="shared" si="520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  <c r="FF234" s="14">
        <f>INDEX(属性投放!$BP$6:$BP$85,(卡牌属性!$DU234-2)*20+卡牌属性!$DV234)</f>
        <v>420</v>
      </c>
      <c r="FG234" s="14">
        <f>INDEX(属性投放!$BP$6:$BP$85,(卡牌属性!$DU234-2)*20+卡牌属性!$DV234)</f>
        <v>420</v>
      </c>
      <c r="FH234" s="14">
        <f>INDEX(属性投放!$BP$6:$BP$85,(卡牌属性!$DU234-2)*20+卡牌属性!$DV234)</f>
        <v>420</v>
      </c>
      <c r="FI234" s="14">
        <f>INDEX(属性投放!$BP$6:$BP$85,(卡牌属性!$DU234-2)*20+卡牌属性!$DV234)</f>
        <v>420</v>
      </c>
      <c r="FJ234" s="14">
        <f>INDEX(属性投放!$BP$6:$BP$85,(卡牌属性!$DU234-2)*20+卡牌属性!$DV234)</f>
        <v>420</v>
      </c>
      <c r="FK234" s="14">
        <f>INDEX(属性投放!$BQ$6:$BQ$85,(卡牌属性!$DU234-2)*20+卡牌属性!$DV234)</f>
        <v>210</v>
      </c>
      <c r="FL234" s="14">
        <f>INDEX(属性投放!$BQ$6:$BQ$85,(卡牌属性!$DU234-2)*20+卡牌属性!$DV234)</f>
        <v>210</v>
      </c>
      <c r="FM234" s="14">
        <f>INDEX(属性投放!$BQ$6:$BQ$85,(卡牌属性!$DU234-2)*20+卡牌属性!$DV234)</f>
        <v>210</v>
      </c>
      <c r="FN234" s="14">
        <f>INDEX(属性投放!$BQ$6:$BQ$85,(卡牌属性!$DU234-2)*20+卡牌属性!$DV234)</f>
        <v>210</v>
      </c>
      <c r="FO234" s="14">
        <f>INDEX(属性投放!$BQ$6:$BQ$85,(卡牌属性!$DU234-2)*20+卡牌属性!$DV234)</f>
        <v>210</v>
      </c>
      <c r="FP234" s="14">
        <f>INDEX(属性投放!$BR$6:$BR$85,(卡牌属性!$DU234-2)*20+卡牌属性!$DV234)</f>
        <v>4200</v>
      </c>
      <c r="FQ234" s="14">
        <f>INDEX(属性投放!$BR$6:$BR$85,(卡牌属性!$DU234-2)*20+卡牌属性!$DV234)</f>
        <v>4200</v>
      </c>
      <c r="FR234" s="14">
        <f>INDEX(属性投放!$BR$6:$BR$85,(卡牌属性!$DU234-2)*20+卡牌属性!$DV234)</f>
        <v>4200</v>
      </c>
      <c r="FS234" s="14">
        <f>INDEX(属性投放!$BR$6:$BR$85,(卡牌属性!$DU234-2)*20+卡牌属性!$DV234)</f>
        <v>4200</v>
      </c>
      <c r="FT234" s="14">
        <f>INDEX(属性投放!$BR$6:$BR$85,(卡牌属性!$DU234-2)*20+卡牌属性!$DV234)</f>
        <v>4200</v>
      </c>
    </row>
    <row r="235" spans="31:176" ht="16.5" x14ac:dyDescent="0.2">
      <c r="AE235" s="13">
        <v>231</v>
      </c>
      <c r="AF235" s="13">
        <f t="shared" si="471"/>
        <v>12</v>
      </c>
      <c r="AG235" s="13">
        <f t="shared" si="456"/>
        <v>2</v>
      </c>
      <c r="AH235" s="14">
        <f t="shared" si="457"/>
        <v>1101012</v>
      </c>
      <c r="AI235" s="14" t="str">
        <f t="shared" si="458"/>
        <v>南御夫11突</v>
      </c>
      <c r="AJ235" s="25" t="s">
        <v>162</v>
      </c>
      <c r="AK235" s="14">
        <v>1</v>
      </c>
      <c r="AL235" s="14">
        <f t="shared" si="459"/>
        <v>11</v>
      </c>
      <c r="AM235" s="14">
        <f>INDEX(属性投放!$DE$6:$DE$85,(卡牌属性!AG235-2)*20+卡牌属性!AL235)</f>
        <v>2090</v>
      </c>
      <c r="AN235" s="14">
        <f t="shared" si="500"/>
        <v>2090</v>
      </c>
      <c r="AO235" s="14">
        <f t="shared" si="500"/>
        <v>2090</v>
      </c>
      <c r="AP235" s="14">
        <f t="shared" si="500"/>
        <v>2090</v>
      </c>
      <c r="AQ235" s="14">
        <f t="shared" si="500"/>
        <v>2090</v>
      </c>
      <c r="AR235" s="14">
        <f>INDEX(属性投放!$DF$6:$DF$85,(卡牌属性!AG235-2)*20+卡牌属性!AL235)</f>
        <v>1020</v>
      </c>
      <c r="AS235" s="14">
        <f t="shared" si="501"/>
        <v>1020</v>
      </c>
      <c r="AT235" s="14">
        <f t="shared" si="501"/>
        <v>1020</v>
      </c>
      <c r="AU235" s="14">
        <f t="shared" si="501"/>
        <v>1020</v>
      </c>
      <c r="AV235" s="14">
        <f t="shared" si="501"/>
        <v>1020</v>
      </c>
      <c r="AW235" s="14">
        <f>INDEX(属性投放!$DG$6:$DG$85,(卡牌属性!AG235-2)*20+卡牌属性!AL235)</f>
        <v>10400</v>
      </c>
      <c r="AX235" s="14">
        <f t="shared" si="502"/>
        <v>10400</v>
      </c>
      <c r="AY235" s="14">
        <f t="shared" si="502"/>
        <v>10400</v>
      </c>
      <c r="AZ235" s="14">
        <f t="shared" si="502"/>
        <v>10400</v>
      </c>
      <c r="BA235" s="14">
        <f t="shared" si="502"/>
        <v>10400</v>
      </c>
      <c r="BB235" s="14">
        <f>INDEX(属性投放!$DK$6:$DK$85,(卡牌属性!AG235-2)*20+卡牌属性!AL235)</f>
        <v>76</v>
      </c>
      <c r="BC235" s="14">
        <f t="shared" si="503"/>
        <v>76</v>
      </c>
      <c r="BD235" s="14">
        <f t="shared" si="503"/>
        <v>76</v>
      </c>
      <c r="BE235" s="14">
        <f t="shared" si="503"/>
        <v>76</v>
      </c>
      <c r="BF235" s="14">
        <f t="shared" si="503"/>
        <v>76</v>
      </c>
      <c r="BG235" s="14">
        <f>INDEX(属性投放!$DL$6:$DL$85,(卡牌属性!AG235-2)*20+卡牌属性!AL235)</f>
        <v>38</v>
      </c>
      <c r="BH235" s="14">
        <f t="shared" si="504"/>
        <v>38</v>
      </c>
      <c r="BI235" s="14">
        <f t="shared" si="504"/>
        <v>38</v>
      </c>
      <c r="BJ235" s="14">
        <f t="shared" si="504"/>
        <v>38</v>
      </c>
      <c r="BK235" s="14">
        <f t="shared" si="504"/>
        <v>38</v>
      </c>
      <c r="BL235" s="14">
        <f>INDEX(属性投放!$DM$6:$DM$85,(卡牌属性!AG235-2)*20+卡牌属性!AL235)</f>
        <v>380</v>
      </c>
      <c r="BM235" s="14">
        <f t="shared" si="505"/>
        <v>380</v>
      </c>
      <c r="BN235" s="14">
        <f t="shared" si="505"/>
        <v>380</v>
      </c>
      <c r="BO235" s="14">
        <f t="shared" si="505"/>
        <v>380</v>
      </c>
      <c r="BP235" s="14">
        <f t="shared" si="505"/>
        <v>380</v>
      </c>
      <c r="BU235" s="13">
        <v>231</v>
      </c>
      <c r="BV235" s="13">
        <f t="shared" si="460"/>
        <v>12</v>
      </c>
      <c r="BW235" s="14">
        <f t="shared" si="461"/>
        <v>5</v>
      </c>
      <c r="BX235" s="14">
        <f t="shared" si="462"/>
        <v>1102012</v>
      </c>
      <c r="BY235" s="14" t="str">
        <f t="shared" si="463"/>
        <v>夏侯惇11突</v>
      </c>
      <c r="BZ235" s="25" t="s">
        <v>162</v>
      </c>
      <c r="CA235" s="14">
        <v>2</v>
      </c>
      <c r="CB235" s="14">
        <f t="shared" si="464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674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674</v>
      </c>
      <c r="CN235" s="14">
        <f>INDEX(属性投放!$BD$6:$BD$85,(BW235-2)*20+CB235)</f>
        <v>400</v>
      </c>
      <c r="CQ235" s="13">
        <v>231</v>
      </c>
      <c r="CR235" s="13">
        <f t="shared" si="472"/>
        <v>5</v>
      </c>
      <c r="CS235" s="13">
        <f t="shared" si="473"/>
        <v>23</v>
      </c>
      <c r="CT235" s="14">
        <f t="shared" si="474"/>
        <v>3</v>
      </c>
      <c r="CU235" s="14">
        <f t="shared" si="475"/>
        <v>1102005</v>
      </c>
      <c r="CV235" s="14" t="str">
        <f>INDEX($O$6:$O$36,CR235)&amp;"-"&amp;INDEX(属性投放!$AB$7:$AB$36,CX235)&amp;"-魂火-"&amp;CZ235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701</v>
      </c>
      <c r="CZ235" s="14">
        <f>INDEX(属性投放!$AM$7:$AM$58,CS235)</f>
        <v>2</v>
      </c>
      <c r="DA235" s="14">
        <f t="shared" si="465"/>
        <v>23</v>
      </c>
      <c r="DB235" s="14">
        <f>INDEX(属性投放!$AN$7:$AN$58,DA235)</f>
        <v>77</v>
      </c>
      <c r="DC235" s="14" t="s">
        <v>702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703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704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6"/>
        <v>1102012</v>
      </c>
      <c r="DQ235" s="14" t="str">
        <f t="shared" si="467"/>
        <v>夏侯惇11突</v>
      </c>
      <c r="DR235" s="14">
        <f t="shared" si="476"/>
        <v>7</v>
      </c>
      <c r="DS235" s="14">
        <f t="shared" si="477"/>
        <v>7</v>
      </c>
      <c r="DT235" s="14">
        <f t="shared" si="478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506"/>
        <v>3988</v>
      </c>
      <c r="EC235" s="14">
        <f t="shared" si="507"/>
        <v>4215</v>
      </c>
      <c r="ED235" s="14">
        <f t="shared" si="508"/>
        <v>4470</v>
      </c>
      <c r="EE235" s="14">
        <f t="shared" si="509"/>
        <v>4470</v>
      </c>
      <c r="EF235" s="14">
        <f t="shared" si="510"/>
        <v>5020</v>
      </c>
      <c r="EG235" s="14">
        <f t="shared" si="511"/>
        <v>1929</v>
      </c>
      <c r="EH235" s="14">
        <f t="shared" si="512"/>
        <v>2019</v>
      </c>
      <c r="EI235" s="14">
        <f t="shared" si="513"/>
        <v>2019</v>
      </c>
      <c r="EJ235" s="14">
        <f t="shared" si="514"/>
        <v>2124</v>
      </c>
      <c r="EK235" s="14">
        <f t="shared" si="515"/>
        <v>2386</v>
      </c>
      <c r="EL235" s="14">
        <f t="shared" si="516"/>
        <v>42700</v>
      </c>
      <c r="EM235" s="14">
        <f t="shared" si="517"/>
        <v>48300</v>
      </c>
      <c r="EN235" s="14">
        <f t="shared" si="518"/>
        <v>48300</v>
      </c>
      <c r="EO235" s="14">
        <f t="shared" si="519"/>
        <v>55950</v>
      </c>
      <c r="EP235" s="14">
        <f t="shared" si="520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  <c r="FF235" s="14">
        <f>INDEX(属性投放!$BP$6:$BP$85,(卡牌属性!$DU235-2)*20+卡牌属性!$DV235)</f>
        <v>500</v>
      </c>
      <c r="FG235" s="14">
        <f>INDEX(属性投放!$BP$6:$BP$85,(卡牌属性!$DU235-2)*20+卡牌属性!$DV235)</f>
        <v>500</v>
      </c>
      <c r="FH235" s="14">
        <f>INDEX(属性投放!$BP$6:$BP$85,(卡牌属性!$DU235-2)*20+卡牌属性!$DV235)</f>
        <v>500</v>
      </c>
      <c r="FI235" s="14">
        <f>INDEX(属性投放!$BP$6:$BP$85,(卡牌属性!$DU235-2)*20+卡牌属性!$DV235)</f>
        <v>500</v>
      </c>
      <c r="FJ235" s="14">
        <f>INDEX(属性投放!$BP$6:$BP$85,(卡牌属性!$DU235-2)*20+卡牌属性!$DV235)</f>
        <v>500</v>
      </c>
      <c r="FK235" s="14">
        <f>INDEX(属性投放!$BQ$6:$BQ$85,(卡牌属性!$DU235-2)*20+卡牌属性!$DV235)</f>
        <v>250</v>
      </c>
      <c r="FL235" s="14">
        <f>INDEX(属性投放!$BQ$6:$BQ$85,(卡牌属性!$DU235-2)*20+卡牌属性!$DV235)</f>
        <v>250</v>
      </c>
      <c r="FM235" s="14">
        <f>INDEX(属性投放!$BQ$6:$BQ$85,(卡牌属性!$DU235-2)*20+卡牌属性!$DV235)</f>
        <v>250</v>
      </c>
      <c r="FN235" s="14">
        <f>INDEX(属性投放!$BQ$6:$BQ$85,(卡牌属性!$DU235-2)*20+卡牌属性!$DV235)</f>
        <v>250</v>
      </c>
      <c r="FO235" s="14">
        <f>INDEX(属性投放!$BQ$6:$BQ$85,(卡牌属性!$DU235-2)*20+卡牌属性!$DV235)</f>
        <v>250</v>
      </c>
      <c r="FP235" s="14">
        <f>INDEX(属性投放!$BR$6:$BR$85,(卡牌属性!$DU235-2)*20+卡牌属性!$DV235)</f>
        <v>5000</v>
      </c>
      <c r="FQ235" s="14">
        <f>INDEX(属性投放!$BR$6:$BR$85,(卡牌属性!$DU235-2)*20+卡牌属性!$DV235)</f>
        <v>5000</v>
      </c>
      <c r="FR235" s="14">
        <f>INDEX(属性投放!$BR$6:$BR$85,(卡牌属性!$DU235-2)*20+卡牌属性!$DV235)</f>
        <v>5000</v>
      </c>
      <c r="FS235" s="14">
        <f>INDEX(属性投放!$BR$6:$BR$85,(卡牌属性!$DU235-2)*20+卡牌属性!$DV235)</f>
        <v>5000</v>
      </c>
      <c r="FT235" s="14">
        <f>INDEX(属性投放!$BR$6:$BR$85,(卡牌属性!$DU235-2)*20+卡牌属性!$DV235)</f>
        <v>5000</v>
      </c>
    </row>
    <row r="236" spans="31:176" ht="16.5" x14ac:dyDescent="0.2">
      <c r="AE236" s="13">
        <v>232</v>
      </c>
      <c r="AF236" s="13">
        <f t="shared" si="471"/>
        <v>12</v>
      </c>
      <c r="AG236" s="13">
        <f t="shared" si="456"/>
        <v>2</v>
      </c>
      <c r="AH236" s="14">
        <f t="shared" si="457"/>
        <v>1101012</v>
      </c>
      <c r="AI236" s="14" t="str">
        <f t="shared" si="458"/>
        <v>南御夫12突</v>
      </c>
      <c r="AJ236" s="25" t="s">
        <v>162</v>
      </c>
      <c r="AK236" s="14">
        <v>1</v>
      </c>
      <c r="AL236" s="14">
        <f t="shared" si="459"/>
        <v>12</v>
      </c>
      <c r="AM236" s="14">
        <f>INDEX(属性投放!$DE$6:$DE$85,(卡牌属性!AG236-2)*20+卡牌属性!AL236)</f>
        <v>2307</v>
      </c>
      <c r="AN236" s="14">
        <f t="shared" si="500"/>
        <v>2307</v>
      </c>
      <c r="AO236" s="14">
        <f t="shared" si="500"/>
        <v>2307</v>
      </c>
      <c r="AP236" s="14">
        <f t="shared" si="500"/>
        <v>2307</v>
      </c>
      <c r="AQ236" s="14">
        <f t="shared" si="500"/>
        <v>2307</v>
      </c>
      <c r="AR236" s="14">
        <f>INDEX(属性投放!$DF$6:$DF$85,(卡牌属性!AG236-2)*20+卡牌属性!AL236)</f>
        <v>1129</v>
      </c>
      <c r="AS236" s="14">
        <f t="shared" si="501"/>
        <v>1129</v>
      </c>
      <c r="AT236" s="14">
        <f t="shared" si="501"/>
        <v>1129</v>
      </c>
      <c r="AU236" s="14">
        <f t="shared" si="501"/>
        <v>1129</v>
      </c>
      <c r="AV236" s="14">
        <f t="shared" si="501"/>
        <v>1129</v>
      </c>
      <c r="AW236" s="14">
        <f>INDEX(属性投放!$DG$6:$DG$85,(卡牌属性!AG236-2)*20+卡牌属性!AL236)</f>
        <v>11485</v>
      </c>
      <c r="AX236" s="14">
        <f t="shared" si="502"/>
        <v>11485</v>
      </c>
      <c r="AY236" s="14">
        <f t="shared" si="502"/>
        <v>11485</v>
      </c>
      <c r="AZ236" s="14">
        <f t="shared" si="502"/>
        <v>11485</v>
      </c>
      <c r="BA236" s="14">
        <f t="shared" si="502"/>
        <v>11485</v>
      </c>
      <c r="BB236" s="14">
        <f>INDEX(属性投放!$DK$6:$DK$85,(卡牌属性!AG236-2)*20+卡牌属性!AL236)</f>
        <v>76</v>
      </c>
      <c r="BC236" s="14">
        <f t="shared" si="503"/>
        <v>76</v>
      </c>
      <c r="BD236" s="14">
        <f t="shared" si="503"/>
        <v>76</v>
      </c>
      <c r="BE236" s="14">
        <f t="shared" si="503"/>
        <v>76</v>
      </c>
      <c r="BF236" s="14">
        <f t="shared" si="503"/>
        <v>76</v>
      </c>
      <c r="BG236" s="14">
        <f>INDEX(属性投放!$DL$6:$DL$85,(卡牌属性!AG236-2)*20+卡牌属性!AL236)</f>
        <v>38</v>
      </c>
      <c r="BH236" s="14">
        <f t="shared" si="504"/>
        <v>38</v>
      </c>
      <c r="BI236" s="14">
        <f t="shared" si="504"/>
        <v>38</v>
      </c>
      <c r="BJ236" s="14">
        <f t="shared" si="504"/>
        <v>38</v>
      </c>
      <c r="BK236" s="14">
        <f t="shared" si="504"/>
        <v>38</v>
      </c>
      <c r="BL236" s="14">
        <f>INDEX(属性投放!$DM$6:$DM$85,(卡牌属性!AG236-2)*20+卡牌属性!AL236)</f>
        <v>380</v>
      </c>
      <c r="BM236" s="14">
        <f t="shared" si="505"/>
        <v>380</v>
      </c>
      <c r="BN236" s="14">
        <f t="shared" si="505"/>
        <v>380</v>
      </c>
      <c r="BO236" s="14">
        <f t="shared" si="505"/>
        <v>380</v>
      </c>
      <c r="BP236" s="14">
        <f t="shared" si="505"/>
        <v>380</v>
      </c>
      <c r="BU236" s="13">
        <v>232</v>
      </c>
      <c r="BV236" s="13">
        <f t="shared" si="460"/>
        <v>12</v>
      </c>
      <c r="BW236" s="14">
        <f t="shared" si="461"/>
        <v>5</v>
      </c>
      <c r="BX236" s="14">
        <f t="shared" si="462"/>
        <v>1102012</v>
      </c>
      <c r="BY236" s="14" t="str">
        <f t="shared" si="463"/>
        <v>夏侯惇12突</v>
      </c>
      <c r="BZ236" s="25" t="s">
        <v>162</v>
      </c>
      <c r="CA236" s="14">
        <v>2</v>
      </c>
      <c r="CB236" s="14">
        <f t="shared" si="464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674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674</v>
      </c>
      <c r="CN236" s="14">
        <f>INDEX(属性投放!$BD$6:$BD$85,(BW236-2)*20+CB236)</f>
        <v>400</v>
      </c>
      <c r="CQ236" s="13">
        <v>232</v>
      </c>
      <c r="CR236" s="13">
        <f t="shared" si="472"/>
        <v>5</v>
      </c>
      <c r="CS236" s="13">
        <f t="shared" si="473"/>
        <v>24</v>
      </c>
      <c r="CT236" s="14">
        <f t="shared" si="474"/>
        <v>3</v>
      </c>
      <c r="CU236" s="14">
        <f t="shared" si="475"/>
        <v>1102005</v>
      </c>
      <c r="CV236" s="14" t="str">
        <f>INDEX($O$6:$O$36,CR236)&amp;"-"&amp;INDEX(属性投放!$AB$7:$AB$36,CX236)&amp;"-魂火-"&amp;CZ236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701</v>
      </c>
      <c r="CZ236" s="14">
        <f>INDEX(属性投放!$AM$7:$AM$58,CS236)</f>
        <v>3</v>
      </c>
      <c r="DA236" s="14">
        <f t="shared" si="465"/>
        <v>24</v>
      </c>
      <c r="DB236" s="14">
        <f>INDEX(属性投放!$AN$7:$AN$58,DA236)</f>
        <v>80</v>
      </c>
      <c r="DC236" s="14" t="s">
        <v>702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703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704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6"/>
        <v>1102012</v>
      </c>
      <c r="DQ236" s="14" t="str">
        <f t="shared" si="467"/>
        <v>夏侯惇12突</v>
      </c>
      <c r="DR236" s="14">
        <f t="shared" si="476"/>
        <v>7</v>
      </c>
      <c r="DS236" s="14">
        <f t="shared" si="477"/>
        <v>7</v>
      </c>
      <c r="DT236" s="14">
        <f t="shared" si="478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506"/>
        <v>4728</v>
      </c>
      <c r="EC236" s="14">
        <f t="shared" si="507"/>
        <v>4995</v>
      </c>
      <c r="ED236" s="14">
        <f t="shared" si="508"/>
        <v>5290</v>
      </c>
      <c r="EE236" s="14">
        <f t="shared" si="509"/>
        <v>5290</v>
      </c>
      <c r="EF236" s="14">
        <f t="shared" si="510"/>
        <v>5920</v>
      </c>
      <c r="EG236" s="14">
        <f t="shared" si="511"/>
        <v>2299</v>
      </c>
      <c r="EH236" s="14">
        <f t="shared" si="512"/>
        <v>2413</v>
      </c>
      <c r="EI236" s="14">
        <f t="shared" si="513"/>
        <v>2413</v>
      </c>
      <c r="EJ236" s="14">
        <f t="shared" si="514"/>
        <v>2534</v>
      </c>
      <c r="EK236" s="14">
        <f t="shared" si="515"/>
        <v>2836</v>
      </c>
      <c r="EL236" s="14">
        <f t="shared" si="516"/>
        <v>50900</v>
      </c>
      <c r="EM236" s="14">
        <f t="shared" si="517"/>
        <v>57300</v>
      </c>
      <c r="EN236" s="14">
        <f t="shared" si="518"/>
        <v>57300</v>
      </c>
      <c r="EO236" s="14">
        <f t="shared" si="519"/>
        <v>66950</v>
      </c>
      <c r="EP236" s="14">
        <f t="shared" si="520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  <c r="FF236" s="14">
        <f>INDEX(属性投放!$BP$6:$BP$85,(卡牌属性!$DU236-2)*20+卡牌属性!$DV236)</f>
        <v>800</v>
      </c>
      <c r="FG236" s="14">
        <f>INDEX(属性投放!$BP$6:$BP$85,(卡牌属性!$DU236-2)*20+卡牌属性!$DV236)</f>
        <v>800</v>
      </c>
      <c r="FH236" s="14">
        <f>INDEX(属性投放!$BP$6:$BP$85,(卡牌属性!$DU236-2)*20+卡牌属性!$DV236)</f>
        <v>800</v>
      </c>
      <c r="FI236" s="14">
        <f>INDEX(属性投放!$BP$6:$BP$85,(卡牌属性!$DU236-2)*20+卡牌属性!$DV236)</f>
        <v>800</v>
      </c>
      <c r="FJ236" s="14">
        <f>INDEX(属性投放!$BP$6:$BP$85,(卡牌属性!$DU236-2)*20+卡牌属性!$DV236)</f>
        <v>800</v>
      </c>
      <c r="FK236" s="14">
        <f>INDEX(属性投放!$BQ$6:$BQ$85,(卡牌属性!$DU236-2)*20+卡牌属性!$DV236)</f>
        <v>400</v>
      </c>
      <c r="FL236" s="14">
        <f>INDEX(属性投放!$BQ$6:$BQ$85,(卡牌属性!$DU236-2)*20+卡牌属性!$DV236)</f>
        <v>400</v>
      </c>
      <c r="FM236" s="14">
        <f>INDEX(属性投放!$BQ$6:$BQ$85,(卡牌属性!$DU236-2)*20+卡牌属性!$DV236)</f>
        <v>400</v>
      </c>
      <c r="FN236" s="14">
        <f>INDEX(属性投放!$BQ$6:$BQ$85,(卡牌属性!$DU236-2)*20+卡牌属性!$DV236)</f>
        <v>400</v>
      </c>
      <c r="FO236" s="14">
        <f>INDEX(属性投放!$BQ$6:$BQ$85,(卡牌属性!$DU236-2)*20+卡牌属性!$DV236)</f>
        <v>400</v>
      </c>
      <c r="FP236" s="14">
        <f>INDEX(属性投放!$BR$6:$BR$85,(卡牌属性!$DU236-2)*20+卡牌属性!$DV236)</f>
        <v>8000</v>
      </c>
      <c r="FQ236" s="14">
        <f>INDEX(属性投放!$BR$6:$BR$85,(卡牌属性!$DU236-2)*20+卡牌属性!$DV236)</f>
        <v>8000</v>
      </c>
      <c r="FR236" s="14">
        <f>INDEX(属性投放!$BR$6:$BR$85,(卡牌属性!$DU236-2)*20+卡牌属性!$DV236)</f>
        <v>8000</v>
      </c>
      <c r="FS236" s="14">
        <f>INDEX(属性投放!$BR$6:$BR$85,(卡牌属性!$DU236-2)*20+卡牌属性!$DV236)</f>
        <v>8000</v>
      </c>
      <c r="FT236" s="14">
        <f>INDEX(属性投放!$BR$6:$BR$85,(卡牌属性!$DU236-2)*20+卡牌属性!$DV236)</f>
        <v>8000</v>
      </c>
    </row>
    <row r="237" spans="31:176" ht="16.5" x14ac:dyDescent="0.2">
      <c r="AE237" s="13">
        <v>233</v>
      </c>
      <c r="AF237" s="13">
        <f t="shared" si="471"/>
        <v>12</v>
      </c>
      <c r="AG237" s="13">
        <f t="shared" si="456"/>
        <v>2</v>
      </c>
      <c r="AH237" s="14">
        <f t="shared" si="457"/>
        <v>1101012</v>
      </c>
      <c r="AI237" s="14" t="str">
        <f t="shared" si="458"/>
        <v>南御夫13突</v>
      </c>
      <c r="AJ237" s="25" t="s">
        <v>162</v>
      </c>
      <c r="AK237" s="14">
        <v>1</v>
      </c>
      <c r="AL237" s="14">
        <f t="shared" si="459"/>
        <v>13</v>
      </c>
      <c r="AM237" s="14">
        <f>INDEX(属性投放!$DE$6:$DE$85,(卡牌属性!AG237-2)*20+卡牌属性!AL237)</f>
        <v>4424</v>
      </c>
      <c r="AN237" s="14">
        <f t="shared" si="500"/>
        <v>4424</v>
      </c>
      <c r="AO237" s="14">
        <f t="shared" si="500"/>
        <v>4424</v>
      </c>
      <c r="AP237" s="14">
        <f t="shared" si="500"/>
        <v>4424</v>
      </c>
      <c r="AQ237" s="14">
        <f t="shared" si="500"/>
        <v>4424</v>
      </c>
      <c r="AR237" s="14">
        <f>INDEX(属性投放!$DF$6:$DF$85,(卡牌属性!AG237-2)*20+卡牌属性!AL237)</f>
        <v>2188</v>
      </c>
      <c r="AS237" s="14">
        <f t="shared" si="501"/>
        <v>2188</v>
      </c>
      <c r="AT237" s="14">
        <f t="shared" si="501"/>
        <v>2188</v>
      </c>
      <c r="AU237" s="14">
        <f t="shared" si="501"/>
        <v>2188</v>
      </c>
      <c r="AV237" s="14">
        <f t="shared" si="501"/>
        <v>2188</v>
      </c>
      <c r="AW237" s="14">
        <f>INDEX(属性投放!$DG$6:$DG$85,(卡牌属性!AG237-2)*20+卡牌属性!AL237)</f>
        <v>22070</v>
      </c>
      <c r="AX237" s="14">
        <f t="shared" si="502"/>
        <v>22070</v>
      </c>
      <c r="AY237" s="14">
        <f t="shared" si="502"/>
        <v>22070</v>
      </c>
      <c r="AZ237" s="14">
        <f t="shared" si="502"/>
        <v>22070</v>
      </c>
      <c r="BA237" s="14">
        <f t="shared" si="502"/>
        <v>22070</v>
      </c>
      <c r="BB237" s="14">
        <f>INDEX(属性投放!$DK$6:$DK$85,(卡牌属性!AG237-2)*20+卡牌属性!AL237)</f>
        <v>151</v>
      </c>
      <c r="BC237" s="14">
        <f t="shared" si="503"/>
        <v>151</v>
      </c>
      <c r="BD237" s="14">
        <f t="shared" si="503"/>
        <v>151</v>
      </c>
      <c r="BE237" s="14">
        <f t="shared" si="503"/>
        <v>151</v>
      </c>
      <c r="BF237" s="14">
        <f t="shared" si="503"/>
        <v>151</v>
      </c>
      <c r="BG237" s="14">
        <f>INDEX(属性投放!$DL$6:$DL$85,(卡牌属性!AG237-2)*20+卡牌属性!AL237)</f>
        <v>76</v>
      </c>
      <c r="BH237" s="14">
        <f t="shared" si="504"/>
        <v>76</v>
      </c>
      <c r="BI237" s="14">
        <f t="shared" si="504"/>
        <v>76</v>
      </c>
      <c r="BJ237" s="14">
        <f t="shared" si="504"/>
        <v>76</v>
      </c>
      <c r="BK237" s="14">
        <f t="shared" si="504"/>
        <v>76</v>
      </c>
      <c r="BL237" s="14">
        <f>INDEX(属性投放!$DM$6:$DM$85,(卡牌属性!AG237-2)*20+卡牌属性!AL237)</f>
        <v>755</v>
      </c>
      <c r="BM237" s="14">
        <f t="shared" si="505"/>
        <v>755</v>
      </c>
      <c r="BN237" s="14">
        <f t="shared" si="505"/>
        <v>755</v>
      </c>
      <c r="BO237" s="14">
        <f t="shared" si="505"/>
        <v>755</v>
      </c>
      <c r="BP237" s="14">
        <f t="shared" si="505"/>
        <v>755</v>
      </c>
      <c r="BU237" s="13">
        <v>233</v>
      </c>
      <c r="BV237" s="13">
        <f t="shared" si="460"/>
        <v>12</v>
      </c>
      <c r="BW237" s="14">
        <f t="shared" si="461"/>
        <v>5</v>
      </c>
      <c r="BX237" s="14">
        <f t="shared" si="462"/>
        <v>1102012</v>
      </c>
      <c r="BY237" s="14" t="str">
        <f t="shared" si="463"/>
        <v>夏侯惇13突</v>
      </c>
      <c r="BZ237" s="25" t="s">
        <v>162</v>
      </c>
      <c r="CA237" s="14">
        <v>2</v>
      </c>
      <c r="CB237" s="14">
        <f t="shared" si="464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674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674</v>
      </c>
      <c r="CN237" s="14">
        <f>INDEX(属性投放!$BD$6:$BD$85,(BW237-2)*20+CB237)</f>
        <v>500</v>
      </c>
      <c r="CQ237" s="13">
        <v>233</v>
      </c>
      <c r="CR237" s="13">
        <f t="shared" si="472"/>
        <v>5</v>
      </c>
      <c r="CS237" s="13">
        <f t="shared" si="473"/>
        <v>25</v>
      </c>
      <c r="CT237" s="14">
        <f t="shared" si="474"/>
        <v>3</v>
      </c>
      <c r="CU237" s="14">
        <f t="shared" si="475"/>
        <v>1102005</v>
      </c>
      <c r="CV237" s="14" t="str">
        <f>INDEX($O$6:$O$36,CR237)&amp;"-"&amp;INDEX(属性投放!$AB$7:$AB$36,CX237)&amp;"-魂火-"&amp;CZ237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701</v>
      </c>
      <c r="CZ237" s="14">
        <f>INDEX(属性投放!$AM$7:$AM$58,CS237)</f>
        <v>1</v>
      </c>
      <c r="DA237" s="14">
        <f t="shared" si="465"/>
        <v>25</v>
      </c>
      <c r="DB237" s="14">
        <f>INDEX(属性投放!$AN$7:$AN$58,DA237)</f>
        <v>82</v>
      </c>
      <c r="DC237" s="14" t="s">
        <v>702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703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704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6"/>
        <v>1102012</v>
      </c>
      <c r="DQ237" s="14" t="str">
        <f t="shared" si="467"/>
        <v>夏侯惇13突</v>
      </c>
      <c r="DR237" s="14">
        <f t="shared" si="476"/>
        <v>7</v>
      </c>
      <c r="DS237" s="14">
        <f t="shared" si="477"/>
        <v>7</v>
      </c>
      <c r="DT237" s="14">
        <f t="shared" si="478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506"/>
        <v>5738</v>
      </c>
      <c r="EC237" s="14">
        <f t="shared" si="507"/>
        <v>6040</v>
      </c>
      <c r="ED237" s="14">
        <f t="shared" si="508"/>
        <v>6370</v>
      </c>
      <c r="EE237" s="14">
        <f t="shared" si="509"/>
        <v>6370</v>
      </c>
      <c r="EF237" s="14">
        <f t="shared" si="510"/>
        <v>7070</v>
      </c>
      <c r="EG237" s="14">
        <f t="shared" si="511"/>
        <v>2804</v>
      </c>
      <c r="EH237" s="14">
        <f t="shared" si="512"/>
        <v>2939</v>
      </c>
      <c r="EI237" s="14">
        <f t="shared" si="513"/>
        <v>2939</v>
      </c>
      <c r="EJ237" s="14">
        <f t="shared" si="514"/>
        <v>3074</v>
      </c>
      <c r="EK237" s="14">
        <f t="shared" si="515"/>
        <v>3411</v>
      </c>
      <c r="EL237" s="14">
        <f t="shared" si="516"/>
        <v>61700</v>
      </c>
      <c r="EM237" s="14">
        <f t="shared" si="517"/>
        <v>68800</v>
      </c>
      <c r="EN237" s="14">
        <f t="shared" si="518"/>
        <v>68800</v>
      </c>
      <c r="EO237" s="14">
        <f t="shared" si="519"/>
        <v>80200</v>
      </c>
      <c r="EP237" s="14">
        <f t="shared" si="520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  <c r="FF237" s="14">
        <f>INDEX(属性投放!$BP$6:$BP$85,(卡牌属性!$DU237-2)*20+卡牌属性!$DV237)</f>
        <v>850</v>
      </c>
      <c r="FG237" s="14">
        <f>INDEX(属性投放!$BP$6:$BP$85,(卡牌属性!$DU237-2)*20+卡牌属性!$DV237)</f>
        <v>850</v>
      </c>
      <c r="FH237" s="14">
        <f>INDEX(属性投放!$BP$6:$BP$85,(卡牌属性!$DU237-2)*20+卡牌属性!$DV237)</f>
        <v>850</v>
      </c>
      <c r="FI237" s="14">
        <f>INDEX(属性投放!$BP$6:$BP$85,(卡牌属性!$DU237-2)*20+卡牌属性!$DV237)</f>
        <v>850</v>
      </c>
      <c r="FJ237" s="14">
        <f>INDEX(属性投放!$BP$6:$BP$85,(卡牌属性!$DU237-2)*20+卡牌属性!$DV237)</f>
        <v>850</v>
      </c>
      <c r="FK237" s="14">
        <f>INDEX(属性投放!$BQ$6:$BQ$85,(卡牌属性!$DU237-2)*20+卡牌属性!$DV237)</f>
        <v>425</v>
      </c>
      <c r="FL237" s="14">
        <f>INDEX(属性投放!$BQ$6:$BQ$85,(卡牌属性!$DU237-2)*20+卡牌属性!$DV237)</f>
        <v>425</v>
      </c>
      <c r="FM237" s="14">
        <f>INDEX(属性投放!$BQ$6:$BQ$85,(卡牌属性!$DU237-2)*20+卡牌属性!$DV237)</f>
        <v>425</v>
      </c>
      <c r="FN237" s="14">
        <f>INDEX(属性投放!$BQ$6:$BQ$85,(卡牌属性!$DU237-2)*20+卡牌属性!$DV237)</f>
        <v>425</v>
      </c>
      <c r="FO237" s="14">
        <f>INDEX(属性投放!$BQ$6:$BQ$85,(卡牌属性!$DU237-2)*20+卡牌属性!$DV237)</f>
        <v>425</v>
      </c>
      <c r="FP237" s="14">
        <f>INDEX(属性投放!$BR$6:$BR$85,(卡牌属性!$DU237-2)*20+卡牌属性!$DV237)</f>
        <v>8500</v>
      </c>
      <c r="FQ237" s="14">
        <f>INDEX(属性投放!$BR$6:$BR$85,(卡牌属性!$DU237-2)*20+卡牌属性!$DV237)</f>
        <v>8500</v>
      </c>
      <c r="FR237" s="14">
        <f>INDEX(属性投放!$BR$6:$BR$85,(卡牌属性!$DU237-2)*20+卡牌属性!$DV237)</f>
        <v>8500</v>
      </c>
      <c r="FS237" s="14">
        <f>INDEX(属性投放!$BR$6:$BR$85,(卡牌属性!$DU237-2)*20+卡牌属性!$DV237)</f>
        <v>8500</v>
      </c>
      <c r="FT237" s="14">
        <f>INDEX(属性投放!$BR$6:$BR$85,(卡牌属性!$DU237-2)*20+卡牌属性!$DV237)</f>
        <v>8500</v>
      </c>
    </row>
    <row r="238" spans="31:176" ht="16.5" x14ac:dyDescent="0.2">
      <c r="AE238" s="13">
        <v>234</v>
      </c>
      <c r="AF238" s="13">
        <f t="shared" si="471"/>
        <v>12</v>
      </c>
      <c r="AG238" s="13">
        <f t="shared" si="456"/>
        <v>2</v>
      </c>
      <c r="AH238" s="14">
        <f t="shared" si="457"/>
        <v>1101012</v>
      </c>
      <c r="AI238" s="14" t="str">
        <f t="shared" si="458"/>
        <v>南御夫14突</v>
      </c>
      <c r="AJ238" s="25" t="s">
        <v>162</v>
      </c>
      <c r="AK238" s="14">
        <v>1</v>
      </c>
      <c r="AL238" s="14">
        <f t="shared" si="459"/>
        <v>14</v>
      </c>
      <c r="AM238" s="14">
        <f>INDEX(属性投放!$DE$6:$DE$85,(卡牌属性!AG238-2)*20+卡牌属性!AL238)</f>
        <v>4856</v>
      </c>
      <c r="AN238" s="14">
        <f t="shared" si="500"/>
        <v>4856</v>
      </c>
      <c r="AO238" s="14">
        <f t="shared" si="500"/>
        <v>4856</v>
      </c>
      <c r="AP238" s="14">
        <f t="shared" si="500"/>
        <v>4856</v>
      </c>
      <c r="AQ238" s="14">
        <f t="shared" si="500"/>
        <v>4856</v>
      </c>
      <c r="AR238" s="14">
        <f>INDEX(属性投放!$DF$6:$DF$85,(卡牌属性!AG238-2)*20+卡牌属性!AL238)</f>
        <v>2405</v>
      </c>
      <c r="AS238" s="14">
        <f t="shared" si="501"/>
        <v>2405</v>
      </c>
      <c r="AT238" s="14">
        <f t="shared" si="501"/>
        <v>2405</v>
      </c>
      <c r="AU238" s="14">
        <f t="shared" si="501"/>
        <v>2405</v>
      </c>
      <c r="AV238" s="14">
        <f t="shared" si="501"/>
        <v>2405</v>
      </c>
      <c r="AW238" s="14">
        <f>INDEX(属性投放!$DG$6:$DG$85,(卡牌属性!AG238-2)*20+卡牌属性!AL238)</f>
        <v>24230</v>
      </c>
      <c r="AX238" s="14">
        <f t="shared" si="502"/>
        <v>24230</v>
      </c>
      <c r="AY238" s="14">
        <f t="shared" si="502"/>
        <v>24230</v>
      </c>
      <c r="AZ238" s="14">
        <f t="shared" si="502"/>
        <v>24230</v>
      </c>
      <c r="BA238" s="14">
        <f t="shared" si="502"/>
        <v>24230</v>
      </c>
      <c r="BB238" s="14">
        <f>INDEX(属性投放!$DK$6:$DK$85,(卡牌属性!AG238-2)*20+卡牌属性!AL238)</f>
        <v>151</v>
      </c>
      <c r="BC238" s="14">
        <f t="shared" si="503"/>
        <v>151</v>
      </c>
      <c r="BD238" s="14">
        <f t="shared" si="503"/>
        <v>151</v>
      </c>
      <c r="BE238" s="14">
        <f t="shared" si="503"/>
        <v>151</v>
      </c>
      <c r="BF238" s="14">
        <f t="shared" si="503"/>
        <v>151</v>
      </c>
      <c r="BG238" s="14">
        <f>INDEX(属性投放!$DL$6:$DL$85,(卡牌属性!AG238-2)*20+卡牌属性!AL238)</f>
        <v>76</v>
      </c>
      <c r="BH238" s="14">
        <f t="shared" si="504"/>
        <v>76</v>
      </c>
      <c r="BI238" s="14">
        <f t="shared" si="504"/>
        <v>76</v>
      </c>
      <c r="BJ238" s="14">
        <f t="shared" si="504"/>
        <v>76</v>
      </c>
      <c r="BK238" s="14">
        <f t="shared" si="504"/>
        <v>76</v>
      </c>
      <c r="BL238" s="14">
        <f>INDEX(属性投放!$DM$6:$DM$85,(卡牌属性!AG238-2)*20+卡牌属性!AL238)</f>
        <v>755</v>
      </c>
      <c r="BM238" s="14">
        <f t="shared" si="505"/>
        <v>755</v>
      </c>
      <c r="BN238" s="14">
        <f t="shared" si="505"/>
        <v>755</v>
      </c>
      <c r="BO238" s="14">
        <f t="shared" si="505"/>
        <v>755</v>
      </c>
      <c r="BP238" s="14">
        <f t="shared" si="505"/>
        <v>755</v>
      </c>
      <c r="BU238" s="13">
        <v>234</v>
      </c>
      <c r="BV238" s="13">
        <f t="shared" si="460"/>
        <v>12</v>
      </c>
      <c r="BW238" s="14">
        <f t="shared" si="461"/>
        <v>5</v>
      </c>
      <c r="BX238" s="14">
        <f t="shared" si="462"/>
        <v>1102012</v>
      </c>
      <c r="BY238" s="14" t="str">
        <f t="shared" si="463"/>
        <v>夏侯惇14突</v>
      </c>
      <c r="BZ238" s="25" t="s">
        <v>162</v>
      </c>
      <c r="CA238" s="14">
        <v>2</v>
      </c>
      <c r="CB238" s="14">
        <f t="shared" si="464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674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674</v>
      </c>
      <c r="CN238" s="14">
        <f>INDEX(属性投放!$BD$6:$BD$85,(BW238-2)*20+CB238)</f>
        <v>500</v>
      </c>
      <c r="CQ238" s="13">
        <v>234</v>
      </c>
      <c r="CR238" s="13">
        <f t="shared" si="472"/>
        <v>5</v>
      </c>
      <c r="CS238" s="13">
        <f t="shared" si="473"/>
        <v>26</v>
      </c>
      <c r="CT238" s="14">
        <f t="shared" si="474"/>
        <v>3</v>
      </c>
      <c r="CU238" s="14">
        <f t="shared" si="475"/>
        <v>1102005</v>
      </c>
      <c r="CV238" s="14" t="str">
        <f>INDEX($O$6:$O$36,CR238)&amp;"-"&amp;INDEX(属性投放!$AB$7:$AB$36,CX238)&amp;"-魂火-"&amp;CZ238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701</v>
      </c>
      <c r="CZ238" s="14">
        <f>INDEX(属性投放!$AM$7:$AM$58,CS238)</f>
        <v>2</v>
      </c>
      <c r="DA238" s="14">
        <f t="shared" si="465"/>
        <v>26</v>
      </c>
      <c r="DB238" s="14">
        <f>INDEX(属性投放!$AN$7:$AN$58,DA238)</f>
        <v>85</v>
      </c>
      <c r="DC238" s="14" t="s">
        <v>702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703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704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6"/>
        <v>1102012</v>
      </c>
      <c r="DQ238" s="14" t="str">
        <f t="shared" si="467"/>
        <v>夏侯惇14突</v>
      </c>
      <c r="DR238" s="14">
        <f t="shared" si="476"/>
        <v>7</v>
      </c>
      <c r="DS238" s="14">
        <f t="shared" si="477"/>
        <v>7</v>
      </c>
      <c r="DT238" s="14">
        <f t="shared" si="478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506"/>
        <v>6908</v>
      </c>
      <c r="EC238" s="14">
        <f t="shared" si="507"/>
        <v>7250</v>
      </c>
      <c r="ED238" s="14">
        <f t="shared" si="508"/>
        <v>7620</v>
      </c>
      <c r="EE238" s="14">
        <f t="shared" si="509"/>
        <v>7620</v>
      </c>
      <c r="EF238" s="14">
        <f t="shared" si="510"/>
        <v>8520</v>
      </c>
      <c r="EG238" s="14">
        <f t="shared" si="511"/>
        <v>3389</v>
      </c>
      <c r="EH238" s="14">
        <f t="shared" si="512"/>
        <v>3548</v>
      </c>
      <c r="EI238" s="14">
        <f t="shared" si="513"/>
        <v>3548</v>
      </c>
      <c r="EJ238" s="14">
        <f t="shared" si="514"/>
        <v>3699</v>
      </c>
      <c r="EK238" s="14">
        <f t="shared" si="515"/>
        <v>4140</v>
      </c>
      <c r="EL238" s="14">
        <f t="shared" si="516"/>
        <v>74200</v>
      </c>
      <c r="EM238" s="14">
        <f t="shared" si="517"/>
        <v>83300</v>
      </c>
      <c r="EN238" s="14">
        <f t="shared" si="518"/>
        <v>83300</v>
      </c>
      <c r="EO238" s="14">
        <f t="shared" si="519"/>
        <v>96700</v>
      </c>
      <c r="EP238" s="14">
        <f t="shared" si="520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  <c r="FF238" s="14">
        <f>INDEX(属性投放!$BP$6:$BP$85,(卡牌属性!$DU238-2)*20+卡牌属性!$DV238)</f>
        <v>950</v>
      </c>
      <c r="FG238" s="14">
        <f>INDEX(属性投放!$BP$6:$BP$85,(卡牌属性!$DU238-2)*20+卡牌属性!$DV238)</f>
        <v>950</v>
      </c>
      <c r="FH238" s="14">
        <f>INDEX(属性投放!$BP$6:$BP$85,(卡牌属性!$DU238-2)*20+卡牌属性!$DV238)</f>
        <v>950</v>
      </c>
      <c r="FI238" s="14">
        <f>INDEX(属性投放!$BP$6:$BP$85,(卡牌属性!$DU238-2)*20+卡牌属性!$DV238)</f>
        <v>950</v>
      </c>
      <c r="FJ238" s="14">
        <f>INDEX(属性投放!$BP$6:$BP$85,(卡牌属性!$DU238-2)*20+卡牌属性!$DV238)</f>
        <v>950</v>
      </c>
      <c r="FK238" s="14">
        <f>INDEX(属性投放!$BQ$6:$BQ$85,(卡牌属性!$DU238-2)*20+卡牌属性!$DV238)</f>
        <v>475</v>
      </c>
      <c r="FL238" s="14">
        <f>INDEX(属性投放!$BQ$6:$BQ$85,(卡牌属性!$DU238-2)*20+卡牌属性!$DV238)</f>
        <v>475</v>
      </c>
      <c r="FM238" s="14">
        <f>INDEX(属性投放!$BQ$6:$BQ$85,(卡牌属性!$DU238-2)*20+卡牌属性!$DV238)</f>
        <v>475</v>
      </c>
      <c r="FN238" s="14">
        <f>INDEX(属性投放!$BQ$6:$BQ$85,(卡牌属性!$DU238-2)*20+卡牌属性!$DV238)</f>
        <v>475</v>
      </c>
      <c r="FO238" s="14">
        <f>INDEX(属性投放!$BQ$6:$BQ$85,(卡牌属性!$DU238-2)*20+卡牌属性!$DV238)</f>
        <v>475</v>
      </c>
      <c r="FP238" s="14">
        <f>INDEX(属性投放!$BR$6:$BR$85,(卡牌属性!$DU238-2)*20+卡牌属性!$DV238)</f>
        <v>9500</v>
      </c>
      <c r="FQ238" s="14">
        <f>INDEX(属性投放!$BR$6:$BR$85,(卡牌属性!$DU238-2)*20+卡牌属性!$DV238)</f>
        <v>9500</v>
      </c>
      <c r="FR238" s="14">
        <f>INDEX(属性投放!$BR$6:$BR$85,(卡牌属性!$DU238-2)*20+卡牌属性!$DV238)</f>
        <v>9500</v>
      </c>
      <c r="FS238" s="14">
        <f>INDEX(属性投放!$BR$6:$BR$85,(卡牌属性!$DU238-2)*20+卡牌属性!$DV238)</f>
        <v>9500</v>
      </c>
      <c r="FT238" s="14">
        <f>INDEX(属性投放!$BR$6:$BR$85,(卡牌属性!$DU238-2)*20+卡牌属性!$DV238)</f>
        <v>9500</v>
      </c>
    </row>
    <row r="239" spans="31:176" ht="16.5" x14ac:dyDescent="0.2">
      <c r="AE239" s="13">
        <v>235</v>
      </c>
      <c r="AF239" s="13">
        <f t="shared" si="471"/>
        <v>12</v>
      </c>
      <c r="AG239" s="13">
        <f t="shared" si="456"/>
        <v>2</v>
      </c>
      <c r="AH239" s="14">
        <f t="shared" si="457"/>
        <v>1101012</v>
      </c>
      <c r="AI239" s="14" t="str">
        <f t="shared" si="458"/>
        <v>南御夫15突</v>
      </c>
      <c r="AJ239" s="25" t="s">
        <v>162</v>
      </c>
      <c r="AK239" s="14">
        <v>1</v>
      </c>
      <c r="AL239" s="14">
        <f t="shared" si="459"/>
        <v>15</v>
      </c>
      <c r="AM239" s="14">
        <f>INDEX(属性投放!$DE$6:$DE$85,(卡牌属性!AG239-2)*20+卡牌属性!AL239)</f>
        <v>5288</v>
      </c>
      <c r="AN239" s="14">
        <f t="shared" si="500"/>
        <v>5288</v>
      </c>
      <c r="AO239" s="14">
        <f t="shared" si="500"/>
        <v>5288</v>
      </c>
      <c r="AP239" s="14">
        <f t="shared" si="500"/>
        <v>5288</v>
      </c>
      <c r="AQ239" s="14">
        <f t="shared" si="500"/>
        <v>5288</v>
      </c>
      <c r="AR239" s="14">
        <f>INDEX(属性投放!$DF$6:$DF$85,(卡牌属性!AG239-2)*20+卡牌属性!AL239)</f>
        <v>2622</v>
      </c>
      <c r="AS239" s="14">
        <f t="shared" si="501"/>
        <v>2622</v>
      </c>
      <c r="AT239" s="14">
        <f t="shared" si="501"/>
        <v>2622</v>
      </c>
      <c r="AU239" s="14">
        <f t="shared" si="501"/>
        <v>2622</v>
      </c>
      <c r="AV239" s="14">
        <f t="shared" si="501"/>
        <v>2622</v>
      </c>
      <c r="AW239" s="14">
        <f>INDEX(属性投放!$DG$6:$DG$85,(卡牌属性!AG239-2)*20+卡牌属性!AL239)</f>
        <v>26390</v>
      </c>
      <c r="AX239" s="14">
        <f t="shared" si="502"/>
        <v>26390</v>
      </c>
      <c r="AY239" s="14">
        <f t="shared" si="502"/>
        <v>26390</v>
      </c>
      <c r="AZ239" s="14">
        <f t="shared" si="502"/>
        <v>26390</v>
      </c>
      <c r="BA239" s="14">
        <f t="shared" si="502"/>
        <v>26390</v>
      </c>
      <c r="BB239" s="14">
        <f>INDEX(属性投放!$DK$6:$DK$85,(卡牌属性!AG239-2)*20+卡牌属性!AL239)</f>
        <v>151</v>
      </c>
      <c r="BC239" s="14">
        <f t="shared" si="503"/>
        <v>151</v>
      </c>
      <c r="BD239" s="14">
        <f t="shared" si="503"/>
        <v>151</v>
      </c>
      <c r="BE239" s="14">
        <f t="shared" si="503"/>
        <v>151</v>
      </c>
      <c r="BF239" s="14">
        <f t="shared" si="503"/>
        <v>151</v>
      </c>
      <c r="BG239" s="14">
        <f>INDEX(属性投放!$DL$6:$DL$85,(卡牌属性!AG239-2)*20+卡牌属性!AL239)</f>
        <v>76</v>
      </c>
      <c r="BH239" s="14">
        <f t="shared" si="504"/>
        <v>76</v>
      </c>
      <c r="BI239" s="14">
        <f t="shared" si="504"/>
        <v>76</v>
      </c>
      <c r="BJ239" s="14">
        <f t="shared" si="504"/>
        <v>76</v>
      </c>
      <c r="BK239" s="14">
        <f t="shared" si="504"/>
        <v>76</v>
      </c>
      <c r="BL239" s="14">
        <f>INDEX(属性投放!$DM$6:$DM$85,(卡牌属性!AG239-2)*20+卡牌属性!AL239)</f>
        <v>755</v>
      </c>
      <c r="BM239" s="14">
        <f t="shared" si="505"/>
        <v>755</v>
      </c>
      <c r="BN239" s="14">
        <f t="shared" si="505"/>
        <v>755</v>
      </c>
      <c r="BO239" s="14">
        <f t="shared" si="505"/>
        <v>755</v>
      </c>
      <c r="BP239" s="14">
        <f t="shared" si="505"/>
        <v>755</v>
      </c>
      <c r="BU239" s="13">
        <v>235</v>
      </c>
      <c r="BV239" s="13">
        <f t="shared" si="460"/>
        <v>12</v>
      </c>
      <c r="BW239" s="14">
        <f t="shared" si="461"/>
        <v>5</v>
      </c>
      <c r="BX239" s="14">
        <f t="shared" si="462"/>
        <v>1102012</v>
      </c>
      <c r="BY239" s="14" t="str">
        <f t="shared" si="463"/>
        <v>夏侯惇15突</v>
      </c>
      <c r="BZ239" s="25" t="s">
        <v>162</v>
      </c>
      <c r="CA239" s="14">
        <v>2</v>
      </c>
      <c r="CB239" s="14">
        <f t="shared" si="464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674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674</v>
      </c>
      <c r="CN239" s="14">
        <f>INDEX(属性投放!$BD$6:$BD$85,(BW239-2)*20+CB239)</f>
        <v>500</v>
      </c>
      <c r="CQ239" s="13">
        <v>235</v>
      </c>
      <c r="CR239" s="13">
        <f t="shared" si="472"/>
        <v>5</v>
      </c>
      <c r="CS239" s="13">
        <f t="shared" si="473"/>
        <v>27</v>
      </c>
      <c r="CT239" s="14">
        <f t="shared" si="474"/>
        <v>3</v>
      </c>
      <c r="CU239" s="14">
        <f t="shared" si="475"/>
        <v>1102005</v>
      </c>
      <c r="CV239" s="14" t="str">
        <f>INDEX($O$6:$O$36,CR239)&amp;"-"&amp;INDEX(属性投放!$AB$7:$AB$36,CX239)&amp;"-魂火-"&amp;CZ239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701</v>
      </c>
      <c r="CZ239" s="14">
        <f>INDEX(属性投放!$AM$7:$AM$58,CS239)</f>
        <v>3</v>
      </c>
      <c r="DA239" s="14">
        <f t="shared" si="465"/>
        <v>27</v>
      </c>
      <c r="DB239" s="14">
        <f>INDEX(属性投放!$AN$7:$AN$58,DA239)</f>
        <v>87</v>
      </c>
      <c r="DC239" s="14" t="s">
        <v>702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703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704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6"/>
        <v>1102012</v>
      </c>
      <c r="DQ239" s="14" t="str">
        <f t="shared" si="467"/>
        <v>夏侯惇15突</v>
      </c>
      <c r="DR239" s="14">
        <f t="shared" si="476"/>
        <v>7</v>
      </c>
      <c r="DS239" s="14">
        <f t="shared" si="477"/>
        <v>7</v>
      </c>
      <c r="DT239" s="14">
        <f t="shared" si="478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506"/>
        <v>8138</v>
      </c>
      <c r="EC239" s="14">
        <f t="shared" si="507"/>
        <v>8515</v>
      </c>
      <c r="ED239" s="14">
        <f t="shared" si="508"/>
        <v>8920</v>
      </c>
      <c r="EE239" s="14">
        <f t="shared" si="509"/>
        <v>8920</v>
      </c>
      <c r="EF239" s="14">
        <f t="shared" si="510"/>
        <v>9995</v>
      </c>
      <c r="EG239" s="14">
        <f t="shared" si="511"/>
        <v>4004</v>
      </c>
      <c r="EH239" s="14">
        <f t="shared" si="512"/>
        <v>4184</v>
      </c>
      <c r="EI239" s="14">
        <f t="shared" si="513"/>
        <v>4184</v>
      </c>
      <c r="EJ239" s="14">
        <f t="shared" si="514"/>
        <v>4349</v>
      </c>
      <c r="EK239" s="14">
        <f t="shared" si="515"/>
        <v>4881</v>
      </c>
      <c r="EL239" s="14">
        <f t="shared" si="516"/>
        <v>87200</v>
      </c>
      <c r="EM239" s="14">
        <f t="shared" si="517"/>
        <v>98050</v>
      </c>
      <c r="EN239" s="14">
        <f t="shared" si="518"/>
        <v>98050</v>
      </c>
      <c r="EO239" s="14">
        <f t="shared" si="519"/>
        <v>113200</v>
      </c>
      <c r="EP239" s="14">
        <f t="shared" si="520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  <c r="FF239" s="14">
        <f>INDEX(属性投放!$BP$6:$BP$85,(卡牌属性!$DU239-2)*20+卡牌属性!$DV239)</f>
        <v>1650</v>
      </c>
      <c r="FG239" s="14">
        <f>INDEX(属性投放!$BP$6:$BP$85,(卡牌属性!$DU239-2)*20+卡牌属性!$DV239)</f>
        <v>1650</v>
      </c>
      <c r="FH239" s="14">
        <f>INDEX(属性投放!$BP$6:$BP$85,(卡牌属性!$DU239-2)*20+卡牌属性!$DV239)</f>
        <v>1650</v>
      </c>
      <c r="FI239" s="14">
        <f>INDEX(属性投放!$BP$6:$BP$85,(卡牌属性!$DU239-2)*20+卡牌属性!$DV239)</f>
        <v>1650</v>
      </c>
      <c r="FJ239" s="14">
        <f>INDEX(属性投放!$BP$6:$BP$85,(卡牌属性!$DU239-2)*20+卡牌属性!$DV239)</f>
        <v>1650</v>
      </c>
      <c r="FK239" s="14">
        <f>INDEX(属性投放!$BQ$6:$BQ$85,(卡牌属性!$DU239-2)*20+卡牌属性!$DV239)</f>
        <v>825</v>
      </c>
      <c r="FL239" s="14">
        <f>INDEX(属性投放!$BQ$6:$BQ$85,(卡牌属性!$DU239-2)*20+卡牌属性!$DV239)</f>
        <v>825</v>
      </c>
      <c r="FM239" s="14">
        <f>INDEX(属性投放!$BQ$6:$BQ$85,(卡牌属性!$DU239-2)*20+卡牌属性!$DV239)</f>
        <v>825</v>
      </c>
      <c r="FN239" s="14">
        <f>INDEX(属性投放!$BQ$6:$BQ$85,(卡牌属性!$DU239-2)*20+卡牌属性!$DV239)</f>
        <v>825</v>
      </c>
      <c r="FO239" s="14">
        <f>INDEX(属性投放!$BQ$6:$BQ$85,(卡牌属性!$DU239-2)*20+卡牌属性!$DV239)</f>
        <v>825</v>
      </c>
      <c r="FP239" s="14">
        <f>INDEX(属性投放!$BR$6:$BR$85,(卡牌属性!$DU239-2)*20+卡牌属性!$DV239)</f>
        <v>16500</v>
      </c>
      <c r="FQ239" s="14">
        <f>INDEX(属性投放!$BR$6:$BR$85,(卡牌属性!$DU239-2)*20+卡牌属性!$DV239)</f>
        <v>16500</v>
      </c>
      <c r="FR239" s="14">
        <f>INDEX(属性投放!$BR$6:$BR$85,(卡牌属性!$DU239-2)*20+卡牌属性!$DV239)</f>
        <v>16500</v>
      </c>
      <c r="FS239" s="14">
        <f>INDEX(属性投放!$BR$6:$BR$85,(卡牌属性!$DU239-2)*20+卡牌属性!$DV239)</f>
        <v>16500</v>
      </c>
      <c r="FT239" s="14">
        <f>INDEX(属性投放!$BR$6:$BR$85,(卡牌属性!$DU239-2)*20+卡牌属性!$DV239)</f>
        <v>16500</v>
      </c>
    </row>
    <row r="240" spans="31:176" ht="16.5" x14ac:dyDescent="0.2">
      <c r="AE240" s="13">
        <v>236</v>
      </c>
      <c r="AF240" s="13">
        <f t="shared" si="471"/>
        <v>12</v>
      </c>
      <c r="AG240" s="13">
        <f t="shared" si="456"/>
        <v>2</v>
      </c>
      <c r="AH240" s="14">
        <f t="shared" si="457"/>
        <v>1101012</v>
      </c>
      <c r="AI240" s="14" t="str">
        <f t="shared" si="458"/>
        <v>南御夫16突</v>
      </c>
      <c r="AJ240" s="25" t="s">
        <v>162</v>
      </c>
      <c r="AK240" s="14">
        <v>1</v>
      </c>
      <c r="AL240" s="14">
        <f t="shared" si="459"/>
        <v>16</v>
      </c>
      <c r="AM240" s="14">
        <f>INDEX(属性投放!$DE$6:$DE$85,(卡牌属性!AG240-2)*20+卡牌属性!AL240)</f>
        <v>9495</v>
      </c>
      <c r="AN240" s="14">
        <f t="shared" si="500"/>
        <v>9495</v>
      </c>
      <c r="AO240" s="14">
        <f t="shared" si="500"/>
        <v>9495</v>
      </c>
      <c r="AP240" s="14">
        <f t="shared" si="500"/>
        <v>9495</v>
      </c>
      <c r="AQ240" s="14">
        <f t="shared" si="500"/>
        <v>9495</v>
      </c>
      <c r="AR240" s="14">
        <f>INDEX(属性投放!$DF$6:$DF$85,(卡牌属性!AG240-2)*20+卡牌属性!AL240)</f>
        <v>4739</v>
      </c>
      <c r="AS240" s="14">
        <f t="shared" si="501"/>
        <v>4739</v>
      </c>
      <c r="AT240" s="14">
        <f t="shared" si="501"/>
        <v>4739</v>
      </c>
      <c r="AU240" s="14">
        <f t="shared" si="501"/>
        <v>4739</v>
      </c>
      <c r="AV240" s="14">
        <f t="shared" si="501"/>
        <v>4739</v>
      </c>
      <c r="AW240" s="14">
        <f>INDEX(属性投放!$DG$6:$DG$85,(卡牌属性!AG240-2)*20+卡牌属性!AL240)</f>
        <v>47425</v>
      </c>
      <c r="AX240" s="14">
        <f t="shared" si="502"/>
        <v>47425</v>
      </c>
      <c r="AY240" s="14">
        <f t="shared" si="502"/>
        <v>47425</v>
      </c>
      <c r="AZ240" s="14">
        <f t="shared" si="502"/>
        <v>47425</v>
      </c>
      <c r="BA240" s="14">
        <f t="shared" si="502"/>
        <v>47425</v>
      </c>
      <c r="BB240" s="14">
        <f>INDEX(属性投放!$DK$6:$DK$85,(卡牌属性!AG240-2)*20+卡牌属性!AL240)</f>
        <v>235</v>
      </c>
      <c r="BC240" s="14">
        <f t="shared" si="503"/>
        <v>235</v>
      </c>
      <c r="BD240" s="14">
        <f t="shared" si="503"/>
        <v>235</v>
      </c>
      <c r="BE240" s="14">
        <f t="shared" si="503"/>
        <v>235</v>
      </c>
      <c r="BF240" s="14">
        <f t="shared" si="503"/>
        <v>235</v>
      </c>
      <c r="BG240" s="14">
        <f>INDEX(属性投放!$DL$6:$DL$85,(卡牌属性!AG240-2)*20+卡牌属性!AL240)</f>
        <v>117</v>
      </c>
      <c r="BH240" s="14">
        <f t="shared" si="504"/>
        <v>117</v>
      </c>
      <c r="BI240" s="14">
        <f t="shared" si="504"/>
        <v>117</v>
      </c>
      <c r="BJ240" s="14">
        <f t="shared" si="504"/>
        <v>117</v>
      </c>
      <c r="BK240" s="14">
        <f t="shared" si="504"/>
        <v>117</v>
      </c>
      <c r="BL240" s="14">
        <f>INDEX(属性投放!$DM$6:$DM$85,(卡牌属性!AG240-2)*20+卡牌属性!AL240)</f>
        <v>1175</v>
      </c>
      <c r="BM240" s="14">
        <f t="shared" si="505"/>
        <v>1175</v>
      </c>
      <c r="BN240" s="14">
        <f t="shared" si="505"/>
        <v>1175</v>
      </c>
      <c r="BO240" s="14">
        <f t="shared" si="505"/>
        <v>1175</v>
      </c>
      <c r="BP240" s="14">
        <f t="shared" si="505"/>
        <v>1175</v>
      </c>
      <c r="BU240" s="13">
        <v>236</v>
      </c>
      <c r="BV240" s="13">
        <f t="shared" si="460"/>
        <v>12</v>
      </c>
      <c r="BW240" s="14">
        <f t="shared" si="461"/>
        <v>5</v>
      </c>
      <c r="BX240" s="14">
        <f t="shared" si="462"/>
        <v>1102012</v>
      </c>
      <c r="BY240" s="14" t="str">
        <f t="shared" si="463"/>
        <v>夏侯惇16突</v>
      </c>
      <c r="BZ240" s="25" t="s">
        <v>162</v>
      </c>
      <c r="CA240" s="14">
        <v>2</v>
      </c>
      <c r="CB240" s="14">
        <f t="shared" si="464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674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674</v>
      </c>
      <c r="CN240" s="14">
        <f>INDEX(属性投放!$BD$6:$BD$85,(BW240-2)*20+CB240)</f>
        <v>750</v>
      </c>
      <c r="CQ240" s="13">
        <v>236</v>
      </c>
      <c r="CR240" s="13">
        <f t="shared" si="472"/>
        <v>5</v>
      </c>
      <c r="CS240" s="13">
        <f t="shared" si="473"/>
        <v>28</v>
      </c>
      <c r="CT240" s="14">
        <f t="shared" si="474"/>
        <v>3</v>
      </c>
      <c r="CU240" s="14">
        <f t="shared" si="475"/>
        <v>1102005</v>
      </c>
      <c r="CV240" s="14" t="str">
        <f>INDEX($O$6:$O$36,CR240)&amp;"-"&amp;INDEX(属性投放!$AB$7:$AB$36,CX240)&amp;"-魂火-"&amp;CZ240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701</v>
      </c>
      <c r="CZ240" s="14">
        <f>INDEX(属性投放!$AM$7:$AM$58,CS240)</f>
        <v>1</v>
      </c>
      <c r="DA240" s="14">
        <f t="shared" si="465"/>
        <v>28</v>
      </c>
      <c r="DB240" s="14">
        <f>INDEX(属性投放!$AN$7:$AN$58,DA240)</f>
        <v>90</v>
      </c>
      <c r="DC240" s="14" t="s">
        <v>702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703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704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6"/>
        <v>1102012</v>
      </c>
      <c r="DQ240" s="14" t="str">
        <f t="shared" si="467"/>
        <v>夏侯惇16突</v>
      </c>
      <c r="DR240" s="14">
        <f t="shared" si="476"/>
        <v>7</v>
      </c>
      <c r="DS240" s="14">
        <f t="shared" si="477"/>
        <v>7</v>
      </c>
      <c r="DT240" s="14">
        <f t="shared" si="478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506"/>
        <v>10108</v>
      </c>
      <c r="EC240" s="14">
        <f t="shared" si="507"/>
        <v>10525</v>
      </c>
      <c r="ED240" s="14">
        <f t="shared" si="508"/>
        <v>10970</v>
      </c>
      <c r="EE240" s="14">
        <f t="shared" si="509"/>
        <v>10970</v>
      </c>
      <c r="EF240" s="14">
        <f t="shared" si="510"/>
        <v>12245</v>
      </c>
      <c r="EG240" s="14">
        <f t="shared" si="511"/>
        <v>4989</v>
      </c>
      <c r="EH240" s="14">
        <f t="shared" si="512"/>
        <v>5193</v>
      </c>
      <c r="EI240" s="14">
        <f t="shared" si="513"/>
        <v>5193</v>
      </c>
      <c r="EJ240" s="14">
        <f t="shared" si="514"/>
        <v>5374</v>
      </c>
      <c r="EK240" s="14">
        <f t="shared" si="515"/>
        <v>6010</v>
      </c>
      <c r="EL240" s="14">
        <f t="shared" si="516"/>
        <v>107700</v>
      </c>
      <c r="EM240" s="14">
        <f t="shared" si="517"/>
        <v>120550</v>
      </c>
      <c r="EN240" s="14">
        <f t="shared" si="518"/>
        <v>120550</v>
      </c>
      <c r="EO240" s="14">
        <f t="shared" si="519"/>
        <v>137700</v>
      </c>
      <c r="EP240" s="14">
        <f t="shared" si="520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  <c r="FF240" s="14">
        <f>INDEX(属性投放!$BP$6:$BP$85,(卡牌属性!$DU240-2)*20+卡牌属性!$DV240)</f>
        <v>1650</v>
      </c>
      <c r="FG240" s="14">
        <f>INDEX(属性投放!$BP$6:$BP$85,(卡牌属性!$DU240-2)*20+卡牌属性!$DV240)</f>
        <v>1650</v>
      </c>
      <c r="FH240" s="14">
        <f>INDEX(属性投放!$BP$6:$BP$85,(卡牌属性!$DU240-2)*20+卡牌属性!$DV240)</f>
        <v>1650</v>
      </c>
      <c r="FI240" s="14">
        <f>INDEX(属性投放!$BP$6:$BP$85,(卡牌属性!$DU240-2)*20+卡牌属性!$DV240)</f>
        <v>1650</v>
      </c>
      <c r="FJ240" s="14">
        <f>INDEX(属性投放!$BP$6:$BP$85,(卡牌属性!$DU240-2)*20+卡牌属性!$DV240)</f>
        <v>1650</v>
      </c>
      <c r="FK240" s="14">
        <f>INDEX(属性投放!$BQ$6:$BQ$85,(卡牌属性!$DU240-2)*20+卡牌属性!$DV240)</f>
        <v>825</v>
      </c>
      <c r="FL240" s="14">
        <f>INDEX(属性投放!$BQ$6:$BQ$85,(卡牌属性!$DU240-2)*20+卡牌属性!$DV240)</f>
        <v>825</v>
      </c>
      <c r="FM240" s="14">
        <f>INDEX(属性投放!$BQ$6:$BQ$85,(卡牌属性!$DU240-2)*20+卡牌属性!$DV240)</f>
        <v>825</v>
      </c>
      <c r="FN240" s="14">
        <f>INDEX(属性投放!$BQ$6:$BQ$85,(卡牌属性!$DU240-2)*20+卡牌属性!$DV240)</f>
        <v>825</v>
      </c>
      <c r="FO240" s="14">
        <f>INDEX(属性投放!$BQ$6:$BQ$85,(卡牌属性!$DU240-2)*20+卡牌属性!$DV240)</f>
        <v>825</v>
      </c>
      <c r="FP240" s="14">
        <f>INDEX(属性投放!$BR$6:$BR$85,(卡牌属性!$DU240-2)*20+卡牌属性!$DV240)</f>
        <v>16500</v>
      </c>
      <c r="FQ240" s="14">
        <f>INDEX(属性投放!$BR$6:$BR$85,(卡牌属性!$DU240-2)*20+卡牌属性!$DV240)</f>
        <v>16500</v>
      </c>
      <c r="FR240" s="14">
        <f>INDEX(属性投放!$BR$6:$BR$85,(卡牌属性!$DU240-2)*20+卡牌属性!$DV240)</f>
        <v>16500</v>
      </c>
      <c r="FS240" s="14">
        <f>INDEX(属性投放!$BR$6:$BR$85,(卡牌属性!$DU240-2)*20+卡牌属性!$DV240)</f>
        <v>16500</v>
      </c>
      <c r="FT240" s="14">
        <f>INDEX(属性投放!$BR$6:$BR$85,(卡牌属性!$DU240-2)*20+卡牌属性!$DV240)</f>
        <v>16500</v>
      </c>
    </row>
    <row r="241" spans="31:176" ht="16.5" x14ac:dyDescent="0.2">
      <c r="AE241" s="13">
        <v>237</v>
      </c>
      <c r="AF241" s="13">
        <f t="shared" si="471"/>
        <v>12</v>
      </c>
      <c r="AG241" s="13">
        <f t="shared" si="456"/>
        <v>2</v>
      </c>
      <c r="AH241" s="14">
        <f t="shared" si="457"/>
        <v>1101012</v>
      </c>
      <c r="AI241" s="14" t="str">
        <f t="shared" si="458"/>
        <v>南御夫17突</v>
      </c>
      <c r="AJ241" s="25" t="s">
        <v>162</v>
      </c>
      <c r="AK241" s="14">
        <v>1</v>
      </c>
      <c r="AL241" s="14">
        <f t="shared" si="459"/>
        <v>17</v>
      </c>
      <c r="AM241" s="14">
        <f>INDEX(属性投放!$DE$6:$DE$85,(卡牌属性!AG241-2)*20+卡牌属性!AL241)</f>
        <v>10333</v>
      </c>
      <c r="AN241" s="14">
        <f t="shared" si="500"/>
        <v>10333</v>
      </c>
      <c r="AO241" s="14">
        <f t="shared" si="500"/>
        <v>10333</v>
      </c>
      <c r="AP241" s="14">
        <f t="shared" si="500"/>
        <v>10333</v>
      </c>
      <c r="AQ241" s="14">
        <f t="shared" si="500"/>
        <v>10333</v>
      </c>
      <c r="AR241" s="14">
        <f>INDEX(属性投放!$DF$6:$DF$85,(卡牌属性!AG241-2)*20+卡牌属性!AL241)</f>
        <v>5158</v>
      </c>
      <c r="AS241" s="14">
        <f t="shared" si="501"/>
        <v>5158</v>
      </c>
      <c r="AT241" s="14">
        <f t="shared" si="501"/>
        <v>5158</v>
      </c>
      <c r="AU241" s="14">
        <f t="shared" si="501"/>
        <v>5158</v>
      </c>
      <c r="AV241" s="14">
        <f t="shared" si="501"/>
        <v>5158</v>
      </c>
      <c r="AW241" s="14">
        <f>INDEX(属性投放!$DG$6:$DG$85,(卡牌属性!AG241-2)*20+卡牌属性!AL241)</f>
        <v>51615</v>
      </c>
      <c r="AX241" s="14">
        <f t="shared" si="502"/>
        <v>51615</v>
      </c>
      <c r="AY241" s="14">
        <f t="shared" si="502"/>
        <v>51615</v>
      </c>
      <c r="AZ241" s="14">
        <f t="shared" si="502"/>
        <v>51615</v>
      </c>
      <c r="BA241" s="14">
        <f t="shared" si="502"/>
        <v>51615</v>
      </c>
      <c r="BB241" s="14">
        <f>INDEX(属性投放!$DK$6:$DK$85,(卡牌属性!AG241-2)*20+卡牌属性!AL241)</f>
        <v>235</v>
      </c>
      <c r="BC241" s="14">
        <f t="shared" si="503"/>
        <v>235</v>
      </c>
      <c r="BD241" s="14">
        <f t="shared" si="503"/>
        <v>235</v>
      </c>
      <c r="BE241" s="14">
        <f t="shared" si="503"/>
        <v>235</v>
      </c>
      <c r="BF241" s="14">
        <f t="shared" si="503"/>
        <v>235</v>
      </c>
      <c r="BG241" s="14">
        <f>INDEX(属性投放!$DL$6:$DL$85,(卡牌属性!AG241-2)*20+卡牌属性!AL241)</f>
        <v>117</v>
      </c>
      <c r="BH241" s="14">
        <f t="shared" si="504"/>
        <v>117</v>
      </c>
      <c r="BI241" s="14">
        <f t="shared" si="504"/>
        <v>117</v>
      </c>
      <c r="BJ241" s="14">
        <f t="shared" si="504"/>
        <v>117</v>
      </c>
      <c r="BK241" s="14">
        <f t="shared" si="504"/>
        <v>117</v>
      </c>
      <c r="BL241" s="14">
        <f>INDEX(属性投放!$DM$6:$DM$85,(卡牌属性!AG241-2)*20+卡牌属性!AL241)</f>
        <v>1175</v>
      </c>
      <c r="BM241" s="14">
        <f t="shared" si="505"/>
        <v>1175</v>
      </c>
      <c r="BN241" s="14">
        <f t="shared" si="505"/>
        <v>1175</v>
      </c>
      <c r="BO241" s="14">
        <f t="shared" si="505"/>
        <v>1175</v>
      </c>
      <c r="BP241" s="14">
        <f t="shared" si="505"/>
        <v>1175</v>
      </c>
      <c r="BU241" s="13">
        <v>237</v>
      </c>
      <c r="BV241" s="13">
        <f t="shared" si="460"/>
        <v>12</v>
      </c>
      <c r="BW241" s="14">
        <f t="shared" si="461"/>
        <v>5</v>
      </c>
      <c r="BX241" s="14">
        <f t="shared" si="462"/>
        <v>1102012</v>
      </c>
      <c r="BY241" s="14" t="str">
        <f t="shared" si="463"/>
        <v>夏侯惇17突</v>
      </c>
      <c r="BZ241" s="25" t="s">
        <v>162</v>
      </c>
      <c r="CA241" s="14">
        <v>2</v>
      </c>
      <c r="CB241" s="14">
        <f t="shared" si="464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674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674</v>
      </c>
      <c r="CN241" s="14">
        <f>INDEX(属性投放!$BD$6:$BD$85,(BW241-2)*20+CB241)</f>
        <v>750</v>
      </c>
      <c r="CQ241" s="13">
        <v>237</v>
      </c>
      <c r="CR241" s="13">
        <f t="shared" si="472"/>
        <v>5</v>
      </c>
      <c r="CS241" s="13">
        <f t="shared" si="473"/>
        <v>29</v>
      </c>
      <c r="CT241" s="14">
        <f t="shared" si="474"/>
        <v>3</v>
      </c>
      <c r="CU241" s="14">
        <f t="shared" si="475"/>
        <v>1102005</v>
      </c>
      <c r="CV241" s="14" t="str">
        <f>INDEX($O$6:$O$36,CR241)&amp;"-"&amp;INDEX(属性投放!$AB$7:$AB$36,CX241)&amp;"-魂火-"&amp;CZ241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701</v>
      </c>
      <c r="CZ241" s="14">
        <f>INDEX(属性投放!$AM$7:$AM$58,CS241)</f>
        <v>2</v>
      </c>
      <c r="DA241" s="14">
        <f t="shared" si="465"/>
        <v>29</v>
      </c>
      <c r="DB241" s="14">
        <f>INDEX(属性投放!$AN$7:$AN$58,DA241)</f>
        <v>92</v>
      </c>
      <c r="DC241" s="14" t="s">
        <v>702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703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704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6"/>
        <v>1102012</v>
      </c>
      <c r="DQ241" s="14" t="str">
        <f t="shared" si="467"/>
        <v>夏侯惇17突</v>
      </c>
      <c r="DR241" s="14">
        <f t="shared" si="476"/>
        <v>7</v>
      </c>
      <c r="DS241" s="14">
        <f t="shared" si="477"/>
        <v>7</v>
      </c>
      <c r="DT241" s="14">
        <f t="shared" si="478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506"/>
        <v>12108</v>
      </c>
      <c r="EC241" s="14">
        <f t="shared" si="507"/>
        <v>12595</v>
      </c>
      <c r="ED241" s="14">
        <f t="shared" si="508"/>
        <v>13145</v>
      </c>
      <c r="EE241" s="14">
        <f t="shared" si="509"/>
        <v>13145</v>
      </c>
      <c r="EF241" s="14">
        <f t="shared" si="510"/>
        <v>14595</v>
      </c>
      <c r="EG241" s="14">
        <f t="shared" si="511"/>
        <v>5989</v>
      </c>
      <c r="EH241" s="14">
        <f t="shared" si="512"/>
        <v>6228</v>
      </c>
      <c r="EI241" s="14">
        <f t="shared" si="513"/>
        <v>6228</v>
      </c>
      <c r="EJ241" s="14">
        <f t="shared" si="514"/>
        <v>6465</v>
      </c>
      <c r="EK241" s="14">
        <f t="shared" si="515"/>
        <v>7185</v>
      </c>
      <c r="EL241" s="14">
        <f t="shared" si="516"/>
        <v>129450</v>
      </c>
      <c r="EM241" s="14">
        <f t="shared" si="517"/>
        <v>144050</v>
      </c>
      <c r="EN241" s="14">
        <f t="shared" si="518"/>
        <v>144050</v>
      </c>
      <c r="EO241" s="14">
        <f t="shared" si="519"/>
        <v>164700</v>
      </c>
      <c r="EP241" s="14">
        <f t="shared" si="520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  <c r="FF241" s="14">
        <f>INDEX(属性投放!$BP$6:$BP$85,(卡牌属性!$DU241-2)*20+卡牌属性!$DV241)</f>
        <v>1800</v>
      </c>
      <c r="FG241" s="14">
        <f>INDEX(属性投放!$BP$6:$BP$85,(卡牌属性!$DU241-2)*20+卡牌属性!$DV241)</f>
        <v>1800</v>
      </c>
      <c r="FH241" s="14">
        <f>INDEX(属性投放!$BP$6:$BP$85,(卡牌属性!$DU241-2)*20+卡牌属性!$DV241)</f>
        <v>1800</v>
      </c>
      <c r="FI241" s="14">
        <f>INDEX(属性投放!$BP$6:$BP$85,(卡牌属性!$DU241-2)*20+卡牌属性!$DV241)</f>
        <v>1800</v>
      </c>
      <c r="FJ241" s="14">
        <f>INDEX(属性投放!$BP$6:$BP$85,(卡牌属性!$DU241-2)*20+卡牌属性!$DV241)</f>
        <v>1800</v>
      </c>
      <c r="FK241" s="14">
        <f>INDEX(属性投放!$BQ$6:$BQ$85,(卡牌属性!$DU241-2)*20+卡牌属性!$DV241)</f>
        <v>900</v>
      </c>
      <c r="FL241" s="14">
        <f>INDEX(属性投放!$BQ$6:$BQ$85,(卡牌属性!$DU241-2)*20+卡牌属性!$DV241)</f>
        <v>900</v>
      </c>
      <c r="FM241" s="14">
        <f>INDEX(属性投放!$BQ$6:$BQ$85,(卡牌属性!$DU241-2)*20+卡牌属性!$DV241)</f>
        <v>900</v>
      </c>
      <c r="FN241" s="14">
        <f>INDEX(属性投放!$BQ$6:$BQ$85,(卡牌属性!$DU241-2)*20+卡牌属性!$DV241)</f>
        <v>900</v>
      </c>
      <c r="FO241" s="14">
        <f>INDEX(属性投放!$BQ$6:$BQ$85,(卡牌属性!$DU241-2)*20+卡牌属性!$DV241)</f>
        <v>900</v>
      </c>
      <c r="FP241" s="14">
        <f>INDEX(属性投放!$BR$6:$BR$85,(卡牌属性!$DU241-2)*20+卡牌属性!$DV241)</f>
        <v>18000</v>
      </c>
      <c r="FQ241" s="14">
        <f>INDEX(属性投放!$BR$6:$BR$85,(卡牌属性!$DU241-2)*20+卡牌属性!$DV241)</f>
        <v>18000</v>
      </c>
      <c r="FR241" s="14">
        <f>INDEX(属性投放!$BR$6:$BR$85,(卡牌属性!$DU241-2)*20+卡牌属性!$DV241)</f>
        <v>18000</v>
      </c>
      <c r="FS241" s="14">
        <f>INDEX(属性投放!$BR$6:$BR$85,(卡牌属性!$DU241-2)*20+卡牌属性!$DV241)</f>
        <v>18000</v>
      </c>
      <c r="FT241" s="14">
        <f>INDEX(属性投放!$BR$6:$BR$85,(卡牌属性!$DU241-2)*20+卡牌属性!$DV241)</f>
        <v>18000</v>
      </c>
    </row>
    <row r="242" spans="31:176" ht="16.5" x14ac:dyDescent="0.2">
      <c r="AE242" s="13">
        <v>238</v>
      </c>
      <c r="AF242" s="13">
        <f t="shared" si="471"/>
        <v>12</v>
      </c>
      <c r="AG242" s="13">
        <f t="shared" si="456"/>
        <v>2</v>
      </c>
      <c r="AH242" s="14">
        <f t="shared" si="457"/>
        <v>1101012</v>
      </c>
      <c r="AI242" s="14" t="str">
        <f t="shared" si="458"/>
        <v>南御夫18突</v>
      </c>
      <c r="AJ242" s="25" t="s">
        <v>162</v>
      </c>
      <c r="AK242" s="14">
        <v>1</v>
      </c>
      <c r="AL242" s="14">
        <f t="shared" si="459"/>
        <v>18</v>
      </c>
      <c r="AM242" s="14">
        <f>INDEX(属性投放!$DE$6:$DE$85,(卡牌属性!AG242-2)*20+卡牌属性!AL242)</f>
        <v>11171</v>
      </c>
      <c r="AN242" s="14">
        <f t="shared" si="500"/>
        <v>11171</v>
      </c>
      <c r="AO242" s="14">
        <f t="shared" si="500"/>
        <v>11171</v>
      </c>
      <c r="AP242" s="14">
        <f t="shared" si="500"/>
        <v>11171</v>
      </c>
      <c r="AQ242" s="14">
        <f t="shared" si="500"/>
        <v>11171</v>
      </c>
      <c r="AR242" s="14">
        <f>INDEX(属性投放!$DF$6:$DF$85,(卡牌属性!AG242-2)*20+卡牌属性!AL242)</f>
        <v>5577</v>
      </c>
      <c r="AS242" s="14">
        <f t="shared" si="501"/>
        <v>5577</v>
      </c>
      <c r="AT242" s="14">
        <f t="shared" si="501"/>
        <v>5577</v>
      </c>
      <c r="AU242" s="14">
        <f t="shared" si="501"/>
        <v>5577</v>
      </c>
      <c r="AV242" s="14">
        <f t="shared" si="501"/>
        <v>5577</v>
      </c>
      <c r="AW242" s="14">
        <f>INDEX(属性投放!$DG$6:$DG$85,(卡牌属性!AG242-2)*20+卡牌属性!AL242)</f>
        <v>55805</v>
      </c>
      <c r="AX242" s="14">
        <f t="shared" si="502"/>
        <v>55805</v>
      </c>
      <c r="AY242" s="14">
        <f t="shared" si="502"/>
        <v>55805</v>
      </c>
      <c r="AZ242" s="14">
        <f t="shared" si="502"/>
        <v>55805</v>
      </c>
      <c r="BA242" s="14">
        <f t="shared" si="502"/>
        <v>55805</v>
      </c>
      <c r="BB242" s="14">
        <f>INDEX(属性投放!$DK$6:$DK$85,(卡牌属性!AG242-2)*20+卡牌属性!AL242)</f>
        <v>235</v>
      </c>
      <c r="BC242" s="14">
        <f t="shared" si="503"/>
        <v>235</v>
      </c>
      <c r="BD242" s="14">
        <f t="shared" si="503"/>
        <v>235</v>
      </c>
      <c r="BE242" s="14">
        <f t="shared" si="503"/>
        <v>235</v>
      </c>
      <c r="BF242" s="14">
        <f t="shared" si="503"/>
        <v>235</v>
      </c>
      <c r="BG242" s="14">
        <f>INDEX(属性投放!$DL$6:$DL$85,(卡牌属性!AG242-2)*20+卡牌属性!AL242)</f>
        <v>117</v>
      </c>
      <c r="BH242" s="14">
        <f t="shared" si="504"/>
        <v>117</v>
      </c>
      <c r="BI242" s="14">
        <f t="shared" si="504"/>
        <v>117</v>
      </c>
      <c r="BJ242" s="14">
        <f t="shared" si="504"/>
        <v>117</v>
      </c>
      <c r="BK242" s="14">
        <f t="shared" si="504"/>
        <v>117</v>
      </c>
      <c r="BL242" s="14">
        <f>INDEX(属性投放!$DM$6:$DM$85,(卡牌属性!AG242-2)*20+卡牌属性!AL242)</f>
        <v>1175</v>
      </c>
      <c r="BM242" s="14">
        <f t="shared" si="505"/>
        <v>1175</v>
      </c>
      <c r="BN242" s="14">
        <f t="shared" si="505"/>
        <v>1175</v>
      </c>
      <c r="BO242" s="14">
        <f t="shared" si="505"/>
        <v>1175</v>
      </c>
      <c r="BP242" s="14">
        <f t="shared" si="505"/>
        <v>1175</v>
      </c>
      <c r="BU242" s="13">
        <v>238</v>
      </c>
      <c r="BV242" s="13">
        <f t="shared" si="460"/>
        <v>12</v>
      </c>
      <c r="BW242" s="14">
        <f t="shared" si="461"/>
        <v>5</v>
      </c>
      <c r="BX242" s="14">
        <f t="shared" si="462"/>
        <v>1102012</v>
      </c>
      <c r="BY242" s="14" t="str">
        <f t="shared" si="463"/>
        <v>夏侯惇18突</v>
      </c>
      <c r="BZ242" s="25" t="s">
        <v>162</v>
      </c>
      <c r="CA242" s="14">
        <v>2</v>
      </c>
      <c r="CB242" s="14">
        <f t="shared" si="464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674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674</v>
      </c>
      <c r="CN242" s="14">
        <f>INDEX(属性投放!$BD$6:$BD$85,(BW242-2)*20+CB242)</f>
        <v>750</v>
      </c>
      <c r="CQ242" s="13">
        <v>238</v>
      </c>
      <c r="CR242" s="13">
        <f t="shared" si="472"/>
        <v>5</v>
      </c>
      <c r="CS242" s="13">
        <f t="shared" si="473"/>
        <v>30</v>
      </c>
      <c r="CT242" s="14">
        <f t="shared" si="474"/>
        <v>3</v>
      </c>
      <c r="CU242" s="14">
        <f t="shared" si="475"/>
        <v>1102005</v>
      </c>
      <c r="CV242" s="14" t="str">
        <f>INDEX($O$6:$O$36,CR242)&amp;"-"&amp;INDEX(属性投放!$AB$7:$AB$36,CX242)&amp;"-魂火-"&amp;CZ242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701</v>
      </c>
      <c r="CZ242" s="14">
        <f>INDEX(属性投放!$AM$7:$AM$58,CS242)</f>
        <v>3</v>
      </c>
      <c r="DA242" s="14">
        <f t="shared" si="465"/>
        <v>30</v>
      </c>
      <c r="DB242" s="14">
        <f>INDEX(属性投放!$AN$7:$AN$58,DA242)</f>
        <v>95</v>
      </c>
      <c r="DC242" s="14" t="s">
        <v>702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703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704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6"/>
        <v>1102012</v>
      </c>
      <c r="DQ242" s="14" t="str">
        <f t="shared" si="467"/>
        <v>夏侯惇18突</v>
      </c>
      <c r="DR242" s="14">
        <f t="shared" si="476"/>
        <v>7</v>
      </c>
      <c r="DS242" s="14">
        <f t="shared" si="477"/>
        <v>7</v>
      </c>
      <c r="DT242" s="14">
        <f t="shared" si="478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506"/>
        <v>14308</v>
      </c>
      <c r="EC242" s="14">
        <f t="shared" si="507"/>
        <v>14875</v>
      </c>
      <c r="ED242" s="14">
        <f t="shared" si="508"/>
        <v>15545</v>
      </c>
      <c r="EE242" s="14">
        <f t="shared" si="509"/>
        <v>15545</v>
      </c>
      <c r="EF242" s="14">
        <f t="shared" si="510"/>
        <v>17195</v>
      </c>
      <c r="EG242" s="14">
        <f t="shared" si="511"/>
        <v>7089</v>
      </c>
      <c r="EH242" s="14">
        <f t="shared" si="512"/>
        <v>7368</v>
      </c>
      <c r="EI242" s="14">
        <f t="shared" si="513"/>
        <v>7368</v>
      </c>
      <c r="EJ242" s="14">
        <f t="shared" si="514"/>
        <v>7669</v>
      </c>
      <c r="EK242" s="14">
        <f t="shared" si="515"/>
        <v>8485</v>
      </c>
      <c r="EL242" s="14">
        <f t="shared" si="516"/>
        <v>153450</v>
      </c>
      <c r="EM242" s="14">
        <f t="shared" si="517"/>
        <v>170050</v>
      </c>
      <c r="EN242" s="14">
        <f t="shared" si="518"/>
        <v>170050</v>
      </c>
      <c r="EO242" s="14">
        <f t="shared" si="519"/>
        <v>194700</v>
      </c>
      <c r="EP242" s="14">
        <f t="shared" si="520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  <c r="FF242" s="14">
        <f>INDEX(属性投放!$BP$6:$BP$85,(卡牌属性!$DU242-2)*20+卡牌属性!$DV242)</f>
        <v>3200</v>
      </c>
      <c r="FG242" s="14">
        <f>INDEX(属性投放!$BP$6:$BP$85,(卡牌属性!$DU242-2)*20+卡牌属性!$DV242)</f>
        <v>3200</v>
      </c>
      <c r="FH242" s="14">
        <f>INDEX(属性投放!$BP$6:$BP$85,(卡牌属性!$DU242-2)*20+卡牌属性!$DV242)</f>
        <v>3200</v>
      </c>
      <c r="FI242" s="14">
        <f>INDEX(属性投放!$BP$6:$BP$85,(卡牌属性!$DU242-2)*20+卡牌属性!$DV242)</f>
        <v>3200</v>
      </c>
      <c r="FJ242" s="14">
        <f>INDEX(属性投放!$BP$6:$BP$85,(卡牌属性!$DU242-2)*20+卡牌属性!$DV242)</f>
        <v>3200</v>
      </c>
      <c r="FK242" s="14">
        <f>INDEX(属性投放!$BQ$6:$BQ$85,(卡牌属性!$DU242-2)*20+卡牌属性!$DV242)</f>
        <v>1600</v>
      </c>
      <c r="FL242" s="14">
        <f>INDEX(属性投放!$BQ$6:$BQ$85,(卡牌属性!$DU242-2)*20+卡牌属性!$DV242)</f>
        <v>1600</v>
      </c>
      <c r="FM242" s="14">
        <f>INDEX(属性投放!$BQ$6:$BQ$85,(卡牌属性!$DU242-2)*20+卡牌属性!$DV242)</f>
        <v>1600</v>
      </c>
      <c r="FN242" s="14">
        <f>INDEX(属性投放!$BQ$6:$BQ$85,(卡牌属性!$DU242-2)*20+卡牌属性!$DV242)</f>
        <v>1600</v>
      </c>
      <c r="FO242" s="14">
        <f>INDEX(属性投放!$BQ$6:$BQ$85,(卡牌属性!$DU242-2)*20+卡牌属性!$DV242)</f>
        <v>1600</v>
      </c>
      <c r="FP242" s="14">
        <f>INDEX(属性投放!$BR$6:$BR$85,(卡牌属性!$DU242-2)*20+卡牌属性!$DV242)</f>
        <v>32000</v>
      </c>
      <c r="FQ242" s="14">
        <f>INDEX(属性投放!$BR$6:$BR$85,(卡牌属性!$DU242-2)*20+卡牌属性!$DV242)</f>
        <v>32000</v>
      </c>
      <c r="FR242" s="14">
        <f>INDEX(属性投放!$BR$6:$BR$85,(卡牌属性!$DU242-2)*20+卡牌属性!$DV242)</f>
        <v>32000</v>
      </c>
      <c r="FS242" s="14">
        <f>INDEX(属性投放!$BR$6:$BR$85,(卡牌属性!$DU242-2)*20+卡牌属性!$DV242)</f>
        <v>32000</v>
      </c>
      <c r="FT242" s="14">
        <f>INDEX(属性投放!$BR$6:$BR$85,(卡牌属性!$DU242-2)*20+卡牌属性!$DV242)</f>
        <v>32000</v>
      </c>
    </row>
    <row r="243" spans="31:176" ht="16.5" x14ac:dyDescent="0.2">
      <c r="AE243" s="13">
        <v>239</v>
      </c>
      <c r="AF243" s="13">
        <f t="shared" si="471"/>
        <v>12</v>
      </c>
      <c r="AG243" s="13">
        <f t="shared" si="456"/>
        <v>2</v>
      </c>
      <c r="AH243" s="14">
        <f t="shared" si="457"/>
        <v>1101012</v>
      </c>
      <c r="AI243" s="14" t="str">
        <f t="shared" si="458"/>
        <v>南御夫19突</v>
      </c>
      <c r="AJ243" s="25" t="s">
        <v>162</v>
      </c>
      <c r="AK243" s="14">
        <v>1</v>
      </c>
      <c r="AL243" s="14">
        <f t="shared" si="459"/>
        <v>19</v>
      </c>
      <c r="AM243" s="14">
        <f>INDEX(属性投放!$DE$6:$DE$85,(卡牌属性!AG243-2)*20+卡牌属性!AL243)</f>
        <v>17884</v>
      </c>
      <c r="AN243" s="14">
        <f t="shared" si="500"/>
        <v>17884</v>
      </c>
      <c r="AO243" s="14">
        <f t="shared" si="500"/>
        <v>17884</v>
      </c>
      <c r="AP243" s="14">
        <f t="shared" si="500"/>
        <v>17884</v>
      </c>
      <c r="AQ243" s="14">
        <f t="shared" si="500"/>
        <v>17884</v>
      </c>
      <c r="AR243" s="14">
        <f>INDEX(属性投放!$DF$6:$DF$85,(卡牌属性!AG243-2)*20+卡牌属性!AL243)</f>
        <v>8921</v>
      </c>
      <c r="AS243" s="14">
        <f t="shared" si="501"/>
        <v>8921</v>
      </c>
      <c r="AT243" s="14">
        <f t="shared" si="501"/>
        <v>8921</v>
      </c>
      <c r="AU243" s="14">
        <f t="shared" si="501"/>
        <v>8921</v>
      </c>
      <c r="AV243" s="14">
        <f t="shared" si="501"/>
        <v>8921</v>
      </c>
      <c r="AW243" s="14">
        <f>INDEX(属性投放!$DG$6:$DG$85,(卡牌属性!AG243-2)*20+卡牌属性!AL243)</f>
        <v>89370</v>
      </c>
      <c r="AX243" s="14">
        <f t="shared" si="502"/>
        <v>89370</v>
      </c>
      <c r="AY243" s="14">
        <f t="shared" si="502"/>
        <v>89370</v>
      </c>
      <c r="AZ243" s="14">
        <f t="shared" si="502"/>
        <v>89370</v>
      </c>
      <c r="BA243" s="14">
        <f t="shared" si="502"/>
        <v>89370</v>
      </c>
      <c r="BB243" s="14">
        <f>INDEX(属性投放!$DK$6:$DK$85,(卡牌属性!AG243-2)*20+卡牌属性!AL243)</f>
        <v>462</v>
      </c>
      <c r="BC243" s="14">
        <f t="shared" si="503"/>
        <v>462</v>
      </c>
      <c r="BD243" s="14">
        <f t="shared" si="503"/>
        <v>462</v>
      </c>
      <c r="BE243" s="14">
        <f t="shared" si="503"/>
        <v>462</v>
      </c>
      <c r="BF243" s="14">
        <f t="shared" si="503"/>
        <v>462</v>
      </c>
      <c r="BG243" s="14">
        <f>INDEX(属性投放!$DL$6:$DL$85,(卡牌属性!AG243-2)*20+卡牌属性!AL243)</f>
        <v>231</v>
      </c>
      <c r="BH243" s="14">
        <f t="shared" si="504"/>
        <v>231</v>
      </c>
      <c r="BI243" s="14">
        <f t="shared" si="504"/>
        <v>231</v>
      </c>
      <c r="BJ243" s="14">
        <f t="shared" si="504"/>
        <v>231</v>
      </c>
      <c r="BK243" s="14">
        <f t="shared" si="504"/>
        <v>231</v>
      </c>
      <c r="BL243" s="14">
        <f>INDEX(属性投放!$DM$6:$DM$85,(卡牌属性!AG243-2)*20+卡牌属性!AL243)</f>
        <v>2310</v>
      </c>
      <c r="BM243" s="14">
        <f t="shared" si="505"/>
        <v>2310</v>
      </c>
      <c r="BN243" s="14">
        <f t="shared" si="505"/>
        <v>2310</v>
      </c>
      <c r="BO243" s="14">
        <f t="shared" si="505"/>
        <v>2310</v>
      </c>
      <c r="BP243" s="14">
        <f t="shared" si="505"/>
        <v>2310</v>
      </c>
      <c r="BU243" s="13">
        <v>239</v>
      </c>
      <c r="BV243" s="13">
        <f t="shared" si="460"/>
        <v>12</v>
      </c>
      <c r="BW243" s="14">
        <f t="shared" si="461"/>
        <v>5</v>
      </c>
      <c r="BX243" s="14">
        <f t="shared" si="462"/>
        <v>1102012</v>
      </c>
      <c r="BY243" s="14" t="str">
        <f t="shared" si="463"/>
        <v>夏侯惇19突</v>
      </c>
      <c r="BZ243" s="25" t="s">
        <v>162</v>
      </c>
      <c r="CA243" s="14">
        <v>2</v>
      </c>
      <c r="CB243" s="14">
        <f t="shared" si="464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674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674</v>
      </c>
      <c r="CN243" s="14">
        <f>INDEX(属性投放!$BD$6:$BD$85,(BW243-2)*20+CB243)</f>
        <v>1000</v>
      </c>
      <c r="CQ243" s="13">
        <v>239</v>
      </c>
      <c r="CR243" s="13">
        <f t="shared" si="472"/>
        <v>5</v>
      </c>
      <c r="CS243" s="13">
        <f t="shared" si="473"/>
        <v>31</v>
      </c>
      <c r="CT243" s="14">
        <f t="shared" si="474"/>
        <v>3</v>
      </c>
      <c r="CU243" s="14">
        <f t="shared" si="475"/>
        <v>1102005</v>
      </c>
      <c r="CV243" s="14" t="str">
        <f>INDEX($O$6:$O$36,CR243)&amp;"-"&amp;INDEX(属性投放!$AB$7:$AB$36,CX243)&amp;"-魂火-"&amp;CZ243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701</v>
      </c>
      <c r="CZ243" s="14">
        <f>INDEX(属性投放!$AM$7:$AM$58,CS243)</f>
        <v>1</v>
      </c>
      <c r="DA243" s="14">
        <f t="shared" si="465"/>
        <v>31</v>
      </c>
      <c r="DB243" s="14">
        <f>INDEX(属性投放!$AN$7:$AN$58,DA243)</f>
        <v>97</v>
      </c>
      <c r="DC243" s="14" t="s">
        <v>702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703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704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6"/>
        <v>1102012</v>
      </c>
      <c r="DQ243" s="14" t="str">
        <f t="shared" si="467"/>
        <v>夏侯惇19突</v>
      </c>
      <c r="DR243" s="14">
        <f t="shared" si="476"/>
        <v>7</v>
      </c>
      <c r="DS243" s="14">
        <f t="shared" si="477"/>
        <v>7</v>
      </c>
      <c r="DT243" s="14">
        <f t="shared" si="478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506"/>
        <v>17858</v>
      </c>
      <c r="EC243" s="14">
        <f t="shared" si="507"/>
        <v>18495</v>
      </c>
      <c r="ED243" s="14">
        <f t="shared" si="508"/>
        <v>19270</v>
      </c>
      <c r="EE243" s="14">
        <f t="shared" si="509"/>
        <v>19270</v>
      </c>
      <c r="EF243" s="14">
        <f t="shared" si="510"/>
        <v>21095</v>
      </c>
      <c r="EG243" s="14">
        <f t="shared" si="511"/>
        <v>8864</v>
      </c>
      <c r="EH243" s="14">
        <f t="shared" si="512"/>
        <v>9178</v>
      </c>
      <c r="EI243" s="14">
        <f t="shared" si="513"/>
        <v>9178</v>
      </c>
      <c r="EJ243" s="14">
        <f t="shared" si="514"/>
        <v>9535</v>
      </c>
      <c r="EK243" s="14">
        <f t="shared" si="515"/>
        <v>10435</v>
      </c>
      <c r="EL243" s="14">
        <f t="shared" si="516"/>
        <v>190700</v>
      </c>
      <c r="EM243" s="14">
        <f t="shared" si="517"/>
        <v>209050</v>
      </c>
      <c r="EN243" s="14">
        <f t="shared" si="518"/>
        <v>209050</v>
      </c>
      <c r="EO243" s="14">
        <f t="shared" si="519"/>
        <v>237200</v>
      </c>
      <c r="EP243" s="14">
        <f t="shared" si="520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  <c r="FF243" s="14">
        <f>INDEX(属性投放!$BP$6:$BP$85,(卡牌属性!$DU243-2)*20+卡牌属性!$DV243)</f>
        <v>3200</v>
      </c>
      <c r="FG243" s="14">
        <f>INDEX(属性投放!$BP$6:$BP$85,(卡牌属性!$DU243-2)*20+卡牌属性!$DV243)</f>
        <v>3200</v>
      </c>
      <c r="FH243" s="14">
        <f>INDEX(属性投放!$BP$6:$BP$85,(卡牌属性!$DU243-2)*20+卡牌属性!$DV243)</f>
        <v>3200</v>
      </c>
      <c r="FI243" s="14">
        <f>INDEX(属性投放!$BP$6:$BP$85,(卡牌属性!$DU243-2)*20+卡牌属性!$DV243)</f>
        <v>3200</v>
      </c>
      <c r="FJ243" s="14">
        <f>INDEX(属性投放!$BP$6:$BP$85,(卡牌属性!$DU243-2)*20+卡牌属性!$DV243)</f>
        <v>3200</v>
      </c>
      <c r="FK243" s="14">
        <f>INDEX(属性投放!$BQ$6:$BQ$85,(卡牌属性!$DU243-2)*20+卡牌属性!$DV243)</f>
        <v>1600</v>
      </c>
      <c r="FL243" s="14">
        <f>INDEX(属性投放!$BQ$6:$BQ$85,(卡牌属性!$DU243-2)*20+卡牌属性!$DV243)</f>
        <v>1600</v>
      </c>
      <c r="FM243" s="14">
        <f>INDEX(属性投放!$BQ$6:$BQ$85,(卡牌属性!$DU243-2)*20+卡牌属性!$DV243)</f>
        <v>1600</v>
      </c>
      <c r="FN243" s="14">
        <f>INDEX(属性投放!$BQ$6:$BQ$85,(卡牌属性!$DU243-2)*20+卡牌属性!$DV243)</f>
        <v>1600</v>
      </c>
      <c r="FO243" s="14">
        <f>INDEX(属性投放!$BQ$6:$BQ$85,(卡牌属性!$DU243-2)*20+卡牌属性!$DV243)</f>
        <v>1600</v>
      </c>
      <c r="FP243" s="14">
        <f>INDEX(属性投放!$BR$6:$BR$85,(卡牌属性!$DU243-2)*20+卡牌属性!$DV243)</f>
        <v>32000</v>
      </c>
      <c r="FQ243" s="14">
        <f>INDEX(属性投放!$BR$6:$BR$85,(卡牌属性!$DU243-2)*20+卡牌属性!$DV243)</f>
        <v>32000</v>
      </c>
      <c r="FR243" s="14">
        <f>INDEX(属性投放!$BR$6:$BR$85,(卡牌属性!$DU243-2)*20+卡牌属性!$DV243)</f>
        <v>32000</v>
      </c>
      <c r="FS243" s="14">
        <f>INDEX(属性投放!$BR$6:$BR$85,(卡牌属性!$DU243-2)*20+卡牌属性!$DV243)</f>
        <v>32000</v>
      </c>
      <c r="FT243" s="14">
        <f>INDEX(属性投放!$BR$6:$BR$85,(卡牌属性!$DU243-2)*20+卡牌属性!$DV243)</f>
        <v>32000</v>
      </c>
    </row>
    <row r="244" spans="31:176" ht="16.5" x14ac:dyDescent="0.2">
      <c r="AE244" s="13">
        <v>240</v>
      </c>
      <c r="AF244" s="13">
        <f t="shared" si="471"/>
        <v>12</v>
      </c>
      <c r="AG244" s="13">
        <f t="shared" si="456"/>
        <v>2</v>
      </c>
      <c r="AH244" s="14">
        <f t="shared" si="457"/>
        <v>1101012</v>
      </c>
      <c r="AI244" s="14" t="str">
        <f t="shared" si="458"/>
        <v>南御夫20突</v>
      </c>
      <c r="AJ244" s="25" t="s">
        <v>162</v>
      </c>
      <c r="AK244" s="14">
        <v>1</v>
      </c>
      <c r="AL244" s="14">
        <f t="shared" si="459"/>
        <v>20</v>
      </c>
      <c r="AM244" s="14">
        <f>INDEX(属性投放!$DE$6:$DE$85,(卡牌属性!AG244-2)*20+卡牌属性!AL244)</f>
        <v>18874</v>
      </c>
      <c r="AN244" s="14">
        <f t="shared" si="500"/>
        <v>18874</v>
      </c>
      <c r="AO244" s="14">
        <f t="shared" si="500"/>
        <v>18874</v>
      </c>
      <c r="AP244" s="14">
        <f t="shared" si="500"/>
        <v>18874</v>
      </c>
      <c r="AQ244" s="14">
        <f t="shared" si="500"/>
        <v>18874</v>
      </c>
      <c r="AR244" s="14">
        <f>INDEX(属性投放!$DF$6:$DF$85,(卡牌属性!AG244-2)*20+卡牌属性!AL244)</f>
        <v>9417</v>
      </c>
      <c r="AS244" s="14">
        <f t="shared" si="501"/>
        <v>9417</v>
      </c>
      <c r="AT244" s="14">
        <f t="shared" si="501"/>
        <v>9417</v>
      </c>
      <c r="AU244" s="14">
        <f t="shared" si="501"/>
        <v>9417</v>
      </c>
      <c r="AV244" s="14">
        <f t="shared" si="501"/>
        <v>9417</v>
      </c>
      <c r="AW244" s="14">
        <f>INDEX(属性投放!$DG$6:$DG$85,(卡牌属性!AG244-2)*20+卡牌属性!AL244)</f>
        <v>94320</v>
      </c>
      <c r="AX244" s="14">
        <f t="shared" si="502"/>
        <v>94320</v>
      </c>
      <c r="AY244" s="14">
        <f t="shared" si="502"/>
        <v>94320</v>
      </c>
      <c r="AZ244" s="14">
        <f t="shared" si="502"/>
        <v>94320</v>
      </c>
      <c r="BA244" s="14">
        <f t="shared" si="502"/>
        <v>94320</v>
      </c>
      <c r="BB244" s="14">
        <f>INDEX(属性投放!$DK$6:$DK$85,(卡牌属性!AG244-2)*20+卡牌属性!AL244)</f>
        <v>462</v>
      </c>
      <c r="BC244" s="14">
        <f t="shared" si="503"/>
        <v>462</v>
      </c>
      <c r="BD244" s="14">
        <f t="shared" si="503"/>
        <v>462</v>
      </c>
      <c r="BE244" s="14">
        <f t="shared" si="503"/>
        <v>462</v>
      </c>
      <c r="BF244" s="14">
        <f t="shared" si="503"/>
        <v>462</v>
      </c>
      <c r="BG244" s="14">
        <f>INDEX(属性投放!$DL$6:$DL$85,(卡牌属性!AG244-2)*20+卡牌属性!AL244)</f>
        <v>231</v>
      </c>
      <c r="BH244" s="14">
        <f t="shared" si="504"/>
        <v>231</v>
      </c>
      <c r="BI244" s="14">
        <f t="shared" si="504"/>
        <v>231</v>
      </c>
      <c r="BJ244" s="14">
        <f t="shared" si="504"/>
        <v>231</v>
      </c>
      <c r="BK244" s="14">
        <f t="shared" si="504"/>
        <v>231</v>
      </c>
      <c r="BL244" s="14">
        <f>INDEX(属性投放!$DM$6:$DM$85,(卡牌属性!AG244-2)*20+卡牌属性!AL244)</f>
        <v>2310</v>
      </c>
      <c r="BM244" s="14">
        <f t="shared" si="505"/>
        <v>2310</v>
      </c>
      <c r="BN244" s="14">
        <f t="shared" si="505"/>
        <v>2310</v>
      </c>
      <c r="BO244" s="14">
        <f t="shared" si="505"/>
        <v>2310</v>
      </c>
      <c r="BP244" s="14">
        <f t="shared" si="505"/>
        <v>2310</v>
      </c>
      <c r="BU244" s="13">
        <v>240</v>
      </c>
      <c r="BV244" s="13">
        <f t="shared" si="460"/>
        <v>12</v>
      </c>
      <c r="BW244" s="14">
        <f t="shared" si="461"/>
        <v>5</v>
      </c>
      <c r="BX244" s="14">
        <f t="shared" si="462"/>
        <v>1102012</v>
      </c>
      <c r="BY244" s="14" t="str">
        <f t="shared" si="463"/>
        <v>夏侯惇20突</v>
      </c>
      <c r="BZ244" s="25" t="s">
        <v>162</v>
      </c>
      <c r="CA244" s="14">
        <v>2</v>
      </c>
      <c r="CB244" s="14">
        <f t="shared" si="464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674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674</v>
      </c>
      <c r="CN244" s="14">
        <f>INDEX(属性投放!$BD$6:$BD$85,(BW244-2)*20+CB244)</f>
        <v>1000</v>
      </c>
      <c r="CQ244" s="13">
        <v>240</v>
      </c>
      <c r="CR244" s="13">
        <f t="shared" si="472"/>
        <v>5</v>
      </c>
      <c r="CS244" s="13">
        <f t="shared" si="473"/>
        <v>32</v>
      </c>
      <c r="CT244" s="14">
        <f t="shared" si="474"/>
        <v>3</v>
      </c>
      <c r="CU244" s="14">
        <f t="shared" si="475"/>
        <v>1102005</v>
      </c>
      <c r="CV244" s="14" t="str">
        <f>INDEX($O$6:$O$36,CR244)&amp;"-"&amp;INDEX(属性投放!$AB$7:$AB$36,CX244)&amp;"-魂火-"&amp;CZ244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701</v>
      </c>
      <c r="CZ244" s="14">
        <f>INDEX(属性投放!$AM$7:$AM$58,CS244)</f>
        <v>2</v>
      </c>
      <c r="DA244" s="14">
        <f t="shared" si="465"/>
        <v>32</v>
      </c>
      <c r="DB244" s="14">
        <f>INDEX(属性投放!$AN$7:$AN$58,DA244)</f>
        <v>100</v>
      </c>
      <c r="DC244" s="14" t="s">
        <v>702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703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704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6"/>
        <v>1102012</v>
      </c>
      <c r="DQ244" s="14" t="str">
        <f t="shared" si="467"/>
        <v>夏侯惇20突</v>
      </c>
      <c r="DR244" s="14">
        <f t="shared" si="476"/>
        <v>7</v>
      </c>
      <c r="DS244" s="14">
        <f t="shared" si="477"/>
        <v>7</v>
      </c>
      <c r="DT244" s="14">
        <f t="shared" si="478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506"/>
        <v>21658</v>
      </c>
      <c r="EC244" s="14">
        <f t="shared" si="507"/>
        <v>22335</v>
      </c>
      <c r="ED244" s="14">
        <f t="shared" si="508"/>
        <v>23270</v>
      </c>
      <c r="EE244" s="14">
        <f t="shared" si="509"/>
        <v>23270</v>
      </c>
      <c r="EF244" s="14">
        <f t="shared" si="510"/>
        <v>25495</v>
      </c>
      <c r="EG244" s="14">
        <f t="shared" si="511"/>
        <v>10768</v>
      </c>
      <c r="EH244" s="14">
        <f t="shared" si="512"/>
        <v>11098</v>
      </c>
      <c r="EI244" s="14">
        <f t="shared" si="513"/>
        <v>11098</v>
      </c>
      <c r="EJ244" s="14">
        <f t="shared" si="514"/>
        <v>11535</v>
      </c>
      <c r="EK244" s="14">
        <f t="shared" si="515"/>
        <v>12635</v>
      </c>
      <c r="EL244" s="14">
        <f t="shared" si="516"/>
        <v>230700</v>
      </c>
      <c r="EM244" s="14">
        <f t="shared" si="517"/>
        <v>253050</v>
      </c>
      <c r="EN244" s="14">
        <f t="shared" si="518"/>
        <v>253050</v>
      </c>
      <c r="EO244" s="14">
        <f t="shared" si="519"/>
        <v>285200</v>
      </c>
      <c r="EP244" s="14">
        <f t="shared" si="520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  <c r="FF244" s="14">
        <f>INDEX(属性投放!$BP$6:$BP$85,(卡牌属性!$DU244-2)*20+卡牌属性!$DV244)</f>
        <v>3500</v>
      </c>
      <c r="FG244" s="14">
        <f>INDEX(属性投放!$BP$6:$BP$85,(卡牌属性!$DU244-2)*20+卡牌属性!$DV244)</f>
        <v>3500</v>
      </c>
      <c r="FH244" s="14">
        <f>INDEX(属性投放!$BP$6:$BP$85,(卡牌属性!$DU244-2)*20+卡牌属性!$DV244)</f>
        <v>3500</v>
      </c>
      <c r="FI244" s="14">
        <f>INDEX(属性投放!$BP$6:$BP$85,(卡牌属性!$DU244-2)*20+卡牌属性!$DV244)</f>
        <v>3500</v>
      </c>
      <c r="FJ244" s="14">
        <f>INDEX(属性投放!$BP$6:$BP$85,(卡牌属性!$DU244-2)*20+卡牌属性!$DV244)</f>
        <v>3500</v>
      </c>
      <c r="FK244" s="14">
        <f>INDEX(属性投放!$BQ$6:$BQ$85,(卡牌属性!$DU244-2)*20+卡牌属性!$DV244)</f>
        <v>1750</v>
      </c>
      <c r="FL244" s="14">
        <f>INDEX(属性投放!$BQ$6:$BQ$85,(卡牌属性!$DU244-2)*20+卡牌属性!$DV244)</f>
        <v>1750</v>
      </c>
      <c r="FM244" s="14">
        <f>INDEX(属性投放!$BQ$6:$BQ$85,(卡牌属性!$DU244-2)*20+卡牌属性!$DV244)</f>
        <v>1750</v>
      </c>
      <c r="FN244" s="14">
        <f>INDEX(属性投放!$BQ$6:$BQ$85,(卡牌属性!$DU244-2)*20+卡牌属性!$DV244)</f>
        <v>1750</v>
      </c>
      <c r="FO244" s="14">
        <f>INDEX(属性投放!$BQ$6:$BQ$85,(卡牌属性!$DU244-2)*20+卡牌属性!$DV244)</f>
        <v>1750</v>
      </c>
      <c r="FP244" s="14">
        <f>INDEX(属性投放!$BR$6:$BR$85,(卡牌属性!$DU244-2)*20+卡牌属性!$DV244)</f>
        <v>35000</v>
      </c>
      <c r="FQ244" s="14">
        <f>INDEX(属性投放!$BR$6:$BR$85,(卡牌属性!$DU244-2)*20+卡牌属性!$DV244)</f>
        <v>35000</v>
      </c>
      <c r="FR244" s="14">
        <f>INDEX(属性投放!$BR$6:$BR$85,(卡牌属性!$DU244-2)*20+卡牌属性!$DV244)</f>
        <v>35000</v>
      </c>
      <c r="FS244" s="14">
        <f>INDEX(属性投放!$BR$6:$BR$85,(卡牌属性!$DU244-2)*20+卡牌属性!$DV244)</f>
        <v>35000</v>
      </c>
      <c r="FT244" s="14">
        <f>INDEX(属性投放!$BR$6:$BR$85,(卡牌属性!$DU244-2)*20+卡牌属性!$DV244)</f>
        <v>35000</v>
      </c>
    </row>
    <row r="245" spans="31:176" ht="16.5" x14ac:dyDescent="0.2">
      <c r="AE245" s="13">
        <v>241</v>
      </c>
      <c r="AF245" s="13">
        <f t="shared" si="471"/>
        <v>13</v>
      </c>
      <c r="AG245" s="13">
        <f t="shared" si="456"/>
        <v>2</v>
      </c>
      <c r="AH245" s="14">
        <f t="shared" si="457"/>
        <v>1101013</v>
      </c>
      <c r="AI245" s="14" t="str">
        <f t="shared" si="458"/>
        <v>吉拉1突</v>
      </c>
      <c r="AJ245" s="25" t="s">
        <v>162</v>
      </c>
      <c r="AK245" s="14">
        <v>1</v>
      </c>
      <c r="AL245" s="14">
        <f t="shared" si="459"/>
        <v>1</v>
      </c>
      <c r="AM245" s="14">
        <f>INDEX(属性投放!$DE$6:$DE$85,(卡牌属性!AG245-2)*20+卡牌属性!AL245)</f>
        <v>50</v>
      </c>
      <c r="AN245" s="14">
        <f t="shared" ref="AN245:AQ264" si="521">$AM245</f>
        <v>50</v>
      </c>
      <c r="AO245" s="14">
        <f t="shared" si="521"/>
        <v>50</v>
      </c>
      <c r="AP245" s="14">
        <f t="shared" si="521"/>
        <v>50</v>
      </c>
      <c r="AQ245" s="14">
        <f t="shared" si="521"/>
        <v>50</v>
      </c>
      <c r="AR245" s="14">
        <f>INDEX(属性投放!$DF$6:$DF$85,(卡牌属性!AG245-2)*20+卡牌属性!AL245)</f>
        <v>0</v>
      </c>
      <c r="AS245" s="14">
        <f t="shared" ref="AS245:AV264" si="522">$AR245</f>
        <v>0</v>
      </c>
      <c r="AT245" s="14">
        <f t="shared" si="522"/>
        <v>0</v>
      </c>
      <c r="AU245" s="14">
        <f t="shared" si="522"/>
        <v>0</v>
      </c>
      <c r="AV245" s="14">
        <f t="shared" si="522"/>
        <v>0</v>
      </c>
      <c r="AW245" s="14">
        <f>INDEX(属性投放!$DG$6:$DG$85,(卡牌属性!AG245-2)*20+卡牌属性!AL245)</f>
        <v>200</v>
      </c>
      <c r="AX245" s="14">
        <f t="shared" ref="AX245:BA264" si="523">$AW245</f>
        <v>200</v>
      </c>
      <c r="AY245" s="14">
        <f t="shared" si="523"/>
        <v>200</v>
      </c>
      <c r="AZ245" s="14">
        <f t="shared" si="523"/>
        <v>200</v>
      </c>
      <c r="BA245" s="14">
        <f t="shared" si="523"/>
        <v>200</v>
      </c>
      <c r="BB245" s="14">
        <f>INDEX(属性投放!$DK$6:$DK$85,(卡牌属性!AG245-2)*20+卡牌属性!AL245)</f>
        <v>6</v>
      </c>
      <c r="BC245" s="14">
        <f t="shared" ref="BC245:BF264" si="524">$BB245</f>
        <v>6</v>
      </c>
      <c r="BD245" s="14">
        <f t="shared" si="524"/>
        <v>6</v>
      </c>
      <c r="BE245" s="14">
        <f t="shared" si="524"/>
        <v>6</v>
      </c>
      <c r="BF245" s="14">
        <f t="shared" si="524"/>
        <v>6</v>
      </c>
      <c r="BG245" s="14">
        <f>INDEX(属性投放!$DL$6:$DL$85,(卡牌属性!AG245-2)*20+卡牌属性!AL245)</f>
        <v>3</v>
      </c>
      <c r="BH245" s="14">
        <f t="shared" ref="BH245:BK264" si="525">$BG245</f>
        <v>3</v>
      </c>
      <c r="BI245" s="14">
        <f t="shared" si="525"/>
        <v>3</v>
      </c>
      <c r="BJ245" s="14">
        <f t="shared" si="525"/>
        <v>3</v>
      </c>
      <c r="BK245" s="14">
        <f t="shared" si="525"/>
        <v>3</v>
      </c>
      <c r="BL245" s="14">
        <f>INDEX(属性投放!$DM$6:$DM$85,(卡牌属性!AG245-2)*20+卡牌属性!AL245)</f>
        <v>30</v>
      </c>
      <c r="BM245" s="14">
        <f t="shared" ref="BM245:BP264" si="526">$BL245</f>
        <v>30</v>
      </c>
      <c r="BN245" s="14">
        <f t="shared" si="526"/>
        <v>30</v>
      </c>
      <c r="BO245" s="14">
        <f t="shared" si="526"/>
        <v>30</v>
      </c>
      <c r="BP245" s="14">
        <f t="shared" si="526"/>
        <v>30</v>
      </c>
      <c r="BU245" s="13">
        <v>241</v>
      </c>
      <c r="BV245" s="13">
        <f t="shared" si="460"/>
        <v>13</v>
      </c>
      <c r="BW245" s="14">
        <f t="shared" si="461"/>
        <v>2</v>
      </c>
      <c r="BX245" s="14">
        <f t="shared" si="462"/>
        <v>1102013</v>
      </c>
      <c r="BY245" s="14" t="str">
        <f t="shared" si="463"/>
        <v>塞伯罗斯1突</v>
      </c>
      <c r="BZ245" s="25" t="s">
        <v>162</v>
      </c>
      <c r="CA245" s="14">
        <v>2</v>
      </c>
      <c r="CB245" s="14">
        <f t="shared" si="464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674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674</v>
      </c>
      <c r="CN245" s="14">
        <f>INDEX(属性投放!$BD$6:$BD$85,(BW245-2)*20+CB245)</f>
        <v>50</v>
      </c>
      <c r="CQ245" s="13">
        <v>241</v>
      </c>
      <c r="CR245" s="13">
        <f t="shared" si="472"/>
        <v>5</v>
      </c>
      <c r="CS245" s="13">
        <f t="shared" si="473"/>
        <v>33</v>
      </c>
      <c r="CT245" s="14">
        <f t="shared" si="474"/>
        <v>3</v>
      </c>
      <c r="CU245" s="14">
        <f t="shared" si="475"/>
        <v>1102005</v>
      </c>
      <c r="CV245" s="14" t="str">
        <f>INDEX($O$6:$O$36,CR245)&amp;"-"&amp;INDEX(属性投放!$AB$7:$AB$36,CX245)&amp;"-魂火-"&amp;CZ245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701</v>
      </c>
      <c r="CZ245" s="14">
        <f>INDEX(属性投放!$AM$7:$AM$58,CS245)</f>
        <v>3</v>
      </c>
      <c r="DA245" s="14">
        <f t="shared" si="465"/>
        <v>33</v>
      </c>
      <c r="DB245" s="14">
        <f>INDEX(属性投放!$AN$7:$AN$58,DA245)</f>
        <v>102</v>
      </c>
      <c r="DC245" s="14" t="s">
        <v>702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703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704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6"/>
        <v>1102013</v>
      </c>
      <c r="DQ245" s="14" t="str">
        <f t="shared" si="467"/>
        <v>塞伯罗斯1突</v>
      </c>
      <c r="DR245" s="14">
        <f t="shared" si="476"/>
        <v>3</v>
      </c>
      <c r="DS245" s="14">
        <f t="shared" si="477"/>
        <v>3</v>
      </c>
      <c r="DT245" s="14">
        <f t="shared" si="478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  <c r="FF245" s="14">
        <f>INDEX(属性投放!$BP$6:$BP$85,(卡牌属性!$DU245-2)*20+卡牌属性!$DV245)</f>
        <v>25</v>
      </c>
      <c r="FG245" s="14">
        <f>INDEX(属性投放!$BP$6:$BP$85,(卡牌属性!$DU245-2)*20+卡牌属性!$DV245)</f>
        <v>25</v>
      </c>
      <c r="FH245" s="14">
        <f>INDEX(属性投放!$BP$6:$BP$85,(卡牌属性!$DU245-2)*20+卡牌属性!$DV245)</f>
        <v>25</v>
      </c>
      <c r="FI245" s="14">
        <f>INDEX(属性投放!$BP$6:$BP$85,(卡牌属性!$DU245-2)*20+卡牌属性!$DV245)</f>
        <v>25</v>
      </c>
      <c r="FJ245" s="14">
        <f>INDEX(属性投放!$BP$6:$BP$85,(卡牌属性!$DU245-2)*20+卡牌属性!$DV245)</f>
        <v>25</v>
      </c>
      <c r="FK245" s="14">
        <f>INDEX(属性投放!$BQ$6:$BQ$85,(卡牌属性!$DU245-2)*20+卡牌属性!$DV245)</f>
        <v>13</v>
      </c>
      <c r="FL245" s="14">
        <f>INDEX(属性投放!$BQ$6:$BQ$85,(卡牌属性!$DU245-2)*20+卡牌属性!$DV245)</f>
        <v>13</v>
      </c>
      <c r="FM245" s="14">
        <f>INDEX(属性投放!$BQ$6:$BQ$85,(卡牌属性!$DU245-2)*20+卡牌属性!$DV245)</f>
        <v>13</v>
      </c>
      <c r="FN245" s="14">
        <f>INDEX(属性投放!$BQ$6:$BQ$85,(卡牌属性!$DU245-2)*20+卡牌属性!$DV245)</f>
        <v>13</v>
      </c>
      <c r="FO245" s="14">
        <f>INDEX(属性投放!$BQ$6:$BQ$85,(卡牌属性!$DU245-2)*20+卡牌属性!$DV245)</f>
        <v>13</v>
      </c>
      <c r="FP245" s="14">
        <f>INDEX(属性投放!$BR$6:$BR$85,(卡牌属性!$DU245-2)*20+卡牌属性!$DV245)</f>
        <v>250</v>
      </c>
      <c r="FQ245" s="14">
        <f>INDEX(属性投放!$BR$6:$BR$85,(卡牌属性!$DU245-2)*20+卡牌属性!$DV245)</f>
        <v>250</v>
      </c>
      <c r="FR245" s="14">
        <f>INDEX(属性投放!$BR$6:$BR$85,(卡牌属性!$DU245-2)*20+卡牌属性!$DV245)</f>
        <v>250</v>
      </c>
      <c r="FS245" s="14">
        <f>INDEX(属性投放!$BR$6:$BR$85,(卡牌属性!$DU245-2)*20+卡牌属性!$DV245)</f>
        <v>250</v>
      </c>
      <c r="FT245" s="14">
        <f>INDEX(属性投放!$BR$6:$BR$85,(卡牌属性!$DU245-2)*20+卡牌属性!$DV245)</f>
        <v>250</v>
      </c>
    </row>
    <row r="246" spans="31:176" ht="16.5" x14ac:dyDescent="0.2">
      <c r="AE246" s="13">
        <v>242</v>
      </c>
      <c r="AF246" s="13">
        <f t="shared" si="471"/>
        <v>13</v>
      </c>
      <c r="AG246" s="13">
        <f t="shared" si="456"/>
        <v>2</v>
      </c>
      <c r="AH246" s="14">
        <f t="shared" si="457"/>
        <v>1101013</v>
      </c>
      <c r="AI246" s="14" t="str">
        <f t="shared" si="458"/>
        <v>吉拉2突</v>
      </c>
      <c r="AJ246" s="25" t="s">
        <v>162</v>
      </c>
      <c r="AK246" s="14">
        <v>1</v>
      </c>
      <c r="AL246" s="14">
        <f t="shared" si="459"/>
        <v>2</v>
      </c>
      <c r="AM246" s="14">
        <f>INDEX(属性投放!$DE$6:$DE$85,(卡牌属性!AG246-2)*20+卡牌属性!AL246)</f>
        <v>110</v>
      </c>
      <c r="AN246" s="14">
        <f t="shared" si="521"/>
        <v>110</v>
      </c>
      <c r="AO246" s="14">
        <f t="shared" si="521"/>
        <v>110</v>
      </c>
      <c r="AP246" s="14">
        <f t="shared" si="521"/>
        <v>110</v>
      </c>
      <c r="AQ246" s="14">
        <f t="shared" si="521"/>
        <v>110</v>
      </c>
      <c r="AR246" s="14">
        <f>INDEX(属性投放!$DF$6:$DF$85,(卡牌属性!AG246-2)*20+卡牌属性!AL246)</f>
        <v>30</v>
      </c>
      <c r="AS246" s="14">
        <f t="shared" si="522"/>
        <v>30</v>
      </c>
      <c r="AT246" s="14">
        <f t="shared" si="522"/>
        <v>30</v>
      </c>
      <c r="AU246" s="14">
        <f t="shared" si="522"/>
        <v>30</v>
      </c>
      <c r="AV246" s="14">
        <f t="shared" si="522"/>
        <v>30</v>
      </c>
      <c r="AW246" s="14">
        <f>INDEX(属性投放!$DG$6:$DG$85,(卡牌属性!AG246-2)*20+卡牌属性!AL246)</f>
        <v>500</v>
      </c>
      <c r="AX246" s="14">
        <f t="shared" si="523"/>
        <v>500</v>
      </c>
      <c r="AY246" s="14">
        <f t="shared" si="523"/>
        <v>500</v>
      </c>
      <c r="AZ246" s="14">
        <f t="shared" si="523"/>
        <v>500</v>
      </c>
      <c r="BA246" s="14">
        <f t="shared" si="523"/>
        <v>500</v>
      </c>
      <c r="BB246" s="14">
        <f>INDEX(属性投放!$DK$6:$DK$85,(卡牌属性!AG246-2)*20+卡牌属性!AL246)</f>
        <v>12</v>
      </c>
      <c r="BC246" s="14">
        <f t="shared" si="524"/>
        <v>12</v>
      </c>
      <c r="BD246" s="14">
        <f t="shared" si="524"/>
        <v>12</v>
      </c>
      <c r="BE246" s="14">
        <f t="shared" si="524"/>
        <v>12</v>
      </c>
      <c r="BF246" s="14">
        <f t="shared" si="524"/>
        <v>12</v>
      </c>
      <c r="BG246" s="14">
        <f>INDEX(属性投放!$DL$6:$DL$85,(卡牌属性!AG246-2)*20+卡牌属性!AL246)</f>
        <v>6</v>
      </c>
      <c r="BH246" s="14">
        <f t="shared" si="525"/>
        <v>6</v>
      </c>
      <c r="BI246" s="14">
        <f t="shared" si="525"/>
        <v>6</v>
      </c>
      <c r="BJ246" s="14">
        <f t="shared" si="525"/>
        <v>6</v>
      </c>
      <c r="BK246" s="14">
        <f t="shared" si="525"/>
        <v>6</v>
      </c>
      <c r="BL246" s="14">
        <f>INDEX(属性投放!$DM$6:$DM$85,(卡牌属性!AG246-2)*20+卡牌属性!AL246)</f>
        <v>60</v>
      </c>
      <c r="BM246" s="14">
        <f t="shared" si="526"/>
        <v>60</v>
      </c>
      <c r="BN246" s="14">
        <f t="shared" si="526"/>
        <v>60</v>
      </c>
      <c r="BO246" s="14">
        <f t="shared" si="526"/>
        <v>60</v>
      </c>
      <c r="BP246" s="14">
        <f t="shared" si="526"/>
        <v>60</v>
      </c>
      <c r="BU246" s="13">
        <v>242</v>
      </c>
      <c r="BV246" s="13">
        <f t="shared" si="460"/>
        <v>13</v>
      </c>
      <c r="BW246" s="14">
        <f t="shared" si="461"/>
        <v>2</v>
      </c>
      <c r="BX246" s="14">
        <f t="shared" si="462"/>
        <v>1102013</v>
      </c>
      <c r="BY246" s="14" t="str">
        <f t="shared" si="463"/>
        <v>塞伯罗斯2突</v>
      </c>
      <c r="BZ246" s="25" t="s">
        <v>162</v>
      </c>
      <c r="CA246" s="14">
        <v>2</v>
      </c>
      <c r="CB246" s="14">
        <f t="shared" si="464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674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674</v>
      </c>
      <c r="CN246" s="14">
        <f>INDEX(属性投放!$BD$6:$BD$85,(BW246-2)*20+CB246)</f>
        <v>60</v>
      </c>
      <c r="CQ246" s="13">
        <v>242</v>
      </c>
      <c r="CR246" s="13">
        <f t="shared" si="472"/>
        <v>5</v>
      </c>
      <c r="CS246" s="13">
        <f t="shared" si="473"/>
        <v>34</v>
      </c>
      <c r="CT246" s="14">
        <f t="shared" si="474"/>
        <v>3</v>
      </c>
      <c r="CU246" s="14">
        <f t="shared" si="475"/>
        <v>1102005</v>
      </c>
      <c r="CV246" s="14" t="str">
        <f>INDEX($O$6:$O$36,CR246)&amp;"-"&amp;INDEX(属性投放!$AB$7:$AB$36,CX246)&amp;"-魂火-"&amp;CZ246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701</v>
      </c>
      <c r="CZ246" s="14">
        <f>INDEX(属性投放!$AM$7:$AM$58,CS246)</f>
        <v>1</v>
      </c>
      <c r="DA246" s="14">
        <f t="shared" si="465"/>
        <v>34</v>
      </c>
      <c r="DB246" s="14">
        <f>INDEX(属性投放!$AN$7:$AN$58,DA246)</f>
        <v>105</v>
      </c>
      <c r="DC246" s="14" t="s">
        <v>702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703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704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6"/>
        <v>1102013</v>
      </c>
      <c r="DQ246" s="14" t="str">
        <f t="shared" si="467"/>
        <v>塞伯罗斯2突</v>
      </c>
      <c r="DR246" s="14">
        <f t="shared" si="476"/>
        <v>3</v>
      </c>
      <c r="DS246" s="14">
        <f t="shared" si="477"/>
        <v>3</v>
      </c>
      <c r="DT246" s="14">
        <f t="shared" si="478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7">EB245+$DY245+EQ245*$DX245</f>
        <v>145</v>
      </c>
      <c r="EC246" s="14">
        <f t="shared" ref="EC246:EC264" si="528">EC245+$DY245+ER245*$DX245</f>
        <v>174</v>
      </c>
      <c r="ED246" s="14">
        <f t="shared" ref="ED246:ED264" si="529">ED245+$DY245+ES245*$DX245</f>
        <v>207</v>
      </c>
      <c r="EE246" s="14">
        <f t="shared" ref="EE246:EE264" si="530">EE245+$DY245+ET245*$DX245</f>
        <v>207</v>
      </c>
      <c r="EF246" s="14">
        <f t="shared" ref="EF246:EF264" si="531">EF245+$DY245+EU245*$DX245</f>
        <v>265</v>
      </c>
      <c r="EG246" s="14">
        <f t="shared" ref="EG246:EG264" si="532">EG245+$DZ245+EV245*$DX245</f>
        <v>45</v>
      </c>
      <c r="EH246" s="14">
        <f t="shared" ref="EH246:EH264" si="533">EH245+$DZ245+EW245*$DX245</f>
        <v>50</v>
      </c>
      <c r="EI246" s="14">
        <f t="shared" ref="EI246:EI264" si="534">EI245+$DZ245+EX245*$DX245</f>
        <v>50</v>
      </c>
      <c r="EJ246" s="14">
        <f t="shared" ref="EJ246:EJ264" si="535">EJ245+$DZ245+EY245*$DX245</f>
        <v>59</v>
      </c>
      <c r="EK246" s="14">
        <f t="shared" ref="EK246:EK264" si="536">EK245+$DZ245+EZ245*$DX245</f>
        <v>68</v>
      </c>
      <c r="EL246" s="14">
        <f t="shared" ref="EL246:EL264" si="537">EL245+$EA245+FA245*$DX245</f>
        <v>750</v>
      </c>
      <c r="EM246" s="14">
        <f t="shared" ref="EM246:EM264" si="538">EM245+$EA245+FB245*$DX245</f>
        <v>840</v>
      </c>
      <c r="EN246" s="14">
        <f t="shared" ref="EN246:EN264" si="539">EN245+$EA245+FC245*$DX245</f>
        <v>840</v>
      </c>
      <c r="EO246" s="14">
        <f t="shared" ref="EO246:EO264" si="540">EO245+$EA245+FD245*$DX245</f>
        <v>970</v>
      </c>
      <c r="EP246" s="14">
        <f t="shared" ref="EP246:EP264" si="541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  <c r="FF246" s="14">
        <f>INDEX(属性投放!$BP$6:$BP$85,(卡牌属性!$DU246-2)*20+卡牌属性!$DV246)</f>
        <v>30</v>
      </c>
      <c r="FG246" s="14">
        <f>INDEX(属性投放!$BP$6:$BP$85,(卡牌属性!$DU246-2)*20+卡牌属性!$DV246)</f>
        <v>30</v>
      </c>
      <c r="FH246" s="14">
        <f>INDEX(属性投放!$BP$6:$BP$85,(卡牌属性!$DU246-2)*20+卡牌属性!$DV246)</f>
        <v>30</v>
      </c>
      <c r="FI246" s="14">
        <f>INDEX(属性投放!$BP$6:$BP$85,(卡牌属性!$DU246-2)*20+卡牌属性!$DV246)</f>
        <v>30</v>
      </c>
      <c r="FJ246" s="14">
        <f>INDEX(属性投放!$BP$6:$BP$85,(卡牌属性!$DU246-2)*20+卡牌属性!$DV246)</f>
        <v>30</v>
      </c>
      <c r="FK246" s="14">
        <f>INDEX(属性投放!$BQ$6:$BQ$85,(卡牌属性!$DU246-2)*20+卡牌属性!$DV246)</f>
        <v>15</v>
      </c>
      <c r="FL246" s="14">
        <f>INDEX(属性投放!$BQ$6:$BQ$85,(卡牌属性!$DU246-2)*20+卡牌属性!$DV246)</f>
        <v>15</v>
      </c>
      <c r="FM246" s="14">
        <f>INDEX(属性投放!$BQ$6:$BQ$85,(卡牌属性!$DU246-2)*20+卡牌属性!$DV246)</f>
        <v>15</v>
      </c>
      <c r="FN246" s="14">
        <f>INDEX(属性投放!$BQ$6:$BQ$85,(卡牌属性!$DU246-2)*20+卡牌属性!$DV246)</f>
        <v>15</v>
      </c>
      <c r="FO246" s="14">
        <f>INDEX(属性投放!$BQ$6:$BQ$85,(卡牌属性!$DU246-2)*20+卡牌属性!$DV246)</f>
        <v>15</v>
      </c>
      <c r="FP246" s="14">
        <f>INDEX(属性投放!$BR$6:$BR$85,(卡牌属性!$DU246-2)*20+卡牌属性!$DV246)</f>
        <v>300</v>
      </c>
      <c r="FQ246" s="14">
        <f>INDEX(属性投放!$BR$6:$BR$85,(卡牌属性!$DU246-2)*20+卡牌属性!$DV246)</f>
        <v>300</v>
      </c>
      <c r="FR246" s="14">
        <f>INDEX(属性投放!$BR$6:$BR$85,(卡牌属性!$DU246-2)*20+卡牌属性!$DV246)</f>
        <v>300</v>
      </c>
      <c r="FS246" s="14">
        <f>INDEX(属性投放!$BR$6:$BR$85,(卡牌属性!$DU246-2)*20+卡牌属性!$DV246)</f>
        <v>300</v>
      </c>
      <c r="FT246" s="14">
        <f>INDEX(属性投放!$BR$6:$BR$85,(卡牌属性!$DU246-2)*20+卡牌属性!$DV246)</f>
        <v>300</v>
      </c>
    </row>
    <row r="247" spans="31:176" ht="16.5" x14ac:dyDescent="0.2">
      <c r="AE247" s="13">
        <v>243</v>
      </c>
      <c r="AF247" s="13">
        <f t="shared" si="471"/>
        <v>13</v>
      </c>
      <c r="AG247" s="13">
        <f t="shared" si="456"/>
        <v>2</v>
      </c>
      <c r="AH247" s="14">
        <f t="shared" si="457"/>
        <v>1101013</v>
      </c>
      <c r="AI247" s="14" t="str">
        <f t="shared" si="458"/>
        <v>吉拉3突</v>
      </c>
      <c r="AJ247" s="25" t="s">
        <v>162</v>
      </c>
      <c r="AK247" s="14">
        <v>1</v>
      </c>
      <c r="AL247" s="14">
        <f t="shared" si="459"/>
        <v>3</v>
      </c>
      <c r="AM247" s="14">
        <f>INDEX(属性投放!$DE$6:$DE$85,(卡牌属性!AG247-2)*20+卡牌属性!AL247)</f>
        <v>139</v>
      </c>
      <c r="AN247" s="14">
        <f t="shared" si="521"/>
        <v>139</v>
      </c>
      <c r="AO247" s="14">
        <f t="shared" si="521"/>
        <v>139</v>
      </c>
      <c r="AP247" s="14">
        <f t="shared" si="521"/>
        <v>139</v>
      </c>
      <c r="AQ247" s="14">
        <f t="shared" si="521"/>
        <v>139</v>
      </c>
      <c r="AR247" s="14">
        <f>INDEX(属性投放!$DF$6:$DF$85,(卡牌属性!AG247-2)*20+卡牌属性!AL247)</f>
        <v>45</v>
      </c>
      <c r="AS247" s="14">
        <f t="shared" si="522"/>
        <v>45</v>
      </c>
      <c r="AT247" s="14">
        <f t="shared" si="522"/>
        <v>45</v>
      </c>
      <c r="AU247" s="14">
        <f t="shared" si="522"/>
        <v>45</v>
      </c>
      <c r="AV247" s="14">
        <f t="shared" si="522"/>
        <v>45</v>
      </c>
      <c r="AW247" s="14">
        <f>INDEX(属性投放!$DG$6:$DG$85,(卡牌属性!AG247-2)*20+卡牌属性!AL247)</f>
        <v>645</v>
      </c>
      <c r="AX247" s="14">
        <f t="shared" si="523"/>
        <v>645</v>
      </c>
      <c r="AY247" s="14">
        <f t="shared" si="523"/>
        <v>645</v>
      </c>
      <c r="AZ247" s="14">
        <f t="shared" si="523"/>
        <v>645</v>
      </c>
      <c r="BA247" s="14">
        <f t="shared" si="523"/>
        <v>645</v>
      </c>
      <c r="BB247" s="14">
        <f>INDEX(属性投放!$DK$6:$DK$85,(卡牌属性!AG247-2)*20+卡牌属性!AL247)</f>
        <v>12</v>
      </c>
      <c r="BC247" s="14">
        <f t="shared" si="524"/>
        <v>12</v>
      </c>
      <c r="BD247" s="14">
        <f t="shared" si="524"/>
        <v>12</v>
      </c>
      <c r="BE247" s="14">
        <f t="shared" si="524"/>
        <v>12</v>
      </c>
      <c r="BF247" s="14">
        <f t="shared" si="524"/>
        <v>12</v>
      </c>
      <c r="BG247" s="14">
        <f>INDEX(属性投放!$DL$6:$DL$85,(卡牌属性!AG247-2)*20+卡牌属性!AL247)</f>
        <v>6</v>
      </c>
      <c r="BH247" s="14">
        <f t="shared" si="525"/>
        <v>6</v>
      </c>
      <c r="BI247" s="14">
        <f t="shared" si="525"/>
        <v>6</v>
      </c>
      <c r="BJ247" s="14">
        <f t="shared" si="525"/>
        <v>6</v>
      </c>
      <c r="BK247" s="14">
        <f t="shared" si="525"/>
        <v>6</v>
      </c>
      <c r="BL247" s="14">
        <f>INDEX(属性投放!$DM$6:$DM$85,(卡牌属性!AG247-2)*20+卡牌属性!AL247)</f>
        <v>60</v>
      </c>
      <c r="BM247" s="14">
        <f t="shared" si="526"/>
        <v>60</v>
      </c>
      <c r="BN247" s="14">
        <f t="shared" si="526"/>
        <v>60</v>
      </c>
      <c r="BO247" s="14">
        <f t="shared" si="526"/>
        <v>60</v>
      </c>
      <c r="BP247" s="14">
        <f t="shared" si="526"/>
        <v>60</v>
      </c>
      <c r="BU247" s="13">
        <v>243</v>
      </c>
      <c r="BV247" s="13">
        <f t="shared" si="460"/>
        <v>13</v>
      </c>
      <c r="BW247" s="14">
        <f t="shared" si="461"/>
        <v>2</v>
      </c>
      <c r="BX247" s="14">
        <f t="shared" si="462"/>
        <v>1102013</v>
      </c>
      <c r="BY247" s="14" t="str">
        <f t="shared" si="463"/>
        <v>塞伯罗斯3突</v>
      </c>
      <c r="BZ247" s="25" t="s">
        <v>162</v>
      </c>
      <c r="CA247" s="14">
        <v>2</v>
      </c>
      <c r="CB247" s="14">
        <f t="shared" si="464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674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674</v>
      </c>
      <c r="CN247" s="14">
        <f>INDEX(属性投放!$BD$6:$BD$85,(BW247-2)*20+CB247)</f>
        <v>60</v>
      </c>
      <c r="CQ247" s="13">
        <v>243</v>
      </c>
      <c r="CR247" s="13">
        <f t="shared" si="472"/>
        <v>5</v>
      </c>
      <c r="CS247" s="13">
        <f t="shared" si="473"/>
        <v>35</v>
      </c>
      <c r="CT247" s="14">
        <f t="shared" si="474"/>
        <v>3</v>
      </c>
      <c r="CU247" s="14">
        <f t="shared" si="475"/>
        <v>1102005</v>
      </c>
      <c r="CV247" s="14" t="str">
        <f>INDEX($O$6:$O$36,CR247)&amp;"-"&amp;INDEX(属性投放!$AB$7:$AB$36,CX247)&amp;"-魂火-"&amp;CZ247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701</v>
      </c>
      <c r="CZ247" s="14">
        <f>INDEX(属性投放!$AM$7:$AM$58,CS247)</f>
        <v>2</v>
      </c>
      <c r="DA247" s="14">
        <f t="shared" si="465"/>
        <v>35</v>
      </c>
      <c r="DB247" s="14">
        <f>INDEX(属性投放!$AN$7:$AN$58,DA247)</f>
        <v>107</v>
      </c>
      <c r="DC247" s="14" t="s">
        <v>702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703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704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6"/>
        <v>1102013</v>
      </c>
      <c r="DQ247" s="14" t="str">
        <f t="shared" si="467"/>
        <v>塞伯罗斯3突</v>
      </c>
      <c r="DR247" s="14">
        <f t="shared" si="476"/>
        <v>3</v>
      </c>
      <c r="DS247" s="14">
        <f t="shared" si="477"/>
        <v>3</v>
      </c>
      <c r="DT247" s="14">
        <f t="shared" si="478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7"/>
        <v>235</v>
      </c>
      <c r="EC247" s="14">
        <f t="shared" si="528"/>
        <v>284</v>
      </c>
      <c r="ED247" s="14">
        <f t="shared" si="529"/>
        <v>337</v>
      </c>
      <c r="EE247" s="14">
        <f t="shared" si="530"/>
        <v>337</v>
      </c>
      <c r="EF247" s="14">
        <f t="shared" si="531"/>
        <v>415</v>
      </c>
      <c r="EG247" s="14">
        <f t="shared" si="532"/>
        <v>90</v>
      </c>
      <c r="EH247" s="14">
        <f t="shared" si="533"/>
        <v>105</v>
      </c>
      <c r="EI247" s="14">
        <f t="shared" si="534"/>
        <v>105</v>
      </c>
      <c r="EJ247" s="14">
        <f t="shared" si="535"/>
        <v>124</v>
      </c>
      <c r="EK247" s="14">
        <f t="shared" si="536"/>
        <v>143</v>
      </c>
      <c r="EL247" s="14">
        <f t="shared" si="537"/>
        <v>1650</v>
      </c>
      <c r="EM247" s="14">
        <f t="shared" si="538"/>
        <v>1940</v>
      </c>
      <c r="EN247" s="14">
        <f t="shared" si="539"/>
        <v>1940</v>
      </c>
      <c r="EO247" s="14">
        <f t="shared" si="540"/>
        <v>2270</v>
      </c>
      <c r="EP247" s="14">
        <f t="shared" si="541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  <c r="FF247" s="14">
        <f>INDEX(属性投放!$BP$6:$BP$85,(卡牌属性!$DU247-2)*20+卡牌属性!$DV247)</f>
        <v>50</v>
      </c>
      <c r="FG247" s="14">
        <f>INDEX(属性投放!$BP$6:$BP$85,(卡牌属性!$DU247-2)*20+卡牌属性!$DV247)</f>
        <v>50</v>
      </c>
      <c r="FH247" s="14">
        <f>INDEX(属性投放!$BP$6:$BP$85,(卡牌属性!$DU247-2)*20+卡牌属性!$DV247)</f>
        <v>50</v>
      </c>
      <c r="FI247" s="14">
        <f>INDEX(属性投放!$BP$6:$BP$85,(卡牌属性!$DU247-2)*20+卡牌属性!$DV247)</f>
        <v>50</v>
      </c>
      <c r="FJ247" s="14">
        <f>INDEX(属性投放!$BP$6:$BP$85,(卡牌属性!$DU247-2)*20+卡牌属性!$DV247)</f>
        <v>50</v>
      </c>
      <c r="FK247" s="14">
        <f>INDEX(属性投放!$BQ$6:$BQ$85,(卡牌属性!$DU247-2)*20+卡牌属性!$DV247)</f>
        <v>25</v>
      </c>
      <c r="FL247" s="14">
        <f>INDEX(属性投放!$BQ$6:$BQ$85,(卡牌属性!$DU247-2)*20+卡牌属性!$DV247)</f>
        <v>25</v>
      </c>
      <c r="FM247" s="14">
        <f>INDEX(属性投放!$BQ$6:$BQ$85,(卡牌属性!$DU247-2)*20+卡牌属性!$DV247)</f>
        <v>25</v>
      </c>
      <c r="FN247" s="14">
        <f>INDEX(属性投放!$BQ$6:$BQ$85,(卡牌属性!$DU247-2)*20+卡牌属性!$DV247)</f>
        <v>25</v>
      </c>
      <c r="FO247" s="14">
        <f>INDEX(属性投放!$BQ$6:$BQ$85,(卡牌属性!$DU247-2)*20+卡牌属性!$DV247)</f>
        <v>25</v>
      </c>
      <c r="FP247" s="14">
        <f>INDEX(属性投放!$BR$6:$BR$85,(卡牌属性!$DU247-2)*20+卡牌属性!$DV247)</f>
        <v>500</v>
      </c>
      <c r="FQ247" s="14">
        <f>INDEX(属性投放!$BR$6:$BR$85,(卡牌属性!$DU247-2)*20+卡牌属性!$DV247)</f>
        <v>500</v>
      </c>
      <c r="FR247" s="14">
        <f>INDEX(属性投放!$BR$6:$BR$85,(卡牌属性!$DU247-2)*20+卡牌属性!$DV247)</f>
        <v>500</v>
      </c>
      <c r="FS247" s="14">
        <f>INDEX(属性投放!$BR$6:$BR$85,(卡牌属性!$DU247-2)*20+卡牌属性!$DV247)</f>
        <v>500</v>
      </c>
      <c r="FT247" s="14">
        <f>INDEX(属性投放!$BR$6:$BR$85,(卡牌属性!$DU247-2)*20+卡牌属性!$DV247)</f>
        <v>500</v>
      </c>
    </row>
    <row r="248" spans="31:176" ht="16.5" x14ac:dyDescent="0.2">
      <c r="AE248" s="13">
        <v>244</v>
      </c>
      <c r="AF248" s="13">
        <f t="shared" si="471"/>
        <v>13</v>
      </c>
      <c r="AG248" s="13">
        <f t="shared" si="456"/>
        <v>2</v>
      </c>
      <c r="AH248" s="14">
        <f t="shared" si="457"/>
        <v>1101013</v>
      </c>
      <c r="AI248" s="14" t="str">
        <f t="shared" si="458"/>
        <v>吉拉4突</v>
      </c>
      <c r="AJ248" s="25" t="s">
        <v>162</v>
      </c>
      <c r="AK248" s="14">
        <v>1</v>
      </c>
      <c r="AL248" s="14">
        <f t="shared" si="459"/>
        <v>4</v>
      </c>
      <c r="AM248" s="14">
        <f>INDEX(属性投放!$DE$6:$DE$85,(卡牌属性!AG248-2)*20+卡牌属性!AL248)</f>
        <v>288</v>
      </c>
      <c r="AN248" s="14">
        <f t="shared" si="521"/>
        <v>288</v>
      </c>
      <c r="AO248" s="14">
        <f t="shared" si="521"/>
        <v>288</v>
      </c>
      <c r="AP248" s="14">
        <f t="shared" si="521"/>
        <v>288</v>
      </c>
      <c r="AQ248" s="14">
        <f t="shared" si="521"/>
        <v>288</v>
      </c>
      <c r="AR248" s="14">
        <f>INDEX(属性投放!$DF$6:$DF$85,(卡牌属性!AG248-2)*20+卡牌属性!AL248)</f>
        <v>120</v>
      </c>
      <c r="AS248" s="14">
        <f t="shared" si="522"/>
        <v>120</v>
      </c>
      <c r="AT248" s="14">
        <f t="shared" si="522"/>
        <v>120</v>
      </c>
      <c r="AU248" s="14">
        <f t="shared" si="522"/>
        <v>120</v>
      </c>
      <c r="AV248" s="14">
        <f t="shared" si="522"/>
        <v>120</v>
      </c>
      <c r="AW248" s="14">
        <f>INDEX(属性投放!$DG$6:$DG$85,(卡牌属性!AG248-2)*20+卡牌属性!AL248)</f>
        <v>1390</v>
      </c>
      <c r="AX248" s="14">
        <f t="shared" si="523"/>
        <v>1390</v>
      </c>
      <c r="AY248" s="14">
        <f t="shared" si="523"/>
        <v>1390</v>
      </c>
      <c r="AZ248" s="14">
        <f t="shared" si="523"/>
        <v>1390</v>
      </c>
      <c r="BA248" s="14">
        <f t="shared" si="523"/>
        <v>1390</v>
      </c>
      <c r="BB248" s="14">
        <f>INDEX(属性投放!$DK$6:$DK$85,(卡牌属性!AG248-2)*20+卡牌属性!AL248)</f>
        <v>22</v>
      </c>
      <c r="BC248" s="14">
        <f t="shared" si="524"/>
        <v>22</v>
      </c>
      <c r="BD248" s="14">
        <f t="shared" si="524"/>
        <v>22</v>
      </c>
      <c r="BE248" s="14">
        <f t="shared" si="524"/>
        <v>22</v>
      </c>
      <c r="BF248" s="14">
        <f t="shared" si="524"/>
        <v>22</v>
      </c>
      <c r="BG248" s="14">
        <f>INDEX(属性投放!$DL$6:$DL$85,(卡牌属性!AG248-2)*20+卡牌属性!AL248)</f>
        <v>11</v>
      </c>
      <c r="BH248" s="14">
        <f t="shared" si="525"/>
        <v>11</v>
      </c>
      <c r="BI248" s="14">
        <f t="shared" si="525"/>
        <v>11</v>
      </c>
      <c r="BJ248" s="14">
        <f t="shared" si="525"/>
        <v>11</v>
      </c>
      <c r="BK248" s="14">
        <f t="shared" si="525"/>
        <v>11</v>
      </c>
      <c r="BL248" s="14">
        <f>INDEX(属性投放!$DM$6:$DM$85,(卡牌属性!AG248-2)*20+卡牌属性!AL248)</f>
        <v>110</v>
      </c>
      <c r="BM248" s="14">
        <f t="shared" si="526"/>
        <v>110</v>
      </c>
      <c r="BN248" s="14">
        <f t="shared" si="526"/>
        <v>110</v>
      </c>
      <c r="BO248" s="14">
        <f t="shared" si="526"/>
        <v>110</v>
      </c>
      <c r="BP248" s="14">
        <f t="shared" si="526"/>
        <v>110</v>
      </c>
      <c r="BU248" s="13">
        <v>244</v>
      </c>
      <c r="BV248" s="13">
        <f t="shared" si="460"/>
        <v>13</v>
      </c>
      <c r="BW248" s="14">
        <f t="shared" si="461"/>
        <v>2</v>
      </c>
      <c r="BX248" s="14">
        <f t="shared" si="462"/>
        <v>1102013</v>
      </c>
      <c r="BY248" s="14" t="str">
        <f t="shared" si="463"/>
        <v>塞伯罗斯4突</v>
      </c>
      <c r="BZ248" s="25" t="s">
        <v>162</v>
      </c>
      <c r="CA248" s="14">
        <v>2</v>
      </c>
      <c r="CB248" s="14">
        <f t="shared" si="464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674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674</v>
      </c>
      <c r="CN248" s="14">
        <f>INDEX(属性投放!$BD$6:$BD$85,(BW248-2)*20+CB248)</f>
        <v>80</v>
      </c>
      <c r="CQ248" s="13">
        <v>244</v>
      </c>
      <c r="CR248" s="13">
        <f t="shared" si="472"/>
        <v>5</v>
      </c>
      <c r="CS248" s="13">
        <f t="shared" si="473"/>
        <v>36</v>
      </c>
      <c r="CT248" s="14">
        <f t="shared" si="474"/>
        <v>3</v>
      </c>
      <c r="CU248" s="14">
        <f t="shared" si="475"/>
        <v>1102005</v>
      </c>
      <c r="CV248" s="14" t="str">
        <f>INDEX($O$6:$O$36,CR248)&amp;"-"&amp;INDEX(属性投放!$AB$7:$AB$36,CX248)&amp;"-魂火-"&amp;CZ248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701</v>
      </c>
      <c r="CZ248" s="14">
        <f>INDEX(属性投放!$AM$7:$AM$58,CS248)</f>
        <v>3</v>
      </c>
      <c r="DA248" s="14">
        <f t="shared" si="465"/>
        <v>36</v>
      </c>
      <c r="DB248" s="14">
        <f>INDEX(属性投放!$AN$7:$AN$58,DA248)</f>
        <v>110</v>
      </c>
      <c r="DC248" s="14" t="s">
        <v>702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703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704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6"/>
        <v>1102013</v>
      </c>
      <c r="DQ248" s="14" t="str">
        <f t="shared" si="467"/>
        <v>塞伯罗斯4突</v>
      </c>
      <c r="DR248" s="14">
        <f t="shared" si="476"/>
        <v>3</v>
      </c>
      <c r="DS248" s="14">
        <f t="shared" si="477"/>
        <v>3</v>
      </c>
      <c r="DT248" s="14">
        <f t="shared" si="478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7"/>
        <v>345</v>
      </c>
      <c r="EC248" s="14">
        <f t="shared" si="528"/>
        <v>414</v>
      </c>
      <c r="ED248" s="14">
        <f t="shared" si="529"/>
        <v>487</v>
      </c>
      <c r="EE248" s="14">
        <f t="shared" si="530"/>
        <v>487</v>
      </c>
      <c r="EF248" s="14">
        <f t="shared" si="531"/>
        <v>585</v>
      </c>
      <c r="EG248" s="14">
        <f t="shared" si="532"/>
        <v>145</v>
      </c>
      <c r="EH248" s="14">
        <f t="shared" si="533"/>
        <v>170</v>
      </c>
      <c r="EI248" s="14">
        <f t="shared" si="534"/>
        <v>170</v>
      </c>
      <c r="EJ248" s="14">
        <f t="shared" si="535"/>
        <v>199</v>
      </c>
      <c r="EK248" s="14">
        <f t="shared" si="536"/>
        <v>228</v>
      </c>
      <c r="EL248" s="14">
        <f t="shared" si="537"/>
        <v>2750</v>
      </c>
      <c r="EM248" s="14">
        <f t="shared" si="538"/>
        <v>3240</v>
      </c>
      <c r="EN248" s="14">
        <f t="shared" si="539"/>
        <v>3240</v>
      </c>
      <c r="EO248" s="14">
        <f t="shared" si="540"/>
        <v>3770</v>
      </c>
      <c r="EP248" s="14">
        <f t="shared" si="541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  <c r="FF248" s="14">
        <f>INDEX(属性投放!$BP$6:$BP$85,(卡牌属性!$DU248-2)*20+卡牌属性!$DV248)</f>
        <v>60</v>
      </c>
      <c r="FG248" s="14">
        <f>INDEX(属性投放!$BP$6:$BP$85,(卡牌属性!$DU248-2)*20+卡牌属性!$DV248)</f>
        <v>60</v>
      </c>
      <c r="FH248" s="14">
        <f>INDEX(属性投放!$BP$6:$BP$85,(卡牌属性!$DU248-2)*20+卡牌属性!$DV248)</f>
        <v>60</v>
      </c>
      <c r="FI248" s="14">
        <f>INDEX(属性投放!$BP$6:$BP$85,(卡牌属性!$DU248-2)*20+卡牌属性!$DV248)</f>
        <v>60</v>
      </c>
      <c r="FJ248" s="14">
        <f>INDEX(属性投放!$BP$6:$BP$85,(卡牌属性!$DU248-2)*20+卡牌属性!$DV248)</f>
        <v>60</v>
      </c>
      <c r="FK248" s="14">
        <f>INDEX(属性投放!$BQ$6:$BQ$85,(卡牌属性!$DU248-2)*20+卡牌属性!$DV248)</f>
        <v>30</v>
      </c>
      <c r="FL248" s="14">
        <f>INDEX(属性投放!$BQ$6:$BQ$85,(卡牌属性!$DU248-2)*20+卡牌属性!$DV248)</f>
        <v>30</v>
      </c>
      <c r="FM248" s="14">
        <f>INDEX(属性投放!$BQ$6:$BQ$85,(卡牌属性!$DU248-2)*20+卡牌属性!$DV248)</f>
        <v>30</v>
      </c>
      <c r="FN248" s="14">
        <f>INDEX(属性投放!$BQ$6:$BQ$85,(卡牌属性!$DU248-2)*20+卡牌属性!$DV248)</f>
        <v>30</v>
      </c>
      <c r="FO248" s="14">
        <f>INDEX(属性投放!$BQ$6:$BQ$85,(卡牌属性!$DU248-2)*20+卡牌属性!$DV248)</f>
        <v>30</v>
      </c>
      <c r="FP248" s="14">
        <f>INDEX(属性投放!$BR$6:$BR$85,(卡牌属性!$DU248-2)*20+卡牌属性!$DV248)</f>
        <v>600</v>
      </c>
      <c r="FQ248" s="14">
        <f>INDEX(属性投放!$BR$6:$BR$85,(卡牌属性!$DU248-2)*20+卡牌属性!$DV248)</f>
        <v>600</v>
      </c>
      <c r="FR248" s="14">
        <f>INDEX(属性投放!$BR$6:$BR$85,(卡牌属性!$DU248-2)*20+卡牌属性!$DV248)</f>
        <v>600</v>
      </c>
      <c r="FS248" s="14">
        <f>INDEX(属性投放!$BR$6:$BR$85,(卡牌属性!$DU248-2)*20+卡牌属性!$DV248)</f>
        <v>600</v>
      </c>
      <c r="FT248" s="14">
        <f>INDEX(属性投放!$BR$6:$BR$85,(卡牌属性!$DU248-2)*20+卡牌属性!$DV248)</f>
        <v>600</v>
      </c>
    </row>
    <row r="249" spans="31:176" ht="16.5" x14ac:dyDescent="0.2">
      <c r="AE249" s="13">
        <v>245</v>
      </c>
      <c r="AF249" s="13">
        <f t="shared" si="471"/>
        <v>13</v>
      </c>
      <c r="AG249" s="13">
        <f t="shared" si="456"/>
        <v>2</v>
      </c>
      <c r="AH249" s="14">
        <f t="shared" si="457"/>
        <v>1101013</v>
      </c>
      <c r="AI249" s="14" t="str">
        <f t="shared" si="458"/>
        <v>吉拉5突</v>
      </c>
      <c r="AJ249" s="25" t="s">
        <v>162</v>
      </c>
      <c r="AK249" s="14">
        <v>1</v>
      </c>
      <c r="AL249" s="14">
        <f t="shared" si="459"/>
        <v>5</v>
      </c>
      <c r="AM249" s="14">
        <f>INDEX(属性投放!$DE$6:$DE$85,(卡牌属性!AG249-2)*20+卡牌属性!AL249)</f>
        <v>351</v>
      </c>
      <c r="AN249" s="14">
        <f t="shared" si="521"/>
        <v>351</v>
      </c>
      <c r="AO249" s="14">
        <f t="shared" si="521"/>
        <v>351</v>
      </c>
      <c r="AP249" s="14">
        <f t="shared" si="521"/>
        <v>351</v>
      </c>
      <c r="AQ249" s="14">
        <f t="shared" si="521"/>
        <v>351</v>
      </c>
      <c r="AR249" s="14">
        <f>INDEX(属性投放!$DF$6:$DF$85,(卡牌属性!AG249-2)*20+卡牌属性!AL249)</f>
        <v>151</v>
      </c>
      <c r="AS249" s="14">
        <f t="shared" si="522"/>
        <v>151</v>
      </c>
      <c r="AT249" s="14">
        <f t="shared" si="522"/>
        <v>151</v>
      </c>
      <c r="AU249" s="14">
        <f t="shared" si="522"/>
        <v>151</v>
      </c>
      <c r="AV249" s="14">
        <f t="shared" si="522"/>
        <v>151</v>
      </c>
      <c r="AW249" s="14">
        <f>INDEX(属性投放!$DG$6:$DG$85,(卡牌属性!AG249-2)*20+卡牌属性!AL249)</f>
        <v>1705</v>
      </c>
      <c r="AX249" s="14">
        <f t="shared" si="523"/>
        <v>1705</v>
      </c>
      <c r="AY249" s="14">
        <f t="shared" si="523"/>
        <v>1705</v>
      </c>
      <c r="AZ249" s="14">
        <f t="shared" si="523"/>
        <v>1705</v>
      </c>
      <c r="BA249" s="14">
        <f t="shared" si="523"/>
        <v>1705</v>
      </c>
      <c r="BB249" s="14">
        <f>INDEX(属性投放!$DK$6:$DK$85,(卡牌属性!AG249-2)*20+卡牌属性!AL249)</f>
        <v>22</v>
      </c>
      <c r="BC249" s="14">
        <f t="shared" si="524"/>
        <v>22</v>
      </c>
      <c r="BD249" s="14">
        <f t="shared" si="524"/>
        <v>22</v>
      </c>
      <c r="BE249" s="14">
        <f t="shared" si="524"/>
        <v>22</v>
      </c>
      <c r="BF249" s="14">
        <f t="shared" si="524"/>
        <v>22</v>
      </c>
      <c r="BG249" s="14">
        <f>INDEX(属性投放!$DL$6:$DL$85,(卡牌属性!AG249-2)*20+卡牌属性!AL249)</f>
        <v>11</v>
      </c>
      <c r="BH249" s="14">
        <f t="shared" si="525"/>
        <v>11</v>
      </c>
      <c r="BI249" s="14">
        <f t="shared" si="525"/>
        <v>11</v>
      </c>
      <c r="BJ249" s="14">
        <f t="shared" si="525"/>
        <v>11</v>
      </c>
      <c r="BK249" s="14">
        <f t="shared" si="525"/>
        <v>11</v>
      </c>
      <c r="BL249" s="14">
        <f>INDEX(属性投放!$DM$6:$DM$85,(卡牌属性!AG249-2)*20+卡牌属性!AL249)</f>
        <v>110</v>
      </c>
      <c r="BM249" s="14">
        <f t="shared" si="526"/>
        <v>110</v>
      </c>
      <c r="BN249" s="14">
        <f t="shared" si="526"/>
        <v>110</v>
      </c>
      <c r="BO249" s="14">
        <f t="shared" si="526"/>
        <v>110</v>
      </c>
      <c r="BP249" s="14">
        <f t="shared" si="526"/>
        <v>110</v>
      </c>
      <c r="BU249" s="13">
        <v>245</v>
      </c>
      <c r="BV249" s="13">
        <f t="shared" si="460"/>
        <v>13</v>
      </c>
      <c r="BW249" s="14">
        <f t="shared" si="461"/>
        <v>2</v>
      </c>
      <c r="BX249" s="14">
        <f t="shared" si="462"/>
        <v>1102013</v>
      </c>
      <c r="BY249" s="14" t="str">
        <f t="shared" si="463"/>
        <v>塞伯罗斯5突</v>
      </c>
      <c r="BZ249" s="25" t="s">
        <v>162</v>
      </c>
      <c r="CA249" s="14">
        <v>2</v>
      </c>
      <c r="CB249" s="14">
        <f t="shared" si="464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674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674</v>
      </c>
      <c r="CN249" s="14">
        <f>INDEX(属性投放!$BD$6:$BD$85,(BW249-2)*20+CB249)</f>
        <v>80</v>
      </c>
      <c r="CQ249" s="13">
        <v>245</v>
      </c>
      <c r="CR249" s="13">
        <f t="shared" si="472"/>
        <v>5</v>
      </c>
      <c r="CS249" s="13">
        <f t="shared" si="473"/>
        <v>37</v>
      </c>
      <c r="CT249" s="14">
        <f t="shared" si="474"/>
        <v>3</v>
      </c>
      <c r="CU249" s="14">
        <f t="shared" si="475"/>
        <v>1102005</v>
      </c>
      <c r="CV249" s="14" t="str">
        <f>INDEX($O$6:$O$36,CR249)&amp;"-"&amp;INDEX(属性投放!$AB$7:$AB$36,CX249)&amp;"-魂火-"&amp;CZ249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701</v>
      </c>
      <c r="CZ249" s="14">
        <f>INDEX(属性投放!$AM$7:$AM$58,CS249)</f>
        <v>1</v>
      </c>
      <c r="DA249" s="14">
        <f t="shared" si="465"/>
        <v>37</v>
      </c>
      <c r="DB249" s="14">
        <f>INDEX(属性投放!$AN$7:$AN$58,DA249)</f>
        <v>112</v>
      </c>
      <c r="DC249" s="14" t="s">
        <v>702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703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704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6"/>
        <v>1102013</v>
      </c>
      <c r="DQ249" s="14" t="str">
        <f t="shared" si="467"/>
        <v>塞伯罗斯5突</v>
      </c>
      <c r="DR249" s="14">
        <f t="shared" si="476"/>
        <v>3</v>
      </c>
      <c r="DS249" s="14">
        <f t="shared" si="477"/>
        <v>3</v>
      </c>
      <c r="DT249" s="14">
        <f t="shared" si="478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7"/>
        <v>485</v>
      </c>
      <c r="EC249" s="14">
        <f t="shared" si="528"/>
        <v>574</v>
      </c>
      <c r="ED249" s="14">
        <f t="shared" si="529"/>
        <v>667</v>
      </c>
      <c r="EE249" s="14">
        <f t="shared" si="530"/>
        <v>667</v>
      </c>
      <c r="EF249" s="14">
        <f t="shared" si="531"/>
        <v>775</v>
      </c>
      <c r="EG249" s="14">
        <f t="shared" si="532"/>
        <v>215</v>
      </c>
      <c r="EH249" s="14">
        <f t="shared" si="533"/>
        <v>250</v>
      </c>
      <c r="EI249" s="14">
        <f t="shared" si="534"/>
        <v>250</v>
      </c>
      <c r="EJ249" s="14">
        <f t="shared" si="535"/>
        <v>289</v>
      </c>
      <c r="EK249" s="14">
        <f t="shared" si="536"/>
        <v>328</v>
      </c>
      <c r="EL249" s="14">
        <f t="shared" si="537"/>
        <v>4150</v>
      </c>
      <c r="EM249" s="14">
        <f t="shared" si="538"/>
        <v>4840</v>
      </c>
      <c r="EN249" s="14">
        <f t="shared" si="539"/>
        <v>4840</v>
      </c>
      <c r="EO249" s="14">
        <f t="shared" si="540"/>
        <v>5570</v>
      </c>
      <c r="EP249" s="14">
        <f t="shared" si="541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  <c r="FF249" s="14">
        <f>INDEX(属性投放!$BP$6:$BP$85,(卡牌属性!$DU249-2)*20+卡牌属性!$DV249)</f>
        <v>80</v>
      </c>
      <c r="FG249" s="14">
        <f>INDEX(属性投放!$BP$6:$BP$85,(卡牌属性!$DU249-2)*20+卡牌属性!$DV249)</f>
        <v>80</v>
      </c>
      <c r="FH249" s="14">
        <f>INDEX(属性投放!$BP$6:$BP$85,(卡牌属性!$DU249-2)*20+卡牌属性!$DV249)</f>
        <v>80</v>
      </c>
      <c r="FI249" s="14">
        <f>INDEX(属性投放!$BP$6:$BP$85,(卡牌属性!$DU249-2)*20+卡牌属性!$DV249)</f>
        <v>80</v>
      </c>
      <c r="FJ249" s="14">
        <f>INDEX(属性投放!$BP$6:$BP$85,(卡牌属性!$DU249-2)*20+卡牌属性!$DV249)</f>
        <v>80</v>
      </c>
      <c r="FK249" s="14">
        <f>INDEX(属性投放!$BQ$6:$BQ$85,(卡牌属性!$DU249-2)*20+卡牌属性!$DV249)</f>
        <v>40</v>
      </c>
      <c r="FL249" s="14">
        <f>INDEX(属性投放!$BQ$6:$BQ$85,(卡牌属性!$DU249-2)*20+卡牌属性!$DV249)</f>
        <v>40</v>
      </c>
      <c r="FM249" s="14">
        <f>INDEX(属性投放!$BQ$6:$BQ$85,(卡牌属性!$DU249-2)*20+卡牌属性!$DV249)</f>
        <v>40</v>
      </c>
      <c r="FN249" s="14">
        <f>INDEX(属性投放!$BQ$6:$BQ$85,(卡牌属性!$DU249-2)*20+卡牌属性!$DV249)</f>
        <v>40</v>
      </c>
      <c r="FO249" s="14">
        <f>INDEX(属性投放!$BQ$6:$BQ$85,(卡牌属性!$DU249-2)*20+卡牌属性!$DV249)</f>
        <v>40</v>
      </c>
      <c r="FP249" s="14">
        <f>INDEX(属性投放!$BR$6:$BR$85,(卡牌属性!$DU249-2)*20+卡牌属性!$DV249)</f>
        <v>800</v>
      </c>
      <c r="FQ249" s="14">
        <f>INDEX(属性投放!$BR$6:$BR$85,(卡牌属性!$DU249-2)*20+卡牌属性!$DV249)</f>
        <v>800</v>
      </c>
      <c r="FR249" s="14">
        <f>INDEX(属性投放!$BR$6:$BR$85,(卡牌属性!$DU249-2)*20+卡牌属性!$DV249)</f>
        <v>800</v>
      </c>
      <c r="FS249" s="14">
        <f>INDEX(属性投放!$BR$6:$BR$85,(卡牌属性!$DU249-2)*20+卡牌属性!$DV249)</f>
        <v>800</v>
      </c>
      <c r="FT249" s="14">
        <f>INDEX(属性投放!$BR$6:$BR$85,(卡牌属性!$DU249-2)*20+卡牌属性!$DV249)</f>
        <v>800</v>
      </c>
    </row>
    <row r="250" spans="31:176" ht="16.5" x14ac:dyDescent="0.2">
      <c r="AE250" s="13">
        <v>246</v>
      </c>
      <c r="AF250" s="13">
        <f t="shared" si="471"/>
        <v>13</v>
      </c>
      <c r="AG250" s="13">
        <f t="shared" si="456"/>
        <v>2</v>
      </c>
      <c r="AH250" s="14">
        <f t="shared" si="457"/>
        <v>1101013</v>
      </c>
      <c r="AI250" s="14" t="str">
        <f t="shared" si="458"/>
        <v>吉拉6突</v>
      </c>
      <c r="AJ250" s="25" t="s">
        <v>162</v>
      </c>
      <c r="AK250" s="14">
        <v>1</v>
      </c>
      <c r="AL250" s="14">
        <f t="shared" si="459"/>
        <v>6</v>
      </c>
      <c r="AM250" s="14">
        <f>INDEX(属性投放!$DE$6:$DE$85,(卡牌属性!AG250-2)*20+卡牌属性!AL250)</f>
        <v>414</v>
      </c>
      <c r="AN250" s="14">
        <f t="shared" si="521"/>
        <v>414</v>
      </c>
      <c r="AO250" s="14">
        <f t="shared" si="521"/>
        <v>414</v>
      </c>
      <c r="AP250" s="14">
        <f t="shared" si="521"/>
        <v>414</v>
      </c>
      <c r="AQ250" s="14">
        <f t="shared" si="521"/>
        <v>414</v>
      </c>
      <c r="AR250" s="14">
        <f>INDEX(属性投放!$DF$6:$DF$85,(卡牌属性!AG250-2)*20+卡牌属性!AL250)</f>
        <v>182</v>
      </c>
      <c r="AS250" s="14">
        <f t="shared" si="522"/>
        <v>182</v>
      </c>
      <c r="AT250" s="14">
        <f t="shared" si="522"/>
        <v>182</v>
      </c>
      <c r="AU250" s="14">
        <f t="shared" si="522"/>
        <v>182</v>
      </c>
      <c r="AV250" s="14">
        <f t="shared" si="522"/>
        <v>182</v>
      </c>
      <c r="AW250" s="14">
        <f>INDEX(属性投放!$DG$6:$DG$85,(卡牌属性!AG250-2)*20+卡牌属性!AL250)</f>
        <v>2020</v>
      </c>
      <c r="AX250" s="14">
        <f t="shared" si="523"/>
        <v>2020</v>
      </c>
      <c r="AY250" s="14">
        <f t="shared" si="523"/>
        <v>2020</v>
      </c>
      <c r="AZ250" s="14">
        <f t="shared" si="523"/>
        <v>2020</v>
      </c>
      <c r="BA250" s="14">
        <f t="shared" si="523"/>
        <v>2020</v>
      </c>
      <c r="BB250" s="14">
        <f>INDEX(属性投放!$DK$6:$DK$85,(卡牌属性!AG250-2)*20+卡牌属性!AL250)</f>
        <v>22</v>
      </c>
      <c r="BC250" s="14">
        <f t="shared" si="524"/>
        <v>22</v>
      </c>
      <c r="BD250" s="14">
        <f t="shared" si="524"/>
        <v>22</v>
      </c>
      <c r="BE250" s="14">
        <f t="shared" si="524"/>
        <v>22</v>
      </c>
      <c r="BF250" s="14">
        <f t="shared" si="524"/>
        <v>22</v>
      </c>
      <c r="BG250" s="14">
        <f>INDEX(属性投放!$DL$6:$DL$85,(卡牌属性!AG250-2)*20+卡牌属性!AL250)</f>
        <v>11</v>
      </c>
      <c r="BH250" s="14">
        <f t="shared" si="525"/>
        <v>11</v>
      </c>
      <c r="BI250" s="14">
        <f t="shared" si="525"/>
        <v>11</v>
      </c>
      <c r="BJ250" s="14">
        <f t="shared" si="525"/>
        <v>11</v>
      </c>
      <c r="BK250" s="14">
        <f t="shared" si="525"/>
        <v>11</v>
      </c>
      <c r="BL250" s="14">
        <f>INDEX(属性投放!$DM$6:$DM$85,(卡牌属性!AG250-2)*20+卡牌属性!AL250)</f>
        <v>110</v>
      </c>
      <c r="BM250" s="14">
        <f t="shared" si="526"/>
        <v>110</v>
      </c>
      <c r="BN250" s="14">
        <f t="shared" si="526"/>
        <v>110</v>
      </c>
      <c r="BO250" s="14">
        <f t="shared" si="526"/>
        <v>110</v>
      </c>
      <c r="BP250" s="14">
        <f t="shared" si="526"/>
        <v>110</v>
      </c>
      <c r="BU250" s="13">
        <v>246</v>
      </c>
      <c r="BV250" s="13">
        <f t="shared" si="460"/>
        <v>13</v>
      </c>
      <c r="BW250" s="14">
        <f t="shared" si="461"/>
        <v>2</v>
      </c>
      <c r="BX250" s="14">
        <f t="shared" si="462"/>
        <v>1102013</v>
      </c>
      <c r="BY250" s="14" t="str">
        <f t="shared" si="463"/>
        <v>塞伯罗斯6突</v>
      </c>
      <c r="BZ250" s="25" t="s">
        <v>162</v>
      </c>
      <c r="CA250" s="14">
        <v>2</v>
      </c>
      <c r="CB250" s="14">
        <f t="shared" si="464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674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674</v>
      </c>
      <c r="CN250" s="14">
        <f>INDEX(属性投放!$BD$6:$BD$85,(BW250-2)*20+CB250)</f>
        <v>80</v>
      </c>
      <c r="CQ250" s="13">
        <v>246</v>
      </c>
      <c r="CR250" s="13">
        <f t="shared" si="472"/>
        <v>5</v>
      </c>
      <c r="CS250" s="13">
        <f t="shared" si="473"/>
        <v>38</v>
      </c>
      <c r="CT250" s="14">
        <f t="shared" si="474"/>
        <v>3</v>
      </c>
      <c r="CU250" s="14">
        <f t="shared" si="475"/>
        <v>1102005</v>
      </c>
      <c r="CV250" s="14" t="str">
        <f>INDEX($O$6:$O$36,CR250)&amp;"-"&amp;INDEX(属性投放!$AB$7:$AB$36,CX250)&amp;"-魂火-"&amp;CZ250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701</v>
      </c>
      <c r="CZ250" s="14">
        <f>INDEX(属性投放!$AM$7:$AM$58,CS250)</f>
        <v>2</v>
      </c>
      <c r="DA250" s="14">
        <f t="shared" si="465"/>
        <v>38</v>
      </c>
      <c r="DB250" s="14">
        <f>INDEX(属性投放!$AN$7:$AN$58,DA250)</f>
        <v>115</v>
      </c>
      <c r="DC250" s="14" t="s">
        <v>702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703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704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6"/>
        <v>1102013</v>
      </c>
      <c r="DQ250" s="14" t="str">
        <f t="shared" si="467"/>
        <v>塞伯罗斯6突</v>
      </c>
      <c r="DR250" s="14">
        <f t="shared" si="476"/>
        <v>3</v>
      </c>
      <c r="DS250" s="14">
        <f t="shared" si="477"/>
        <v>3</v>
      </c>
      <c r="DT250" s="14">
        <f t="shared" si="478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7"/>
        <v>621</v>
      </c>
      <c r="EC250" s="14">
        <f t="shared" si="528"/>
        <v>724</v>
      </c>
      <c r="ED250" s="14">
        <f t="shared" si="529"/>
        <v>831</v>
      </c>
      <c r="EE250" s="14">
        <f t="shared" si="530"/>
        <v>831</v>
      </c>
      <c r="EF250" s="14">
        <f t="shared" si="531"/>
        <v>946</v>
      </c>
      <c r="EG250" s="14">
        <f t="shared" si="532"/>
        <v>283</v>
      </c>
      <c r="EH250" s="14">
        <f t="shared" si="533"/>
        <v>325</v>
      </c>
      <c r="EI250" s="14">
        <f t="shared" si="534"/>
        <v>325</v>
      </c>
      <c r="EJ250" s="14">
        <f t="shared" si="535"/>
        <v>371</v>
      </c>
      <c r="EK250" s="14">
        <f t="shared" si="536"/>
        <v>417</v>
      </c>
      <c r="EL250" s="14">
        <f t="shared" si="537"/>
        <v>5510</v>
      </c>
      <c r="EM250" s="14">
        <f t="shared" si="538"/>
        <v>6340</v>
      </c>
      <c r="EN250" s="14">
        <f t="shared" si="539"/>
        <v>6340</v>
      </c>
      <c r="EO250" s="14">
        <f t="shared" si="540"/>
        <v>7210</v>
      </c>
      <c r="EP250" s="14">
        <f t="shared" si="541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  <c r="FF250" s="14">
        <f>INDEX(属性投放!$BP$6:$BP$85,(卡牌属性!$DU250-2)*20+卡牌属性!$DV250)</f>
        <v>100</v>
      </c>
      <c r="FG250" s="14">
        <f>INDEX(属性投放!$BP$6:$BP$85,(卡牌属性!$DU250-2)*20+卡牌属性!$DV250)</f>
        <v>100</v>
      </c>
      <c r="FH250" s="14">
        <f>INDEX(属性投放!$BP$6:$BP$85,(卡牌属性!$DU250-2)*20+卡牌属性!$DV250)</f>
        <v>100</v>
      </c>
      <c r="FI250" s="14">
        <f>INDEX(属性投放!$BP$6:$BP$85,(卡牌属性!$DU250-2)*20+卡牌属性!$DV250)</f>
        <v>100</v>
      </c>
      <c r="FJ250" s="14">
        <f>INDEX(属性投放!$BP$6:$BP$85,(卡牌属性!$DU250-2)*20+卡牌属性!$DV250)</f>
        <v>100</v>
      </c>
      <c r="FK250" s="14">
        <f>INDEX(属性投放!$BQ$6:$BQ$85,(卡牌属性!$DU250-2)*20+卡牌属性!$DV250)</f>
        <v>50</v>
      </c>
      <c r="FL250" s="14">
        <f>INDEX(属性投放!$BQ$6:$BQ$85,(卡牌属性!$DU250-2)*20+卡牌属性!$DV250)</f>
        <v>50</v>
      </c>
      <c r="FM250" s="14">
        <f>INDEX(属性投放!$BQ$6:$BQ$85,(卡牌属性!$DU250-2)*20+卡牌属性!$DV250)</f>
        <v>50</v>
      </c>
      <c r="FN250" s="14">
        <f>INDEX(属性投放!$BQ$6:$BQ$85,(卡牌属性!$DU250-2)*20+卡牌属性!$DV250)</f>
        <v>50</v>
      </c>
      <c r="FO250" s="14">
        <f>INDEX(属性投放!$BQ$6:$BQ$85,(卡牌属性!$DU250-2)*20+卡牌属性!$DV250)</f>
        <v>50</v>
      </c>
      <c r="FP250" s="14">
        <f>INDEX(属性投放!$BR$6:$BR$85,(卡牌属性!$DU250-2)*20+卡牌属性!$DV250)</f>
        <v>1000</v>
      </c>
      <c r="FQ250" s="14">
        <f>INDEX(属性投放!$BR$6:$BR$85,(卡牌属性!$DU250-2)*20+卡牌属性!$DV250)</f>
        <v>1000</v>
      </c>
      <c r="FR250" s="14">
        <f>INDEX(属性投放!$BR$6:$BR$85,(卡牌属性!$DU250-2)*20+卡牌属性!$DV250)</f>
        <v>1000</v>
      </c>
      <c r="FS250" s="14">
        <f>INDEX(属性投放!$BR$6:$BR$85,(卡牌属性!$DU250-2)*20+卡牌属性!$DV250)</f>
        <v>1000</v>
      </c>
      <c r="FT250" s="14">
        <f>INDEX(属性投放!$BR$6:$BR$85,(卡牌属性!$DU250-2)*20+卡牌属性!$DV250)</f>
        <v>1000</v>
      </c>
    </row>
    <row r="251" spans="31:176" ht="16.5" x14ac:dyDescent="0.2">
      <c r="AE251" s="13">
        <v>247</v>
      </c>
      <c r="AF251" s="13">
        <f t="shared" si="471"/>
        <v>13</v>
      </c>
      <c r="AG251" s="13">
        <f t="shared" si="456"/>
        <v>2</v>
      </c>
      <c r="AH251" s="14">
        <f t="shared" si="457"/>
        <v>1101013</v>
      </c>
      <c r="AI251" s="14" t="str">
        <f t="shared" si="458"/>
        <v>吉拉7突</v>
      </c>
      <c r="AJ251" s="25" t="s">
        <v>162</v>
      </c>
      <c r="AK251" s="14">
        <v>1</v>
      </c>
      <c r="AL251" s="14">
        <f t="shared" si="459"/>
        <v>7</v>
      </c>
      <c r="AM251" s="14">
        <f>INDEX(属性投放!$DE$6:$DE$85,(卡牌属性!AG251-2)*20+卡牌属性!AL251)</f>
        <v>1027</v>
      </c>
      <c r="AN251" s="14">
        <f t="shared" si="521"/>
        <v>1027</v>
      </c>
      <c r="AO251" s="14">
        <f t="shared" si="521"/>
        <v>1027</v>
      </c>
      <c r="AP251" s="14">
        <f t="shared" si="521"/>
        <v>1027</v>
      </c>
      <c r="AQ251" s="14">
        <f t="shared" si="521"/>
        <v>1027</v>
      </c>
      <c r="AR251" s="14">
        <f>INDEX(属性投放!$DF$6:$DF$85,(卡牌属性!AG251-2)*20+卡牌属性!AL251)</f>
        <v>488</v>
      </c>
      <c r="AS251" s="14">
        <f t="shared" si="522"/>
        <v>488</v>
      </c>
      <c r="AT251" s="14">
        <f t="shared" si="522"/>
        <v>488</v>
      </c>
      <c r="AU251" s="14">
        <f t="shared" si="522"/>
        <v>488</v>
      </c>
      <c r="AV251" s="14">
        <f t="shared" si="522"/>
        <v>488</v>
      </c>
      <c r="AW251" s="14">
        <f>INDEX(属性投放!$DG$6:$DG$85,(卡牌属性!AG251-2)*20+卡牌属性!AL251)</f>
        <v>5085</v>
      </c>
      <c r="AX251" s="14">
        <f t="shared" si="523"/>
        <v>5085</v>
      </c>
      <c r="AY251" s="14">
        <f t="shared" si="523"/>
        <v>5085</v>
      </c>
      <c r="AZ251" s="14">
        <f t="shared" si="523"/>
        <v>5085</v>
      </c>
      <c r="BA251" s="14">
        <f t="shared" si="523"/>
        <v>5085</v>
      </c>
      <c r="BB251" s="14">
        <f>INDEX(属性投放!$DK$6:$DK$85,(卡牌属性!AG251-2)*20+卡牌属性!AL251)</f>
        <v>36</v>
      </c>
      <c r="BC251" s="14">
        <f t="shared" si="524"/>
        <v>36</v>
      </c>
      <c r="BD251" s="14">
        <f t="shared" si="524"/>
        <v>36</v>
      </c>
      <c r="BE251" s="14">
        <f t="shared" si="524"/>
        <v>36</v>
      </c>
      <c r="BF251" s="14">
        <f t="shared" si="524"/>
        <v>36</v>
      </c>
      <c r="BG251" s="14">
        <f>INDEX(属性投放!$DL$6:$DL$85,(卡牌属性!AG251-2)*20+卡牌属性!AL251)</f>
        <v>18</v>
      </c>
      <c r="BH251" s="14">
        <f t="shared" si="525"/>
        <v>18</v>
      </c>
      <c r="BI251" s="14">
        <f t="shared" si="525"/>
        <v>18</v>
      </c>
      <c r="BJ251" s="14">
        <f t="shared" si="525"/>
        <v>18</v>
      </c>
      <c r="BK251" s="14">
        <f t="shared" si="525"/>
        <v>18</v>
      </c>
      <c r="BL251" s="14">
        <f>INDEX(属性投放!$DM$6:$DM$85,(卡牌属性!AG251-2)*20+卡牌属性!AL251)</f>
        <v>180</v>
      </c>
      <c r="BM251" s="14">
        <f t="shared" si="526"/>
        <v>180</v>
      </c>
      <c r="BN251" s="14">
        <f t="shared" si="526"/>
        <v>180</v>
      </c>
      <c r="BO251" s="14">
        <f t="shared" si="526"/>
        <v>180</v>
      </c>
      <c r="BP251" s="14">
        <f t="shared" si="526"/>
        <v>180</v>
      </c>
      <c r="BU251" s="13">
        <v>247</v>
      </c>
      <c r="BV251" s="13">
        <f t="shared" si="460"/>
        <v>13</v>
      </c>
      <c r="BW251" s="14">
        <f t="shared" si="461"/>
        <v>2</v>
      </c>
      <c r="BX251" s="14">
        <f t="shared" si="462"/>
        <v>1102013</v>
      </c>
      <c r="BY251" s="14" t="str">
        <f t="shared" si="463"/>
        <v>塞伯罗斯7突</v>
      </c>
      <c r="BZ251" s="25" t="s">
        <v>162</v>
      </c>
      <c r="CA251" s="14">
        <v>2</v>
      </c>
      <c r="CB251" s="14">
        <f t="shared" si="464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674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674</v>
      </c>
      <c r="CN251" s="14">
        <f>INDEX(属性投放!$BD$6:$BD$85,(BW251-2)*20+CB251)</f>
        <v>100</v>
      </c>
      <c r="CQ251" s="13">
        <v>247</v>
      </c>
      <c r="CR251" s="13">
        <f t="shared" si="472"/>
        <v>5</v>
      </c>
      <c r="CS251" s="13">
        <f t="shared" si="473"/>
        <v>39</v>
      </c>
      <c r="CT251" s="14">
        <f t="shared" si="474"/>
        <v>3</v>
      </c>
      <c r="CU251" s="14">
        <f t="shared" si="475"/>
        <v>1102005</v>
      </c>
      <c r="CV251" s="14" t="str">
        <f>INDEX($O$6:$O$36,CR251)&amp;"-"&amp;INDEX(属性投放!$AB$7:$AB$36,CX251)&amp;"-魂火-"&amp;CZ251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701</v>
      </c>
      <c r="CZ251" s="14">
        <f>INDEX(属性投放!$AM$7:$AM$58,CS251)</f>
        <v>3</v>
      </c>
      <c r="DA251" s="14">
        <f t="shared" si="465"/>
        <v>39</v>
      </c>
      <c r="DB251" s="14">
        <f>INDEX(属性投放!$AN$7:$AN$58,DA251)</f>
        <v>117</v>
      </c>
      <c r="DC251" s="14" t="s">
        <v>702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703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704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6"/>
        <v>1102013</v>
      </c>
      <c r="DQ251" s="14" t="str">
        <f t="shared" si="467"/>
        <v>塞伯罗斯7突</v>
      </c>
      <c r="DR251" s="14">
        <f t="shared" si="476"/>
        <v>3</v>
      </c>
      <c r="DS251" s="14">
        <f t="shared" si="477"/>
        <v>3</v>
      </c>
      <c r="DT251" s="14">
        <f t="shared" si="478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7"/>
        <v>761</v>
      </c>
      <c r="EC251" s="14">
        <f t="shared" si="528"/>
        <v>874</v>
      </c>
      <c r="ED251" s="14">
        <f t="shared" si="529"/>
        <v>991</v>
      </c>
      <c r="EE251" s="14">
        <f t="shared" si="530"/>
        <v>991</v>
      </c>
      <c r="EF251" s="14">
        <f t="shared" si="531"/>
        <v>1111</v>
      </c>
      <c r="EG251" s="14">
        <f t="shared" si="532"/>
        <v>353</v>
      </c>
      <c r="EH251" s="14">
        <f t="shared" si="533"/>
        <v>400</v>
      </c>
      <c r="EI251" s="14">
        <f t="shared" si="534"/>
        <v>400</v>
      </c>
      <c r="EJ251" s="14">
        <f t="shared" si="535"/>
        <v>451</v>
      </c>
      <c r="EK251" s="14">
        <f t="shared" si="536"/>
        <v>502</v>
      </c>
      <c r="EL251" s="14">
        <f t="shared" si="537"/>
        <v>6910</v>
      </c>
      <c r="EM251" s="14">
        <f t="shared" si="538"/>
        <v>7840</v>
      </c>
      <c r="EN251" s="14">
        <f t="shared" si="539"/>
        <v>7840</v>
      </c>
      <c r="EO251" s="14">
        <f t="shared" si="540"/>
        <v>8810</v>
      </c>
      <c r="EP251" s="14">
        <f t="shared" si="541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  <c r="FF251" s="14">
        <f>INDEX(属性投放!$BP$6:$BP$85,(卡牌属性!$DU251-2)*20+卡牌属性!$DV251)</f>
        <v>100</v>
      </c>
      <c r="FG251" s="14">
        <f>INDEX(属性投放!$BP$6:$BP$85,(卡牌属性!$DU251-2)*20+卡牌属性!$DV251)</f>
        <v>100</v>
      </c>
      <c r="FH251" s="14">
        <f>INDEX(属性投放!$BP$6:$BP$85,(卡牌属性!$DU251-2)*20+卡牌属性!$DV251)</f>
        <v>100</v>
      </c>
      <c r="FI251" s="14">
        <f>INDEX(属性投放!$BP$6:$BP$85,(卡牌属性!$DU251-2)*20+卡牌属性!$DV251)</f>
        <v>100</v>
      </c>
      <c r="FJ251" s="14">
        <f>INDEX(属性投放!$BP$6:$BP$85,(卡牌属性!$DU251-2)*20+卡牌属性!$DV251)</f>
        <v>100</v>
      </c>
      <c r="FK251" s="14">
        <f>INDEX(属性投放!$BQ$6:$BQ$85,(卡牌属性!$DU251-2)*20+卡牌属性!$DV251)</f>
        <v>50</v>
      </c>
      <c r="FL251" s="14">
        <f>INDEX(属性投放!$BQ$6:$BQ$85,(卡牌属性!$DU251-2)*20+卡牌属性!$DV251)</f>
        <v>50</v>
      </c>
      <c r="FM251" s="14">
        <f>INDEX(属性投放!$BQ$6:$BQ$85,(卡牌属性!$DU251-2)*20+卡牌属性!$DV251)</f>
        <v>50</v>
      </c>
      <c r="FN251" s="14">
        <f>INDEX(属性投放!$BQ$6:$BQ$85,(卡牌属性!$DU251-2)*20+卡牌属性!$DV251)</f>
        <v>50</v>
      </c>
      <c r="FO251" s="14">
        <f>INDEX(属性投放!$BQ$6:$BQ$85,(卡牌属性!$DU251-2)*20+卡牌属性!$DV251)</f>
        <v>50</v>
      </c>
      <c r="FP251" s="14">
        <f>INDEX(属性投放!$BR$6:$BR$85,(卡牌属性!$DU251-2)*20+卡牌属性!$DV251)</f>
        <v>1000</v>
      </c>
      <c r="FQ251" s="14">
        <f>INDEX(属性投放!$BR$6:$BR$85,(卡牌属性!$DU251-2)*20+卡牌属性!$DV251)</f>
        <v>1000</v>
      </c>
      <c r="FR251" s="14">
        <f>INDEX(属性投放!$BR$6:$BR$85,(卡牌属性!$DU251-2)*20+卡牌属性!$DV251)</f>
        <v>1000</v>
      </c>
      <c r="FS251" s="14">
        <f>INDEX(属性投放!$BR$6:$BR$85,(卡牌属性!$DU251-2)*20+卡牌属性!$DV251)</f>
        <v>1000</v>
      </c>
      <c r="FT251" s="14">
        <f>INDEX(属性投放!$BR$6:$BR$85,(卡牌属性!$DU251-2)*20+卡牌属性!$DV251)</f>
        <v>1000</v>
      </c>
    </row>
    <row r="252" spans="31:176" ht="16.5" x14ac:dyDescent="0.2">
      <c r="AE252" s="13">
        <v>248</v>
      </c>
      <c r="AF252" s="13">
        <f t="shared" si="471"/>
        <v>13</v>
      </c>
      <c r="AG252" s="13">
        <f t="shared" si="456"/>
        <v>2</v>
      </c>
      <c r="AH252" s="14">
        <f t="shared" si="457"/>
        <v>1101013</v>
      </c>
      <c r="AI252" s="14" t="str">
        <f t="shared" si="458"/>
        <v>吉拉8突</v>
      </c>
      <c r="AJ252" s="25" t="s">
        <v>162</v>
      </c>
      <c r="AK252" s="14">
        <v>1</v>
      </c>
      <c r="AL252" s="14">
        <f t="shared" si="459"/>
        <v>8</v>
      </c>
      <c r="AM252" s="14">
        <f>INDEX(属性投放!$DE$6:$DE$85,(卡牌属性!AG252-2)*20+卡牌属性!AL252)</f>
        <v>1129</v>
      </c>
      <c r="AN252" s="14">
        <f t="shared" si="521"/>
        <v>1129</v>
      </c>
      <c r="AO252" s="14">
        <f t="shared" si="521"/>
        <v>1129</v>
      </c>
      <c r="AP252" s="14">
        <f t="shared" si="521"/>
        <v>1129</v>
      </c>
      <c r="AQ252" s="14">
        <f t="shared" si="521"/>
        <v>1129</v>
      </c>
      <c r="AR252" s="14">
        <f>INDEX(属性投放!$DF$6:$DF$85,(卡牌属性!AG252-2)*20+卡牌属性!AL252)</f>
        <v>539</v>
      </c>
      <c r="AS252" s="14">
        <f t="shared" si="522"/>
        <v>539</v>
      </c>
      <c r="AT252" s="14">
        <f t="shared" si="522"/>
        <v>539</v>
      </c>
      <c r="AU252" s="14">
        <f t="shared" si="522"/>
        <v>539</v>
      </c>
      <c r="AV252" s="14">
        <f t="shared" si="522"/>
        <v>539</v>
      </c>
      <c r="AW252" s="14">
        <f>INDEX(属性投放!$DG$6:$DG$85,(卡牌属性!AG252-2)*20+卡牌属性!AL252)</f>
        <v>5595</v>
      </c>
      <c r="AX252" s="14">
        <f t="shared" si="523"/>
        <v>5595</v>
      </c>
      <c r="AY252" s="14">
        <f t="shared" si="523"/>
        <v>5595</v>
      </c>
      <c r="AZ252" s="14">
        <f t="shared" si="523"/>
        <v>5595</v>
      </c>
      <c r="BA252" s="14">
        <f t="shared" si="523"/>
        <v>5595</v>
      </c>
      <c r="BB252" s="14">
        <f>INDEX(属性投放!$DK$6:$DK$85,(卡牌属性!AG252-2)*20+卡牌属性!AL252)</f>
        <v>36</v>
      </c>
      <c r="BC252" s="14">
        <f t="shared" si="524"/>
        <v>36</v>
      </c>
      <c r="BD252" s="14">
        <f t="shared" si="524"/>
        <v>36</v>
      </c>
      <c r="BE252" s="14">
        <f t="shared" si="524"/>
        <v>36</v>
      </c>
      <c r="BF252" s="14">
        <f t="shared" si="524"/>
        <v>36</v>
      </c>
      <c r="BG252" s="14">
        <f>INDEX(属性投放!$DL$6:$DL$85,(卡牌属性!AG252-2)*20+卡牌属性!AL252)</f>
        <v>18</v>
      </c>
      <c r="BH252" s="14">
        <f t="shared" si="525"/>
        <v>18</v>
      </c>
      <c r="BI252" s="14">
        <f t="shared" si="525"/>
        <v>18</v>
      </c>
      <c r="BJ252" s="14">
        <f t="shared" si="525"/>
        <v>18</v>
      </c>
      <c r="BK252" s="14">
        <f t="shared" si="525"/>
        <v>18</v>
      </c>
      <c r="BL252" s="14">
        <f>INDEX(属性投放!$DM$6:$DM$85,(卡牌属性!AG252-2)*20+卡牌属性!AL252)</f>
        <v>180</v>
      </c>
      <c r="BM252" s="14">
        <f t="shared" si="526"/>
        <v>180</v>
      </c>
      <c r="BN252" s="14">
        <f t="shared" si="526"/>
        <v>180</v>
      </c>
      <c r="BO252" s="14">
        <f t="shared" si="526"/>
        <v>180</v>
      </c>
      <c r="BP252" s="14">
        <f t="shared" si="526"/>
        <v>180</v>
      </c>
      <c r="BU252" s="13">
        <v>248</v>
      </c>
      <c r="BV252" s="13">
        <f t="shared" si="460"/>
        <v>13</v>
      </c>
      <c r="BW252" s="14">
        <f t="shared" si="461"/>
        <v>2</v>
      </c>
      <c r="BX252" s="14">
        <f t="shared" si="462"/>
        <v>1102013</v>
      </c>
      <c r="BY252" s="14" t="str">
        <f t="shared" si="463"/>
        <v>塞伯罗斯8突</v>
      </c>
      <c r="BZ252" s="25" t="s">
        <v>162</v>
      </c>
      <c r="CA252" s="14">
        <v>2</v>
      </c>
      <c r="CB252" s="14">
        <f t="shared" si="464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674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674</v>
      </c>
      <c r="CN252" s="14">
        <f>INDEX(属性投放!$BD$6:$BD$85,(BW252-2)*20+CB252)</f>
        <v>100</v>
      </c>
      <c r="CQ252" s="13">
        <v>248</v>
      </c>
      <c r="CR252" s="13">
        <f t="shared" si="472"/>
        <v>5</v>
      </c>
      <c r="CS252" s="13">
        <f t="shared" si="473"/>
        <v>40</v>
      </c>
      <c r="CT252" s="14">
        <f t="shared" si="474"/>
        <v>3</v>
      </c>
      <c r="CU252" s="14">
        <f t="shared" si="475"/>
        <v>1102005</v>
      </c>
      <c r="CV252" s="14" t="str">
        <f>INDEX($O$6:$O$36,CR252)&amp;"-"&amp;INDEX(属性投放!$AB$7:$AB$36,CX252)&amp;"-魂火-"&amp;CZ252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701</v>
      </c>
      <c r="CZ252" s="14">
        <f>INDEX(属性投放!$AM$7:$AM$58,CS252)</f>
        <v>1</v>
      </c>
      <c r="DA252" s="14">
        <f t="shared" si="465"/>
        <v>40</v>
      </c>
      <c r="DB252" s="14">
        <f>INDEX(属性投放!$AN$7:$AN$58,DA252)</f>
        <v>120</v>
      </c>
      <c r="DC252" s="14" t="s">
        <v>702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703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704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6"/>
        <v>1102013</v>
      </c>
      <c r="DQ252" s="14" t="str">
        <f t="shared" si="467"/>
        <v>塞伯罗斯8突</v>
      </c>
      <c r="DR252" s="14">
        <f t="shared" si="476"/>
        <v>3</v>
      </c>
      <c r="DS252" s="14">
        <f t="shared" si="477"/>
        <v>3</v>
      </c>
      <c r="DT252" s="14">
        <f t="shared" si="478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7"/>
        <v>911</v>
      </c>
      <c r="EC252" s="14">
        <f t="shared" si="528"/>
        <v>1034</v>
      </c>
      <c r="ED252" s="14">
        <f t="shared" si="529"/>
        <v>1166</v>
      </c>
      <c r="EE252" s="14">
        <f t="shared" si="530"/>
        <v>1166</v>
      </c>
      <c r="EF252" s="14">
        <f t="shared" si="531"/>
        <v>1291</v>
      </c>
      <c r="EG252" s="14">
        <f t="shared" si="532"/>
        <v>428</v>
      </c>
      <c r="EH252" s="14">
        <f t="shared" si="533"/>
        <v>480</v>
      </c>
      <c r="EI252" s="14">
        <f t="shared" si="534"/>
        <v>480</v>
      </c>
      <c r="EJ252" s="14">
        <f t="shared" si="535"/>
        <v>541</v>
      </c>
      <c r="EK252" s="14">
        <f t="shared" si="536"/>
        <v>592</v>
      </c>
      <c r="EL252" s="14">
        <f t="shared" si="537"/>
        <v>8410</v>
      </c>
      <c r="EM252" s="14">
        <f t="shared" si="538"/>
        <v>9440</v>
      </c>
      <c r="EN252" s="14">
        <f t="shared" si="539"/>
        <v>9440</v>
      </c>
      <c r="EO252" s="14">
        <f t="shared" si="540"/>
        <v>10560</v>
      </c>
      <c r="EP252" s="14">
        <f t="shared" si="541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  <c r="FF252" s="14">
        <f>INDEX(属性投放!$BP$6:$BP$85,(卡牌属性!$DU252-2)*20+卡牌属性!$DV252)</f>
        <v>100</v>
      </c>
      <c r="FG252" s="14">
        <f>INDEX(属性投放!$BP$6:$BP$85,(卡牌属性!$DU252-2)*20+卡牌属性!$DV252)</f>
        <v>100</v>
      </c>
      <c r="FH252" s="14">
        <f>INDEX(属性投放!$BP$6:$BP$85,(卡牌属性!$DU252-2)*20+卡牌属性!$DV252)</f>
        <v>100</v>
      </c>
      <c r="FI252" s="14">
        <f>INDEX(属性投放!$BP$6:$BP$85,(卡牌属性!$DU252-2)*20+卡牌属性!$DV252)</f>
        <v>100</v>
      </c>
      <c r="FJ252" s="14">
        <f>INDEX(属性投放!$BP$6:$BP$85,(卡牌属性!$DU252-2)*20+卡牌属性!$DV252)</f>
        <v>100</v>
      </c>
      <c r="FK252" s="14">
        <f>INDEX(属性投放!$BQ$6:$BQ$85,(卡牌属性!$DU252-2)*20+卡牌属性!$DV252)</f>
        <v>50</v>
      </c>
      <c r="FL252" s="14">
        <f>INDEX(属性投放!$BQ$6:$BQ$85,(卡牌属性!$DU252-2)*20+卡牌属性!$DV252)</f>
        <v>50</v>
      </c>
      <c r="FM252" s="14">
        <f>INDEX(属性投放!$BQ$6:$BQ$85,(卡牌属性!$DU252-2)*20+卡牌属性!$DV252)</f>
        <v>50</v>
      </c>
      <c r="FN252" s="14">
        <f>INDEX(属性投放!$BQ$6:$BQ$85,(卡牌属性!$DU252-2)*20+卡牌属性!$DV252)</f>
        <v>50</v>
      </c>
      <c r="FO252" s="14">
        <f>INDEX(属性投放!$BQ$6:$BQ$85,(卡牌属性!$DU252-2)*20+卡牌属性!$DV252)</f>
        <v>50</v>
      </c>
      <c r="FP252" s="14">
        <f>INDEX(属性投放!$BR$6:$BR$85,(卡牌属性!$DU252-2)*20+卡牌属性!$DV252)</f>
        <v>1000</v>
      </c>
      <c r="FQ252" s="14">
        <f>INDEX(属性投放!$BR$6:$BR$85,(卡牌属性!$DU252-2)*20+卡牌属性!$DV252)</f>
        <v>1000</v>
      </c>
      <c r="FR252" s="14">
        <f>INDEX(属性投放!$BR$6:$BR$85,(卡牌属性!$DU252-2)*20+卡牌属性!$DV252)</f>
        <v>1000</v>
      </c>
      <c r="FS252" s="14">
        <f>INDEX(属性投放!$BR$6:$BR$85,(卡牌属性!$DU252-2)*20+卡牌属性!$DV252)</f>
        <v>1000</v>
      </c>
      <c r="FT252" s="14">
        <f>INDEX(属性投放!$BR$6:$BR$85,(卡牌属性!$DU252-2)*20+卡牌属性!$DV252)</f>
        <v>1000</v>
      </c>
    </row>
    <row r="253" spans="31:176" ht="16.5" x14ac:dyDescent="0.2">
      <c r="AE253" s="13">
        <v>249</v>
      </c>
      <c r="AF253" s="13">
        <f t="shared" si="471"/>
        <v>13</v>
      </c>
      <c r="AG253" s="13">
        <f t="shared" si="456"/>
        <v>2</v>
      </c>
      <c r="AH253" s="14">
        <f t="shared" si="457"/>
        <v>1101013</v>
      </c>
      <c r="AI253" s="14" t="str">
        <f t="shared" si="458"/>
        <v>吉拉9突</v>
      </c>
      <c r="AJ253" s="25" t="s">
        <v>162</v>
      </c>
      <c r="AK253" s="14">
        <v>1</v>
      </c>
      <c r="AL253" s="14">
        <f t="shared" si="459"/>
        <v>9</v>
      </c>
      <c r="AM253" s="14">
        <f>INDEX(属性投放!$DE$6:$DE$85,(卡牌属性!AG253-2)*20+卡牌属性!AL253)</f>
        <v>1231</v>
      </c>
      <c r="AN253" s="14">
        <f t="shared" si="521"/>
        <v>1231</v>
      </c>
      <c r="AO253" s="14">
        <f t="shared" si="521"/>
        <v>1231</v>
      </c>
      <c r="AP253" s="14">
        <f t="shared" si="521"/>
        <v>1231</v>
      </c>
      <c r="AQ253" s="14">
        <f t="shared" si="521"/>
        <v>1231</v>
      </c>
      <c r="AR253" s="14">
        <f>INDEX(属性投放!$DF$6:$DF$85,(卡牌属性!AG253-2)*20+卡牌属性!AL253)</f>
        <v>590</v>
      </c>
      <c r="AS253" s="14">
        <f t="shared" si="522"/>
        <v>590</v>
      </c>
      <c r="AT253" s="14">
        <f t="shared" si="522"/>
        <v>590</v>
      </c>
      <c r="AU253" s="14">
        <f t="shared" si="522"/>
        <v>590</v>
      </c>
      <c r="AV253" s="14">
        <f t="shared" si="522"/>
        <v>590</v>
      </c>
      <c r="AW253" s="14">
        <f>INDEX(属性投放!$DG$6:$DG$85,(卡牌属性!AG253-2)*20+卡牌属性!AL253)</f>
        <v>6105</v>
      </c>
      <c r="AX253" s="14">
        <f t="shared" si="523"/>
        <v>6105</v>
      </c>
      <c r="AY253" s="14">
        <f t="shared" si="523"/>
        <v>6105</v>
      </c>
      <c r="AZ253" s="14">
        <f t="shared" si="523"/>
        <v>6105</v>
      </c>
      <c r="BA253" s="14">
        <f t="shared" si="523"/>
        <v>6105</v>
      </c>
      <c r="BB253" s="14">
        <f>INDEX(属性投放!$DK$6:$DK$85,(卡牌属性!AG253-2)*20+卡牌属性!AL253)</f>
        <v>36</v>
      </c>
      <c r="BC253" s="14">
        <f t="shared" si="524"/>
        <v>36</v>
      </c>
      <c r="BD253" s="14">
        <f t="shared" si="524"/>
        <v>36</v>
      </c>
      <c r="BE253" s="14">
        <f t="shared" si="524"/>
        <v>36</v>
      </c>
      <c r="BF253" s="14">
        <f t="shared" si="524"/>
        <v>36</v>
      </c>
      <c r="BG253" s="14">
        <f>INDEX(属性投放!$DL$6:$DL$85,(卡牌属性!AG253-2)*20+卡牌属性!AL253)</f>
        <v>18</v>
      </c>
      <c r="BH253" s="14">
        <f t="shared" si="525"/>
        <v>18</v>
      </c>
      <c r="BI253" s="14">
        <f t="shared" si="525"/>
        <v>18</v>
      </c>
      <c r="BJ253" s="14">
        <f t="shared" si="525"/>
        <v>18</v>
      </c>
      <c r="BK253" s="14">
        <f t="shared" si="525"/>
        <v>18</v>
      </c>
      <c r="BL253" s="14">
        <f>INDEX(属性投放!$DM$6:$DM$85,(卡牌属性!AG253-2)*20+卡牌属性!AL253)</f>
        <v>180</v>
      </c>
      <c r="BM253" s="14">
        <f t="shared" si="526"/>
        <v>180</v>
      </c>
      <c r="BN253" s="14">
        <f t="shared" si="526"/>
        <v>180</v>
      </c>
      <c r="BO253" s="14">
        <f t="shared" si="526"/>
        <v>180</v>
      </c>
      <c r="BP253" s="14">
        <f t="shared" si="526"/>
        <v>180</v>
      </c>
      <c r="BU253" s="13">
        <v>249</v>
      </c>
      <c r="BV253" s="13">
        <f t="shared" si="460"/>
        <v>13</v>
      </c>
      <c r="BW253" s="14">
        <f t="shared" si="461"/>
        <v>2</v>
      </c>
      <c r="BX253" s="14">
        <f t="shared" si="462"/>
        <v>1102013</v>
      </c>
      <c r="BY253" s="14" t="str">
        <f t="shared" si="463"/>
        <v>塞伯罗斯9突</v>
      </c>
      <c r="BZ253" s="25" t="s">
        <v>162</v>
      </c>
      <c r="CA253" s="14">
        <v>2</v>
      </c>
      <c r="CB253" s="14">
        <f t="shared" si="464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674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674</v>
      </c>
      <c r="CN253" s="14">
        <f>INDEX(属性投放!$BD$6:$BD$85,(BW253-2)*20+CB253)</f>
        <v>100</v>
      </c>
      <c r="CQ253" s="13">
        <v>249</v>
      </c>
      <c r="CR253" s="13">
        <f t="shared" si="472"/>
        <v>5</v>
      </c>
      <c r="CS253" s="13">
        <f t="shared" si="473"/>
        <v>41</v>
      </c>
      <c r="CT253" s="14">
        <f t="shared" si="474"/>
        <v>3</v>
      </c>
      <c r="CU253" s="14">
        <f t="shared" si="475"/>
        <v>1102005</v>
      </c>
      <c r="CV253" s="14" t="str">
        <f>INDEX($O$6:$O$36,CR253)&amp;"-"&amp;INDEX(属性投放!$AB$7:$AB$36,CX253)&amp;"-魂火-"&amp;CZ253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701</v>
      </c>
      <c r="CZ253" s="14">
        <f>INDEX(属性投放!$AM$7:$AM$58,CS253)</f>
        <v>2</v>
      </c>
      <c r="DA253" s="14">
        <f t="shared" si="465"/>
        <v>41</v>
      </c>
      <c r="DB253" s="14">
        <f>INDEX(属性投放!$AN$7:$AN$58,DA253)</f>
        <v>122</v>
      </c>
      <c r="DC253" s="14" t="s">
        <v>702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703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704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6"/>
        <v>1102013</v>
      </c>
      <c r="DQ253" s="14" t="str">
        <f t="shared" si="467"/>
        <v>塞伯罗斯9突</v>
      </c>
      <c r="DR253" s="14">
        <f t="shared" si="476"/>
        <v>3</v>
      </c>
      <c r="DS253" s="14">
        <f t="shared" si="477"/>
        <v>3</v>
      </c>
      <c r="DT253" s="14">
        <f t="shared" si="478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7"/>
        <v>1061</v>
      </c>
      <c r="EC253" s="14">
        <f t="shared" si="528"/>
        <v>1194</v>
      </c>
      <c r="ED253" s="14">
        <f t="shared" si="529"/>
        <v>1341</v>
      </c>
      <c r="EE253" s="14">
        <f t="shared" si="530"/>
        <v>1341</v>
      </c>
      <c r="EF253" s="14">
        <f t="shared" si="531"/>
        <v>1471</v>
      </c>
      <c r="EG253" s="14">
        <f t="shared" si="532"/>
        <v>503</v>
      </c>
      <c r="EH253" s="14">
        <f t="shared" si="533"/>
        <v>560</v>
      </c>
      <c r="EI253" s="14">
        <f t="shared" si="534"/>
        <v>560</v>
      </c>
      <c r="EJ253" s="14">
        <f t="shared" si="535"/>
        <v>631</v>
      </c>
      <c r="EK253" s="14">
        <f t="shared" si="536"/>
        <v>682</v>
      </c>
      <c r="EL253" s="14">
        <f t="shared" si="537"/>
        <v>9910</v>
      </c>
      <c r="EM253" s="14">
        <f t="shared" si="538"/>
        <v>11040</v>
      </c>
      <c r="EN253" s="14">
        <f t="shared" si="539"/>
        <v>11040</v>
      </c>
      <c r="EO253" s="14">
        <f t="shared" si="540"/>
        <v>12310</v>
      </c>
      <c r="EP253" s="14">
        <f t="shared" si="541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  <c r="FF253" s="14">
        <f>INDEX(属性投放!$BP$6:$BP$85,(卡牌属性!$DU253-2)*20+卡牌属性!$DV253)</f>
        <v>150</v>
      </c>
      <c r="FG253" s="14">
        <f>INDEX(属性投放!$BP$6:$BP$85,(卡牌属性!$DU253-2)*20+卡牌属性!$DV253)</f>
        <v>150</v>
      </c>
      <c r="FH253" s="14">
        <f>INDEX(属性投放!$BP$6:$BP$85,(卡牌属性!$DU253-2)*20+卡牌属性!$DV253)</f>
        <v>150</v>
      </c>
      <c r="FI253" s="14">
        <f>INDEX(属性投放!$BP$6:$BP$85,(卡牌属性!$DU253-2)*20+卡牌属性!$DV253)</f>
        <v>150</v>
      </c>
      <c r="FJ253" s="14">
        <f>INDEX(属性投放!$BP$6:$BP$85,(卡牌属性!$DU253-2)*20+卡牌属性!$DV253)</f>
        <v>150</v>
      </c>
      <c r="FK253" s="14">
        <f>INDEX(属性投放!$BQ$6:$BQ$85,(卡牌属性!$DU253-2)*20+卡牌属性!$DV253)</f>
        <v>75</v>
      </c>
      <c r="FL253" s="14">
        <f>INDEX(属性投放!$BQ$6:$BQ$85,(卡牌属性!$DU253-2)*20+卡牌属性!$DV253)</f>
        <v>75</v>
      </c>
      <c r="FM253" s="14">
        <f>INDEX(属性投放!$BQ$6:$BQ$85,(卡牌属性!$DU253-2)*20+卡牌属性!$DV253)</f>
        <v>75</v>
      </c>
      <c r="FN253" s="14">
        <f>INDEX(属性投放!$BQ$6:$BQ$85,(卡牌属性!$DU253-2)*20+卡牌属性!$DV253)</f>
        <v>75</v>
      </c>
      <c r="FO253" s="14">
        <f>INDEX(属性投放!$BQ$6:$BQ$85,(卡牌属性!$DU253-2)*20+卡牌属性!$DV253)</f>
        <v>75</v>
      </c>
      <c r="FP253" s="14">
        <f>INDEX(属性投放!$BR$6:$BR$85,(卡牌属性!$DU253-2)*20+卡牌属性!$DV253)</f>
        <v>1500</v>
      </c>
      <c r="FQ253" s="14">
        <f>INDEX(属性投放!$BR$6:$BR$85,(卡牌属性!$DU253-2)*20+卡牌属性!$DV253)</f>
        <v>1500</v>
      </c>
      <c r="FR253" s="14">
        <f>INDEX(属性投放!$BR$6:$BR$85,(卡牌属性!$DU253-2)*20+卡牌属性!$DV253)</f>
        <v>1500</v>
      </c>
      <c r="FS253" s="14">
        <f>INDEX(属性投放!$BR$6:$BR$85,(卡牌属性!$DU253-2)*20+卡牌属性!$DV253)</f>
        <v>1500</v>
      </c>
      <c r="FT253" s="14">
        <f>INDEX(属性投放!$BR$6:$BR$85,(卡牌属性!$DU253-2)*20+卡牌属性!$DV253)</f>
        <v>1500</v>
      </c>
    </row>
    <row r="254" spans="31:176" ht="16.5" x14ac:dyDescent="0.2">
      <c r="AE254" s="13">
        <v>250</v>
      </c>
      <c r="AF254" s="13">
        <f t="shared" si="471"/>
        <v>13</v>
      </c>
      <c r="AG254" s="13">
        <f t="shared" si="456"/>
        <v>2</v>
      </c>
      <c r="AH254" s="14">
        <f t="shared" si="457"/>
        <v>1101013</v>
      </c>
      <c r="AI254" s="14" t="str">
        <f t="shared" si="458"/>
        <v>吉拉10突</v>
      </c>
      <c r="AJ254" s="25" t="s">
        <v>162</v>
      </c>
      <c r="AK254" s="14">
        <v>1</v>
      </c>
      <c r="AL254" s="14">
        <f t="shared" si="459"/>
        <v>10</v>
      </c>
      <c r="AM254" s="14">
        <f>INDEX(属性投放!$DE$6:$DE$85,(卡牌属性!AG254-2)*20+卡牌属性!AL254)</f>
        <v>1873</v>
      </c>
      <c r="AN254" s="14">
        <f t="shared" si="521"/>
        <v>1873</v>
      </c>
      <c r="AO254" s="14">
        <f t="shared" si="521"/>
        <v>1873</v>
      </c>
      <c r="AP254" s="14">
        <f t="shared" si="521"/>
        <v>1873</v>
      </c>
      <c r="AQ254" s="14">
        <f t="shared" si="521"/>
        <v>1873</v>
      </c>
      <c r="AR254" s="14">
        <f>INDEX(属性投放!$DF$6:$DF$85,(卡牌属性!AG254-2)*20+卡牌属性!AL254)</f>
        <v>911</v>
      </c>
      <c r="AS254" s="14">
        <f t="shared" si="522"/>
        <v>911</v>
      </c>
      <c r="AT254" s="14">
        <f t="shared" si="522"/>
        <v>911</v>
      </c>
      <c r="AU254" s="14">
        <f t="shared" si="522"/>
        <v>911</v>
      </c>
      <c r="AV254" s="14">
        <f t="shared" si="522"/>
        <v>911</v>
      </c>
      <c r="AW254" s="14">
        <f>INDEX(属性投放!$DG$6:$DG$85,(卡牌属性!AG254-2)*20+卡牌属性!AL254)</f>
        <v>9315</v>
      </c>
      <c r="AX254" s="14">
        <f t="shared" si="523"/>
        <v>9315</v>
      </c>
      <c r="AY254" s="14">
        <f t="shared" si="523"/>
        <v>9315</v>
      </c>
      <c r="AZ254" s="14">
        <f t="shared" si="523"/>
        <v>9315</v>
      </c>
      <c r="BA254" s="14">
        <f t="shared" si="523"/>
        <v>9315</v>
      </c>
      <c r="BB254" s="14">
        <f>INDEX(属性投放!$DK$6:$DK$85,(卡牌属性!AG254-2)*20+卡牌属性!AL254)</f>
        <v>76</v>
      </c>
      <c r="BC254" s="14">
        <f t="shared" si="524"/>
        <v>76</v>
      </c>
      <c r="BD254" s="14">
        <f t="shared" si="524"/>
        <v>76</v>
      </c>
      <c r="BE254" s="14">
        <f t="shared" si="524"/>
        <v>76</v>
      </c>
      <c r="BF254" s="14">
        <f t="shared" si="524"/>
        <v>76</v>
      </c>
      <c r="BG254" s="14">
        <f>INDEX(属性投放!$DL$6:$DL$85,(卡牌属性!AG254-2)*20+卡牌属性!AL254)</f>
        <v>38</v>
      </c>
      <c r="BH254" s="14">
        <f t="shared" si="525"/>
        <v>38</v>
      </c>
      <c r="BI254" s="14">
        <f t="shared" si="525"/>
        <v>38</v>
      </c>
      <c r="BJ254" s="14">
        <f t="shared" si="525"/>
        <v>38</v>
      </c>
      <c r="BK254" s="14">
        <f t="shared" si="525"/>
        <v>38</v>
      </c>
      <c r="BL254" s="14">
        <f>INDEX(属性投放!$DM$6:$DM$85,(卡牌属性!AG254-2)*20+卡牌属性!AL254)</f>
        <v>380</v>
      </c>
      <c r="BM254" s="14">
        <f t="shared" si="526"/>
        <v>380</v>
      </c>
      <c r="BN254" s="14">
        <f t="shared" si="526"/>
        <v>380</v>
      </c>
      <c r="BO254" s="14">
        <f t="shared" si="526"/>
        <v>380</v>
      </c>
      <c r="BP254" s="14">
        <f t="shared" si="526"/>
        <v>380</v>
      </c>
      <c r="BU254" s="13">
        <v>250</v>
      </c>
      <c r="BV254" s="13">
        <f t="shared" si="460"/>
        <v>13</v>
      </c>
      <c r="BW254" s="14">
        <f t="shared" si="461"/>
        <v>2</v>
      </c>
      <c r="BX254" s="14">
        <f t="shared" si="462"/>
        <v>1102013</v>
      </c>
      <c r="BY254" s="14" t="str">
        <f t="shared" si="463"/>
        <v>塞伯罗斯10突</v>
      </c>
      <c r="BZ254" s="25" t="s">
        <v>162</v>
      </c>
      <c r="CA254" s="14">
        <v>2</v>
      </c>
      <c r="CB254" s="14">
        <f t="shared" si="464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674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674</v>
      </c>
      <c r="CN254" s="14">
        <f>INDEX(属性投放!$BD$6:$BD$85,(BW254-2)*20+CB254)</f>
        <v>120</v>
      </c>
      <c r="CQ254" s="13">
        <v>250</v>
      </c>
      <c r="CR254" s="13">
        <f t="shared" si="472"/>
        <v>5</v>
      </c>
      <c r="CS254" s="13">
        <f t="shared" si="473"/>
        <v>42</v>
      </c>
      <c r="CT254" s="14">
        <f t="shared" si="474"/>
        <v>3</v>
      </c>
      <c r="CU254" s="14">
        <f t="shared" si="475"/>
        <v>1102005</v>
      </c>
      <c r="CV254" s="14" t="str">
        <f>INDEX($O$6:$O$36,CR254)&amp;"-"&amp;INDEX(属性投放!$AB$7:$AB$36,CX254)&amp;"-魂火-"&amp;CZ254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701</v>
      </c>
      <c r="CZ254" s="14">
        <f>INDEX(属性投放!$AM$7:$AM$58,CS254)</f>
        <v>3</v>
      </c>
      <c r="DA254" s="14">
        <f t="shared" si="465"/>
        <v>42</v>
      </c>
      <c r="DB254" s="14">
        <f>INDEX(属性投放!$AN$7:$AN$58,DA254)</f>
        <v>125</v>
      </c>
      <c r="DC254" s="14" t="s">
        <v>702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703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704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6"/>
        <v>1102013</v>
      </c>
      <c r="DQ254" s="14" t="str">
        <f t="shared" si="467"/>
        <v>塞伯罗斯10突</v>
      </c>
      <c r="DR254" s="14">
        <f t="shared" si="476"/>
        <v>3</v>
      </c>
      <c r="DS254" s="14">
        <f t="shared" si="477"/>
        <v>3</v>
      </c>
      <c r="DT254" s="14">
        <f t="shared" si="478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7"/>
        <v>1291</v>
      </c>
      <c r="EC254" s="14">
        <f t="shared" si="528"/>
        <v>1440</v>
      </c>
      <c r="ED254" s="14">
        <f t="shared" si="529"/>
        <v>1611</v>
      </c>
      <c r="EE254" s="14">
        <f t="shared" si="530"/>
        <v>1611</v>
      </c>
      <c r="EF254" s="14">
        <f t="shared" si="531"/>
        <v>1749</v>
      </c>
      <c r="EG254" s="14">
        <f t="shared" si="532"/>
        <v>618</v>
      </c>
      <c r="EH254" s="14">
        <f t="shared" si="533"/>
        <v>683</v>
      </c>
      <c r="EI254" s="14">
        <f t="shared" si="534"/>
        <v>683</v>
      </c>
      <c r="EJ254" s="14">
        <f t="shared" si="535"/>
        <v>770</v>
      </c>
      <c r="EK254" s="14">
        <f t="shared" si="536"/>
        <v>821</v>
      </c>
      <c r="EL254" s="14">
        <f t="shared" si="537"/>
        <v>12210</v>
      </c>
      <c r="EM254" s="14">
        <f t="shared" si="538"/>
        <v>13500</v>
      </c>
      <c r="EN254" s="14">
        <f t="shared" si="539"/>
        <v>13500</v>
      </c>
      <c r="EO254" s="14">
        <f t="shared" si="540"/>
        <v>15010</v>
      </c>
      <c r="EP254" s="14">
        <f t="shared" si="541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  <c r="FF254" s="14">
        <f>INDEX(属性投放!$BP$6:$BP$85,(卡牌属性!$DU254-2)*20+卡牌属性!$DV254)</f>
        <v>160</v>
      </c>
      <c r="FG254" s="14">
        <f>INDEX(属性投放!$BP$6:$BP$85,(卡牌属性!$DU254-2)*20+卡牌属性!$DV254)</f>
        <v>160</v>
      </c>
      <c r="FH254" s="14">
        <f>INDEX(属性投放!$BP$6:$BP$85,(卡牌属性!$DU254-2)*20+卡牌属性!$DV254)</f>
        <v>160</v>
      </c>
      <c r="FI254" s="14">
        <f>INDEX(属性投放!$BP$6:$BP$85,(卡牌属性!$DU254-2)*20+卡牌属性!$DV254)</f>
        <v>160</v>
      </c>
      <c r="FJ254" s="14">
        <f>INDEX(属性投放!$BP$6:$BP$85,(卡牌属性!$DU254-2)*20+卡牌属性!$DV254)</f>
        <v>160</v>
      </c>
      <c r="FK254" s="14">
        <f>INDEX(属性投放!$BQ$6:$BQ$85,(卡牌属性!$DU254-2)*20+卡牌属性!$DV254)</f>
        <v>80</v>
      </c>
      <c r="FL254" s="14">
        <f>INDEX(属性投放!$BQ$6:$BQ$85,(卡牌属性!$DU254-2)*20+卡牌属性!$DV254)</f>
        <v>80</v>
      </c>
      <c r="FM254" s="14">
        <f>INDEX(属性投放!$BQ$6:$BQ$85,(卡牌属性!$DU254-2)*20+卡牌属性!$DV254)</f>
        <v>80</v>
      </c>
      <c r="FN254" s="14">
        <f>INDEX(属性投放!$BQ$6:$BQ$85,(卡牌属性!$DU254-2)*20+卡牌属性!$DV254)</f>
        <v>80</v>
      </c>
      <c r="FO254" s="14">
        <f>INDEX(属性投放!$BQ$6:$BQ$85,(卡牌属性!$DU254-2)*20+卡牌属性!$DV254)</f>
        <v>80</v>
      </c>
      <c r="FP254" s="14">
        <f>INDEX(属性投放!$BR$6:$BR$85,(卡牌属性!$DU254-2)*20+卡牌属性!$DV254)</f>
        <v>1600</v>
      </c>
      <c r="FQ254" s="14">
        <f>INDEX(属性投放!$BR$6:$BR$85,(卡牌属性!$DU254-2)*20+卡牌属性!$DV254)</f>
        <v>1600</v>
      </c>
      <c r="FR254" s="14">
        <f>INDEX(属性投放!$BR$6:$BR$85,(卡牌属性!$DU254-2)*20+卡牌属性!$DV254)</f>
        <v>1600</v>
      </c>
      <c r="FS254" s="14">
        <f>INDEX(属性投放!$BR$6:$BR$85,(卡牌属性!$DU254-2)*20+卡牌属性!$DV254)</f>
        <v>1600</v>
      </c>
      <c r="FT254" s="14">
        <f>INDEX(属性投放!$BR$6:$BR$85,(卡牌属性!$DU254-2)*20+卡牌属性!$DV254)</f>
        <v>1600</v>
      </c>
    </row>
    <row r="255" spans="31:176" ht="16.5" x14ac:dyDescent="0.2">
      <c r="AE255" s="13">
        <v>251</v>
      </c>
      <c r="AF255" s="13">
        <f t="shared" si="471"/>
        <v>13</v>
      </c>
      <c r="AG255" s="13">
        <f t="shared" si="456"/>
        <v>2</v>
      </c>
      <c r="AH255" s="14">
        <f t="shared" si="457"/>
        <v>1101013</v>
      </c>
      <c r="AI255" s="14" t="str">
        <f t="shared" si="458"/>
        <v>吉拉11突</v>
      </c>
      <c r="AJ255" s="25" t="s">
        <v>162</v>
      </c>
      <c r="AK255" s="14">
        <v>1</v>
      </c>
      <c r="AL255" s="14">
        <f t="shared" si="459"/>
        <v>11</v>
      </c>
      <c r="AM255" s="14">
        <f>INDEX(属性投放!$DE$6:$DE$85,(卡牌属性!AG255-2)*20+卡牌属性!AL255)</f>
        <v>2090</v>
      </c>
      <c r="AN255" s="14">
        <f t="shared" si="521"/>
        <v>2090</v>
      </c>
      <c r="AO255" s="14">
        <f t="shared" si="521"/>
        <v>2090</v>
      </c>
      <c r="AP255" s="14">
        <f t="shared" si="521"/>
        <v>2090</v>
      </c>
      <c r="AQ255" s="14">
        <f t="shared" si="521"/>
        <v>2090</v>
      </c>
      <c r="AR255" s="14">
        <f>INDEX(属性投放!$DF$6:$DF$85,(卡牌属性!AG255-2)*20+卡牌属性!AL255)</f>
        <v>1020</v>
      </c>
      <c r="AS255" s="14">
        <f t="shared" si="522"/>
        <v>1020</v>
      </c>
      <c r="AT255" s="14">
        <f t="shared" si="522"/>
        <v>1020</v>
      </c>
      <c r="AU255" s="14">
        <f t="shared" si="522"/>
        <v>1020</v>
      </c>
      <c r="AV255" s="14">
        <f t="shared" si="522"/>
        <v>1020</v>
      </c>
      <c r="AW255" s="14">
        <f>INDEX(属性投放!$DG$6:$DG$85,(卡牌属性!AG255-2)*20+卡牌属性!AL255)</f>
        <v>10400</v>
      </c>
      <c r="AX255" s="14">
        <f t="shared" si="523"/>
        <v>10400</v>
      </c>
      <c r="AY255" s="14">
        <f t="shared" si="523"/>
        <v>10400</v>
      </c>
      <c r="AZ255" s="14">
        <f t="shared" si="523"/>
        <v>10400</v>
      </c>
      <c r="BA255" s="14">
        <f t="shared" si="523"/>
        <v>10400</v>
      </c>
      <c r="BB255" s="14">
        <f>INDEX(属性投放!$DK$6:$DK$85,(卡牌属性!AG255-2)*20+卡牌属性!AL255)</f>
        <v>76</v>
      </c>
      <c r="BC255" s="14">
        <f t="shared" si="524"/>
        <v>76</v>
      </c>
      <c r="BD255" s="14">
        <f t="shared" si="524"/>
        <v>76</v>
      </c>
      <c r="BE255" s="14">
        <f t="shared" si="524"/>
        <v>76</v>
      </c>
      <c r="BF255" s="14">
        <f t="shared" si="524"/>
        <v>76</v>
      </c>
      <c r="BG255" s="14">
        <f>INDEX(属性投放!$DL$6:$DL$85,(卡牌属性!AG255-2)*20+卡牌属性!AL255)</f>
        <v>38</v>
      </c>
      <c r="BH255" s="14">
        <f t="shared" si="525"/>
        <v>38</v>
      </c>
      <c r="BI255" s="14">
        <f t="shared" si="525"/>
        <v>38</v>
      </c>
      <c r="BJ255" s="14">
        <f t="shared" si="525"/>
        <v>38</v>
      </c>
      <c r="BK255" s="14">
        <f t="shared" si="525"/>
        <v>38</v>
      </c>
      <c r="BL255" s="14">
        <f>INDEX(属性投放!$DM$6:$DM$85,(卡牌属性!AG255-2)*20+卡牌属性!AL255)</f>
        <v>380</v>
      </c>
      <c r="BM255" s="14">
        <f t="shared" si="526"/>
        <v>380</v>
      </c>
      <c r="BN255" s="14">
        <f t="shared" si="526"/>
        <v>380</v>
      </c>
      <c r="BO255" s="14">
        <f t="shared" si="526"/>
        <v>380</v>
      </c>
      <c r="BP255" s="14">
        <f t="shared" si="526"/>
        <v>380</v>
      </c>
      <c r="BU255" s="13">
        <v>251</v>
      </c>
      <c r="BV255" s="13">
        <f t="shared" si="460"/>
        <v>13</v>
      </c>
      <c r="BW255" s="14">
        <f t="shared" si="461"/>
        <v>2</v>
      </c>
      <c r="BX255" s="14">
        <f t="shared" si="462"/>
        <v>1102013</v>
      </c>
      <c r="BY255" s="14" t="str">
        <f t="shared" si="463"/>
        <v>塞伯罗斯11突</v>
      </c>
      <c r="BZ255" s="25" t="s">
        <v>162</v>
      </c>
      <c r="CA255" s="14">
        <v>2</v>
      </c>
      <c r="CB255" s="14">
        <f t="shared" si="464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674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674</v>
      </c>
      <c r="CN255" s="14">
        <f>INDEX(属性投放!$BD$6:$BD$85,(BW255-2)*20+CB255)</f>
        <v>120</v>
      </c>
      <c r="CQ255" s="13">
        <v>251</v>
      </c>
      <c r="CR255" s="13">
        <f t="shared" si="472"/>
        <v>5</v>
      </c>
      <c r="CS255" s="13">
        <f t="shared" si="473"/>
        <v>43</v>
      </c>
      <c r="CT255" s="14">
        <f t="shared" si="474"/>
        <v>3</v>
      </c>
      <c r="CU255" s="14">
        <f t="shared" si="475"/>
        <v>1102005</v>
      </c>
      <c r="CV255" s="14" t="str">
        <f>INDEX($O$6:$O$36,CR255)&amp;"-"&amp;INDEX(属性投放!$AB$7:$AB$36,CX255)&amp;"-魂火-"&amp;CZ255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701</v>
      </c>
      <c r="CZ255" s="14">
        <f>INDEX(属性投放!$AM$7:$AM$58,CS255)</f>
        <v>1</v>
      </c>
      <c r="DA255" s="14">
        <f t="shared" si="465"/>
        <v>43</v>
      </c>
      <c r="DB255" s="14">
        <f>INDEX(属性投放!$AN$7:$AN$58,DA255)</f>
        <v>127</v>
      </c>
      <c r="DC255" s="14" t="s">
        <v>702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703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704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6"/>
        <v>1102013</v>
      </c>
      <c r="DQ255" s="14" t="str">
        <f t="shared" si="467"/>
        <v>塞伯罗斯11突</v>
      </c>
      <c r="DR255" s="14">
        <f t="shared" si="476"/>
        <v>3</v>
      </c>
      <c r="DS255" s="14">
        <f t="shared" si="477"/>
        <v>3</v>
      </c>
      <c r="DT255" s="14">
        <f t="shared" si="478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7"/>
        <v>1535</v>
      </c>
      <c r="EC255" s="14">
        <f t="shared" si="528"/>
        <v>1705</v>
      </c>
      <c r="ED255" s="14">
        <f t="shared" si="529"/>
        <v>1911</v>
      </c>
      <c r="EE255" s="14">
        <f t="shared" si="530"/>
        <v>1911</v>
      </c>
      <c r="EF255" s="14">
        <f t="shared" si="531"/>
        <v>2056</v>
      </c>
      <c r="EG255" s="14">
        <f t="shared" si="532"/>
        <v>740</v>
      </c>
      <c r="EH255" s="14">
        <f t="shared" si="533"/>
        <v>819</v>
      </c>
      <c r="EI255" s="14">
        <f t="shared" si="534"/>
        <v>819</v>
      </c>
      <c r="EJ255" s="14">
        <f t="shared" si="535"/>
        <v>920</v>
      </c>
      <c r="EK255" s="14">
        <f t="shared" si="536"/>
        <v>978</v>
      </c>
      <c r="EL255" s="14">
        <f t="shared" si="537"/>
        <v>14650</v>
      </c>
      <c r="EM255" s="14">
        <f t="shared" si="538"/>
        <v>16150</v>
      </c>
      <c r="EN255" s="14">
        <f t="shared" si="539"/>
        <v>16150</v>
      </c>
      <c r="EO255" s="14">
        <f t="shared" si="540"/>
        <v>18010</v>
      </c>
      <c r="EP255" s="14">
        <f t="shared" si="541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  <c r="FF255" s="14">
        <f>INDEX(属性投放!$BP$6:$BP$85,(卡牌属性!$DU255-2)*20+卡牌属性!$DV255)</f>
        <v>200</v>
      </c>
      <c r="FG255" s="14">
        <f>INDEX(属性投放!$BP$6:$BP$85,(卡牌属性!$DU255-2)*20+卡牌属性!$DV255)</f>
        <v>200</v>
      </c>
      <c r="FH255" s="14">
        <f>INDEX(属性投放!$BP$6:$BP$85,(卡牌属性!$DU255-2)*20+卡牌属性!$DV255)</f>
        <v>200</v>
      </c>
      <c r="FI255" s="14">
        <f>INDEX(属性投放!$BP$6:$BP$85,(卡牌属性!$DU255-2)*20+卡牌属性!$DV255)</f>
        <v>200</v>
      </c>
      <c r="FJ255" s="14">
        <f>INDEX(属性投放!$BP$6:$BP$85,(卡牌属性!$DU255-2)*20+卡牌属性!$DV255)</f>
        <v>200</v>
      </c>
      <c r="FK255" s="14">
        <f>INDEX(属性投放!$BQ$6:$BQ$85,(卡牌属性!$DU255-2)*20+卡牌属性!$DV255)</f>
        <v>100</v>
      </c>
      <c r="FL255" s="14">
        <f>INDEX(属性投放!$BQ$6:$BQ$85,(卡牌属性!$DU255-2)*20+卡牌属性!$DV255)</f>
        <v>100</v>
      </c>
      <c r="FM255" s="14">
        <f>INDEX(属性投放!$BQ$6:$BQ$85,(卡牌属性!$DU255-2)*20+卡牌属性!$DV255)</f>
        <v>100</v>
      </c>
      <c r="FN255" s="14">
        <f>INDEX(属性投放!$BQ$6:$BQ$85,(卡牌属性!$DU255-2)*20+卡牌属性!$DV255)</f>
        <v>100</v>
      </c>
      <c r="FO255" s="14">
        <f>INDEX(属性投放!$BQ$6:$BQ$85,(卡牌属性!$DU255-2)*20+卡牌属性!$DV255)</f>
        <v>100</v>
      </c>
      <c r="FP255" s="14">
        <f>INDEX(属性投放!$BR$6:$BR$85,(卡牌属性!$DU255-2)*20+卡牌属性!$DV255)</f>
        <v>2000</v>
      </c>
      <c r="FQ255" s="14">
        <f>INDEX(属性投放!$BR$6:$BR$85,(卡牌属性!$DU255-2)*20+卡牌属性!$DV255)</f>
        <v>2000</v>
      </c>
      <c r="FR255" s="14">
        <f>INDEX(属性投放!$BR$6:$BR$85,(卡牌属性!$DU255-2)*20+卡牌属性!$DV255)</f>
        <v>2000</v>
      </c>
      <c r="FS255" s="14">
        <f>INDEX(属性投放!$BR$6:$BR$85,(卡牌属性!$DU255-2)*20+卡牌属性!$DV255)</f>
        <v>2000</v>
      </c>
      <c r="FT255" s="14">
        <f>INDEX(属性投放!$BR$6:$BR$85,(卡牌属性!$DU255-2)*20+卡牌属性!$DV255)</f>
        <v>2000</v>
      </c>
    </row>
    <row r="256" spans="31:176" ht="16.5" x14ac:dyDescent="0.2">
      <c r="AE256" s="13">
        <v>252</v>
      </c>
      <c r="AF256" s="13">
        <f t="shared" si="471"/>
        <v>13</v>
      </c>
      <c r="AG256" s="13">
        <f t="shared" si="456"/>
        <v>2</v>
      </c>
      <c r="AH256" s="14">
        <f t="shared" si="457"/>
        <v>1101013</v>
      </c>
      <c r="AI256" s="14" t="str">
        <f t="shared" si="458"/>
        <v>吉拉12突</v>
      </c>
      <c r="AJ256" s="25" t="s">
        <v>162</v>
      </c>
      <c r="AK256" s="14">
        <v>1</v>
      </c>
      <c r="AL256" s="14">
        <f t="shared" si="459"/>
        <v>12</v>
      </c>
      <c r="AM256" s="14">
        <f>INDEX(属性投放!$DE$6:$DE$85,(卡牌属性!AG256-2)*20+卡牌属性!AL256)</f>
        <v>2307</v>
      </c>
      <c r="AN256" s="14">
        <f t="shared" si="521"/>
        <v>2307</v>
      </c>
      <c r="AO256" s="14">
        <f t="shared" si="521"/>
        <v>2307</v>
      </c>
      <c r="AP256" s="14">
        <f t="shared" si="521"/>
        <v>2307</v>
      </c>
      <c r="AQ256" s="14">
        <f t="shared" si="521"/>
        <v>2307</v>
      </c>
      <c r="AR256" s="14">
        <f>INDEX(属性投放!$DF$6:$DF$85,(卡牌属性!AG256-2)*20+卡牌属性!AL256)</f>
        <v>1129</v>
      </c>
      <c r="AS256" s="14">
        <f t="shared" si="522"/>
        <v>1129</v>
      </c>
      <c r="AT256" s="14">
        <f t="shared" si="522"/>
        <v>1129</v>
      </c>
      <c r="AU256" s="14">
        <f t="shared" si="522"/>
        <v>1129</v>
      </c>
      <c r="AV256" s="14">
        <f t="shared" si="522"/>
        <v>1129</v>
      </c>
      <c r="AW256" s="14">
        <f>INDEX(属性投放!$DG$6:$DG$85,(卡牌属性!AG256-2)*20+卡牌属性!AL256)</f>
        <v>11485</v>
      </c>
      <c r="AX256" s="14">
        <f t="shared" si="523"/>
        <v>11485</v>
      </c>
      <c r="AY256" s="14">
        <f t="shared" si="523"/>
        <v>11485</v>
      </c>
      <c r="AZ256" s="14">
        <f t="shared" si="523"/>
        <v>11485</v>
      </c>
      <c r="BA256" s="14">
        <f t="shared" si="523"/>
        <v>11485</v>
      </c>
      <c r="BB256" s="14">
        <f>INDEX(属性投放!$DK$6:$DK$85,(卡牌属性!AG256-2)*20+卡牌属性!AL256)</f>
        <v>76</v>
      </c>
      <c r="BC256" s="14">
        <f t="shared" si="524"/>
        <v>76</v>
      </c>
      <c r="BD256" s="14">
        <f t="shared" si="524"/>
        <v>76</v>
      </c>
      <c r="BE256" s="14">
        <f t="shared" si="524"/>
        <v>76</v>
      </c>
      <c r="BF256" s="14">
        <f t="shared" si="524"/>
        <v>76</v>
      </c>
      <c r="BG256" s="14">
        <f>INDEX(属性投放!$DL$6:$DL$85,(卡牌属性!AG256-2)*20+卡牌属性!AL256)</f>
        <v>38</v>
      </c>
      <c r="BH256" s="14">
        <f t="shared" si="525"/>
        <v>38</v>
      </c>
      <c r="BI256" s="14">
        <f t="shared" si="525"/>
        <v>38</v>
      </c>
      <c r="BJ256" s="14">
        <f t="shared" si="525"/>
        <v>38</v>
      </c>
      <c r="BK256" s="14">
        <f t="shared" si="525"/>
        <v>38</v>
      </c>
      <c r="BL256" s="14">
        <f>INDEX(属性投放!$DM$6:$DM$85,(卡牌属性!AG256-2)*20+卡牌属性!AL256)</f>
        <v>380</v>
      </c>
      <c r="BM256" s="14">
        <f t="shared" si="526"/>
        <v>380</v>
      </c>
      <c r="BN256" s="14">
        <f t="shared" si="526"/>
        <v>380</v>
      </c>
      <c r="BO256" s="14">
        <f t="shared" si="526"/>
        <v>380</v>
      </c>
      <c r="BP256" s="14">
        <f t="shared" si="526"/>
        <v>380</v>
      </c>
      <c r="BU256" s="13">
        <v>252</v>
      </c>
      <c r="BV256" s="13">
        <f t="shared" si="460"/>
        <v>13</v>
      </c>
      <c r="BW256" s="14">
        <f t="shared" si="461"/>
        <v>2</v>
      </c>
      <c r="BX256" s="14">
        <f t="shared" si="462"/>
        <v>1102013</v>
      </c>
      <c r="BY256" s="14" t="str">
        <f t="shared" si="463"/>
        <v>塞伯罗斯12突</v>
      </c>
      <c r="BZ256" s="25" t="s">
        <v>162</v>
      </c>
      <c r="CA256" s="14">
        <v>2</v>
      </c>
      <c r="CB256" s="14">
        <f t="shared" si="464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674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674</v>
      </c>
      <c r="CN256" s="14">
        <f>INDEX(属性投放!$BD$6:$BD$85,(BW256-2)*20+CB256)</f>
        <v>120</v>
      </c>
      <c r="CQ256" s="13">
        <v>252</v>
      </c>
      <c r="CR256" s="13">
        <f t="shared" si="472"/>
        <v>5</v>
      </c>
      <c r="CS256" s="13">
        <f t="shared" si="473"/>
        <v>44</v>
      </c>
      <c r="CT256" s="14">
        <f t="shared" si="474"/>
        <v>3</v>
      </c>
      <c r="CU256" s="14">
        <f t="shared" si="475"/>
        <v>1102005</v>
      </c>
      <c r="CV256" s="14" t="str">
        <f>INDEX($O$6:$O$36,CR256)&amp;"-"&amp;INDEX(属性投放!$AB$7:$AB$36,CX256)&amp;"-魂火-"&amp;CZ256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701</v>
      </c>
      <c r="CZ256" s="14">
        <f>INDEX(属性投放!$AM$7:$AM$58,CS256)</f>
        <v>2</v>
      </c>
      <c r="DA256" s="14">
        <f t="shared" si="465"/>
        <v>44</v>
      </c>
      <c r="DB256" s="14">
        <f>INDEX(属性投放!$AN$7:$AN$58,DA256)</f>
        <v>130</v>
      </c>
      <c r="DC256" s="14" t="s">
        <v>702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703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704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6"/>
        <v>1102013</v>
      </c>
      <c r="DQ256" s="14" t="str">
        <f t="shared" si="467"/>
        <v>塞伯罗斯12突</v>
      </c>
      <c r="DR256" s="14">
        <f t="shared" si="476"/>
        <v>3</v>
      </c>
      <c r="DS256" s="14">
        <f t="shared" si="477"/>
        <v>3</v>
      </c>
      <c r="DT256" s="14">
        <f t="shared" si="478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7"/>
        <v>1831</v>
      </c>
      <c r="EC256" s="14">
        <f t="shared" si="528"/>
        <v>2025</v>
      </c>
      <c r="ED256" s="14">
        <f t="shared" si="529"/>
        <v>2271</v>
      </c>
      <c r="EE256" s="14">
        <f t="shared" si="530"/>
        <v>2271</v>
      </c>
      <c r="EF256" s="14">
        <f t="shared" si="531"/>
        <v>2424</v>
      </c>
      <c r="EG256" s="14">
        <f t="shared" si="532"/>
        <v>888</v>
      </c>
      <c r="EH256" s="14">
        <f t="shared" si="533"/>
        <v>983</v>
      </c>
      <c r="EI256" s="14">
        <f t="shared" si="534"/>
        <v>983</v>
      </c>
      <c r="EJ256" s="14">
        <f t="shared" si="535"/>
        <v>1100</v>
      </c>
      <c r="EK256" s="14">
        <f t="shared" si="536"/>
        <v>1166</v>
      </c>
      <c r="EL256" s="14">
        <f t="shared" si="537"/>
        <v>17610</v>
      </c>
      <c r="EM256" s="14">
        <f t="shared" si="538"/>
        <v>19350</v>
      </c>
      <c r="EN256" s="14">
        <f t="shared" si="539"/>
        <v>19350</v>
      </c>
      <c r="EO256" s="14">
        <f t="shared" si="540"/>
        <v>21610</v>
      </c>
      <c r="EP256" s="14">
        <f t="shared" si="541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  <c r="FF256" s="14">
        <f>INDEX(属性投放!$BP$6:$BP$85,(卡牌属性!$DU256-2)*20+卡牌属性!$DV256)</f>
        <v>350</v>
      </c>
      <c r="FG256" s="14">
        <f>INDEX(属性投放!$BP$6:$BP$85,(卡牌属性!$DU256-2)*20+卡牌属性!$DV256)</f>
        <v>350</v>
      </c>
      <c r="FH256" s="14">
        <f>INDEX(属性投放!$BP$6:$BP$85,(卡牌属性!$DU256-2)*20+卡牌属性!$DV256)</f>
        <v>350</v>
      </c>
      <c r="FI256" s="14">
        <f>INDEX(属性投放!$BP$6:$BP$85,(卡牌属性!$DU256-2)*20+卡牌属性!$DV256)</f>
        <v>350</v>
      </c>
      <c r="FJ256" s="14">
        <f>INDEX(属性投放!$BP$6:$BP$85,(卡牌属性!$DU256-2)*20+卡牌属性!$DV256)</f>
        <v>350</v>
      </c>
      <c r="FK256" s="14">
        <f>INDEX(属性投放!$BQ$6:$BQ$85,(卡牌属性!$DU256-2)*20+卡牌属性!$DV256)</f>
        <v>175</v>
      </c>
      <c r="FL256" s="14">
        <f>INDEX(属性投放!$BQ$6:$BQ$85,(卡牌属性!$DU256-2)*20+卡牌属性!$DV256)</f>
        <v>175</v>
      </c>
      <c r="FM256" s="14">
        <f>INDEX(属性投放!$BQ$6:$BQ$85,(卡牌属性!$DU256-2)*20+卡牌属性!$DV256)</f>
        <v>175</v>
      </c>
      <c r="FN256" s="14">
        <f>INDEX(属性投放!$BQ$6:$BQ$85,(卡牌属性!$DU256-2)*20+卡牌属性!$DV256)</f>
        <v>175</v>
      </c>
      <c r="FO256" s="14">
        <f>INDEX(属性投放!$BQ$6:$BQ$85,(卡牌属性!$DU256-2)*20+卡牌属性!$DV256)</f>
        <v>175</v>
      </c>
      <c r="FP256" s="14">
        <f>INDEX(属性投放!$BR$6:$BR$85,(卡牌属性!$DU256-2)*20+卡牌属性!$DV256)</f>
        <v>3500</v>
      </c>
      <c r="FQ256" s="14">
        <f>INDEX(属性投放!$BR$6:$BR$85,(卡牌属性!$DU256-2)*20+卡牌属性!$DV256)</f>
        <v>3500</v>
      </c>
      <c r="FR256" s="14">
        <f>INDEX(属性投放!$BR$6:$BR$85,(卡牌属性!$DU256-2)*20+卡牌属性!$DV256)</f>
        <v>3500</v>
      </c>
      <c r="FS256" s="14">
        <f>INDEX(属性投放!$BR$6:$BR$85,(卡牌属性!$DU256-2)*20+卡牌属性!$DV256)</f>
        <v>3500</v>
      </c>
      <c r="FT256" s="14">
        <f>INDEX(属性投放!$BR$6:$BR$85,(卡牌属性!$DU256-2)*20+卡牌属性!$DV256)</f>
        <v>3500</v>
      </c>
    </row>
    <row r="257" spans="31:176" ht="16.5" x14ac:dyDescent="0.2">
      <c r="AE257" s="13">
        <v>253</v>
      </c>
      <c r="AF257" s="13">
        <f t="shared" si="471"/>
        <v>13</v>
      </c>
      <c r="AG257" s="13">
        <f t="shared" si="456"/>
        <v>2</v>
      </c>
      <c r="AH257" s="14">
        <f t="shared" si="457"/>
        <v>1101013</v>
      </c>
      <c r="AI257" s="14" t="str">
        <f t="shared" si="458"/>
        <v>吉拉13突</v>
      </c>
      <c r="AJ257" s="25" t="s">
        <v>162</v>
      </c>
      <c r="AK257" s="14">
        <v>1</v>
      </c>
      <c r="AL257" s="14">
        <f t="shared" si="459"/>
        <v>13</v>
      </c>
      <c r="AM257" s="14">
        <f>INDEX(属性投放!$DE$6:$DE$85,(卡牌属性!AG257-2)*20+卡牌属性!AL257)</f>
        <v>4424</v>
      </c>
      <c r="AN257" s="14">
        <f t="shared" si="521"/>
        <v>4424</v>
      </c>
      <c r="AO257" s="14">
        <f t="shared" si="521"/>
        <v>4424</v>
      </c>
      <c r="AP257" s="14">
        <f t="shared" si="521"/>
        <v>4424</v>
      </c>
      <c r="AQ257" s="14">
        <f t="shared" si="521"/>
        <v>4424</v>
      </c>
      <c r="AR257" s="14">
        <f>INDEX(属性投放!$DF$6:$DF$85,(卡牌属性!AG257-2)*20+卡牌属性!AL257)</f>
        <v>2188</v>
      </c>
      <c r="AS257" s="14">
        <f t="shared" si="522"/>
        <v>2188</v>
      </c>
      <c r="AT257" s="14">
        <f t="shared" si="522"/>
        <v>2188</v>
      </c>
      <c r="AU257" s="14">
        <f t="shared" si="522"/>
        <v>2188</v>
      </c>
      <c r="AV257" s="14">
        <f t="shared" si="522"/>
        <v>2188</v>
      </c>
      <c r="AW257" s="14">
        <f>INDEX(属性投放!$DG$6:$DG$85,(卡牌属性!AG257-2)*20+卡牌属性!AL257)</f>
        <v>22070</v>
      </c>
      <c r="AX257" s="14">
        <f t="shared" si="523"/>
        <v>22070</v>
      </c>
      <c r="AY257" s="14">
        <f t="shared" si="523"/>
        <v>22070</v>
      </c>
      <c r="AZ257" s="14">
        <f t="shared" si="523"/>
        <v>22070</v>
      </c>
      <c r="BA257" s="14">
        <f t="shared" si="523"/>
        <v>22070</v>
      </c>
      <c r="BB257" s="14">
        <f>INDEX(属性投放!$DK$6:$DK$85,(卡牌属性!AG257-2)*20+卡牌属性!AL257)</f>
        <v>151</v>
      </c>
      <c r="BC257" s="14">
        <f t="shared" si="524"/>
        <v>151</v>
      </c>
      <c r="BD257" s="14">
        <f t="shared" si="524"/>
        <v>151</v>
      </c>
      <c r="BE257" s="14">
        <f t="shared" si="524"/>
        <v>151</v>
      </c>
      <c r="BF257" s="14">
        <f t="shared" si="524"/>
        <v>151</v>
      </c>
      <c r="BG257" s="14">
        <f>INDEX(属性投放!$DL$6:$DL$85,(卡牌属性!AG257-2)*20+卡牌属性!AL257)</f>
        <v>76</v>
      </c>
      <c r="BH257" s="14">
        <f t="shared" si="525"/>
        <v>76</v>
      </c>
      <c r="BI257" s="14">
        <f t="shared" si="525"/>
        <v>76</v>
      </c>
      <c r="BJ257" s="14">
        <f t="shared" si="525"/>
        <v>76</v>
      </c>
      <c r="BK257" s="14">
        <f t="shared" si="525"/>
        <v>76</v>
      </c>
      <c r="BL257" s="14">
        <f>INDEX(属性投放!$DM$6:$DM$85,(卡牌属性!AG257-2)*20+卡牌属性!AL257)</f>
        <v>755</v>
      </c>
      <c r="BM257" s="14">
        <f t="shared" si="526"/>
        <v>755</v>
      </c>
      <c r="BN257" s="14">
        <f t="shared" si="526"/>
        <v>755</v>
      </c>
      <c r="BO257" s="14">
        <f t="shared" si="526"/>
        <v>755</v>
      </c>
      <c r="BP257" s="14">
        <f t="shared" si="526"/>
        <v>755</v>
      </c>
      <c r="BU257" s="13">
        <v>253</v>
      </c>
      <c r="BV257" s="13">
        <f t="shared" si="460"/>
        <v>13</v>
      </c>
      <c r="BW257" s="14">
        <f t="shared" si="461"/>
        <v>2</v>
      </c>
      <c r="BX257" s="14">
        <f t="shared" si="462"/>
        <v>1102013</v>
      </c>
      <c r="BY257" s="14" t="str">
        <f t="shared" si="463"/>
        <v>塞伯罗斯13突</v>
      </c>
      <c r="BZ257" s="25" t="s">
        <v>162</v>
      </c>
      <c r="CA257" s="14">
        <v>2</v>
      </c>
      <c r="CB257" s="14">
        <f t="shared" si="464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674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674</v>
      </c>
      <c r="CN257" s="14">
        <f>INDEX(属性投放!$BD$6:$BD$85,(BW257-2)*20+CB257)</f>
        <v>150</v>
      </c>
      <c r="CQ257" s="13">
        <v>253</v>
      </c>
      <c r="CR257" s="13">
        <f t="shared" si="472"/>
        <v>5</v>
      </c>
      <c r="CS257" s="13">
        <f t="shared" si="473"/>
        <v>45</v>
      </c>
      <c r="CT257" s="14">
        <f t="shared" si="474"/>
        <v>3</v>
      </c>
      <c r="CU257" s="14">
        <f t="shared" si="475"/>
        <v>1102005</v>
      </c>
      <c r="CV257" s="14" t="str">
        <f>INDEX($O$6:$O$36,CR257)&amp;"-"&amp;INDEX(属性投放!$AB$7:$AB$36,CX257)&amp;"-魂火-"&amp;CZ257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701</v>
      </c>
      <c r="CZ257" s="14">
        <f>INDEX(属性投放!$AM$7:$AM$58,CS257)</f>
        <v>3</v>
      </c>
      <c r="DA257" s="14">
        <f t="shared" si="465"/>
        <v>45</v>
      </c>
      <c r="DB257" s="14">
        <f>INDEX(属性投放!$AN$7:$AN$58,DA257)</f>
        <v>132</v>
      </c>
      <c r="DC257" s="14" t="s">
        <v>702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703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704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6"/>
        <v>1102013</v>
      </c>
      <c r="DQ257" s="14" t="str">
        <f t="shared" si="467"/>
        <v>塞伯罗斯13突</v>
      </c>
      <c r="DR257" s="14">
        <f t="shared" si="476"/>
        <v>3</v>
      </c>
      <c r="DS257" s="14">
        <f t="shared" si="477"/>
        <v>3</v>
      </c>
      <c r="DT257" s="14">
        <f t="shared" si="478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7"/>
        <v>2265</v>
      </c>
      <c r="EC257" s="14">
        <f t="shared" si="528"/>
        <v>2480</v>
      </c>
      <c r="ED257" s="14">
        <f t="shared" si="529"/>
        <v>2761</v>
      </c>
      <c r="EE257" s="14">
        <f t="shared" si="530"/>
        <v>2761</v>
      </c>
      <c r="EF257" s="14">
        <f t="shared" si="531"/>
        <v>2921</v>
      </c>
      <c r="EG257" s="14">
        <f t="shared" si="532"/>
        <v>1105</v>
      </c>
      <c r="EH257" s="14">
        <f t="shared" si="533"/>
        <v>1214</v>
      </c>
      <c r="EI257" s="14">
        <f t="shared" si="534"/>
        <v>1214</v>
      </c>
      <c r="EJ257" s="14">
        <f t="shared" si="535"/>
        <v>1345</v>
      </c>
      <c r="EK257" s="14">
        <f t="shared" si="536"/>
        <v>1418</v>
      </c>
      <c r="EL257" s="14">
        <f t="shared" si="537"/>
        <v>21950</v>
      </c>
      <c r="EM257" s="14">
        <f t="shared" si="538"/>
        <v>23900</v>
      </c>
      <c r="EN257" s="14">
        <f t="shared" si="539"/>
        <v>23900</v>
      </c>
      <c r="EO257" s="14">
        <f t="shared" si="540"/>
        <v>26510</v>
      </c>
      <c r="EP257" s="14">
        <f t="shared" si="541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  <c r="FF257" s="14">
        <f>INDEX(属性投放!$BP$6:$BP$85,(卡牌属性!$DU257-2)*20+卡牌属性!$DV257)</f>
        <v>350</v>
      </c>
      <c r="FG257" s="14">
        <f>INDEX(属性投放!$BP$6:$BP$85,(卡牌属性!$DU257-2)*20+卡牌属性!$DV257)</f>
        <v>350</v>
      </c>
      <c r="FH257" s="14">
        <f>INDEX(属性投放!$BP$6:$BP$85,(卡牌属性!$DU257-2)*20+卡牌属性!$DV257)</f>
        <v>350</v>
      </c>
      <c r="FI257" s="14">
        <f>INDEX(属性投放!$BP$6:$BP$85,(卡牌属性!$DU257-2)*20+卡牌属性!$DV257)</f>
        <v>350</v>
      </c>
      <c r="FJ257" s="14">
        <f>INDEX(属性投放!$BP$6:$BP$85,(卡牌属性!$DU257-2)*20+卡牌属性!$DV257)</f>
        <v>350</v>
      </c>
      <c r="FK257" s="14">
        <f>INDEX(属性投放!$BQ$6:$BQ$85,(卡牌属性!$DU257-2)*20+卡牌属性!$DV257)</f>
        <v>175</v>
      </c>
      <c r="FL257" s="14">
        <f>INDEX(属性投放!$BQ$6:$BQ$85,(卡牌属性!$DU257-2)*20+卡牌属性!$DV257)</f>
        <v>175</v>
      </c>
      <c r="FM257" s="14">
        <f>INDEX(属性投放!$BQ$6:$BQ$85,(卡牌属性!$DU257-2)*20+卡牌属性!$DV257)</f>
        <v>175</v>
      </c>
      <c r="FN257" s="14">
        <f>INDEX(属性投放!$BQ$6:$BQ$85,(卡牌属性!$DU257-2)*20+卡牌属性!$DV257)</f>
        <v>175</v>
      </c>
      <c r="FO257" s="14">
        <f>INDEX(属性投放!$BQ$6:$BQ$85,(卡牌属性!$DU257-2)*20+卡牌属性!$DV257)</f>
        <v>175</v>
      </c>
      <c r="FP257" s="14">
        <f>INDEX(属性投放!$BR$6:$BR$85,(卡牌属性!$DU257-2)*20+卡牌属性!$DV257)</f>
        <v>3500</v>
      </c>
      <c r="FQ257" s="14">
        <f>INDEX(属性投放!$BR$6:$BR$85,(卡牌属性!$DU257-2)*20+卡牌属性!$DV257)</f>
        <v>3500</v>
      </c>
      <c r="FR257" s="14">
        <f>INDEX(属性投放!$BR$6:$BR$85,(卡牌属性!$DU257-2)*20+卡牌属性!$DV257)</f>
        <v>3500</v>
      </c>
      <c r="FS257" s="14">
        <f>INDEX(属性投放!$BR$6:$BR$85,(卡牌属性!$DU257-2)*20+卡牌属性!$DV257)</f>
        <v>3500</v>
      </c>
      <c r="FT257" s="14">
        <f>INDEX(属性投放!$BR$6:$BR$85,(卡牌属性!$DU257-2)*20+卡牌属性!$DV257)</f>
        <v>3500</v>
      </c>
    </row>
    <row r="258" spans="31:176" ht="16.5" x14ac:dyDescent="0.2">
      <c r="AE258" s="13">
        <v>254</v>
      </c>
      <c r="AF258" s="13">
        <f t="shared" si="471"/>
        <v>13</v>
      </c>
      <c r="AG258" s="13">
        <f t="shared" si="456"/>
        <v>2</v>
      </c>
      <c r="AH258" s="14">
        <f t="shared" si="457"/>
        <v>1101013</v>
      </c>
      <c r="AI258" s="14" t="str">
        <f t="shared" si="458"/>
        <v>吉拉14突</v>
      </c>
      <c r="AJ258" s="25" t="s">
        <v>162</v>
      </c>
      <c r="AK258" s="14">
        <v>1</v>
      </c>
      <c r="AL258" s="14">
        <f t="shared" si="459"/>
        <v>14</v>
      </c>
      <c r="AM258" s="14">
        <f>INDEX(属性投放!$DE$6:$DE$85,(卡牌属性!AG258-2)*20+卡牌属性!AL258)</f>
        <v>4856</v>
      </c>
      <c r="AN258" s="14">
        <f t="shared" si="521"/>
        <v>4856</v>
      </c>
      <c r="AO258" s="14">
        <f t="shared" si="521"/>
        <v>4856</v>
      </c>
      <c r="AP258" s="14">
        <f t="shared" si="521"/>
        <v>4856</v>
      </c>
      <c r="AQ258" s="14">
        <f t="shared" si="521"/>
        <v>4856</v>
      </c>
      <c r="AR258" s="14">
        <f>INDEX(属性投放!$DF$6:$DF$85,(卡牌属性!AG258-2)*20+卡牌属性!AL258)</f>
        <v>2405</v>
      </c>
      <c r="AS258" s="14">
        <f t="shared" si="522"/>
        <v>2405</v>
      </c>
      <c r="AT258" s="14">
        <f t="shared" si="522"/>
        <v>2405</v>
      </c>
      <c r="AU258" s="14">
        <f t="shared" si="522"/>
        <v>2405</v>
      </c>
      <c r="AV258" s="14">
        <f t="shared" si="522"/>
        <v>2405</v>
      </c>
      <c r="AW258" s="14">
        <f>INDEX(属性投放!$DG$6:$DG$85,(卡牌属性!AG258-2)*20+卡牌属性!AL258)</f>
        <v>24230</v>
      </c>
      <c r="AX258" s="14">
        <f t="shared" si="523"/>
        <v>24230</v>
      </c>
      <c r="AY258" s="14">
        <f t="shared" si="523"/>
        <v>24230</v>
      </c>
      <c r="AZ258" s="14">
        <f t="shared" si="523"/>
        <v>24230</v>
      </c>
      <c r="BA258" s="14">
        <f t="shared" si="523"/>
        <v>24230</v>
      </c>
      <c r="BB258" s="14">
        <f>INDEX(属性投放!$DK$6:$DK$85,(卡牌属性!AG258-2)*20+卡牌属性!AL258)</f>
        <v>151</v>
      </c>
      <c r="BC258" s="14">
        <f t="shared" si="524"/>
        <v>151</v>
      </c>
      <c r="BD258" s="14">
        <f t="shared" si="524"/>
        <v>151</v>
      </c>
      <c r="BE258" s="14">
        <f t="shared" si="524"/>
        <v>151</v>
      </c>
      <c r="BF258" s="14">
        <f t="shared" si="524"/>
        <v>151</v>
      </c>
      <c r="BG258" s="14">
        <f>INDEX(属性投放!$DL$6:$DL$85,(卡牌属性!AG258-2)*20+卡牌属性!AL258)</f>
        <v>76</v>
      </c>
      <c r="BH258" s="14">
        <f t="shared" si="525"/>
        <v>76</v>
      </c>
      <c r="BI258" s="14">
        <f t="shared" si="525"/>
        <v>76</v>
      </c>
      <c r="BJ258" s="14">
        <f t="shared" si="525"/>
        <v>76</v>
      </c>
      <c r="BK258" s="14">
        <f t="shared" si="525"/>
        <v>76</v>
      </c>
      <c r="BL258" s="14">
        <f>INDEX(属性投放!$DM$6:$DM$85,(卡牌属性!AG258-2)*20+卡牌属性!AL258)</f>
        <v>755</v>
      </c>
      <c r="BM258" s="14">
        <f t="shared" si="526"/>
        <v>755</v>
      </c>
      <c r="BN258" s="14">
        <f t="shared" si="526"/>
        <v>755</v>
      </c>
      <c r="BO258" s="14">
        <f t="shared" si="526"/>
        <v>755</v>
      </c>
      <c r="BP258" s="14">
        <f t="shared" si="526"/>
        <v>755</v>
      </c>
      <c r="BU258" s="13">
        <v>254</v>
      </c>
      <c r="BV258" s="13">
        <f t="shared" si="460"/>
        <v>13</v>
      </c>
      <c r="BW258" s="14">
        <f t="shared" si="461"/>
        <v>2</v>
      </c>
      <c r="BX258" s="14">
        <f t="shared" si="462"/>
        <v>1102013</v>
      </c>
      <c r="BY258" s="14" t="str">
        <f t="shared" si="463"/>
        <v>塞伯罗斯14突</v>
      </c>
      <c r="BZ258" s="25" t="s">
        <v>162</v>
      </c>
      <c r="CA258" s="14">
        <v>2</v>
      </c>
      <c r="CB258" s="14">
        <f t="shared" si="464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674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674</v>
      </c>
      <c r="CN258" s="14">
        <f>INDEX(属性投放!$BD$6:$BD$85,(BW258-2)*20+CB258)</f>
        <v>150</v>
      </c>
      <c r="CQ258" s="13">
        <v>254</v>
      </c>
      <c r="CR258" s="13">
        <f t="shared" si="472"/>
        <v>5</v>
      </c>
      <c r="CS258" s="13">
        <f t="shared" si="473"/>
        <v>46</v>
      </c>
      <c r="CT258" s="14">
        <f t="shared" si="474"/>
        <v>3</v>
      </c>
      <c r="CU258" s="14">
        <f t="shared" si="475"/>
        <v>1102005</v>
      </c>
      <c r="CV258" s="14" t="str">
        <f>INDEX($O$6:$O$36,CR258)&amp;"-"&amp;INDEX(属性投放!$AB$7:$AB$36,CX258)&amp;"-魂火-"&amp;CZ258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701</v>
      </c>
      <c r="CZ258" s="14">
        <f>INDEX(属性投放!$AM$7:$AM$58,CS258)</f>
        <v>1</v>
      </c>
      <c r="DA258" s="14">
        <f t="shared" si="465"/>
        <v>46</v>
      </c>
      <c r="DB258" s="14">
        <f>INDEX(属性投放!$AN$7:$AN$58,DA258)</f>
        <v>135</v>
      </c>
      <c r="DC258" s="14" t="s">
        <v>702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703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704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6"/>
        <v>1102013</v>
      </c>
      <c r="DQ258" s="14" t="str">
        <f t="shared" si="467"/>
        <v>塞伯罗斯14突</v>
      </c>
      <c r="DR258" s="14">
        <f t="shared" si="476"/>
        <v>3</v>
      </c>
      <c r="DS258" s="14">
        <f t="shared" si="477"/>
        <v>3</v>
      </c>
      <c r="DT258" s="14">
        <f t="shared" si="478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7"/>
        <v>2735</v>
      </c>
      <c r="EC258" s="14">
        <f t="shared" si="528"/>
        <v>2990</v>
      </c>
      <c r="ED258" s="14">
        <f t="shared" si="529"/>
        <v>3311</v>
      </c>
      <c r="EE258" s="14">
        <f t="shared" si="530"/>
        <v>3311</v>
      </c>
      <c r="EF258" s="14">
        <f t="shared" si="531"/>
        <v>3479</v>
      </c>
      <c r="EG258" s="14">
        <f t="shared" si="532"/>
        <v>1344</v>
      </c>
      <c r="EH258" s="14">
        <f t="shared" si="533"/>
        <v>1469</v>
      </c>
      <c r="EI258" s="14">
        <f t="shared" si="534"/>
        <v>1469</v>
      </c>
      <c r="EJ258" s="14">
        <f t="shared" si="535"/>
        <v>1624</v>
      </c>
      <c r="EK258" s="14">
        <f t="shared" si="536"/>
        <v>1697</v>
      </c>
      <c r="EL258" s="14">
        <f t="shared" si="537"/>
        <v>26650</v>
      </c>
      <c r="EM258" s="14">
        <f t="shared" si="538"/>
        <v>29000</v>
      </c>
      <c r="EN258" s="14">
        <f t="shared" si="539"/>
        <v>29000</v>
      </c>
      <c r="EO258" s="14">
        <f t="shared" si="540"/>
        <v>32010</v>
      </c>
      <c r="EP258" s="14">
        <f t="shared" si="541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  <c r="FF258" s="14">
        <f>INDEX(属性投放!$BP$6:$BP$85,(卡牌属性!$DU258-2)*20+卡牌属性!$DV258)</f>
        <v>400</v>
      </c>
      <c r="FG258" s="14">
        <f>INDEX(属性投放!$BP$6:$BP$85,(卡牌属性!$DU258-2)*20+卡牌属性!$DV258)</f>
        <v>400</v>
      </c>
      <c r="FH258" s="14">
        <f>INDEX(属性投放!$BP$6:$BP$85,(卡牌属性!$DU258-2)*20+卡牌属性!$DV258)</f>
        <v>400</v>
      </c>
      <c r="FI258" s="14">
        <f>INDEX(属性投放!$BP$6:$BP$85,(卡牌属性!$DU258-2)*20+卡牌属性!$DV258)</f>
        <v>400</v>
      </c>
      <c r="FJ258" s="14">
        <f>INDEX(属性投放!$BP$6:$BP$85,(卡牌属性!$DU258-2)*20+卡牌属性!$DV258)</f>
        <v>400</v>
      </c>
      <c r="FK258" s="14">
        <f>INDEX(属性投放!$BQ$6:$BQ$85,(卡牌属性!$DU258-2)*20+卡牌属性!$DV258)</f>
        <v>200</v>
      </c>
      <c r="FL258" s="14">
        <f>INDEX(属性投放!$BQ$6:$BQ$85,(卡牌属性!$DU258-2)*20+卡牌属性!$DV258)</f>
        <v>200</v>
      </c>
      <c r="FM258" s="14">
        <f>INDEX(属性投放!$BQ$6:$BQ$85,(卡牌属性!$DU258-2)*20+卡牌属性!$DV258)</f>
        <v>200</v>
      </c>
      <c r="FN258" s="14">
        <f>INDEX(属性投放!$BQ$6:$BQ$85,(卡牌属性!$DU258-2)*20+卡牌属性!$DV258)</f>
        <v>200</v>
      </c>
      <c r="FO258" s="14">
        <f>INDEX(属性投放!$BQ$6:$BQ$85,(卡牌属性!$DU258-2)*20+卡牌属性!$DV258)</f>
        <v>200</v>
      </c>
      <c r="FP258" s="14">
        <f>INDEX(属性投放!$BR$6:$BR$85,(卡牌属性!$DU258-2)*20+卡牌属性!$DV258)</f>
        <v>4000</v>
      </c>
      <c r="FQ258" s="14">
        <f>INDEX(属性投放!$BR$6:$BR$85,(卡牌属性!$DU258-2)*20+卡牌属性!$DV258)</f>
        <v>4000</v>
      </c>
      <c r="FR258" s="14">
        <f>INDEX(属性投放!$BR$6:$BR$85,(卡牌属性!$DU258-2)*20+卡牌属性!$DV258)</f>
        <v>4000</v>
      </c>
      <c r="FS258" s="14">
        <f>INDEX(属性投放!$BR$6:$BR$85,(卡牌属性!$DU258-2)*20+卡牌属性!$DV258)</f>
        <v>4000</v>
      </c>
      <c r="FT258" s="14">
        <f>INDEX(属性投放!$BR$6:$BR$85,(卡牌属性!$DU258-2)*20+卡牌属性!$DV258)</f>
        <v>4000</v>
      </c>
    </row>
    <row r="259" spans="31:176" ht="16.5" x14ac:dyDescent="0.2">
      <c r="AE259" s="13">
        <v>255</v>
      </c>
      <c r="AF259" s="13">
        <f t="shared" si="471"/>
        <v>13</v>
      </c>
      <c r="AG259" s="13">
        <f t="shared" si="456"/>
        <v>2</v>
      </c>
      <c r="AH259" s="14">
        <f t="shared" si="457"/>
        <v>1101013</v>
      </c>
      <c r="AI259" s="14" t="str">
        <f t="shared" si="458"/>
        <v>吉拉15突</v>
      </c>
      <c r="AJ259" s="25" t="s">
        <v>162</v>
      </c>
      <c r="AK259" s="14">
        <v>1</v>
      </c>
      <c r="AL259" s="14">
        <f t="shared" si="459"/>
        <v>15</v>
      </c>
      <c r="AM259" s="14">
        <f>INDEX(属性投放!$DE$6:$DE$85,(卡牌属性!AG259-2)*20+卡牌属性!AL259)</f>
        <v>5288</v>
      </c>
      <c r="AN259" s="14">
        <f t="shared" si="521"/>
        <v>5288</v>
      </c>
      <c r="AO259" s="14">
        <f t="shared" si="521"/>
        <v>5288</v>
      </c>
      <c r="AP259" s="14">
        <f t="shared" si="521"/>
        <v>5288</v>
      </c>
      <c r="AQ259" s="14">
        <f t="shared" si="521"/>
        <v>5288</v>
      </c>
      <c r="AR259" s="14">
        <f>INDEX(属性投放!$DF$6:$DF$85,(卡牌属性!AG259-2)*20+卡牌属性!AL259)</f>
        <v>2622</v>
      </c>
      <c r="AS259" s="14">
        <f t="shared" si="522"/>
        <v>2622</v>
      </c>
      <c r="AT259" s="14">
        <f t="shared" si="522"/>
        <v>2622</v>
      </c>
      <c r="AU259" s="14">
        <f t="shared" si="522"/>
        <v>2622</v>
      </c>
      <c r="AV259" s="14">
        <f t="shared" si="522"/>
        <v>2622</v>
      </c>
      <c r="AW259" s="14">
        <f>INDEX(属性投放!$DG$6:$DG$85,(卡牌属性!AG259-2)*20+卡牌属性!AL259)</f>
        <v>26390</v>
      </c>
      <c r="AX259" s="14">
        <f t="shared" si="523"/>
        <v>26390</v>
      </c>
      <c r="AY259" s="14">
        <f t="shared" si="523"/>
        <v>26390</v>
      </c>
      <c r="AZ259" s="14">
        <f t="shared" si="523"/>
        <v>26390</v>
      </c>
      <c r="BA259" s="14">
        <f t="shared" si="523"/>
        <v>26390</v>
      </c>
      <c r="BB259" s="14">
        <f>INDEX(属性投放!$DK$6:$DK$85,(卡牌属性!AG259-2)*20+卡牌属性!AL259)</f>
        <v>151</v>
      </c>
      <c r="BC259" s="14">
        <f t="shared" si="524"/>
        <v>151</v>
      </c>
      <c r="BD259" s="14">
        <f t="shared" si="524"/>
        <v>151</v>
      </c>
      <c r="BE259" s="14">
        <f t="shared" si="524"/>
        <v>151</v>
      </c>
      <c r="BF259" s="14">
        <f t="shared" si="524"/>
        <v>151</v>
      </c>
      <c r="BG259" s="14">
        <f>INDEX(属性投放!$DL$6:$DL$85,(卡牌属性!AG259-2)*20+卡牌属性!AL259)</f>
        <v>76</v>
      </c>
      <c r="BH259" s="14">
        <f t="shared" si="525"/>
        <v>76</v>
      </c>
      <c r="BI259" s="14">
        <f t="shared" si="525"/>
        <v>76</v>
      </c>
      <c r="BJ259" s="14">
        <f t="shared" si="525"/>
        <v>76</v>
      </c>
      <c r="BK259" s="14">
        <f t="shared" si="525"/>
        <v>76</v>
      </c>
      <c r="BL259" s="14">
        <f>INDEX(属性投放!$DM$6:$DM$85,(卡牌属性!AG259-2)*20+卡牌属性!AL259)</f>
        <v>755</v>
      </c>
      <c r="BM259" s="14">
        <f t="shared" si="526"/>
        <v>755</v>
      </c>
      <c r="BN259" s="14">
        <f t="shared" si="526"/>
        <v>755</v>
      </c>
      <c r="BO259" s="14">
        <f t="shared" si="526"/>
        <v>755</v>
      </c>
      <c r="BP259" s="14">
        <f t="shared" si="526"/>
        <v>755</v>
      </c>
      <c r="BU259" s="13">
        <v>255</v>
      </c>
      <c r="BV259" s="13">
        <f t="shared" si="460"/>
        <v>13</v>
      </c>
      <c r="BW259" s="14">
        <f t="shared" si="461"/>
        <v>2</v>
      </c>
      <c r="BX259" s="14">
        <f t="shared" si="462"/>
        <v>1102013</v>
      </c>
      <c r="BY259" s="14" t="str">
        <f t="shared" si="463"/>
        <v>塞伯罗斯15突</v>
      </c>
      <c r="BZ259" s="25" t="s">
        <v>162</v>
      </c>
      <c r="CA259" s="14">
        <v>2</v>
      </c>
      <c r="CB259" s="14">
        <f t="shared" si="464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674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674</v>
      </c>
      <c r="CN259" s="14">
        <f>INDEX(属性投放!$BD$6:$BD$85,(BW259-2)*20+CB259)</f>
        <v>150</v>
      </c>
      <c r="CQ259" s="13">
        <v>255</v>
      </c>
      <c r="CR259" s="13">
        <f t="shared" si="472"/>
        <v>5</v>
      </c>
      <c r="CS259" s="13">
        <f t="shared" si="473"/>
        <v>47</v>
      </c>
      <c r="CT259" s="14">
        <f t="shared" si="474"/>
        <v>3</v>
      </c>
      <c r="CU259" s="14">
        <f t="shared" si="475"/>
        <v>1102005</v>
      </c>
      <c r="CV259" s="14" t="str">
        <f>INDEX($O$6:$O$36,CR259)&amp;"-"&amp;INDEX(属性投放!$AB$7:$AB$36,CX259)&amp;"-魂火-"&amp;CZ259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701</v>
      </c>
      <c r="CZ259" s="14">
        <f>INDEX(属性投放!$AM$7:$AM$58,CS259)</f>
        <v>2</v>
      </c>
      <c r="DA259" s="14">
        <f t="shared" si="465"/>
        <v>47</v>
      </c>
      <c r="DB259" s="14">
        <f>INDEX(属性投放!$AN$7:$AN$58,DA259)</f>
        <v>137</v>
      </c>
      <c r="DC259" s="14" t="s">
        <v>702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703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704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6"/>
        <v>1102013</v>
      </c>
      <c r="DQ259" s="14" t="str">
        <f t="shared" si="467"/>
        <v>塞伯罗斯15突</v>
      </c>
      <c r="DR259" s="14">
        <f t="shared" si="476"/>
        <v>3</v>
      </c>
      <c r="DS259" s="14">
        <f t="shared" si="477"/>
        <v>3</v>
      </c>
      <c r="DT259" s="14">
        <f t="shared" si="478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7"/>
        <v>3240</v>
      </c>
      <c r="EC259" s="14">
        <f t="shared" si="528"/>
        <v>3530</v>
      </c>
      <c r="ED259" s="14">
        <f t="shared" si="529"/>
        <v>3886</v>
      </c>
      <c r="EE259" s="14">
        <f t="shared" si="530"/>
        <v>3886</v>
      </c>
      <c r="EF259" s="14">
        <f t="shared" si="531"/>
        <v>4061</v>
      </c>
      <c r="EG259" s="14">
        <f t="shared" si="532"/>
        <v>1600</v>
      </c>
      <c r="EH259" s="14">
        <f t="shared" si="533"/>
        <v>1739</v>
      </c>
      <c r="EI259" s="14">
        <f t="shared" si="534"/>
        <v>1739</v>
      </c>
      <c r="EJ259" s="14">
        <f t="shared" si="535"/>
        <v>1915</v>
      </c>
      <c r="EK259" s="14">
        <f t="shared" si="536"/>
        <v>1988</v>
      </c>
      <c r="EL259" s="14">
        <f t="shared" si="537"/>
        <v>31700</v>
      </c>
      <c r="EM259" s="14">
        <f t="shared" si="538"/>
        <v>34400</v>
      </c>
      <c r="EN259" s="14">
        <f t="shared" si="539"/>
        <v>34400</v>
      </c>
      <c r="EO259" s="14">
        <f t="shared" si="540"/>
        <v>37760</v>
      </c>
      <c r="EP259" s="14">
        <f t="shared" si="541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  <c r="FF259" s="14">
        <f>INDEX(属性投放!$BP$6:$BP$85,(卡牌属性!$DU259-2)*20+卡牌属性!$DV259)</f>
        <v>700</v>
      </c>
      <c r="FG259" s="14">
        <f>INDEX(属性投放!$BP$6:$BP$85,(卡牌属性!$DU259-2)*20+卡牌属性!$DV259)</f>
        <v>700</v>
      </c>
      <c r="FH259" s="14">
        <f>INDEX(属性投放!$BP$6:$BP$85,(卡牌属性!$DU259-2)*20+卡牌属性!$DV259)</f>
        <v>700</v>
      </c>
      <c r="FI259" s="14">
        <f>INDEX(属性投放!$BP$6:$BP$85,(卡牌属性!$DU259-2)*20+卡牌属性!$DV259)</f>
        <v>700</v>
      </c>
      <c r="FJ259" s="14">
        <f>INDEX(属性投放!$BP$6:$BP$85,(卡牌属性!$DU259-2)*20+卡牌属性!$DV259)</f>
        <v>700</v>
      </c>
      <c r="FK259" s="14">
        <f>INDEX(属性投放!$BQ$6:$BQ$85,(卡牌属性!$DU259-2)*20+卡牌属性!$DV259)</f>
        <v>350</v>
      </c>
      <c r="FL259" s="14">
        <f>INDEX(属性投放!$BQ$6:$BQ$85,(卡牌属性!$DU259-2)*20+卡牌属性!$DV259)</f>
        <v>350</v>
      </c>
      <c r="FM259" s="14">
        <f>INDEX(属性投放!$BQ$6:$BQ$85,(卡牌属性!$DU259-2)*20+卡牌属性!$DV259)</f>
        <v>350</v>
      </c>
      <c r="FN259" s="14">
        <f>INDEX(属性投放!$BQ$6:$BQ$85,(卡牌属性!$DU259-2)*20+卡牌属性!$DV259)</f>
        <v>350</v>
      </c>
      <c r="FO259" s="14">
        <f>INDEX(属性投放!$BQ$6:$BQ$85,(卡牌属性!$DU259-2)*20+卡牌属性!$DV259)</f>
        <v>350</v>
      </c>
      <c r="FP259" s="14">
        <f>INDEX(属性投放!$BR$6:$BR$85,(卡牌属性!$DU259-2)*20+卡牌属性!$DV259)</f>
        <v>7000</v>
      </c>
      <c r="FQ259" s="14">
        <f>INDEX(属性投放!$BR$6:$BR$85,(卡牌属性!$DU259-2)*20+卡牌属性!$DV259)</f>
        <v>7000</v>
      </c>
      <c r="FR259" s="14">
        <f>INDEX(属性投放!$BR$6:$BR$85,(卡牌属性!$DU259-2)*20+卡牌属性!$DV259)</f>
        <v>7000</v>
      </c>
      <c r="FS259" s="14">
        <f>INDEX(属性投放!$BR$6:$BR$85,(卡牌属性!$DU259-2)*20+卡牌属性!$DV259)</f>
        <v>7000</v>
      </c>
      <c r="FT259" s="14">
        <f>INDEX(属性投放!$BR$6:$BR$85,(卡牌属性!$DU259-2)*20+卡牌属性!$DV259)</f>
        <v>7000</v>
      </c>
    </row>
    <row r="260" spans="31:176" ht="16.5" x14ac:dyDescent="0.2">
      <c r="AE260" s="13">
        <v>256</v>
      </c>
      <c r="AF260" s="13">
        <f t="shared" si="471"/>
        <v>13</v>
      </c>
      <c r="AG260" s="13">
        <f t="shared" si="456"/>
        <v>2</v>
      </c>
      <c r="AH260" s="14">
        <f t="shared" si="457"/>
        <v>1101013</v>
      </c>
      <c r="AI260" s="14" t="str">
        <f t="shared" si="458"/>
        <v>吉拉16突</v>
      </c>
      <c r="AJ260" s="25" t="s">
        <v>162</v>
      </c>
      <c r="AK260" s="14">
        <v>1</v>
      </c>
      <c r="AL260" s="14">
        <f t="shared" si="459"/>
        <v>16</v>
      </c>
      <c r="AM260" s="14">
        <f>INDEX(属性投放!$DE$6:$DE$85,(卡牌属性!AG260-2)*20+卡牌属性!AL260)</f>
        <v>9495</v>
      </c>
      <c r="AN260" s="14">
        <f t="shared" si="521"/>
        <v>9495</v>
      </c>
      <c r="AO260" s="14">
        <f t="shared" si="521"/>
        <v>9495</v>
      </c>
      <c r="AP260" s="14">
        <f t="shared" si="521"/>
        <v>9495</v>
      </c>
      <c r="AQ260" s="14">
        <f t="shared" si="521"/>
        <v>9495</v>
      </c>
      <c r="AR260" s="14">
        <f>INDEX(属性投放!$DF$6:$DF$85,(卡牌属性!AG260-2)*20+卡牌属性!AL260)</f>
        <v>4739</v>
      </c>
      <c r="AS260" s="14">
        <f t="shared" si="522"/>
        <v>4739</v>
      </c>
      <c r="AT260" s="14">
        <f t="shared" si="522"/>
        <v>4739</v>
      </c>
      <c r="AU260" s="14">
        <f t="shared" si="522"/>
        <v>4739</v>
      </c>
      <c r="AV260" s="14">
        <f t="shared" si="522"/>
        <v>4739</v>
      </c>
      <c r="AW260" s="14">
        <f>INDEX(属性投放!$DG$6:$DG$85,(卡牌属性!AG260-2)*20+卡牌属性!AL260)</f>
        <v>47425</v>
      </c>
      <c r="AX260" s="14">
        <f t="shared" si="523"/>
        <v>47425</v>
      </c>
      <c r="AY260" s="14">
        <f t="shared" si="523"/>
        <v>47425</v>
      </c>
      <c r="AZ260" s="14">
        <f t="shared" si="523"/>
        <v>47425</v>
      </c>
      <c r="BA260" s="14">
        <f t="shared" si="523"/>
        <v>47425</v>
      </c>
      <c r="BB260" s="14">
        <f>INDEX(属性投放!$DK$6:$DK$85,(卡牌属性!AG260-2)*20+卡牌属性!AL260)</f>
        <v>235</v>
      </c>
      <c r="BC260" s="14">
        <f t="shared" si="524"/>
        <v>235</v>
      </c>
      <c r="BD260" s="14">
        <f t="shared" si="524"/>
        <v>235</v>
      </c>
      <c r="BE260" s="14">
        <f t="shared" si="524"/>
        <v>235</v>
      </c>
      <c r="BF260" s="14">
        <f t="shared" si="524"/>
        <v>235</v>
      </c>
      <c r="BG260" s="14">
        <f>INDEX(属性投放!$DL$6:$DL$85,(卡牌属性!AG260-2)*20+卡牌属性!AL260)</f>
        <v>117</v>
      </c>
      <c r="BH260" s="14">
        <f t="shared" si="525"/>
        <v>117</v>
      </c>
      <c r="BI260" s="14">
        <f t="shared" si="525"/>
        <v>117</v>
      </c>
      <c r="BJ260" s="14">
        <f t="shared" si="525"/>
        <v>117</v>
      </c>
      <c r="BK260" s="14">
        <f t="shared" si="525"/>
        <v>117</v>
      </c>
      <c r="BL260" s="14">
        <f>INDEX(属性投放!$DM$6:$DM$85,(卡牌属性!AG260-2)*20+卡牌属性!AL260)</f>
        <v>1175</v>
      </c>
      <c r="BM260" s="14">
        <f t="shared" si="526"/>
        <v>1175</v>
      </c>
      <c r="BN260" s="14">
        <f t="shared" si="526"/>
        <v>1175</v>
      </c>
      <c r="BO260" s="14">
        <f t="shared" si="526"/>
        <v>1175</v>
      </c>
      <c r="BP260" s="14">
        <f t="shared" si="526"/>
        <v>1175</v>
      </c>
      <c r="BU260" s="13">
        <v>256</v>
      </c>
      <c r="BV260" s="13">
        <f t="shared" si="460"/>
        <v>13</v>
      </c>
      <c r="BW260" s="14">
        <f t="shared" si="461"/>
        <v>2</v>
      </c>
      <c r="BX260" s="14">
        <f t="shared" si="462"/>
        <v>1102013</v>
      </c>
      <c r="BY260" s="14" t="str">
        <f t="shared" si="463"/>
        <v>塞伯罗斯16突</v>
      </c>
      <c r="BZ260" s="25" t="s">
        <v>162</v>
      </c>
      <c r="CA260" s="14">
        <v>2</v>
      </c>
      <c r="CB260" s="14">
        <f t="shared" si="464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674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674</v>
      </c>
      <c r="CN260" s="14">
        <f>INDEX(属性投放!$BD$6:$BD$85,(BW260-2)*20+CB260)</f>
        <v>200</v>
      </c>
      <c r="CQ260" s="13">
        <v>256</v>
      </c>
      <c r="CR260" s="13">
        <f t="shared" si="472"/>
        <v>5</v>
      </c>
      <c r="CS260" s="13">
        <f t="shared" si="473"/>
        <v>48</v>
      </c>
      <c r="CT260" s="14">
        <f t="shared" si="474"/>
        <v>3</v>
      </c>
      <c r="CU260" s="14">
        <f t="shared" si="475"/>
        <v>1102005</v>
      </c>
      <c r="CV260" s="14" t="str">
        <f>INDEX($O$6:$O$36,CR260)&amp;"-"&amp;INDEX(属性投放!$AB$7:$AB$36,CX260)&amp;"-魂火-"&amp;CZ260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701</v>
      </c>
      <c r="CZ260" s="14">
        <f>INDEX(属性投放!$AM$7:$AM$58,CS260)</f>
        <v>3</v>
      </c>
      <c r="DA260" s="14">
        <f t="shared" si="465"/>
        <v>48</v>
      </c>
      <c r="DB260" s="14">
        <f>INDEX(属性投放!$AN$7:$AN$58,DA260)</f>
        <v>140</v>
      </c>
      <c r="DC260" s="14" t="s">
        <v>702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703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704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6"/>
        <v>1102013</v>
      </c>
      <c r="DQ260" s="14" t="str">
        <f t="shared" si="467"/>
        <v>塞伯罗斯16突</v>
      </c>
      <c r="DR260" s="14">
        <f t="shared" si="476"/>
        <v>3</v>
      </c>
      <c r="DS260" s="14">
        <f t="shared" si="477"/>
        <v>3</v>
      </c>
      <c r="DT260" s="14">
        <f t="shared" si="478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7"/>
        <v>4060</v>
      </c>
      <c r="EC260" s="14">
        <f t="shared" si="528"/>
        <v>4390</v>
      </c>
      <c r="ED260" s="14">
        <f t="shared" si="529"/>
        <v>4786</v>
      </c>
      <c r="EE260" s="14">
        <f t="shared" si="530"/>
        <v>4786</v>
      </c>
      <c r="EF260" s="14">
        <f t="shared" si="531"/>
        <v>4969</v>
      </c>
      <c r="EG260" s="14">
        <f t="shared" si="532"/>
        <v>2014</v>
      </c>
      <c r="EH260" s="14">
        <f t="shared" si="533"/>
        <v>2169</v>
      </c>
      <c r="EI260" s="14">
        <f t="shared" si="534"/>
        <v>2169</v>
      </c>
      <c r="EJ260" s="14">
        <f t="shared" si="535"/>
        <v>2369</v>
      </c>
      <c r="EK260" s="14">
        <f t="shared" si="536"/>
        <v>2442</v>
      </c>
      <c r="EL260" s="14">
        <f t="shared" si="537"/>
        <v>39900</v>
      </c>
      <c r="EM260" s="14">
        <f t="shared" si="538"/>
        <v>43000</v>
      </c>
      <c r="EN260" s="14">
        <f t="shared" si="539"/>
        <v>43000</v>
      </c>
      <c r="EO260" s="14">
        <f t="shared" si="540"/>
        <v>46760</v>
      </c>
      <c r="EP260" s="14">
        <f t="shared" si="541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  <c r="FF260" s="14">
        <f>INDEX(属性投放!$BP$6:$BP$85,(卡牌属性!$DU260-2)*20+卡牌属性!$DV260)</f>
        <v>700</v>
      </c>
      <c r="FG260" s="14">
        <f>INDEX(属性投放!$BP$6:$BP$85,(卡牌属性!$DU260-2)*20+卡牌属性!$DV260)</f>
        <v>700</v>
      </c>
      <c r="FH260" s="14">
        <f>INDEX(属性投放!$BP$6:$BP$85,(卡牌属性!$DU260-2)*20+卡牌属性!$DV260)</f>
        <v>700</v>
      </c>
      <c r="FI260" s="14">
        <f>INDEX(属性投放!$BP$6:$BP$85,(卡牌属性!$DU260-2)*20+卡牌属性!$DV260)</f>
        <v>700</v>
      </c>
      <c r="FJ260" s="14">
        <f>INDEX(属性投放!$BP$6:$BP$85,(卡牌属性!$DU260-2)*20+卡牌属性!$DV260)</f>
        <v>700</v>
      </c>
      <c r="FK260" s="14">
        <f>INDEX(属性投放!$BQ$6:$BQ$85,(卡牌属性!$DU260-2)*20+卡牌属性!$DV260)</f>
        <v>350</v>
      </c>
      <c r="FL260" s="14">
        <f>INDEX(属性投放!$BQ$6:$BQ$85,(卡牌属性!$DU260-2)*20+卡牌属性!$DV260)</f>
        <v>350</v>
      </c>
      <c r="FM260" s="14">
        <f>INDEX(属性投放!$BQ$6:$BQ$85,(卡牌属性!$DU260-2)*20+卡牌属性!$DV260)</f>
        <v>350</v>
      </c>
      <c r="FN260" s="14">
        <f>INDEX(属性投放!$BQ$6:$BQ$85,(卡牌属性!$DU260-2)*20+卡牌属性!$DV260)</f>
        <v>350</v>
      </c>
      <c r="FO260" s="14">
        <f>INDEX(属性投放!$BQ$6:$BQ$85,(卡牌属性!$DU260-2)*20+卡牌属性!$DV260)</f>
        <v>350</v>
      </c>
      <c r="FP260" s="14">
        <f>INDEX(属性投放!$BR$6:$BR$85,(卡牌属性!$DU260-2)*20+卡牌属性!$DV260)</f>
        <v>7000</v>
      </c>
      <c r="FQ260" s="14">
        <f>INDEX(属性投放!$BR$6:$BR$85,(卡牌属性!$DU260-2)*20+卡牌属性!$DV260)</f>
        <v>7000</v>
      </c>
      <c r="FR260" s="14">
        <f>INDEX(属性投放!$BR$6:$BR$85,(卡牌属性!$DU260-2)*20+卡牌属性!$DV260)</f>
        <v>7000</v>
      </c>
      <c r="FS260" s="14">
        <f>INDEX(属性投放!$BR$6:$BR$85,(卡牌属性!$DU260-2)*20+卡牌属性!$DV260)</f>
        <v>7000</v>
      </c>
      <c r="FT260" s="14">
        <f>INDEX(属性投放!$BR$6:$BR$85,(卡牌属性!$DU260-2)*20+卡牌属性!$DV260)</f>
        <v>7000</v>
      </c>
    </row>
    <row r="261" spans="31:176" ht="16.5" x14ac:dyDescent="0.2">
      <c r="AE261" s="13">
        <v>257</v>
      </c>
      <c r="AF261" s="13">
        <f t="shared" si="471"/>
        <v>13</v>
      </c>
      <c r="AG261" s="13">
        <f t="shared" ref="AG261:AG324" si="542">INDEX($D$6:$D$43,AF261)</f>
        <v>2</v>
      </c>
      <c r="AH261" s="14">
        <f t="shared" ref="AH261:AH324" si="543">INDEX($A$5:$A$43,AF261+1)</f>
        <v>1101013</v>
      </c>
      <c r="AI261" s="14" t="str">
        <f t="shared" ref="AI261:AI324" si="544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45">AE261-INDEX($F$5:$F$43,AF261)</f>
        <v>17</v>
      </c>
      <c r="AM261" s="14">
        <f>INDEX(属性投放!$DE$6:$DE$85,(卡牌属性!AG261-2)*20+卡牌属性!AL261)</f>
        <v>10333</v>
      </c>
      <c r="AN261" s="14">
        <f t="shared" si="521"/>
        <v>10333</v>
      </c>
      <c r="AO261" s="14">
        <f t="shared" si="521"/>
        <v>10333</v>
      </c>
      <c r="AP261" s="14">
        <f t="shared" si="521"/>
        <v>10333</v>
      </c>
      <c r="AQ261" s="14">
        <f t="shared" si="521"/>
        <v>10333</v>
      </c>
      <c r="AR261" s="14">
        <f>INDEX(属性投放!$DF$6:$DF$85,(卡牌属性!AG261-2)*20+卡牌属性!AL261)</f>
        <v>5158</v>
      </c>
      <c r="AS261" s="14">
        <f t="shared" si="522"/>
        <v>5158</v>
      </c>
      <c r="AT261" s="14">
        <f t="shared" si="522"/>
        <v>5158</v>
      </c>
      <c r="AU261" s="14">
        <f t="shared" si="522"/>
        <v>5158</v>
      </c>
      <c r="AV261" s="14">
        <f t="shared" si="522"/>
        <v>5158</v>
      </c>
      <c r="AW261" s="14">
        <f>INDEX(属性投放!$DG$6:$DG$85,(卡牌属性!AG261-2)*20+卡牌属性!AL261)</f>
        <v>51615</v>
      </c>
      <c r="AX261" s="14">
        <f t="shared" si="523"/>
        <v>51615</v>
      </c>
      <c r="AY261" s="14">
        <f t="shared" si="523"/>
        <v>51615</v>
      </c>
      <c r="AZ261" s="14">
        <f t="shared" si="523"/>
        <v>51615</v>
      </c>
      <c r="BA261" s="14">
        <f t="shared" si="523"/>
        <v>51615</v>
      </c>
      <c r="BB261" s="14">
        <f>INDEX(属性投放!$DK$6:$DK$85,(卡牌属性!AG261-2)*20+卡牌属性!AL261)</f>
        <v>235</v>
      </c>
      <c r="BC261" s="14">
        <f t="shared" si="524"/>
        <v>235</v>
      </c>
      <c r="BD261" s="14">
        <f t="shared" si="524"/>
        <v>235</v>
      </c>
      <c r="BE261" s="14">
        <f t="shared" si="524"/>
        <v>235</v>
      </c>
      <c r="BF261" s="14">
        <f t="shared" si="524"/>
        <v>235</v>
      </c>
      <c r="BG261" s="14">
        <f>INDEX(属性投放!$DL$6:$DL$85,(卡牌属性!AG261-2)*20+卡牌属性!AL261)</f>
        <v>117</v>
      </c>
      <c r="BH261" s="14">
        <f t="shared" si="525"/>
        <v>117</v>
      </c>
      <c r="BI261" s="14">
        <f t="shared" si="525"/>
        <v>117</v>
      </c>
      <c r="BJ261" s="14">
        <f t="shared" si="525"/>
        <v>117</v>
      </c>
      <c r="BK261" s="14">
        <f t="shared" si="525"/>
        <v>117</v>
      </c>
      <c r="BL261" s="14">
        <f>INDEX(属性投放!$DM$6:$DM$85,(卡牌属性!AG261-2)*20+卡牌属性!AL261)</f>
        <v>1175</v>
      </c>
      <c r="BM261" s="14">
        <f t="shared" si="526"/>
        <v>1175</v>
      </c>
      <c r="BN261" s="14">
        <f t="shared" si="526"/>
        <v>1175</v>
      </c>
      <c r="BO261" s="14">
        <f t="shared" si="526"/>
        <v>1175</v>
      </c>
      <c r="BP261" s="14">
        <f t="shared" si="526"/>
        <v>1175</v>
      </c>
      <c r="BU261" s="13">
        <v>257</v>
      </c>
      <c r="BV261" s="13">
        <f t="shared" ref="BV261:BV324" si="546">MATCH(BU261-1,$S$5:$S$43,1)</f>
        <v>13</v>
      </c>
      <c r="BW261" s="14">
        <f t="shared" ref="BW261:BW324" si="547">INDEX($Q$6:$Q$43,BV261)</f>
        <v>2</v>
      </c>
      <c r="BX261" s="14">
        <f t="shared" ref="BX261:BX324" si="548">INDEX($N$6:$N$33,BV261)</f>
        <v>1102013</v>
      </c>
      <c r="BY261" s="14" t="str">
        <f t="shared" ref="BY261:BY324" si="549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50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674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674</v>
      </c>
      <c r="CN261" s="14">
        <f>INDEX(属性投放!$BD$6:$BD$85,(BW261-2)*20+CB261)</f>
        <v>200</v>
      </c>
      <c r="CQ261" s="13">
        <v>257</v>
      </c>
      <c r="CR261" s="13">
        <f t="shared" si="472"/>
        <v>5</v>
      </c>
      <c r="CS261" s="13">
        <f t="shared" si="473"/>
        <v>49</v>
      </c>
      <c r="CT261" s="14">
        <f t="shared" si="474"/>
        <v>3</v>
      </c>
      <c r="CU261" s="14">
        <f t="shared" si="475"/>
        <v>1102005</v>
      </c>
      <c r="CV261" s="14" t="str">
        <f>INDEX($O$6:$O$36,CR261)&amp;"-"&amp;INDEX(属性投放!$AB$7:$AB$36,CX261)&amp;"-魂火-"&amp;CZ261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701</v>
      </c>
      <c r="CZ261" s="14">
        <f>INDEX(属性投放!$AM$7:$AM$58,CS261)</f>
        <v>1</v>
      </c>
      <c r="DA261" s="14">
        <f t="shared" ref="DA261:DA324" si="551">CS261</f>
        <v>49</v>
      </c>
      <c r="DB261" s="14">
        <f>INDEX(属性投放!$AN$7:$AN$58,DA261)</f>
        <v>142</v>
      </c>
      <c r="DC261" s="14" t="s">
        <v>702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703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704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52">BX261</f>
        <v>1102013</v>
      </c>
      <c r="DQ261" s="14" t="str">
        <f t="shared" ref="DQ261:DQ324" si="553">BY261</f>
        <v>塞伯罗斯17突</v>
      </c>
      <c r="DR261" s="14">
        <f t="shared" si="476"/>
        <v>3</v>
      </c>
      <c r="DS261" s="14">
        <f t="shared" si="477"/>
        <v>3</v>
      </c>
      <c r="DT261" s="14">
        <f t="shared" si="478"/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7"/>
        <v>4900</v>
      </c>
      <c r="EC261" s="14">
        <f t="shared" si="528"/>
        <v>5265</v>
      </c>
      <c r="ED261" s="14">
        <f t="shared" si="529"/>
        <v>5696</v>
      </c>
      <c r="EE261" s="14">
        <f t="shared" si="530"/>
        <v>5696</v>
      </c>
      <c r="EF261" s="14">
        <f t="shared" si="531"/>
        <v>5914</v>
      </c>
      <c r="EG261" s="14">
        <f t="shared" si="532"/>
        <v>2434</v>
      </c>
      <c r="EH261" s="14">
        <f t="shared" si="533"/>
        <v>2610</v>
      </c>
      <c r="EI261" s="14">
        <f t="shared" si="534"/>
        <v>2610</v>
      </c>
      <c r="EJ261" s="14">
        <f t="shared" si="535"/>
        <v>2824</v>
      </c>
      <c r="EK261" s="14">
        <f t="shared" si="536"/>
        <v>2918</v>
      </c>
      <c r="EL261" s="14">
        <f t="shared" si="537"/>
        <v>48300</v>
      </c>
      <c r="EM261" s="14">
        <f t="shared" si="538"/>
        <v>51750</v>
      </c>
      <c r="EN261" s="14">
        <f t="shared" si="539"/>
        <v>51750</v>
      </c>
      <c r="EO261" s="14">
        <f t="shared" si="540"/>
        <v>55860</v>
      </c>
      <c r="EP261" s="14">
        <f t="shared" si="541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  <c r="FF261" s="14">
        <f>INDEX(属性投放!$BP$6:$BP$85,(卡牌属性!$DU261-2)*20+卡牌属性!$DV261)</f>
        <v>800</v>
      </c>
      <c r="FG261" s="14">
        <f>INDEX(属性投放!$BP$6:$BP$85,(卡牌属性!$DU261-2)*20+卡牌属性!$DV261)</f>
        <v>800</v>
      </c>
      <c r="FH261" s="14">
        <f>INDEX(属性投放!$BP$6:$BP$85,(卡牌属性!$DU261-2)*20+卡牌属性!$DV261)</f>
        <v>800</v>
      </c>
      <c r="FI261" s="14">
        <f>INDEX(属性投放!$BP$6:$BP$85,(卡牌属性!$DU261-2)*20+卡牌属性!$DV261)</f>
        <v>800</v>
      </c>
      <c r="FJ261" s="14">
        <f>INDEX(属性投放!$BP$6:$BP$85,(卡牌属性!$DU261-2)*20+卡牌属性!$DV261)</f>
        <v>800</v>
      </c>
      <c r="FK261" s="14">
        <f>INDEX(属性投放!$BQ$6:$BQ$85,(卡牌属性!$DU261-2)*20+卡牌属性!$DV261)</f>
        <v>400</v>
      </c>
      <c r="FL261" s="14">
        <f>INDEX(属性投放!$BQ$6:$BQ$85,(卡牌属性!$DU261-2)*20+卡牌属性!$DV261)</f>
        <v>400</v>
      </c>
      <c r="FM261" s="14">
        <f>INDEX(属性投放!$BQ$6:$BQ$85,(卡牌属性!$DU261-2)*20+卡牌属性!$DV261)</f>
        <v>400</v>
      </c>
      <c r="FN261" s="14">
        <f>INDEX(属性投放!$BQ$6:$BQ$85,(卡牌属性!$DU261-2)*20+卡牌属性!$DV261)</f>
        <v>400</v>
      </c>
      <c r="FO261" s="14">
        <f>INDEX(属性投放!$BQ$6:$BQ$85,(卡牌属性!$DU261-2)*20+卡牌属性!$DV261)</f>
        <v>400</v>
      </c>
      <c r="FP261" s="14">
        <f>INDEX(属性投放!$BR$6:$BR$85,(卡牌属性!$DU261-2)*20+卡牌属性!$DV261)</f>
        <v>8000</v>
      </c>
      <c r="FQ261" s="14">
        <f>INDEX(属性投放!$BR$6:$BR$85,(卡牌属性!$DU261-2)*20+卡牌属性!$DV261)</f>
        <v>8000</v>
      </c>
      <c r="FR261" s="14">
        <f>INDEX(属性投放!$BR$6:$BR$85,(卡牌属性!$DU261-2)*20+卡牌属性!$DV261)</f>
        <v>8000</v>
      </c>
      <c r="FS261" s="14">
        <f>INDEX(属性投放!$BR$6:$BR$85,(卡牌属性!$DU261-2)*20+卡牌属性!$DV261)</f>
        <v>8000</v>
      </c>
      <c r="FT261" s="14">
        <f>INDEX(属性投放!$BR$6:$BR$85,(卡牌属性!$DU261-2)*20+卡牌属性!$DV261)</f>
        <v>8000</v>
      </c>
    </row>
    <row r="262" spans="31:176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42"/>
        <v>2</v>
      </c>
      <c r="AH262" s="14">
        <f t="shared" si="543"/>
        <v>1101013</v>
      </c>
      <c r="AI262" s="14" t="str">
        <f t="shared" si="544"/>
        <v>吉拉18突</v>
      </c>
      <c r="AJ262" s="25" t="s">
        <v>162</v>
      </c>
      <c r="AK262" s="14">
        <v>1</v>
      </c>
      <c r="AL262" s="14">
        <f t="shared" si="545"/>
        <v>18</v>
      </c>
      <c r="AM262" s="14">
        <f>INDEX(属性投放!$DE$6:$DE$85,(卡牌属性!AG262-2)*20+卡牌属性!AL262)</f>
        <v>11171</v>
      </c>
      <c r="AN262" s="14">
        <f t="shared" si="521"/>
        <v>11171</v>
      </c>
      <c r="AO262" s="14">
        <f t="shared" si="521"/>
        <v>11171</v>
      </c>
      <c r="AP262" s="14">
        <f t="shared" si="521"/>
        <v>11171</v>
      </c>
      <c r="AQ262" s="14">
        <f t="shared" si="521"/>
        <v>11171</v>
      </c>
      <c r="AR262" s="14">
        <f>INDEX(属性投放!$DF$6:$DF$85,(卡牌属性!AG262-2)*20+卡牌属性!AL262)</f>
        <v>5577</v>
      </c>
      <c r="AS262" s="14">
        <f t="shared" si="522"/>
        <v>5577</v>
      </c>
      <c r="AT262" s="14">
        <f t="shared" si="522"/>
        <v>5577</v>
      </c>
      <c r="AU262" s="14">
        <f t="shared" si="522"/>
        <v>5577</v>
      </c>
      <c r="AV262" s="14">
        <f t="shared" si="522"/>
        <v>5577</v>
      </c>
      <c r="AW262" s="14">
        <f>INDEX(属性投放!$DG$6:$DG$85,(卡牌属性!AG262-2)*20+卡牌属性!AL262)</f>
        <v>55805</v>
      </c>
      <c r="AX262" s="14">
        <f t="shared" si="523"/>
        <v>55805</v>
      </c>
      <c r="AY262" s="14">
        <f t="shared" si="523"/>
        <v>55805</v>
      </c>
      <c r="AZ262" s="14">
        <f t="shared" si="523"/>
        <v>55805</v>
      </c>
      <c r="BA262" s="14">
        <f t="shared" si="523"/>
        <v>55805</v>
      </c>
      <c r="BB262" s="14">
        <f>INDEX(属性投放!$DK$6:$DK$85,(卡牌属性!AG262-2)*20+卡牌属性!AL262)</f>
        <v>235</v>
      </c>
      <c r="BC262" s="14">
        <f t="shared" si="524"/>
        <v>235</v>
      </c>
      <c r="BD262" s="14">
        <f t="shared" si="524"/>
        <v>235</v>
      </c>
      <c r="BE262" s="14">
        <f t="shared" si="524"/>
        <v>235</v>
      </c>
      <c r="BF262" s="14">
        <f t="shared" si="524"/>
        <v>235</v>
      </c>
      <c r="BG262" s="14">
        <f>INDEX(属性投放!$DL$6:$DL$85,(卡牌属性!AG262-2)*20+卡牌属性!AL262)</f>
        <v>117</v>
      </c>
      <c r="BH262" s="14">
        <f t="shared" si="525"/>
        <v>117</v>
      </c>
      <c r="BI262" s="14">
        <f t="shared" si="525"/>
        <v>117</v>
      </c>
      <c r="BJ262" s="14">
        <f t="shared" si="525"/>
        <v>117</v>
      </c>
      <c r="BK262" s="14">
        <f t="shared" si="525"/>
        <v>117</v>
      </c>
      <c r="BL262" s="14">
        <f>INDEX(属性投放!$DM$6:$DM$85,(卡牌属性!AG262-2)*20+卡牌属性!AL262)</f>
        <v>1175</v>
      </c>
      <c r="BM262" s="14">
        <f t="shared" si="526"/>
        <v>1175</v>
      </c>
      <c r="BN262" s="14">
        <f t="shared" si="526"/>
        <v>1175</v>
      </c>
      <c r="BO262" s="14">
        <f t="shared" si="526"/>
        <v>1175</v>
      </c>
      <c r="BP262" s="14">
        <f t="shared" si="526"/>
        <v>1175</v>
      </c>
      <c r="BU262" s="13">
        <v>258</v>
      </c>
      <c r="BV262" s="13">
        <f t="shared" si="546"/>
        <v>13</v>
      </c>
      <c r="BW262" s="14">
        <f t="shared" si="547"/>
        <v>2</v>
      </c>
      <c r="BX262" s="14">
        <f t="shared" si="548"/>
        <v>1102013</v>
      </c>
      <c r="BY262" s="14" t="str">
        <f t="shared" si="549"/>
        <v>塞伯罗斯18突</v>
      </c>
      <c r="BZ262" s="25" t="s">
        <v>162</v>
      </c>
      <c r="CA262" s="14">
        <v>2</v>
      </c>
      <c r="CB262" s="14">
        <f t="shared" si="550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674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674</v>
      </c>
      <c r="CN262" s="14">
        <f>INDEX(属性投放!$BD$6:$BD$85,(BW262-2)*20+CB262)</f>
        <v>200</v>
      </c>
      <c r="CQ262" s="13">
        <v>258</v>
      </c>
      <c r="CR262" s="13">
        <f t="shared" ref="CR262:CR325" si="558">MATCH(CQ262-1,$U$5:$U$36,1)</f>
        <v>5</v>
      </c>
      <c r="CS262" s="13">
        <f t="shared" ref="CS262:CS325" si="559">CQ262-(CR262-1)*52</f>
        <v>50</v>
      </c>
      <c r="CT262" s="14">
        <f t="shared" ref="CT262:CT325" si="560">INDEX($Q$6:$Q$36,CR262)</f>
        <v>3</v>
      </c>
      <c r="CU262" s="14">
        <f t="shared" ref="CU262:CU325" si="561">INDEX($N$6:$N$36,CR262)</f>
        <v>1102005</v>
      </c>
      <c r="CV262" s="14" t="str">
        <f>INDEX($O$6:$O$36,CR262)&amp;"-"&amp;INDEX(属性投放!$AB$7:$AB$36,CX262)&amp;"-魂火-"&amp;CZ262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701</v>
      </c>
      <c r="CZ262" s="14">
        <f>INDEX(属性投放!$AM$7:$AM$58,CS262)</f>
        <v>2</v>
      </c>
      <c r="DA262" s="14">
        <f t="shared" si="551"/>
        <v>50</v>
      </c>
      <c r="DB262" s="14">
        <f>INDEX(属性投放!$AN$7:$AN$58,DA262)</f>
        <v>145</v>
      </c>
      <c r="DC262" s="14" t="s">
        <v>702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703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704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52"/>
        <v>1102013</v>
      </c>
      <c r="DQ262" s="14" t="str">
        <f t="shared" si="553"/>
        <v>塞伯罗斯18突</v>
      </c>
      <c r="DR262" s="14">
        <f t="shared" ref="DR262:DR325" si="562">INDEX(Y$6:Y$33,$BV262)</f>
        <v>3</v>
      </c>
      <c r="DS262" s="14">
        <f t="shared" ref="DS262:DS325" si="563">INDEX(Z$6:Z$33,$BV262)</f>
        <v>3</v>
      </c>
      <c r="DT262" s="14">
        <f t="shared" ref="DT262:DT325" si="564">INDEX(AA$6:AA$33,$BV262)</f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7"/>
        <v>5860</v>
      </c>
      <c r="EC262" s="14">
        <f t="shared" si="528"/>
        <v>6265</v>
      </c>
      <c r="ED262" s="14">
        <f t="shared" si="529"/>
        <v>6736</v>
      </c>
      <c r="EE262" s="14">
        <f t="shared" si="530"/>
        <v>6736</v>
      </c>
      <c r="EF262" s="14">
        <f t="shared" si="531"/>
        <v>6994</v>
      </c>
      <c r="EG262" s="14">
        <f t="shared" si="532"/>
        <v>2914</v>
      </c>
      <c r="EH262" s="14">
        <f t="shared" si="533"/>
        <v>3114</v>
      </c>
      <c r="EI262" s="14">
        <f t="shared" si="534"/>
        <v>3114</v>
      </c>
      <c r="EJ262" s="14">
        <f t="shared" si="535"/>
        <v>3344</v>
      </c>
      <c r="EK262" s="14">
        <f t="shared" si="536"/>
        <v>3462</v>
      </c>
      <c r="EL262" s="14">
        <f t="shared" si="537"/>
        <v>57900</v>
      </c>
      <c r="EM262" s="14">
        <f t="shared" si="538"/>
        <v>61750</v>
      </c>
      <c r="EN262" s="14">
        <f t="shared" si="539"/>
        <v>61750</v>
      </c>
      <c r="EO262" s="14">
        <f t="shared" si="540"/>
        <v>66260</v>
      </c>
      <c r="EP262" s="14">
        <f t="shared" si="541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  <c r="FF262" s="14">
        <f>INDEX(属性投放!$BP$6:$BP$85,(卡牌属性!$DU262-2)*20+卡牌属性!$DV262)</f>
        <v>1400</v>
      </c>
      <c r="FG262" s="14">
        <f>INDEX(属性投放!$BP$6:$BP$85,(卡牌属性!$DU262-2)*20+卡牌属性!$DV262)</f>
        <v>1400</v>
      </c>
      <c r="FH262" s="14">
        <f>INDEX(属性投放!$BP$6:$BP$85,(卡牌属性!$DU262-2)*20+卡牌属性!$DV262)</f>
        <v>1400</v>
      </c>
      <c r="FI262" s="14">
        <f>INDEX(属性投放!$BP$6:$BP$85,(卡牌属性!$DU262-2)*20+卡牌属性!$DV262)</f>
        <v>1400</v>
      </c>
      <c r="FJ262" s="14">
        <f>INDEX(属性投放!$BP$6:$BP$85,(卡牌属性!$DU262-2)*20+卡牌属性!$DV262)</f>
        <v>1400</v>
      </c>
      <c r="FK262" s="14">
        <f>INDEX(属性投放!$BQ$6:$BQ$85,(卡牌属性!$DU262-2)*20+卡牌属性!$DV262)</f>
        <v>700</v>
      </c>
      <c r="FL262" s="14">
        <f>INDEX(属性投放!$BQ$6:$BQ$85,(卡牌属性!$DU262-2)*20+卡牌属性!$DV262)</f>
        <v>700</v>
      </c>
      <c r="FM262" s="14">
        <f>INDEX(属性投放!$BQ$6:$BQ$85,(卡牌属性!$DU262-2)*20+卡牌属性!$DV262)</f>
        <v>700</v>
      </c>
      <c r="FN262" s="14">
        <f>INDEX(属性投放!$BQ$6:$BQ$85,(卡牌属性!$DU262-2)*20+卡牌属性!$DV262)</f>
        <v>700</v>
      </c>
      <c r="FO262" s="14">
        <f>INDEX(属性投放!$BQ$6:$BQ$85,(卡牌属性!$DU262-2)*20+卡牌属性!$DV262)</f>
        <v>700</v>
      </c>
      <c r="FP262" s="14">
        <f>INDEX(属性投放!$BR$6:$BR$85,(卡牌属性!$DU262-2)*20+卡牌属性!$DV262)</f>
        <v>14000</v>
      </c>
      <c r="FQ262" s="14">
        <f>INDEX(属性投放!$BR$6:$BR$85,(卡牌属性!$DU262-2)*20+卡牌属性!$DV262)</f>
        <v>14000</v>
      </c>
      <c r="FR262" s="14">
        <f>INDEX(属性投放!$BR$6:$BR$85,(卡牌属性!$DU262-2)*20+卡牌属性!$DV262)</f>
        <v>14000</v>
      </c>
      <c r="FS262" s="14">
        <f>INDEX(属性投放!$BR$6:$BR$85,(卡牌属性!$DU262-2)*20+卡牌属性!$DV262)</f>
        <v>14000</v>
      </c>
      <c r="FT262" s="14">
        <f>INDEX(属性投放!$BR$6:$BR$85,(卡牌属性!$DU262-2)*20+卡牌属性!$DV262)</f>
        <v>14000</v>
      </c>
    </row>
    <row r="263" spans="31:176" ht="16.5" x14ac:dyDescent="0.2">
      <c r="AE263" s="13">
        <v>259</v>
      </c>
      <c r="AF263" s="13">
        <f t="shared" si="557"/>
        <v>13</v>
      </c>
      <c r="AG263" s="13">
        <f t="shared" si="542"/>
        <v>2</v>
      </c>
      <c r="AH263" s="14">
        <f t="shared" si="543"/>
        <v>1101013</v>
      </c>
      <c r="AI263" s="14" t="str">
        <f t="shared" si="544"/>
        <v>吉拉19突</v>
      </c>
      <c r="AJ263" s="25" t="s">
        <v>162</v>
      </c>
      <c r="AK263" s="14">
        <v>1</v>
      </c>
      <c r="AL263" s="14">
        <f t="shared" si="545"/>
        <v>19</v>
      </c>
      <c r="AM263" s="14">
        <f>INDEX(属性投放!$DE$6:$DE$85,(卡牌属性!AG263-2)*20+卡牌属性!AL263)</f>
        <v>17884</v>
      </c>
      <c r="AN263" s="14">
        <f t="shared" si="521"/>
        <v>17884</v>
      </c>
      <c r="AO263" s="14">
        <f t="shared" si="521"/>
        <v>17884</v>
      </c>
      <c r="AP263" s="14">
        <f t="shared" si="521"/>
        <v>17884</v>
      </c>
      <c r="AQ263" s="14">
        <f t="shared" si="521"/>
        <v>17884</v>
      </c>
      <c r="AR263" s="14">
        <f>INDEX(属性投放!$DF$6:$DF$85,(卡牌属性!AG263-2)*20+卡牌属性!AL263)</f>
        <v>8921</v>
      </c>
      <c r="AS263" s="14">
        <f t="shared" si="522"/>
        <v>8921</v>
      </c>
      <c r="AT263" s="14">
        <f t="shared" si="522"/>
        <v>8921</v>
      </c>
      <c r="AU263" s="14">
        <f t="shared" si="522"/>
        <v>8921</v>
      </c>
      <c r="AV263" s="14">
        <f t="shared" si="522"/>
        <v>8921</v>
      </c>
      <c r="AW263" s="14">
        <f>INDEX(属性投放!$DG$6:$DG$85,(卡牌属性!AG263-2)*20+卡牌属性!AL263)</f>
        <v>89370</v>
      </c>
      <c r="AX263" s="14">
        <f t="shared" si="523"/>
        <v>89370</v>
      </c>
      <c r="AY263" s="14">
        <f t="shared" si="523"/>
        <v>89370</v>
      </c>
      <c r="AZ263" s="14">
        <f t="shared" si="523"/>
        <v>89370</v>
      </c>
      <c r="BA263" s="14">
        <f t="shared" si="523"/>
        <v>89370</v>
      </c>
      <c r="BB263" s="14">
        <f>INDEX(属性投放!$DK$6:$DK$85,(卡牌属性!AG263-2)*20+卡牌属性!AL263)</f>
        <v>462</v>
      </c>
      <c r="BC263" s="14">
        <f t="shared" si="524"/>
        <v>462</v>
      </c>
      <c r="BD263" s="14">
        <f t="shared" si="524"/>
        <v>462</v>
      </c>
      <c r="BE263" s="14">
        <f t="shared" si="524"/>
        <v>462</v>
      </c>
      <c r="BF263" s="14">
        <f t="shared" si="524"/>
        <v>462</v>
      </c>
      <c r="BG263" s="14">
        <f>INDEX(属性投放!$DL$6:$DL$85,(卡牌属性!AG263-2)*20+卡牌属性!AL263)</f>
        <v>231</v>
      </c>
      <c r="BH263" s="14">
        <f t="shared" si="525"/>
        <v>231</v>
      </c>
      <c r="BI263" s="14">
        <f t="shared" si="525"/>
        <v>231</v>
      </c>
      <c r="BJ263" s="14">
        <f t="shared" si="525"/>
        <v>231</v>
      </c>
      <c r="BK263" s="14">
        <f t="shared" si="525"/>
        <v>231</v>
      </c>
      <c r="BL263" s="14">
        <f>INDEX(属性投放!$DM$6:$DM$85,(卡牌属性!AG263-2)*20+卡牌属性!AL263)</f>
        <v>2310</v>
      </c>
      <c r="BM263" s="14">
        <f t="shared" si="526"/>
        <v>2310</v>
      </c>
      <c r="BN263" s="14">
        <f t="shared" si="526"/>
        <v>2310</v>
      </c>
      <c r="BO263" s="14">
        <f t="shared" si="526"/>
        <v>2310</v>
      </c>
      <c r="BP263" s="14">
        <f t="shared" si="526"/>
        <v>2310</v>
      </c>
      <c r="BU263" s="13">
        <v>259</v>
      </c>
      <c r="BV263" s="13">
        <f t="shared" si="546"/>
        <v>13</v>
      </c>
      <c r="BW263" s="14">
        <f t="shared" si="547"/>
        <v>2</v>
      </c>
      <c r="BX263" s="14">
        <f t="shared" si="548"/>
        <v>1102013</v>
      </c>
      <c r="BY263" s="14" t="str">
        <f t="shared" si="549"/>
        <v>塞伯罗斯19突</v>
      </c>
      <c r="BZ263" s="25" t="s">
        <v>162</v>
      </c>
      <c r="CA263" s="14">
        <v>2</v>
      </c>
      <c r="CB263" s="14">
        <f t="shared" si="550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674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674</v>
      </c>
      <c r="CN263" s="14">
        <f>INDEX(属性投放!$BD$6:$BD$85,(BW263-2)*20+CB263)</f>
        <v>250</v>
      </c>
      <c r="CQ263" s="13">
        <v>259</v>
      </c>
      <c r="CR263" s="13">
        <f t="shared" si="558"/>
        <v>5</v>
      </c>
      <c r="CS263" s="13">
        <f t="shared" si="559"/>
        <v>51</v>
      </c>
      <c r="CT263" s="14">
        <f t="shared" si="560"/>
        <v>3</v>
      </c>
      <c r="CU263" s="14">
        <f t="shared" si="561"/>
        <v>1102005</v>
      </c>
      <c r="CV263" s="14" t="str">
        <f>INDEX($O$6:$O$36,CR263)&amp;"-"&amp;INDEX(属性投放!$AB$7:$AB$36,CX263)&amp;"-魂火-"&amp;CZ263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701</v>
      </c>
      <c r="CZ263" s="14">
        <f>INDEX(属性投放!$AM$7:$AM$58,CS263)</f>
        <v>3</v>
      </c>
      <c r="DA263" s="14">
        <f t="shared" si="551"/>
        <v>51</v>
      </c>
      <c r="DB263" s="14">
        <f>INDEX(属性投放!$AN$7:$AN$58,DA263)</f>
        <v>147</v>
      </c>
      <c r="DC263" s="14" t="s">
        <v>702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703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704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52"/>
        <v>1102013</v>
      </c>
      <c r="DQ263" s="14" t="str">
        <f t="shared" si="553"/>
        <v>塞伯罗斯19突</v>
      </c>
      <c r="DR263" s="14">
        <f t="shared" si="562"/>
        <v>3</v>
      </c>
      <c r="DS263" s="14">
        <f t="shared" si="563"/>
        <v>3</v>
      </c>
      <c r="DT263" s="14">
        <f t="shared" si="564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7"/>
        <v>7400</v>
      </c>
      <c r="EC263" s="14">
        <f t="shared" si="528"/>
        <v>7840</v>
      </c>
      <c r="ED263" s="14">
        <f t="shared" si="529"/>
        <v>8346</v>
      </c>
      <c r="EE263" s="14">
        <f t="shared" si="530"/>
        <v>8346</v>
      </c>
      <c r="EF263" s="14">
        <f t="shared" si="531"/>
        <v>8639</v>
      </c>
      <c r="EG263" s="14">
        <f t="shared" si="532"/>
        <v>3684</v>
      </c>
      <c r="EH263" s="14">
        <f t="shared" si="533"/>
        <v>3905</v>
      </c>
      <c r="EI263" s="14">
        <f t="shared" si="534"/>
        <v>3905</v>
      </c>
      <c r="EJ263" s="14">
        <f t="shared" si="535"/>
        <v>4149</v>
      </c>
      <c r="EK263" s="14">
        <f t="shared" si="536"/>
        <v>4288</v>
      </c>
      <c r="EL263" s="14">
        <f t="shared" si="537"/>
        <v>73300</v>
      </c>
      <c r="EM263" s="14">
        <f t="shared" si="538"/>
        <v>77500</v>
      </c>
      <c r="EN263" s="14">
        <f t="shared" si="539"/>
        <v>77500</v>
      </c>
      <c r="EO263" s="14">
        <f t="shared" si="540"/>
        <v>82360</v>
      </c>
      <c r="EP263" s="14">
        <f t="shared" si="541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  <c r="FF263" s="14">
        <f>INDEX(属性投放!$BP$6:$BP$85,(卡牌属性!$DU263-2)*20+卡牌属性!$DV263)</f>
        <v>1400</v>
      </c>
      <c r="FG263" s="14">
        <f>INDEX(属性投放!$BP$6:$BP$85,(卡牌属性!$DU263-2)*20+卡牌属性!$DV263)</f>
        <v>1400</v>
      </c>
      <c r="FH263" s="14">
        <f>INDEX(属性投放!$BP$6:$BP$85,(卡牌属性!$DU263-2)*20+卡牌属性!$DV263)</f>
        <v>1400</v>
      </c>
      <c r="FI263" s="14">
        <f>INDEX(属性投放!$BP$6:$BP$85,(卡牌属性!$DU263-2)*20+卡牌属性!$DV263)</f>
        <v>1400</v>
      </c>
      <c r="FJ263" s="14">
        <f>INDEX(属性投放!$BP$6:$BP$85,(卡牌属性!$DU263-2)*20+卡牌属性!$DV263)</f>
        <v>1400</v>
      </c>
      <c r="FK263" s="14">
        <f>INDEX(属性投放!$BQ$6:$BQ$85,(卡牌属性!$DU263-2)*20+卡牌属性!$DV263)</f>
        <v>700</v>
      </c>
      <c r="FL263" s="14">
        <f>INDEX(属性投放!$BQ$6:$BQ$85,(卡牌属性!$DU263-2)*20+卡牌属性!$DV263)</f>
        <v>700</v>
      </c>
      <c r="FM263" s="14">
        <f>INDEX(属性投放!$BQ$6:$BQ$85,(卡牌属性!$DU263-2)*20+卡牌属性!$DV263)</f>
        <v>700</v>
      </c>
      <c r="FN263" s="14">
        <f>INDEX(属性投放!$BQ$6:$BQ$85,(卡牌属性!$DU263-2)*20+卡牌属性!$DV263)</f>
        <v>700</v>
      </c>
      <c r="FO263" s="14">
        <f>INDEX(属性投放!$BQ$6:$BQ$85,(卡牌属性!$DU263-2)*20+卡牌属性!$DV263)</f>
        <v>700</v>
      </c>
      <c r="FP263" s="14">
        <f>INDEX(属性投放!$BR$6:$BR$85,(卡牌属性!$DU263-2)*20+卡牌属性!$DV263)</f>
        <v>14000</v>
      </c>
      <c r="FQ263" s="14">
        <f>INDEX(属性投放!$BR$6:$BR$85,(卡牌属性!$DU263-2)*20+卡牌属性!$DV263)</f>
        <v>14000</v>
      </c>
      <c r="FR263" s="14">
        <f>INDEX(属性投放!$BR$6:$BR$85,(卡牌属性!$DU263-2)*20+卡牌属性!$DV263)</f>
        <v>14000</v>
      </c>
      <c r="FS263" s="14">
        <f>INDEX(属性投放!$BR$6:$BR$85,(卡牌属性!$DU263-2)*20+卡牌属性!$DV263)</f>
        <v>14000</v>
      </c>
      <c r="FT263" s="14">
        <f>INDEX(属性投放!$BR$6:$BR$85,(卡牌属性!$DU263-2)*20+卡牌属性!$DV263)</f>
        <v>14000</v>
      </c>
    </row>
    <row r="264" spans="31:176" ht="16.5" x14ac:dyDescent="0.2">
      <c r="AE264" s="13">
        <v>260</v>
      </c>
      <c r="AF264" s="13">
        <f t="shared" si="557"/>
        <v>13</v>
      </c>
      <c r="AG264" s="13">
        <f t="shared" si="542"/>
        <v>2</v>
      </c>
      <c r="AH264" s="14">
        <f t="shared" si="543"/>
        <v>1101013</v>
      </c>
      <c r="AI264" s="14" t="str">
        <f t="shared" si="544"/>
        <v>吉拉20突</v>
      </c>
      <c r="AJ264" s="25" t="s">
        <v>162</v>
      </c>
      <c r="AK264" s="14">
        <v>1</v>
      </c>
      <c r="AL264" s="14">
        <f t="shared" si="545"/>
        <v>20</v>
      </c>
      <c r="AM264" s="14">
        <f>INDEX(属性投放!$DE$6:$DE$85,(卡牌属性!AG264-2)*20+卡牌属性!AL264)</f>
        <v>18874</v>
      </c>
      <c r="AN264" s="14">
        <f t="shared" si="521"/>
        <v>18874</v>
      </c>
      <c r="AO264" s="14">
        <f t="shared" si="521"/>
        <v>18874</v>
      </c>
      <c r="AP264" s="14">
        <f t="shared" si="521"/>
        <v>18874</v>
      </c>
      <c r="AQ264" s="14">
        <f t="shared" si="521"/>
        <v>18874</v>
      </c>
      <c r="AR264" s="14">
        <f>INDEX(属性投放!$DF$6:$DF$85,(卡牌属性!AG264-2)*20+卡牌属性!AL264)</f>
        <v>9417</v>
      </c>
      <c r="AS264" s="14">
        <f t="shared" si="522"/>
        <v>9417</v>
      </c>
      <c r="AT264" s="14">
        <f t="shared" si="522"/>
        <v>9417</v>
      </c>
      <c r="AU264" s="14">
        <f t="shared" si="522"/>
        <v>9417</v>
      </c>
      <c r="AV264" s="14">
        <f t="shared" si="522"/>
        <v>9417</v>
      </c>
      <c r="AW264" s="14">
        <f>INDEX(属性投放!$DG$6:$DG$85,(卡牌属性!AG264-2)*20+卡牌属性!AL264)</f>
        <v>94320</v>
      </c>
      <c r="AX264" s="14">
        <f t="shared" si="523"/>
        <v>94320</v>
      </c>
      <c r="AY264" s="14">
        <f t="shared" si="523"/>
        <v>94320</v>
      </c>
      <c r="AZ264" s="14">
        <f t="shared" si="523"/>
        <v>94320</v>
      </c>
      <c r="BA264" s="14">
        <f t="shared" si="523"/>
        <v>94320</v>
      </c>
      <c r="BB264" s="14">
        <f>INDEX(属性投放!$DK$6:$DK$85,(卡牌属性!AG264-2)*20+卡牌属性!AL264)</f>
        <v>462</v>
      </c>
      <c r="BC264" s="14">
        <f t="shared" si="524"/>
        <v>462</v>
      </c>
      <c r="BD264" s="14">
        <f t="shared" si="524"/>
        <v>462</v>
      </c>
      <c r="BE264" s="14">
        <f t="shared" si="524"/>
        <v>462</v>
      </c>
      <c r="BF264" s="14">
        <f t="shared" si="524"/>
        <v>462</v>
      </c>
      <c r="BG264" s="14">
        <f>INDEX(属性投放!$DL$6:$DL$85,(卡牌属性!AG264-2)*20+卡牌属性!AL264)</f>
        <v>231</v>
      </c>
      <c r="BH264" s="14">
        <f t="shared" si="525"/>
        <v>231</v>
      </c>
      <c r="BI264" s="14">
        <f t="shared" si="525"/>
        <v>231</v>
      </c>
      <c r="BJ264" s="14">
        <f t="shared" si="525"/>
        <v>231</v>
      </c>
      <c r="BK264" s="14">
        <f t="shared" si="525"/>
        <v>231</v>
      </c>
      <c r="BL264" s="14">
        <f>INDEX(属性投放!$DM$6:$DM$85,(卡牌属性!AG264-2)*20+卡牌属性!AL264)</f>
        <v>2310</v>
      </c>
      <c r="BM264" s="14">
        <f t="shared" si="526"/>
        <v>2310</v>
      </c>
      <c r="BN264" s="14">
        <f t="shared" si="526"/>
        <v>2310</v>
      </c>
      <c r="BO264" s="14">
        <f t="shared" si="526"/>
        <v>2310</v>
      </c>
      <c r="BP264" s="14">
        <f t="shared" si="526"/>
        <v>2310</v>
      </c>
      <c r="BU264" s="13">
        <v>260</v>
      </c>
      <c r="BV264" s="13">
        <f t="shared" si="546"/>
        <v>13</v>
      </c>
      <c r="BW264" s="14">
        <f t="shared" si="547"/>
        <v>2</v>
      </c>
      <c r="BX264" s="14">
        <f t="shared" si="548"/>
        <v>1102013</v>
      </c>
      <c r="BY264" s="14" t="str">
        <f t="shared" si="549"/>
        <v>塞伯罗斯20突</v>
      </c>
      <c r="BZ264" s="25" t="s">
        <v>162</v>
      </c>
      <c r="CA264" s="14">
        <v>2</v>
      </c>
      <c r="CB264" s="14">
        <f t="shared" si="550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674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674</v>
      </c>
      <c r="CN264" s="14">
        <f>INDEX(属性投放!$BD$6:$BD$85,(BW264-2)*20+CB264)</f>
        <v>250</v>
      </c>
      <c r="CQ264" s="13">
        <v>260</v>
      </c>
      <c r="CR264" s="13">
        <f t="shared" si="558"/>
        <v>5</v>
      </c>
      <c r="CS264" s="13">
        <f t="shared" si="559"/>
        <v>52</v>
      </c>
      <c r="CT264" s="14">
        <f t="shared" si="560"/>
        <v>3</v>
      </c>
      <c r="CU264" s="14">
        <f t="shared" si="561"/>
        <v>1102005</v>
      </c>
      <c r="CV264" s="14" t="str">
        <f>INDEX($O$6:$O$36,CR264)&amp;"-"&amp;INDEX(属性投放!$AB$7:$AB$36,CX264)&amp;"-魂火-"&amp;CZ264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701</v>
      </c>
      <c r="CZ264" s="14">
        <f>INDEX(属性投放!$AM$7:$AM$58,CS264)</f>
        <v>4</v>
      </c>
      <c r="DA264" s="14">
        <f t="shared" si="551"/>
        <v>52</v>
      </c>
      <c r="DB264" s="14">
        <f>INDEX(属性投放!$AN$7:$AN$58,DA264)</f>
        <v>150</v>
      </c>
      <c r="DC264" s="14" t="s">
        <v>702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703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704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52"/>
        <v>1102013</v>
      </c>
      <c r="DQ264" s="14" t="str">
        <f t="shared" si="553"/>
        <v>塞伯罗斯20突</v>
      </c>
      <c r="DR264" s="14">
        <f t="shared" si="562"/>
        <v>3</v>
      </c>
      <c r="DS264" s="14">
        <f t="shared" si="563"/>
        <v>3</v>
      </c>
      <c r="DT264" s="14">
        <f t="shared" si="564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7"/>
        <v>9000</v>
      </c>
      <c r="EC264" s="14">
        <f t="shared" si="528"/>
        <v>9480</v>
      </c>
      <c r="ED264" s="14">
        <f t="shared" si="529"/>
        <v>10066</v>
      </c>
      <c r="EE264" s="14">
        <f t="shared" si="530"/>
        <v>10066</v>
      </c>
      <c r="EF264" s="14">
        <f t="shared" si="531"/>
        <v>10399</v>
      </c>
      <c r="EG264" s="14">
        <f t="shared" si="532"/>
        <v>4488</v>
      </c>
      <c r="EH264" s="14">
        <f t="shared" si="533"/>
        <v>4725</v>
      </c>
      <c r="EI264" s="14">
        <f t="shared" si="534"/>
        <v>4725</v>
      </c>
      <c r="EJ264" s="14">
        <f t="shared" si="535"/>
        <v>5009</v>
      </c>
      <c r="EK264" s="14">
        <f t="shared" si="536"/>
        <v>5172</v>
      </c>
      <c r="EL264" s="14">
        <f t="shared" si="537"/>
        <v>89300</v>
      </c>
      <c r="EM264" s="14">
        <f t="shared" si="538"/>
        <v>93900</v>
      </c>
      <c r="EN264" s="14">
        <f t="shared" si="539"/>
        <v>93900</v>
      </c>
      <c r="EO264" s="14">
        <f t="shared" si="540"/>
        <v>99560</v>
      </c>
      <c r="EP264" s="14">
        <f t="shared" si="541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  <c r="FF264" s="14">
        <f>INDEX(属性投放!$BP$6:$BP$85,(卡牌属性!$DU264-2)*20+卡牌属性!$DV264)</f>
        <v>1500</v>
      </c>
      <c r="FG264" s="14">
        <f>INDEX(属性投放!$BP$6:$BP$85,(卡牌属性!$DU264-2)*20+卡牌属性!$DV264)</f>
        <v>1500</v>
      </c>
      <c r="FH264" s="14">
        <f>INDEX(属性投放!$BP$6:$BP$85,(卡牌属性!$DU264-2)*20+卡牌属性!$DV264)</f>
        <v>1500</v>
      </c>
      <c r="FI264" s="14">
        <f>INDEX(属性投放!$BP$6:$BP$85,(卡牌属性!$DU264-2)*20+卡牌属性!$DV264)</f>
        <v>1500</v>
      </c>
      <c r="FJ264" s="14">
        <f>INDEX(属性投放!$BP$6:$BP$85,(卡牌属性!$DU264-2)*20+卡牌属性!$DV264)</f>
        <v>1500</v>
      </c>
      <c r="FK264" s="14">
        <f>INDEX(属性投放!$BQ$6:$BQ$85,(卡牌属性!$DU264-2)*20+卡牌属性!$DV264)</f>
        <v>750</v>
      </c>
      <c r="FL264" s="14">
        <f>INDEX(属性投放!$BQ$6:$BQ$85,(卡牌属性!$DU264-2)*20+卡牌属性!$DV264)</f>
        <v>750</v>
      </c>
      <c r="FM264" s="14">
        <f>INDEX(属性投放!$BQ$6:$BQ$85,(卡牌属性!$DU264-2)*20+卡牌属性!$DV264)</f>
        <v>750</v>
      </c>
      <c r="FN264" s="14">
        <f>INDEX(属性投放!$BQ$6:$BQ$85,(卡牌属性!$DU264-2)*20+卡牌属性!$DV264)</f>
        <v>750</v>
      </c>
      <c r="FO264" s="14">
        <f>INDEX(属性投放!$BQ$6:$BQ$85,(卡牌属性!$DU264-2)*20+卡牌属性!$DV264)</f>
        <v>750</v>
      </c>
      <c r="FP264" s="14">
        <f>INDEX(属性投放!$BR$6:$BR$85,(卡牌属性!$DU264-2)*20+卡牌属性!$DV264)</f>
        <v>15000</v>
      </c>
      <c r="FQ264" s="14">
        <f>INDEX(属性投放!$BR$6:$BR$85,(卡牌属性!$DU264-2)*20+卡牌属性!$DV264)</f>
        <v>15000</v>
      </c>
      <c r="FR264" s="14">
        <f>INDEX(属性投放!$BR$6:$BR$85,(卡牌属性!$DU264-2)*20+卡牌属性!$DV264)</f>
        <v>15000</v>
      </c>
      <c r="FS264" s="14">
        <f>INDEX(属性投放!$BR$6:$BR$85,(卡牌属性!$DU264-2)*20+卡牌属性!$DV264)</f>
        <v>15000</v>
      </c>
      <c r="FT264" s="14">
        <f>INDEX(属性投放!$BR$6:$BR$85,(卡牌属性!$DU264-2)*20+卡牌属性!$DV264)</f>
        <v>15000</v>
      </c>
    </row>
    <row r="265" spans="31:176" ht="16.5" x14ac:dyDescent="0.2">
      <c r="AE265" s="13">
        <v>261</v>
      </c>
      <c r="AF265" s="13">
        <f t="shared" si="557"/>
        <v>14</v>
      </c>
      <c r="AG265" s="13">
        <f t="shared" si="542"/>
        <v>3</v>
      </c>
      <c r="AH265" s="14">
        <f t="shared" si="543"/>
        <v>1101014</v>
      </c>
      <c r="AI265" s="14" t="str">
        <f t="shared" si="544"/>
        <v>吕仙宫1突</v>
      </c>
      <c r="AJ265" s="25" t="s">
        <v>162</v>
      </c>
      <c r="AK265" s="14">
        <v>1</v>
      </c>
      <c r="AL265" s="14">
        <f t="shared" si="545"/>
        <v>1</v>
      </c>
      <c r="AM265" s="14">
        <f>INDEX(属性投放!$DE$6:$DE$85,(卡牌属性!AG265-2)*20+卡牌属性!AL265)</f>
        <v>80</v>
      </c>
      <c r="AN265" s="14">
        <f t="shared" ref="AN265:AQ284" si="565">$AM265</f>
        <v>80</v>
      </c>
      <c r="AO265" s="14">
        <f t="shared" si="565"/>
        <v>80</v>
      </c>
      <c r="AP265" s="14">
        <f t="shared" si="565"/>
        <v>80</v>
      </c>
      <c r="AQ265" s="14">
        <f t="shared" si="565"/>
        <v>80</v>
      </c>
      <c r="AR265" s="14">
        <f>INDEX(属性投放!$DF$6:$DF$85,(卡牌属性!AG265-2)*20+卡牌属性!AL265)</f>
        <v>0</v>
      </c>
      <c r="AS265" s="14">
        <f t="shared" ref="AS265:AV284" si="566">$AR265</f>
        <v>0</v>
      </c>
      <c r="AT265" s="14">
        <f t="shared" si="566"/>
        <v>0</v>
      </c>
      <c r="AU265" s="14">
        <f t="shared" si="566"/>
        <v>0</v>
      </c>
      <c r="AV265" s="14">
        <f t="shared" si="566"/>
        <v>0</v>
      </c>
      <c r="AW265" s="14">
        <f>INDEX(属性投放!$DG$6:$DG$85,(卡牌属性!AG265-2)*20+卡牌属性!AL265)</f>
        <v>300</v>
      </c>
      <c r="AX265" s="14">
        <f t="shared" ref="AX265:BA284" si="567">$AW265</f>
        <v>300</v>
      </c>
      <c r="AY265" s="14">
        <f t="shared" si="567"/>
        <v>300</v>
      </c>
      <c r="AZ265" s="14">
        <f t="shared" si="567"/>
        <v>300</v>
      </c>
      <c r="BA265" s="14">
        <f t="shared" si="567"/>
        <v>300</v>
      </c>
      <c r="BB265" s="14">
        <f>INDEX(属性投放!$DK$6:$DK$85,(卡牌属性!AG265-2)*20+卡牌属性!AL265)</f>
        <v>9</v>
      </c>
      <c r="BC265" s="14">
        <f t="shared" ref="BC265:BF284" si="568">$BB265</f>
        <v>9</v>
      </c>
      <c r="BD265" s="14">
        <f t="shared" si="568"/>
        <v>9</v>
      </c>
      <c r="BE265" s="14">
        <f t="shared" si="568"/>
        <v>9</v>
      </c>
      <c r="BF265" s="14">
        <f t="shared" si="568"/>
        <v>9</v>
      </c>
      <c r="BG265" s="14">
        <f>INDEX(属性投放!$DL$6:$DL$85,(卡牌属性!AG265-2)*20+卡牌属性!AL265)</f>
        <v>4</v>
      </c>
      <c r="BH265" s="14">
        <f t="shared" ref="BH265:BK284" si="569">$BG265</f>
        <v>4</v>
      </c>
      <c r="BI265" s="14">
        <f t="shared" si="569"/>
        <v>4</v>
      </c>
      <c r="BJ265" s="14">
        <f t="shared" si="569"/>
        <v>4</v>
      </c>
      <c r="BK265" s="14">
        <f t="shared" si="569"/>
        <v>4</v>
      </c>
      <c r="BL265" s="14">
        <f>INDEX(属性投放!$DM$6:$DM$85,(卡牌属性!AG265-2)*20+卡牌属性!AL265)</f>
        <v>45</v>
      </c>
      <c r="BM265" s="14">
        <f t="shared" ref="BM265:BP284" si="570">$BL265</f>
        <v>45</v>
      </c>
      <c r="BN265" s="14">
        <f t="shared" si="570"/>
        <v>45</v>
      </c>
      <c r="BO265" s="14">
        <f t="shared" si="570"/>
        <v>45</v>
      </c>
      <c r="BP265" s="14">
        <f t="shared" si="570"/>
        <v>45</v>
      </c>
      <c r="BU265" s="13">
        <v>261</v>
      </c>
      <c r="BV265" s="13">
        <f t="shared" si="546"/>
        <v>14</v>
      </c>
      <c r="BW265" s="14">
        <f t="shared" si="547"/>
        <v>3</v>
      </c>
      <c r="BX265" s="14">
        <f t="shared" si="548"/>
        <v>1102014</v>
      </c>
      <c r="BY265" s="14" t="str">
        <f t="shared" si="549"/>
        <v>石灵明1突</v>
      </c>
      <c r="BZ265" s="25" t="s">
        <v>162</v>
      </c>
      <c r="CA265" s="14">
        <v>2</v>
      </c>
      <c r="CB265" s="14">
        <f t="shared" si="550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674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674</v>
      </c>
      <c r="CN265" s="14">
        <f>INDEX(属性投放!$BD$6:$BD$85,(BW265-2)*20+CB265)</f>
        <v>80</v>
      </c>
      <c r="CQ265" s="13">
        <v>261</v>
      </c>
      <c r="CR265" s="13">
        <f t="shared" si="558"/>
        <v>6</v>
      </c>
      <c r="CS265" s="13">
        <f t="shared" si="559"/>
        <v>1</v>
      </c>
      <c r="CT265" s="14">
        <f t="shared" si="560"/>
        <v>5</v>
      </c>
      <c r="CU265" s="14">
        <f t="shared" si="561"/>
        <v>1102006</v>
      </c>
      <c r="CV265" s="14" t="str">
        <f>INDEX($O$6:$O$36,CR265)&amp;"-"&amp;INDEX(属性投放!$AB$7:$AB$36,CX265)&amp;"-魂火-"&amp;CZ265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701</v>
      </c>
      <c r="CZ265" s="14">
        <f>INDEX(属性投放!$AM$7:$AM$58,CS265)</f>
        <v>1</v>
      </c>
      <c r="DA265" s="14">
        <f t="shared" si="551"/>
        <v>1</v>
      </c>
      <c r="DB265" s="14">
        <f>INDEX(属性投放!$AN$7:$AN$58,DA265)</f>
        <v>5</v>
      </c>
      <c r="DC265" s="14" t="s">
        <v>702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703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704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52"/>
        <v>1102014</v>
      </c>
      <c r="DQ265" s="14" t="str">
        <f t="shared" si="553"/>
        <v>石灵明1突</v>
      </c>
      <c r="DR265" s="14">
        <f t="shared" si="562"/>
        <v>5</v>
      </c>
      <c r="DS265" s="14">
        <f t="shared" si="563"/>
        <v>5</v>
      </c>
      <c r="DT265" s="14">
        <f t="shared" si="564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  <c r="FF265" s="14">
        <f>INDEX(属性投放!$BP$6:$BP$85,(卡牌属性!$DU265-2)*20+卡牌属性!$DV265)</f>
        <v>35</v>
      </c>
      <c r="FG265" s="14">
        <f>INDEX(属性投放!$BP$6:$BP$85,(卡牌属性!$DU265-2)*20+卡牌属性!$DV265)</f>
        <v>35</v>
      </c>
      <c r="FH265" s="14">
        <f>INDEX(属性投放!$BP$6:$BP$85,(卡牌属性!$DU265-2)*20+卡牌属性!$DV265)</f>
        <v>35</v>
      </c>
      <c r="FI265" s="14">
        <f>INDEX(属性投放!$BP$6:$BP$85,(卡牌属性!$DU265-2)*20+卡牌属性!$DV265)</f>
        <v>35</v>
      </c>
      <c r="FJ265" s="14">
        <f>INDEX(属性投放!$BP$6:$BP$85,(卡牌属性!$DU265-2)*20+卡牌属性!$DV265)</f>
        <v>35</v>
      </c>
      <c r="FK265" s="14">
        <f>INDEX(属性投放!$BQ$6:$BQ$85,(卡牌属性!$DU265-2)*20+卡牌属性!$DV265)</f>
        <v>18</v>
      </c>
      <c r="FL265" s="14">
        <f>INDEX(属性投放!$BQ$6:$BQ$85,(卡牌属性!$DU265-2)*20+卡牌属性!$DV265)</f>
        <v>18</v>
      </c>
      <c r="FM265" s="14">
        <f>INDEX(属性投放!$BQ$6:$BQ$85,(卡牌属性!$DU265-2)*20+卡牌属性!$DV265)</f>
        <v>18</v>
      </c>
      <c r="FN265" s="14">
        <f>INDEX(属性投放!$BQ$6:$BQ$85,(卡牌属性!$DU265-2)*20+卡牌属性!$DV265)</f>
        <v>18</v>
      </c>
      <c r="FO265" s="14">
        <f>INDEX(属性投放!$BQ$6:$BQ$85,(卡牌属性!$DU265-2)*20+卡牌属性!$DV265)</f>
        <v>18</v>
      </c>
      <c r="FP265" s="14">
        <f>INDEX(属性投放!$BR$6:$BR$85,(卡牌属性!$DU265-2)*20+卡牌属性!$DV265)</f>
        <v>350</v>
      </c>
      <c r="FQ265" s="14">
        <f>INDEX(属性投放!$BR$6:$BR$85,(卡牌属性!$DU265-2)*20+卡牌属性!$DV265)</f>
        <v>350</v>
      </c>
      <c r="FR265" s="14">
        <f>INDEX(属性投放!$BR$6:$BR$85,(卡牌属性!$DU265-2)*20+卡牌属性!$DV265)</f>
        <v>350</v>
      </c>
      <c r="FS265" s="14">
        <f>INDEX(属性投放!$BR$6:$BR$85,(卡牌属性!$DU265-2)*20+卡牌属性!$DV265)</f>
        <v>350</v>
      </c>
      <c r="FT265" s="14">
        <f>INDEX(属性投放!$BR$6:$BR$85,(卡牌属性!$DU265-2)*20+卡牌属性!$DV265)</f>
        <v>350</v>
      </c>
    </row>
    <row r="266" spans="31:176" ht="16.5" x14ac:dyDescent="0.2">
      <c r="AE266" s="13">
        <v>262</v>
      </c>
      <c r="AF266" s="13">
        <f t="shared" si="557"/>
        <v>14</v>
      </c>
      <c r="AG266" s="13">
        <f t="shared" si="542"/>
        <v>3</v>
      </c>
      <c r="AH266" s="14">
        <f t="shared" si="543"/>
        <v>1101014</v>
      </c>
      <c r="AI266" s="14" t="str">
        <f t="shared" si="544"/>
        <v>吕仙宫2突</v>
      </c>
      <c r="AJ266" s="25" t="s">
        <v>162</v>
      </c>
      <c r="AK266" s="14">
        <v>1</v>
      </c>
      <c r="AL266" s="14">
        <f t="shared" si="545"/>
        <v>2</v>
      </c>
      <c r="AM266" s="14">
        <f>INDEX(属性投放!$DE$6:$DE$85,(卡牌属性!AG266-2)*20+卡牌属性!AL266)</f>
        <v>170</v>
      </c>
      <c r="AN266" s="14">
        <f t="shared" si="565"/>
        <v>170</v>
      </c>
      <c r="AO266" s="14">
        <f t="shared" si="565"/>
        <v>170</v>
      </c>
      <c r="AP266" s="14">
        <f t="shared" si="565"/>
        <v>170</v>
      </c>
      <c r="AQ266" s="14">
        <f t="shared" si="565"/>
        <v>170</v>
      </c>
      <c r="AR266" s="14">
        <f>INDEX(属性投放!$DF$6:$DF$85,(卡牌属性!AG266-2)*20+卡牌属性!AL266)</f>
        <v>40</v>
      </c>
      <c r="AS266" s="14">
        <f t="shared" si="566"/>
        <v>40</v>
      </c>
      <c r="AT266" s="14">
        <f t="shared" si="566"/>
        <v>40</v>
      </c>
      <c r="AU266" s="14">
        <f t="shared" si="566"/>
        <v>40</v>
      </c>
      <c r="AV266" s="14">
        <f t="shared" si="566"/>
        <v>40</v>
      </c>
      <c r="AW266" s="14">
        <f>INDEX(属性投放!$DG$6:$DG$85,(卡牌属性!AG266-2)*20+卡牌属性!AL266)</f>
        <v>750</v>
      </c>
      <c r="AX266" s="14">
        <f t="shared" si="567"/>
        <v>750</v>
      </c>
      <c r="AY266" s="14">
        <f t="shared" si="567"/>
        <v>750</v>
      </c>
      <c r="AZ266" s="14">
        <f t="shared" si="567"/>
        <v>750</v>
      </c>
      <c r="BA266" s="14">
        <f t="shared" si="567"/>
        <v>750</v>
      </c>
      <c r="BB266" s="14">
        <f>INDEX(属性投放!$DK$6:$DK$85,(卡牌属性!AG266-2)*20+卡牌属性!AL266)</f>
        <v>18</v>
      </c>
      <c r="BC266" s="14">
        <f t="shared" si="568"/>
        <v>18</v>
      </c>
      <c r="BD266" s="14">
        <f t="shared" si="568"/>
        <v>18</v>
      </c>
      <c r="BE266" s="14">
        <f t="shared" si="568"/>
        <v>18</v>
      </c>
      <c r="BF266" s="14">
        <f t="shared" si="568"/>
        <v>18</v>
      </c>
      <c r="BG266" s="14">
        <f>INDEX(属性投放!$DL$6:$DL$85,(卡牌属性!AG266-2)*20+卡牌属性!AL266)</f>
        <v>9</v>
      </c>
      <c r="BH266" s="14">
        <f t="shared" si="569"/>
        <v>9</v>
      </c>
      <c r="BI266" s="14">
        <f t="shared" si="569"/>
        <v>9</v>
      </c>
      <c r="BJ266" s="14">
        <f t="shared" si="569"/>
        <v>9</v>
      </c>
      <c r="BK266" s="14">
        <f t="shared" si="569"/>
        <v>9</v>
      </c>
      <c r="BL266" s="14">
        <f>INDEX(属性投放!$DM$6:$DM$85,(卡牌属性!AG266-2)*20+卡牌属性!AL266)</f>
        <v>90</v>
      </c>
      <c r="BM266" s="14">
        <f t="shared" si="570"/>
        <v>90</v>
      </c>
      <c r="BN266" s="14">
        <f t="shared" si="570"/>
        <v>90</v>
      </c>
      <c r="BO266" s="14">
        <f t="shared" si="570"/>
        <v>90</v>
      </c>
      <c r="BP266" s="14">
        <f t="shared" si="570"/>
        <v>90</v>
      </c>
      <c r="BU266" s="13">
        <v>262</v>
      </c>
      <c r="BV266" s="13">
        <f t="shared" si="546"/>
        <v>14</v>
      </c>
      <c r="BW266" s="14">
        <f t="shared" si="547"/>
        <v>3</v>
      </c>
      <c r="BX266" s="14">
        <f t="shared" si="548"/>
        <v>1102014</v>
      </c>
      <c r="BY266" s="14" t="str">
        <f t="shared" si="549"/>
        <v>石灵明2突</v>
      </c>
      <c r="BZ266" s="25" t="s">
        <v>162</v>
      </c>
      <c r="CA266" s="14">
        <v>2</v>
      </c>
      <c r="CB266" s="14">
        <f t="shared" si="550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674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674</v>
      </c>
      <c r="CN266" s="14">
        <f>INDEX(属性投放!$BD$6:$BD$85,(BW266-2)*20+CB266)</f>
        <v>100</v>
      </c>
      <c r="CQ266" s="13">
        <v>262</v>
      </c>
      <c r="CR266" s="13">
        <f t="shared" si="558"/>
        <v>6</v>
      </c>
      <c r="CS266" s="13">
        <f t="shared" si="559"/>
        <v>2</v>
      </c>
      <c r="CT266" s="14">
        <f t="shared" si="560"/>
        <v>5</v>
      </c>
      <c r="CU266" s="14">
        <f t="shared" si="561"/>
        <v>1102006</v>
      </c>
      <c r="CV266" s="14" t="str">
        <f>INDEX($O$6:$O$36,CR266)&amp;"-"&amp;INDEX(属性投放!$AB$7:$AB$36,CX266)&amp;"-魂火-"&amp;CZ266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701</v>
      </c>
      <c r="CZ266" s="14">
        <f>INDEX(属性投放!$AM$7:$AM$58,CS266)</f>
        <v>1</v>
      </c>
      <c r="DA266" s="14">
        <f t="shared" si="551"/>
        <v>2</v>
      </c>
      <c r="DB266" s="14">
        <f>INDEX(属性投放!$AN$7:$AN$58,DA266)</f>
        <v>10</v>
      </c>
      <c r="DC266" s="14" t="s">
        <v>702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703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704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52"/>
        <v>1102014</v>
      </c>
      <c r="DQ266" s="14" t="str">
        <f t="shared" si="553"/>
        <v>石灵明2突</v>
      </c>
      <c r="DR266" s="14">
        <f t="shared" si="562"/>
        <v>5</v>
      </c>
      <c r="DS266" s="14">
        <f t="shared" si="563"/>
        <v>5</v>
      </c>
      <c r="DT266" s="14">
        <f t="shared" si="564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71">EB265+$DY265+EQ265*$DX265</f>
        <v>217</v>
      </c>
      <c r="EC266" s="14">
        <f t="shared" ref="EC266:EC284" si="572">EC265+$DY265+ER265*$DX265</f>
        <v>275</v>
      </c>
      <c r="ED266" s="14">
        <f t="shared" ref="ED266:ED284" si="573">ED265+$DY265+ES265*$DX265</f>
        <v>333</v>
      </c>
      <c r="EE266" s="14">
        <f t="shared" ref="EE266:EE284" si="574">EE265+$DY265+ET265*$DX265</f>
        <v>333</v>
      </c>
      <c r="EF266" s="14">
        <f t="shared" ref="EF266:EF284" si="575">EF265+$DY265+EU265*$DX265</f>
        <v>387</v>
      </c>
      <c r="EG266" s="14">
        <f t="shared" ref="EG266:EG284" si="576">EG265+$DZ265+EV265*$DX265</f>
        <v>64</v>
      </c>
      <c r="EH266" s="14">
        <f t="shared" ref="EH266:EH284" si="577">EH265+$DZ265+EW265*$DX265</f>
        <v>73</v>
      </c>
      <c r="EI266" s="14">
        <f t="shared" ref="EI266:EI284" si="578">EI265+$DZ265+EX265*$DX265</f>
        <v>73</v>
      </c>
      <c r="EJ266" s="14">
        <f t="shared" ref="EJ266:EJ284" si="579">EJ265+$DZ265+EY265*$DX265</f>
        <v>82</v>
      </c>
      <c r="EK266" s="14">
        <f t="shared" ref="EK266:EK284" si="580">EK265+$DZ265+EZ265*$DX265</f>
        <v>91</v>
      </c>
      <c r="EL266" s="14">
        <f t="shared" ref="EL266:EL284" si="581">EL265+$EA265+FA265*$DX265</f>
        <v>1070</v>
      </c>
      <c r="EM266" s="14">
        <f t="shared" ref="EM266:EM284" si="582">EM265+$EA265+FB265*$DX265</f>
        <v>1450</v>
      </c>
      <c r="EN266" s="14">
        <f t="shared" ref="EN266:EN284" si="583">EN265+$EA265+FC265*$DX265</f>
        <v>1450</v>
      </c>
      <c r="EO266" s="14">
        <f t="shared" ref="EO266:EO284" si="584">EO265+$EA265+FD265*$DX265</f>
        <v>1830</v>
      </c>
      <c r="EP266" s="14">
        <f t="shared" ref="EP266:EP284" si="585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  <c r="FF266" s="14">
        <f>INDEX(属性投放!$BP$6:$BP$85,(卡牌属性!$DU266-2)*20+卡牌属性!$DV266)</f>
        <v>45</v>
      </c>
      <c r="FG266" s="14">
        <f>INDEX(属性投放!$BP$6:$BP$85,(卡牌属性!$DU266-2)*20+卡牌属性!$DV266)</f>
        <v>45</v>
      </c>
      <c r="FH266" s="14">
        <f>INDEX(属性投放!$BP$6:$BP$85,(卡牌属性!$DU266-2)*20+卡牌属性!$DV266)</f>
        <v>45</v>
      </c>
      <c r="FI266" s="14">
        <f>INDEX(属性投放!$BP$6:$BP$85,(卡牌属性!$DU266-2)*20+卡牌属性!$DV266)</f>
        <v>45</v>
      </c>
      <c r="FJ266" s="14">
        <f>INDEX(属性投放!$BP$6:$BP$85,(卡牌属性!$DU266-2)*20+卡牌属性!$DV266)</f>
        <v>45</v>
      </c>
      <c r="FK266" s="14">
        <f>INDEX(属性投放!$BQ$6:$BQ$85,(卡牌属性!$DU266-2)*20+卡牌属性!$DV266)</f>
        <v>23</v>
      </c>
      <c r="FL266" s="14">
        <f>INDEX(属性投放!$BQ$6:$BQ$85,(卡牌属性!$DU266-2)*20+卡牌属性!$DV266)</f>
        <v>23</v>
      </c>
      <c r="FM266" s="14">
        <f>INDEX(属性投放!$BQ$6:$BQ$85,(卡牌属性!$DU266-2)*20+卡牌属性!$DV266)</f>
        <v>23</v>
      </c>
      <c r="FN266" s="14">
        <f>INDEX(属性投放!$BQ$6:$BQ$85,(卡牌属性!$DU266-2)*20+卡牌属性!$DV266)</f>
        <v>23</v>
      </c>
      <c r="FO266" s="14">
        <f>INDEX(属性投放!$BQ$6:$BQ$85,(卡牌属性!$DU266-2)*20+卡牌属性!$DV266)</f>
        <v>23</v>
      </c>
      <c r="FP266" s="14">
        <f>INDEX(属性投放!$BR$6:$BR$85,(卡牌属性!$DU266-2)*20+卡牌属性!$DV266)</f>
        <v>450</v>
      </c>
      <c r="FQ266" s="14">
        <f>INDEX(属性投放!$BR$6:$BR$85,(卡牌属性!$DU266-2)*20+卡牌属性!$DV266)</f>
        <v>450</v>
      </c>
      <c r="FR266" s="14">
        <f>INDEX(属性投放!$BR$6:$BR$85,(卡牌属性!$DU266-2)*20+卡牌属性!$DV266)</f>
        <v>450</v>
      </c>
      <c r="FS266" s="14">
        <f>INDEX(属性投放!$BR$6:$BR$85,(卡牌属性!$DU266-2)*20+卡牌属性!$DV266)</f>
        <v>450</v>
      </c>
      <c r="FT266" s="14">
        <f>INDEX(属性投放!$BR$6:$BR$85,(卡牌属性!$DU266-2)*20+卡牌属性!$DV266)</f>
        <v>450</v>
      </c>
    </row>
    <row r="267" spans="31:176" ht="16.5" x14ac:dyDescent="0.2">
      <c r="AE267" s="13">
        <v>263</v>
      </c>
      <c r="AF267" s="13">
        <f t="shared" si="557"/>
        <v>14</v>
      </c>
      <c r="AG267" s="13">
        <f t="shared" si="542"/>
        <v>3</v>
      </c>
      <c r="AH267" s="14">
        <f t="shared" si="543"/>
        <v>1101014</v>
      </c>
      <c r="AI267" s="14" t="str">
        <f t="shared" si="544"/>
        <v>吕仙宫3突</v>
      </c>
      <c r="AJ267" s="25" t="s">
        <v>162</v>
      </c>
      <c r="AK267" s="14">
        <v>1</v>
      </c>
      <c r="AL267" s="14">
        <f t="shared" si="545"/>
        <v>3</v>
      </c>
      <c r="AM267" s="14">
        <f>INDEX(属性投放!$DE$6:$DE$85,(卡牌属性!AG267-2)*20+卡牌属性!AL267)</f>
        <v>215</v>
      </c>
      <c r="AN267" s="14">
        <f t="shared" si="565"/>
        <v>215</v>
      </c>
      <c r="AO267" s="14">
        <f t="shared" si="565"/>
        <v>215</v>
      </c>
      <c r="AP267" s="14">
        <f t="shared" si="565"/>
        <v>215</v>
      </c>
      <c r="AQ267" s="14">
        <f t="shared" si="565"/>
        <v>215</v>
      </c>
      <c r="AR267" s="14">
        <f>INDEX(属性投放!$DF$6:$DF$85,(卡牌属性!AG267-2)*20+卡牌属性!AL267)</f>
        <v>63</v>
      </c>
      <c r="AS267" s="14">
        <f t="shared" si="566"/>
        <v>63</v>
      </c>
      <c r="AT267" s="14">
        <f t="shared" si="566"/>
        <v>63</v>
      </c>
      <c r="AU267" s="14">
        <f t="shared" si="566"/>
        <v>63</v>
      </c>
      <c r="AV267" s="14">
        <f t="shared" si="566"/>
        <v>63</v>
      </c>
      <c r="AW267" s="14">
        <f>INDEX(属性投放!$DG$6:$DG$85,(卡牌属性!AG267-2)*20+卡牌属性!AL267)</f>
        <v>975</v>
      </c>
      <c r="AX267" s="14">
        <f t="shared" si="567"/>
        <v>975</v>
      </c>
      <c r="AY267" s="14">
        <f t="shared" si="567"/>
        <v>975</v>
      </c>
      <c r="AZ267" s="14">
        <f t="shared" si="567"/>
        <v>975</v>
      </c>
      <c r="BA267" s="14">
        <f t="shared" si="567"/>
        <v>975</v>
      </c>
      <c r="BB267" s="14">
        <f>INDEX(属性投放!$DK$6:$DK$85,(卡牌属性!AG267-2)*20+卡牌属性!AL267)</f>
        <v>18</v>
      </c>
      <c r="BC267" s="14">
        <f t="shared" si="568"/>
        <v>18</v>
      </c>
      <c r="BD267" s="14">
        <f t="shared" si="568"/>
        <v>18</v>
      </c>
      <c r="BE267" s="14">
        <f t="shared" si="568"/>
        <v>18</v>
      </c>
      <c r="BF267" s="14">
        <f t="shared" si="568"/>
        <v>18</v>
      </c>
      <c r="BG267" s="14">
        <f>INDEX(属性投放!$DL$6:$DL$85,(卡牌属性!AG267-2)*20+卡牌属性!AL267)</f>
        <v>9</v>
      </c>
      <c r="BH267" s="14">
        <f t="shared" si="569"/>
        <v>9</v>
      </c>
      <c r="BI267" s="14">
        <f t="shared" si="569"/>
        <v>9</v>
      </c>
      <c r="BJ267" s="14">
        <f t="shared" si="569"/>
        <v>9</v>
      </c>
      <c r="BK267" s="14">
        <f t="shared" si="569"/>
        <v>9</v>
      </c>
      <c r="BL267" s="14">
        <f>INDEX(属性投放!$DM$6:$DM$85,(卡牌属性!AG267-2)*20+卡牌属性!AL267)</f>
        <v>90</v>
      </c>
      <c r="BM267" s="14">
        <f t="shared" si="570"/>
        <v>90</v>
      </c>
      <c r="BN267" s="14">
        <f t="shared" si="570"/>
        <v>90</v>
      </c>
      <c r="BO267" s="14">
        <f t="shared" si="570"/>
        <v>90</v>
      </c>
      <c r="BP267" s="14">
        <f t="shared" si="570"/>
        <v>90</v>
      </c>
      <c r="BU267" s="13">
        <v>263</v>
      </c>
      <c r="BV267" s="13">
        <f t="shared" si="546"/>
        <v>14</v>
      </c>
      <c r="BW267" s="14">
        <f t="shared" si="547"/>
        <v>3</v>
      </c>
      <c r="BX267" s="14">
        <f t="shared" si="548"/>
        <v>1102014</v>
      </c>
      <c r="BY267" s="14" t="str">
        <f t="shared" si="549"/>
        <v>石灵明3突</v>
      </c>
      <c r="BZ267" s="25" t="s">
        <v>162</v>
      </c>
      <c r="CA267" s="14">
        <v>2</v>
      </c>
      <c r="CB267" s="14">
        <f t="shared" si="550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674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674</v>
      </c>
      <c r="CN267" s="14">
        <f>INDEX(属性投放!$BD$6:$BD$85,(BW267-2)*20+CB267)</f>
        <v>100</v>
      </c>
      <c r="CQ267" s="13">
        <v>263</v>
      </c>
      <c r="CR267" s="13">
        <f t="shared" si="558"/>
        <v>6</v>
      </c>
      <c r="CS267" s="13">
        <f t="shared" si="559"/>
        <v>3</v>
      </c>
      <c r="CT267" s="14">
        <f t="shared" si="560"/>
        <v>5</v>
      </c>
      <c r="CU267" s="14">
        <f t="shared" si="561"/>
        <v>1102006</v>
      </c>
      <c r="CV267" s="14" t="str">
        <f>INDEX($O$6:$O$36,CR267)&amp;"-"&amp;INDEX(属性投放!$AB$7:$AB$36,CX267)&amp;"-魂火-"&amp;CZ267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701</v>
      </c>
      <c r="CZ267" s="14">
        <f>INDEX(属性投放!$AM$7:$AM$58,CS267)</f>
        <v>2</v>
      </c>
      <c r="DA267" s="14">
        <f t="shared" si="551"/>
        <v>3</v>
      </c>
      <c r="DB267" s="14">
        <f>INDEX(属性投放!$AN$7:$AN$58,DA267)</f>
        <v>15</v>
      </c>
      <c r="DC267" s="14" t="s">
        <v>702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703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704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52"/>
        <v>1102014</v>
      </c>
      <c r="DQ267" s="14" t="str">
        <f t="shared" si="553"/>
        <v>石灵明3突</v>
      </c>
      <c r="DR267" s="14">
        <f t="shared" si="562"/>
        <v>5</v>
      </c>
      <c r="DS267" s="14">
        <f t="shared" si="563"/>
        <v>5</v>
      </c>
      <c r="DT267" s="14">
        <f t="shared" si="564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71"/>
        <v>362</v>
      </c>
      <c r="EC267" s="14">
        <f t="shared" si="572"/>
        <v>440</v>
      </c>
      <c r="ED267" s="14">
        <f t="shared" si="573"/>
        <v>528</v>
      </c>
      <c r="EE267" s="14">
        <f t="shared" si="574"/>
        <v>528</v>
      </c>
      <c r="EF267" s="14">
        <f t="shared" si="575"/>
        <v>602</v>
      </c>
      <c r="EG267" s="14">
        <f t="shared" si="576"/>
        <v>137</v>
      </c>
      <c r="EH267" s="14">
        <f t="shared" si="577"/>
        <v>156</v>
      </c>
      <c r="EI267" s="14">
        <f t="shared" si="578"/>
        <v>156</v>
      </c>
      <c r="EJ267" s="14">
        <f t="shared" si="579"/>
        <v>185</v>
      </c>
      <c r="EK267" s="14">
        <f t="shared" si="580"/>
        <v>204</v>
      </c>
      <c r="EL267" s="14">
        <f t="shared" si="581"/>
        <v>2520</v>
      </c>
      <c r="EM267" s="14">
        <f t="shared" si="582"/>
        <v>3100</v>
      </c>
      <c r="EN267" s="14">
        <f t="shared" si="583"/>
        <v>3100</v>
      </c>
      <c r="EO267" s="14">
        <f t="shared" si="584"/>
        <v>3780</v>
      </c>
      <c r="EP267" s="14">
        <f t="shared" si="585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  <c r="FF267" s="14">
        <f>INDEX(属性投放!$BP$6:$BP$85,(卡牌属性!$DU267-2)*20+卡牌属性!$DV267)</f>
        <v>75</v>
      </c>
      <c r="FG267" s="14">
        <f>INDEX(属性投放!$BP$6:$BP$85,(卡牌属性!$DU267-2)*20+卡牌属性!$DV267)</f>
        <v>75</v>
      </c>
      <c r="FH267" s="14">
        <f>INDEX(属性投放!$BP$6:$BP$85,(卡牌属性!$DU267-2)*20+卡牌属性!$DV267)</f>
        <v>75</v>
      </c>
      <c r="FI267" s="14">
        <f>INDEX(属性投放!$BP$6:$BP$85,(卡牌属性!$DU267-2)*20+卡牌属性!$DV267)</f>
        <v>75</v>
      </c>
      <c r="FJ267" s="14">
        <f>INDEX(属性投放!$BP$6:$BP$85,(卡牌属性!$DU267-2)*20+卡牌属性!$DV267)</f>
        <v>75</v>
      </c>
      <c r="FK267" s="14">
        <f>INDEX(属性投放!$BQ$6:$BQ$85,(卡牌属性!$DU267-2)*20+卡牌属性!$DV267)</f>
        <v>38</v>
      </c>
      <c r="FL267" s="14">
        <f>INDEX(属性投放!$BQ$6:$BQ$85,(卡牌属性!$DU267-2)*20+卡牌属性!$DV267)</f>
        <v>38</v>
      </c>
      <c r="FM267" s="14">
        <f>INDEX(属性投放!$BQ$6:$BQ$85,(卡牌属性!$DU267-2)*20+卡牌属性!$DV267)</f>
        <v>38</v>
      </c>
      <c r="FN267" s="14">
        <f>INDEX(属性投放!$BQ$6:$BQ$85,(卡牌属性!$DU267-2)*20+卡牌属性!$DV267)</f>
        <v>38</v>
      </c>
      <c r="FO267" s="14">
        <f>INDEX(属性投放!$BQ$6:$BQ$85,(卡牌属性!$DU267-2)*20+卡牌属性!$DV267)</f>
        <v>38</v>
      </c>
      <c r="FP267" s="14">
        <f>INDEX(属性投放!$BR$6:$BR$85,(卡牌属性!$DU267-2)*20+卡牌属性!$DV267)</f>
        <v>750</v>
      </c>
      <c r="FQ267" s="14">
        <f>INDEX(属性投放!$BR$6:$BR$85,(卡牌属性!$DU267-2)*20+卡牌属性!$DV267)</f>
        <v>750</v>
      </c>
      <c r="FR267" s="14">
        <f>INDEX(属性投放!$BR$6:$BR$85,(卡牌属性!$DU267-2)*20+卡牌属性!$DV267)</f>
        <v>750</v>
      </c>
      <c r="FS267" s="14">
        <f>INDEX(属性投放!$BR$6:$BR$85,(卡牌属性!$DU267-2)*20+卡牌属性!$DV267)</f>
        <v>750</v>
      </c>
      <c r="FT267" s="14">
        <f>INDEX(属性投放!$BR$6:$BR$85,(卡牌属性!$DU267-2)*20+卡牌属性!$DV267)</f>
        <v>750</v>
      </c>
    </row>
    <row r="268" spans="31:176" ht="16.5" x14ac:dyDescent="0.2">
      <c r="AE268" s="13">
        <v>264</v>
      </c>
      <c r="AF268" s="13">
        <f t="shared" si="557"/>
        <v>14</v>
      </c>
      <c r="AG268" s="13">
        <f t="shared" si="542"/>
        <v>3</v>
      </c>
      <c r="AH268" s="14">
        <f t="shared" si="543"/>
        <v>1101014</v>
      </c>
      <c r="AI268" s="14" t="str">
        <f t="shared" si="544"/>
        <v>吕仙宫4突</v>
      </c>
      <c r="AJ268" s="25" t="s">
        <v>162</v>
      </c>
      <c r="AK268" s="14">
        <v>1</v>
      </c>
      <c r="AL268" s="14">
        <f t="shared" si="545"/>
        <v>4</v>
      </c>
      <c r="AM268" s="14">
        <f>INDEX(属性投放!$DE$6:$DE$85,(卡牌属性!AG268-2)*20+卡牌属性!AL268)</f>
        <v>440</v>
      </c>
      <c r="AN268" s="14">
        <f t="shared" si="565"/>
        <v>440</v>
      </c>
      <c r="AO268" s="14">
        <f t="shared" si="565"/>
        <v>440</v>
      </c>
      <c r="AP268" s="14">
        <f t="shared" si="565"/>
        <v>440</v>
      </c>
      <c r="AQ268" s="14">
        <f t="shared" si="565"/>
        <v>440</v>
      </c>
      <c r="AR268" s="14">
        <f>INDEX(属性投放!$DF$6:$DF$85,(卡牌属性!AG268-2)*20+卡牌属性!AL268)</f>
        <v>176</v>
      </c>
      <c r="AS268" s="14">
        <f t="shared" si="566"/>
        <v>176</v>
      </c>
      <c r="AT268" s="14">
        <f t="shared" si="566"/>
        <v>176</v>
      </c>
      <c r="AU268" s="14">
        <f t="shared" si="566"/>
        <v>176</v>
      </c>
      <c r="AV268" s="14">
        <f t="shared" si="566"/>
        <v>176</v>
      </c>
      <c r="AW268" s="14">
        <f>INDEX(属性投放!$DG$6:$DG$85,(卡牌属性!AG268-2)*20+卡牌属性!AL268)</f>
        <v>2100</v>
      </c>
      <c r="AX268" s="14">
        <f t="shared" si="567"/>
        <v>2100</v>
      </c>
      <c r="AY268" s="14">
        <f t="shared" si="567"/>
        <v>2100</v>
      </c>
      <c r="AZ268" s="14">
        <f t="shared" si="567"/>
        <v>2100</v>
      </c>
      <c r="BA268" s="14">
        <f t="shared" si="567"/>
        <v>2100</v>
      </c>
      <c r="BB268" s="14">
        <f>INDEX(属性投放!$DK$6:$DK$85,(卡牌属性!AG268-2)*20+卡牌属性!AL268)</f>
        <v>32</v>
      </c>
      <c r="BC268" s="14">
        <f t="shared" si="568"/>
        <v>32</v>
      </c>
      <c r="BD268" s="14">
        <f t="shared" si="568"/>
        <v>32</v>
      </c>
      <c r="BE268" s="14">
        <f t="shared" si="568"/>
        <v>32</v>
      </c>
      <c r="BF268" s="14">
        <f t="shared" si="568"/>
        <v>32</v>
      </c>
      <c r="BG268" s="14">
        <f>INDEX(属性投放!$DL$6:$DL$85,(卡牌属性!AG268-2)*20+卡牌属性!AL268)</f>
        <v>16</v>
      </c>
      <c r="BH268" s="14">
        <f t="shared" si="569"/>
        <v>16</v>
      </c>
      <c r="BI268" s="14">
        <f t="shared" si="569"/>
        <v>16</v>
      </c>
      <c r="BJ268" s="14">
        <f t="shared" si="569"/>
        <v>16</v>
      </c>
      <c r="BK268" s="14">
        <f t="shared" si="569"/>
        <v>16</v>
      </c>
      <c r="BL268" s="14">
        <f>INDEX(属性投放!$DM$6:$DM$85,(卡牌属性!AG268-2)*20+卡牌属性!AL268)</f>
        <v>160</v>
      </c>
      <c r="BM268" s="14">
        <f t="shared" si="570"/>
        <v>160</v>
      </c>
      <c r="BN268" s="14">
        <f t="shared" si="570"/>
        <v>160</v>
      </c>
      <c r="BO268" s="14">
        <f t="shared" si="570"/>
        <v>160</v>
      </c>
      <c r="BP268" s="14">
        <f t="shared" si="570"/>
        <v>160</v>
      </c>
      <c r="BU268" s="13">
        <v>264</v>
      </c>
      <c r="BV268" s="13">
        <f t="shared" si="546"/>
        <v>14</v>
      </c>
      <c r="BW268" s="14">
        <f t="shared" si="547"/>
        <v>3</v>
      </c>
      <c r="BX268" s="14">
        <f t="shared" si="548"/>
        <v>1102014</v>
      </c>
      <c r="BY268" s="14" t="str">
        <f t="shared" si="549"/>
        <v>石灵明4突</v>
      </c>
      <c r="BZ268" s="25" t="s">
        <v>162</v>
      </c>
      <c r="CA268" s="14">
        <v>2</v>
      </c>
      <c r="CB268" s="14">
        <f t="shared" si="550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674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674</v>
      </c>
      <c r="CN268" s="14">
        <f>INDEX(属性投放!$BD$6:$BD$85,(BW268-2)*20+CB268)</f>
        <v>120</v>
      </c>
      <c r="CQ268" s="13">
        <v>264</v>
      </c>
      <c r="CR268" s="13">
        <f t="shared" si="558"/>
        <v>6</v>
      </c>
      <c r="CS268" s="13">
        <f t="shared" si="559"/>
        <v>4</v>
      </c>
      <c r="CT268" s="14">
        <f t="shared" si="560"/>
        <v>5</v>
      </c>
      <c r="CU268" s="14">
        <f t="shared" si="561"/>
        <v>1102006</v>
      </c>
      <c r="CV268" s="14" t="str">
        <f>INDEX($O$6:$O$36,CR268)&amp;"-"&amp;INDEX(属性投放!$AB$7:$AB$36,CX268)&amp;"-魂火-"&amp;CZ268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701</v>
      </c>
      <c r="CZ268" s="14">
        <f>INDEX(属性投放!$AM$7:$AM$58,CS268)</f>
        <v>1</v>
      </c>
      <c r="DA268" s="14">
        <f t="shared" si="551"/>
        <v>4</v>
      </c>
      <c r="DB268" s="14">
        <f>INDEX(属性投放!$AN$7:$AN$58,DA268)</f>
        <v>20</v>
      </c>
      <c r="DC268" s="14" t="s">
        <v>702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703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704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52"/>
        <v>1102014</v>
      </c>
      <c r="DQ268" s="14" t="str">
        <f t="shared" si="553"/>
        <v>石灵明4突</v>
      </c>
      <c r="DR268" s="14">
        <f t="shared" si="562"/>
        <v>5</v>
      </c>
      <c r="DS268" s="14">
        <f t="shared" si="563"/>
        <v>5</v>
      </c>
      <c r="DT268" s="14">
        <f t="shared" si="564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71"/>
        <v>537</v>
      </c>
      <c r="EC268" s="14">
        <f t="shared" si="572"/>
        <v>635</v>
      </c>
      <c r="ED268" s="14">
        <f t="shared" si="573"/>
        <v>753</v>
      </c>
      <c r="EE268" s="14">
        <f t="shared" si="574"/>
        <v>753</v>
      </c>
      <c r="EF268" s="14">
        <f t="shared" si="575"/>
        <v>847</v>
      </c>
      <c r="EG268" s="14">
        <f t="shared" si="576"/>
        <v>225</v>
      </c>
      <c r="EH268" s="14">
        <f t="shared" si="577"/>
        <v>254</v>
      </c>
      <c r="EI268" s="14">
        <f t="shared" si="578"/>
        <v>254</v>
      </c>
      <c r="EJ268" s="14">
        <f t="shared" si="579"/>
        <v>303</v>
      </c>
      <c r="EK268" s="14">
        <f t="shared" si="580"/>
        <v>332</v>
      </c>
      <c r="EL268" s="14">
        <f t="shared" si="581"/>
        <v>4270</v>
      </c>
      <c r="EM268" s="14">
        <f t="shared" si="582"/>
        <v>5050</v>
      </c>
      <c r="EN268" s="14">
        <f t="shared" si="583"/>
        <v>5050</v>
      </c>
      <c r="EO268" s="14">
        <f t="shared" si="584"/>
        <v>6030</v>
      </c>
      <c r="EP268" s="14">
        <f t="shared" si="585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  <c r="FF268" s="14">
        <f>INDEX(属性投放!$BP$6:$BP$85,(卡牌属性!$DU268-2)*20+卡牌属性!$DV268)</f>
        <v>90</v>
      </c>
      <c r="FG268" s="14">
        <f>INDEX(属性投放!$BP$6:$BP$85,(卡牌属性!$DU268-2)*20+卡牌属性!$DV268)</f>
        <v>90</v>
      </c>
      <c r="FH268" s="14">
        <f>INDEX(属性投放!$BP$6:$BP$85,(卡牌属性!$DU268-2)*20+卡牌属性!$DV268)</f>
        <v>90</v>
      </c>
      <c r="FI268" s="14">
        <f>INDEX(属性投放!$BP$6:$BP$85,(卡牌属性!$DU268-2)*20+卡牌属性!$DV268)</f>
        <v>90</v>
      </c>
      <c r="FJ268" s="14">
        <f>INDEX(属性投放!$BP$6:$BP$85,(卡牌属性!$DU268-2)*20+卡牌属性!$DV268)</f>
        <v>90</v>
      </c>
      <c r="FK268" s="14">
        <f>INDEX(属性投放!$BQ$6:$BQ$85,(卡牌属性!$DU268-2)*20+卡牌属性!$DV268)</f>
        <v>45</v>
      </c>
      <c r="FL268" s="14">
        <f>INDEX(属性投放!$BQ$6:$BQ$85,(卡牌属性!$DU268-2)*20+卡牌属性!$DV268)</f>
        <v>45</v>
      </c>
      <c r="FM268" s="14">
        <f>INDEX(属性投放!$BQ$6:$BQ$85,(卡牌属性!$DU268-2)*20+卡牌属性!$DV268)</f>
        <v>45</v>
      </c>
      <c r="FN268" s="14">
        <f>INDEX(属性投放!$BQ$6:$BQ$85,(卡牌属性!$DU268-2)*20+卡牌属性!$DV268)</f>
        <v>45</v>
      </c>
      <c r="FO268" s="14">
        <f>INDEX(属性投放!$BQ$6:$BQ$85,(卡牌属性!$DU268-2)*20+卡牌属性!$DV268)</f>
        <v>45</v>
      </c>
      <c r="FP268" s="14">
        <f>INDEX(属性投放!$BR$6:$BR$85,(卡牌属性!$DU268-2)*20+卡牌属性!$DV268)</f>
        <v>900</v>
      </c>
      <c r="FQ268" s="14">
        <f>INDEX(属性投放!$BR$6:$BR$85,(卡牌属性!$DU268-2)*20+卡牌属性!$DV268)</f>
        <v>900</v>
      </c>
      <c r="FR268" s="14">
        <f>INDEX(属性投放!$BR$6:$BR$85,(卡牌属性!$DU268-2)*20+卡牌属性!$DV268)</f>
        <v>900</v>
      </c>
      <c r="FS268" s="14">
        <f>INDEX(属性投放!$BR$6:$BR$85,(卡牌属性!$DU268-2)*20+卡牌属性!$DV268)</f>
        <v>900</v>
      </c>
      <c r="FT268" s="14">
        <f>INDEX(属性投放!$BR$6:$BR$85,(卡牌属性!$DU268-2)*20+卡牌属性!$DV268)</f>
        <v>900</v>
      </c>
    </row>
    <row r="269" spans="31:176" ht="16.5" x14ac:dyDescent="0.2">
      <c r="AE269" s="13">
        <v>265</v>
      </c>
      <c r="AF269" s="13">
        <f t="shared" si="557"/>
        <v>14</v>
      </c>
      <c r="AG269" s="13">
        <f t="shared" si="542"/>
        <v>3</v>
      </c>
      <c r="AH269" s="14">
        <f t="shared" si="543"/>
        <v>1101014</v>
      </c>
      <c r="AI269" s="14" t="str">
        <f t="shared" si="544"/>
        <v>吕仙宫5突</v>
      </c>
      <c r="AJ269" s="25" t="s">
        <v>162</v>
      </c>
      <c r="AK269" s="14">
        <v>1</v>
      </c>
      <c r="AL269" s="14">
        <f t="shared" si="545"/>
        <v>5</v>
      </c>
      <c r="AM269" s="14">
        <f>INDEX(属性投放!$DE$6:$DE$85,(卡牌属性!AG269-2)*20+卡牌属性!AL269)</f>
        <v>531</v>
      </c>
      <c r="AN269" s="14">
        <f t="shared" si="565"/>
        <v>531</v>
      </c>
      <c r="AO269" s="14">
        <f t="shared" si="565"/>
        <v>531</v>
      </c>
      <c r="AP269" s="14">
        <f t="shared" si="565"/>
        <v>531</v>
      </c>
      <c r="AQ269" s="14">
        <f t="shared" si="565"/>
        <v>531</v>
      </c>
      <c r="AR269" s="14">
        <f>INDEX(属性投放!$DF$6:$DF$85,(卡牌属性!AG269-2)*20+卡牌属性!AL269)</f>
        <v>222</v>
      </c>
      <c r="AS269" s="14">
        <f t="shared" si="566"/>
        <v>222</v>
      </c>
      <c r="AT269" s="14">
        <f t="shared" si="566"/>
        <v>222</v>
      </c>
      <c r="AU269" s="14">
        <f t="shared" si="566"/>
        <v>222</v>
      </c>
      <c r="AV269" s="14">
        <f t="shared" si="566"/>
        <v>222</v>
      </c>
      <c r="AW269" s="14">
        <f>INDEX(属性投放!$DG$6:$DG$85,(卡牌属性!AG269-2)*20+卡牌属性!AL269)</f>
        <v>2555</v>
      </c>
      <c r="AX269" s="14">
        <f t="shared" si="567"/>
        <v>2555</v>
      </c>
      <c r="AY269" s="14">
        <f t="shared" si="567"/>
        <v>2555</v>
      </c>
      <c r="AZ269" s="14">
        <f t="shared" si="567"/>
        <v>2555</v>
      </c>
      <c r="BA269" s="14">
        <f t="shared" si="567"/>
        <v>2555</v>
      </c>
      <c r="BB269" s="14">
        <f>INDEX(属性投放!$DK$6:$DK$85,(卡牌属性!AG269-2)*20+卡牌属性!AL269)</f>
        <v>32</v>
      </c>
      <c r="BC269" s="14">
        <f t="shared" si="568"/>
        <v>32</v>
      </c>
      <c r="BD269" s="14">
        <f t="shared" si="568"/>
        <v>32</v>
      </c>
      <c r="BE269" s="14">
        <f t="shared" si="568"/>
        <v>32</v>
      </c>
      <c r="BF269" s="14">
        <f t="shared" si="568"/>
        <v>32</v>
      </c>
      <c r="BG269" s="14">
        <f>INDEX(属性投放!$DL$6:$DL$85,(卡牌属性!AG269-2)*20+卡牌属性!AL269)</f>
        <v>16</v>
      </c>
      <c r="BH269" s="14">
        <f t="shared" si="569"/>
        <v>16</v>
      </c>
      <c r="BI269" s="14">
        <f t="shared" si="569"/>
        <v>16</v>
      </c>
      <c r="BJ269" s="14">
        <f t="shared" si="569"/>
        <v>16</v>
      </c>
      <c r="BK269" s="14">
        <f t="shared" si="569"/>
        <v>16</v>
      </c>
      <c r="BL269" s="14">
        <f>INDEX(属性投放!$DM$6:$DM$85,(卡牌属性!AG269-2)*20+卡牌属性!AL269)</f>
        <v>160</v>
      </c>
      <c r="BM269" s="14">
        <f t="shared" si="570"/>
        <v>160</v>
      </c>
      <c r="BN269" s="14">
        <f t="shared" si="570"/>
        <v>160</v>
      </c>
      <c r="BO269" s="14">
        <f t="shared" si="570"/>
        <v>160</v>
      </c>
      <c r="BP269" s="14">
        <f t="shared" si="570"/>
        <v>160</v>
      </c>
      <c r="BU269" s="13">
        <v>265</v>
      </c>
      <c r="BV269" s="13">
        <f t="shared" si="546"/>
        <v>14</v>
      </c>
      <c r="BW269" s="14">
        <f t="shared" si="547"/>
        <v>3</v>
      </c>
      <c r="BX269" s="14">
        <f t="shared" si="548"/>
        <v>1102014</v>
      </c>
      <c r="BY269" s="14" t="str">
        <f t="shared" si="549"/>
        <v>石灵明5突</v>
      </c>
      <c r="BZ269" s="25" t="s">
        <v>162</v>
      </c>
      <c r="CA269" s="14">
        <v>2</v>
      </c>
      <c r="CB269" s="14">
        <f t="shared" si="550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674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674</v>
      </c>
      <c r="CN269" s="14">
        <f>INDEX(属性投放!$BD$6:$BD$85,(BW269-2)*20+CB269)</f>
        <v>120</v>
      </c>
      <c r="CQ269" s="13">
        <v>265</v>
      </c>
      <c r="CR269" s="13">
        <f t="shared" si="558"/>
        <v>6</v>
      </c>
      <c r="CS269" s="13">
        <f t="shared" si="559"/>
        <v>5</v>
      </c>
      <c r="CT269" s="14">
        <f t="shared" si="560"/>
        <v>5</v>
      </c>
      <c r="CU269" s="14">
        <f t="shared" si="561"/>
        <v>1102006</v>
      </c>
      <c r="CV269" s="14" t="str">
        <f>INDEX($O$6:$O$36,CR269)&amp;"-"&amp;INDEX(属性投放!$AB$7:$AB$36,CX269)&amp;"-魂火-"&amp;CZ269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701</v>
      </c>
      <c r="CZ269" s="14">
        <f>INDEX(属性投放!$AM$7:$AM$58,CS269)</f>
        <v>2</v>
      </c>
      <c r="DA269" s="14">
        <f t="shared" si="551"/>
        <v>5</v>
      </c>
      <c r="DB269" s="14">
        <f>INDEX(属性投放!$AN$7:$AN$58,DA269)</f>
        <v>25</v>
      </c>
      <c r="DC269" s="14" t="s">
        <v>702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703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704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52"/>
        <v>1102014</v>
      </c>
      <c r="DQ269" s="14" t="str">
        <f t="shared" si="553"/>
        <v>石灵明5突</v>
      </c>
      <c r="DR269" s="14">
        <f t="shared" si="562"/>
        <v>5</v>
      </c>
      <c r="DS269" s="14">
        <f t="shared" si="563"/>
        <v>5</v>
      </c>
      <c r="DT269" s="14">
        <f t="shared" si="564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71"/>
        <v>747</v>
      </c>
      <c r="EC269" s="14">
        <f t="shared" si="572"/>
        <v>855</v>
      </c>
      <c r="ED269" s="14">
        <f t="shared" si="573"/>
        <v>1043</v>
      </c>
      <c r="EE269" s="14">
        <f t="shared" si="574"/>
        <v>1043</v>
      </c>
      <c r="EF269" s="14">
        <f t="shared" si="575"/>
        <v>1157</v>
      </c>
      <c r="EG269" s="14">
        <f t="shared" si="576"/>
        <v>330</v>
      </c>
      <c r="EH269" s="14">
        <f t="shared" si="577"/>
        <v>369</v>
      </c>
      <c r="EI269" s="14">
        <f t="shared" si="578"/>
        <v>369</v>
      </c>
      <c r="EJ269" s="14">
        <f t="shared" si="579"/>
        <v>448</v>
      </c>
      <c r="EK269" s="14">
        <f t="shared" si="580"/>
        <v>487</v>
      </c>
      <c r="EL269" s="14">
        <f t="shared" si="581"/>
        <v>6370</v>
      </c>
      <c r="EM269" s="14">
        <f t="shared" si="582"/>
        <v>7250</v>
      </c>
      <c r="EN269" s="14">
        <f t="shared" si="583"/>
        <v>7250</v>
      </c>
      <c r="EO269" s="14">
        <f t="shared" si="584"/>
        <v>8930</v>
      </c>
      <c r="EP269" s="14">
        <f t="shared" si="585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  <c r="FF269" s="14">
        <f>INDEX(属性投放!$BP$6:$BP$85,(卡牌属性!$DU269-2)*20+卡牌属性!$DV269)</f>
        <v>115</v>
      </c>
      <c r="FG269" s="14">
        <f>INDEX(属性投放!$BP$6:$BP$85,(卡牌属性!$DU269-2)*20+卡牌属性!$DV269)</f>
        <v>115</v>
      </c>
      <c r="FH269" s="14">
        <f>INDEX(属性投放!$BP$6:$BP$85,(卡牌属性!$DU269-2)*20+卡牌属性!$DV269)</f>
        <v>115</v>
      </c>
      <c r="FI269" s="14">
        <f>INDEX(属性投放!$BP$6:$BP$85,(卡牌属性!$DU269-2)*20+卡牌属性!$DV269)</f>
        <v>115</v>
      </c>
      <c r="FJ269" s="14">
        <f>INDEX(属性投放!$BP$6:$BP$85,(卡牌属性!$DU269-2)*20+卡牌属性!$DV269)</f>
        <v>115</v>
      </c>
      <c r="FK269" s="14">
        <f>INDEX(属性投放!$BQ$6:$BQ$85,(卡牌属性!$DU269-2)*20+卡牌属性!$DV269)</f>
        <v>58</v>
      </c>
      <c r="FL269" s="14">
        <f>INDEX(属性投放!$BQ$6:$BQ$85,(卡牌属性!$DU269-2)*20+卡牌属性!$DV269)</f>
        <v>58</v>
      </c>
      <c r="FM269" s="14">
        <f>INDEX(属性投放!$BQ$6:$BQ$85,(卡牌属性!$DU269-2)*20+卡牌属性!$DV269)</f>
        <v>58</v>
      </c>
      <c r="FN269" s="14">
        <f>INDEX(属性投放!$BQ$6:$BQ$85,(卡牌属性!$DU269-2)*20+卡牌属性!$DV269)</f>
        <v>58</v>
      </c>
      <c r="FO269" s="14">
        <f>INDEX(属性投放!$BQ$6:$BQ$85,(卡牌属性!$DU269-2)*20+卡牌属性!$DV269)</f>
        <v>58</v>
      </c>
      <c r="FP269" s="14">
        <f>INDEX(属性投放!$BR$6:$BR$85,(卡牌属性!$DU269-2)*20+卡牌属性!$DV269)</f>
        <v>1150</v>
      </c>
      <c r="FQ269" s="14">
        <f>INDEX(属性投放!$BR$6:$BR$85,(卡牌属性!$DU269-2)*20+卡牌属性!$DV269)</f>
        <v>1150</v>
      </c>
      <c r="FR269" s="14">
        <f>INDEX(属性投放!$BR$6:$BR$85,(卡牌属性!$DU269-2)*20+卡牌属性!$DV269)</f>
        <v>1150</v>
      </c>
      <c r="FS269" s="14">
        <f>INDEX(属性投放!$BR$6:$BR$85,(卡牌属性!$DU269-2)*20+卡牌属性!$DV269)</f>
        <v>1150</v>
      </c>
      <c r="FT269" s="14">
        <f>INDEX(属性投放!$BR$6:$BR$85,(卡牌属性!$DU269-2)*20+卡牌属性!$DV269)</f>
        <v>1150</v>
      </c>
    </row>
    <row r="270" spans="31:176" ht="16.5" x14ac:dyDescent="0.2">
      <c r="AE270" s="13">
        <v>266</v>
      </c>
      <c r="AF270" s="13">
        <f t="shared" si="557"/>
        <v>14</v>
      </c>
      <c r="AG270" s="13">
        <f t="shared" si="542"/>
        <v>3</v>
      </c>
      <c r="AH270" s="14">
        <f t="shared" si="543"/>
        <v>1101014</v>
      </c>
      <c r="AI270" s="14" t="str">
        <f t="shared" si="544"/>
        <v>吕仙宫6突</v>
      </c>
      <c r="AJ270" s="25" t="s">
        <v>162</v>
      </c>
      <c r="AK270" s="14">
        <v>1</v>
      </c>
      <c r="AL270" s="14">
        <f t="shared" si="545"/>
        <v>6</v>
      </c>
      <c r="AM270" s="14">
        <f>INDEX(属性投放!$DE$6:$DE$85,(卡牌属性!AG270-2)*20+卡牌属性!AL270)</f>
        <v>622</v>
      </c>
      <c r="AN270" s="14">
        <f t="shared" si="565"/>
        <v>622</v>
      </c>
      <c r="AO270" s="14">
        <f t="shared" si="565"/>
        <v>622</v>
      </c>
      <c r="AP270" s="14">
        <f t="shared" si="565"/>
        <v>622</v>
      </c>
      <c r="AQ270" s="14">
        <f t="shared" si="565"/>
        <v>622</v>
      </c>
      <c r="AR270" s="14">
        <f>INDEX(属性投放!$DF$6:$DF$85,(卡牌属性!AG270-2)*20+卡牌属性!AL270)</f>
        <v>268</v>
      </c>
      <c r="AS270" s="14">
        <f t="shared" si="566"/>
        <v>268</v>
      </c>
      <c r="AT270" s="14">
        <f t="shared" si="566"/>
        <v>268</v>
      </c>
      <c r="AU270" s="14">
        <f t="shared" si="566"/>
        <v>268</v>
      </c>
      <c r="AV270" s="14">
        <f t="shared" si="566"/>
        <v>268</v>
      </c>
      <c r="AW270" s="14">
        <f>INDEX(属性投放!$DG$6:$DG$85,(卡牌属性!AG270-2)*20+卡牌属性!AL270)</f>
        <v>3010</v>
      </c>
      <c r="AX270" s="14">
        <f t="shared" si="567"/>
        <v>3010</v>
      </c>
      <c r="AY270" s="14">
        <f t="shared" si="567"/>
        <v>3010</v>
      </c>
      <c r="AZ270" s="14">
        <f t="shared" si="567"/>
        <v>3010</v>
      </c>
      <c r="BA270" s="14">
        <f t="shared" si="567"/>
        <v>3010</v>
      </c>
      <c r="BB270" s="14">
        <f>INDEX(属性投放!$DK$6:$DK$85,(卡牌属性!AG270-2)*20+卡牌属性!AL270)</f>
        <v>32</v>
      </c>
      <c r="BC270" s="14">
        <f t="shared" si="568"/>
        <v>32</v>
      </c>
      <c r="BD270" s="14">
        <f t="shared" si="568"/>
        <v>32</v>
      </c>
      <c r="BE270" s="14">
        <f t="shared" si="568"/>
        <v>32</v>
      </c>
      <c r="BF270" s="14">
        <f t="shared" si="568"/>
        <v>32</v>
      </c>
      <c r="BG270" s="14">
        <f>INDEX(属性投放!$DL$6:$DL$85,(卡牌属性!AG270-2)*20+卡牌属性!AL270)</f>
        <v>16</v>
      </c>
      <c r="BH270" s="14">
        <f t="shared" si="569"/>
        <v>16</v>
      </c>
      <c r="BI270" s="14">
        <f t="shared" si="569"/>
        <v>16</v>
      </c>
      <c r="BJ270" s="14">
        <f t="shared" si="569"/>
        <v>16</v>
      </c>
      <c r="BK270" s="14">
        <f t="shared" si="569"/>
        <v>16</v>
      </c>
      <c r="BL270" s="14">
        <f>INDEX(属性投放!$DM$6:$DM$85,(卡牌属性!AG270-2)*20+卡牌属性!AL270)</f>
        <v>160</v>
      </c>
      <c r="BM270" s="14">
        <f t="shared" si="570"/>
        <v>160</v>
      </c>
      <c r="BN270" s="14">
        <f t="shared" si="570"/>
        <v>160</v>
      </c>
      <c r="BO270" s="14">
        <f t="shared" si="570"/>
        <v>160</v>
      </c>
      <c r="BP270" s="14">
        <f t="shared" si="570"/>
        <v>160</v>
      </c>
      <c r="BU270" s="13">
        <v>266</v>
      </c>
      <c r="BV270" s="13">
        <f t="shared" si="546"/>
        <v>14</v>
      </c>
      <c r="BW270" s="14">
        <f t="shared" si="547"/>
        <v>3</v>
      </c>
      <c r="BX270" s="14">
        <f t="shared" si="548"/>
        <v>1102014</v>
      </c>
      <c r="BY270" s="14" t="str">
        <f t="shared" si="549"/>
        <v>石灵明6突</v>
      </c>
      <c r="BZ270" s="25" t="s">
        <v>162</v>
      </c>
      <c r="CA270" s="14">
        <v>2</v>
      </c>
      <c r="CB270" s="14">
        <f t="shared" si="550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674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674</v>
      </c>
      <c r="CN270" s="14">
        <f>INDEX(属性投放!$BD$6:$BD$85,(BW270-2)*20+CB270)</f>
        <v>120</v>
      </c>
      <c r="CQ270" s="13">
        <v>266</v>
      </c>
      <c r="CR270" s="13">
        <f t="shared" si="558"/>
        <v>6</v>
      </c>
      <c r="CS270" s="13">
        <f t="shared" si="559"/>
        <v>6</v>
      </c>
      <c r="CT270" s="14">
        <f t="shared" si="560"/>
        <v>5</v>
      </c>
      <c r="CU270" s="14">
        <f t="shared" si="561"/>
        <v>1102006</v>
      </c>
      <c r="CV270" s="14" t="str">
        <f>INDEX($O$6:$O$36,CR270)&amp;"-"&amp;INDEX(属性投放!$AB$7:$AB$36,CX270)&amp;"-魂火-"&amp;CZ270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701</v>
      </c>
      <c r="CZ270" s="14">
        <f>INDEX(属性投放!$AM$7:$AM$58,CS270)</f>
        <v>1</v>
      </c>
      <c r="DA270" s="14">
        <f t="shared" si="551"/>
        <v>6</v>
      </c>
      <c r="DB270" s="14">
        <f>INDEX(属性投放!$AN$7:$AN$58,DA270)</f>
        <v>30</v>
      </c>
      <c r="DC270" s="14" t="s">
        <v>702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703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704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52"/>
        <v>1102014</v>
      </c>
      <c r="DQ270" s="14" t="str">
        <f t="shared" si="553"/>
        <v>石灵明6突</v>
      </c>
      <c r="DR270" s="14">
        <f t="shared" si="562"/>
        <v>5</v>
      </c>
      <c r="DS270" s="14">
        <f t="shared" si="563"/>
        <v>5</v>
      </c>
      <c r="DT270" s="14">
        <f t="shared" si="564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71"/>
        <v>946</v>
      </c>
      <c r="EC270" s="14">
        <f t="shared" si="572"/>
        <v>1061</v>
      </c>
      <c r="ED270" s="14">
        <f t="shared" si="573"/>
        <v>1298</v>
      </c>
      <c r="EE270" s="14">
        <f t="shared" si="574"/>
        <v>1298</v>
      </c>
      <c r="EF270" s="14">
        <f t="shared" si="575"/>
        <v>1426</v>
      </c>
      <c r="EG270" s="14">
        <f t="shared" si="576"/>
        <v>430</v>
      </c>
      <c r="EH270" s="14">
        <f t="shared" si="577"/>
        <v>476</v>
      </c>
      <c r="EI270" s="14">
        <f t="shared" si="578"/>
        <v>476</v>
      </c>
      <c r="EJ270" s="14">
        <f t="shared" si="579"/>
        <v>576</v>
      </c>
      <c r="EK270" s="14">
        <f t="shared" si="580"/>
        <v>622</v>
      </c>
      <c r="EL270" s="14">
        <f t="shared" si="581"/>
        <v>8360</v>
      </c>
      <c r="EM270" s="14">
        <f t="shared" si="582"/>
        <v>9310</v>
      </c>
      <c r="EN270" s="14">
        <f t="shared" si="583"/>
        <v>9310</v>
      </c>
      <c r="EO270" s="14">
        <f t="shared" si="584"/>
        <v>11480</v>
      </c>
      <c r="EP270" s="14">
        <f t="shared" si="585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  <c r="FF270" s="14">
        <f>INDEX(属性投放!$BP$6:$BP$85,(卡牌属性!$DU270-2)*20+卡牌属性!$DV270)</f>
        <v>135</v>
      </c>
      <c r="FG270" s="14">
        <f>INDEX(属性投放!$BP$6:$BP$85,(卡牌属性!$DU270-2)*20+卡牌属性!$DV270)</f>
        <v>135</v>
      </c>
      <c r="FH270" s="14">
        <f>INDEX(属性投放!$BP$6:$BP$85,(卡牌属性!$DU270-2)*20+卡牌属性!$DV270)</f>
        <v>135</v>
      </c>
      <c r="FI270" s="14">
        <f>INDEX(属性投放!$BP$6:$BP$85,(卡牌属性!$DU270-2)*20+卡牌属性!$DV270)</f>
        <v>135</v>
      </c>
      <c r="FJ270" s="14">
        <f>INDEX(属性投放!$BP$6:$BP$85,(卡牌属性!$DU270-2)*20+卡牌属性!$DV270)</f>
        <v>135</v>
      </c>
      <c r="FK270" s="14">
        <f>INDEX(属性投放!$BQ$6:$BQ$85,(卡牌属性!$DU270-2)*20+卡牌属性!$DV270)</f>
        <v>68</v>
      </c>
      <c r="FL270" s="14">
        <f>INDEX(属性投放!$BQ$6:$BQ$85,(卡牌属性!$DU270-2)*20+卡牌属性!$DV270)</f>
        <v>68</v>
      </c>
      <c r="FM270" s="14">
        <f>INDEX(属性投放!$BQ$6:$BQ$85,(卡牌属性!$DU270-2)*20+卡牌属性!$DV270)</f>
        <v>68</v>
      </c>
      <c r="FN270" s="14">
        <f>INDEX(属性投放!$BQ$6:$BQ$85,(卡牌属性!$DU270-2)*20+卡牌属性!$DV270)</f>
        <v>68</v>
      </c>
      <c r="FO270" s="14">
        <f>INDEX(属性投放!$BQ$6:$BQ$85,(卡牌属性!$DU270-2)*20+卡牌属性!$DV270)</f>
        <v>68</v>
      </c>
      <c r="FP270" s="14">
        <f>INDEX(属性投放!$BR$6:$BR$85,(卡牌属性!$DU270-2)*20+卡牌属性!$DV270)</f>
        <v>1350</v>
      </c>
      <c r="FQ270" s="14">
        <f>INDEX(属性投放!$BR$6:$BR$85,(卡牌属性!$DU270-2)*20+卡牌属性!$DV270)</f>
        <v>1350</v>
      </c>
      <c r="FR270" s="14">
        <f>INDEX(属性投放!$BR$6:$BR$85,(卡牌属性!$DU270-2)*20+卡牌属性!$DV270)</f>
        <v>1350</v>
      </c>
      <c r="FS270" s="14">
        <f>INDEX(属性投放!$BR$6:$BR$85,(卡牌属性!$DU270-2)*20+卡牌属性!$DV270)</f>
        <v>1350</v>
      </c>
      <c r="FT270" s="14">
        <f>INDEX(属性投放!$BR$6:$BR$85,(卡牌属性!$DU270-2)*20+卡牌属性!$DV270)</f>
        <v>1350</v>
      </c>
    </row>
    <row r="271" spans="31:176" ht="16.5" x14ac:dyDescent="0.2">
      <c r="AE271" s="13">
        <v>267</v>
      </c>
      <c r="AF271" s="13">
        <f t="shared" si="557"/>
        <v>14</v>
      </c>
      <c r="AG271" s="13">
        <f t="shared" si="542"/>
        <v>3</v>
      </c>
      <c r="AH271" s="14">
        <f t="shared" si="543"/>
        <v>1101014</v>
      </c>
      <c r="AI271" s="14" t="str">
        <f t="shared" si="544"/>
        <v>吕仙宫7突</v>
      </c>
      <c r="AJ271" s="25" t="s">
        <v>162</v>
      </c>
      <c r="AK271" s="14">
        <v>1</v>
      </c>
      <c r="AL271" s="14">
        <f t="shared" si="545"/>
        <v>7</v>
      </c>
      <c r="AM271" s="14">
        <f>INDEX(属性投放!$DE$6:$DE$85,(卡牌属性!AG271-2)*20+卡牌属性!AL271)</f>
        <v>1513</v>
      </c>
      <c r="AN271" s="14">
        <f t="shared" si="565"/>
        <v>1513</v>
      </c>
      <c r="AO271" s="14">
        <f t="shared" si="565"/>
        <v>1513</v>
      </c>
      <c r="AP271" s="14">
        <f t="shared" si="565"/>
        <v>1513</v>
      </c>
      <c r="AQ271" s="14">
        <f t="shared" si="565"/>
        <v>1513</v>
      </c>
      <c r="AR271" s="14">
        <f>INDEX(属性投放!$DF$6:$DF$85,(卡牌属性!AG271-2)*20+卡牌属性!AL271)</f>
        <v>714</v>
      </c>
      <c r="AS271" s="14">
        <f t="shared" si="566"/>
        <v>714</v>
      </c>
      <c r="AT271" s="14">
        <f t="shared" si="566"/>
        <v>714</v>
      </c>
      <c r="AU271" s="14">
        <f t="shared" si="566"/>
        <v>714</v>
      </c>
      <c r="AV271" s="14">
        <f t="shared" si="566"/>
        <v>714</v>
      </c>
      <c r="AW271" s="14">
        <f>INDEX(属性投放!$DG$6:$DG$85,(卡牌属性!AG271-2)*20+卡牌属性!AL271)</f>
        <v>7465</v>
      </c>
      <c r="AX271" s="14">
        <f t="shared" si="567"/>
        <v>7465</v>
      </c>
      <c r="AY271" s="14">
        <f t="shared" si="567"/>
        <v>7465</v>
      </c>
      <c r="AZ271" s="14">
        <f t="shared" si="567"/>
        <v>7465</v>
      </c>
      <c r="BA271" s="14">
        <f t="shared" si="567"/>
        <v>7465</v>
      </c>
      <c r="BB271" s="14">
        <f>INDEX(属性投放!$DK$6:$DK$85,(卡牌属性!AG271-2)*20+卡牌属性!AL271)</f>
        <v>52</v>
      </c>
      <c r="BC271" s="14">
        <f t="shared" si="568"/>
        <v>52</v>
      </c>
      <c r="BD271" s="14">
        <f t="shared" si="568"/>
        <v>52</v>
      </c>
      <c r="BE271" s="14">
        <f t="shared" si="568"/>
        <v>52</v>
      </c>
      <c r="BF271" s="14">
        <f t="shared" si="568"/>
        <v>52</v>
      </c>
      <c r="BG271" s="14">
        <f>INDEX(属性投放!$DL$6:$DL$85,(卡牌属性!AG271-2)*20+卡牌属性!AL271)</f>
        <v>26</v>
      </c>
      <c r="BH271" s="14">
        <f t="shared" si="569"/>
        <v>26</v>
      </c>
      <c r="BI271" s="14">
        <f t="shared" si="569"/>
        <v>26</v>
      </c>
      <c r="BJ271" s="14">
        <f t="shared" si="569"/>
        <v>26</v>
      </c>
      <c r="BK271" s="14">
        <f t="shared" si="569"/>
        <v>26</v>
      </c>
      <c r="BL271" s="14">
        <f>INDEX(属性投放!$DM$6:$DM$85,(卡牌属性!AG271-2)*20+卡牌属性!AL271)</f>
        <v>260</v>
      </c>
      <c r="BM271" s="14">
        <f t="shared" si="570"/>
        <v>260</v>
      </c>
      <c r="BN271" s="14">
        <f t="shared" si="570"/>
        <v>260</v>
      </c>
      <c r="BO271" s="14">
        <f t="shared" si="570"/>
        <v>260</v>
      </c>
      <c r="BP271" s="14">
        <f t="shared" si="570"/>
        <v>260</v>
      </c>
      <c r="BU271" s="13">
        <v>267</v>
      </c>
      <c r="BV271" s="13">
        <f t="shared" si="546"/>
        <v>14</v>
      </c>
      <c r="BW271" s="14">
        <f t="shared" si="547"/>
        <v>3</v>
      </c>
      <c r="BX271" s="14">
        <f t="shared" si="548"/>
        <v>1102014</v>
      </c>
      <c r="BY271" s="14" t="str">
        <f t="shared" si="549"/>
        <v>石灵明7突</v>
      </c>
      <c r="BZ271" s="25" t="s">
        <v>162</v>
      </c>
      <c r="CA271" s="14">
        <v>2</v>
      </c>
      <c r="CB271" s="14">
        <f t="shared" si="550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674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674</v>
      </c>
      <c r="CN271" s="14">
        <f>INDEX(属性投放!$BD$6:$BD$85,(BW271-2)*20+CB271)</f>
        <v>150</v>
      </c>
      <c r="CQ271" s="13">
        <v>267</v>
      </c>
      <c r="CR271" s="13">
        <f t="shared" si="558"/>
        <v>6</v>
      </c>
      <c r="CS271" s="13">
        <f t="shared" si="559"/>
        <v>7</v>
      </c>
      <c r="CT271" s="14">
        <f t="shared" si="560"/>
        <v>5</v>
      </c>
      <c r="CU271" s="14">
        <f t="shared" si="561"/>
        <v>1102006</v>
      </c>
      <c r="CV271" s="14" t="str">
        <f>INDEX($O$6:$O$36,CR271)&amp;"-"&amp;INDEX(属性投放!$AB$7:$AB$36,CX271)&amp;"-魂火-"&amp;CZ271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701</v>
      </c>
      <c r="CZ271" s="14">
        <f>INDEX(属性投放!$AM$7:$AM$58,CS271)</f>
        <v>2</v>
      </c>
      <c r="DA271" s="14">
        <f t="shared" si="551"/>
        <v>7</v>
      </c>
      <c r="DB271" s="14">
        <f>INDEX(属性投放!$AN$7:$AN$58,DA271)</f>
        <v>35</v>
      </c>
      <c r="DC271" s="14" t="s">
        <v>702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703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704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52"/>
        <v>1102014</v>
      </c>
      <c r="DQ271" s="14" t="str">
        <f t="shared" si="553"/>
        <v>石灵明7突</v>
      </c>
      <c r="DR271" s="14">
        <f t="shared" si="562"/>
        <v>5</v>
      </c>
      <c r="DS271" s="14">
        <f t="shared" si="563"/>
        <v>5</v>
      </c>
      <c r="DT271" s="14">
        <f t="shared" si="564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71"/>
        <v>1141</v>
      </c>
      <c r="EC271" s="14">
        <f t="shared" si="572"/>
        <v>1261</v>
      </c>
      <c r="ED271" s="14">
        <f t="shared" si="573"/>
        <v>1533</v>
      </c>
      <c r="EE271" s="14">
        <f t="shared" si="574"/>
        <v>1533</v>
      </c>
      <c r="EF271" s="14">
        <f t="shared" si="575"/>
        <v>1671</v>
      </c>
      <c r="EG271" s="14">
        <f t="shared" si="576"/>
        <v>528</v>
      </c>
      <c r="EH271" s="14">
        <f t="shared" si="577"/>
        <v>579</v>
      </c>
      <c r="EI271" s="14">
        <f t="shared" si="578"/>
        <v>579</v>
      </c>
      <c r="EJ271" s="14">
        <f t="shared" si="579"/>
        <v>694</v>
      </c>
      <c r="EK271" s="14">
        <f t="shared" si="580"/>
        <v>745</v>
      </c>
      <c r="EL271" s="14">
        <f t="shared" si="581"/>
        <v>10310</v>
      </c>
      <c r="EM271" s="14">
        <f t="shared" si="582"/>
        <v>11310</v>
      </c>
      <c r="EN271" s="14">
        <f t="shared" si="583"/>
        <v>11310</v>
      </c>
      <c r="EO271" s="14">
        <f t="shared" si="584"/>
        <v>13830</v>
      </c>
      <c r="EP271" s="14">
        <f t="shared" si="585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  <c r="FF271" s="14">
        <f>INDEX(属性投放!$BP$6:$BP$85,(卡牌属性!$DU271-2)*20+卡牌属性!$DV271)</f>
        <v>140</v>
      </c>
      <c r="FG271" s="14">
        <f>INDEX(属性投放!$BP$6:$BP$85,(卡牌属性!$DU271-2)*20+卡牌属性!$DV271)</f>
        <v>140</v>
      </c>
      <c r="FH271" s="14">
        <f>INDEX(属性投放!$BP$6:$BP$85,(卡牌属性!$DU271-2)*20+卡牌属性!$DV271)</f>
        <v>140</v>
      </c>
      <c r="FI271" s="14">
        <f>INDEX(属性投放!$BP$6:$BP$85,(卡牌属性!$DU271-2)*20+卡牌属性!$DV271)</f>
        <v>140</v>
      </c>
      <c r="FJ271" s="14">
        <f>INDEX(属性投放!$BP$6:$BP$85,(卡牌属性!$DU271-2)*20+卡牌属性!$DV271)</f>
        <v>140</v>
      </c>
      <c r="FK271" s="14">
        <f>INDEX(属性投放!$BQ$6:$BQ$85,(卡牌属性!$DU271-2)*20+卡牌属性!$DV271)</f>
        <v>70</v>
      </c>
      <c r="FL271" s="14">
        <f>INDEX(属性投放!$BQ$6:$BQ$85,(卡牌属性!$DU271-2)*20+卡牌属性!$DV271)</f>
        <v>70</v>
      </c>
      <c r="FM271" s="14">
        <f>INDEX(属性投放!$BQ$6:$BQ$85,(卡牌属性!$DU271-2)*20+卡牌属性!$DV271)</f>
        <v>70</v>
      </c>
      <c r="FN271" s="14">
        <f>INDEX(属性投放!$BQ$6:$BQ$85,(卡牌属性!$DU271-2)*20+卡牌属性!$DV271)</f>
        <v>70</v>
      </c>
      <c r="FO271" s="14">
        <f>INDEX(属性投放!$BQ$6:$BQ$85,(卡牌属性!$DU271-2)*20+卡牌属性!$DV271)</f>
        <v>70</v>
      </c>
      <c r="FP271" s="14">
        <f>INDEX(属性投放!$BR$6:$BR$85,(卡牌属性!$DU271-2)*20+卡牌属性!$DV271)</f>
        <v>1400</v>
      </c>
      <c r="FQ271" s="14">
        <f>INDEX(属性投放!$BR$6:$BR$85,(卡牌属性!$DU271-2)*20+卡牌属性!$DV271)</f>
        <v>1400</v>
      </c>
      <c r="FR271" s="14">
        <f>INDEX(属性投放!$BR$6:$BR$85,(卡牌属性!$DU271-2)*20+卡牌属性!$DV271)</f>
        <v>1400</v>
      </c>
      <c r="FS271" s="14">
        <f>INDEX(属性投放!$BR$6:$BR$85,(卡牌属性!$DU271-2)*20+卡牌属性!$DV271)</f>
        <v>1400</v>
      </c>
      <c r="FT271" s="14">
        <f>INDEX(属性投放!$BR$6:$BR$85,(卡牌属性!$DU271-2)*20+卡牌属性!$DV271)</f>
        <v>1400</v>
      </c>
    </row>
    <row r="272" spans="31:176" ht="16.5" x14ac:dyDescent="0.2">
      <c r="AE272" s="13">
        <v>268</v>
      </c>
      <c r="AF272" s="13">
        <f t="shared" si="557"/>
        <v>14</v>
      </c>
      <c r="AG272" s="13">
        <f t="shared" si="542"/>
        <v>3</v>
      </c>
      <c r="AH272" s="14">
        <f t="shared" si="543"/>
        <v>1101014</v>
      </c>
      <c r="AI272" s="14" t="str">
        <f t="shared" si="544"/>
        <v>吕仙宫8突</v>
      </c>
      <c r="AJ272" s="25" t="s">
        <v>162</v>
      </c>
      <c r="AK272" s="14">
        <v>1</v>
      </c>
      <c r="AL272" s="14">
        <f t="shared" si="545"/>
        <v>8</v>
      </c>
      <c r="AM272" s="14">
        <f>INDEX(属性投放!$DE$6:$DE$85,(卡牌属性!AG272-2)*20+卡牌属性!AL272)</f>
        <v>1661</v>
      </c>
      <c r="AN272" s="14">
        <f t="shared" si="565"/>
        <v>1661</v>
      </c>
      <c r="AO272" s="14">
        <f t="shared" si="565"/>
        <v>1661</v>
      </c>
      <c r="AP272" s="14">
        <f t="shared" si="565"/>
        <v>1661</v>
      </c>
      <c r="AQ272" s="14">
        <f t="shared" si="565"/>
        <v>1661</v>
      </c>
      <c r="AR272" s="14">
        <f>INDEX(属性投放!$DF$6:$DF$85,(卡牌属性!AG272-2)*20+卡牌属性!AL272)</f>
        <v>789</v>
      </c>
      <c r="AS272" s="14">
        <f t="shared" si="566"/>
        <v>789</v>
      </c>
      <c r="AT272" s="14">
        <f t="shared" si="566"/>
        <v>789</v>
      </c>
      <c r="AU272" s="14">
        <f t="shared" si="566"/>
        <v>789</v>
      </c>
      <c r="AV272" s="14">
        <f t="shared" si="566"/>
        <v>789</v>
      </c>
      <c r="AW272" s="14">
        <f>INDEX(属性投放!$DG$6:$DG$85,(卡牌属性!AG272-2)*20+卡牌属性!AL272)</f>
        <v>8205</v>
      </c>
      <c r="AX272" s="14">
        <f t="shared" si="567"/>
        <v>8205</v>
      </c>
      <c r="AY272" s="14">
        <f t="shared" si="567"/>
        <v>8205</v>
      </c>
      <c r="AZ272" s="14">
        <f t="shared" si="567"/>
        <v>8205</v>
      </c>
      <c r="BA272" s="14">
        <f t="shared" si="567"/>
        <v>8205</v>
      </c>
      <c r="BB272" s="14">
        <f>INDEX(属性投放!$DK$6:$DK$85,(卡牌属性!AG272-2)*20+卡牌属性!AL272)</f>
        <v>52</v>
      </c>
      <c r="BC272" s="14">
        <f t="shared" si="568"/>
        <v>52</v>
      </c>
      <c r="BD272" s="14">
        <f t="shared" si="568"/>
        <v>52</v>
      </c>
      <c r="BE272" s="14">
        <f t="shared" si="568"/>
        <v>52</v>
      </c>
      <c r="BF272" s="14">
        <f t="shared" si="568"/>
        <v>52</v>
      </c>
      <c r="BG272" s="14">
        <f>INDEX(属性投放!$DL$6:$DL$85,(卡牌属性!AG272-2)*20+卡牌属性!AL272)</f>
        <v>26</v>
      </c>
      <c r="BH272" s="14">
        <f t="shared" si="569"/>
        <v>26</v>
      </c>
      <c r="BI272" s="14">
        <f t="shared" si="569"/>
        <v>26</v>
      </c>
      <c r="BJ272" s="14">
        <f t="shared" si="569"/>
        <v>26</v>
      </c>
      <c r="BK272" s="14">
        <f t="shared" si="569"/>
        <v>26</v>
      </c>
      <c r="BL272" s="14">
        <f>INDEX(属性投放!$DM$6:$DM$85,(卡牌属性!AG272-2)*20+卡牌属性!AL272)</f>
        <v>260</v>
      </c>
      <c r="BM272" s="14">
        <f t="shared" si="570"/>
        <v>260</v>
      </c>
      <c r="BN272" s="14">
        <f t="shared" si="570"/>
        <v>260</v>
      </c>
      <c r="BO272" s="14">
        <f t="shared" si="570"/>
        <v>260</v>
      </c>
      <c r="BP272" s="14">
        <f t="shared" si="570"/>
        <v>260</v>
      </c>
      <c r="BU272" s="13">
        <v>268</v>
      </c>
      <c r="BV272" s="13">
        <f t="shared" si="546"/>
        <v>14</v>
      </c>
      <c r="BW272" s="14">
        <f t="shared" si="547"/>
        <v>3</v>
      </c>
      <c r="BX272" s="14">
        <f t="shared" si="548"/>
        <v>1102014</v>
      </c>
      <c r="BY272" s="14" t="str">
        <f t="shared" si="549"/>
        <v>石灵明8突</v>
      </c>
      <c r="BZ272" s="25" t="s">
        <v>162</v>
      </c>
      <c r="CA272" s="14">
        <v>2</v>
      </c>
      <c r="CB272" s="14">
        <f t="shared" si="550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674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674</v>
      </c>
      <c r="CN272" s="14">
        <f>INDEX(属性投放!$BD$6:$BD$85,(BW272-2)*20+CB272)</f>
        <v>150</v>
      </c>
      <c r="CQ272" s="13">
        <v>268</v>
      </c>
      <c r="CR272" s="13">
        <f t="shared" si="558"/>
        <v>6</v>
      </c>
      <c r="CS272" s="13">
        <f t="shared" si="559"/>
        <v>8</v>
      </c>
      <c r="CT272" s="14">
        <f t="shared" si="560"/>
        <v>5</v>
      </c>
      <c r="CU272" s="14">
        <f t="shared" si="561"/>
        <v>1102006</v>
      </c>
      <c r="CV272" s="14" t="str">
        <f>INDEX($O$6:$O$36,CR272)&amp;"-"&amp;INDEX(属性投放!$AB$7:$AB$36,CX272)&amp;"-魂火-"&amp;CZ272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701</v>
      </c>
      <c r="CZ272" s="14">
        <f>INDEX(属性投放!$AM$7:$AM$58,CS272)</f>
        <v>1</v>
      </c>
      <c r="DA272" s="14">
        <f t="shared" si="551"/>
        <v>8</v>
      </c>
      <c r="DB272" s="14">
        <f>INDEX(属性投放!$AN$7:$AN$58,DA272)</f>
        <v>40</v>
      </c>
      <c r="DC272" s="14" t="s">
        <v>702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703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704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52"/>
        <v>1102014</v>
      </c>
      <c r="DQ272" s="14" t="str">
        <f t="shared" si="553"/>
        <v>石灵明8突</v>
      </c>
      <c r="DR272" s="14">
        <f t="shared" si="562"/>
        <v>5</v>
      </c>
      <c r="DS272" s="14">
        <f t="shared" si="563"/>
        <v>5</v>
      </c>
      <c r="DT272" s="14">
        <f t="shared" si="564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71"/>
        <v>1356</v>
      </c>
      <c r="EC272" s="14">
        <f t="shared" si="572"/>
        <v>1481</v>
      </c>
      <c r="ED272" s="14">
        <f t="shared" si="573"/>
        <v>1798</v>
      </c>
      <c r="EE272" s="14">
        <f t="shared" si="574"/>
        <v>1798</v>
      </c>
      <c r="EF272" s="14">
        <f t="shared" si="575"/>
        <v>1951</v>
      </c>
      <c r="EG272" s="14">
        <f t="shared" si="576"/>
        <v>638</v>
      </c>
      <c r="EH272" s="14">
        <f t="shared" si="577"/>
        <v>689</v>
      </c>
      <c r="EI272" s="14">
        <f t="shared" si="578"/>
        <v>689</v>
      </c>
      <c r="EJ272" s="14">
        <f t="shared" si="579"/>
        <v>829</v>
      </c>
      <c r="EK272" s="14">
        <f t="shared" si="580"/>
        <v>885</v>
      </c>
      <c r="EL272" s="14">
        <f t="shared" si="581"/>
        <v>12460</v>
      </c>
      <c r="EM272" s="14">
        <f t="shared" si="582"/>
        <v>13510</v>
      </c>
      <c r="EN272" s="14">
        <f t="shared" si="583"/>
        <v>13510</v>
      </c>
      <c r="EO272" s="14">
        <f t="shared" si="584"/>
        <v>16480</v>
      </c>
      <c r="EP272" s="14">
        <f t="shared" si="585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  <c r="FF272" s="14">
        <f>INDEX(属性投放!$BP$6:$BP$85,(卡牌属性!$DU272-2)*20+卡牌属性!$DV272)</f>
        <v>150</v>
      </c>
      <c r="FG272" s="14">
        <f>INDEX(属性投放!$BP$6:$BP$85,(卡牌属性!$DU272-2)*20+卡牌属性!$DV272)</f>
        <v>150</v>
      </c>
      <c r="FH272" s="14">
        <f>INDEX(属性投放!$BP$6:$BP$85,(卡牌属性!$DU272-2)*20+卡牌属性!$DV272)</f>
        <v>150</v>
      </c>
      <c r="FI272" s="14">
        <f>INDEX(属性投放!$BP$6:$BP$85,(卡牌属性!$DU272-2)*20+卡牌属性!$DV272)</f>
        <v>150</v>
      </c>
      <c r="FJ272" s="14">
        <f>INDEX(属性投放!$BP$6:$BP$85,(卡牌属性!$DU272-2)*20+卡牌属性!$DV272)</f>
        <v>150</v>
      </c>
      <c r="FK272" s="14">
        <f>INDEX(属性投放!$BQ$6:$BQ$85,(卡牌属性!$DU272-2)*20+卡牌属性!$DV272)</f>
        <v>75</v>
      </c>
      <c r="FL272" s="14">
        <f>INDEX(属性投放!$BQ$6:$BQ$85,(卡牌属性!$DU272-2)*20+卡牌属性!$DV272)</f>
        <v>75</v>
      </c>
      <c r="FM272" s="14">
        <f>INDEX(属性投放!$BQ$6:$BQ$85,(卡牌属性!$DU272-2)*20+卡牌属性!$DV272)</f>
        <v>75</v>
      </c>
      <c r="FN272" s="14">
        <f>INDEX(属性投放!$BQ$6:$BQ$85,(卡牌属性!$DU272-2)*20+卡牌属性!$DV272)</f>
        <v>75</v>
      </c>
      <c r="FO272" s="14">
        <f>INDEX(属性投放!$BQ$6:$BQ$85,(卡牌属性!$DU272-2)*20+卡牌属性!$DV272)</f>
        <v>75</v>
      </c>
      <c r="FP272" s="14">
        <f>INDEX(属性投放!$BR$6:$BR$85,(卡牌属性!$DU272-2)*20+卡牌属性!$DV272)</f>
        <v>1500</v>
      </c>
      <c r="FQ272" s="14">
        <f>INDEX(属性投放!$BR$6:$BR$85,(卡牌属性!$DU272-2)*20+卡牌属性!$DV272)</f>
        <v>1500</v>
      </c>
      <c r="FR272" s="14">
        <f>INDEX(属性投放!$BR$6:$BR$85,(卡牌属性!$DU272-2)*20+卡牌属性!$DV272)</f>
        <v>1500</v>
      </c>
      <c r="FS272" s="14">
        <f>INDEX(属性投放!$BR$6:$BR$85,(卡牌属性!$DU272-2)*20+卡牌属性!$DV272)</f>
        <v>1500</v>
      </c>
      <c r="FT272" s="14">
        <f>INDEX(属性投放!$BR$6:$BR$85,(卡牌属性!$DU272-2)*20+卡牌属性!$DV272)</f>
        <v>1500</v>
      </c>
    </row>
    <row r="273" spans="31:176" ht="16.5" x14ac:dyDescent="0.2">
      <c r="AE273" s="13">
        <v>269</v>
      </c>
      <c r="AF273" s="13">
        <f t="shared" si="557"/>
        <v>14</v>
      </c>
      <c r="AG273" s="13">
        <f t="shared" si="542"/>
        <v>3</v>
      </c>
      <c r="AH273" s="14">
        <f t="shared" si="543"/>
        <v>1101014</v>
      </c>
      <c r="AI273" s="14" t="str">
        <f t="shared" si="544"/>
        <v>吕仙宫9突</v>
      </c>
      <c r="AJ273" s="25" t="s">
        <v>162</v>
      </c>
      <c r="AK273" s="14">
        <v>1</v>
      </c>
      <c r="AL273" s="14">
        <f t="shared" si="545"/>
        <v>9</v>
      </c>
      <c r="AM273" s="14">
        <f>INDEX(属性投放!$DE$6:$DE$85,(卡牌属性!AG273-2)*20+卡牌属性!AL273)</f>
        <v>1809</v>
      </c>
      <c r="AN273" s="14">
        <f t="shared" si="565"/>
        <v>1809</v>
      </c>
      <c r="AO273" s="14">
        <f t="shared" si="565"/>
        <v>1809</v>
      </c>
      <c r="AP273" s="14">
        <f t="shared" si="565"/>
        <v>1809</v>
      </c>
      <c r="AQ273" s="14">
        <f t="shared" si="565"/>
        <v>1809</v>
      </c>
      <c r="AR273" s="14">
        <f>INDEX(属性投放!$DF$6:$DF$85,(卡牌属性!AG273-2)*20+卡牌属性!AL273)</f>
        <v>864</v>
      </c>
      <c r="AS273" s="14">
        <f t="shared" si="566"/>
        <v>864</v>
      </c>
      <c r="AT273" s="14">
        <f t="shared" si="566"/>
        <v>864</v>
      </c>
      <c r="AU273" s="14">
        <f t="shared" si="566"/>
        <v>864</v>
      </c>
      <c r="AV273" s="14">
        <f t="shared" si="566"/>
        <v>864</v>
      </c>
      <c r="AW273" s="14">
        <f>INDEX(属性投放!$DG$6:$DG$85,(卡牌属性!AG273-2)*20+卡牌属性!AL273)</f>
        <v>8945</v>
      </c>
      <c r="AX273" s="14">
        <f t="shared" si="567"/>
        <v>8945</v>
      </c>
      <c r="AY273" s="14">
        <f t="shared" si="567"/>
        <v>8945</v>
      </c>
      <c r="AZ273" s="14">
        <f t="shared" si="567"/>
        <v>8945</v>
      </c>
      <c r="BA273" s="14">
        <f t="shared" si="567"/>
        <v>8945</v>
      </c>
      <c r="BB273" s="14">
        <f>INDEX(属性投放!$DK$6:$DK$85,(卡牌属性!AG273-2)*20+卡牌属性!AL273)</f>
        <v>52</v>
      </c>
      <c r="BC273" s="14">
        <f t="shared" si="568"/>
        <v>52</v>
      </c>
      <c r="BD273" s="14">
        <f t="shared" si="568"/>
        <v>52</v>
      </c>
      <c r="BE273" s="14">
        <f t="shared" si="568"/>
        <v>52</v>
      </c>
      <c r="BF273" s="14">
        <f t="shared" si="568"/>
        <v>52</v>
      </c>
      <c r="BG273" s="14">
        <f>INDEX(属性投放!$DL$6:$DL$85,(卡牌属性!AG273-2)*20+卡牌属性!AL273)</f>
        <v>26</v>
      </c>
      <c r="BH273" s="14">
        <f t="shared" si="569"/>
        <v>26</v>
      </c>
      <c r="BI273" s="14">
        <f t="shared" si="569"/>
        <v>26</v>
      </c>
      <c r="BJ273" s="14">
        <f t="shared" si="569"/>
        <v>26</v>
      </c>
      <c r="BK273" s="14">
        <f t="shared" si="569"/>
        <v>26</v>
      </c>
      <c r="BL273" s="14">
        <f>INDEX(属性投放!$DM$6:$DM$85,(卡牌属性!AG273-2)*20+卡牌属性!AL273)</f>
        <v>260</v>
      </c>
      <c r="BM273" s="14">
        <f t="shared" si="570"/>
        <v>260</v>
      </c>
      <c r="BN273" s="14">
        <f t="shared" si="570"/>
        <v>260</v>
      </c>
      <c r="BO273" s="14">
        <f t="shared" si="570"/>
        <v>260</v>
      </c>
      <c r="BP273" s="14">
        <f t="shared" si="570"/>
        <v>260</v>
      </c>
      <c r="BU273" s="13">
        <v>269</v>
      </c>
      <c r="BV273" s="13">
        <f t="shared" si="546"/>
        <v>14</v>
      </c>
      <c r="BW273" s="14">
        <f t="shared" si="547"/>
        <v>3</v>
      </c>
      <c r="BX273" s="14">
        <f t="shared" si="548"/>
        <v>1102014</v>
      </c>
      <c r="BY273" s="14" t="str">
        <f t="shared" si="549"/>
        <v>石灵明9突</v>
      </c>
      <c r="BZ273" s="25" t="s">
        <v>162</v>
      </c>
      <c r="CA273" s="14">
        <v>2</v>
      </c>
      <c r="CB273" s="14">
        <f t="shared" si="550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674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674</v>
      </c>
      <c r="CN273" s="14">
        <f>INDEX(属性投放!$BD$6:$BD$85,(BW273-2)*20+CB273)</f>
        <v>150</v>
      </c>
      <c r="CQ273" s="13">
        <v>269</v>
      </c>
      <c r="CR273" s="13">
        <f t="shared" si="558"/>
        <v>6</v>
      </c>
      <c r="CS273" s="13">
        <f t="shared" si="559"/>
        <v>9</v>
      </c>
      <c r="CT273" s="14">
        <f t="shared" si="560"/>
        <v>5</v>
      </c>
      <c r="CU273" s="14">
        <f t="shared" si="561"/>
        <v>1102006</v>
      </c>
      <c r="CV273" s="14" t="str">
        <f>INDEX($O$6:$O$36,CR273)&amp;"-"&amp;INDEX(属性投放!$AB$7:$AB$36,CX273)&amp;"-魂火-"&amp;CZ273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701</v>
      </c>
      <c r="CZ273" s="14">
        <f>INDEX(属性投放!$AM$7:$AM$58,CS273)</f>
        <v>2</v>
      </c>
      <c r="DA273" s="14">
        <f t="shared" si="551"/>
        <v>9</v>
      </c>
      <c r="DB273" s="14">
        <f>INDEX(属性投放!$AN$7:$AN$58,DA273)</f>
        <v>42</v>
      </c>
      <c r="DC273" s="14" t="s">
        <v>702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703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704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52"/>
        <v>1102014</v>
      </c>
      <c r="DQ273" s="14" t="str">
        <f t="shared" si="553"/>
        <v>石灵明9突</v>
      </c>
      <c r="DR273" s="14">
        <f t="shared" si="562"/>
        <v>5</v>
      </c>
      <c r="DS273" s="14">
        <f t="shared" si="563"/>
        <v>5</v>
      </c>
      <c r="DT273" s="14">
        <f t="shared" si="564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71"/>
        <v>1581</v>
      </c>
      <c r="EC273" s="14">
        <f t="shared" si="572"/>
        <v>1711</v>
      </c>
      <c r="ED273" s="14">
        <f t="shared" si="573"/>
        <v>2073</v>
      </c>
      <c r="EE273" s="14">
        <f t="shared" si="574"/>
        <v>2073</v>
      </c>
      <c r="EF273" s="14">
        <f t="shared" si="575"/>
        <v>2241</v>
      </c>
      <c r="EG273" s="14">
        <f t="shared" si="576"/>
        <v>753</v>
      </c>
      <c r="EH273" s="14">
        <f t="shared" si="577"/>
        <v>804</v>
      </c>
      <c r="EI273" s="14">
        <f t="shared" si="578"/>
        <v>804</v>
      </c>
      <c r="EJ273" s="14">
        <f t="shared" si="579"/>
        <v>969</v>
      </c>
      <c r="EK273" s="14">
        <f t="shared" si="580"/>
        <v>1030</v>
      </c>
      <c r="EL273" s="14">
        <f t="shared" si="581"/>
        <v>14710</v>
      </c>
      <c r="EM273" s="14">
        <f t="shared" si="582"/>
        <v>15810</v>
      </c>
      <c r="EN273" s="14">
        <f t="shared" si="583"/>
        <v>15810</v>
      </c>
      <c r="EO273" s="14">
        <f t="shared" si="584"/>
        <v>19230</v>
      </c>
      <c r="EP273" s="14">
        <f t="shared" si="585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  <c r="FF273" s="14">
        <f>INDEX(属性投放!$BP$6:$BP$85,(卡牌属性!$DU273-2)*20+卡牌属性!$DV273)</f>
        <v>200</v>
      </c>
      <c r="FG273" s="14">
        <f>INDEX(属性投放!$BP$6:$BP$85,(卡牌属性!$DU273-2)*20+卡牌属性!$DV273)</f>
        <v>200</v>
      </c>
      <c r="FH273" s="14">
        <f>INDEX(属性投放!$BP$6:$BP$85,(卡牌属性!$DU273-2)*20+卡牌属性!$DV273)</f>
        <v>200</v>
      </c>
      <c r="FI273" s="14">
        <f>INDEX(属性投放!$BP$6:$BP$85,(卡牌属性!$DU273-2)*20+卡牌属性!$DV273)</f>
        <v>200</v>
      </c>
      <c r="FJ273" s="14">
        <f>INDEX(属性投放!$BP$6:$BP$85,(卡牌属性!$DU273-2)*20+卡牌属性!$DV273)</f>
        <v>200</v>
      </c>
      <c r="FK273" s="14">
        <f>INDEX(属性投放!$BQ$6:$BQ$85,(卡牌属性!$DU273-2)*20+卡牌属性!$DV273)</f>
        <v>100</v>
      </c>
      <c r="FL273" s="14">
        <f>INDEX(属性投放!$BQ$6:$BQ$85,(卡牌属性!$DU273-2)*20+卡牌属性!$DV273)</f>
        <v>100</v>
      </c>
      <c r="FM273" s="14">
        <f>INDEX(属性投放!$BQ$6:$BQ$85,(卡牌属性!$DU273-2)*20+卡牌属性!$DV273)</f>
        <v>100</v>
      </c>
      <c r="FN273" s="14">
        <f>INDEX(属性投放!$BQ$6:$BQ$85,(卡牌属性!$DU273-2)*20+卡牌属性!$DV273)</f>
        <v>100</v>
      </c>
      <c r="FO273" s="14">
        <f>INDEX(属性投放!$BQ$6:$BQ$85,(卡牌属性!$DU273-2)*20+卡牌属性!$DV273)</f>
        <v>100</v>
      </c>
      <c r="FP273" s="14">
        <f>INDEX(属性投放!$BR$6:$BR$85,(卡牌属性!$DU273-2)*20+卡牌属性!$DV273)</f>
        <v>2000</v>
      </c>
      <c r="FQ273" s="14">
        <f>INDEX(属性投放!$BR$6:$BR$85,(卡牌属性!$DU273-2)*20+卡牌属性!$DV273)</f>
        <v>2000</v>
      </c>
      <c r="FR273" s="14">
        <f>INDEX(属性投放!$BR$6:$BR$85,(卡牌属性!$DU273-2)*20+卡牌属性!$DV273)</f>
        <v>2000</v>
      </c>
      <c r="FS273" s="14">
        <f>INDEX(属性投放!$BR$6:$BR$85,(卡牌属性!$DU273-2)*20+卡牌属性!$DV273)</f>
        <v>2000</v>
      </c>
      <c r="FT273" s="14">
        <f>INDEX(属性投放!$BR$6:$BR$85,(卡牌属性!$DU273-2)*20+卡牌属性!$DV273)</f>
        <v>2000</v>
      </c>
    </row>
    <row r="274" spans="31:176" ht="16.5" x14ac:dyDescent="0.2">
      <c r="AE274" s="13">
        <v>270</v>
      </c>
      <c r="AF274" s="13">
        <f t="shared" si="557"/>
        <v>14</v>
      </c>
      <c r="AG274" s="13">
        <f t="shared" si="542"/>
        <v>3</v>
      </c>
      <c r="AH274" s="14">
        <f t="shared" si="543"/>
        <v>1101014</v>
      </c>
      <c r="AI274" s="14" t="str">
        <f t="shared" si="544"/>
        <v>吕仙宫10突</v>
      </c>
      <c r="AJ274" s="25" t="s">
        <v>162</v>
      </c>
      <c r="AK274" s="14">
        <v>1</v>
      </c>
      <c r="AL274" s="14">
        <f t="shared" si="545"/>
        <v>10</v>
      </c>
      <c r="AM274" s="14">
        <f>INDEX(属性投放!$DE$6:$DE$85,(卡牌属性!AG274-2)*20+卡牌属性!AL274)</f>
        <v>2737</v>
      </c>
      <c r="AN274" s="14">
        <f t="shared" si="565"/>
        <v>2737</v>
      </c>
      <c r="AO274" s="14">
        <f t="shared" si="565"/>
        <v>2737</v>
      </c>
      <c r="AP274" s="14">
        <f t="shared" si="565"/>
        <v>2737</v>
      </c>
      <c r="AQ274" s="14">
        <f t="shared" si="565"/>
        <v>2737</v>
      </c>
      <c r="AR274" s="14">
        <f>INDEX(属性投放!$DF$6:$DF$85,(卡牌属性!AG274-2)*20+卡牌属性!AL274)</f>
        <v>1329</v>
      </c>
      <c r="AS274" s="14">
        <f t="shared" si="566"/>
        <v>1329</v>
      </c>
      <c r="AT274" s="14">
        <f t="shared" si="566"/>
        <v>1329</v>
      </c>
      <c r="AU274" s="14">
        <f t="shared" si="566"/>
        <v>1329</v>
      </c>
      <c r="AV274" s="14">
        <f t="shared" si="566"/>
        <v>1329</v>
      </c>
      <c r="AW274" s="14">
        <f>INDEX(属性投放!$DG$6:$DG$85,(卡牌属性!AG274-2)*20+卡牌属性!AL274)</f>
        <v>13585</v>
      </c>
      <c r="AX274" s="14">
        <f t="shared" si="567"/>
        <v>13585</v>
      </c>
      <c r="AY274" s="14">
        <f t="shared" si="567"/>
        <v>13585</v>
      </c>
      <c r="AZ274" s="14">
        <f t="shared" si="567"/>
        <v>13585</v>
      </c>
      <c r="BA274" s="14">
        <f t="shared" si="567"/>
        <v>13585</v>
      </c>
      <c r="BB274" s="14">
        <f>INDEX(属性投放!$DK$6:$DK$85,(卡牌属性!AG274-2)*20+卡牌属性!AL274)</f>
        <v>111</v>
      </c>
      <c r="BC274" s="14">
        <f t="shared" si="568"/>
        <v>111</v>
      </c>
      <c r="BD274" s="14">
        <f t="shared" si="568"/>
        <v>111</v>
      </c>
      <c r="BE274" s="14">
        <f t="shared" si="568"/>
        <v>111</v>
      </c>
      <c r="BF274" s="14">
        <f t="shared" si="568"/>
        <v>111</v>
      </c>
      <c r="BG274" s="14">
        <f>INDEX(属性投放!$DL$6:$DL$85,(卡牌属性!AG274-2)*20+卡牌属性!AL274)</f>
        <v>56</v>
      </c>
      <c r="BH274" s="14">
        <f t="shared" si="569"/>
        <v>56</v>
      </c>
      <c r="BI274" s="14">
        <f t="shared" si="569"/>
        <v>56</v>
      </c>
      <c r="BJ274" s="14">
        <f t="shared" si="569"/>
        <v>56</v>
      </c>
      <c r="BK274" s="14">
        <f t="shared" si="569"/>
        <v>56</v>
      </c>
      <c r="BL274" s="14">
        <f>INDEX(属性投放!$DM$6:$DM$85,(卡牌属性!AG274-2)*20+卡牌属性!AL274)</f>
        <v>555</v>
      </c>
      <c r="BM274" s="14">
        <f t="shared" si="570"/>
        <v>555</v>
      </c>
      <c r="BN274" s="14">
        <f t="shared" si="570"/>
        <v>555</v>
      </c>
      <c r="BO274" s="14">
        <f t="shared" si="570"/>
        <v>555</v>
      </c>
      <c r="BP274" s="14">
        <f t="shared" si="570"/>
        <v>555</v>
      </c>
      <c r="BU274" s="13">
        <v>270</v>
      </c>
      <c r="BV274" s="13">
        <f t="shared" si="546"/>
        <v>14</v>
      </c>
      <c r="BW274" s="14">
        <f t="shared" si="547"/>
        <v>3</v>
      </c>
      <c r="BX274" s="14">
        <f t="shared" si="548"/>
        <v>1102014</v>
      </c>
      <c r="BY274" s="14" t="str">
        <f t="shared" si="549"/>
        <v>石灵明10突</v>
      </c>
      <c r="BZ274" s="25" t="s">
        <v>162</v>
      </c>
      <c r="CA274" s="14">
        <v>2</v>
      </c>
      <c r="CB274" s="14">
        <f t="shared" si="550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674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674</v>
      </c>
      <c r="CN274" s="14">
        <f>INDEX(属性投放!$BD$6:$BD$85,(BW274-2)*20+CB274)</f>
        <v>200</v>
      </c>
      <c r="CQ274" s="13">
        <v>270</v>
      </c>
      <c r="CR274" s="13">
        <f t="shared" si="558"/>
        <v>6</v>
      </c>
      <c r="CS274" s="13">
        <f t="shared" si="559"/>
        <v>10</v>
      </c>
      <c r="CT274" s="14">
        <f t="shared" si="560"/>
        <v>5</v>
      </c>
      <c r="CU274" s="14">
        <f t="shared" si="561"/>
        <v>1102006</v>
      </c>
      <c r="CV274" s="14" t="str">
        <f>INDEX($O$6:$O$36,CR274)&amp;"-"&amp;INDEX(属性投放!$AB$7:$AB$36,CX274)&amp;"-魂火-"&amp;CZ274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701</v>
      </c>
      <c r="CZ274" s="14">
        <f>INDEX(属性投放!$AM$7:$AM$58,CS274)</f>
        <v>1</v>
      </c>
      <c r="DA274" s="14">
        <f t="shared" si="551"/>
        <v>10</v>
      </c>
      <c r="DB274" s="14">
        <f>INDEX(属性投放!$AN$7:$AN$58,DA274)</f>
        <v>45</v>
      </c>
      <c r="DC274" s="14" t="s">
        <v>702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703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704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52"/>
        <v>1102014</v>
      </c>
      <c r="DQ274" s="14" t="str">
        <f t="shared" si="553"/>
        <v>石灵明10突</v>
      </c>
      <c r="DR274" s="14">
        <f t="shared" si="562"/>
        <v>5</v>
      </c>
      <c r="DS274" s="14">
        <f t="shared" si="563"/>
        <v>5</v>
      </c>
      <c r="DT274" s="14">
        <f t="shared" si="564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71"/>
        <v>1901</v>
      </c>
      <c r="EC274" s="14">
        <f t="shared" si="572"/>
        <v>2039</v>
      </c>
      <c r="ED274" s="14">
        <f t="shared" si="573"/>
        <v>2473</v>
      </c>
      <c r="EE274" s="14">
        <f t="shared" si="574"/>
        <v>2473</v>
      </c>
      <c r="EF274" s="14">
        <f t="shared" si="575"/>
        <v>2665</v>
      </c>
      <c r="EG274" s="14">
        <f t="shared" si="576"/>
        <v>917</v>
      </c>
      <c r="EH274" s="14">
        <f t="shared" si="577"/>
        <v>968</v>
      </c>
      <c r="EI274" s="14">
        <f t="shared" si="578"/>
        <v>968</v>
      </c>
      <c r="EJ274" s="14">
        <f t="shared" si="579"/>
        <v>1173</v>
      </c>
      <c r="EK274" s="14">
        <f t="shared" si="580"/>
        <v>1242</v>
      </c>
      <c r="EL274" s="14">
        <f t="shared" si="581"/>
        <v>17910</v>
      </c>
      <c r="EM274" s="14">
        <f t="shared" si="582"/>
        <v>19090</v>
      </c>
      <c r="EN274" s="14">
        <f t="shared" si="583"/>
        <v>19090</v>
      </c>
      <c r="EO274" s="14">
        <f t="shared" si="584"/>
        <v>23230</v>
      </c>
      <c r="EP274" s="14">
        <f t="shared" si="585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  <c r="FF274" s="14">
        <f>INDEX(属性投放!$BP$6:$BP$85,(卡牌属性!$DU274-2)*20+卡牌属性!$DV274)</f>
        <v>225</v>
      </c>
      <c r="FG274" s="14">
        <f>INDEX(属性投放!$BP$6:$BP$85,(卡牌属性!$DU274-2)*20+卡牌属性!$DV274)</f>
        <v>225</v>
      </c>
      <c r="FH274" s="14">
        <f>INDEX(属性投放!$BP$6:$BP$85,(卡牌属性!$DU274-2)*20+卡牌属性!$DV274)</f>
        <v>225</v>
      </c>
      <c r="FI274" s="14">
        <f>INDEX(属性投放!$BP$6:$BP$85,(卡牌属性!$DU274-2)*20+卡牌属性!$DV274)</f>
        <v>225</v>
      </c>
      <c r="FJ274" s="14">
        <f>INDEX(属性投放!$BP$6:$BP$85,(卡牌属性!$DU274-2)*20+卡牌属性!$DV274)</f>
        <v>225</v>
      </c>
      <c r="FK274" s="14">
        <f>INDEX(属性投放!$BQ$6:$BQ$85,(卡牌属性!$DU274-2)*20+卡牌属性!$DV274)</f>
        <v>113</v>
      </c>
      <c r="FL274" s="14">
        <f>INDEX(属性投放!$BQ$6:$BQ$85,(卡牌属性!$DU274-2)*20+卡牌属性!$DV274)</f>
        <v>113</v>
      </c>
      <c r="FM274" s="14">
        <f>INDEX(属性投放!$BQ$6:$BQ$85,(卡牌属性!$DU274-2)*20+卡牌属性!$DV274)</f>
        <v>113</v>
      </c>
      <c r="FN274" s="14">
        <f>INDEX(属性投放!$BQ$6:$BQ$85,(卡牌属性!$DU274-2)*20+卡牌属性!$DV274)</f>
        <v>113</v>
      </c>
      <c r="FO274" s="14">
        <f>INDEX(属性投放!$BQ$6:$BQ$85,(卡牌属性!$DU274-2)*20+卡牌属性!$DV274)</f>
        <v>113</v>
      </c>
      <c r="FP274" s="14">
        <f>INDEX(属性投放!$BR$6:$BR$85,(卡牌属性!$DU274-2)*20+卡牌属性!$DV274)</f>
        <v>2250</v>
      </c>
      <c r="FQ274" s="14">
        <f>INDEX(属性投放!$BR$6:$BR$85,(卡牌属性!$DU274-2)*20+卡牌属性!$DV274)</f>
        <v>2250</v>
      </c>
      <c r="FR274" s="14">
        <f>INDEX(属性投放!$BR$6:$BR$85,(卡牌属性!$DU274-2)*20+卡牌属性!$DV274)</f>
        <v>2250</v>
      </c>
      <c r="FS274" s="14">
        <f>INDEX(属性投放!$BR$6:$BR$85,(卡牌属性!$DU274-2)*20+卡牌属性!$DV274)</f>
        <v>2250</v>
      </c>
      <c r="FT274" s="14">
        <f>INDEX(属性投放!$BR$6:$BR$85,(卡牌属性!$DU274-2)*20+卡牌属性!$DV274)</f>
        <v>2250</v>
      </c>
    </row>
    <row r="275" spans="31:176" ht="16.5" x14ac:dyDescent="0.2">
      <c r="AE275" s="13">
        <v>271</v>
      </c>
      <c r="AF275" s="13">
        <f t="shared" si="557"/>
        <v>14</v>
      </c>
      <c r="AG275" s="13">
        <f t="shared" si="542"/>
        <v>3</v>
      </c>
      <c r="AH275" s="14">
        <f t="shared" si="543"/>
        <v>1101014</v>
      </c>
      <c r="AI275" s="14" t="str">
        <f t="shared" si="544"/>
        <v>吕仙宫11突</v>
      </c>
      <c r="AJ275" s="25" t="s">
        <v>162</v>
      </c>
      <c r="AK275" s="14">
        <v>1</v>
      </c>
      <c r="AL275" s="14">
        <f t="shared" si="545"/>
        <v>11</v>
      </c>
      <c r="AM275" s="14">
        <f>INDEX(属性投放!$DE$6:$DE$85,(卡牌属性!AG275-2)*20+卡牌属性!AL275)</f>
        <v>3056</v>
      </c>
      <c r="AN275" s="14">
        <f t="shared" si="565"/>
        <v>3056</v>
      </c>
      <c r="AO275" s="14">
        <f t="shared" si="565"/>
        <v>3056</v>
      </c>
      <c r="AP275" s="14">
        <f t="shared" si="565"/>
        <v>3056</v>
      </c>
      <c r="AQ275" s="14">
        <f t="shared" si="565"/>
        <v>3056</v>
      </c>
      <c r="AR275" s="14">
        <f>INDEX(属性投放!$DF$6:$DF$85,(卡牌属性!AG275-2)*20+卡牌属性!AL275)</f>
        <v>1488</v>
      </c>
      <c r="AS275" s="14">
        <f t="shared" si="566"/>
        <v>1488</v>
      </c>
      <c r="AT275" s="14">
        <f t="shared" si="566"/>
        <v>1488</v>
      </c>
      <c r="AU275" s="14">
        <f t="shared" si="566"/>
        <v>1488</v>
      </c>
      <c r="AV275" s="14">
        <f t="shared" si="566"/>
        <v>1488</v>
      </c>
      <c r="AW275" s="14">
        <f>INDEX(属性投放!$DG$6:$DG$85,(卡牌属性!AG275-2)*20+卡牌属性!AL275)</f>
        <v>15180</v>
      </c>
      <c r="AX275" s="14">
        <f t="shared" si="567"/>
        <v>15180</v>
      </c>
      <c r="AY275" s="14">
        <f t="shared" si="567"/>
        <v>15180</v>
      </c>
      <c r="AZ275" s="14">
        <f t="shared" si="567"/>
        <v>15180</v>
      </c>
      <c r="BA275" s="14">
        <f t="shared" si="567"/>
        <v>15180</v>
      </c>
      <c r="BB275" s="14">
        <f>INDEX(属性投放!$DK$6:$DK$85,(卡牌属性!AG275-2)*20+卡牌属性!AL275)</f>
        <v>111</v>
      </c>
      <c r="BC275" s="14">
        <f t="shared" si="568"/>
        <v>111</v>
      </c>
      <c r="BD275" s="14">
        <f t="shared" si="568"/>
        <v>111</v>
      </c>
      <c r="BE275" s="14">
        <f t="shared" si="568"/>
        <v>111</v>
      </c>
      <c r="BF275" s="14">
        <f t="shared" si="568"/>
        <v>111</v>
      </c>
      <c r="BG275" s="14">
        <f>INDEX(属性投放!$DL$6:$DL$85,(卡牌属性!AG275-2)*20+卡牌属性!AL275)</f>
        <v>56</v>
      </c>
      <c r="BH275" s="14">
        <f t="shared" si="569"/>
        <v>56</v>
      </c>
      <c r="BI275" s="14">
        <f t="shared" si="569"/>
        <v>56</v>
      </c>
      <c r="BJ275" s="14">
        <f t="shared" si="569"/>
        <v>56</v>
      </c>
      <c r="BK275" s="14">
        <f t="shared" si="569"/>
        <v>56</v>
      </c>
      <c r="BL275" s="14">
        <f>INDEX(属性投放!$DM$6:$DM$85,(卡牌属性!AG275-2)*20+卡牌属性!AL275)</f>
        <v>555</v>
      </c>
      <c r="BM275" s="14">
        <f t="shared" si="570"/>
        <v>555</v>
      </c>
      <c r="BN275" s="14">
        <f t="shared" si="570"/>
        <v>555</v>
      </c>
      <c r="BO275" s="14">
        <f t="shared" si="570"/>
        <v>555</v>
      </c>
      <c r="BP275" s="14">
        <f t="shared" si="570"/>
        <v>555</v>
      </c>
      <c r="BU275" s="13">
        <v>271</v>
      </c>
      <c r="BV275" s="13">
        <f t="shared" si="546"/>
        <v>14</v>
      </c>
      <c r="BW275" s="14">
        <f t="shared" si="547"/>
        <v>3</v>
      </c>
      <c r="BX275" s="14">
        <f t="shared" si="548"/>
        <v>1102014</v>
      </c>
      <c r="BY275" s="14" t="str">
        <f t="shared" si="549"/>
        <v>石灵明11突</v>
      </c>
      <c r="BZ275" s="25" t="s">
        <v>162</v>
      </c>
      <c r="CA275" s="14">
        <v>2</v>
      </c>
      <c r="CB275" s="14">
        <f t="shared" si="550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674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674</v>
      </c>
      <c r="CN275" s="14">
        <f>INDEX(属性投放!$BD$6:$BD$85,(BW275-2)*20+CB275)</f>
        <v>200</v>
      </c>
      <c r="CQ275" s="13">
        <v>271</v>
      </c>
      <c r="CR275" s="13">
        <f t="shared" si="558"/>
        <v>6</v>
      </c>
      <c r="CS275" s="13">
        <f t="shared" si="559"/>
        <v>11</v>
      </c>
      <c r="CT275" s="14">
        <f t="shared" si="560"/>
        <v>5</v>
      </c>
      <c r="CU275" s="14">
        <f t="shared" si="561"/>
        <v>1102006</v>
      </c>
      <c r="CV275" s="14" t="str">
        <f>INDEX($O$6:$O$36,CR275)&amp;"-"&amp;INDEX(属性投放!$AB$7:$AB$36,CX275)&amp;"-魂火-"&amp;CZ275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701</v>
      </c>
      <c r="CZ275" s="14">
        <f>INDEX(属性投放!$AM$7:$AM$58,CS275)</f>
        <v>2</v>
      </c>
      <c r="DA275" s="14">
        <f t="shared" si="551"/>
        <v>11</v>
      </c>
      <c r="DB275" s="14">
        <f>INDEX(属性投放!$AN$7:$AN$58,DA275)</f>
        <v>47</v>
      </c>
      <c r="DC275" s="14" t="s">
        <v>702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703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704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52"/>
        <v>1102014</v>
      </c>
      <c r="DQ275" s="14" t="str">
        <f t="shared" si="553"/>
        <v>石灵明11突</v>
      </c>
      <c r="DR275" s="14">
        <f t="shared" si="562"/>
        <v>5</v>
      </c>
      <c r="DS275" s="14">
        <f t="shared" si="563"/>
        <v>5</v>
      </c>
      <c r="DT275" s="14">
        <f t="shared" si="564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71"/>
        <v>2266</v>
      </c>
      <c r="EC275" s="14">
        <f t="shared" si="572"/>
        <v>2411</v>
      </c>
      <c r="ED275" s="14">
        <f t="shared" si="573"/>
        <v>2908</v>
      </c>
      <c r="EE275" s="14">
        <f t="shared" si="574"/>
        <v>2908</v>
      </c>
      <c r="EF275" s="14">
        <f t="shared" si="575"/>
        <v>3135</v>
      </c>
      <c r="EG275" s="14">
        <f t="shared" si="576"/>
        <v>1100</v>
      </c>
      <c r="EH275" s="14">
        <f t="shared" si="577"/>
        <v>1158</v>
      </c>
      <c r="EI275" s="14">
        <f t="shared" si="578"/>
        <v>1158</v>
      </c>
      <c r="EJ275" s="14">
        <f t="shared" si="579"/>
        <v>1391</v>
      </c>
      <c r="EK275" s="14">
        <f t="shared" si="580"/>
        <v>1481</v>
      </c>
      <c r="EL275" s="14">
        <f t="shared" si="581"/>
        <v>21560</v>
      </c>
      <c r="EM275" s="14">
        <f t="shared" si="582"/>
        <v>22810</v>
      </c>
      <c r="EN275" s="14">
        <f t="shared" si="583"/>
        <v>22810</v>
      </c>
      <c r="EO275" s="14">
        <f t="shared" si="584"/>
        <v>27580</v>
      </c>
      <c r="EP275" s="14">
        <f t="shared" si="585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  <c r="FF275" s="14">
        <f>INDEX(属性投放!$BP$6:$BP$85,(卡牌属性!$DU275-2)*20+卡牌属性!$DV275)</f>
        <v>280</v>
      </c>
      <c r="FG275" s="14">
        <f>INDEX(属性投放!$BP$6:$BP$85,(卡牌属性!$DU275-2)*20+卡牌属性!$DV275)</f>
        <v>280</v>
      </c>
      <c r="FH275" s="14">
        <f>INDEX(属性投放!$BP$6:$BP$85,(卡牌属性!$DU275-2)*20+卡牌属性!$DV275)</f>
        <v>280</v>
      </c>
      <c r="FI275" s="14">
        <f>INDEX(属性投放!$BP$6:$BP$85,(卡牌属性!$DU275-2)*20+卡牌属性!$DV275)</f>
        <v>280</v>
      </c>
      <c r="FJ275" s="14">
        <f>INDEX(属性投放!$BP$6:$BP$85,(卡牌属性!$DU275-2)*20+卡牌属性!$DV275)</f>
        <v>280</v>
      </c>
      <c r="FK275" s="14">
        <f>INDEX(属性投放!$BQ$6:$BQ$85,(卡牌属性!$DU275-2)*20+卡牌属性!$DV275)</f>
        <v>140</v>
      </c>
      <c r="FL275" s="14">
        <f>INDEX(属性投放!$BQ$6:$BQ$85,(卡牌属性!$DU275-2)*20+卡牌属性!$DV275)</f>
        <v>140</v>
      </c>
      <c r="FM275" s="14">
        <f>INDEX(属性投放!$BQ$6:$BQ$85,(卡牌属性!$DU275-2)*20+卡牌属性!$DV275)</f>
        <v>140</v>
      </c>
      <c r="FN275" s="14">
        <f>INDEX(属性投放!$BQ$6:$BQ$85,(卡牌属性!$DU275-2)*20+卡牌属性!$DV275)</f>
        <v>140</v>
      </c>
      <c r="FO275" s="14">
        <f>INDEX(属性投放!$BQ$6:$BQ$85,(卡牌属性!$DU275-2)*20+卡牌属性!$DV275)</f>
        <v>140</v>
      </c>
      <c r="FP275" s="14">
        <f>INDEX(属性投放!$BR$6:$BR$85,(卡牌属性!$DU275-2)*20+卡牌属性!$DV275)</f>
        <v>2800</v>
      </c>
      <c r="FQ275" s="14">
        <f>INDEX(属性投放!$BR$6:$BR$85,(卡牌属性!$DU275-2)*20+卡牌属性!$DV275)</f>
        <v>2800</v>
      </c>
      <c r="FR275" s="14">
        <f>INDEX(属性投放!$BR$6:$BR$85,(卡牌属性!$DU275-2)*20+卡牌属性!$DV275)</f>
        <v>2800</v>
      </c>
      <c r="FS275" s="14">
        <f>INDEX(属性投放!$BR$6:$BR$85,(卡牌属性!$DU275-2)*20+卡牌属性!$DV275)</f>
        <v>2800</v>
      </c>
      <c r="FT275" s="14">
        <f>INDEX(属性投放!$BR$6:$BR$85,(卡牌属性!$DU275-2)*20+卡牌属性!$DV275)</f>
        <v>2800</v>
      </c>
    </row>
    <row r="276" spans="31:176" ht="16.5" x14ac:dyDescent="0.2">
      <c r="AE276" s="13">
        <v>272</v>
      </c>
      <c r="AF276" s="13">
        <f t="shared" si="557"/>
        <v>14</v>
      </c>
      <c r="AG276" s="13">
        <f t="shared" si="542"/>
        <v>3</v>
      </c>
      <c r="AH276" s="14">
        <f t="shared" si="543"/>
        <v>1101014</v>
      </c>
      <c r="AI276" s="14" t="str">
        <f t="shared" si="544"/>
        <v>吕仙宫12突</v>
      </c>
      <c r="AJ276" s="25" t="s">
        <v>162</v>
      </c>
      <c r="AK276" s="14">
        <v>1</v>
      </c>
      <c r="AL276" s="14">
        <f t="shared" si="545"/>
        <v>12</v>
      </c>
      <c r="AM276" s="14">
        <f>INDEX(属性投放!$DE$6:$DE$85,(卡牌属性!AG276-2)*20+卡牌属性!AL276)</f>
        <v>3375</v>
      </c>
      <c r="AN276" s="14">
        <f t="shared" si="565"/>
        <v>3375</v>
      </c>
      <c r="AO276" s="14">
        <f t="shared" si="565"/>
        <v>3375</v>
      </c>
      <c r="AP276" s="14">
        <f t="shared" si="565"/>
        <v>3375</v>
      </c>
      <c r="AQ276" s="14">
        <f t="shared" si="565"/>
        <v>3375</v>
      </c>
      <c r="AR276" s="14">
        <f>INDEX(属性投放!$DF$6:$DF$85,(卡牌属性!AG276-2)*20+卡牌属性!AL276)</f>
        <v>1647</v>
      </c>
      <c r="AS276" s="14">
        <f t="shared" si="566"/>
        <v>1647</v>
      </c>
      <c r="AT276" s="14">
        <f t="shared" si="566"/>
        <v>1647</v>
      </c>
      <c r="AU276" s="14">
        <f t="shared" si="566"/>
        <v>1647</v>
      </c>
      <c r="AV276" s="14">
        <f t="shared" si="566"/>
        <v>1647</v>
      </c>
      <c r="AW276" s="14">
        <f>INDEX(属性投放!$DG$6:$DG$85,(卡牌属性!AG276-2)*20+卡牌属性!AL276)</f>
        <v>16775</v>
      </c>
      <c r="AX276" s="14">
        <f t="shared" si="567"/>
        <v>16775</v>
      </c>
      <c r="AY276" s="14">
        <f t="shared" si="567"/>
        <v>16775</v>
      </c>
      <c r="AZ276" s="14">
        <f t="shared" si="567"/>
        <v>16775</v>
      </c>
      <c r="BA276" s="14">
        <f t="shared" si="567"/>
        <v>16775</v>
      </c>
      <c r="BB276" s="14">
        <f>INDEX(属性投放!$DK$6:$DK$85,(卡牌属性!AG276-2)*20+卡牌属性!AL276)</f>
        <v>111</v>
      </c>
      <c r="BC276" s="14">
        <f t="shared" si="568"/>
        <v>111</v>
      </c>
      <c r="BD276" s="14">
        <f t="shared" si="568"/>
        <v>111</v>
      </c>
      <c r="BE276" s="14">
        <f t="shared" si="568"/>
        <v>111</v>
      </c>
      <c r="BF276" s="14">
        <f t="shared" si="568"/>
        <v>111</v>
      </c>
      <c r="BG276" s="14">
        <f>INDEX(属性投放!$DL$6:$DL$85,(卡牌属性!AG276-2)*20+卡牌属性!AL276)</f>
        <v>56</v>
      </c>
      <c r="BH276" s="14">
        <f t="shared" si="569"/>
        <v>56</v>
      </c>
      <c r="BI276" s="14">
        <f t="shared" si="569"/>
        <v>56</v>
      </c>
      <c r="BJ276" s="14">
        <f t="shared" si="569"/>
        <v>56</v>
      </c>
      <c r="BK276" s="14">
        <f t="shared" si="569"/>
        <v>56</v>
      </c>
      <c r="BL276" s="14">
        <f>INDEX(属性投放!$DM$6:$DM$85,(卡牌属性!AG276-2)*20+卡牌属性!AL276)</f>
        <v>555</v>
      </c>
      <c r="BM276" s="14">
        <f t="shared" si="570"/>
        <v>555</v>
      </c>
      <c r="BN276" s="14">
        <f t="shared" si="570"/>
        <v>555</v>
      </c>
      <c r="BO276" s="14">
        <f t="shared" si="570"/>
        <v>555</v>
      </c>
      <c r="BP276" s="14">
        <f t="shared" si="570"/>
        <v>555</v>
      </c>
      <c r="BU276" s="13">
        <v>272</v>
      </c>
      <c r="BV276" s="13">
        <f t="shared" si="546"/>
        <v>14</v>
      </c>
      <c r="BW276" s="14">
        <f t="shared" si="547"/>
        <v>3</v>
      </c>
      <c r="BX276" s="14">
        <f t="shared" si="548"/>
        <v>1102014</v>
      </c>
      <c r="BY276" s="14" t="str">
        <f t="shared" si="549"/>
        <v>石灵明12突</v>
      </c>
      <c r="BZ276" s="25" t="s">
        <v>162</v>
      </c>
      <c r="CA276" s="14">
        <v>2</v>
      </c>
      <c r="CB276" s="14">
        <f t="shared" si="550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674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674</v>
      </c>
      <c r="CN276" s="14">
        <f>INDEX(属性投放!$BD$6:$BD$85,(BW276-2)*20+CB276)</f>
        <v>200</v>
      </c>
      <c r="CQ276" s="13">
        <v>272</v>
      </c>
      <c r="CR276" s="13">
        <f t="shared" si="558"/>
        <v>6</v>
      </c>
      <c r="CS276" s="13">
        <f t="shared" si="559"/>
        <v>12</v>
      </c>
      <c r="CT276" s="14">
        <f t="shared" si="560"/>
        <v>5</v>
      </c>
      <c r="CU276" s="14">
        <f t="shared" si="561"/>
        <v>1102006</v>
      </c>
      <c r="CV276" s="14" t="str">
        <f>INDEX($O$6:$O$36,CR276)&amp;"-"&amp;INDEX(属性投放!$AB$7:$AB$36,CX276)&amp;"-魂火-"&amp;CZ276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701</v>
      </c>
      <c r="CZ276" s="14">
        <f>INDEX(属性投放!$AM$7:$AM$58,CS276)</f>
        <v>1</v>
      </c>
      <c r="DA276" s="14">
        <f t="shared" si="551"/>
        <v>12</v>
      </c>
      <c r="DB276" s="14">
        <f>INDEX(属性投放!$AN$7:$AN$58,DA276)</f>
        <v>50</v>
      </c>
      <c r="DC276" s="14" t="s">
        <v>702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703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704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52"/>
        <v>1102014</v>
      </c>
      <c r="DQ276" s="14" t="str">
        <f t="shared" si="553"/>
        <v>石灵明12突</v>
      </c>
      <c r="DR276" s="14">
        <f t="shared" si="562"/>
        <v>5</v>
      </c>
      <c r="DS276" s="14">
        <f t="shared" si="563"/>
        <v>5</v>
      </c>
      <c r="DT276" s="14">
        <f t="shared" si="564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71"/>
        <v>2706</v>
      </c>
      <c r="EC276" s="14">
        <f t="shared" si="572"/>
        <v>2859</v>
      </c>
      <c r="ED276" s="14">
        <f t="shared" si="573"/>
        <v>3428</v>
      </c>
      <c r="EE276" s="14">
        <f t="shared" si="574"/>
        <v>3428</v>
      </c>
      <c r="EF276" s="14">
        <f t="shared" si="575"/>
        <v>3695</v>
      </c>
      <c r="EG276" s="14">
        <f t="shared" si="576"/>
        <v>1320</v>
      </c>
      <c r="EH276" s="14">
        <f t="shared" si="577"/>
        <v>1386</v>
      </c>
      <c r="EI276" s="14">
        <f t="shared" si="578"/>
        <v>1386</v>
      </c>
      <c r="EJ276" s="14">
        <f t="shared" si="579"/>
        <v>1651</v>
      </c>
      <c r="EK276" s="14">
        <f t="shared" si="580"/>
        <v>1765</v>
      </c>
      <c r="EL276" s="14">
        <f t="shared" si="581"/>
        <v>25960</v>
      </c>
      <c r="EM276" s="14">
        <f t="shared" si="582"/>
        <v>27290</v>
      </c>
      <c r="EN276" s="14">
        <f t="shared" si="583"/>
        <v>27290</v>
      </c>
      <c r="EO276" s="14">
        <f t="shared" si="584"/>
        <v>32780</v>
      </c>
      <c r="EP276" s="14">
        <f t="shared" si="585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  <c r="FF276" s="14">
        <f>INDEX(属性投放!$BP$6:$BP$85,(卡牌属性!$DU276-2)*20+卡牌属性!$DV276)</f>
        <v>500</v>
      </c>
      <c r="FG276" s="14">
        <f>INDEX(属性投放!$BP$6:$BP$85,(卡牌属性!$DU276-2)*20+卡牌属性!$DV276)</f>
        <v>500</v>
      </c>
      <c r="FH276" s="14">
        <f>INDEX(属性投放!$BP$6:$BP$85,(卡牌属性!$DU276-2)*20+卡牌属性!$DV276)</f>
        <v>500</v>
      </c>
      <c r="FI276" s="14">
        <f>INDEX(属性投放!$BP$6:$BP$85,(卡牌属性!$DU276-2)*20+卡牌属性!$DV276)</f>
        <v>500</v>
      </c>
      <c r="FJ276" s="14">
        <f>INDEX(属性投放!$BP$6:$BP$85,(卡牌属性!$DU276-2)*20+卡牌属性!$DV276)</f>
        <v>500</v>
      </c>
      <c r="FK276" s="14">
        <f>INDEX(属性投放!$BQ$6:$BQ$85,(卡牌属性!$DU276-2)*20+卡牌属性!$DV276)</f>
        <v>250</v>
      </c>
      <c r="FL276" s="14">
        <f>INDEX(属性投放!$BQ$6:$BQ$85,(卡牌属性!$DU276-2)*20+卡牌属性!$DV276)</f>
        <v>250</v>
      </c>
      <c r="FM276" s="14">
        <f>INDEX(属性投放!$BQ$6:$BQ$85,(卡牌属性!$DU276-2)*20+卡牌属性!$DV276)</f>
        <v>250</v>
      </c>
      <c r="FN276" s="14">
        <f>INDEX(属性投放!$BQ$6:$BQ$85,(卡牌属性!$DU276-2)*20+卡牌属性!$DV276)</f>
        <v>250</v>
      </c>
      <c r="FO276" s="14">
        <f>INDEX(属性投放!$BQ$6:$BQ$85,(卡牌属性!$DU276-2)*20+卡牌属性!$DV276)</f>
        <v>250</v>
      </c>
      <c r="FP276" s="14">
        <f>INDEX(属性投放!$BR$6:$BR$85,(卡牌属性!$DU276-2)*20+卡牌属性!$DV276)</f>
        <v>5000</v>
      </c>
      <c r="FQ276" s="14">
        <f>INDEX(属性投放!$BR$6:$BR$85,(卡牌属性!$DU276-2)*20+卡牌属性!$DV276)</f>
        <v>5000</v>
      </c>
      <c r="FR276" s="14">
        <f>INDEX(属性投放!$BR$6:$BR$85,(卡牌属性!$DU276-2)*20+卡牌属性!$DV276)</f>
        <v>5000</v>
      </c>
      <c r="FS276" s="14">
        <f>INDEX(属性投放!$BR$6:$BR$85,(卡牌属性!$DU276-2)*20+卡牌属性!$DV276)</f>
        <v>5000</v>
      </c>
      <c r="FT276" s="14">
        <f>INDEX(属性投放!$BR$6:$BR$85,(卡牌属性!$DU276-2)*20+卡牌属性!$DV276)</f>
        <v>5000</v>
      </c>
    </row>
    <row r="277" spans="31:176" ht="16.5" x14ac:dyDescent="0.2">
      <c r="AE277" s="13">
        <v>273</v>
      </c>
      <c r="AF277" s="13">
        <f t="shared" si="557"/>
        <v>14</v>
      </c>
      <c r="AG277" s="13">
        <f t="shared" si="542"/>
        <v>3</v>
      </c>
      <c r="AH277" s="14">
        <f t="shared" si="543"/>
        <v>1101014</v>
      </c>
      <c r="AI277" s="14" t="str">
        <f t="shared" si="544"/>
        <v>吕仙宫13突</v>
      </c>
      <c r="AJ277" s="25" t="s">
        <v>162</v>
      </c>
      <c r="AK277" s="14">
        <v>1</v>
      </c>
      <c r="AL277" s="14">
        <f t="shared" si="545"/>
        <v>13</v>
      </c>
      <c r="AM277" s="14">
        <f>INDEX(属性投放!$DE$6:$DE$85,(卡牌属性!AG277-2)*20+卡牌属性!AL277)</f>
        <v>6469</v>
      </c>
      <c r="AN277" s="14">
        <f t="shared" si="565"/>
        <v>6469</v>
      </c>
      <c r="AO277" s="14">
        <f t="shared" si="565"/>
        <v>6469</v>
      </c>
      <c r="AP277" s="14">
        <f t="shared" si="565"/>
        <v>6469</v>
      </c>
      <c r="AQ277" s="14">
        <f t="shared" si="565"/>
        <v>6469</v>
      </c>
      <c r="AR277" s="14">
        <f>INDEX(属性投放!$DF$6:$DF$85,(卡牌属性!AG277-2)*20+卡牌属性!AL277)</f>
        <v>3206</v>
      </c>
      <c r="AS277" s="14">
        <f t="shared" si="566"/>
        <v>3206</v>
      </c>
      <c r="AT277" s="14">
        <f t="shared" si="566"/>
        <v>3206</v>
      </c>
      <c r="AU277" s="14">
        <f t="shared" si="566"/>
        <v>3206</v>
      </c>
      <c r="AV277" s="14">
        <f t="shared" si="566"/>
        <v>3206</v>
      </c>
      <c r="AW277" s="14">
        <f>INDEX(属性投放!$DG$6:$DG$85,(卡牌属性!AG277-2)*20+卡牌属性!AL277)</f>
        <v>32245</v>
      </c>
      <c r="AX277" s="14">
        <f t="shared" si="567"/>
        <v>32245</v>
      </c>
      <c r="AY277" s="14">
        <f t="shared" si="567"/>
        <v>32245</v>
      </c>
      <c r="AZ277" s="14">
        <f t="shared" si="567"/>
        <v>32245</v>
      </c>
      <c r="BA277" s="14">
        <f t="shared" si="567"/>
        <v>32245</v>
      </c>
      <c r="BB277" s="14">
        <f>INDEX(属性投放!$DK$6:$DK$85,(卡牌属性!AG277-2)*20+卡牌属性!AL277)</f>
        <v>211</v>
      </c>
      <c r="BC277" s="14">
        <f t="shared" si="568"/>
        <v>211</v>
      </c>
      <c r="BD277" s="14">
        <f t="shared" si="568"/>
        <v>211</v>
      </c>
      <c r="BE277" s="14">
        <f t="shared" si="568"/>
        <v>211</v>
      </c>
      <c r="BF277" s="14">
        <f t="shared" si="568"/>
        <v>211</v>
      </c>
      <c r="BG277" s="14">
        <f>INDEX(属性投放!$DL$6:$DL$85,(卡牌属性!AG277-2)*20+卡牌属性!AL277)</f>
        <v>106</v>
      </c>
      <c r="BH277" s="14">
        <f t="shared" si="569"/>
        <v>106</v>
      </c>
      <c r="BI277" s="14">
        <f t="shared" si="569"/>
        <v>106</v>
      </c>
      <c r="BJ277" s="14">
        <f t="shared" si="569"/>
        <v>106</v>
      </c>
      <c r="BK277" s="14">
        <f t="shared" si="569"/>
        <v>106</v>
      </c>
      <c r="BL277" s="14">
        <f>INDEX(属性投放!$DM$6:$DM$85,(卡牌属性!AG277-2)*20+卡牌属性!AL277)</f>
        <v>1055</v>
      </c>
      <c r="BM277" s="14">
        <f t="shared" si="570"/>
        <v>1055</v>
      </c>
      <c r="BN277" s="14">
        <f t="shared" si="570"/>
        <v>1055</v>
      </c>
      <c r="BO277" s="14">
        <f t="shared" si="570"/>
        <v>1055</v>
      </c>
      <c r="BP277" s="14">
        <f t="shared" si="570"/>
        <v>1055</v>
      </c>
      <c r="BU277" s="13">
        <v>273</v>
      </c>
      <c r="BV277" s="13">
        <f t="shared" si="546"/>
        <v>14</v>
      </c>
      <c r="BW277" s="14">
        <f t="shared" si="547"/>
        <v>3</v>
      </c>
      <c r="BX277" s="14">
        <f t="shared" si="548"/>
        <v>1102014</v>
      </c>
      <c r="BY277" s="14" t="str">
        <f t="shared" si="549"/>
        <v>石灵明13突</v>
      </c>
      <c r="BZ277" s="25" t="s">
        <v>162</v>
      </c>
      <c r="CA277" s="14">
        <v>2</v>
      </c>
      <c r="CB277" s="14">
        <f t="shared" si="550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674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674</v>
      </c>
      <c r="CN277" s="14">
        <f>INDEX(属性投放!$BD$6:$BD$85,(BW277-2)*20+CB277)</f>
        <v>250</v>
      </c>
      <c r="CQ277" s="13">
        <v>273</v>
      </c>
      <c r="CR277" s="13">
        <f t="shared" si="558"/>
        <v>6</v>
      </c>
      <c r="CS277" s="13">
        <f t="shared" si="559"/>
        <v>13</v>
      </c>
      <c r="CT277" s="14">
        <f t="shared" si="560"/>
        <v>5</v>
      </c>
      <c r="CU277" s="14">
        <f t="shared" si="561"/>
        <v>1102006</v>
      </c>
      <c r="CV277" s="14" t="str">
        <f>INDEX($O$6:$O$36,CR277)&amp;"-"&amp;INDEX(属性投放!$AB$7:$AB$36,CX277)&amp;"-魂火-"&amp;CZ277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701</v>
      </c>
      <c r="CZ277" s="14">
        <f>INDEX(属性投放!$AM$7:$AM$58,CS277)</f>
        <v>2</v>
      </c>
      <c r="DA277" s="14">
        <f t="shared" si="551"/>
        <v>13</v>
      </c>
      <c r="DB277" s="14">
        <f>INDEX(属性投放!$AN$7:$AN$58,DA277)</f>
        <v>52</v>
      </c>
      <c r="DC277" s="14" t="s">
        <v>702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703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704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52"/>
        <v>1102014</v>
      </c>
      <c r="DQ277" s="14" t="str">
        <f t="shared" si="553"/>
        <v>石灵明13突</v>
      </c>
      <c r="DR277" s="14">
        <f t="shared" si="562"/>
        <v>5</v>
      </c>
      <c r="DS277" s="14">
        <f t="shared" si="563"/>
        <v>5</v>
      </c>
      <c r="DT277" s="14">
        <f t="shared" si="564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71"/>
        <v>3346</v>
      </c>
      <c r="EC277" s="14">
        <f t="shared" si="572"/>
        <v>3506</v>
      </c>
      <c r="ED277" s="14">
        <f t="shared" si="573"/>
        <v>4138</v>
      </c>
      <c r="EE277" s="14">
        <f t="shared" si="574"/>
        <v>4138</v>
      </c>
      <c r="EF277" s="14">
        <f t="shared" si="575"/>
        <v>4440</v>
      </c>
      <c r="EG277" s="14">
        <f t="shared" si="576"/>
        <v>1640</v>
      </c>
      <c r="EH277" s="14">
        <f t="shared" si="577"/>
        <v>1713</v>
      </c>
      <c r="EI277" s="14">
        <f t="shared" si="578"/>
        <v>1713</v>
      </c>
      <c r="EJ277" s="14">
        <f t="shared" si="579"/>
        <v>2006</v>
      </c>
      <c r="EK277" s="14">
        <f t="shared" si="580"/>
        <v>2141</v>
      </c>
      <c r="EL277" s="14">
        <f t="shared" si="581"/>
        <v>32360</v>
      </c>
      <c r="EM277" s="14">
        <f t="shared" si="582"/>
        <v>33760</v>
      </c>
      <c r="EN277" s="14">
        <f t="shared" si="583"/>
        <v>33760</v>
      </c>
      <c r="EO277" s="14">
        <f t="shared" si="584"/>
        <v>39880</v>
      </c>
      <c r="EP277" s="14">
        <f t="shared" si="585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  <c r="FF277" s="14">
        <f>INDEX(属性投放!$BP$6:$BP$85,(卡牌属性!$DU277-2)*20+卡牌属性!$DV277)</f>
        <v>500</v>
      </c>
      <c r="FG277" s="14">
        <f>INDEX(属性投放!$BP$6:$BP$85,(卡牌属性!$DU277-2)*20+卡牌属性!$DV277)</f>
        <v>500</v>
      </c>
      <c r="FH277" s="14">
        <f>INDEX(属性投放!$BP$6:$BP$85,(卡牌属性!$DU277-2)*20+卡牌属性!$DV277)</f>
        <v>500</v>
      </c>
      <c r="FI277" s="14">
        <f>INDEX(属性投放!$BP$6:$BP$85,(卡牌属性!$DU277-2)*20+卡牌属性!$DV277)</f>
        <v>500</v>
      </c>
      <c r="FJ277" s="14">
        <f>INDEX(属性投放!$BP$6:$BP$85,(卡牌属性!$DU277-2)*20+卡牌属性!$DV277)</f>
        <v>500</v>
      </c>
      <c r="FK277" s="14">
        <f>INDEX(属性投放!$BQ$6:$BQ$85,(卡牌属性!$DU277-2)*20+卡牌属性!$DV277)</f>
        <v>250</v>
      </c>
      <c r="FL277" s="14">
        <f>INDEX(属性投放!$BQ$6:$BQ$85,(卡牌属性!$DU277-2)*20+卡牌属性!$DV277)</f>
        <v>250</v>
      </c>
      <c r="FM277" s="14">
        <f>INDEX(属性投放!$BQ$6:$BQ$85,(卡牌属性!$DU277-2)*20+卡牌属性!$DV277)</f>
        <v>250</v>
      </c>
      <c r="FN277" s="14">
        <f>INDEX(属性投放!$BQ$6:$BQ$85,(卡牌属性!$DU277-2)*20+卡牌属性!$DV277)</f>
        <v>250</v>
      </c>
      <c r="FO277" s="14">
        <f>INDEX(属性投放!$BQ$6:$BQ$85,(卡牌属性!$DU277-2)*20+卡牌属性!$DV277)</f>
        <v>250</v>
      </c>
      <c r="FP277" s="14">
        <f>INDEX(属性投放!$BR$6:$BR$85,(卡牌属性!$DU277-2)*20+卡牌属性!$DV277)</f>
        <v>5000</v>
      </c>
      <c r="FQ277" s="14">
        <f>INDEX(属性投放!$BR$6:$BR$85,(卡牌属性!$DU277-2)*20+卡牌属性!$DV277)</f>
        <v>5000</v>
      </c>
      <c r="FR277" s="14">
        <f>INDEX(属性投放!$BR$6:$BR$85,(卡牌属性!$DU277-2)*20+卡牌属性!$DV277)</f>
        <v>5000</v>
      </c>
      <c r="FS277" s="14">
        <f>INDEX(属性投放!$BR$6:$BR$85,(卡牌属性!$DU277-2)*20+卡牌属性!$DV277)</f>
        <v>5000</v>
      </c>
      <c r="FT277" s="14">
        <f>INDEX(属性投放!$BR$6:$BR$85,(卡牌属性!$DU277-2)*20+卡牌属性!$DV277)</f>
        <v>5000</v>
      </c>
    </row>
    <row r="278" spans="31:176" ht="16.5" x14ac:dyDescent="0.2">
      <c r="AE278" s="13">
        <v>274</v>
      </c>
      <c r="AF278" s="13">
        <f t="shared" si="557"/>
        <v>14</v>
      </c>
      <c r="AG278" s="13">
        <f t="shared" si="542"/>
        <v>3</v>
      </c>
      <c r="AH278" s="14">
        <f t="shared" si="543"/>
        <v>1101014</v>
      </c>
      <c r="AI278" s="14" t="str">
        <f t="shared" si="544"/>
        <v>吕仙宫14突</v>
      </c>
      <c r="AJ278" s="25" t="s">
        <v>162</v>
      </c>
      <c r="AK278" s="14">
        <v>1</v>
      </c>
      <c r="AL278" s="14">
        <f t="shared" si="545"/>
        <v>14</v>
      </c>
      <c r="AM278" s="14">
        <f>INDEX(属性投放!$DE$6:$DE$85,(卡牌属性!AG278-2)*20+卡牌属性!AL278)</f>
        <v>7071</v>
      </c>
      <c r="AN278" s="14">
        <f t="shared" si="565"/>
        <v>7071</v>
      </c>
      <c r="AO278" s="14">
        <f t="shared" si="565"/>
        <v>7071</v>
      </c>
      <c r="AP278" s="14">
        <f t="shared" si="565"/>
        <v>7071</v>
      </c>
      <c r="AQ278" s="14">
        <f t="shared" si="565"/>
        <v>7071</v>
      </c>
      <c r="AR278" s="14">
        <f>INDEX(属性投放!$DF$6:$DF$85,(卡牌属性!AG278-2)*20+卡牌属性!AL278)</f>
        <v>3508</v>
      </c>
      <c r="AS278" s="14">
        <f t="shared" si="566"/>
        <v>3508</v>
      </c>
      <c r="AT278" s="14">
        <f t="shared" si="566"/>
        <v>3508</v>
      </c>
      <c r="AU278" s="14">
        <f t="shared" si="566"/>
        <v>3508</v>
      </c>
      <c r="AV278" s="14">
        <f t="shared" si="566"/>
        <v>3508</v>
      </c>
      <c r="AW278" s="14">
        <f>INDEX(属性投放!$DG$6:$DG$85,(卡牌属性!AG278-2)*20+卡牌属性!AL278)</f>
        <v>35255</v>
      </c>
      <c r="AX278" s="14">
        <f t="shared" si="567"/>
        <v>35255</v>
      </c>
      <c r="AY278" s="14">
        <f t="shared" si="567"/>
        <v>35255</v>
      </c>
      <c r="AZ278" s="14">
        <f t="shared" si="567"/>
        <v>35255</v>
      </c>
      <c r="BA278" s="14">
        <f t="shared" si="567"/>
        <v>35255</v>
      </c>
      <c r="BB278" s="14">
        <f>INDEX(属性投放!$DK$6:$DK$85,(卡牌属性!AG278-2)*20+卡牌属性!AL278)</f>
        <v>211</v>
      </c>
      <c r="BC278" s="14">
        <f t="shared" si="568"/>
        <v>211</v>
      </c>
      <c r="BD278" s="14">
        <f t="shared" si="568"/>
        <v>211</v>
      </c>
      <c r="BE278" s="14">
        <f t="shared" si="568"/>
        <v>211</v>
      </c>
      <c r="BF278" s="14">
        <f t="shared" si="568"/>
        <v>211</v>
      </c>
      <c r="BG278" s="14">
        <f>INDEX(属性投放!$DL$6:$DL$85,(卡牌属性!AG278-2)*20+卡牌属性!AL278)</f>
        <v>106</v>
      </c>
      <c r="BH278" s="14">
        <f t="shared" si="569"/>
        <v>106</v>
      </c>
      <c r="BI278" s="14">
        <f t="shared" si="569"/>
        <v>106</v>
      </c>
      <c r="BJ278" s="14">
        <f t="shared" si="569"/>
        <v>106</v>
      </c>
      <c r="BK278" s="14">
        <f t="shared" si="569"/>
        <v>106</v>
      </c>
      <c r="BL278" s="14">
        <f>INDEX(属性投放!$DM$6:$DM$85,(卡牌属性!AG278-2)*20+卡牌属性!AL278)</f>
        <v>1055</v>
      </c>
      <c r="BM278" s="14">
        <f t="shared" si="570"/>
        <v>1055</v>
      </c>
      <c r="BN278" s="14">
        <f t="shared" si="570"/>
        <v>1055</v>
      </c>
      <c r="BO278" s="14">
        <f t="shared" si="570"/>
        <v>1055</v>
      </c>
      <c r="BP278" s="14">
        <f t="shared" si="570"/>
        <v>1055</v>
      </c>
      <c r="BU278" s="13">
        <v>274</v>
      </c>
      <c r="BV278" s="13">
        <f t="shared" si="546"/>
        <v>14</v>
      </c>
      <c r="BW278" s="14">
        <f t="shared" si="547"/>
        <v>3</v>
      </c>
      <c r="BX278" s="14">
        <f t="shared" si="548"/>
        <v>1102014</v>
      </c>
      <c r="BY278" s="14" t="str">
        <f t="shared" si="549"/>
        <v>石灵明14突</v>
      </c>
      <c r="BZ278" s="25" t="s">
        <v>162</v>
      </c>
      <c r="CA278" s="14">
        <v>2</v>
      </c>
      <c r="CB278" s="14">
        <f t="shared" si="550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674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674</v>
      </c>
      <c r="CN278" s="14">
        <f>INDEX(属性投放!$BD$6:$BD$85,(BW278-2)*20+CB278)</f>
        <v>250</v>
      </c>
      <c r="CQ278" s="13">
        <v>274</v>
      </c>
      <c r="CR278" s="13">
        <f t="shared" si="558"/>
        <v>6</v>
      </c>
      <c r="CS278" s="13">
        <f t="shared" si="559"/>
        <v>14</v>
      </c>
      <c r="CT278" s="14">
        <f t="shared" si="560"/>
        <v>5</v>
      </c>
      <c r="CU278" s="14">
        <f t="shared" si="561"/>
        <v>1102006</v>
      </c>
      <c r="CV278" s="14" t="str">
        <f>INDEX($O$6:$O$36,CR278)&amp;"-"&amp;INDEX(属性投放!$AB$7:$AB$36,CX278)&amp;"-魂火-"&amp;CZ278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701</v>
      </c>
      <c r="CZ278" s="14">
        <f>INDEX(属性投放!$AM$7:$AM$58,CS278)</f>
        <v>1</v>
      </c>
      <c r="DA278" s="14">
        <f t="shared" si="551"/>
        <v>14</v>
      </c>
      <c r="DB278" s="14">
        <f>INDEX(属性投放!$AN$7:$AN$58,DA278)</f>
        <v>55</v>
      </c>
      <c r="DC278" s="14" t="s">
        <v>702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703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704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52"/>
        <v>1102014</v>
      </c>
      <c r="DQ278" s="14" t="str">
        <f t="shared" si="553"/>
        <v>石灵明14突</v>
      </c>
      <c r="DR278" s="14">
        <f t="shared" si="562"/>
        <v>5</v>
      </c>
      <c r="DS278" s="14">
        <f t="shared" si="563"/>
        <v>5</v>
      </c>
      <c r="DT278" s="14">
        <f t="shared" si="564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71"/>
        <v>4046</v>
      </c>
      <c r="EC278" s="14">
        <f t="shared" si="572"/>
        <v>4214</v>
      </c>
      <c r="ED278" s="14">
        <f t="shared" si="573"/>
        <v>4958</v>
      </c>
      <c r="EE278" s="14">
        <f t="shared" si="574"/>
        <v>4958</v>
      </c>
      <c r="EF278" s="14">
        <f t="shared" si="575"/>
        <v>5300</v>
      </c>
      <c r="EG278" s="14">
        <f t="shared" si="576"/>
        <v>1994</v>
      </c>
      <c r="EH278" s="14">
        <f t="shared" si="577"/>
        <v>2067</v>
      </c>
      <c r="EI278" s="14">
        <f t="shared" si="578"/>
        <v>2067</v>
      </c>
      <c r="EJ278" s="14">
        <f t="shared" si="579"/>
        <v>2416</v>
      </c>
      <c r="EK278" s="14">
        <f t="shared" si="580"/>
        <v>2575</v>
      </c>
      <c r="EL278" s="14">
        <f t="shared" si="581"/>
        <v>39360</v>
      </c>
      <c r="EM278" s="14">
        <f t="shared" si="582"/>
        <v>40840</v>
      </c>
      <c r="EN278" s="14">
        <f t="shared" si="583"/>
        <v>40840</v>
      </c>
      <c r="EO278" s="14">
        <f t="shared" si="584"/>
        <v>48080</v>
      </c>
      <c r="EP278" s="14">
        <f t="shared" si="585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  <c r="FF278" s="14">
        <f>INDEX(属性投放!$BP$6:$BP$85,(卡牌属性!$DU278-2)*20+卡牌属性!$DV278)</f>
        <v>550</v>
      </c>
      <c r="FG278" s="14">
        <f>INDEX(属性投放!$BP$6:$BP$85,(卡牌属性!$DU278-2)*20+卡牌属性!$DV278)</f>
        <v>550</v>
      </c>
      <c r="FH278" s="14">
        <f>INDEX(属性投放!$BP$6:$BP$85,(卡牌属性!$DU278-2)*20+卡牌属性!$DV278)</f>
        <v>550</v>
      </c>
      <c r="FI278" s="14">
        <f>INDEX(属性投放!$BP$6:$BP$85,(卡牌属性!$DU278-2)*20+卡牌属性!$DV278)</f>
        <v>550</v>
      </c>
      <c r="FJ278" s="14">
        <f>INDEX(属性投放!$BP$6:$BP$85,(卡牌属性!$DU278-2)*20+卡牌属性!$DV278)</f>
        <v>550</v>
      </c>
      <c r="FK278" s="14">
        <f>INDEX(属性投放!$BQ$6:$BQ$85,(卡牌属性!$DU278-2)*20+卡牌属性!$DV278)</f>
        <v>275</v>
      </c>
      <c r="FL278" s="14">
        <f>INDEX(属性投放!$BQ$6:$BQ$85,(卡牌属性!$DU278-2)*20+卡牌属性!$DV278)</f>
        <v>275</v>
      </c>
      <c r="FM278" s="14">
        <f>INDEX(属性投放!$BQ$6:$BQ$85,(卡牌属性!$DU278-2)*20+卡牌属性!$DV278)</f>
        <v>275</v>
      </c>
      <c r="FN278" s="14">
        <f>INDEX(属性投放!$BQ$6:$BQ$85,(卡牌属性!$DU278-2)*20+卡牌属性!$DV278)</f>
        <v>275</v>
      </c>
      <c r="FO278" s="14">
        <f>INDEX(属性投放!$BQ$6:$BQ$85,(卡牌属性!$DU278-2)*20+卡牌属性!$DV278)</f>
        <v>275</v>
      </c>
      <c r="FP278" s="14">
        <f>INDEX(属性投放!$BR$6:$BR$85,(卡牌属性!$DU278-2)*20+卡牌属性!$DV278)</f>
        <v>5500</v>
      </c>
      <c r="FQ278" s="14">
        <f>INDEX(属性投放!$BR$6:$BR$85,(卡牌属性!$DU278-2)*20+卡牌属性!$DV278)</f>
        <v>5500</v>
      </c>
      <c r="FR278" s="14">
        <f>INDEX(属性投放!$BR$6:$BR$85,(卡牌属性!$DU278-2)*20+卡牌属性!$DV278)</f>
        <v>5500</v>
      </c>
      <c r="FS278" s="14">
        <f>INDEX(属性投放!$BR$6:$BR$85,(卡牌属性!$DU278-2)*20+卡牌属性!$DV278)</f>
        <v>5500</v>
      </c>
      <c r="FT278" s="14">
        <f>INDEX(属性投放!$BR$6:$BR$85,(卡牌属性!$DU278-2)*20+卡牌属性!$DV278)</f>
        <v>5500</v>
      </c>
    </row>
    <row r="279" spans="31:176" ht="16.5" x14ac:dyDescent="0.2">
      <c r="AE279" s="13">
        <v>275</v>
      </c>
      <c r="AF279" s="13">
        <f t="shared" si="557"/>
        <v>14</v>
      </c>
      <c r="AG279" s="13">
        <f t="shared" si="542"/>
        <v>3</v>
      </c>
      <c r="AH279" s="14">
        <f t="shared" si="543"/>
        <v>1101014</v>
      </c>
      <c r="AI279" s="14" t="str">
        <f t="shared" si="544"/>
        <v>吕仙宫15突</v>
      </c>
      <c r="AJ279" s="25" t="s">
        <v>162</v>
      </c>
      <c r="AK279" s="14">
        <v>1</v>
      </c>
      <c r="AL279" s="14">
        <f t="shared" si="545"/>
        <v>15</v>
      </c>
      <c r="AM279" s="14">
        <f>INDEX(属性投放!$DE$6:$DE$85,(卡牌属性!AG279-2)*20+卡牌属性!AL279)</f>
        <v>7673</v>
      </c>
      <c r="AN279" s="14">
        <f t="shared" si="565"/>
        <v>7673</v>
      </c>
      <c r="AO279" s="14">
        <f t="shared" si="565"/>
        <v>7673</v>
      </c>
      <c r="AP279" s="14">
        <f t="shared" si="565"/>
        <v>7673</v>
      </c>
      <c r="AQ279" s="14">
        <f t="shared" si="565"/>
        <v>7673</v>
      </c>
      <c r="AR279" s="14">
        <f>INDEX(属性投放!$DF$6:$DF$85,(卡牌属性!AG279-2)*20+卡牌属性!AL279)</f>
        <v>3810</v>
      </c>
      <c r="AS279" s="14">
        <f t="shared" si="566"/>
        <v>3810</v>
      </c>
      <c r="AT279" s="14">
        <f t="shared" si="566"/>
        <v>3810</v>
      </c>
      <c r="AU279" s="14">
        <f t="shared" si="566"/>
        <v>3810</v>
      </c>
      <c r="AV279" s="14">
        <f t="shared" si="566"/>
        <v>3810</v>
      </c>
      <c r="AW279" s="14">
        <f>INDEX(属性投放!$DG$6:$DG$85,(卡牌属性!AG279-2)*20+卡牌属性!AL279)</f>
        <v>38265</v>
      </c>
      <c r="AX279" s="14">
        <f t="shared" si="567"/>
        <v>38265</v>
      </c>
      <c r="AY279" s="14">
        <f t="shared" si="567"/>
        <v>38265</v>
      </c>
      <c r="AZ279" s="14">
        <f t="shared" si="567"/>
        <v>38265</v>
      </c>
      <c r="BA279" s="14">
        <f t="shared" si="567"/>
        <v>38265</v>
      </c>
      <c r="BB279" s="14">
        <f>INDEX(属性投放!$DK$6:$DK$85,(卡牌属性!AG279-2)*20+卡牌属性!AL279)</f>
        <v>211</v>
      </c>
      <c r="BC279" s="14">
        <f t="shared" si="568"/>
        <v>211</v>
      </c>
      <c r="BD279" s="14">
        <f t="shared" si="568"/>
        <v>211</v>
      </c>
      <c r="BE279" s="14">
        <f t="shared" si="568"/>
        <v>211</v>
      </c>
      <c r="BF279" s="14">
        <f t="shared" si="568"/>
        <v>211</v>
      </c>
      <c r="BG279" s="14">
        <f>INDEX(属性投放!$DL$6:$DL$85,(卡牌属性!AG279-2)*20+卡牌属性!AL279)</f>
        <v>106</v>
      </c>
      <c r="BH279" s="14">
        <f t="shared" si="569"/>
        <v>106</v>
      </c>
      <c r="BI279" s="14">
        <f t="shared" si="569"/>
        <v>106</v>
      </c>
      <c r="BJ279" s="14">
        <f t="shared" si="569"/>
        <v>106</v>
      </c>
      <c r="BK279" s="14">
        <f t="shared" si="569"/>
        <v>106</v>
      </c>
      <c r="BL279" s="14">
        <f>INDEX(属性投放!$DM$6:$DM$85,(卡牌属性!AG279-2)*20+卡牌属性!AL279)</f>
        <v>1055</v>
      </c>
      <c r="BM279" s="14">
        <f t="shared" si="570"/>
        <v>1055</v>
      </c>
      <c r="BN279" s="14">
        <f t="shared" si="570"/>
        <v>1055</v>
      </c>
      <c r="BO279" s="14">
        <f t="shared" si="570"/>
        <v>1055</v>
      </c>
      <c r="BP279" s="14">
        <f t="shared" si="570"/>
        <v>1055</v>
      </c>
      <c r="BU279" s="13">
        <v>275</v>
      </c>
      <c r="BV279" s="13">
        <f t="shared" si="546"/>
        <v>14</v>
      </c>
      <c r="BW279" s="14">
        <f t="shared" si="547"/>
        <v>3</v>
      </c>
      <c r="BX279" s="14">
        <f t="shared" si="548"/>
        <v>1102014</v>
      </c>
      <c r="BY279" s="14" t="str">
        <f t="shared" si="549"/>
        <v>石灵明15突</v>
      </c>
      <c r="BZ279" s="25" t="s">
        <v>162</v>
      </c>
      <c r="CA279" s="14">
        <v>2</v>
      </c>
      <c r="CB279" s="14">
        <f t="shared" si="550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674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674</v>
      </c>
      <c r="CN279" s="14">
        <f>INDEX(属性投放!$BD$6:$BD$85,(BW279-2)*20+CB279)</f>
        <v>250</v>
      </c>
      <c r="CQ279" s="13">
        <v>275</v>
      </c>
      <c r="CR279" s="13">
        <f t="shared" si="558"/>
        <v>6</v>
      </c>
      <c r="CS279" s="13">
        <f t="shared" si="559"/>
        <v>15</v>
      </c>
      <c r="CT279" s="14">
        <f t="shared" si="560"/>
        <v>5</v>
      </c>
      <c r="CU279" s="14">
        <f t="shared" si="561"/>
        <v>1102006</v>
      </c>
      <c r="CV279" s="14" t="str">
        <f>INDEX($O$6:$O$36,CR279)&amp;"-"&amp;INDEX(属性投放!$AB$7:$AB$36,CX279)&amp;"-魂火-"&amp;CZ279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701</v>
      </c>
      <c r="CZ279" s="14">
        <f>INDEX(属性投放!$AM$7:$AM$58,CS279)</f>
        <v>2</v>
      </c>
      <c r="DA279" s="14">
        <f t="shared" si="551"/>
        <v>15</v>
      </c>
      <c r="DB279" s="14">
        <f>INDEX(属性投放!$AN$7:$AN$58,DA279)</f>
        <v>57</v>
      </c>
      <c r="DC279" s="14" t="s">
        <v>702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703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704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52"/>
        <v>1102014</v>
      </c>
      <c r="DQ279" s="14" t="str">
        <f t="shared" si="553"/>
        <v>石灵明15突</v>
      </c>
      <c r="DR279" s="14">
        <f t="shared" si="562"/>
        <v>5</v>
      </c>
      <c r="DS279" s="14">
        <f t="shared" si="563"/>
        <v>5</v>
      </c>
      <c r="DT279" s="14">
        <f t="shared" si="564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71"/>
        <v>4771</v>
      </c>
      <c r="EC279" s="14">
        <f t="shared" si="572"/>
        <v>4946</v>
      </c>
      <c r="ED279" s="14">
        <f t="shared" si="573"/>
        <v>5788</v>
      </c>
      <c r="EE279" s="14">
        <f t="shared" si="574"/>
        <v>5788</v>
      </c>
      <c r="EF279" s="14">
        <f t="shared" si="575"/>
        <v>6165</v>
      </c>
      <c r="EG279" s="14">
        <f t="shared" si="576"/>
        <v>2360</v>
      </c>
      <c r="EH279" s="14">
        <f t="shared" si="577"/>
        <v>2433</v>
      </c>
      <c r="EI279" s="14">
        <f t="shared" si="578"/>
        <v>2433</v>
      </c>
      <c r="EJ279" s="14">
        <f t="shared" si="579"/>
        <v>2831</v>
      </c>
      <c r="EK279" s="14">
        <f t="shared" si="580"/>
        <v>3011</v>
      </c>
      <c r="EL279" s="14">
        <f t="shared" si="581"/>
        <v>46610</v>
      </c>
      <c r="EM279" s="14">
        <f t="shared" si="582"/>
        <v>48160</v>
      </c>
      <c r="EN279" s="14">
        <f t="shared" si="583"/>
        <v>48160</v>
      </c>
      <c r="EO279" s="14">
        <f t="shared" si="584"/>
        <v>56380</v>
      </c>
      <c r="EP279" s="14">
        <f t="shared" si="585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  <c r="FF279" s="14">
        <f>INDEX(属性投放!$BP$6:$BP$85,(卡牌属性!$DU279-2)*20+卡牌属性!$DV279)</f>
        <v>1000</v>
      </c>
      <c r="FG279" s="14">
        <f>INDEX(属性投放!$BP$6:$BP$85,(卡牌属性!$DU279-2)*20+卡牌属性!$DV279)</f>
        <v>1000</v>
      </c>
      <c r="FH279" s="14">
        <f>INDEX(属性投放!$BP$6:$BP$85,(卡牌属性!$DU279-2)*20+卡牌属性!$DV279)</f>
        <v>1000</v>
      </c>
      <c r="FI279" s="14">
        <f>INDEX(属性投放!$BP$6:$BP$85,(卡牌属性!$DU279-2)*20+卡牌属性!$DV279)</f>
        <v>1000</v>
      </c>
      <c r="FJ279" s="14">
        <f>INDEX(属性投放!$BP$6:$BP$85,(卡牌属性!$DU279-2)*20+卡牌属性!$DV279)</f>
        <v>1000</v>
      </c>
      <c r="FK279" s="14">
        <f>INDEX(属性投放!$BQ$6:$BQ$85,(卡牌属性!$DU279-2)*20+卡牌属性!$DV279)</f>
        <v>500</v>
      </c>
      <c r="FL279" s="14">
        <f>INDEX(属性投放!$BQ$6:$BQ$85,(卡牌属性!$DU279-2)*20+卡牌属性!$DV279)</f>
        <v>500</v>
      </c>
      <c r="FM279" s="14">
        <f>INDEX(属性投放!$BQ$6:$BQ$85,(卡牌属性!$DU279-2)*20+卡牌属性!$DV279)</f>
        <v>500</v>
      </c>
      <c r="FN279" s="14">
        <f>INDEX(属性投放!$BQ$6:$BQ$85,(卡牌属性!$DU279-2)*20+卡牌属性!$DV279)</f>
        <v>500</v>
      </c>
      <c r="FO279" s="14">
        <f>INDEX(属性投放!$BQ$6:$BQ$85,(卡牌属性!$DU279-2)*20+卡牌属性!$DV279)</f>
        <v>500</v>
      </c>
      <c r="FP279" s="14">
        <f>INDEX(属性投放!$BR$6:$BR$85,(卡牌属性!$DU279-2)*20+卡牌属性!$DV279)</f>
        <v>10000</v>
      </c>
      <c r="FQ279" s="14">
        <f>INDEX(属性投放!$BR$6:$BR$85,(卡牌属性!$DU279-2)*20+卡牌属性!$DV279)</f>
        <v>10000</v>
      </c>
      <c r="FR279" s="14">
        <f>INDEX(属性投放!$BR$6:$BR$85,(卡牌属性!$DU279-2)*20+卡牌属性!$DV279)</f>
        <v>10000</v>
      </c>
      <c r="FS279" s="14">
        <f>INDEX(属性投放!$BR$6:$BR$85,(卡牌属性!$DU279-2)*20+卡牌属性!$DV279)</f>
        <v>10000</v>
      </c>
      <c r="FT279" s="14">
        <f>INDEX(属性投放!$BR$6:$BR$85,(卡牌属性!$DU279-2)*20+卡牌属性!$DV279)</f>
        <v>10000</v>
      </c>
    </row>
    <row r="280" spans="31:176" ht="16.5" x14ac:dyDescent="0.2">
      <c r="AE280" s="13">
        <v>276</v>
      </c>
      <c r="AF280" s="13">
        <f t="shared" si="557"/>
        <v>14</v>
      </c>
      <c r="AG280" s="13">
        <f t="shared" si="542"/>
        <v>3</v>
      </c>
      <c r="AH280" s="14">
        <f t="shared" si="543"/>
        <v>1101014</v>
      </c>
      <c r="AI280" s="14" t="str">
        <f t="shared" si="544"/>
        <v>吕仙宫16突</v>
      </c>
      <c r="AJ280" s="25" t="s">
        <v>162</v>
      </c>
      <c r="AK280" s="14">
        <v>1</v>
      </c>
      <c r="AL280" s="14">
        <f t="shared" si="545"/>
        <v>16</v>
      </c>
      <c r="AM280" s="14">
        <f>INDEX(属性投放!$DE$6:$DE$85,(卡牌属性!AG280-2)*20+卡牌属性!AL280)</f>
        <v>13550</v>
      </c>
      <c r="AN280" s="14">
        <f t="shared" si="565"/>
        <v>13550</v>
      </c>
      <c r="AO280" s="14">
        <f t="shared" si="565"/>
        <v>13550</v>
      </c>
      <c r="AP280" s="14">
        <f t="shared" si="565"/>
        <v>13550</v>
      </c>
      <c r="AQ280" s="14">
        <f t="shared" si="565"/>
        <v>13550</v>
      </c>
      <c r="AR280" s="14">
        <f>INDEX(属性投放!$DF$6:$DF$85,(卡牌属性!AG280-2)*20+卡牌属性!AL280)</f>
        <v>6762</v>
      </c>
      <c r="AS280" s="14">
        <f t="shared" si="566"/>
        <v>6762</v>
      </c>
      <c r="AT280" s="14">
        <f t="shared" si="566"/>
        <v>6762</v>
      </c>
      <c r="AU280" s="14">
        <f t="shared" si="566"/>
        <v>6762</v>
      </c>
      <c r="AV280" s="14">
        <f t="shared" si="566"/>
        <v>6762</v>
      </c>
      <c r="AW280" s="14">
        <f>INDEX(属性投放!$DG$6:$DG$85,(卡牌属性!AG280-2)*20+卡牌属性!AL280)</f>
        <v>67650</v>
      </c>
      <c r="AX280" s="14">
        <f t="shared" si="567"/>
        <v>67650</v>
      </c>
      <c r="AY280" s="14">
        <f t="shared" si="567"/>
        <v>67650</v>
      </c>
      <c r="AZ280" s="14">
        <f t="shared" si="567"/>
        <v>67650</v>
      </c>
      <c r="BA280" s="14">
        <f t="shared" si="567"/>
        <v>67650</v>
      </c>
      <c r="BB280" s="14">
        <f>INDEX(属性投放!$DK$6:$DK$85,(卡牌属性!AG280-2)*20+卡牌属性!AL280)</f>
        <v>314</v>
      </c>
      <c r="BC280" s="14">
        <f t="shared" si="568"/>
        <v>314</v>
      </c>
      <c r="BD280" s="14">
        <f t="shared" si="568"/>
        <v>314</v>
      </c>
      <c r="BE280" s="14">
        <f t="shared" si="568"/>
        <v>314</v>
      </c>
      <c r="BF280" s="14">
        <f t="shared" si="568"/>
        <v>314</v>
      </c>
      <c r="BG280" s="14">
        <f>INDEX(属性投放!$DL$6:$DL$85,(卡牌属性!AG280-2)*20+卡牌属性!AL280)</f>
        <v>157</v>
      </c>
      <c r="BH280" s="14">
        <f t="shared" si="569"/>
        <v>157</v>
      </c>
      <c r="BI280" s="14">
        <f t="shared" si="569"/>
        <v>157</v>
      </c>
      <c r="BJ280" s="14">
        <f t="shared" si="569"/>
        <v>157</v>
      </c>
      <c r="BK280" s="14">
        <f t="shared" si="569"/>
        <v>157</v>
      </c>
      <c r="BL280" s="14">
        <f>INDEX(属性投放!$DM$6:$DM$85,(卡牌属性!AG280-2)*20+卡牌属性!AL280)</f>
        <v>1570</v>
      </c>
      <c r="BM280" s="14">
        <f t="shared" si="570"/>
        <v>1570</v>
      </c>
      <c r="BN280" s="14">
        <f t="shared" si="570"/>
        <v>1570</v>
      </c>
      <c r="BO280" s="14">
        <f t="shared" si="570"/>
        <v>1570</v>
      </c>
      <c r="BP280" s="14">
        <f t="shared" si="570"/>
        <v>1570</v>
      </c>
      <c r="BU280" s="13">
        <v>276</v>
      </c>
      <c r="BV280" s="13">
        <f t="shared" si="546"/>
        <v>14</v>
      </c>
      <c r="BW280" s="14">
        <f t="shared" si="547"/>
        <v>3</v>
      </c>
      <c r="BX280" s="14">
        <f t="shared" si="548"/>
        <v>1102014</v>
      </c>
      <c r="BY280" s="14" t="str">
        <f t="shared" si="549"/>
        <v>石灵明16突</v>
      </c>
      <c r="BZ280" s="25" t="s">
        <v>162</v>
      </c>
      <c r="CA280" s="14">
        <v>2</v>
      </c>
      <c r="CB280" s="14">
        <f t="shared" si="550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674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674</v>
      </c>
      <c r="CN280" s="14">
        <f>INDEX(属性投放!$BD$6:$BD$85,(BW280-2)*20+CB280)</f>
        <v>300</v>
      </c>
      <c r="CQ280" s="13">
        <v>276</v>
      </c>
      <c r="CR280" s="13">
        <f t="shared" si="558"/>
        <v>6</v>
      </c>
      <c r="CS280" s="13">
        <f t="shared" si="559"/>
        <v>16</v>
      </c>
      <c r="CT280" s="14">
        <f t="shared" si="560"/>
        <v>5</v>
      </c>
      <c r="CU280" s="14">
        <f t="shared" si="561"/>
        <v>1102006</v>
      </c>
      <c r="CV280" s="14" t="str">
        <f>INDEX($O$6:$O$36,CR280)&amp;"-"&amp;INDEX(属性投放!$AB$7:$AB$36,CX280)&amp;"-魂火-"&amp;CZ280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701</v>
      </c>
      <c r="CZ280" s="14">
        <f>INDEX(属性投放!$AM$7:$AM$58,CS280)</f>
        <v>1</v>
      </c>
      <c r="DA280" s="14">
        <f t="shared" si="551"/>
        <v>16</v>
      </c>
      <c r="DB280" s="14">
        <f>INDEX(属性投放!$AN$7:$AN$58,DA280)</f>
        <v>60</v>
      </c>
      <c r="DC280" s="14" t="s">
        <v>702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703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704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52"/>
        <v>1102014</v>
      </c>
      <c r="DQ280" s="14" t="str">
        <f t="shared" si="553"/>
        <v>石灵明16突</v>
      </c>
      <c r="DR280" s="14">
        <f t="shared" si="562"/>
        <v>5</v>
      </c>
      <c r="DS280" s="14">
        <f t="shared" si="563"/>
        <v>5</v>
      </c>
      <c r="DT280" s="14">
        <f t="shared" si="564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71"/>
        <v>5971</v>
      </c>
      <c r="EC280" s="14">
        <f t="shared" si="572"/>
        <v>6154</v>
      </c>
      <c r="ED280" s="14">
        <f t="shared" si="573"/>
        <v>7108</v>
      </c>
      <c r="EE280" s="14">
        <f t="shared" si="574"/>
        <v>7108</v>
      </c>
      <c r="EF280" s="14">
        <f t="shared" si="575"/>
        <v>7525</v>
      </c>
      <c r="EG280" s="14">
        <f t="shared" si="576"/>
        <v>2964</v>
      </c>
      <c r="EH280" s="14">
        <f t="shared" si="577"/>
        <v>3037</v>
      </c>
      <c r="EI280" s="14">
        <f t="shared" si="578"/>
        <v>3037</v>
      </c>
      <c r="EJ280" s="14">
        <f t="shared" si="579"/>
        <v>3491</v>
      </c>
      <c r="EK280" s="14">
        <f t="shared" si="580"/>
        <v>3695</v>
      </c>
      <c r="EL280" s="14">
        <f t="shared" si="581"/>
        <v>58610</v>
      </c>
      <c r="EM280" s="14">
        <f t="shared" si="582"/>
        <v>60240</v>
      </c>
      <c r="EN280" s="14">
        <f t="shared" si="583"/>
        <v>60240</v>
      </c>
      <c r="EO280" s="14">
        <f t="shared" si="584"/>
        <v>69580</v>
      </c>
      <c r="EP280" s="14">
        <f t="shared" si="585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  <c r="FF280" s="14">
        <f>INDEX(属性投放!$BP$6:$BP$85,(卡牌属性!$DU280-2)*20+卡牌属性!$DV280)</f>
        <v>1000</v>
      </c>
      <c r="FG280" s="14">
        <f>INDEX(属性投放!$BP$6:$BP$85,(卡牌属性!$DU280-2)*20+卡牌属性!$DV280)</f>
        <v>1000</v>
      </c>
      <c r="FH280" s="14">
        <f>INDEX(属性投放!$BP$6:$BP$85,(卡牌属性!$DU280-2)*20+卡牌属性!$DV280)</f>
        <v>1000</v>
      </c>
      <c r="FI280" s="14">
        <f>INDEX(属性投放!$BP$6:$BP$85,(卡牌属性!$DU280-2)*20+卡牌属性!$DV280)</f>
        <v>1000</v>
      </c>
      <c r="FJ280" s="14">
        <f>INDEX(属性投放!$BP$6:$BP$85,(卡牌属性!$DU280-2)*20+卡牌属性!$DV280)</f>
        <v>1000</v>
      </c>
      <c r="FK280" s="14">
        <f>INDEX(属性投放!$BQ$6:$BQ$85,(卡牌属性!$DU280-2)*20+卡牌属性!$DV280)</f>
        <v>500</v>
      </c>
      <c r="FL280" s="14">
        <f>INDEX(属性投放!$BQ$6:$BQ$85,(卡牌属性!$DU280-2)*20+卡牌属性!$DV280)</f>
        <v>500</v>
      </c>
      <c r="FM280" s="14">
        <f>INDEX(属性投放!$BQ$6:$BQ$85,(卡牌属性!$DU280-2)*20+卡牌属性!$DV280)</f>
        <v>500</v>
      </c>
      <c r="FN280" s="14">
        <f>INDEX(属性投放!$BQ$6:$BQ$85,(卡牌属性!$DU280-2)*20+卡牌属性!$DV280)</f>
        <v>500</v>
      </c>
      <c r="FO280" s="14">
        <f>INDEX(属性投放!$BQ$6:$BQ$85,(卡牌属性!$DU280-2)*20+卡牌属性!$DV280)</f>
        <v>500</v>
      </c>
      <c r="FP280" s="14">
        <f>INDEX(属性投放!$BR$6:$BR$85,(卡牌属性!$DU280-2)*20+卡牌属性!$DV280)</f>
        <v>10000</v>
      </c>
      <c r="FQ280" s="14">
        <f>INDEX(属性投放!$BR$6:$BR$85,(卡牌属性!$DU280-2)*20+卡牌属性!$DV280)</f>
        <v>10000</v>
      </c>
      <c r="FR280" s="14">
        <f>INDEX(属性投放!$BR$6:$BR$85,(卡牌属性!$DU280-2)*20+卡牌属性!$DV280)</f>
        <v>10000</v>
      </c>
      <c r="FS280" s="14">
        <f>INDEX(属性投放!$BR$6:$BR$85,(卡牌属性!$DU280-2)*20+卡牌属性!$DV280)</f>
        <v>10000</v>
      </c>
      <c r="FT280" s="14">
        <f>INDEX(属性投放!$BR$6:$BR$85,(卡牌属性!$DU280-2)*20+卡牌属性!$DV280)</f>
        <v>10000</v>
      </c>
    </row>
    <row r="281" spans="31:176" ht="16.5" x14ac:dyDescent="0.2">
      <c r="AE281" s="13">
        <v>277</v>
      </c>
      <c r="AF281" s="13">
        <f t="shared" si="557"/>
        <v>14</v>
      </c>
      <c r="AG281" s="13">
        <f t="shared" si="542"/>
        <v>3</v>
      </c>
      <c r="AH281" s="14">
        <f t="shared" si="543"/>
        <v>1101014</v>
      </c>
      <c r="AI281" s="14" t="str">
        <f t="shared" si="544"/>
        <v>吕仙宫17突</v>
      </c>
      <c r="AJ281" s="25" t="s">
        <v>162</v>
      </c>
      <c r="AK281" s="14">
        <v>1</v>
      </c>
      <c r="AL281" s="14">
        <f t="shared" si="545"/>
        <v>17</v>
      </c>
      <c r="AM281" s="14">
        <f>INDEX(属性投放!$DE$6:$DE$85,(卡牌属性!AG281-2)*20+卡牌属性!AL281)</f>
        <v>14671</v>
      </c>
      <c r="AN281" s="14">
        <f t="shared" si="565"/>
        <v>14671</v>
      </c>
      <c r="AO281" s="14">
        <f t="shared" si="565"/>
        <v>14671</v>
      </c>
      <c r="AP281" s="14">
        <f t="shared" si="565"/>
        <v>14671</v>
      </c>
      <c r="AQ281" s="14">
        <f t="shared" si="565"/>
        <v>14671</v>
      </c>
      <c r="AR281" s="14">
        <f>INDEX(属性投放!$DF$6:$DF$85,(卡牌属性!AG281-2)*20+卡牌属性!AL281)</f>
        <v>7323</v>
      </c>
      <c r="AS281" s="14">
        <f t="shared" si="566"/>
        <v>7323</v>
      </c>
      <c r="AT281" s="14">
        <f t="shared" si="566"/>
        <v>7323</v>
      </c>
      <c r="AU281" s="14">
        <f t="shared" si="566"/>
        <v>7323</v>
      </c>
      <c r="AV281" s="14">
        <f t="shared" si="566"/>
        <v>7323</v>
      </c>
      <c r="AW281" s="14">
        <f>INDEX(属性投放!$DG$6:$DG$85,(卡牌属性!AG281-2)*20+卡牌属性!AL281)</f>
        <v>73255</v>
      </c>
      <c r="AX281" s="14">
        <f t="shared" si="567"/>
        <v>73255</v>
      </c>
      <c r="AY281" s="14">
        <f t="shared" si="567"/>
        <v>73255</v>
      </c>
      <c r="AZ281" s="14">
        <f t="shared" si="567"/>
        <v>73255</v>
      </c>
      <c r="BA281" s="14">
        <f t="shared" si="567"/>
        <v>73255</v>
      </c>
      <c r="BB281" s="14">
        <f>INDEX(属性投放!$DK$6:$DK$85,(卡牌属性!AG281-2)*20+卡牌属性!AL281)</f>
        <v>314</v>
      </c>
      <c r="BC281" s="14">
        <f t="shared" si="568"/>
        <v>314</v>
      </c>
      <c r="BD281" s="14">
        <f t="shared" si="568"/>
        <v>314</v>
      </c>
      <c r="BE281" s="14">
        <f t="shared" si="568"/>
        <v>314</v>
      </c>
      <c r="BF281" s="14">
        <f t="shared" si="568"/>
        <v>314</v>
      </c>
      <c r="BG281" s="14">
        <f>INDEX(属性投放!$DL$6:$DL$85,(卡牌属性!AG281-2)*20+卡牌属性!AL281)</f>
        <v>157</v>
      </c>
      <c r="BH281" s="14">
        <f t="shared" si="569"/>
        <v>157</v>
      </c>
      <c r="BI281" s="14">
        <f t="shared" si="569"/>
        <v>157</v>
      </c>
      <c r="BJ281" s="14">
        <f t="shared" si="569"/>
        <v>157</v>
      </c>
      <c r="BK281" s="14">
        <f t="shared" si="569"/>
        <v>157</v>
      </c>
      <c r="BL281" s="14">
        <f>INDEX(属性投放!$DM$6:$DM$85,(卡牌属性!AG281-2)*20+卡牌属性!AL281)</f>
        <v>1570</v>
      </c>
      <c r="BM281" s="14">
        <f t="shared" si="570"/>
        <v>1570</v>
      </c>
      <c r="BN281" s="14">
        <f t="shared" si="570"/>
        <v>1570</v>
      </c>
      <c r="BO281" s="14">
        <f t="shared" si="570"/>
        <v>1570</v>
      </c>
      <c r="BP281" s="14">
        <f t="shared" si="570"/>
        <v>1570</v>
      </c>
      <c r="BU281" s="13">
        <v>277</v>
      </c>
      <c r="BV281" s="13">
        <f t="shared" si="546"/>
        <v>14</v>
      </c>
      <c r="BW281" s="14">
        <f t="shared" si="547"/>
        <v>3</v>
      </c>
      <c r="BX281" s="14">
        <f t="shared" si="548"/>
        <v>1102014</v>
      </c>
      <c r="BY281" s="14" t="str">
        <f t="shared" si="549"/>
        <v>石灵明17突</v>
      </c>
      <c r="BZ281" s="25" t="s">
        <v>162</v>
      </c>
      <c r="CA281" s="14">
        <v>2</v>
      </c>
      <c r="CB281" s="14">
        <f t="shared" si="550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674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674</v>
      </c>
      <c r="CN281" s="14">
        <f>INDEX(属性投放!$BD$6:$BD$85,(BW281-2)*20+CB281)</f>
        <v>300</v>
      </c>
      <c r="CQ281" s="13">
        <v>277</v>
      </c>
      <c r="CR281" s="13">
        <f t="shared" si="558"/>
        <v>6</v>
      </c>
      <c r="CS281" s="13">
        <f t="shared" si="559"/>
        <v>17</v>
      </c>
      <c r="CT281" s="14">
        <f t="shared" si="560"/>
        <v>5</v>
      </c>
      <c r="CU281" s="14">
        <f t="shared" si="561"/>
        <v>1102006</v>
      </c>
      <c r="CV281" s="14" t="str">
        <f>INDEX($O$6:$O$36,CR281)&amp;"-"&amp;INDEX(属性投放!$AB$7:$AB$36,CX281)&amp;"-魂火-"&amp;CZ281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701</v>
      </c>
      <c r="CZ281" s="14">
        <f>INDEX(属性投放!$AM$7:$AM$58,CS281)</f>
        <v>2</v>
      </c>
      <c r="DA281" s="14">
        <f t="shared" si="551"/>
        <v>17</v>
      </c>
      <c r="DB281" s="14">
        <f>INDEX(属性投放!$AN$7:$AN$58,DA281)</f>
        <v>62</v>
      </c>
      <c r="DC281" s="14" t="s">
        <v>702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703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704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52"/>
        <v>1102014</v>
      </c>
      <c r="DQ281" s="14" t="str">
        <f t="shared" si="553"/>
        <v>石灵明17突</v>
      </c>
      <c r="DR281" s="14">
        <f t="shared" si="562"/>
        <v>5</v>
      </c>
      <c r="DS281" s="14">
        <f t="shared" si="563"/>
        <v>5</v>
      </c>
      <c r="DT281" s="14">
        <f t="shared" si="564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71"/>
        <v>7181</v>
      </c>
      <c r="EC281" s="14">
        <f t="shared" si="572"/>
        <v>7399</v>
      </c>
      <c r="ED281" s="14">
        <f t="shared" si="573"/>
        <v>8458</v>
      </c>
      <c r="EE281" s="14">
        <f t="shared" si="574"/>
        <v>8458</v>
      </c>
      <c r="EF281" s="14">
        <f t="shared" si="575"/>
        <v>8945</v>
      </c>
      <c r="EG281" s="14">
        <f t="shared" si="576"/>
        <v>3569</v>
      </c>
      <c r="EH281" s="14">
        <f t="shared" si="577"/>
        <v>3663</v>
      </c>
      <c r="EI281" s="14">
        <f t="shared" si="578"/>
        <v>3663</v>
      </c>
      <c r="EJ281" s="14">
        <f t="shared" si="579"/>
        <v>4166</v>
      </c>
      <c r="EK281" s="14">
        <f t="shared" si="580"/>
        <v>4405</v>
      </c>
      <c r="EL281" s="14">
        <f t="shared" si="581"/>
        <v>70710</v>
      </c>
      <c r="EM281" s="14">
        <f t="shared" si="582"/>
        <v>72690</v>
      </c>
      <c r="EN281" s="14">
        <f t="shared" si="583"/>
        <v>72690</v>
      </c>
      <c r="EO281" s="14">
        <f t="shared" si="584"/>
        <v>83080</v>
      </c>
      <c r="EP281" s="14">
        <f t="shared" si="585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  <c r="FF281" s="14">
        <f>INDEX(属性投放!$BP$6:$BP$85,(卡牌属性!$DU281-2)*20+卡牌属性!$DV281)</f>
        <v>1000</v>
      </c>
      <c r="FG281" s="14">
        <f>INDEX(属性投放!$BP$6:$BP$85,(卡牌属性!$DU281-2)*20+卡牌属性!$DV281)</f>
        <v>1000</v>
      </c>
      <c r="FH281" s="14">
        <f>INDEX(属性投放!$BP$6:$BP$85,(卡牌属性!$DU281-2)*20+卡牌属性!$DV281)</f>
        <v>1000</v>
      </c>
      <c r="FI281" s="14">
        <f>INDEX(属性投放!$BP$6:$BP$85,(卡牌属性!$DU281-2)*20+卡牌属性!$DV281)</f>
        <v>1000</v>
      </c>
      <c r="FJ281" s="14">
        <f>INDEX(属性投放!$BP$6:$BP$85,(卡牌属性!$DU281-2)*20+卡牌属性!$DV281)</f>
        <v>1000</v>
      </c>
      <c r="FK281" s="14">
        <f>INDEX(属性投放!$BQ$6:$BQ$85,(卡牌属性!$DU281-2)*20+卡牌属性!$DV281)</f>
        <v>500</v>
      </c>
      <c r="FL281" s="14">
        <f>INDEX(属性投放!$BQ$6:$BQ$85,(卡牌属性!$DU281-2)*20+卡牌属性!$DV281)</f>
        <v>500</v>
      </c>
      <c r="FM281" s="14">
        <f>INDEX(属性投放!$BQ$6:$BQ$85,(卡牌属性!$DU281-2)*20+卡牌属性!$DV281)</f>
        <v>500</v>
      </c>
      <c r="FN281" s="14">
        <f>INDEX(属性投放!$BQ$6:$BQ$85,(卡牌属性!$DU281-2)*20+卡牌属性!$DV281)</f>
        <v>500</v>
      </c>
      <c r="FO281" s="14">
        <f>INDEX(属性投放!$BQ$6:$BQ$85,(卡牌属性!$DU281-2)*20+卡牌属性!$DV281)</f>
        <v>500</v>
      </c>
      <c r="FP281" s="14">
        <f>INDEX(属性投放!$BR$6:$BR$85,(卡牌属性!$DU281-2)*20+卡牌属性!$DV281)</f>
        <v>10000</v>
      </c>
      <c r="FQ281" s="14">
        <f>INDEX(属性投放!$BR$6:$BR$85,(卡牌属性!$DU281-2)*20+卡牌属性!$DV281)</f>
        <v>10000</v>
      </c>
      <c r="FR281" s="14">
        <f>INDEX(属性投放!$BR$6:$BR$85,(卡牌属性!$DU281-2)*20+卡牌属性!$DV281)</f>
        <v>10000</v>
      </c>
      <c r="FS281" s="14">
        <f>INDEX(属性投放!$BR$6:$BR$85,(卡牌属性!$DU281-2)*20+卡牌属性!$DV281)</f>
        <v>10000</v>
      </c>
      <c r="FT281" s="14">
        <f>INDEX(属性投放!$BR$6:$BR$85,(卡牌属性!$DU281-2)*20+卡牌属性!$DV281)</f>
        <v>10000</v>
      </c>
    </row>
    <row r="282" spans="31:176" ht="16.5" x14ac:dyDescent="0.2">
      <c r="AE282" s="13">
        <v>278</v>
      </c>
      <c r="AF282" s="13">
        <f t="shared" si="557"/>
        <v>14</v>
      </c>
      <c r="AG282" s="13">
        <f t="shared" si="542"/>
        <v>3</v>
      </c>
      <c r="AH282" s="14">
        <f t="shared" si="543"/>
        <v>1101014</v>
      </c>
      <c r="AI282" s="14" t="str">
        <f t="shared" si="544"/>
        <v>吕仙宫18突</v>
      </c>
      <c r="AJ282" s="25" t="s">
        <v>162</v>
      </c>
      <c r="AK282" s="14">
        <v>1</v>
      </c>
      <c r="AL282" s="14">
        <f t="shared" si="545"/>
        <v>18</v>
      </c>
      <c r="AM282" s="14">
        <f>INDEX(属性投放!$DE$6:$DE$85,(卡牌属性!AG282-2)*20+卡牌属性!AL282)</f>
        <v>15792</v>
      </c>
      <c r="AN282" s="14">
        <f t="shared" si="565"/>
        <v>15792</v>
      </c>
      <c r="AO282" s="14">
        <f t="shared" si="565"/>
        <v>15792</v>
      </c>
      <c r="AP282" s="14">
        <f t="shared" si="565"/>
        <v>15792</v>
      </c>
      <c r="AQ282" s="14">
        <f t="shared" si="565"/>
        <v>15792</v>
      </c>
      <c r="AR282" s="14">
        <f>INDEX(属性投放!$DF$6:$DF$85,(卡牌属性!AG282-2)*20+卡牌属性!AL282)</f>
        <v>7884</v>
      </c>
      <c r="AS282" s="14">
        <f t="shared" si="566"/>
        <v>7884</v>
      </c>
      <c r="AT282" s="14">
        <f t="shared" si="566"/>
        <v>7884</v>
      </c>
      <c r="AU282" s="14">
        <f t="shared" si="566"/>
        <v>7884</v>
      </c>
      <c r="AV282" s="14">
        <f t="shared" si="566"/>
        <v>7884</v>
      </c>
      <c r="AW282" s="14">
        <f>INDEX(属性投放!$DG$6:$DG$85,(卡牌属性!AG282-2)*20+卡牌属性!AL282)</f>
        <v>78860</v>
      </c>
      <c r="AX282" s="14">
        <f t="shared" si="567"/>
        <v>78860</v>
      </c>
      <c r="AY282" s="14">
        <f t="shared" si="567"/>
        <v>78860</v>
      </c>
      <c r="AZ282" s="14">
        <f t="shared" si="567"/>
        <v>78860</v>
      </c>
      <c r="BA282" s="14">
        <f t="shared" si="567"/>
        <v>78860</v>
      </c>
      <c r="BB282" s="14">
        <f>INDEX(属性投放!$DK$6:$DK$85,(卡牌属性!AG282-2)*20+卡牌属性!AL282)</f>
        <v>314</v>
      </c>
      <c r="BC282" s="14">
        <f t="shared" si="568"/>
        <v>314</v>
      </c>
      <c r="BD282" s="14">
        <f t="shared" si="568"/>
        <v>314</v>
      </c>
      <c r="BE282" s="14">
        <f t="shared" si="568"/>
        <v>314</v>
      </c>
      <c r="BF282" s="14">
        <f t="shared" si="568"/>
        <v>314</v>
      </c>
      <c r="BG282" s="14">
        <f>INDEX(属性投放!$DL$6:$DL$85,(卡牌属性!AG282-2)*20+卡牌属性!AL282)</f>
        <v>157</v>
      </c>
      <c r="BH282" s="14">
        <f t="shared" si="569"/>
        <v>157</v>
      </c>
      <c r="BI282" s="14">
        <f t="shared" si="569"/>
        <v>157</v>
      </c>
      <c r="BJ282" s="14">
        <f t="shared" si="569"/>
        <v>157</v>
      </c>
      <c r="BK282" s="14">
        <f t="shared" si="569"/>
        <v>157</v>
      </c>
      <c r="BL282" s="14">
        <f>INDEX(属性投放!$DM$6:$DM$85,(卡牌属性!AG282-2)*20+卡牌属性!AL282)</f>
        <v>1570</v>
      </c>
      <c r="BM282" s="14">
        <f t="shared" si="570"/>
        <v>1570</v>
      </c>
      <c r="BN282" s="14">
        <f t="shared" si="570"/>
        <v>1570</v>
      </c>
      <c r="BO282" s="14">
        <f t="shared" si="570"/>
        <v>1570</v>
      </c>
      <c r="BP282" s="14">
        <f t="shared" si="570"/>
        <v>1570</v>
      </c>
      <c r="BU282" s="13">
        <v>278</v>
      </c>
      <c r="BV282" s="13">
        <f t="shared" si="546"/>
        <v>14</v>
      </c>
      <c r="BW282" s="14">
        <f t="shared" si="547"/>
        <v>3</v>
      </c>
      <c r="BX282" s="14">
        <f t="shared" si="548"/>
        <v>1102014</v>
      </c>
      <c r="BY282" s="14" t="str">
        <f t="shared" si="549"/>
        <v>石灵明18突</v>
      </c>
      <c r="BZ282" s="25" t="s">
        <v>162</v>
      </c>
      <c r="CA282" s="14">
        <v>2</v>
      </c>
      <c r="CB282" s="14">
        <f t="shared" si="550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674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674</v>
      </c>
      <c r="CN282" s="14">
        <f>INDEX(属性投放!$BD$6:$BD$85,(BW282-2)*20+CB282)</f>
        <v>300</v>
      </c>
      <c r="CQ282" s="13">
        <v>278</v>
      </c>
      <c r="CR282" s="13">
        <f t="shared" si="558"/>
        <v>6</v>
      </c>
      <c r="CS282" s="13">
        <f t="shared" si="559"/>
        <v>18</v>
      </c>
      <c r="CT282" s="14">
        <f t="shared" si="560"/>
        <v>5</v>
      </c>
      <c r="CU282" s="14">
        <f t="shared" si="561"/>
        <v>1102006</v>
      </c>
      <c r="CV282" s="14" t="str">
        <f>INDEX($O$6:$O$36,CR282)&amp;"-"&amp;INDEX(属性投放!$AB$7:$AB$36,CX282)&amp;"-魂火-"&amp;CZ282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701</v>
      </c>
      <c r="CZ282" s="14">
        <f>INDEX(属性投放!$AM$7:$AM$58,CS282)</f>
        <v>3</v>
      </c>
      <c r="DA282" s="14">
        <f t="shared" si="551"/>
        <v>18</v>
      </c>
      <c r="DB282" s="14">
        <f>INDEX(属性投放!$AN$7:$AN$58,DA282)</f>
        <v>65</v>
      </c>
      <c r="DC282" s="14" t="s">
        <v>702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703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704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52"/>
        <v>1102014</v>
      </c>
      <c r="DQ282" s="14" t="str">
        <f t="shared" si="553"/>
        <v>石灵明18突</v>
      </c>
      <c r="DR282" s="14">
        <f t="shared" si="562"/>
        <v>5</v>
      </c>
      <c r="DS282" s="14">
        <f t="shared" si="563"/>
        <v>5</v>
      </c>
      <c r="DT282" s="14">
        <f t="shared" si="564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71"/>
        <v>8421</v>
      </c>
      <c r="EC282" s="14">
        <f t="shared" si="572"/>
        <v>8679</v>
      </c>
      <c r="ED282" s="14">
        <f t="shared" si="573"/>
        <v>9858</v>
      </c>
      <c r="EE282" s="14">
        <f t="shared" si="574"/>
        <v>9858</v>
      </c>
      <c r="EF282" s="14">
        <f t="shared" si="575"/>
        <v>10425</v>
      </c>
      <c r="EG282" s="14">
        <f t="shared" si="576"/>
        <v>4189</v>
      </c>
      <c r="EH282" s="14">
        <f t="shared" si="577"/>
        <v>4307</v>
      </c>
      <c r="EI282" s="14">
        <f t="shared" si="578"/>
        <v>4307</v>
      </c>
      <c r="EJ282" s="14">
        <f t="shared" si="579"/>
        <v>4866</v>
      </c>
      <c r="EK282" s="14">
        <f t="shared" si="580"/>
        <v>5145</v>
      </c>
      <c r="EL282" s="14">
        <f t="shared" si="581"/>
        <v>83110</v>
      </c>
      <c r="EM282" s="14">
        <f t="shared" si="582"/>
        <v>85490</v>
      </c>
      <c r="EN282" s="14">
        <f t="shared" si="583"/>
        <v>85490</v>
      </c>
      <c r="EO282" s="14">
        <f t="shared" si="584"/>
        <v>97080</v>
      </c>
      <c r="EP282" s="14">
        <f t="shared" si="585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  <c r="FF282" s="14">
        <f>INDEX(属性投放!$BP$6:$BP$85,(卡牌属性!$DU282-2)*20+卡牌属性!$DV282)</f>
        <v>1800</v>
      </c>
      <c r="FG282" s="14">
        <f>INDEX(属性投放!$BP$6:$BP$85,(卡牌属性!$DU282-2)*20+卡牌属性!$DV282)</f>
        <v>1800</v>
      </c>
      <c r="FH282" s="14">
        <f>INDEX(属性投放!$BP$6:$BP$85,(卡牌属性!$DU282-2)*20+卡牌属性!$DV282)</f>
        <v>1800</v>
      </c>
      <c r="FI282" s="14">
        <f>INDEX(属性投放!$BP$6:$BP$85,(卡牌属性!$DU282-2)*20+卡牌属性!$DV282)</f>
        <v>1800</v>
      </c>
      <c r="FJ282" s="14">
        <f>INDEX(属性投放!$BP$6:$BP$85,(卡牌属性!$DU282-2)*20+卡牌属性!$DV282)</f>
        <v>1800</v>
      </c>
      <c r="FK282" s="14">
        <f>INDEX(属性投放!$BQ$6:$BQ$85,(卡牌属性!$DU282-2)*20+卡牌属性!$DV282)</f>
        <v>900</v>
      </c>
      <c r="FL282" s="14">
        <f>INDEX(属性投放!$BQ$6:$BQ$85,(卡牌属性!$DU282-2)*20+卡牌属性!$DV282)</f>
        <v>900</v>
      </c>
      <c r="FM282" s="14">
        <f>INDEX(属性投放!$BQ$6:$BQ$85,(卡牌属性!$DU282-2)*20+卡牌属性!$DV282)</f>
        <v>900</v>
      </c>
      <c r="FN282" s="14">
        <f>INDEX(属性投放!$BQ$6:$BQ$85,(卡牌属性!$DU282-2)*20+卡牌属性!$DV282)</f>
        <v>900</v>
      </c>
      <c r="FO282" s="14">
        <f>INDEX(属性投放!$BQ$6:$BQ$85,(卡牌属性!$DU282-2)*20+卡牌属性!$DV282)</f>
        <v>900</v>
      </c>
      <c r="FP282" s="14">
        <f>INDEX(属性投放!$BR$6:$BR$85,(卡牌属性!$DU282-2)*20+卡牌属性!$DV282)</f>
        <v>18000</v>
      </c>
      <c r="FQ282" s="14">
        <f>INDEX(属性投放!$BR$6:$BR$85,(卡牌属性!$DU282-2)*20+卡牌属性!$DV282)</f>
        <v>18000</v>
      </c>
      <c r="FR282" s="14">
        <f>INDEX(属性投放!$BR$6:$BR$85,(卡牌属性!$DU282-2)*20+卡牌属性!$DV282)</f>
        <v>18000</v>
      </c>
      <c r="FS282" s="14">
        <f>INDEX(属性投放!$BR$6:$BR$85,(卡牌属性!$DU282-2)*20+卡牌属性!$DV282)</f>
        <v>18000</v>
      </c>
      <c r="FT282" s="14">
        <f>INDEX(属性投放!$BR$6:$BR$85,(卡牌属性!$DU282-2)*20+卡牌属性!$DV282)</f>
        <v>18000</v>
      </c>
    </row>
    <row r="283" spans="31:176" ht="16.5" x14ac:dyDescent="0.2">
      <c r="AE283" s="13">
        <v>279</v>
      </c>
      <c r="AF283" s="13">
        <f t="shared" si="557"/>
        <v>14</v>
      </c>
      <c r="AG283" s="13">
        <f t="shared" si="542"/>
        <v>3</v>
      </c>
      <c r="AH283" s="14">
        <f t="shared" si="543"/>
        <v>1101014</v>
      </c>
      <c r="AI283" s="14" t="str">
        <f t="shared" si="544"/>
        <v>吕仙宫19突</v>
      </c>
      <c r="AJ283" s="25" t="s">
        <v>162</v>
      </c>
      <c r="AK283" s="14">
        <v>1</v>
      </c>
      <c r="AL283" s="14">
        <f t="shared" si="545"/>
        <v>19</v>
      </c>
      <c r="AM283" s="14">
        <f>INDEX(属性投放!$DE$6:$DE$85,(卡牌属性!AG283-2)*20+卡牌属性!AL283)</f>
        <v>24763</v>
      </c>
      <c r="AN283" s="14">
        <f t="shared" si="565"/>
        <v>24763</v>
      </c>
      <c r="AO283" s="14">
        <f t="shared" si="565"/>
        <v>24763</v>
      </c>
      <c r="AP283" s="14">
        <f t="shared" si="565"/>
        <v>24763</v>
      </c>
      <c r="AQ283" s="14">
        <f t="shared" si="565"/>
        <v>24763</v>
      </c>
      <c r="AR283" s="14">
        <f>INDEX(属性投放!$DF$6:$DF$85,(卡牌属性!AG283-2)*20+卡牌属性!AL283)</f>
        <v>12370</v>
      </c>
      <c r="AS283" s="14">
        <f t="shared" si="566"/>
        <v>12370</v>
      </c>
      <c r="AT283" s="14">
        <f t="shared" si="566"/>
        <v>12370</v>
      </c>
      <c r="AU283" s="14">
        <f t="shared" si="566"/>
        <v>12370</v>
      </c>
      <c r="AV283" s="14">
        <f t="shared" si="566"/>
        <v>12370</v>
      </c>
      <c r="AW283" s="14">
        <f>INDEX(属性投放!$DG$6:$DG$85,(卡牌属性!AG283-2)*20+卡牌属性!AL283)</f>
        <v>123715</v>
      </c>
      <c r="AX283" s="14">
        <f t="shared" si="567"/>
        <v>123715</v>
      </c>
      <c r="AY283" s="14">
        <f t="shared" si="567"/>
        <v>123715</v>
      </c>
      <c r="AZ283" s="14">
        <f t="shared" si="567"/>
        <v>123715</v>
      </c>
      <c r="BA283" s="14">
        <f t="shared" si="567"/>
        <v>123715</v>
      </c>
      <c r="BB283" s="14">
        <f>INDEX(属性投放!$DK$6:$DK$85,(卡牌属性!AG283-2)*20+卡牌属性!AL283)</f>
        <v>620</v>
      </c>
      <c r="BC283" s="14">
        <f t="shared" si="568"/>
        <v>620</v>
      </c>
      <c r="BD283" s="14">
        <f t="shared" si="568"/>
        <v>620</v>
      </c>
      <c r="BE283" s="14">
        <f t="shared" si="568"/>
        <v>620</v>
      </c>
      <c r="BF283" s="14">
        <f t="shared" si="568"/>
        <v>620</v>
      </c>
      <c r="BG283" s="14">
        <f>INDEX(属性投放!$DL$6:$DL$85,(卡牌属性!AG283-2)*20+卡牌属性!AL283)</f>
        <v>310</v>
      </c>
      <c r="BH283" s="14">
        <f t="shared" si="569"/>
        <v>310</v>
      </c>
      <c r="BI283" s="14">
        <f t="shared" si="569"/>
        <v>310</v>
      </c>
      <c r="BJ283" s="14">
        <f t="shared" si="569"/>
        <v>310</v>
      </c>
      <c r="BK283" s="14">
        <f t="shared" si="569"/>
        <v>310</v>
      </c>
      <c r="BL283" s="14">
        <f>INDEX(属性投放!$DM$6:$DM$85,(卡牌属性!AG283-2)*20+卡牌属性!AL283)</f>
        <v>3100</v>
      </c>
      <c r="BM283" s="14">
        <f t="shared" si="570"/>
        <v>3100</v>
      </c>
      <c r="BN283" s="14">
        <f t="shared" si="570"/>
        <v>3100</v>
      </c>
      <c r="BO283" s="14">
        <f t="shared" si="570"/>
        <v>3100</v>
      </c>
      <c r="BP283" s="14">
        <f t="shared" si="570"/>
        <v>3100</v>
      </c>
      <c r="BU283" s="13">
        <v>279</v>
      </c>
      <c r="BV283" s="13">
        <f t="shared" si="546"/>
        <v>14</v>
      </c>
      <c r="BW283" s="14">
        <f t="shared" si="547"/>
        <v>3</v>
      </c>
      <c r="BX283" s="14">
        <f t="shared" si="548"/>
        <v>1102014</v>
      </c>
      <c r="BY283" s="14" t="str">
        <f t="shared" si="549"/>
        <v>石灵明19突</v>
      </c>
      <c r="BZ283" s="25" t="s">
        <v>162</v>
      </c>
      <c r="CA283" s="14">
        <v>2</v>
      </c>
      <c r="CB283" s="14">
        <f t="shared" si="550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674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674</v>
      </c>
      <c r="CN283" s="14">
        <f>INDEX(属性投放!$BD$6:$BD$85,(BW283-2)*20+CB283)</f>
        <v>400</v>
      </c>
      <c r="CQ283" s="13">
        <v>279</v>
      </c>
      <c r="CR283" s="13">
        <f t="shared" si="558"/>
        <v>6</v>
      </c>
      <c r="CS283" s="13">
        <f t="shared" si="559"/>
        <v>19</v>
      </c>
      <c r="CT283" s="14">
        <f t="shared" si="560"/>
        <v>5</v>
      </c>
      <c r="CU283" s="14">
        <f t="shared" si="561"/>
        <v>1102006</v>
      </c>
      <c r="CV283" s="14" t="str">
        <f>INDEX($O$6:$O$36,CR283)&amp;"-"&amp;INDEX(属性投放!$AB$7:$AB$36,CX283)&amp;"-魂火-"&amp;CZ283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701</v>
      </c>
      <c r="CZ283" s="14">
        <f>INDEX(属性投放!$AM$7:$AM$58,CS283)</f>
        <v>1</v>
      </c>
      <c r="DA283" s="14">
        <f t="shared" si="551"/>
        <v>19</v>
      </c>
      <c r="DB283" s="14">
        <f>INDEX(属性投放!$AN$7:$AN$58,DA283)</f>
        <v>67</v>
      </c>
      <c r="DC283" s="14" t="s">
        <v>702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703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704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52"/>
        <v>1102014</v>
      </c>
      <c r="DQ283" s="14" t="str">
        <f t="shared" si="553"/>
        <v>石灵明19突</v>
      </c>
      <c r="DR283" s="14">
        <f t="shared" si="562"/>
        <v>5</v>
      </c>
      <c r="DS283" s="14">
        <f t="shared" si="563"/>
        <v>5</v>
      </c>
      <c r="DT283" s="14">
        <f t="shared" si="564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71"/>
        <v>10431</v>
      </c>
      <c r="EC283" s="14">
        <f t="shared" si="572"/>
        <v>10724</v>
      </c>
      <c r="ED283" s="14">
        <f t="shared" si="573"/>
        <v>12008</v>
      </c>
      <c r="EE283" s="14">
        <f t="shared" si="574"/>
        <v>12008</v>
      </c>
      <c r="EF283" s="14">
        <f t="shared" si="575"/>
        <v>12645</v>
      </c>
      <c r="EG283" s="14">
        <f t="shared" si="576"/>
        <v>5194</v>
      </c>
      <c r="EH283" s="14">
        <f t="shared" si="577"/>
        <v>5333</v>
      </c>
      <c r="EI283" s="14">
        <f t="shared" si="578"/>
        <v>5333</v>
      </c>
      <c r="EJ283" s="14">
        <f t="shared" si="579"/>
        <v>5941</v>
      </c>
      <c r="EK283" s="14">
        <f t="shared" si="580"/>
        <v>6255</v>
      </c>
      <c r="EL283" s="14">
        <f t="shared" si="581"/>
        <v>103210</v>
      </c>
      <c r="EM283" s="14">
        <f t="shared" si="582"/>
        <v>105940</v>
      </c>
      <c r="EN283" s="14">
        <f t="shared" si="583"/>
        <v>105940</v>
      </c>
      <c r="EO283" s="14">
        <f t="shared" si="584"/>
        <v>118580</v>
      </c>
      <c r="EP283" s="14">
        <f t="shared" si="585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  <c r="FF283" s="14">
        <f>INDEX(属性投放!$BP$6:$BP$85,(卡牌属性!$DU283-2)*20+卡牌属性!$DV283)</f>
        <v>1800</v>
      </c>
      <c r="FG283" s="14">
        <f>INDEX(属性投放!$BP$6:$BP$85,(卡牌属性!$DU283-2)*20+卡牌属性!$DV283)</f>
        <v>1800</v>
      </c>
      <c r="FH283" s="14">
        <f>INDEX(属性投放!$BP$6:$BP$85,(卡牌属性!$DU283-2)*20+卡牌属性!$DV283)</f>
        <v>1800</v>
      </c>
      <c r="FI283" s="14">
        <f>INDEX(属性投放!$BP$6:$BP$85,(卡牌属性!$DU283-2)*20+卡牌属性!$DV283)</f>
        <v>1800</v>
      </c>
      <c r="FJ283" s="14">
        <f>INDEX(属性投放!$BP$6:$BP$85,(卡牌属性!$DU283-2)*20+卡牌属性!$DV283)</f>
        <v>1800</v>
      </c>
      <c r="FK283" s="14">
        <f>INDEX(属性投放!$BQ$6:$BQ$85,(卡牌属性!$DU283-2)*20+卡牌属性!$DV283)</f>
        <v>900</v>
      </c>
      <c r="FL283" s="14">
        <f>INDEX(属性投放!$BQ$6:$BQ$85,(卡牌属性!$DU283-2)*20+卡牌属性!$DV283)</f>
        <v>900</v>
      </c>
      <c r="FM283" s="14">
        <f>INDEX(属性投放!$BQ$6:$BQ$85,(卡牌属性!$DU283-2)*20+卡牌属性!$DV283)</f>
        <v>900</v>
      </c>
      <c r="FN283" s="14">
        <f>INDEX(属性投放!$BQ$6:$BQ$85,(卡牌属性!$DU283-2)*20+卡牌属性!$DV283)</f>
        <v>900</v>
      </c>
      <c r="FO283" s="14">
        <f>INDEX(属性投放!$BQ$6:$BQ$85,(卡牌属性!$DU283-2)*20+卡牌属性!$DV283)</f>
        <v>900</v>
      </c>
      <c r="FP283" s="14">
        <f>INDEX(属性投放!$BR$6:$BR$85,(卡牌属性!$DU283-2)*20+卡牌属性!$DV283)</f>
        <v>18000</v>
      </c>
      <c r="FQ283" s="14">
        <f>INDEX(属性投放!$BR$6:$BR$85,(卡牌属性!$DU283-2)*20+卡牌属性!$DV283)</f>
        <v>18000</v>
      </c>
      <c r="FR283" s="14">
        <f>INDEX(属性投放!$BR$6:$BR$85,(卡牌属性!$DU283-2)*20+卡牌属性!$DV283)</f>
        <v>18000</v>
      </c>
      <c r="FS283" s="14">
        <f>INDEX(属性投放!$BR$6:$BR$85,(卡牌属性!$DU283-2)*20+卡牌属性!$DV283)</f>
        <v>18000</v>
      </c>
      <c r="FT283" s="14">
        <f>INDEX(属性投放!$BR$6:$BR$85,(卡牌属性!$DU283-2)*20+卡牌属性!$DV283)</f>
        <v>18000</v>
      </c>
    </row>
    <row r="284" spans="31:176" ht="16.5" x14ac:dyDescent="0.2">
      <c r="AE284" s="13">
        <v>280</v>
      </c>
      <c r="AF284" s="13">
        <f t="shared" si="557"/>
        <v>14</v>
      </c>
      <c r="AG284" s="13">
        <f t="shared" si="542"/>
        <v>3</v>
      </c>
      <c r="AH284" s="14">
        <f t="shared" si="543"/>
        <v>1101014</v>
      </c>
      <c r="AI284" s="14" t="str">
        <f t="shared" si="544"/>
        <v>吕仙宫20突</v>
      </c>
      <c r="AJ284" s="25" t="s">
        <v>162</v>
      </c>
      <c r="AK284" s="14">
        <v>1</v>
      </c>
      <c r="AL284" s="14">
        <f t="shared" si="545"/>
        <v>20</v>
      </c>
      <c r="AM284" s="14">
        <f>INDEX(属性投放!$DE$6:$DE$85,(卡牌属性!AG284-2)*20+卡牌属性!AL284)</f>
        <v>26093</v>
      </c>
      <c r="AN284" s="14">
        <f t="shared" si="565"/>
        <v>26093</v>
      </c>
      <c r="AO284" s="14">
        <f t="shared" si="565"/>
        <v>26093</v>
      </c>
      <c r="AP284" s="14">
        <f t="shared" si="565"/>
        <v>26093</v>
      </c>
      <c r="AQ284" s="14">
        <f t="shared" si="565"/>
        <v>26093</v>
      </c>
      <c r="AR284" s="14">
        <f>INDEX(属性投放!$DF$6:$DF$85,(卡牌属性!AG284-2)*20+卡牌属性!AL284)</f>
        <v>13035</v>
      </c>
      <c r="AS284" s="14">
        <f t="shared" si="566"/>
        <v>13035</v>
      </c>
      <c r="AT284" s="14">
        <f t="shared" si="566"/>
        <v>13035</v>
      </c>
      <c r="AU284" s="14">
        <f t="shared" si="566"/>
        <v>13035</v>
      </c>
      <c r="AV284" s="14">
        <f t="shared" si="566"/>
        <v>13035</v>
      </c>
      <c r="AW284" s="14">
        <f>INDEX(属性投放!$DG$6:$DG$85,(卡牌属性!AG284-2)*20+卡牌属性!AL284)</f>
        <v>130365</v>
      </c>
      <c r="AX284" s="14">
        <f t="shared" si="567"/>
        <v>130365</v>
      </c>
      <c r="AY284" s="14">
        <f t="shared" si="567"/>
        <v>130365</v>
      </c>
      <c r="AZ284" s="14">
        <f t="shared" si="567"/>
        <v>130365</v>
      </c>
      <c r="BA284" s="14">
        <f t="shared" si="567"/>
        <v>130365</v>
      </c>
      <c r="BB284" s="14">
        <f>INDEX(属性投放!$DK$6:$DK$85,(卡牌属性!AG284-2)*20+卡牌属性!AL284)</f>
        <v>620</v>
      </c>
      <c r="BC284" s="14">
        <f t="shared" si="568"/>
        <v>620</v>
      </c>
      <c r="BD284" s="14">
        <f t="shared" si="568"/>
        <v>620</v>
      </c>
      <c r="BE284" s="14">
        <f t="shared" si="568"/>
        <v>620</v>
      </c>
      <c r="BF284" s="14">
        <f t="shared" si="568"/>
        <v>620</v>
      </c>
      <c r="BG284" s="14">
        <f>INDEX(属性投放!$DL$6:$DL$85,(卡牌属性!AG284-2)*20+卡牌属性!AL284)</f>
        <v>310</v>
      </c>
      <c r="BH284" s="14">
        <f t="shared" si="569"/>
        <v>310</v>
      </c>
      <c r="BI284" s="14">
        <f t="shared" si="569"/>
        <v>310</v>
      </c>
      <c r="BJ284" s="14">
        <f t="shared" si="569"/>
        <v>310</v>
      </c>
      <c r="BK284" s="14">
        <f t="shared" si="569"/>
        <v>310</v>
      </c>
      <c r="BL284" s="14">
        <f>INDEX(属性投放!$DM$6:$DM$85,(卡牌属性!AG284-2)*20+卡牌属性!AL284)</f>
        <v>3100</v>
      </c>
      <c r="BM284" s="14">
        <f t="shared" si="570"/>
        <v>3100</v>
      </c>
      <c r="BN284" s="14">
        <f t="shared" si="570"/>
        <v>3100</v>
      </c>
      <c r="BO284" s="14">
        <f t="shared" si="570"/>
        <v>3100</v>
      </c>
      <c r="BP284" s="14">
        <f t="shared" si="570"/>
        <v>3100</v>
      </c>
      <c r="BU284" s="13">
        <v>280</v>
      </c>
      <c r="BV284" s="13">
        <f t="shared" si="546"/>
        <v>14</v>
      </c>
      <c r="BW284" s="14">
        <f t="shared" si="547"/>
        <v>3</v>
      </c>
      <c r="BX284" s="14">
        <f t="shared" si="548"/>
        <v>1102014</v>
      </c>
      <c r="BY284" s="14" t="str">
        <f t="shared" si="549"/>
        <v>石灵明20突</v>
      </c>
      <c r="BZ284" s="25" t="s">
        <v>162</v>
      </c>
      <c r="CA284" s="14">
        <v>2</v>
      </c>
      <c r="CB284" s="14">
        <f t="shared" si="550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674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674</v>
      </c>
      <c r="CN284" s="14">
        <f>INDEX(属性投放!$BD$6:$BD$85,(BW284-2)*20+CB284)</f>
        <v>400</v>
      </c>
      <c r="CQ284" s="13">
        <v>280</v>
      </c>
      <c r="CR284" s="13">
        <f t="shared" si="558"/>
        <v>6</v>
      </c>
      <c r="CS284" s="13">
        <f t="shared" si="559"/>
        <v>20</v>
      </c>
      <c r="CT284" s="14">
        <f t="shared" si="560"/>
        <v>5</v>
      </c>
      <c r="CU284" s="14">
        <f t="shared" si="561"/>
        <v>1102006</v>
      </c>
      <c r="CV284" s="14" t="str">
        <f>INDEX($O$6:$O$36,CR284)&amp;"-"&amp;INDEX(属性投放!$AB$7:$AB$36,CX284)&amp;"-魂火-"&amp;CZ284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701</v>
      </c>
      <c r="CZ284" s="14">
        <f>INDEX(属性投放!$AM$7:$AM$58,CS284)</f>
        <v>2</v>
      </c>
      <c r="DA284" s="14">
        <f t="shared" si="551"/>
        <v>20</v>
      </c>
      <c r="DB284" s="14">
        <f>INDEX(属性投放!$AN$7:$AN$58,DA284)</f>
        <v>70</v>
      </c>
      <c r="DC284" s="14" t="s">
        <v>702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703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704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52"/>
        <v>1102014</v>
      </c>
      <c r="DQ284" s="14" t="str">
        <f t="shared" si="553"/>
        <v>石灵明20突</v>
      </c>
      <c r="DR284" s="14">
        <f t="shared" si="562"/>
        <v>5</v>
      </c>
      <c r="DS284" s="14">
        <f t="shared" si="563"/>
        <v>5</v>
      </c>
      <c r="DT284" s="14">
        <f t="shared" si="564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71"/>
        <v>12551</v>
      </c>
      <c r="EC284" s="14">
        <f t="shared" si="572"/>
        <v>12884</v>
      </c>
      <c r="ED284" s="14">
        <f t="shared" si="573"/>
        <v>14408</v>
      </c>
      <c r="EE284" s="14">
        <f t="shared" si="574"/>
        <v>14408</v>
      </c>
      <c r="EF284" s="14">
        <f t="shared" si="575"/>
        <v>15085</v>
      </c>
      <c r="EG284" s="14">
        <f t="shared" si="576"/>
        <v>6254</v>
      </c>
      <c r="EH284" s="14">
        <f t="shared" si="577"/>
        <v>6417</v>
      </c>
      <c r="EI284" s="14">
        <f t="shared" si="578"/>
        <v>6417</v>
      </c>
      <c r="EJ284" s="14">
        <f t="shared" si="579"/>
        <v>7145</v>
      </c>
      <c r="EK284" s="14">
        <f t="shared" si="580"/>
        <v>7475</v>
      </c>
      <c r="EL284" s="14">
        <f t="shared" si="581"/>
        <v>124410</v>
      </c>
      <c r="EM284" s="14">
        <f t="shared" si="582"/>
        <v>127540</v>
      </c>
      <c r="EN284" s="14">
        <f t="shared" si="583"/>
        <v>127540</v>
      </c>
      <c r="EO284" s="14">
        <f t="shared" si="584"/>
        <v>142580</v>
      </c>
      <c r="EP284" s="14">
        <f t="shared" si="585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  <c r="FF284" s="14">
        <f>INDEX(属性投放!$BP$6:$BP$85,(卡牌属性!$DU284-2)*20+卡牌属性!$DV284)</f>
        <v>2000</v>
      </c>
      <c r="FG284" s="14">
        <f>INDEX(属性投放!$BP$6:$BP$85,(卡牌属性!$DU284-2)*20+卡牌属性!$DV284)</f>
        <v>2000</v>
      </c>
      <c r="FH284" s="14">
        <f>INDEX(属性投放!$BP$6:$BP$85,(卡牌属性!$DU284-2)*20+卡牌属性!$DV284)</f>
        <v>2000</v>
      </c>
      <c r="FI284" s="14">
        <f>INDEX(属性投放!$BP$6:$BP$85,(卡牌属性!$DU284-2)*20+卡牌属性!$DV284)</f>
        <v>2000</v>
      </c>
      <c r="FJ284" s="14">
        <f>INDEX(属性投放!$BP$6:$BP$85,(卡牌属性!$DU284-2)*20+卡牌属性!$DV284)</f>
        <v>2000</v>
      </c>
      <c r="FK284" s="14">
        <f>INDEX(属性投放!$BQ$6:$BQ$85,(卡牌属性!$DU284-2)*20+卡牌属性!$DV284)</f>
        <v>1000</v>
      </c>
      <c r="FL284" s="14">
        <f>INDEX(属性投放!$BQ$6:$BQ$85,(卡牌属性!$DU284-2)*20+卡牌属性!$DV284)</f>
        <v>1000</v>
      </c>
      <c r="FM284" s="14">
        <f>INDEX(属性投放!$BQ$6:$BQ$85,(卡牌属性!$DU284-2)*20+卡牌属性!$DV284)</f>
        <v>1000</v>
      </c>
      <c r="FN284" s="14">
        <f>INDEX(属性投放!$BQ$6:$BQ$85,(卡牌属性!$DU284-2)*20+卡牌属性!$DV284)</f>
        <v>1000</v>
      </c>
      <c r="FO284" s="14">
        <f>INDEX(属性投放!$BQ$6:$BQ$85,(卡牌属性!$DU284-2)*20+卡牌属性!$DV284)</f>
        <v>1000</v>
      </c>
      <c r="FP284" s="14">
        <f>INDEX(属性投放!$BR$6:$BR$85,(卡牌属性!$DU284-2)*20+卡牌属性!$DV284)</f>
        <v>20000</v>
      </c>
      <c r="FQ284" s="14">
        <f>INDEX(属性投放!$BR$6:$BR$85,(卡牌属性!$DU284-2)*20+卡牌属性!$DV284)</f>
        <v>20000</v>
      </c>
      <c r="FR284" s="14">
        <f>INDEX(属性投放!$BR$6:$BR$85,(卡牌属性!$DU284-2)*20+卡牌属性!$DV284)</f>
        <v>20000</v>
      </c>
      <c r="FS284" s="14">
        <f>INDEX(属性投放!$BR$6:$BR$85,(卡牌属性!$DU284-2)*20+卡牌属性!$DV284)</f>
        <v>20000</v>
      </c>
      <c r="FT284" s="14">
        <f>INDEX(属性投放!$BR$6:$BR$85,(卡牌属性!$DU284-2)*20+卡牌属性!$DV284)</f>
        <v>20000</v>
      </c>
    </row>
    <row r="285" spans="31:176" ht="16.5" x14ac:dyDescent="0.2">
      <c r="AE285" s="13">
        <v>281</v>
      </c>
      <c r="AF285" s="13">
        <f t="shared" si="557"/>
        <v>15</v>
      </c>
      <c r="AG285" s="13">
        <f t="shared" si="542"/>
        <v>3</v>
      </c>
      <c r="AH285" s="14">
        <f t="shared" si="543"/>
        <v>1101015</v>
      </c>
      <c r="AI285" s="14" t="str">
        <f t="shared" si="544"/>
        <v>阎巧巧1突</v>
      </c>
      <c r="AJ285" s="25" t="s">
        <v>162</v>
      </c>
      <c r="AK285" s="14">
        <v>1</v>
      </c>
      <c r="AL285" s="14">
        <f t="shared" si="545"/>
        <v>1</v>
      </c>
      <c r="AM285" s="14">
        <f>INDEX(属性投放!$DE$6:$DE$85,(卡牌属性!AG285-2)*20+卡牌属性!AL285)</f>
        <v>80</v>
      </c>
      <c r="AN285" s="14">
        <f t="shared" ref="AN285:AQ304" si="586">$AM285</f>
        <v>80</v>
      </c>
      <c r="AO285" s="14">
        <f t="shared" si="586"/>
        <v>80</v>
      </c>
      <c r="AP285" s="14">
        <f t="shared" si="586"/>
        <v>80</v>
      </c>
      <c r="AQ285" s="14">
        <f t="shared" si="586"/>
        <v>80</v>
      </c>
      <c r="AR285" s="14">
        <f>INDEX(属性投放!$DF$6:$DF$85,(卡牌属性!AG285-2)*20+卡牌属性!AL285)</f>
        <v>0</v>
      </c>
      <c r="AS285" s="14">
        <f t="shared" ref="AS285:AV304" si="587">$AR285</f>
        <v>0</v>
      </c>
      <c r="AT285" s="14">
        <f t="shared" si="587"/>
        <v>0</v>
      </c>
      <c r="AU285" s="14">
        <f t="shared" si="587"/>
        <v>0</v>
      </c>
      <c r="AV285" s="14">
        <f t="shared" si="587"/>
        <v>0</v>
      </c>
      <c r="AW285" s="14">
        <f>INDEX(属性投放!$DG$6:$DG$85,(卡牌属性!AG285-2)*20+卡牌属性!AL285)</f>
        <v>300</v>
      </c>
      <c r="AX285" s="14">
        <f t="shared" ref="AX285:BA304" si="588">$AW285</f>
        <v>300</v>
      </c>
      <c r="AY285" s="14">
        <f t="shared" si="588"/>
        <v>300</v>
      </c>
      <c r="AZ285" s="14">
        <f t="shared" si="588"/>
        <v>300</v>
      </c>
      <c r="BA285" s="14">
        <f t="shared" si="588"/>
        <v>300</v>
      </c>
      <c r="BB285" s="14">
        <f>INDEX(属性投放!$DK$6:$DK$85,(卡牌属性!AG285-2)*20+卡牌属性!AL285)</f>
        <v>9</v>
      </c>
      <c r="BC285" s="14">
        <f t="shared" ref="BC285:BF304" si="589">$BB285</f>
        <v>9</v>
      </c>
      <c r="BD285" s="14">
        <f t="shared" si="589"/>
        <v>9</v>
      </c>
      <c r="BE285" s="14">
        <f t="shared" si="589"/>
        <v>9</v>
      </c>
      <c r="BF285" s="14">
        <f t="shared" si="589"/>
        <v>9</v>
      </c>
      <c r="BG285" s="14">
        <f>INDEX(属性投放!$DL$6:$DL$85,(卡牌属性!AG285-2)*20+卡牌属性!AL285)</f>
        <v>4</v>
      </c>
      <c r="BH285" s="14">
        <f t="shared" ref="BH285:BK304" si="590">$BG285</f>
        <v>4</v>
      </c>
      <c r="BI285" s="14">
        <f t="shared" si="590"/>
        <v>4</v>
      </c>
      <c r="BJ285" s="14">
        <f t="shared" si="590"/>
        <v>4</v>
      </c>
      <c r="BK285" s="14">
        <f t="shared" si="590"/>
        <v>4</v>
      </c>
      <c r="BL285" s="14">
        <f>INDEX(属性投放!$DM$6:$DM$85,(卡牌属性!AG285-2)*20+卡牌属性!AL285)</f>
        <v>45</v>
      </c>
      <c r="BM285" s="14">
        <f t="shared" ref="BM285:BP304" si="591">$BL285</f>
        <v>45</v>
      </c>
      <c r="BN285" s="14">
        <f t="shared" si="591"/>
        <v>45</v>
      </c>
      <c r="BO285" s="14">
        <f t="shared" si="591"/>
        <v>45</v>
      </c>
      <c r="BP285" s="14">
        <f t="shared" si="591"/>
        <v>45</v>
      </c>
      <c r="BU285" s="13">
        <v>281</v>
      </c>
      <c r="BV285" s="13">
        <f t="shared" si="546"/>
        <v>15</v>
      </c>
      <c r="BW285" s="14">
        <f t="shared" si="547"/>
        <v>2</v>
      </c>
      <c r="BX285" s="14">
        <f t="shared" si="548"/>
        <v>1102015</v>
      </c>
      <c r="BY285" s="14" t="str">
        <f t="shared" si="549"/>
        <v>于禁1突</v>
      </c>
      <c r="BZ285" s="25" t="s">
        <v>162</v>
      </c>
      <c r="CA285" s="14">
        <v>2</v>
      </c>
      <c r="CB285" s="14">
        <f t="shared" si="550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674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674</v>
      </c>
      <c r="CN285" s="14">
        <f>INDEX(属性投放!$BD$6:$BD$85,(BW285-2)*20+CB285)</f>
        <v>50</v>
      </c>
      <c r="CQ285" s="13">
        <v>281</v>
      </c>
      <c r="CR285" s="13">
        <f t="shared" si="558"/>
        <v>6</v>
      </c>
      <c r="CS285" s="13">
        <f t="shared" si="559"/>
        <v>21</v>
      </c>
      <c r="CT285" s="14">
        <f t="shared" si="560"/>
        <v>5</v>
      </c>
      <c r="CU285" s="14">
        <f t="shared" si="561"/>
        <v>1102006</v>
      </c>
      <c r="CV285" s="14" t="str">
        <f>INDEX($O$6:$O$36,CR285)&amp;"-"&amp;INDEX(属性投放!$AB$7:$AB$36,CX285)&amp;"-魂火-"&amp;CZ285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701</v>
      </c>
      <c r="CZ285" s="14">
        <f>INDEX(属性投放!$AM$7:$AM$58,CS285)</f>
        <v>3</v>
      </c>
      <c r="DA285" s="14">
        <f t="shared" si="551"/>
        <v>21</v>
      </c>
      <c r="DB285" s="14">
        <f>INDEX(属性投放!$AN$7:$AN$58,DA285)</f>
        <v>72</v>
      </c>
      <c r="DC285" s="14" t="s">
        <v>702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703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704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52"/>
        <v>1102015</v>
      </c>
      <c r="DQ285" s="14" t="str">
        <f t="shared" si="553"/>
        <v>于禁1突</v>
      </c>
      <c r="DR285" s="14">
        <f t="shared" si="562"/>
        <v>3</v>
      </c>
      <c r="DS285" s="14">
        <f t="shared" si="563"/>
        <v>3</v>
      </c>
      <c r="DT285" s="14">
        <f t="shared" si="564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  <c r="FF285" s="14">
        <f>INDEX(属性投放!$BP$6:$BP$85,(卡牌属性!$DU285-2)*20+卡牌属性!$DV285)</f>
        <v>25</v>
      </c>
      <c r="FG285" s="14">
        <f>INDEX(属性投放!$BP$6:$BP$85,(卡牌属性!$DU285-2)*20+卡牌属性!$DV285)</f>
        <v>25</v>
      </c>
      <c r="FH285" s="14">
        <f>INDEX(属性投放!$BP$6:$BP$85,(卡牌属性!$DU285-2)*20+卡牌属性!$DV285)</f>
        <v>25</v>
      </c>
      <c r="FI285" s="14">
        <f>INDEX(属性投放!$BP$6:$BP$85,(卡牌属性!$DU285-2)*20+卡牌属性!$DV285)</f>
        <v>25</v>
      </c>
      <c r="FJ285" s="14">
        <f>INDEX(属性投放!$BP$6:$BP$85,(卡牌属性!$DU285-2)*20+卡牌属性!$DV285)</f>
        <v>25</v>
      </c>
      <c r="FK285" s="14">
        <f>INDEX(属性投放!$BQ$6:$BQ$85,(卡牌属性!$DU285-2)*20+卡牌属性!$DV285)</f>
        <v>13</v>
      </c>
      <c r="FL285" s="14">
        <f>INDEX(属性投放!$BQ$6:$BQ$85,(卡牌属性!$DU285-2)*20+卡牌属性!$DV285)</f>
        <v>13</v>
      </c>
      <c r="FM285" s="14">
        <f>INDEX(属性投放!$BQ$6:$BQ$85,(卡牌属性!$DU285-2)*20+卡牌属性!$DV285)</f>
        <v>13</v>
      </c>
      <c r="FN285" s="14">
        <f>INDEX(属性投放!$BQ$6:$BQ$85,(卡牌属性!$DU285-2)*20+卡牌属性!$DV285)</f>
        <v>13</v>
      </c>
      <c r="FO285" s="14">
        <f>INDEX(属性投放!$BQ$6:$BQ$85,(卡牌属性!$DU285-2)*20+卡牌属性!$DV285)</f>
        <v>13</v>
      </c>
      <c r="FP285" s="14">
        <f>INDEX(属性投放!$BR$6:$BR$85,(卡牌属性!$DU285-2)*20+卡牌属性!$DV285)</f>
        <v>250</v>
      </c>
      <c r="FQ285" s="14">
        <f>INDEX(属性投放!$BR$6:$BR$85,(卡牌属性!$DU285-2)*20+卡牌属性!$DV285)</f>
        <v>250</v>
      </c>
      <c r="FR285" s="14">
        <f>INDEX(属性投放!$BR$6:$BR$85,(卡牌属性!$DU285-2)*20+卡牌属性!$DV285)</f>
        <v>250</v>
      </c>
      <c r="FS285" s="14">
        <f>INDEX(属性投放!$BR$6:$BR$85,(卡牌属性!$DU285-2)*20+卡牌属性!$DV285)</f>
        <v>250</v>
      </c>
      <c r="FT285" s="14">
        <f>INDEX(属性投放!$BR$6:$BR$85,(卡牌属性!$DU285-2)*20+卡牌属性!$DV285)</f>
        <v>250</v>
      </c>
    </row>
    <row r="286" spans="31:176" ht="16.5" x14ac:dyDescent="0.2">
      <c r="AE286" s="13">
        <v>282</v>
      </c>
      <c r="AF286" s="13">
        <f t="shared" si="557"/>
        <v>15</v>
      </c>
      <c r="AG286" s="13">
        <f t="shared" si="542"/>
        <v>3</v>
      </c>
      <c r="AH286" s="14">
        <f t="shared" si="543"/>
        <v>1101015</v>
      </c>
      <c r="AI286" s="14" t="str">
        <f t="shared" si="544"/>
        <v>阎巧巧2突</v>
      </c>
      <c r="AJ286" s="25" t="s">
        <v>162</v>
      </c>
      <c r="AK286" s="14">
        <v>1</v>
      </c>
      <c r="AL286" s="14">
        <f t="shared" si="545"/>
        <v>2</v>
      </c>
      <c r="AM286" s="14">
        <f>INDEX(属性投放!$DE$6:$DE$85,(卡牌属性!AG286-2)*20+卡牌属性!AL286)</f>
        <v>170</v>
      </c>
      <c r="AN286" s="14">
        <f t="shared" si="586"/>
        <v>170</v>
      </c>
      <c r="AO286" s="14">
        <f t="shared" si="586"/>
        <v>170</v>
      </c>
      <c r="AP286" s="14">
        <f t="shared" si="586"/>
        <v>170</v>
      </c>
      <c r="AQ286" s="14">
        <f t="shared" si="586"/>
        <v>170</v>
      </c>
      <c r="AR286" s="14">
        <f>INDEX(属性投放!$DF$6:$DF$85,(卡牌属性!AG286-2)*20+卡牌属性!AL286)</f>
        <v>40</v>
      </c>
      <c r="AS286" s="14">
        <f t="shared" si="587"/>
        <v>40</v>
      </c>
      <c r="AT286" s="14">
        <f t="shared" si="587"/>
        <v>40</v>
      </c>
      <c r="AU286" s="14">
        <f t="shared" si="587"/>
        <v>40</v>
      </c>
      <c r="AV286" s="14">
        <f t="shared" si="587"/>
        <v>40</v>
      </c>
      <c r="AW286" s="14">
        <f>INDEX(属性投放!$DG$6:$DG$85,(卡牌属性!AG286-2)*20+卡牌属性!AL286)</f>
        <v>750</v>
      </c>
      <c r="AX286" s="14">
        <f t="shared" si="588"/>
        <v>750</v>
      </c>
      <c r="AY286" s="14">
        <f t="shared" si="588"/>
        <v>750</v>
      </c>
      <c r="AZ286" s="14">
        <f t="shared" si="588"/>
        <v>750</v>
      </c>
      <c r="BA286" s="14">
        <f t="shared" si="588"/>
        <v>750</v>
      </c>
      <c r="BB286" s="14">
        <f>INDEX(属性投放!$DK$6:$DK$85,(卡牌属性!AG286-2)*20+卡牌属性!AL286)</f>
        <v>18</v>
      </c>
      <c r="BC286" s="14">
        <f t="shared" si="589"/>
        <v>18</v>
      </c>
      <c r="BD286" s="14">
        <f t="shared" si="589"/>
        <v>18</v>
      </c>
      <c r="BE286" s="14">
        <f t="shared" si="589"/>
        <v>18</v>
      </c>
      <c r="BF286" s="14">
        <f t="shared" si="589"/>
        <v>18</v>
      </c>
      <c r="BG286" s="14">
        <f>INDEX(属性投放!$DL$6:$DL$85,(卡牌属性!AG286-2)*20+卡牌属性!AL286)</f>
        <v>9</v>
      </c>
      <c r="BH286" s="14">
        <f t="shared" si="590"/>
        <v>9</v>
      </c>
      <c r="BI286" s="14">
        <f t="shared" si="590"/>
        <v>9</v>
      </c>
      <c r="BJ286" s="14">
        <f t="shared" si="590"/>
        <v>9</v>
      </c>
      <c r="BK286" s="14">
        <f t="shared" si="590"/>
        <v>9</v>
      </c>
      <c r="BL286" s="14">
        <f>INDEX(属性投放!$DM$6:$DM$85,(卡牌属性!AG286-2)*20+卡牌属性!AL286)</f>
        <v>90</v>
      </c>
      <c r="BM286" s="14">
        <f t="shared" si="591"/>
        <v>90</v>
      </c>
      <c r="BN286" s="14">
        <f t="shared" si="591"/>
        <v>90</v>
      </c>
      <c r="BO286" s="14">
        <f t="shared" si="591"/>
        <v>90</v>
      </c>
      <c r="BP286" s="14">
        <f t="shared" si="591"/>
        <v>90</v>
      </c>
      <c r="BU286" s="13">
        <v>282</v>
      </c>
      <c r="BV286" s="13">
        <f t="shared" si="546"/>
        <v>15</v>
      </c>
      <c r="BW286" s="14">
        <f t="shared" si="547"/>
        <v>2</v>
      </c>
      <c r="BX286" s="14">
        <f t="shared" si="548"/>
        <v>1102015</v>
      </c>
      <c r="BY286" s="14" t="str">
        <f t="shared" si="549"/>
        <v>于禁2突</v>
      </c>
      <c r="BZ286" s="25" t="s">
        <v>162</v>
      </c>
      <c r="CA286" s="14">
        <v>2</v>
      </c>
      <c r="CB286" s="14">
        <f t="shared" si="550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674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674</v>
      </c>
      <c r="CN286" s="14">
        <f>INDEX(属性投放!$BD$6:$BD$85,(BW286-2)*20+CB286)</f>
        <v>60</v>
      </c>
      <c r="CQ286" s="13">
        <v>282</v>
      </c>
      <c r="CR286" s="13">
        <f t="shared" si="558"/>
        <v>6</v>
      </c>
      <c r="CS286" s="13">
        <f t="shared" si="559"/>
        <v>22</v>
      </c>
      <c r="CT286" s="14">
        <f t="shared" si="560"/>
        <v>5</v>
      </c>
      <c r="CU286" s="14">
        <f t="shared" si="561"/>
        <v>1102006</v>
      </c>
      <c r="CV286" s="14" t="str">
        <f>INDEX($O$6:$O$36,CR286)&amp;"-"&amp;INDEX(属性投放!$AB$7:$AB$36,CX286)&amp;"-魂火-"&amp;CZ286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701</v>
      </c>
      <c r="CZ286" s="14">
        <f>INDEX(属性投放!$AM$7:$AM$58,CS286)</f>
        <v>1</v>
      </c>
      <c r="DA286" s="14">
        <f t="shared" si="551"/>
        <v>22</v>
      </c>
      <c r="DB286" s="14">
        <f>INDEX(属性投放!$AN$7:$AN$58,DA286)</f>
        <v>75</v>
      </c>
      <c r="DC286" s="14" t="s">
        <v>702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703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704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52"/>
        <v>1102015</v>
      </c>
      <c r="DQ286" s="14" t="str">
        <f t="shared" si="553"/>
        <v>于禁2突</v>
      </c>
      <c r="DR286" s="14">
        <f t="shared" si="562"/>
        <v>3</v>
      </c>
      <c r="DS286" s="14">
        <f t="shared" si="563"/>
        <v>3</v>
      </c>
      <c r="DT286" s="14">
        <f t="shared" si="564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92">EB285+$DY285+EQ285*$DX285</f>
        <v>145</v>
      </c>
      <c r="EC286" s="14">
        <f t="shared" ref="EC286:EC304" si="593">EC285+$DY285+ER285*$DX285</f>
        <v>174</v>
      </c>
      <c r="ED286" s="14">
        <f t="shared" ref="ED286:ED304" si="594">ED285+$DY285+ES285*$DX285</f>
        <v>207</v>
      </c>
      <c r="EE286" s="14">
        <f t="shared" ref="EE286:EE304" si="595">EE285+$DY285+ET285*$DX285</f>
        <v>207</v>
      </c>
      <c r="EF286" s="14">
        <f t="shared" ref="EF286:EF304" si="596">EF285+$DY285+EU285*$DX285</f>
        <v>265</v>
      </c>
      <c r="EG286" s="14">
        <f t="shared" ref="EG286:EG304" si="597">EG285+$DZ285+EV285*$DX285</f>
        <v>45</v>
      </c>
      <c r="EH286" s="14">
        <f t="shared" ref="EH286:EH304" si="598">EH285+$DZ285+EW285*$DX285</f>
        <v>50</v>
      </c>
      <c r="EI286" s="14">
        <f t="shared" ref="EI286:EI304" si="599">EI285+$DZ285+EX285*$DX285</f>
        <v>50</v>
      </c>
      <c r="EJ286" s="14">
        <f t="shared" ref="EJ286:EJ304" si="600">EJ285+$DZ285+EY285*$DX285</f>
        <v>59</v>
      </c>
      <c r="EK286" s="14">
        <f t="shared" ref="EK286:EK304" si="601">EK285+$DZ285+EZ285*$DX285</f>
        <v>68</v>
      </c>
      <c r="EL286" s="14">
        <f t="shared" ref="EL286:EL304" si="602">EL285+$EA285+FA285*$DX285</f>
        <v>750</v>
      </c>
      <c r="EM286" s="14">
        <f t="shared" ref="EM286:EM304" si="603">EM285+$EA285+FB285*$DX285</f>
        <v>840</v>
      </c>
      <c r="EN286" s="14">
        <f t="shared" ref="EN286:EN304" si="604">EN285+$EA285+FC285*$DX285</f>
        <v>840</v>
      </c>
      <c r="EO286" s="14">
        <f t="shared" ref="EO286:EO304" si="605">EO285+$EA285+FD285*$DX285</f>
        <v>970</v>
      </c>
      <c r="EP286" s="14">
        <f t="shared" ref="EP286:EP304" si="606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  <c r="FF286" s="14">
        <f>INDEX(属性投放!$BP$6:$BP$85,(卡牌属性!$DU286-2)*20+卡牌属性!$DV286)</f>
        <v>30</v>
      </c>
      <c r="FG286" s="14">
        <f>INDEX(属性投放!$BP$6:$BP$85,(卡牌属性!$DU286-2)*20+卡牌属性!$DV286)</f>
        <v>30</v>
      </c>
      <c r="FH286" s="14">
        <f>INDEX(属性投放!$BP$6:$BP$85,(卡牌属性!$DU286-2)*20+卡牌属性!$DV286)</f>
        <v>30</v>
      </c>
      <c r="FI286" s="14">
        <f>INDEX(属性投放!$BP$6:$BP$85,(卡牌属性!$DU286-2)*20+卡牌属性!$DV286)</f>
        <v>30</v>
      </c>
      <c r="FJ286" s="14">
        <f>INDEX(属性投放!$BP$6:$BP$85,(卡牌属性!$DU286-2)*20+卡牌属性!$DV286)</f>
        <v>30</v>
      </c>
      <c r="FK286" s="14">
        <f>INDEX(属性投放!$BQ$6:$BQ$85,(卡牌属性!$DU286-2)*20+卡牌属性!$DV286)</f>
        <v>15</v>
      </c>
      <c r="FL286" s="14">
        <f>INDEX(属性投放!$BQ$6:$BQ$85,(卡牌属性!$DU286-2)*20+卡牌属性!$DV286)</f>
        <v>15</v>
      </c>
      <c r="FM286" s="14">
        <f>INDEX(属性投放!$BQ$6:$BQ$85,(卡牌属性!$DU286-2)*20+卡牌属性!$DV286)</f>
        <v>15</v>
      </c>
      <c r="FN286" s="14">
        <f>INDEX(属性投放!$BQ$6:$BQ$85,(卡牌属性!$DU286-2)*20+卡牌属性!$DV286)</f>
        <v>15</v>
      </c>
      <c r="FO286" s="14">
        <f>INDEX(属性投放!$BQ$6:$BQ$85,(卡牌属性!$DU286-2)*20+卡牌属性!$DV286)</f>
        <v>15</v>
      </c>
      <c r="FP286" s="14">
        <f>INDEX(属性投放!$BR$6:$BR$85,(卡牌属性!$DU286-2)*20+卡牌属性!$DV286)</f>
        <v>300</v>
      </c>
      <c r="FQ286" s="14">
        <f>INDEX(属性投放!$BR$6:$BR$85,(卡牌属性!$DU286-2)*20+卡牌属性!$DV286)</f>
        <v>300</v>
      </c>
      <c r="FR286" s="14">
        <f>INDEX(属性投放!$BR$6:$BR$85,(卡牌属性!$DU286-2)*20+卡牌属性!$DV286)</f>
        <v>300</v>
      </c>
      <c r="FS286" s="14">
        <f>INDEX(属性投放!$BR$6:$BR$85,(卡牌属性!$DU286-2)*20+卡牌属性!$DV286)</f>
        <v>300</v>
      </c>
      <c r="FT286" s="14">
        <f>INDEX(属性投放!$BR$6:$BR$85,(卡牌属性!$DU286-2)*20+卡牌属性!$DV286)</f>
        <v>300</v>
      </c>
    </row>
    <row r="287" spans="31:176" ht="16.5" x14ac:dyDescent="0.2">
      <c r="AE287" s="13">
        <v>283</v>
      </c>
      <c r="AF287" s="13">
        <f t="shared" si="557"/>
        <v>15</v>
      </c>
      <c r="AG287" s="13">
        <f t="shared" si="542"/>
        <v>3</v>
      </c>
      <c r="AH287" s="14">
        <f t="shared" si="543"/>
        <v>1101015</v>
      </c>
      <c r="AI287" s="14" t="str">
        <f t="shared" si="544"/>
        <v>阎巧巧3突</v>
      </c>
      <c r="AJ287" s="25" t="s">
        <v>162</v>
      </c>
      <c r="AK287" s="14">
        <v>1</v>
      </c>
      <c r="AL287" s="14">
        <f t="shared" si="545"/>
        <v>3</v>
      </c>
      <c r="AM287" s="14">
        <f>INDEX(属性投放!$DE$6:$DE$85,(卡牌属性!AG287-2)*20+卡牌属性!AL287)</f>
        <v>215</v>
      </c>
      <c r="AN287" s="14">
        <f t="shared" si="586"/>
        <v>215</v>
      </c>
      <c r="AO287" s="14">
        <f t="shared" si="586"/>
        <v>215</v>
      </c>
      <c r="AP287" s="14">
        <f t="shared" si="586"/>
        <v>215</v>
      </c>
      <c r="AQ287" s="14">
        <f t="shared" si="586"/>
        <v>215</v>
      </c>
      <c r="AR287" s="14">
        <f>INDEX(属性投放!$DF$6:$DF$85,(卡牌属性!AG287-2)*20+卡牌属性!AL287)</f>
        <v>63</v>
      </c>
      <c r="AS287" s="14">
        <f t="shared" si="587"/>
        <v>63</v>
      </c>
      <c r="AT287" s="14">
        <f t="shared" si="587"/>
        <v>63</v>
      </c>
      <c r="AU287" s="14">
        <f t="shared" si="587"/>
        <v>63</v>
      </c>
      <c r="AV287" s="14">
        <f t="shared" si="587"/>
        <v>63</v>
      </c>
      <c r="AW287" s="14">
        <f>INDEX(属性投放!$DG$6:$DG$85,(卡牌属性!AG287-2)*20+卡牌属性!AL287)</f>
        <v>975</v>
      </c>
      <c r="AX287" s="14">
        <f t="shared" si="588"/>
        <v>975</v>
      </c>
      <c r="AY287" s="14">
        <f t="shared" si="588"/>
        <v>975</v>
      </c>
      <c r="AZ287" s="14">
        <f t="shared" si="588"/>
        <v>975</v>
      </c>
      <c r="BA287" s="14">
        <f t="shared" si="588"/>
        <v>975</v>
      </c>
      <c r="BB287" s="14">
        <f>INDEX(属性投放!$DK$6:$DK$85,(卡牌属性!AG287-2)*20+卡牌属性!AL287)</f>
        <v>18</v>
      </c>
      <c r="BC287" s="14">
        <f t="shared" si="589"/>
        <v>18</v>
      </c>
      <c r="BD287" s="14">
        <f t="shared" si="589"/>
        <v>18</v>
      </c>
      <c r="BE287" s="14">
        <f t="shared" si="589"/>
        <v>18</v>
      </c>
      <c r="BF287" s="14">
        <f t="shared" si="589"/>
        <v>18</v>
      </c>
      <c r="BG287" s="14">
        <f>INDEX(属性投放!$DL$6:$DL$85,(卡牌属性!AG287-2)*20+卡牌属性!AL287)</f>
        <v>9</v>
      </c>
      <c r="BH287" s="14">
        <f t="shared" si="590"/>
        <v>9</v>
      </c>
      <c r="BI287" s="14">
        <f t="shared" si="590"/>
        <v>9</v>
      </c>
      <c r="BJ287" s="14">
        <f t="shared" si="590"/>
        <v>9</v>
      </c>
      <c r="BK287" s="14">
        <f t="shared" si="590"/>
        <v>9</v>
      </c>
      <c r="BL287" s="14">
        <f>INDEX(属性投放!$DM$6:$DM$85,(卡牌属性!AG287-2)*20+卡牌属性!AL287)</f>
        <v>90</v>
      </c>
      <c r="BM287" s="14">
        <f t="shared" si="591"/>
        <v>90</v>
      </c>
      <c r="BN287" s="14">
        <f t="shared" si="591"/>
        <v>90</v>
      </c>
      <c r="BO287" s="14">
        <f t="shared" si="591"/>
        <v>90</v>
      </c>
      <c r="BP287" s="14">
        <f t="shared" si="591"/>
        <v>90</v>
      </c>
      <c r="BU287" s="13">
        <v>283</v>
      </c>
      <c r="BV287" s="13">
        <f t="shared" si="546"/>
        <v>15</v>
      </c>
      <c r="BW287" s="14">
        <f t="shared" si="547"/>
        <v>2</v>
      </c>
      <c r="BX287" s="14">
        <f t="shared" si="548"/>
        <v>1102015</v>
      </c>
      <c r="BY287" s="14" t="str">
        <f t="shared" si="549"/>
        <v>于禁3突</v>
      </c>
      <c r="BZ287" s="25" t="s">
        <v>162</v>
      </c>
      <c r="CA287" s="14">
        <v>2</v>
      </c>
      <c r="CB287" s="14">
        <f t="shared" si="550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674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674</v>
      </c>
      <c r="CN287" s="14">
        <f>INDEX(属性投放!$BD$6:$BD$85,(BW287-2)*20+CB287)</f>
        <v>60</v>
      </c>
      <c r="CQ287" s="13">
        <v>283</v>
      </c>
      <c r="CR287" s="13">
        <f t="shared" si="558"/>
        <v>6</v>
      </c>
      <c r="CS287" s="13">
        <f t="shared" si="559"/>
        <v>23</v>
      </c>
      <c r="CT287" s="14">
        <f t="shared" si="560"/>
        <v>5</v>
      </c>
      <c r="CU287" s="14">
        <f t="shared" si="561"/>
        <v>1102006</v>
      </c>
      <c r="CV287" s="14" t="str">
        <f>INDEX($O$6:$O$36,CR287)&amp;"-"&amp;INDEX(属性投放!$AB$7:$AB$36,CX287)&amp;"-魂火-"&amp;CZ287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701</v>
      </c>
      <c r="CZ287" s="14">
        <f>INDEX(属性投放!$AM$7:$AM$58,CS287)</f>
        <v>2</v>
      </c>
      <c r="DA287" s="14">
        <f t="shared" si="551"/>
        <v>23</v>
      </c>
      <c r="DB287" s="14">
        <f>INDEX(属性投放!$AN$7:$AN$58,DA287)</f>
        <v>77</v>
      </c>
      <c r="DC287" s="14" t="s">
        <v>702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703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704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52"/>
        <v>1102015</v>
      </c>
      <c r="DQ287" s="14" t="str">
        <f t="shared" si="553"/>
        <v>于禁3突</v>
      </c>
      <c r="DR287" s="14">
        <f t="shared" si="562"/>
        <v>3</v>
      </c>
      <c r="DS287" s="14">
        <f t="shared" si="563"/>
        <v>3</v>
      </c>
      <c r="DT287" s="14">
        <f t="shared" si="564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92"/>
        <v>235</v>
      </c>
      <c r="EC287" s="14">
        <f t="shared" si="593"/>
        <v>284</v>
      </c>
      <c r="ED287" s="14">
        <f t="shared" si="594"/>
        <v>337</v>
      </c>
      <c r="EE287" s="14">
        <f t="shared" si="595"/>
        <v>337</v>
      </c>
      <c r="EF287" s="14">
        <f t="shared" si="596"/>
        <v>415</v>
      </c>
      <c r="EG287" s="14">
        <f t="shared" si="597"/>
        <v>90</v>
      </c>
      <c r="EH287" s="14">
        <f t="shared" si="598"/>
        <v>105</v>
      </c>
      <c r="EI287" s="14">
        <f t="shared" si="599"/>
        <v>105</v>
      </c>
      <c r="EJ287" s="14">
        <f t="shared" si="600"/>
        <v>124</v>
      </c>
      <c r="EK287" s="14">
        <f t="shared" si="601"/>
        <v>143</v>
      </c>
      <c r="EL287" s="14">
        <f t="shared" si="602"/>
        <v>1650</v>
      </c>
      <c r="EM287" s="14">
        <f t="shared" si="603"/>
        <v>1940</v>
      </c>
      <c r="EN287" s="14">
        <f t="shared" si="604"/>
        <v>1940</v>
      </c>
      <c r="EO287" s="14">
        <f t="shared" si="605"/>
        <v>2270</v>
      </c>
      <c r="EP287" s="14">
        <f t="shared" si="606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  <c r="FF287" s="14">
        <f>INDEX(属性投放!$BP$6:$BP$85,(卡牌属性!$DU287-2)*20+卡牌属性!$DV287)</f>
        <v>50</v>
      </c>
      <c r="FG287" s="14">
        <f>INDEX(属性投放!$BP$6:$BP$85,(卡牌属性!$DU287-2)*20+卡牌属性!$DV287)</f>
        <v>50</v>
      </c>
      <c r="FH287" s="14">
        <f>INDEX(属性投放!$BP$6:$BP$85,(卡牌属性!$DU287-2)*20+卡牌属性!$DV287)</f>
        <v>50</v>
      </c>
      <c r="FI287" s="14">
        <f>INDEX(属性投放!$BP$6:$BP$85,(卡牌属性!$DU287-2)*20+卡牌属性!$DV287)</f>
        <v>50</v>
      </c>
      <c r="FJ287" s="14">
        <f>INDEX(属性投放!$BP$6:$BP$85,(卡牌属性!$DU287-2)*20+卡牌属性!$DV287)</f>
        <v>50</v>
      </c>
      <c r="FK287" s="14">
        <f>INDEX(属性投放!$BQ$6:$BQ$85,(卡牌属性!$DU287-2)*20+卡牌属性!$DV287)</f>
        <v>25</v>
      </c>
      <c r="FL287" s="14">
        <f>INDEX(属性投放!$BQ$6:$BQ$85,(卡牌属性!$DU287-2)*20+卡牌属性!$DV287)</f>
        <v>25</v>
      </c>
      <c r="FM287" s="14">
        <f>INDEX(属性投放!$BQ$6:$BQ$85,(卡牌属性!$DU287-2)*20+卡牌属性!$DV287)</f>
        <v>25</v>
      </c>
      <c r="FN287" s="14">
        <f>INDEX(属性投放!$BQ$6:$BQ$85,(卡牌属性!$DU287-2)*20+卡牌属性!$DV287)</f>
        <v>25</v>
      </c>
      <c r="FO287" s="14">
        <f>INDEX(属性投放!$BQ$6:$BQ$85,(卡牌属性!$DU287-2)*20+卡牌属性!$DV287)</f>
        <v>25</v>
      </c>
      <c r="FP287" s="14">
        <f>INDEX(属性投放!$BR$6:$BR$85,(卡牌属性!$DU287-2)*20+卡牌属性!$DV287)</f>
        <v>500</v>
      </c>
      <c r="FQ287" s="14">
        <f>INDEX(属性投放!$BR$6:$BR$85,(卡牌属性!$DU287-2)*20+卡牌属性!$DV287)</f>
        <v>500</v>
      </c>
      <c r="FR287" s="14">
        <f>INDEX(属性投放!$BR$6:$BR$85,(卡牌属性!$DU287-2)*20+卡牌属性!$DV287)</f>
        <v>500</v>
      </c>
      <c r="FS287" s="14">
        <f>INDEX(属性投放!$BR$6:$BR$85,(卡牌属性!$DU287-2)*20+卡牌属性!$DV287)</f>
        <v>500</v>
      </c>
      <c r="FT287" s="14">
        <f>INDEX(属性投放!$BR$6:$BR$85,(卡牌属性!$DU287-2)*20+卡牌属性!$DV287)</f>
        <v>500</v>
      </c>
    </row>
    <row r="288" spans="31:176" ht="16.5" x14ac:dyDescent="0.2">
      <c r="AE288" s="13">
        <v>284</v>
      </c>
      <c r="AF288" s="13">
        <f t="shared" si="557"/>
        <v>15</v>
      </c>
      <c r="AG288" s="13">
        <f t="shared" si="542"/>
        <v>3</v>
      </c>
      <c r="AH288" s="14">
        <f t="shared" si="543"/>
        <v>1101015</v>
      </c>
      <c r="AI288" s="14" t="str">
        <f t="shared" si="544"/>
        <v>阎巧巧4突</v>
      </c>
      <c r="AJ288" s="25" t="s">
        <v>162</v>
      </c>
      <c r="AK288" s="14">
        <v>1</v>
      </c>
      <c r="AL288" s="14">
        <f t="shared" si="545"/>
        <v>4</v>
      </c>
      <c r="AM288" s="14">
        <f>INDEX(属性投放!$DE$6:$DE$85,(卡牌属性!AG288-2)*20+卡牌属性!AL288)</f>
        <v>440</v>
      </c>
      <c r="AN288" s="14">
        <f t="shared" si="586"/>
        <v>440</v>
      </c>
      <c r="AO288" s="14">
        <f t="shared" si="586"/>
        <v>440</v>
      </c>
      <c r="AP288" s="14">
        <f t="shared" si="586"/>
        <v>440</v>
      </c>
      <c r="AQ288" s="14">
        <f t="shared" si="586"/>
        <v>440</v>
      </c>
      <c r="AR288" s="14">
        <f>INDEX(属性投放!$DF$6:$DF$85,(卡牌属性!AG288-2)*20+卡牌属性!AL288)</f>
        <v>176</v>
      </c>
      <c r="AS288" s="14">
        <f t="shared" si="587"/>
        <v>176</v>
      </c>
      <c r="AT288" s="14">
        <f t="shared" si="587"/>
        <v>176</v>
      </c>
      <c r="AU288" s="14">
        <f t="shared" si="587"/>
        <v>176</v>
      </c>
      <c r="AV288" s="14">
        <f t="shared" si="587"/>
        <v>176</v>
      </c>
      <c r="AW288" s="14">
        <f>INDEX(属性投放!$DG$6:$DG$85,(卡牌属性!AG288-2)*20+卡牌属性!AL288)</f>
        <v>2100</v>
      </c>
      <c r="AX288" s="14">
        <f t="shared" si="588"/>
        <v>2100</v>
      </c>
      <c r="AY288" s="14">
        <f t="shared" si="588"/>
        <v>2100</v>
      </c>
      <c r="AZ288" s="14">
        <f t="shared" si="588"/>
        <v>2100</v>
      </c>
      <c r="BA288" s="14">
        <f t="shared" si="588"/>
        <v>2100</v>
      </c>
      <c r="BB288" s="14">
        <f>INDEX(属性投放!$DK$6:$DK$85,(卡牌属性!AG288-2)*20+卡牌属性!AL288)</f>
        <v>32</v>
      </c>
      <c r="BC288" s="14">
        <f t="shared" si="589"/>
        <v>32</v>
      </c>
      <c r="BD288" s="14">
        <f t="shared" si="589"/>
        <v>32</v>
      </c>
      <c r="BE288" s="14">
        <f t="shared" si="589"/>
        <v>32</v>
      </c>
      <c r="BF288" s="14">
        <f t="shared" si="589"/>
        <v>32</v>
      </c>
      <c r="BG288" s="14">
        <f>INDEX(属性投放!$DL$6:$DL$85,(卡牌属性!AG288-2)*20+卡牌属性!AL288)</f>
        <v>16</v>
      </c>
      <c r="BH288" s="14">
        <f t="shared" si="590"/>
        <v>16</v>
      </c>
      <c r="BI288" s="14">
        <f t="shared" si="590"/>
        <v>16</v>
      </c>
      <c r="BJ288" s="14">
        <f t="shared" si="590"/>
        <v>16</v>
      </c>
      <c r="BK288" s="14">
        <f t="shared" si="590"/>
        <v>16</v>
      </c>
      <c r="BL288" s="14">
        <f>INDEX(属性投放!$DM$6:$DM$85,(卡牌属性!AG288-2)*20+卡牌属性!AL288)</f>
        <v>160</v>
      </c>
      <c r="BM288" s="14">
        <f t="shared" si="591"/>
        <v>160</v>
      </c>
      <c r="BN288" s="14">
        <f t="shared" si="591"/>
        <v>160</v>
      </c>
      <c r="BO288" s="14">
        <f t="shared" si="591"/>
        <v>160</v>
      </c>
      <c r="BP288" s="14">
        <f t="shared" si="591"/>
        <v>160</v>
      </c>
      <c r="BU288" s="13">
        <v>284</v>
      </c>
      <c r="BV288" s="13">
        <f t="shared" si="546"/>
        <v>15</v>
      </c>
      <c r="BW288" s="14">
        <f t="shared" si="547"/>
        <v>2</v>
      </c>
      <c r="BX288" s="14">
        <f t="shared" si="548"/>
        <v>1102015</v>
      </c>
      <c r="BY288" s="14" t="str">
        <f t="shared" si="549"/>
        <v>于禁4突</v>
      </c>
      <c r="BZ288" s="25" t="s">
        <v>162</v>
      </c>
      <c r="CA288" s="14">
        <v>2</v>
      </c>
      <c r="CB288" s="14">
        <f t="shared" si="550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674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674</v>
      </c>
      <c r="CN288" s="14">
        <f>INDEX(属性投放!$BD$6:$BD$85,(BW288-2)*20+CB288)</f>
        <v>80</v>
      </c>
      <c r="CQ288" s="13">
        <v>284</v>
      </c>
      <c r="CR288" s="13">
        <f t="shared" si="558"/>
        <v>6</v>
      </c>
      <c r="CS288" s="13">
        <f t="shared" si="559"/>
        <v>24</v>
      </c>
      <c r="CT288" s="14">
        <f t="shared" si="560"/>
        <v>5</v>
      </c>
      <c r="CU288" s="14">
        <f t="shared" si="561"/>
        <v>1102006</v>
      </c>
      <c r="CV288" s="14" t="str">
        <f>INDEX($O$6:$O$36,CR288)&amp;"-"&amp;INDEX(属性投放!$AB$7:$AB$36,CX288)&amp;"-魂火-"&amp;CZ288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701</v>
      </c>
      <c r="CZ288" s="14">
        <f>INDEX(属性投放!$AM$7:$AM$58,CS288)</f>
        <v>3</v>
      </c>
      <c r="DA288" s="14">
        <f t="shared" si="551"/>
        <v>24</v>
      </c>
      <c r="DB288" s="14">
        <f>INDEX(属性投放!$AN$7:$AN$58,DA288)</f>
        <v>80</v>
      </c>
      <c r="DC288" s="14" t="s">
        <v>702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703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704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52"/>
        <v>1102015</v>
      </c>
      <c r="DQ288" s="14" t="str">
        <f t="shared" si="553"/>
        <v>于禁4突</v>
      </c>
      <c r="DR288" s="14">
        <f t="shared" si="562"/>
        <v>3</v>
      </c>
      <c r="DS288" s="14">
        <f t="shared" si="563"/>
        <v>3</v>
      </c>
      <c r="DT288" s="14">
        <f t="shared" si="564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92"/>
        <v>345</v>
      </c>
      <c r="EC288" s="14">
        <f t="shared" si="593"/>
        <v>414</v>
      </c>
      <c r="ED288" s="14">
        <f t="shared" si="594"/>
        <v>487</v>
      </c>
      <c r="EE288" s="14">
        <f t="shared" si="595"/>
        <v>487</v>
      </c>
      <c r="EF288" s="14">
        <f t="shared" si="596"/>
        <v>585</v>
      </c>
      <c r="EG288" s="14">
        <f t="shared" si="597"/>
        <v>145</v>
      </c>
      <c r="EH288" s="14">
        <f t="shared" si="598"/>
        <v>170</v>
      </c>
      <c r="EI288" s="14">
        <f t="shared" si="599"/>
        <v>170</v>
      </c>
      <c r="EJ288" s="14">
        <f t="shared" si="600"/>
        <v>199</v>
      </c>
      <c r="EK288" s="14">
        <f t="shared" si="601"/>
        <v>228</v>
      </c>
      <c r="EL288" s="14">
        <f t="shared" si="602"/>
        <v>2750</v>
      </c>
      <c r="EM288" s="14">
        <f t="shared" si="603"/>
        <v>3240</v>
      </c>
      <c r="EN288" s="14">
        <f t="shared" si="604"/>
        <v>3240</v>
      </c>
      <c r="EO288" s="14">
        <f t="shared" si="605"/>
        <v>3770</v>
      </c>
      <c r="EP288" s="14">
        <f t="shared" si="606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  <c r="FF288" s="14">
        <f>INDEX(属性投放!$BP$6:$BP$85,(卡牌属性!$DU288-2)*20+卡牌属性!$DV288)</f>
        <v>60</v>
      </c>
      <c r="FG288" s="14">
        <f>INDEX(属性投放!$BP$6:$BP$85,(卡牌属性!$DU288-2)*20+卡牌属性!$DV288)</f>
        <v>60</v>
      </c>
      <c r="FH288" s="14">
        <f>INDEX(属性投放!$BP$6:$BP$85,(卡牌属性!$DU288-2)*20+卡牌属性!$DV288)</f>
        <v>60</v>
      </c>
      <c r="FI288" s="14">
        <f>INDEX(属性投放!$BP$6:$BP$85,(卡牌属性!$DU288-2)*20+卡牌属性!$DV288)</f>
        <v>60</v>
      </c>
      <c r="FJ288" s="14">
        <f>INDEX(属性投放!$BP$6:$BP$85,(卡牌属性!$DU288-2)*20+卡牌属性!$DV288)</f>
        <v>60</v>
      </c>
      <c r="FK288" s="14">
        <f>INDEX(属性投放!$BQ$6:$BQ$85,(卡牌属性!$DU288-2)*20+卡牌属性!$DV288)</f>
        <v>30</v>
      </c>
      <c r="FL288" s="14">
        <f>INDEX(属性投放!$BQ$6:$BQ$85,(卡牌属性!$DU288-2)*20+卡牌属性!$DV288)</f>
        <v>30</v>
      </c>
      <c r="FM288" s="14">
        <f>INDEX(属性投放!$BQ$6:$BQ$85,(卡牌属性!$DU288-2)*20+卡牌属性!$DV288)</f>
        <v>30</v>
      </c>
      <c r="FN288" s="14">
        <f>INDEX(属性投放!$BQ$6:$BQ$85,(卡牌属性!$DU288-2)*20+卡牌属性!$DV288)</f>
        <v>30</v>
      </c>
      <c r="FO288" s="14">
        <f>INDEX(属性投放!$BQ$6:$BQ$85,(卡牌属性!$DU288-2)*20+卡牌属性!$DV288)</f>
        <v>30</v>
      </c>
      <c r="FP288" s="14">
        <f>INDEX(属性投放!$BR$6:$BR$85,(卡牌属性!$DU288-2)*20+卡牌属性!$DV288)</f>
        <v>600</v>
      </c>
      <c r="FQ288" s="14">
        <f>INDEX(属性投放!$BR$6:$BR$85,(卡牌属性!$DU288-2)*20+卡牌属性!$DV288)</f>
        <v>600</v>
      </c>
      <c r="FR288" s="14">
        <f>INDEX(属性投放!$BR$6:$BR$85,(卡牌属性!$DU288-2)*20+卡牌属性!$DV288)</f>
        <v>600</v>
      </c>
      <c r="FS288" s="14">
        <f>INDEX(属性投放!$BR$6:$BR$85,(卡牌属性!$DU288-2)*20+卡牌属性!$DV288)</f>
        <v>600</v>
      </c>
      <c r="FT288" s="14">
        <f>INDEX(属性投放!$BR$6:$BR$85,(卡牌属性!$DU288-2)*20+卡牌属性!$DV288)</f>
        <v>600</v>
      </c>
    </row>
    <row r="289" spans="31:176" ht="16.5" x14ac:dyDescent="0.2">
      <c r="AE289" s="13">
        <v>285</v>
      </c>
      <c r="AF289" s="13">
        <f t="shared" si="557"/>
        <v>15</v>
      </c>
      <c r="AG289" s="13">
        <f t="shared" si="542"/>
        <v>3</v>
      </c>
      <c r="AH289" s="14">
        <f t="shared" si="543"/>
        <v>1101015</v>
      </c>
      <c r="AI289" s="14" t="str">
        <f t="shared" si="544"/>
        <v>阎巧巧5突</v>
      </c>
      <c r="AJ289" s="25" t="s">
        <v>162</v>
      </c>
      <c r="AK289" s="14">
        <v>1</v>
      </c>
      <c r="AL289" s="14">
        <f t="shared" si="545"/>
        <v>5</v>
      </c>
      <c r="AM289" s="14">
        <f>INDEX(属性投放!$DE$6:$DE$85,(卡牌属性!AG289-2)*20+卡牌属性!AL289)</f>
        <v>531</v>
      </c>
      <c r="AN289" s="14">
        <f t="shared" si="586"/>
        <v>531</v>
      </c>
      <c r="AO289" s="14">
        <f t="shared" si="586"/>
        <v>531</v>
      </c>
      <c r="AP289" s="14">
        <f t="shared" si="586"/>
        <v>531</v>
      </c>
      <c r="AQ289" s="14">
        <f t="shared" si="586"/>
        <v>531</v>
      </c>
      <c r="AR289" s="14">
        <f>INDEX(属性投放!$DF$6:$DF$85,(卡牌属性!AG289-2)*20+卡牌属性!AL289)</f>
        <v>222</v>
      </c>
      <c r="AS289" s="14">
        <f t="shared" si="587"/>
        <v>222</v>
      </c>
      <c r="AT289" s="14">
        <f t="shared" si="587"/>
        <v>222</v>
      </c>
      <c r="AU289" s="14">
        <f t="shared" si="587"/>
        <v>222</v>
      </c>
      <c r="AV289" s="14">
        <f t="shared" si="587"/>
        <v>222</v>
      </c>
      <c r="AW289" s="14">
        <f>INDEX(属性投放!$DG$6:$DG$85,(卡牌属性!AG289-2)*20+卡牌属性!AL289)</f>
        <v>2555</v>
      </c>
      <c r="AX289" s="14">
        <f t="shared" si="588"/>
        <v>2555</v>
      </c>
      <c r="AY289" s="14">
        <f t="shared" si="588"/>
        <v>2555</v>
      </c>
      <c r="AZ289" s="14">
        <f t="shared" si="588"/>
        <v>2555</v>
      </c>
      <c r="BA289" s="14">
        <f t="shared" si="588"/>
        <v>2555</v>
      </c>
      <c r="BB289" s="14">
        <f>INDEX(属性投放!$DK$6:$DK$85,(卡牌属性!AG289-2)*20+卡牌属性!AL289)</f>
        <v>32</v>
      </c>
      <c r="BC289" s="14">
        <f t="shared" si="589"/>
        <v>32</v>
      </c>
      <c r="BD289" s="14">
        <f t="shared" si="589"/>
        <v>32</v>
      </c>
      <c r="BE289" s="14">
        <f t="shared" si="589"/>
        <v>32</v>
      </c>
      <c r="BF289" s="14">
        <f t="shared" si="589"/>
        <v>32</v>
      </c>
      <c r="BG289" s="14">
        <f>INDEX(属性投放!$DL$6:$DL$85,(卡牌属性!AG289-2)*20+卡牌属性!AL289)</f>
        <v>16</v>
      </c>
      <c r="BH289" s="14">
        <f t="shared" si="590"/>
        <v>16</v>
      </c>
      <c r="BI289" s="14">
        <f t="shared" si="590"/>
        <v>16</v>
      </c>
      <c r="BJ289" s="14">
        <f t="shared" si="590"/>
        <v>16</v>
      </c>
      <c r="BK289" s="14">
        <f t="shared" si="590"/>
        <v>16</v>
      </c>
      <c r="BL289" s="14">
        <f>INDEX(属性投放!$DM$6:$DM$85,(卡牌属性!AG289-2)*20+卡牌属性!AL289)</f>
        <v>160</v>
      </c>
      <c r="BM289" s="14">
        <f t="shared" si="591"/>
        <v>160</v>
      </c>
      <c r="BN289" s="14">
        <f t="shared" si="591"/>
        <v>160</v>
      </c>
      <c r="BO289" s="14">
        <f t="shared" si="591"/>
        <v>160</v>
      </c>
      <c r="BP289" s="14">
        <f t="shared" si="591"/>
        <v>160</v>
      </c>
      <c r="BU289" s="13">
        <v>285</v>
      </c>
      <c r="BV289" s="13">
        <f t="shared" si="546"/>
        <v>15</v>
      </c>
      <c r="BW289" s="14">
        <f t="shared" si="547"/>
        <v>2</v>
      </c>
      <c r="BX289" s="14">
        <f t="shared" si="548"/>
        <v>1102015</v>
      </c>
      <c r="BY289" s="14" t="str">
        <f t="shared" si="549"/>
        <v>于禁5突</v>
      </c>
      <c r="BZ289" s="25" t="s">
        <v>162</v>
      </c>
      <c r="CA289" s="14">
        <v>2</v>
      </c>
      <c r="CB289" s="14">
        <f t="shared" si="550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674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674</v>
      </c>
      <c r="CN289" s="14">
        <f>INDEX(属性投放!$BD$6:$BD$85,(BW289-2)*20+CB289)</f>
        <v>80</v>
      </c>
      <c r="CQ289" s="13">
        <v>285</v>
      </c>
      <c r="CR289" s="13">
        <f t="shared" si="558"/>
        <v>6</v>
      </c>
      <c r="CS289" s="13">
        <f t="shared" si="559"/>
        <v>25</v>
      </c>
      <c r="CT289" s="14">
        <f t="shared" si="560"/>
        <v>5</v>
      </c>
      <c r="CU289" s="14">
        <f t="shared" si="561"/>
        <v>1102006</v>
      </c>
      <c r="CV289" s="14" t="str">
        <f>INDEX($O$6:$O$36,CR289)&amp;"-"&amp;INDEX(属性投放!$AB$7:$AB$36,CX289)&amp;"-魂火-"&amp;CZ289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701</v>
      </c>
      <c r="CZ289" s="14">
        <f>INDEX(属性投放!$AM$7:$AM$58,CS289)</f>
        <v>1</v>
      </c>
      <c r="DA289" s="14">
        <f t="shared" si="551"/>
        <v>25</v>
      </c>
      <c r="DB289" s="14">
        <f>INDEX(属性投放!$AN$7:$AN$58,DA289)</f>
        <v>82</v>
      </c>
      <c r="DC289" s="14" t="s">
        <v>702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703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704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52"/>
        <v>1102015</v>
      </c>
      <c r="DQ289" s="14" t="str">
        <f t="shared" si="553"/>
        <v>于禁5突</v>
      </c>
      <c r="DR289" s="14">
        <f t="shared" si="562"/>
        <v>3</v>
      </c>
      <c r="DS289" s="14">
        <f t="shared" si="563"/>
        <v>3</v>
      </c>
      <c r="DT289" s="14">
        <f t="shared" si="564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92"/>
        <v>485</v>
      </c>
      <c r="EC289" s="14">
        <f t="shared" si="593"/>
        <v>574</v>
      </c>
      <c r="ED289" s="14">
        <f t="shared" si="594"/>
        <v>667</v>
      </c>
      <c r="EE289" s="14">
        <f t="shared" si="595"/>
        <v>667</v>
      </c>
      <c r="EF289" s="14">
        <f t="shared" si="596"/>
        <v>775</v>
      </c>
      <c r="EG289" s="14">
        <f t="shared" si="597"/>
        <v>215</v>
      </c>
      <c r="EH289" s="14">
        <f t="shared" si="598"/>
        <v>250</v>
      </c>
      <c r="EI289" s="14">
        <f t="shared" si="599"/>
        <v>250</v>
      </c>
      <c r="EJ289" s="14">
        <f t="shared" si="600"/>
        <v>289</v>
      </c>
      <c r="EK289" s="14">
        <f t="shared" si="601"/>
        <v>328</v>
      </c>
      <c r="EL289" s="14">
        <f t="shared" si="602"/>
        <v>4150</v>
      </c>
      <c r="EM289" s="14">
        <f t="shared" si="603"/>
        <v>4840</v>
      </c>
      <c r="EN289" s="14">
        <f t="shared" si="604"/>
        <v>4840</v>
      </c>
      <c r="EO289" s="14">
        <f t="shared" si="605"/>
        <v>5570</v>
      </c>
      <c r="EP289" s="14">
        <f t="shared" si="606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  <c r="FF289" s="14">
        <f>INDEX(属性投放!$BP$6:$BP$85,(卡牌属性!$DU289-2)*20+卡牌属性!$DV289)</f>
        <v>80</v>
      </c>
      <c r="FG289" s="14">
        <f>INDEX(属性投放!$BP$6:$BP$85,(卡牌属性!$DU289-2)*20+卡牌属性!$DV289)</f>
        <v>80</v>
      </c>
      <c r="FH289" s="14">
        <f>INDEX(属性投放!$BP$6:$BP$85,(卡牌属性!$DU289-2)*20+卡牌属性!$DV289)</f>
        <v>80</v>
      </c>
      <c r="FI289" s="14">
        <f>INDEX(属性投放!$BP$6:$BP$85,(卡牌属性!$DU289-2)*20+卡牌属性!$DV289)</f>
        <v>80</v>
      </c>
      <c r="FJ289" s="14">
        <f>INDEX(属性投放!$BP$6:$BP$85,(卡牌属性!$DU289-2)*20+卡牌属性!$DV289)</f>
        <v>80</v>
      </c>
      <c r="FK289" s="14">
        <f>INDEX(属性投放!$BQ$6:$BQ$85,(卡牌属性!$DU289-2)*20+卡牌属性!$DV289)</f>
        <v>40</v>
      </c>
      <c r="FL289" s="14">
        <f>INDEX(属性投放!$BQ$6:$BQ$85,(卡牌属性!$DU289-2)*20+卡牌属性!$DV289)</f>
        <v>40</v>
      </c>
      <c r="FM289" s="14">
        <f>INDEX(属性投放!$BQ$6:$BQ$85,(卡牌属性!$DU289-2)*20+卡牌属性!$DV289)</f>
        <v>40</v>
      </c>
      <c r="FN289" s="14">
        <f>INDEX(属性投放!$BQ$6:$BQ$85,(卡牌属性!$DU289-2)*20+卡牌属性!$DV289)</f>
        <v>40</v>
      </c>
      <c r="FO289" s="14">
        <f>INDEX(属性投放!$BQ$6:$BQ$85,(卡牌属性!$DU289-2)*20+卡牌属性!$DV289)</f>
        <v>40</v>
      </c>
      <c r="FP289" s="14">
        <f>INDEX(属性投放!$BR$6:$BR$85,(卡牌属性!$DU289-2)*20+卡牌属性!$DV289)</f>
        <v>800</v>
      </c>
      <c r="FQ289" s="14">
        <f>INDEX(属性投放!$BR$6:$BR$85,(卡牌属性!$DU289-2)*20+卡牌属性!$DV289)</f>
        <v>800</v>
      </c>
      <c r="FR289" s="14">
        <f>INDEX(属性投放!$BR$6:$BR$85,(卡牌属性!$DU289-2)*20+卡牌属性!$DV289)</f>
        <v>800</v>
      </c>
      <c r="FS289" s="14">
        <f>INDEX(属性投放!$BR$6:$BR$85,(卡牌属性!$DU289-2)*20+卡牌属性!$DV289)</f>
        <v>800</v>
      </c>
      <c r="FT289" s="14">
        <f>INDEX(属性投放!$BR$6:$BR$85,(卡牌属性!$DU289-2)*20+卡牌属性!$DV289)</f>
        <v>800</v>
      </c>
    </row>
    <row r="290" spans="31:176" ht="16.5" x14ac:dyDescent="0.2">
      <c r="AE290" s="13">
        <v>286</v>
      </c>
      <c r="AF290" s="13">
        <f t="shared" si="557"/>
        <v>15</v>
      </c>
      <c r="AG290" s="13">
        <f t="shared" si="542"/>
        <v>3</v>
      </c>
      <c r="AH290" s="14">
        <f t="shared" si="543"/>
        <v>1101015</v>
      </c>
      <c r="AI290" s="14" t="str">
        <f t="shared" si="544"/>
        <v>阎巧巧6突</v>
      </c>
      <c r="AJ290" s="25" t="s">
        <v>162</v>
      </c>
      <c r="AK290" s="14">
        <v>1</v>
      </c>
      <c r="AL290" s="14">
        <f t="shared" si="545"/>
        <v>6</v>
      </c>
      <c r="AM290" s="14">
        <f>INDEX(属性投放!$DE$6:$DE$85,(卡牌属性!AG290-2)*20+卡牌属性!AL290)</f>
        <v>622</v>
      </c>
      <c r="AN290" s="14">
        <f t="shared" si="586"/>
        <v>622</v>
      </c>
      <c r="AO290" s="14">
        <f t="shared" si="586"/>
        <v>622</v>
      </c>
      <c r="AP290" s="14">
        <f t="shared" si="586"/>
        <v>622</v>
      </c>
      <c r="AQ290" s="14">
        <f t="shared" si="586"/>
        <v>622</v>
      </c>
      <c r="AR290" s="14">
        <f>INDEX(属性投放!$DF$6:$DF$85,(卡牌属性!AG290-2)*20+卡牌属性!AL290)</f>
        <v>268</v>
      </c>
      <c r="AS290" s="14">
        <f t="shared" si="587"/>
        <v>268</v>
      </c>
      <c r="AT290" s="14">
        <f t="shared" si="587"/>
        <v>268</v>
      </c>
      <c r="AU290" s="14">
        <f t="shared" si="587"/>
        <v>268</v>
      </c>
      <c r="AV290" s="14">
        <f t="shared" si="587"/>
        <v>268</v>
      </c>
      <c r="AW290" s="14">
        <f>INDEX(属性投放!$DG$6:$DG$85,(卡牌属性!AG290-2)*20+卡牌属性!AL290)</f>
        <v>3010</v>
      </c>
      <c r="AX290" s="14">
        <f t="shared" si="588"/>
        <v>3010</v>
      </c>
      <c r="AY290" s="14">
        <f t="shared" si="588"/>
        <v>3010</v>
      </c>
      <c r="AZ290" s="14">
        <f t="shared" si="588"/>
        <v>3010</v>
      </c>
      <c r="BA290" s="14">
        <f t="shared" si="588"/>
        <v>3010</v>
      </c>
      <c r="BB290" s="14">
        <f>INDEX(属性投放!$DK$6:$DK$85,(卡牌属性!AG290-2)*20+卡牌属性!AL290)</f>
        <v>32</v>
      </c>
      <c r="BC290" s="14">
        <f t="shared" si="589"/>
        <v>32</v>
      </c>
      <c r="BD290" s="14">
        <f t="shared" si="589"/>
        <v>32</v>
      </c>
      <c r="BE290" s="14">
        <f t="shared" si="589"/>
        <v>32</v>
      </c>
      <c r="BF290" s="14">
        <f t="shared" si="589"/>
        <v>32</v>
      </c>
      <c r="BG290" s="14">
        <f>INDEX(属性投放!$DL$6:$DL$85,(卡牌属性!AG290-2)*20+卡牌属性!AL290)</f>
        <v>16</v>
      </c>
      <c r="BH290" s="14">
        <f t="shared" si="590"/>
        <v>16</v>
      </c>
      <c r="BI290" s="14">
        <f t="shared" si="590"/>
        <v>16</v>
      </c>
      <c r="BJ290" s="14">
        <f t="shared" si="590"/>
        <v>16</v>
      </c>
      <c r="BK290" s="14">
        <f t="shared" si="590"/>
        <v>16</v>
      </c>
      <c r="BL290" s="14">
        <f>INDEX(属性投放!$DM$6:$DM$85,(卡牌属性!AG290-2)*20+卡牌属性!AL290)</f>
        <v>160</v>
      </c>
      <c r="BM290" s="14">
        <f t="shared" si="591"/>
        <v>160</v>
      </c>
      <c r="BN290" s="14">
        <f t="shared" si="591"/>
        <v>160</v>
      </c>
      <c r="BO290" s="14">
        <f t="shared" si="591"/>
        <v>160</v>
      </c>
      <c r="BP290" s="14">
        <f t="shared" si="591"/>
        <v>160</v>
      </c>
      <c r="BU290" s="13">
        <v>286</v>
      </c>
      <c r="BV290" s="13">
        <f t="shared" si="546"/>
        <v>15</v>
      </c>
      <c r="BW290" s="14">
        <f t="shared" si="547"/>
        <v>2</v>
      </c>
      <c r="BX290" s="14">
        <f t="shared" si="548"/>
        <v>1102015</v>
      </c>
      <c r="BY290" s="14" t="str">
        <f t="shared" si="549"/>
        <v>于禁6突</v>
      </c>
      <c r="BZ290" s="25" t="s">
        <v>162</v>
      </c>
      <c r="CA290" s="14">
        <v>2</v>
      </c>
      <c r="CB290" s="14">
        <f t="shared" si="550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674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674</v>
      </c>
      <c r="CN290" s="14">
        <f>INDEX(属性投放!$BD$6:$BD$85,(BW290-2)*20+CB290)</f>
        <v>80</v>
      </c>
      <c r="CQ290" s="13">
        <v>286</v>
      </c>
      <c r="CR290" s="13">
        <f t="shared" si="558"/>
        <v>6</v>
      </c>
      <c r="CS290" s="13">
        <f t="shared" si="559"/>
        <v>26</v>
      </c>
      <c r="CT290" s="14">
        <f t="shared" si="560"/>
        <v>5</v>
      </c>
      <c r="CU290" s="14">
        <f t="shared" si="561"/>
        <v>1102006</v>
      </c>
      <c r="CV290" s="14" t="str">
        <f>INDEX($O$6:$O$36,CR290)&amp;"-"&amp;INDEX(属性投放!$AB$7:$AB$36,CX290)&amp;"-魂火-"&amp;CZ290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701</v>
      </c>
      <c r="CZ290" s="14">
        <f>INDEX(属性投放!$AM$7:$AM$58,CS290)</f>
        <v>2</v>
      </c>
      <c r="DA290" s="14">
        <f t="shared" si="551"/>
        <v>26</v>
      </c>
      <c r="DB290" s="14">
        <f>INDEX(属性投放!$AN$7:$AN$58,DA290)</f>
        <v>85</v>
      </c>
      <c r="DC290" s="14" t="s">
        <v>702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703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704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52"/>
        <v>1102015</v>
      </c>
      <c r="DQ290" s="14" t="str">
        <f t="shared" si="553"/>
        <v>于禁6突</v>
      </c>
      <c r="DR290" s="14">
        <f t="shared" si="562"/>
        <v>3</v>
      </c>
      <c r="DS290" s="14">
        <f t="shared" si="563"/>
        <v>3</v>
      </c>
      <c r="DT290" s="14">
        <f t="shared" si="564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92"/>
        <v>621</v>
      </c>
      <c r="EC290" s="14">
        <f t="shared" si="593"/>
        <v>724</v>
      </c>
      <c r="ED290" s="14">
        <f t="shared" si="594"/>
        <v>831</v>
      </c>
      <c r="EE290" s="14">
        <f t="shared" si="595"/>
        <v>831</v>
      </c>
      <c r="EF290" s="14">
        <f t="shared" si="596"/>
        <v>946</v>
      </c>
      <c r="EG290" s="14">
        <f t="shared" si="597"/>
        <v>283</v>
      </c>
      <c r="EH290" s="14">
        <f t="shared" si="598"/>
        <v>325</v>
      </c>
      <c r="EI290" s="14">
        <f t="shared" si="599"/>
        <v>325</v>
      </c>
      <c r="EJ290" s="14">
        <f t="shared" si="600"/>
        <v>371</v>
      </c>
      <c r="EK290" s="14">
        <f t="shared" si="601"/>
        <v>417</v>
      </c>
      <c r="EL290" s="14">
        <f t="shared" si="602"/>
        <v>5510</v>
      </c>
      <c r="EM290" s="14">
        <f t="shared" si="603"/>
        <v>6340</v>
      </c>
      <c r="EN290" s="14">
        <f t="shared" si="604"/>
        <v>6340</v>
      </c>
      <c r="EO290" s="14">
        <f t="shared" si="605"/>
        <v>7210</v>
      </c>
      <c r="EP290" s="14">
        <f t="shared" si="606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  <c r="FF290" s="14">
        <f>INDEX(属性投放!$BP$6:$BP$85,(卡牌属性!$DU290-2)*20+卡牌属性!$DV290)</f>
        <v>100</v>
      </c>
      <c r="FG290" s="14">
        <f>INDEX(属性投放!$BP$6:$BP$85,(卡牌属性!$DU290-2)*20+卡牌属性!$DV290)</f>
        <v>100</v>
      </c>
      <c r="FH290" s="14">
        <f>INDEX(属性投放!$BP$6:$BP$85,(卡牌属性!$DU290-2)*20+卡牌属性!$DV290)</f>
        <v>100</v>
      </c>
      <c r="FI290" s="14">
        <f>INDEX(属性投放!$BP$6:$BP$85,(卡牌属性!$DU290-2)*20+卡牌属性!$DV290)</f>
        <v>100</v>
      </c>
      <c r="FJ290" s="14">
        <f>INDEX(属性投放!$BP$6:$BP$85,(卡牌属性!$DU290-2)*20+卡牌属性!$DV290)</f>
        <v>100</v>
      </c>
      <c r="FK290" s="14">
        <f>INDEX(属性投放!$BQ$6:$BQ$85,(卡牌属性!$DU290-2)*20+卡牌属性!$DV290)</f>
        <v>50</v>
      </c>
      <c r="FL290" s="14">
        <f>INDEX(属性投放!$BQ$6:$BQ$85,(卡牌属性!$DU290-2)*20+卡牌属性!$DV290)</f>
        <v>50</v>
      </c>
      <c r="FM290" s="14">
        <f>INDEX(属性投放!$BQ$6:$BQ$85,(卡牌属性!$DU290-2)*20+卡牌属性!$DV290)</f>
        <v>50</v>
      </c>
      <c r="FN290" s="14">
        <f>INDEX(属性投放!$BQ$6:$BQ$85,(卡牌属性!$DU290-2)*20+卡牌属性!$DV290)</f>
        <v>50</v>
      </c>
      <c r="FO290" s="14">
        <f>INDEX(属性投放!$BQ$6:$BQ$85,(卡牌属性!$DU290-2)*20+卡牌属性!$DV290)</f>
        <v>50</v>
      </c>
      <c r="FP290" s="14">
        <f>INDEX(属性投放!$BR$6:$BR$85,(卡牌属性!$DU290-2)*20+卡牌属性!$DV290)</f>
        <v>1000</v>
      </c>
      <c r="FQ290" s="14">
        <f>INDEX(属性投放!$BR$6:$BR$85,(卡牌属性!$DU290-2)*20+卡牌属性!$DV290)</f>
        <v>1000</v>
      </c>
      <c r="FR290" s="14">
        <f>INDEX(属性投放!$BR$6:$BR$85,(卡牌属性!$DU290-2)*20+卡牌属性!$DV290)</f>
        <v>1000</v>
      </c>
      <c r="FS290" s="14">
        <f>INDEX(属性投放!$BR$6:$BR$85,(卡牌属性!$DU290-2)*20+卡牌属性!$DV290)</f>
        <v>1000</v>
      </c>
      <c r="FT290" s="14">
        <f>INDEX(属性投放!$BR$6:$BR$85,(卡牌属性!$DU290-2)*20+卡牌属性!$DV290)</f>
        <v>1000</v>
      </c>
    </row>
    <row r="291" spans="31:176" ht="16.5" x14ac:dyDescent="0.2">
      <c r="AE291" s="13">
        <v>287</v>
      </c>
      <c r="AF291" s="13">
        <f t="shared" si="557"/>
        <v>15</v>
      </c>
      <c r="AG291" s="13">
        <f t="shared" si="542"/>
        <v>3</v>
      </c>
      <c r="AH291" s="14">
        <f t="shared" si="543"/>
        <v>1101015</v>
      </c>
      <c r="AI291" s="14" t="str">
        <f t="shared" si="544"/>
        <v>阎巧巧7突</v>
      </c>
      <c r="AJ291" s="25" t="s">
        <v>162</v>
      </c>
      <c r="AK291" s="14">
        <v>1</v>
      </c>
      <c r="AL291" s="14">
        <f t="shared" si="545"/>
        <v>7</v>
      </c>
      <c r="AM291" s="14">
        <f>INDEX(属性投放!$DE$6:$DE$85,(卡牌属性!AG291-2)*20+卡牌属性!AL291)</f>
        <v>1513</v>
      </c>
      <c r="AN291" s="14">
        <f t="shared" si="586"/>
        <v>1513</v>
      </c>
      <c r="AO291" s="14">
        <f t="shared" si="586"/>
        <v>1513</v>
      </c>
      <c r="AP291" s="14">
        <f t="shared" si="586"/>
        <v>1513</v>
      </c>
      <c r="AQ291" s="14">
        <f t="shared" si="586"/>
        <v>1513</v>
      </c>
      <c r="AR291" s="14">
        <f>INDEX(属性投放!$DF$6:$DF$85,(卡牌属性!AG291-2)*20+卡牌属性!AL291)</f>
        <v>714</v>
      </c>
      <c r="AS291" s="14">
        <f t="shared" si="587"/>
        <v>714</v>
      </c>
      <c r="AT291" s="14">
        <f t="shared" si="587"/>
        <v>714</v>
      </c>
      <c r="AU291" s="14">
        <f t="shared" si="587"/>
        <v>714</v>
      </c>
      <c r="AV291" s="14">
        <f t="shared" si="587"/>
        <v>714</v>
      </c>
      <c r="AW291" s="14">
        <f>INDEX(属性投放!$DG$6:$DG$85,(卡牌属性!AG291-2)*20+卡牌属性!AL291)</f>
        <v>7465</v>
      </c>
      <c r="AX291" s="14">
        <f t="shared" si="588"/>
        <v>7465</v>
      </c>
      <c r="AY291" s="14">
        <f t="shared" si="588"/>
        <v>7465</v>
      </c>
      <c r="AZ291" s="14">
        <f t="shared" si="588"/>
        <v>7465</v>
      </c>
      <c r="BA291" s="14">
        <f t="shared" si="588"/>
        <v>7465</v>
      </c>
      <c r="BB291" s="14">
        <f>INDEX(属性投放!$DK$6:$DK$85,(卡牌属性!AG291-2)*20+卡牌属性!AL291)</f>
        <v>52</v>
      </c>
      <c r="BC291" s="14">
        <f t="shared" si="589"/>
        <v>52</v>
      </c>
      <c r="BD291" s="14">
        <f t="shared" si="589"/>
        <v>52</v>
      </c>
      <c r="BE291" s="14">
        <f t="shared" si="589"/>
        <v>52</v>
      </c>
      <c r="BF291" s="14">
        <f t="shared" si="589"/>
        <v>52</v>
      </c>
      <c r="BG291" s="14">
        <f>INDEX(属性投放!$DL$6:$DL$85,(卡牌属性!AG291-2)*20+卡牌属性!AL291)</f>
        <v>26</v>
      </c>
      <c r="BH291" s="14">
        <f t="shared" si="590"/>
        <v>26</v>
      </c>
      <c r="BI291" s="14">
        <f t="shared" si="590"/>
        <v>26</v>
      </c>
      <c r="BJ291" s="14">
        <f t="shared" si="590"/>
        <v>26</v>
      </c>
      <c r="BK291" s="14">
        <f t="shared" si="590"/>
        <v>26</v>
      </c>
      <c r="BL291" s="14">
        <f>INDEX(属性投放!$DM$6:$DM$85,(卡牌属性!AG291-2)*20+卡牌属性!AL291)</f>
        <v>260</v>
      </c>
      <c r="BM291" s="14">
        <f t="shared" si="591"/>
        <v>260</v>
      </c>
      <c r="BN291" s="14">
        <f t="shared" si="591"/>
        <v>260</v>
      </c>
      <c r="BO291" s="14">
        <f t="shared" si="591"/>
        <v>260</v>
      </c>
      <c r="BP291" s="14">
        <f t="shared" si="591"/>
        <v>260</v>
      </c>
      <c r="BU291" s="13">
        <v>287</v>
      </c>
      <c r="BV291" s="13">
        <f t="shared" si="546"/>
        <v>15</v>
      </c>
      <c r="BW291" s="14">
        <f t="shared" si="547"/>
        <v>2</v>
      </c>
      <c r="BX291" s="14">
        <f t="shared" si="548"/>
        <v>1102015</v>
      </c>
      <c r="BY291" s="14" t="str">
        <f t="shared" si="549"/>
        <v>于禁7突</v>
      </c>
      <c r="BZ291" s="25" t="s">
        <v>162</v>
      </c>
      <c r="CA291" s="14">
        <v>2</v>
      </c>
      <c r="CB291" s="14">
        <f t="shared" si="550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674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674</v>
      </c>
      <c r="CN291" s="14">
        <f>INDEX(属性投放!$BD$6:$BD$85,(BW291-2)*20+CB291)</f>
        <v>100</v>
      </c>
      <c r="CQ291" s="13">
        <v>287</v>
      </c>
      <c r="CR291" s="13">
        <f t="shared" si="558"/>
        <v>6</v>
      </c>
      <c r="CS291" s="13">
        <f t="shared" si="559"/>
        <v>27</v>
      </c>
      <c r="CT291" s="14">
        <f t="shared" si="560"/>
        <v>5</v>
      </c>
      <c r="CU291" s="14">
        <f t="shared" si="561"/>
        <v>1102006</v>
      </c>
      <c r="CV291" s="14" t="str">
        <f>INDEX($O$6:$O$36,CR291)&amp;"-"&amp;INDEX(属性投放!$AB$7:$AB$36,CX291)&amp;"-魂火-"&amp;CZ291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701</v>
      </c>
      <c r="CZ291" s="14">
        <f>INDEX(属性投放!$AM$7:$AM$58,CS291)</f>
        <v>3</v>
      </c>
      <c r="DA291" s="14">
        <f t="shared" si="551"/>
        <v>27</v>
      </c>
      <c r="DB291" s="14">
        <f>INDEX(属性投放!$AN$7:$AN$58,DA291)</f>
        <v>87</v>
      </c>
      <c r="DC291" s="14" t="s">
        <v>702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703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704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52"/>
        <v>1102015</v>
      </c>
      <c r="DQ291" s="14" t="str">
        <f t="shared" si="553"/>
        <v>于禁7突</v>
      </c>
      <c r="DR291" s="14">
        <f t="shared" si="562"/>
        <v>3</v>
      </c>
      <c r="DS291" s="14">
        <f t="shared" si="563"/>
        <v>3</v>
      </c>
      <c r="DT291" s="14">
        <f t="shared" si="564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92"/>
        <v>761</v>
      </c>
      <c r="EC291" s="14">
        <f t="shared" si="593"/>
        <v>874</v>
      </c>
      <c r="ED291" s="14">
        <f t="shared" si="594"/>
        <v>991</v>
      </c>
      <c r="EE291" s="14">
        <f t="shared" si="595"/>
        <v>991</v>
      </c>
      <c r="EF291" s="14">
        <f t="shared" si="596"/>
        <v>1111</v>
      </c>
      <c r="EG291" s="14">
        <f t="shared" si="597"/>
        <v>353</v>
      </c>
      <c r="EH291" s="14">
        <f t="shared" si="598"/>
        <v>400</v>
      </c>
      <c r="EI291" s="14">
        <f t="shared" si="599"/>
        <v>400</v>
      </c>
      <c r="EJ291" s="14">
        <f t="shared" si="600"/>
        <v>451</v>
      </c>
      <c r="EK291" s="14">
        <f t="shared" si="601"/>
        <v>502</v>
      </c>
      <c r="EL291" s="14">
        <f t="shared" si="602"/>
        <v>6910</v>
      </c>
      <c r="EM291" s="14">
        <f t="shared" si="603"/>
        <v>7840</v>
      </c>
      <c r="EN291" s="14">
        <f t="shared" si="604"/>
        <v>7840</v>
      </c>
      <c r="EO291" s="14">
        <f t="shared" si="605"/>
        <v>8810</v>
      </c>
      <c r="EP291" s="14">
        <f t="shared" si="606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  <c r="FF291" s="14">
        <f>INDEX(属性投放!$BP$6:$BP$85,(卡牌属性!$DU291-2)*20+卡牌属性!$DV291)</f>
        <v>100</v>
      </c>
      <c r="FG291" s="14">
        <f>INDEX(属性投放!$BP$6:$BP$85,(卡牌属性!$DU291-2)*20+卡牌属性!$DV291)</f>
        <v>100</v>
      </c>
      <c r="FH291" s="14">
        <f>INDEX(属性投放!$BP$6:$BP$85,(卡牌属性!$DU291-2)*20+卡牌属性!$DV291)</f>
        <v>100</v>
      </c>
      <c r="FI291" s="14">
        <f>INDEX(属性投放!$BP$6:$BP$85,(卡牌属性!$DU291-2)*20+卡牌属性!$DV291)</f>
        <v>100</v>
      </c>
      <c r="FJ291" s="14">
        <f>INDEX(属性投放!$BP$6:$BP$85,(卡牌属性!$DU291-2)*20+卡牌属性!$DV291)</f>
        <v>100</v>
      </c>
      <c r="FK291" s="14">
        <f>INDEX(属性投放!$BQ$6:$BQ$85,(卡牌属性!$DU291-2)*20+卡牌属性!$DV291)</f>
        <v>50</v>
      </c>
      <c r="FL291" s="14">
        <f>INDEX(属性投放!$BQ$6:$BQ$85,(卡牌属性!$DU291-2)*20+卡牌属性!$DV291)</f>
        <v>50</v>
      </c>
      <c r="FM291" s="14">
        <f>INDEX(属性投放!$BQ$6:$BQ$85,(卡牌属性!$DU291-2)*20+卡牌属性!$DV291)</f>
        <v>50</v>
      </c>
      <c r="FN291" s="14">
        <f>INDEX(属性投放!$BQ$6:$BQ$85,(卡牌属性!$DU291-2)*20+卡牌属性!$DV291)</f>
        <v>50</v>
      </c>
      <c r="FO291" s="14">
        <f>INDEX(属性投放!$BQ$6:$BQ$85,(卡牌属性!$DU291-2)*20+卡牌属性!$DV291)</f>
        <v>50</v>
      </c>
      <c r="FP291" s="14">
        <f>INDEX(属性投放!$BR$6:$BR$85,(卡牌属性!$DU291-2)*20+卡牌属性!$DV291)</f>
        <v>1000</v>
      </c>
      <c r="FQ291" s="14">
        <f>INDEX(属性投放!$BR$6:$BR$85,(卡牌属性!$DU291-2)*20+卡牌属性!$DV291)</f>
        <v>1000</v>
      </c>
      <c r="FR291" s="14">
        <f>INDEX(属性投放!$BR$6:$BR$85,(卡牌属性!$DU291-2)*20+卡牌属性!$DV291)</f>
        <v>1000</v>
      </c>
      <c r="FS291" s="14">
        <f>INDEX(属性投放!$BR$6:$BR$85,(卡牌属性!$DU291-2)*20+卡牌属性!$DV291)</f>
        <v>1000</v>
      </c>
      <c r="FT291" s="14">
        <f>INDEX(属性投放!$BR$6:$BR$85,(卡牌属性!$DU291-2)*20+卡牌属性!$DV291)</f>
        <v>1000</v>
      </c>
    </row>
    <row r="292" spans="31:176" ht="16.5" x14ac:dyDescent="0.2">
      <c r="AE292" s="13">
        <v>288</v>
      </c>
      <c r="AF292" s="13">
        <f t="shared" si="557"/>
        <v>15</v>
      </c>
      <c r="AG292" s="13">
        <f t="shared" si="542"/>
        <v>3</v>
      </c>
      <c r="AH292" s="14">
        <f t="shared" si="543"/>
        <v>1101015</v>
      </c>
      <c r="AI292" s="14" t="str">
        <f t="shared" si="544"/>
        <v>阎巧巧8突</v>
      </c>
      <c r="AJ292" s="25" t="s">
        <v>162</v>
      </c>
      <c r="AK292" s="14">
        <v>1</v>
      </c>
      <c r="AL292" s="14">
        <f t="shared" si="545"/>
        <v>8</v>
      </c>
      <c r="AM292" s="14">
        <f>INDEX(属性投放!$DE$6:$DE$85,(卡牌属性!AG292-2)*20+卡牌属性!AL292)</f>
        <v>1661</v>
      </c>
      <c r="AN292" s="14">
        <f t="shared" si="586"/>
        <v>1661</v>
      </c>
      <c r="AO292" s="14">
        <f t="shared" si="586"/>
        <v>1661</v>
      </c>
      <c r="AP292" s="14">
        <f t="shared" si="586"/>
        <v>1661</v>
      </c>
      <c r="AQ292" s="14">
        <f t="shared" si="586"/>
        <v>1661</v>
      </c>
      <c r="AR292" s="14">
        <f>INDEX(属性投放!$DF$6:$DF$85,(卡牌属性!AG292-2)*20+卡牌属性!AL292)</f>
        <v>789</v>
      </c>
      <c r="AS292" s="14">
        <f t="shared" si="587"/>
        <v>789</v>
      </c>
      <c r="AT292" s="14">
        <f t="shared" si="587"/>
        <v>789</v>
      </c>
      <c r="AU292" s="14">
        <f t="shared" si="587"/>
        <v>789</v>
      </c>
      <c r="AV292" s="14">
        <f t="shared" si="587"/>
        <v>789</v>
      </c>
      <c r="AW292" s="14">
        <f>INDEX(属性投放!$DG$6:$DG$85,(卡牌属性!AG292-2)*20+卡牌属性!AL292)</f>
        <v>8205</v>
      </c>
      <c r="AX292" s="14">
        <f t="shared" si="588"/>
        <v>8205</v>
      </c>
      <c r="AY292" s="14">
        <f t="shared" si="588"/>
        <v>8205</v>
      </c>
      <c r="AZ292" s="14">
        <f t="shared" si="588"/>
        <v>8205</v>
      </c>
      <c r="BA292" s="14">
        <f t="shared" si="588"/>
        <v>8205</v>
      </c>
      <c r="BB292" s="14">
        <f>INDEX(属性投放!$DK$6:$DK$85,(卡牌属性!AG292-2)*20+卡牌属性!AL292)</f>
        <v>52</v>
      </c>
      <c r="BC292" s="14">
        <f t="shared" si="589"/>
        <v>52</v>
      </c>
      <c r="BD292" s="14">
        <f t="shared" si="589"/>
        <v>52</v>
      </c>
      <c r="BE292" s="14">
        <f t="shared" si="589"/>
        <v>52</v>
      </c>
      <c r="BF292" s="14">
        <f t="shared" si="589"/>
        <v>52</v>
      </c>
      <c r="BG292" s="14">
        <f>INDEX(属性投放!$DL$6:$DL$85,(卡牌属性!AG292-2)*20+卡牌属性!AL292)</f>
        <v>26</v>
      </c>
      <c r="BH292" s="14">
        <f t="shared" si="590"/>
        <v>26</v>
      </c>
      <c r="BI292" s="14">
        <f t="shared" si="590"/>
        <v>26</v>
      </c>
      <c r="BJ292" s="14">
        <f t="shared" si="590"/>
        <v>26</v>
      </c>
      <c r="BK292" s="14">
        <f t="shared" si="590"/>
        <v>26</v>
      </c>
      <c r="BL292" s="14">
        <f>INDEX(属性投放!$DM$6:$DM$85,(卡牌属性!AG292-2)*20+卡牌属性!AL292)</f>
        <v>260</v>
      </c>
      <c r="BM292" s="14">
        <f t="shared" si="591"/>
        <v>260</v>
      </c>
      <c r="BN292" s="14">
        <f t="shared" si="591"/>
        <v>260</v>
      </c>
      <c r="BO292" s="14">
        <f t="shared" si="591"/>
        <v>260</v>
      </c>
      <c r="BP292" s="14">
        <f t="shared" si="591"/>
        <v>260</v>
      </c>
      <c r="BU292" s="13">
        <v>288</v>
      </c>
      <c r="BV292" s="13">
        <f t="shared" si="546"/>
        <v>15</v>
      </c>
      <c r="BW292" s="14">
        <f t="shared" si="547"/>
        <v>2</v>
      </c>
      <c r="BX292" s="14">
        <f t="shared" si="548"/>
        <v>1102015</v>
      </c>
      <c r="BY292" s="14" t="str">
        <f t="shared" si="549"/>
        <v>于禁8突</v>
      </c>
      <c r="BZ292" s="25" t="s">
        <v>162</v>
      </c>
      <c r="CA292" s="14">
        <v>2</v>
      </c>
      <c r="CB292" s="14">
        <f t="shared" si="550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674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674</v>
      </c>
      <c r="CN292" s="14">
        <f>INDEX(属性投放!$BD$6:$BD$85,(BW292-2)*20+CB292)</f>
        <v>100</v>
      </c>
      <c r="CQ292" s="13">
        <v>288</v>
      </c>
      <c r="CR292" s="13">
        <f t="shared" si="558"/>
        <v>6</v>
      </c>
      <c r="CS292" s="13">
        <f t="shared" si="559"/>
        <v>28</v>
      </c>
      <c r="CT292" s="14">
        <f t="shared" si="560"/>
        <v>5</v>
      </c>
      <c r="CU292" s="14">
        <f t="shared" si="561"/>
        <v>1102006</v>
      </c>
      <c r="CV292" s="14" t="str">
        <f>INDEX($O$6:$O$36,CR292)&amp;"-"&amp;INDEX(属性投放!$AB$7:$AB$36,CX292)&amp;"-魂火-"&amp;CZ292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701</v>
      </c>
      <c r="CZ292" s="14">
        <f>INDEX(属性投放!$AM$7:$AM$58,CS292)</f>
        <v>1</v>
      </c>
      <c r="DA292" s="14">
        <f t="shared" si="551"/>
        <v>28</v>
      </c>
      <c r="DB292" s="14">
        <f>INDEX(属性投放!$AN$7:$AN$58,DA292)</f>
        <v>90</v>
      </c>
      <c r="DC292" s="14" t="s">
        <v>702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703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704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52"/>
        <v>1102015</v>
      </c>
      <c r="DQ292" s="14" t="str">
        <f t="shared" si="553"/>
        <v>于禁8突</v>
      </c>
      <c r="DR292" s="14">
        <f t="shared" si="562"/>
        <v>3</v>
      </c>
      <c r="DS292" s="14">
        <f t="shared" si="563"/>
        <v>3</v>
      </c>
      <c r="DT292" s="14">
        <f t="shared" si="564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92"/>
        <v>911</v>
      </c>
      <c r="EC292" s="14">
        <f t="shared" si="593"/>
        <v>1034</v>
      </c>
      <c r="ED292" s="14">
        <f t="shared" si="594"/>
        <v>1166</v>
      </c>
      <c r="EE292" s="14">
        <f t="shared" si="595"/>
        <v>1166</v>
      </c>
      <c r="EF292" s="14">
        <f t="shared" si="596"/>
        <v>1291</v>
      </c>
      <c r="EG292" s="14">
        <f t="shared" si="597"/>
        <v>428</v>
      </c>
      <c r="EH292" s="14">
        <f t="shared" si="598"/>
        <v>480</v>
      </c>
      <c r="EI292" s="14">
        <f t="shared" si="599"/>
        <v>480</v>
      </c>
      <c r="EJ292" s="14">
        <f t="shared" si="600"/>
        <v>541</v>
      </c>
      <c r="EK292" s="14">
        <f t="shared" si="601"/>
        <v>592</v>
      </c>
      <c r="EL292" s="14">
        <f t="shared" si="602"/>
        <v>8410</v>
      </c>
      <c r="EM292" s="14">
        <f t="shared" si="603"/>
        <v>9440</v>
      </c>
      <c r="EN292" s="14">
        <f t="shared" si="604"/>
        <v>9440</v>
      </c>
      <c r="EO292" s="14">
        <f t="shared" si="605"/>
        <v>10560</v>
      </c>
      <c r="EP292" s="14">
        <f t="shared" si="606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  <c r="FF292" s="14">
        <f>INDEX(属性投放!$BP$6:$BP$85,(卡牌属性!$DU292-2)*20+卡牌属性!$DV292)</f>
        <v>100</v>
      </c>
      <c r="FG292" s="14">
        <f>INDEX(属性投放!$BP$6:$BP$85,(卡牌属性!$DU292-2)*20+卡牌属性!$DV292)</f>
        <v>100</v>
      </c>
      <c r="FH292" s="14">
        <f>INDEX(属性投放!$BP$6:$BP$85,(卡牌属性!$DU292-2)*20+卡牌属性!$DV292)</f>
        <v>100</v>
      </c>
      <c r="FI292" s="14">
        <f>INDEX(属性投放!$BP$6:$BP$85,(卡牌属性!$DU292-2)*20+卡牌属性!$DV292)</f>
        <v>100</v>
      </c>
      <c r="FJ292" s="14">
        <f>INDEX(属性投放!$BP$6:$BP$85,(卡牌属性!$DU292-2)*20+卡牌属性!$DV292)</f>
        <v>100</v>
      </c>
      <c r="FK292" s="14">
        <f>INDEX(属性投放!$BQ$6:$BQ$85,(卡牌属性!$DU292-2)*20+卡牌属性!$DV292)</f>
        <v>50</v>
      </c>
      <c r="FL292" s="14">
        <f>INDEX(属性投放!$BQ$6:$BQ$85,(卡牌属性!$DU292-2)*20+卡牌属性!$DV292)</f>
        <v>50</v>
      </c>
      <c r="FM292" s="14">
        <f>INDEX(属性投放!$BQ$6:$BQ$85,(卡牌属性!$DU292-2)*20+卡牌属性!$DV292)</f>
        <v>50</v>
      </c>
      <c r="FN292" s="14">
        <f>INDEX(属性投放!$BQ$6:$BQ$85,(卡牌属性!$DU292-2)*20+卡牌属性!$DV292)</f>
        <v>50</v>
      </c>
      <c r="FO292" s="14">
        <f>INDEX(属性投放!$BQ$6:$BQ$85,(卡牌属性!$DU292-2)*20+卡牌属性!$DV292)</f>
        <v>50</v>
      </c>
      <c r="FP292" s="14">
        <f>INDEX(属性投放!$BR$6:$BR$85,(卡牌属性!$DU292-2)*20+卡牌属性!$DV292)</f>
        <v>1000</v>
      </c>
      <c r="FQ292" s="14">
        <f>INDEX(属性投放!$BR$6:$BR$85,(卡牌属性!$DU292-2)*20+卡牌属性!$DV292)</f>
        <v>1000</v>
      </c>
      <c r="FR292" s="14">
        <f>INDEX(属性投放!$BR$6:$BR$85,(卡牌属性!$DU292-2)*20+卡牌属性!$DV292)</f>
        <v>1000</v>
      </c>
      <c r="FS292" s="14">
        <f>INDEX(属性投放!$BR$6:$BR$85,(卡牌属性!$DU292-2)*20+卡牌属性!$DV292)</f>
        <v>1000</v>
      </c>
      <c r="FT292" s="14">
        <f>INDEX(属性投放!$BR$6:$BR$85,(卡牌属性!$DU292-2)*20+卡牌属性!$DV292)</f>
        <v>1000</v>
      </c>
    </row>
    <row r="293" spans="31:176" ht="16.5" x14ac:dyDescent="0.2">
      <c r="AE293" s="13">
        <v>289</v>
      </c>
      <c r="AF293" s="13">
        <f t="shared" si="557"/>
        <v>15</v>
      </c>
      <c r="AG293" s="13">
        <f t="shared" si="542"/>
        <v>3</v>
      </c>
      <c r="AH293" s="14">
        <f t="shared" si="543"/>
        <v>1101015</v>
      </c>
      <c r="AI293" s="14" t="str">
        <f t="shared" si="544"/>
        <v>阎巧巧9突</v>
      </c>
      <c r="AJ293" s="25" t="s">
        <v>162</v>
      </c>
      <c r="AK293" s="14">
        <v>1</v>
      </c>
      <c r="AL293" s="14">
        <f t="shared" si="545"/>
        <v>9</v>
      </c>
      <c r="AM293" s="14">
        <f>INDEX(属性投放!$DE$6:$DE$85,(卡牌属性!AG293-2)*20+卡牌属性!AL293)</f>
        <v>1809</v>
      </c>
      <c r="AN293" s="14">
        <f t="shared" si="586"/>
        <v>1809</v>
      </c>
      <c r="AO293" s="14">
        <f t="shared" si="586"/>
        <v>1809</v>
      </c>
      <c r="AP293" s="14">
        <f t="shared" si="586"/>
        <v>1809</v>
      </c>
      <c r="AQ293" s="14">
        <f t="shared" si="586"/>
        <v>1809</v>
      </c>
      <c r="AR293" s="14">
        <f>INDEX(属性投放!$DF$6:$DF$85,(卡牌属性!AG293-2)*20+卡牌属性!AL293)</f>
        <v>864</v>
      </c>
      <c r="AS293" s="14">
        <f t="shared" si="587"/>
        <v>864</v>
      </c>
      <c r="AT293" s="14">
        <f t="shared" si="587"/>
        <v>864</v>
      </c>
      <c r="AU293" s="14">
        <f t="shared" si="587"/>
        <v>864</v>
      </c>
      <c r="AV293" s="14">
        <f t="shared" si="587"/>
        <v>864</v>
      </c>
      <c r="AW293" s="14">
        <f>INDEX(属性投放!$DG$6:$DG$85,(卡牌属性!AG293-2)*20+卡牌属性!AL293)</f>
        <v>8945</v>
      </c>
      <c r="AX293" s="14">
        <f t="shared" si="588"/>
        <v>8945</v>
      </c>
      <c r="AY293" s="14">
        <f t="shared" si="588"/>
        <v>8945</v>
      </c>
      <c r="AZ293" s="14">
        <f t="shared" si="588"/>
        <v>8945</v>
      </c>
      <c r="BA293" s="14">
        <f t="shared" si="588"/>
        <v>8945</v>
      </c>
      <c r="BB293" s="14">
        <f>INDEX(属性投放!$DK$6:$DK$85,(卡牌属性!AG293-2)*20+卡牌属性!AL293)</f>
        <v>52</v>
      </c>
      <c r="BC293" s="14">
        <f t="shared" si="589"/>
        <v>52</v>
      </c>
      <c r="BD293" s="14">
        <f t="shared" si="589"/>
        <v>52</v>
      </c>
      <c r="BE293" s="14">
        <f t="shared" si="589"/>
        <v>52</v>
      </c>
      <c r="BF293" s="14">
        <f t="shared" si="589"/>
        <v>52</v>
      </c>
      <c r="BG293" s="14">
        <f>INDEX(属性投放!$DL$6:$DL$85,(卡牌属性!AG293-2)*20+卡牌属性!AL293)</f>
        <v>26</v>
      </c>
      <c r="BH293" s="14">
        <f t="shared" si="590"/>
        <v>26</v>
      </c>
      <c r="BI293" s="14">
        <f t="shared" si="590"/>
        <v>26</v>
      </c>
      <c r="BJ293" s="14">
        <f t="shared" si="590"/>
        <v>26</v>
      </c>
      <c r="BK293" s="14">
        <f t="shared" si="590"/>
        <v>26</v>
      </c>
      <c r="BL293" s="14">
        <f>INDEX(属性投放!$DM$6:$DM$85,(卡牌属性!AG293-2)*20+卡牌属性!AL293)</f>
        <v>260</v>
      </c>
      <c r="BM293" s="14">
        <f t="shared" si="591"/>
        <v>260</v>
      </c>
      <c r="BN293" s="14">
        <f t="shared" si="591"/>
        <v>260</v>
      </c>
      <c r="BO293" s="14">
        <f t="shared" si="591"/>
        <v>260</v>
      </c>
      <c r="BP293" s="14">
        <f t="shared" si="591"/>
        <v>260</v>
      </c>
      <c r="BU293" s="13">
        <v>289</v>
      </c>
      <c r="BV293" s="13">
        <f t="shared" si="546"/>
        <v>15</v>
      </c>
      <c r="BW293" s="14">
        <f t="shared" si="547"/>
        <v>2</v>
      </c>
      <c r="BX293" s="14">
        <f t="shared" si="548"/>
        <v>1102015</v>
      </c>
      <c r="BY293" s="14" t="str">
        <f t="shared" si="549"/>
        <v>于禁9突</v>
      </c>
      <c r="BZ293" s="25" t="s">
        <v>162</v>
      </c>
      <c r="CA293" s="14">
        <v>2</v>
      </c>
      <c r="CB293" s="14">
        <f t="shared" si="550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674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674</v>
      </c>
      <c r="CN293" s="14">
        <f>INDEX(属性投放!$BD$6:$BD$85,(BW293-2)*20+CB293)</f>
        <v>100</v>
      </c>
      <c r="CQ293" s="13">
        <v>289</v>
      </c>
      <c r="CR293" s="13">
        <f t="shared" si="558"/>
        <v>6</v>
      </c>
      <c r="CS293" s="13">
        <f t="shared" si="559"/>
        <v>29</v>
      </c>
      <c r="CT293" s="14">
        <f t="shared" si="560"/>
        <v>5</v>
      </c>
      <c r="CU293" s="14">
        <f t="shared" si="561"/>
        <v>1102006</v>
      </c>
      <c r="CV293" s="14" t="str">
        <f>INDEX($O$6:$O$36,CR293)&amp;"-"&amp;INDEX(属性投放!$AB$7:$AB$36,CX293)&amp;"-魂火-"&amp;CZ293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701</v>
      </c>
      <c r="CZ293" s="14">
        <f>INDEX(属性投放!$AM$7:$AM$58,CS293)</f>
        <v>2</v>
      </c>
      <c r="DA293" s="14">
        <f t="shared" si="551"/>
        <v>29</v>
      </c>
      <c r="DB293" s="14">
        <f>INDEX(属性投放!$AN$7:$AN$58,DA293)</f>
        <v>92</v>
      </c>
      <c r="DC293" s="14" t="s">
        <v>702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703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704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52"/>
        <v>1102015</v>
      </c>
      <c r="DQ293" s="14" t="str">
        <f t="shared" si="553"/>
        <v>于禁9突</v>
      </c>
      <c r="DR293" s="14">
        <f t="shared" si="562"/>
        <v>3</v>
      </c>
      <c r="DS293" s="14">
        <f t="shared" si="563"/>
        <v>3</v>
      </c>
      <c r="DT293" s="14">
        <f t="shared" si="564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92"/>
        <v>1061</v>
      </c>
      <c r="EC293" s="14">
        <f t="shared" si="593"/>
        <v>1194</v>
      </c>
      <c r="ED293" s="14">
        <f t="shared" si="594"/>
        <v>1341</v>
      </c>
      <c r="EE293" s="14">
        <f t="shared" si="595"/>
        <v>1341</v>
      </c>
      <c r="EF293" s="14">
        <f t="shared" si="596"/>
        <v>1471</v>
      </c>
      <c r="EG293" s="14">
        <f t="shared" si="597"/>
        <v>503</v>
      </c>
      <c r="EH293" s="14">
        <f t="shared" si="598"/>
        <v>560</v>
      </c>
      <c r="EI293" s="14">
        <f t="shared" si="599"/>
        <v>560</v>
      </c>
      <c r="EJ293" s="14">
        <f t="shared" si="600"/>
        <v>631</v>
      </c>
      <c r="EK293" s="14">
        <f t="shared" si="601"/>
        <v>682</v>
      </c>
      <c r="EL293" s="14">
        <f t="shared" si="602"/>
        <v>9910</v>
      </c>
      <c r="EM293" s="14">
        <f t="shared" si="603"/>
        <v>11040</v>
      </c>
      <c r="EN293" s="14">
        <f t="shared" si="604"/>
        <v>11040</v>
      </c>
      <c r="EO293" s="14">
        <f t="shared" si="605"/>
        <v>12310</v>
      </c>
      <c r="EP293" s="14">
        <f t="shared" si="606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  <c r="FF293" s="14">
        <f>INDEX(属性投放!$BP$6:$BP$85,(卡牌属性!$DU293-2)*20+卡牌属性!$DV293)</f>
        <v>150</v>
      </c>
      <c r="FG293" s="14">
        <f>INDEX(属性投放!$BP$6:$BP$85,(卡牌属性!$DU293-2)*20+卡牌属性!$DV293)</f>
        <v>150</v>
      </c>
      <c r="FH293" s="14">
        <f>INDEX(属性投放!$BP$6:$BP$85,(卡牌属性!$DU293-2)*20+卡牌属性!$DV293)</f>
        <v>150</v>
      </c>
      <c r="FI293" s="14">
        <f>INDEX(属性投放!$BP$6:$BP$85,(卡牌属性!$DU293-2)*20+卡牌属性!$DV293)</f>
        <v>150</v>
      </c>
      <c r="FJ293" s="14">
        <f>INDEX(属性投放!$BP$6:$BP$85,(卡牌属性!$DU293-2)*20+卡牌属性!$DV293)</f>
        <v>150</v>
      </c>
      <c r="FK293" s="14">
        <f>INDEX(属性投放!$BQ$6:$BQ$85,(卡牌属性!$DU293-2)*20+卡牌属性!$DV293)</f>
        <v>75</v>
      </c>
      <c r="FL293" s="14">
        <f>INDEX(属性投放!$BQ$6:$BQ$85,(卡牌属性!$DU293-2)*20+卡牌属性!$DV293)</f>
        <v>75</v>
      </c>
      <c r="FM293" s="14">
        <f>INDEX(属性投放!$BQ$6:$BQ$85,(卡牌属性!$DU293-2)*20+卡牌属性!$DV293)</f>
        <v>75</v>
      </c>
      <c r="FN293" s="14">
        <f>INDEX(属性投放!$BQ$6:$BQ$85,(卡牌属性!$DU293-2)*20+卡牌属性!$DV293)</f>
        <v>75</v>
      </c>
      <c r="FO293" s="14">
        <f>INDEX(属性投放!$BQ$6:$BQ$85,(卡牌属性!$DU293-2)*20+卡牌属性!$DV293)</f>
        <v>75</v>
      </c>
      <c r="FP293" s="14">
        <f>INDEX(属性投放!$BR$6:$BR$85,(卡牌属性!$DU293-2)*20+卡牌属性!$DV293)</f>
        <v>1500</v>
      </c>
      <c r="FQ293" s="14">
        <f>INDEX(属性投放!$BR$6:$BR$85,(卡牌属性!$DU293-2)*20+卡牌属性!$DV293)</f>
        <v>1500</v>
      </c>
      <c r="FR293" s="14">
        <f>INDEX(属性投放!$BR$6:$BR$85,(卡牌属性!$DU293-2)*20+卡牌属性!$DV293)</f>
        <v>1500</v>
      </c>
      <c r="FS293" s="14">
        <f>INDEX(属性投放!$BR$6:$BR$85,(卡牌属性!$DU293-2)*20+卡牌属性!$DV293)</f>
        <v>1500</v>
      </c>
      <c r="FT293" s="14">
        <f>INDEX(属性投放!$BR$6:$BR$85,(卡牌属性!$DU293-2)*20+卡牌属性!$DV293)</f>
        <v>1500</v>
      </c>
    </row>
    <row r="294" spans="31:176" ht="16.5" x14ac:dyDescent="0.2">
      <c r="AE294" s="13">
        <v>290</v>
      </c>
      <c r="AF294" s="13">
        <f t="shared" si="557"/>
        <v>15</v>
      </c>
      <c r="AG294" s="13">
        <f t="shared" si="542"/>
        <v>3</v>
      </c>
      <c r="AH294" s="14">
        <f t="shared" si="543"/>
        <v>1101015</v>
      </c>
      <c r="AI294" s="14" t="str">
        <f t="shared" si="544"/>
        <v>阎巧巧10突</v>
      </c>
      <c r="AJ294" s="25" t="s">
        <v>162</v>
      </c>
      <c r="AK294" s="14">
        <v>1</v>
      </c>
      <c r="AL294" s="14">
        <f t="shared" si="545"/>
        <v>10</v>
      </c>
      <c r="AM294" s="14">
        <f>INDEX(属性投放!$DE$6:$DE$85,(卡牌属性!AG294-2)*20+卡牌属性!AL294)</f>
        <v>2737</v>
      </c>
      <c r="AN294" s="14">
        <f t="shared" si="586"/>
        <v>2737</v>
      </c>
      <c r="AO294" s="14">
        <f t="shared" si="586"/>
        <v>2737</v>
      </c>
      <c r="AP294" s="14">
        <f t="shared" si="586"/>
        <v>2737</v>
      </c>
      <c r="AQ294" s="14">
        <f t="shared" si="586"/>
        <v>2737</v>
      </c>
      <c r="AR294" s="14">
        <f>INDEX(属性投放!$DF$6:$DF$85,(卡牌属性!AG294-2)*20+卡牌属性!AL294)</f>
        <v>1329</v>
      </c>
      <c r="AS294" s="14">
        <f t="shared" si="587"/>
        <v>1329</v>
      </c>
      <c r="AT294" s="14">
        <f t="shared" si="587"/>
        <v>1329</v>
      </c>
      <c r="AU294" s="14">
        <f t="shared" si="587"/>
        <v>1329</v>
      </c>
      <c r="AV294" s="14">
        <f t="shared" si="587"/>
        <v>1329</v>
      </c>
      <c r="AW294" s="14">
        <f>INDEX(属性投放!$DG$6:$DG$85,(卡牌属性!AG294-2)*20+卡牌属性!AL294)</f>
        <v>13585</v>
      </c>
      <c r="AX294" s="14">
        <f t="shared" si="588"/>
        <v>13585</v>
      </c>
      <c r="AY294" s="14">
        <f t="shared" si="588"/>
        <v>13585</v>
      </c>
      <c r="AZ294" s="14">
        <f t="shared" si="588"/>
        <v>13585</v>
      </c>
      <c r="BA294" s="14">
        <f t="shared" si="588"/>
        <v>13585</v>
      </c>
      <c r="BB294" s="14">
        <f>INDEX(属性投放!$DK$6:$DK$85,(卡牌属性!AG294-2)*20+卡牌属性!AL294)</f>
        <v>111</v>
      </c>
      <c r="BC294" s="14">
        <f t="shared" si="589"/>
        <v>111</v>
      </c>
      <c r="BD294" s="14">
        <f t="shared" si="589"/>
        <v>111</v>
      </c>
      <c r="BE294" s="14">
        <f t="shared" si="589"/>
        <v>111</v>
      </c>
      <c r="BF294" s="14">
        <f t="shared" si="589"/>
        <v>111</v>
      </c>
      <c r="BG294" s="14">
        <f>INDEX(属性投放!$DL$6:$DL$85,(卡牌属性!AG294-2)*20+卡牌属性!AL294)</f>
        <v>56</v>
      </c>
      <c r="BH294" s="14">
        <f t="shared" si="590"/>
        <v>56</v>
      </c>
      <c r="BI294" s="14">
        <f t="shared" si="590"/>
        <v>56</v>
      </c>
      <c r="BJ294" s="14">
        <f t="shared" si="590"/>
        <v>56</v>
      </c>
      <c r="BK294" s="14">
        <f t="shared" si="590"/>
        <v>56</v>
      </c>
      <c r="BL294" s="14">
        <f>INDEX(属性投放!$DM$6:$DM$85,(卡牌属性!AG294-2)*20+卡牌属性!AL294)</f>
        <v>555</v>
      </c>
      <c r="BM294" s="14">
        <f t="shared" si="591"/>
        <v>555</v>
      </c>
      <c r="BN294" s="14">
        <f t="shared" si="591"/>
        <v>555</v>
      </c>
      <c r="BO294" s="14">
        <f t="shared" si="591"/>
        <v>555</v>
      </c>
      <c r="BP294" s="14">
        <f t="shared" si="591"/>
        <v>555</v>
      </c>
      <c r="BU294" s="13">
        <v>290</v>
      </c>
      <c r="BV294" s="13">
        <f t="shared" si="546"/>
        <v>15</v>
      </c>
      <c r="BW294" s="14">
        <f t="shared" si="547"/>
        <v>2</v>
      </c>
      <c r="BX294" s="14">
        <f t="shared" si="548"/>
        <v>1102015</v>
      </c>
      <c r="BY294" s="14" t="str">
        <f t="shared" si="549"/>
        <v>于禁10突</v>
      </c>
      <c r="BZ294" s="25" t="s">
        <v>162</v>
      </c>
      <c r="CA294" s="14">
        <v>2</v>
      </c>
      <c r="CB294" s="14">
        <f t="shared" si="550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674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674</v>
      </c>
      <c r="CN294" s="14">
        <f>INDEX(属性投放!$BD$6:$BD$85,(BW294-2)*20+CB294)</f>
        <v>120</v>
      </c>
      <c r="CQ294" s="13">
        <v>290</v>
      </c>
      <c r="CR294" s="13">
        <f t="shared" si="558"/>
        <v>6</v>
      </c>
      <c r="CS294" s="13">
        <f t="shared" si="559"/>
        <v>30</v>
      </c>
      <c r="CT294" s="14">
        <f t="shared" si="560"/>
        <v>5</v>
      </c>
      <c r="CU294" s="14">
        <f t="shared" si="561"/>
        <v>1102006</v>
      </c>
      <c r="CV294" s="14" t="str">
        <f>INDEX($O$6:$O$36,CR294)&amp;"-"&amp;INDEX(属性投放!$AB$7:$AB$36,CX294)&amp;"-魂火-"&amp;CZ294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701</v>
      </c>
      <c r="CZ294" s="14">
        <f>INDEX(属性投放!$AM$7:$AM$58,CS294)</f>
        <v>3</v>
      </c>
      <c r="DA294" s="14">
        <f t="shared" si="551"/>
        <v>30</v>
      </c>
      <c r="DB294" s="14">
        <f>INDEX(属性投放!$AN$7:$AN$58,DA294)</f>
        <v>95</v>
      </c>
      <c r="DC294" s="14" t="s">
        <v>702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703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704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52"/>
        <v>1102015</v>
      </c>
      <c r="DQ294" s="14" t="str">
        <f t="shared" si="553"/>
        <v>于禁10突</v>
      </c>
      <c r="DR294" s="14">
        <f t="shared" si="562"/>
        <v>3</v>
      </c>
      <c r="DS294" s="14">
        <f t="shared" si="563"/>
        <v>3</v>
      </c>
      <c r="DT294" s="14">
        <f t="shared" si="564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92"/>
        <v>1291</v>
      </c>
      <c r="EC294" s="14">
        <f t="shared" si="593"/>
        <v>1440</v>
      </c>
      <c r="ED294" s="14">
        <f t="shared" si="594"/>
        <v>1611</v>
      </c>
      <c r="EE294" s="14">
        <f t="shared" si="595"/>
        <v>1611</v>
      </c>
      <c r="EF294" s="14">
        <f t="shared" si="596"/>
        <v>1749</v>
      </c>
      <c r="EG294" s="14">
        <f t="shared" si="597"/>
        <v>618</v>
      </c>
      <c r="EH294" s="14">
        <f t="shared" si="598"/>
        <v>683</v>
      </c>
      <c r="EI294" s="14">
        <f t="shared" si="599"/>
        <v>683</v>
      </c>
      <c r="EJ294" s="14">
        <f t="shared" si="600"/>
        <v>770</v>
      </c>
      <c r="EK294" s="14">
        <f t="shared" si="601"/>
        <v>821</v>
      </c>
      <c r="EL294" s="14">
        <f t="shared" si="602"/>
        <v>12210</v>
      </c>
      <c r="EM294" s="14">
        <f t="shared" si="603"/>
        <v>13500</v>
      </c>
      <c r="EN294" s="14">
        <f t="shared" si="604"/>
        <v>13500</v>
      </c>
      <c r="EO294" s="14">
        <f t="shared" si="605"/>
        <v>15010</v>
      </c>
      <c r="EP294" s="14">
        <f t="shared" si="606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  <c r="FF294" s="14">
        <f>INDEX(属性投放!$BP$6:$BP$85,(卡牌属性!$DU294-2)*20+卡牌属性!$DV294)</f>
        <v>160</v>
      </c>
      <c r="FG294" s="14">
        <f>INDEX(属性投放!$BP$6:$BP$85,(卡牌属性!$DU294-2)*20+卡牌属性!$DV294)</f>
        <v>160</v>
      </c>
      <c r="FH294" s="14">
        <f>INDEX(属性投放!$BP$6:$BP$85,(卡牌属性!$DU294-2)*20+卡牌属性!$DV294)</f>
        <v>160</v>
      </c>
      <c r="FI294" s="14">
        <f>INDEX(属性投放!$BP$6:$BP$85,(卡牌属性!$DU294-2)*20+卡牌属性!$DV294)</f>
        <v>160</v>
      </c>
      <c r="FJ294" s="14">
        <f>INDEX(属性投放!$BP$6:$BP$85,(卡牌属性!$DU294-2)*20+卡牌属性!$DV294)</f>
        <v>160</v>
      </c>
      <c r="FK294" s="14">
        <f>INDEX(属性投放!$BQ$6:$BQ$85,(卡牌属性!$DU294-2)*20+卡牌属性!$DV294)</f>
        <v>80</v>
      </c>
      <c r="FL294" s="14">
        <f>INDEX(属性投放!$BQ$6:$BQ$85,(卡牌属性!$DU294-2)*20+卡牌属性!$DV294)</f>
        <v>80</v>
      </c>
      <c r="FM294" s="14">
        <f>INDEX(属性投放!$BQ$6:$BQ$85,(卡牌属性!$DU294-2)*20+卡牌属性!$DV294)</f>
        <v>80</v>
      </c>
      <c r="FN294" s="14">
        <f>INDEX(属性投放!$BQ$6:$BQ$85,(卡牌属性!$DU294-2)*20+卡牌属性!$DV294)</f>
        <v>80</v>
      </c>
      <c r="FO294" s="14">
        <f>INDEX(属性投放!$BQ$6:$BQ$85,(卡牌属性!$DU294-2)*20+卡牌属性!$DV294)</f>
        <v>80</v>
      </c>
      <c r="FP294" s="14">
        <f>INDEX(属性投放!$BR$6:$BR$85,(卡牌属性!$DU294-2)*20+卡牌属性!$DV294)</f>
        <v>1600</v>
      </c>
      <c r="FQ294" s="14">
        <f>INDEX(属性投放!$BR$6:$BR$85,(卡牌属性!$DU294-2)*20+卡牌属性!$DV294)</f>
        <v>1600</v>
      </c>
      <c r="FR294" s="14">
        <f>INDEX(属性投放!$BR$6:$BR$85,(卡牌属性!$DU294-2)*20+卡牌属性!$DV294)</f>
        <v>1600</v>
      </c>
      <c r="FS294" s="14">
        <f>INDEX(属性投放!$BR$6:$BR$85,(卡牌属性!$DU294-2)*20+卡牌属性!$DV294)</f>
        <v>1600</v>
      </c>
      <c r="FT294" s="14">
        <f>INDEX(属性投放!$BR$6:$BR$85,(卡牌属性!$DU294-2)*20+卡牌属性!$DV294)</f>
        <v>1600</v>
      </c>
    </row>
    <row r="295" spans="31:176" ht="16.5" x14ac:dyDescent="0.2">
      <c r="AE295" s="13">
        <v>291</v>
      </c>
      <c r="AF295" s="13">
        <f t="shared" si="557"/>
        <v>15</v>
      </c>
      <c r="AG295" s="13">
        <f t="shared" si="542"/>
        <v>3</v>
      </c>
      <c r="AH295" s="14">
        <f t="shared" si="543"/>
        <v>1101015</v>
      </c>
      <c r="AI295" s="14" t="str">
        <f t="shared" si="544"/>
        <v>阎巧巧11突</v>
      </c>
      <c r="AJ295" s="25" t="s">
        <v>162</v>
      </c>
      <c r="AK295" s="14">
        <v>1</v>
      </c>
      <c r="AL295" s="14">
        <f t="shared" si="545"/>
        <v>11</v>
      </c>
      <c r="AM295" s="14">
        <f>INDEX(属性投放!$DE$6:$DE$85,(卡牌属性!AG295-2)*20+卡牌属性!AL295)</f>
        <v>3056</v>
      </c>
      <c r="AN295" s="14">
        <f t="shared" si="586"/>
        <v>3056</v>
      </c>
      <c r="AO295" s="14">
        <f t="shared" si="586"/>
        <v>3056</v>
      </c>
      <c r="AP295" s="14">
        <f t="shared" si="586"/>
        <v>3056</v>
      </c>
      <c r="AQ295" s="14">
        <f t="shared" si="586"/>
        <v>3056</v>
      </c>
      <c r="AR295" s="14">
        <f>INDEX(属性投放!$DF$6:$DF$85,(卡牌属性!AG295-2)*20+卡牌属性!AL295)</f>
        <v>1488</v>
      </c>
      <c r="AS295" s="14">
        <f t="shared" si="587"/>
        <v>1488</v>
      </c>
      <c r="AT295" s="14">
        <f t="shared" si="587"/>
        <v>1488</v>
      </c>
      <c r="AU295" s="14">
        <f t="shared" si="587"/>
        <v>1488</v>
      </c>
      <c r="AV295" s="14">
        <f t="shared" si="587"/>
        <v>1488</v>
      </c>
      <c r="AW295" s="14">
        <f>INDEX(属性投放!$DG$6:$DG$85,(卡牌属性!AG295-2)*20+卡牌属性!AL295)</f>
        <v>15180</v>
      </c>
      <c r="AX295" s="14">
        <f t="shared" si="588"/>
        <v>15180</v>
      </c>
      <c r="AY295" s="14">
        <f t="shared" si="588"/>
        <v>15180</v>
      </c>
      <c r="AZ295" s="14">
        <f t="shared" si="588"/>
        <v>15180</v>
      </c>
      <c r="BA295" s="14">
        <f t="shared" si="588"/>
        <v>15180</v>
      </c>
      <c r="BB295" s="14">
        <f>INDEX(属性投放!$DK$6:$DK$85,(卡牌属性!AG295-2)*20+卡牌属性!AL295)</f>
        <v>111</v>
      </c>
      <c r="BC295" s="14">
        <f t="shared" si="589"/>
        <v>111</v>
      </c>
      <c r="BD295" s="14">
        <f t="shared" si="589"/>
        <v>111</v>
      </c>
      <c r="BE295" s="14">
        <f t="shared" si="589"/>
        <v>111</v>
      </c>
      <c r="BF295" s="14">
        <f t="shared" si="589"/>
        <v>111</v>
      </c>
      <c r="BG295" s="14">
        <f>INDEX(属性投放!$DL$6:$DL$85,(卡牌属性!AG295-2)*20+卡牌属性!AL295)</f>
        <v>56</v>
      </c>
      <c r="BH295" s="14">
        <f t="shared" si="590"/>
        <v>56</v>
      </c>
      <c r="BI295" s="14">
        <f t="shared" si="590"/>
        <v>56</v>
      </c>
      <c r="BJ295" s="14">
        <f t="shared" si="590"/>
        <v>56</v>
      </c>
      <c r="BK295" s="14">
        <f t="shared" si="590"/>
        <v>56</v>
      </c>
      <c r="BL295" s="14">
        <f>INDEX(属性投放!$DM$6:$DM$85,(卡牌属性!AG295-2)*20+卡牌属性!AL295)</f>
        <v>555</v>
      </c>
      <c r="BM295" s="14">
        <f t="shared" si="591"/>
        <v>555</v>
      </c>
      <c r="BN295" s="14">
        <f t="shared" si="591"/>
        <v>555</v>
      </c>
      <c r="BO295" s="14">
        <f t="shared" si="591"/>
        <v>555</v>
      </c>
      <c r="BP295" s="14">
        <f t="shared" si="591"/>
        <v>555</v>
      </c>
      <c r="BU295" s="13">
        <v>291</v>
      </c>
      <c r="BV295" s="13">
        <f t="shared" si="546"/>
        <v>15</v>
      </c>
      <c r="BW295" s="14">
        <f t="shared" si="547"/>
        <v>2</v>
      </c>
      <c r="BX295" s="14">
        <f t="shared" si="548"/>
        <v>1102015</v>
      </c>
      <c r="BY295" s="14" t="str">
        <f t="shared" si="549"/>
        <v>于禁11突</v>
      </c>
      <c r="BZ295" s="25" t="s">
        <v>162</v>
      </c>
      <c r="CA295" s="14">
        <v>2</v>
      </c>
      <c r="CB295" s="14">
        <f t="shared" si="550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674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674</v>
      </c>
      <c r="CN295" s="14">
        <f>INDEX(属性投放!$BD$6:$BD$85,(BW295-2)*20+CB295)</f>
        <v>120</v>
      </c>
      <c r="CQ295" s="13">
        <v>291</v>
      </c>
      <c r="CR295" s="13">
        <f t="shared" si="558"/>
        <v>6</v>
      </c>
      <c r="CS295" s="13">
        <f t="shared" si="559"/>
        <v>31</v>
      </c>
      <c r="CT295" s="14">
        <f t="shared" si="560"/>
        <v>5</v>
      </c>
      <c r="CU295" s="14">
        <f t="shared" si="561"/>
        <v>1102006</v>
      </c>
      <c r="CV295" s="14" t="str">
        <f>INDEX($O$6:$O$36,CR295)&amp;"-"&amp;INDEX(属性投放!$AB$7:$AB$36,CX295)&amp;"-魂火-"&amp;CZ295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701</v>
      </c>
      <c r="CZ295" s="14">
        <f>INDEX(属性投放!$AM$7:$AM$58,CS295)</f>
        <v>1</v>
      </c>
      <c r="DA295" s="14">
        <f t="shared" si="551"/>
        <v>31</v>
      </c>
      <c r="DB295" s="14">
        <f>INDEX(属性投放!$AN$7:$AN$58,DA295)</f>
        <v>97</v>
      </c>
      <c r="DC295" s="14" t="s">
        <v>702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703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704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52"/>
        <v>1102015</v>
      </c>
      <c r="DQ295" s="14" t="str">
        <f t="shared" si="553"/>
        <v>于禁11突</v>
      </c>
      <c r="DR295" s="14">
        <f t="shared" si="562"/>
        <v>3</v>
      </c>
      <c r="DS295" s="14">
        <f t="shared" si="563"/>
        <v>3</v>
      </c>
      <c r="DT295" s="14">
        <f t="shared" si="564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92"/>
        <v>1535</v>
      </c>
      <c r="EC295" s="14">
        <f t="shared" si="593"/>
        <v>1705</v>
      </c>
      <c r="ED295" s="14">
        <f t="shared" si="594"/>
        <v>1911</v>
      </c>
      <c r="EE295" s="14">
        <f t="shared" si="595"/>
        <v>1911</v>
      </c>
      <c r="EF295" s="14">
        <f t="shared" si="596"/>
        <v>2056</v>
      </c>
      <c r="EG295" s="14">
        <f t="shared" si="597"/>
        <v>740</v>
      </c>
      <c r="EH295" s="14">
        <f t="shared" si="598"/>
        <v>819</v>
      </c>
      <c r="EI295" s="14">
        <f t="shared" si="599"/>
        <v>819</v>
      </c>
      <c r="EJ295" s="14">
        <f t="shared" si="600"/>
        <v>920</v>
      </c>
      <c r="EK295" s="14">
        <f t="shared" si="601"/>
        <v>978</v>
      </c>
      <c r="EL295" s="14">
        <f t="shared" si="602"/>
        <v>14650</v>
      </c>
      <c r="EM295" s="14">
        <f t="shared" si="603"/>
        <v>16150</v>
      </c>
      <c r="EN295" s="14">
        <f t="shared" si="604"/>
        <v>16150</v>
      </c>
      <c r="EO295" s="14">
        <f t="shared" si="605"/>
        <v>18010</v>
      </c>
      <c r="EP295" s="14">
        <f t="shared" si="606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  <c r="FF295" s="14">
        <f>INDEX(属性投放!$BP$6:$BP$85,(卡牌属性!$DU295-2)*20+卡牌属性!$DV295)</f>
        <v>200</v>
      </c>
      <c r="FG295" s="14">
        <f>INDEX(属性投放!$BP$6:$BP$85,(卡牌属性!$DU295-2)*20+卡牌属性!$DV295)</f>
        <v>200</v>
      </c>
      <c r="FH295" s="14">
        <f>INDEX(属性投放!$BP$6:$BP$85,(卡牌属性!$DU295-2)*20+卡牌属性!$DV295)</f>
        <v>200</v>
      </c>
      <c r="FI295" s="14">
        <f>INDEX(属性投放!$BP$6:$BP$85,(卡牌属性!$DU295-2)*20+卡牌属性!$DV295)</f>
        <v>200</v>
      </c>
      <c r="FJ295" s="14">
        <f>INDEX(属性投放!$BP$6:$BP$85,(卡牌属性!$DU295-2)*20+卡牌属性!$DV295)</f>
        <v>200</v>
      </c>
      <c r="FK295" s="14">
        <f>INDEX(属性投放!$BQ$6:$BQ$85,(卡牌属性!$DU295-2)*20+卡牌属性!$DV295)</f>
        <v>100</v>
      </c>
      <c r="FL295" s="14">
        <f>INDEX(属性投放!$BQ$6:$BQ$85,(卡牌属性!$DU295-2)*20+卡牌属性!$DV295)</f>
        <v>100</v>
      </c>
      <c r="FM295" s="14">
        <f>INDEX(属性投放!$BQ$6:$BQ$85,(卡牌属性!$DU295-2)*20+卡牌属性!$DV295)</f>
        <v>100</v>
      </c>
      <c r="FN295" s="14">
        <f>INDEX(属性投放!$BQ$6:$BQ$85,(卡牌属性!$DU295-2)*20+卡牌属性!$DV295)</f>
        <v>100</v>
      </c>
      <c r="FO295" s="14">
        <f>INDEX(属性投放!$BQ$6:$BQ$85,(卡牌属性!$DU295-2)*20+卡牌属性!$DV295)</f>
        <v>100</v>
      </c>
      <c r="FP295" s="14">
        <f>INDEX(属性投放!$BR$6:$BR$85,(卡牌属性!$DU295-2)*20+卡牌属性!$DV295)</f>
        <v>2000</v>
      </c>
      <c r="FQ295" s="14">
        <f>INDEX(属性投放!$BR$6:$BR$85,(卡牌属性!$DU295-2)*20+卡牌属性!$DV295)</f>
        <v>2000</v>
      </c>
      <c r="FR295" s="14">
        <f>INDEX(属性投放!$BR$6:$BR$85,(卡牌属性!$DU295-2)*20+卡牌属性!$DV295)</f>
        <v>2000</v>
      </c>
      <c r="FS295" s="14">
        <f>INDEX(属性投放!$BR$6:$BR$85,(卡牌属性!$DU295-2)*20+卡牌属性!$DV295)</f>
        <v>2000</v>
      </c>
      <c r="FT295" s="14">
        <f>INDEX(属性投放!$BR$6:$BR$85,(卡牌属性!$DU295-2)*20+卡牌属性!$DV295)</f>
        <v>2000</v>
      </c>
    </row>
    <row r="296" spans="31:176" ht="16.5" x14ac:dyDescent="0.2">
      <c r="AE296" s="13">
        <v>292</v>
      </c>
      <c r="AF296" s="13">
        <f t="shared" si="557"/>
        <v>15</v>
      </c>
      <c r="AG296" s="13">
        <f t="shared" si="542"/>
        <v>3</v>
      </c>
      <c r="AH296" s="14">
        <f t="shared" si="543"/>
        <v>1101015</v>
      </c>
      <c r="AI296" s="14" t="str">
        <f t="shared" si="544"/>
        <v>阎巧巧12突</v>
      </c>
      <c r="AJ296" s="25" t="s">
        <v>162</v>
      </c>
      <c r="AK296" s="14">
        <v>1</v>
      </c>
      <c r="AL296" s="14">
        <f t="shared" si="545"/>
        <v>12</v>
      </c>
      <c r="AM296" s="14">
        <f>INDEX(属性投放!$DE$6:$DE$85,(卡牌属性!AG296-2)*20+卡牌属性!AL296)</f>
        <v>3375</v>
      </c>
      <c r="AN296" s="14">
        <f t="shared" si="586"/>
        <v>3375</v>
      </c>
      <c r="AO296" s="14">
        <f t="shared" si="586"/>
        <v>3375</v>
      </c>
      <c r="AP296" s="14">
        <f t="shared" si="586"/>
        <v>3375</v>
      </c>
      <c r="AQ296" s="14">
        <f t="shared" si="586"/>
        <v>3375</v>
      </c>
      <c r="AR296" s="14">
        <f>INDEX(属性投放!$DF$6:$DF$85,(卡牌属性!AG296-2)*20+卡牌属性!AL296)</f>
        <v>1647</v>
      </c>
      <c r="AS296" s="14">
        <f t="shared" si="587"/>
        <v>1647</v>
      </c>
      <c r="AT296" s="14">
        <f t="shared" si="587"/>
        <v>1647</v>
      </c>
      <c r="AU296" s="14">
        <f t="shared" si="587"/>
        <v>1647</v>
      </c>
      <c r="AV296" s="14">
        <f t="shared" si="587"/>
        <v>1647</v>
      </c>
      <c r="AW296" s="14">
        <f>INDEX(属性投放!$DG$6:$DG$85,(卡牌属性!AG296-2)*20+卡牌属性!AL296)</f>
        <v>16775</v>
      </c>
      <c r="AX296" s="14">
        <f t="shared" si="588"/>
        <v>16775</v>
      </c>
      <c r="AY296" s="14">
        <f t="shared" si="588"/>
        <v>16775</v>
      </c>
      <c r="AZ296" s="14">
        <f t="shared" si="588"/>
        <v>16775</v>
      </c>
      <c r="BA296" s="14">
        <f t="shared" si="588"/>
        <v>16775</v>
      </c>
      <c r="BB296" s="14">
        <f>INDEX(属性投放!$DK$6:$DK$85,(卡牌属性!AG296-2)*20+卡牌属性!AL296)</f>
        <v>111</v>
      </c>
      <c r="BC296" s="14">
        <f t="shared" si="589"/>
        <v>111</v>
      </c>
      <c r="BD296" s="14">
        <f t="shared" si="589"/>
        <v>111</v>
      </c>
      <c r="BE296" s="14">
        <f t="shared" si="589"/>
        <v>111</v>
      </c>
      <c r="BF296" s="14">
        <f t="shared" si="589"/>
        <v>111</v>
      </c>
      <c r="BG296" s="14">
        <f>INDEX(属性投放!$DL$6:$DL$85,(卡牌属性!AG296-2)*20+卡牌属性!AL296)</f>
        <v>56</v>
      </c>
      <c r="BH296" s="14">
        <f t="shared" si="590"/>
        <v>56</v>
      </c>
      <c r="BI296" s="14">
        <f t="shared" si="590"/>
        <v>56</v>
      </c>
      <c r="BJ296" s="14">
        <f t="shared" si="590"/>
        <v>56</v>
      </c>
      <c r="BK296" s="14">
        <f t="shared" si="590"/>
        <v>56</v>
      </c>
      <c r="BL296" s="14">
        <f>INDEX(属性投放!$DM$6:$DM$85,(卡牌属性!AG296-2)*20+卡牌属性!AL296)</f>
        <v>555</v>
      </c>
      <c r="BM296" s="14">
        <f t="shared" si="591"/>
        <v>555</v>
      </c>
      <c r="BN296" s="14">
        <f t="shared" si="591"/>
        <v>555</v>
      </c>
      <c r="BO296" s="14">
        <f t="shared" si="591"/>
        <v>555</v>
      </c>
      <c r="BP296" s="14">
        <f t="shared" si="591"/>
        <v>555</v>
      </c>
      <c r="BU296" s="13">
        <v>292</v>
      </c>
      <c r="BV296" s="13">
        <f t="shared" si="546"/>
        <v>15</v>
      </c>
      <c r="BW296" s="14">
        <f t="shared" si="547"/>
        <v>2</v>
      </c>
      <c r="BX296" s="14">
        <f t="shared" si="548"/>
        <v>1102015</v>
      </c>
      <c r="BY296" s="14" t="str">
        <f t="shared" si="549"/>
        <v>于禁12突</v>
      </c>
      <c r="BZ296" s="25" t="s">
        <v>162</v>
      </c>
      <c r="CA296" s="14">
        <v>2</v>
      </c>
      <c r="CB296" s="14">
        <f t="shared" si="550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674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674</v>
      </c>
      <c r="CN296" s="14">
        <f>INDEX(属性投放!$BD$6:$BD$85,(BW296-2)*20+CB296)</f>
        <v>120</v>
      </c>
      <c r="CQ296" s="13">
        <v>292</v>
      </c>
      <c r="CR296" s="13">
        <f t="shared" si="558"/>
        <v>6</v>
      </c>
      <c r="CS296" s="13">
        <f t="shared" si="559"/>
        <v>32</v>
      </c>
      <c r="CT296" s="14">
        <f t="shared" si="560"/>
        <v>5</v>
      </c>
      <c r="CU296" s="14">
        <f t="shared" si="561"/>
        <v>1102006</v>
      </c>
      <c r="CV296" s="14" t="str">
        <f>INDEX($O$6:$O$36,CR296)&amp;"-"&amp;INDEX(属性投放!$AB$7:$AB$36,CX296)&amp;"-魂火-"&amp;CZ296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701</v>
      </c>
      <c r="CZ296" s="14">
        <f>INDEX(属性投放!$AM$7:$AM$58,CS296)</f>
        <v>2</v>
      </c>
      <c r="DA296" s="14">
        <f t="shared" si="551"/>
        <v>32</v>
      </c>
      <c r="DB296" s="14">
        <f>INDEX(属性投放!$AN$7:$AN$58,DA296)</f>
        <v>100</v>
      </c>
      <c r="DC296" s="14" t="s">
        <v>702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703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704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52"/>
        <v>1102015</v>
      </c>
      <c r="DQ296" s="14" t="str">
        <f t="shared" si="553"/>
        <v>于禁12突</v>
      </c>
      <c r="DR296" s="14">
        <f t="shared" si="562"/>
        <v>3</v>
      </c>
      <c r="DS296" s="14">
        <f t="shared" si="563"/>
        <v>3</v>
      </c>
      <c r="DT296" s="14">
        <f t="shared" si="564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92"/>
        <v>1831</v>
      </c>
      <c r="EC296" s="14">
        <f t="shared" si="593"/>
        <v>2025</v>
      </c>
      <c r="ED296" s="14">
        <f t="shared" si="594"/>
        <v>2271</v>
      </c>
      <c r="EE296" s="14">
        <f t="shared" si="595"/>
        <v>2271</v>
      </c>
      <c r="EF296" s="14">
        <f t="shared" si="596"/>
        <v>2424</v>
      </c>
      <c r="EG296" s="14">
        <f t="shared" si="597"/>
        <v>888</v>
      </c>
      <c r="EH296" s="14">
        <f t="shared" si="598"/>
        <v>983</v>
      </c>
      <c r="EI296" s="14">
        <f t="shared" si="599"/>
        <v>983</v>
      </c>
      <c r="EJ296" s="14">
        <f t="shared" si="600"/>
        <v>1100</v>
      </c>
      <c r="EK296" s="14">
        <f t="shared" si="601"/>
        <v>1166</v>
      </c>
      <c r="EL296" s="14">
        <f t="shared" si="602"/>
        <v>17610</v>
      </c>
      <c r="EM296" s="14">
        <f t="shared" si="603"/>
        <v>19350</v>
      </c>
      <c r="EN296" s="14">
        <f t="shared" si="604"/>
        <v>19350</v>
      </c>
      <c r="EO296" s="14">
        <f t="shared" si="605"/>
        <v>21610</v>
      </c>
      <c r="EP296" s="14">
        <f t="shared" si="606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  <c r="FF296" s="14">
        <f>INDEX(属性投放!$BP$6:$BP$85,(卡牌属性!$DU296-2)*20+卡牌属性!$DV296)</f>
        <v>350</v>
      </c>
      <c r="FG296" s="14">
        <f>INDEX(属性投放!$BP$6:$BP$85,(卡牌属性!$DU296-2)*20+卡牌属性!$DV296)</f>
        <v>350</v>
      </c>
      <c r="FH296" s="14">
        <f>INDEX(属性投放!$BP$6:$BP$85,(卡牌属性!$DU296-2)*20+卡牌属性!$DV296)</f>
        <v>350</v>
      </c>
      <c r="FI296" s="14">
        <f>INDEX(属性投放!$BP$6:$BP$85,(卡牌属性!$DU296-2)*20+卡牌属性!$DV296)</f>
        <v>350</v>
      </c>
      <c r="FJ296" s="14">
        <f>INDEX(属性投放!$BP$6:$BP$85,(卡牌属性!$DU296-2)*20+卡牌属性!$DV296)</f>
        <v>350</v>
      </c>
      <c r="FK296" s="14">
        <f>INDEX(属性投放!$BQ$6:$BQ$85,(卡牌属性!$DU296-2)*20+卡牌属性!$DV296)</f>
        <v>175</v>
      </c>
      <c r="FL296" s="14">
        <f>INDEX(属性投放!$BQ$6:$BQ$85,(卡牌属性!$DU296-2)*20+卡牌属性!$DV296)</f>
        <v>175</v>
      </c>
      <c r="FM296" s="14">
        <f>INDEX(属性投放!$BQ$6:$BQ$85,(卡牌属性!$DU296-2)*20+卡牌属性!$DV296)</f>
        <v>175</v>
      </c>
      <c r="FN296" s="14">
        <f>INDEX(属性投放!$BQ$6:$BQ$85,(卡牌属性!$DU296-2)*20+卡牌属性!$DV296)</f>
        <v>175</v>
      </c>
      <c r="FO296" s="14">
        <f>INDEX(属性投放!$BQ$6:$BQ$85,(卡牌属性!$DU296-2)*20+卡牌属性!$DV296)</f>
        <v>175</v>
      </c>
      <c r="FP296" s="14">
        <f>INDEX(属性投放!$BR$6:$BR$85,(卡牌属性!$DU296-2)*20+卡牌属性!$DV296)</f>
        <v>3500</v>
      </c>
      <c r="FQ296" s="14">
        <f>INDEX(属性投放!$BR$6:$BR$85,(卡牌属性!$DU296-2)*20+卡牌属性!$DV296)</f>
        <v>3500</v>
      </c>
      <c r="FR296" s="14">
        <f>INDEX(属性投放!$BR$6:$BR$85,(卡牌属性!$DU296-2)*20+卡牌属性!$DV296)</f>
        <v>3500</v>
      </c>
      <c r="FS296" s="14">
        <f>INDEX(属性投放!$BR$6:$BR$85,(卡牌属性!$DU296-2)*20+卡牌属性!$DV296)</f>
        <v>3500</v>
      </c>
      <c r="FT296" s="14">
        <f>INDEX(属性投放!$BR$6:$BR$85,(卡牌属性!$DU296-2)*20+卡牌属性!$DV296)</f>
        <v>3500</v>
      </c>
    </row>
    <row r="297" spans="31:176" ht="16.5" x14ac:dyDescent="0.2">
      <c r="AE297" s="13">
        <v>293</v>
      </c>
      <c r="AF297" s="13">
        <f t="shared" si="557"/>
        <v>15</v>
      </c>
      <c r="AG297" s="13">
        <f t="shared" si="542"/>
        <v>3</v>
      </c>
      <c r="AH297" s="14">
        <f t="shared" si="543"/>
        <v>1101015</v>
      </c>
      <c r="AI297" s="14" t="str">
        <f t="shared" si="544"/>
        <v>阎巧巧13突</v>
      </c>
      <c r="AJ297" s="25" t="s">
        <v>162</v>
      </c>
      <c r="AK297" s="14">
        <v>1</v>
      </c>
      <c r="AL297" s="14">
        <f t="shared" si="545"/>
        <v>13</v>
      </c>
      <c r="AM297" s="14">
        <f>INDEX(属性投放!$DE$6:$DE$85,(卡牌属性!AG297-2)*20+卡牌属性!AL297)</f>
        <v>6469</v>
      </c>
      <c r="AN297" s="14">
        <f t="shared" si="586"/>
        <v>6469</v>
      </c>
      <c r="AO297" s="14">
        <f t="shared" si="586"/>
        <v>6469</v>
      </c>
      <c r="AP297" s="14">
        <f t="shared" si="586"/>
        <v>6469</v>
      </c>
      <c r="AQ297" s="14">
        <f t="shared" si="586"/>
        <v>6469</v>
      </c>
      <c r="AR297" s="14">
        <f>INDEX(属性投放!$DF$6:$DF$85,(卡牌属性!AG297-2)*20+卡牌属性!AL297)</f>
        <v>3206</v>
      </c>
      <c r="AS297" s="14">
        <f t="shared" si="587"/>
        <v>3206</v>
      </c>
      <c r="AT297" s="14">
        <f t="shared" si="587"/>
        <v>3206</v>
      </c>
      <c r="AU297" s="14">
        <f t="shared" si="587"/>
        <v>3206</v>
      </c>
      <c r="AV297" s="14">
        <f t="shared" si="587"/>
        <v>3206</v>
      </c>
      <c r="AW297" s="14">
        <f>INDEX(属性投放!$DG$6:$DG$85,(卡牌属性!AG297-2)*20+卡牌属性!AL297)</f>
        <v>32245</v>
      </c>
      <c r="AX297" s="14">
        <f t="shared" si="588"/>
        <v>32245</v>
      </c>
      <c r="AY297" s="14">
        <f t="shared" si="588"/>
        <v>32245</v>
      </c>
      <c r="AZ297" s="14">
        <f t="shared" si="588"/>
        <v>32245</v>
      </c>
      <c r="BA297" s="14">
        <f t="shared" si="588"/>
        <v>32245</v>
      </c>
      <c r="BB297" s="14">
        <f>INDEX(属性投放!$DK$6:$DK$85,(卡牌属性!AG297-2)*20+卡牌属性!AL297)</f>
        <v>211</v>
      </c>
      <c r="BC297" s="14">
        <f t="shared" si="589"/>
        <v>211</v>
      </c>
      <c r="BD297" s="14">
        <f t="shared" si="589"/>
        <v>211</v>
      </c>
      <c r="BE297" s="14">
        <f t="shared" si="589"/>
        <v>211</v>
      </c>
      <c r="BF297" s="14">
        <f t="shared" si="589"/>
        <v>211</v>
      </c>
      <c r="BG297" s="14">
        <f>INDEX(属性投放!$DL$6:$DL$85,(卡牌属性!AG297-2)*20+卡牌属性!AL297)</f>
        <v>106</v>
      </c>
      <c r="BH297" s="14">
        <f t="shared" si="590"/>
        <v>106</v>
      </c>
      <c r="BI297" s="14">
        <f t="shared" si="590"/>
        <v>106</v>
      </c>
      <c r="BJ297" s="14">
        <f t="shared" si="590"/>
        <v>106</v>
      </c>
      <c r="BK297" s="14">
        <f t="shared" si="590"/>
        <v>106</v>
      </c>
      <c r="BL297" s="14">
        <f>INDEX(属性投放!$DM$6:$DM$85,(卡牌属性!AG297-2)*20+卡牌属性!AL297)</f>
        <v>1055</v>
      </c>
      <c r="BM297" s="14">
        <f t="shared" si="591"/>
        <v>1055</v>
      </c>
      <c r="BN297" s="14">
        <f t="shared" si="591"/>
        <v>1055</v>
      </c>
      <c r="BO297" s="14">
        <f t="shared" si="591"/>
        <v>1055</v>
      </c>
      <c r="BP297" s="14">
        <f t="shared" si="591"/>
        <v>1055</v>
      </c>
      <c r="BU297" s="13">
        <v>293</v>
      </c>
      <c r="BV297" s="13">
        <f t="shared" si="546"/>
        <v>15</v>
      </c>
      <c r="BW297" s="14">
        <f t="shared" si="547"/>
        <v>2</v>
      </c>
      <c r="BX297" s="14">
        <f t="shared" si="548"/>
        <v>1102015</v>
      </c>
      <c r="BY297" s="14" t="str">
        <f t="shared" si="549"/>
        <v>于禁13突</v>
      </c>
      <c r="BZ297" s="25" t="s">
        <v>162</v>
      </c>
      <c r="CA297" s="14">
        <v>2</v>
      </c>
      <c r="CB297" s="14">
        <f t="shared" si="550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674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674</v>
      </c>
      <c r="CN297" s="14">
        <f>INDEX(属性投放!$BD$6:$BD$85,(BW297-2)*20+CB297)</f>
        <v>150</v>
      </c>
      <c r="CQ297" s="13">
        <v>293</v>
      </c>
      <c r="CR297" s="13">
        <f t="shared" si="558"/>
        <v>6</v>
      </c>
      <c r="CS297" s="13">
        <f t="shared" si="559"/>
        <v>33</v>
      </c>
      <c r="CT297" s="14">
        <f t="shared" si="560"/>
        <v>5</v>
      </c>
      <c r="CU297" s="14">
        <f t="shared" si="561"/>
        <v>1102006</v>
      </c>
      <c r="CV297" s="14" t="str">
        <f>INDEX($O$6:$O$36,CR297)&amp;"-"&amp;INDEX(属性投放!$AB$7:$AB$36,CX297)&amp;"-魂火-"&amp;CZ297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701</v>
      </c>
      <c r="CZ297" s="14">
        <f>INDEX(属性投放!$AM$7:$AM$58,CS297)</f>
        <v>3</v>
      </c>
      <c r="DA297" s="14">
        <f t="shared" si="551"/>
        <v>33</v>
      </c>
      <c r="DB297" s="14">
        <f>INDEX(属性投放!$AN$7:$AN$58,DA297)</f>
        <v>102</v>
      </c>
      <c r="DC297" s="14" t="s">
        <v>702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703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704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52"/>
        <v>1102015</v>
      </c>
      <c r="DQ297" s="14" t="str">
        <f t="shared" si="553"/>
        <v>于禁13突</v>
      </c>
      <c r="DR297" s="14">
        <f t="shared" si="562"/>
        <v>3</v>
      </c>
      <c r="DS297" s="14">
        <f t="shared" si="563"/>
        <v>3</v>
      </c>
      <c r="DT297" s="14">
        <f t="shared" si="564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92"/>
        <v>2265</v>
      </c>
      <c r="EC297" s="14">
        <f t="shared" si="593"/>
        <v>2480</v>
      </c>
      <c r="ED297" s="14">
        <f t="shared" si="594"/>
        <v>2761</v>
      </c>
      <c r="EE297" s="14">
        <f t="shared" si="595"/>
        <v>2761</v>
      </c>
      <c r="EF297" s="14">
        <f t="shared" si="596"/>
        <v>2921</v>
      </c>
      <c r="EG297" s="14">
        <f t="shared" si="597"/>
        <v>1105</v>
      </c>
      <c r="EH297" s="14">
        <f t="shared" si="598"/>
        <v>1214</v>
      </c>
      <c r="EI297" s="14">
        <f t="shared" si="599"/>
        <v>1214</v>
      </c>
      <c r="EJ297" s="14">
        <f t="shared" si="600"/>
        <v>1345</v>
      </c>
      <c r="EK297" s="14">
        <f t="shared" si="601"/>
        <v>1418</v>
      </c>
      <c r="EL297" s="14">
        <f t="shared" si="602"/>
        <v>21950</v>
      </c>
      <c r="EM297" s="14">
        <f t="shared" si="603"/>
        <v>23900</v>
      </c>
      <c r="EN297" s="14">
        <f t="shared" si="604"/>
        <v>23900</v>
      </c>
      <c r="EO297" s="14">
        <f t="shared" si="605"/>
        <v>26510</v>
      </c>
      <c r="EP297" s="14">
        <f t="shared" si="606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  <c r="FF297" s="14">
        <f>INDEX(属性投放!$BP$6:$BP$85,(卡牌属性!$DU297-2)*20+卡牌属性!$DV297)</f>
        <v>350</v>
      </c>
      <c r="FG297" s="14">
        <f>INDEX(属性投放!$BP$6:$BP$85,(卡牌属性!$DU297-2)*20+卡牌属性!$DV297)</f>
        <v>350</v>
      </c>
      <c r="FH297" s="14">
        <f>INDEX(属性投放!$BP$6:$BP$85,(卡牌属性!$DU297-2)*20+卡牌属性!$DV297)</f>
        <v>350</v>
      </c>
      <c r="FI297" s="14">
        <f>INDEX(属性投放!$BP$6:$BP$85,(卡牌属性!$DU297-2)*20+卡牌属性!$DV297)</f>
        <v>350</v>
      </c>
      <c r="FJ297" s="14">
        <f>INDEX(属性投放!$BP$6:$BP$85,(卡牌属性!$DU297-2)*20+卡牌属性!$DV297)</f>
        <v>350</v>
      </c>
      <c r="FK297" s="14">
        <f>INDEX(属性投放!$BQ$6:$BQ$85,(卡牌属性!$DU297-2)*20+卡牌属性!$DV297)</f>
        <v>175</v>
      </c>
      <c r="FL297" s="14">
        <f>INDEX(属性投放!$BQ$6:$BQ$85,(卡牌属性!$DU297-2)*20+卡牌属性!$DV297)</f>
        <v>175</v>
      </c>
      <c r="FM297" s="14">
        <f>INDEX(属性投放!$BQ$6:$BQ$85,(卡牌属性!$DU297-2)*20+卡牌属性!$DV297)</f>
        <v>175</v>
      </c>
      <c r="FN297" s="14">
        <f>INDEX(属性投放!$BQ$6:$BQ$85,(卡牌属性!$DU297-2)*20+卡牌属性!$DV297)</f>
        <v>175</v>
      </c>
      <c r="FO297" s="14">
        <f>INDEX(属性投放!$BQ$6:$BQ$85,(卡牌属性!$DU297-2)*20+卡牌属性!$DV297)</f>
        <v>175</v>
      </c>
      <c r="FP297" s="14">
        <f>INDEX(属性投放!$BR$6:$BR$85,(卡牌属性!$DU297-2)*20+卡牌属性!$DV297)</f>
        <v>3500</v>
      </c>
      <c r="FQ297" s="14">
        <f>INDEX(属性投放!$BR$6:$BR$85,(卡牌属性!$DU297-2)*20+卡牌属性!$DV297)</f>
        <v>3500</v>
      </c>
      <c r="FR297" s="14">
        <f>INDEX(属性投放!$BR$6:$BR$85,(卡牌属性!$DU297-2)*20+卡牌属性!$DV297)</f>
        <v>3500</v>
      </c>
      <c r="FS297" s="14">
        <f>INDEX(属性投放!$BR$6:$BR$85,(卡牌属性!$DU297-2)*20+卡牌属性!$DV297)</f>
        <v>3500</v>
      </c>
      <c r="FT297" s="14">
        <f>INDEX(属性投放!$BR$6:$BR$85,(卡牌属性!$DU297-2)*20+卡牌属性!$DV297)</f>
        <v>3500</v>
      </c>
    </row>
    <row r="298" spans="31:176" ht="16.5" x14ac:dyDescent="0.2">
      <c r="AE298" s="13">
        <v>294</v>
      </c>
      <c r="AF298" s="13">
        <f t="shared" si="557"/>
        <v>15</v>
      </c>
      <c r="AG298" s="13">
        <f t="shared" si="542"/>
        <v>3</v>
      </c>
      <c r="AH298" s="14">
        <f t="shared" si="543"/>
        <v>1101015</v>
      </c>
      <c r="AI298" s="14" t="str">
        <f t="shared" si="544"/>
        <v>阎巧巧14突</v>
      </c>
      <c r="AJ298" s="25" t="s">
        <v>162</v>
      </c>
      <c r="AK298" s="14">
        <v>1</v>
      </c>
      <c r="AL298" s="14">
        <f t="shared" si="545"/>
        <v>14</v>
      </c>
      <c r="AM298" s="14">
        <f>INDEX(属性投放!$DE$6:$DE$85,(卡牌属性!AG298-2)*20+卡牌属性!AL298)</f>
        <v>7071</v>
      </c>
      <c r="AN298" s="14">
        <f t="shared" si="586"/>
        <v>7071</v>
      </c>
      <c r="AO298" s="14">
        <f t="shared" si="586"/>
        <v>7071</v>
      </c>
      <c r="AP298" s="14">
        <f t="shared" si="586"/>
        <v>7071</v>
      </c>
      <c r="AQ298" s="14">
        <f t="shared" si="586"/>
        <v>7071</v>
      </c>
      <c r="AR298" s="14">
        <f>INDEX(属性投放!$DF$6:$DF$85,(卡牌属性!AG298-2)*20+卡牌属性!AL298)</f>
        <v>3508</v>
      </c>
      <c r="AS298" s="14">
        <f t="shared" si="587"/>
        <v>3508</v>
      </c>
      <c r="AT298" s="14">
        <f t="shared" si="587"/>
        <v>3508</v>
      </c>
      <c r="AU298" s="14">
        <f t="shared" si="587"/>
        <v>3508</v>
      </c>
      <c r="AV298" s="14">
        <f t="shared" si="587"/>
        <v>3508</v>
      </c>
      <c r="AW298" s="14">
        <f>INDEX(属性投放!$DG$6:$DG$85,(卡牌属性!AG298-2)*20+卡牌属性!AL298)</f>
        <v>35255</v>
      </c>
      <c r="AX298" s="14">
        <f t="shared" si="588"/>
        <v>35255</v>
      </c>
      <c r="AY298" s="14">
        <f t="shared" si="588"/>
        <v>35255</v>
      </c>
      <c r="AZ298" s="14">
        <f t="shared" si="588"/>
        <v>35255</v>
      </c>
      <c r="BA298" s="14">
        <f t="shared" si="588"/>
        <v>35255</v>
      </c>
      <c r="BB298" s="14">
        <f>INDEX(属性投放!$DK$6:$DK$85,(卡牌属性!AG298-2)*20+卡牌属性!AL298)</f>
        <v>211</v>
      </c>
      <c r="BC298" s="14">
        <f t="shared" si="589"/>
        <v>211</v>
      </c>
      <c r="BD298" s="14">
        <f t="shared" si="589"/>
        <v>211</v>
      </c>
      <c r="BE298" s="14">
        <f t="shared" si="589"/>
        <v>211</v>
      </c>
      <c r="BF298" s="14">
        <f t="shared" si="589"/>
        <v>211</v>
      </c>
      <c r="BG298" s="14">
        <f>INDEX(属性投放!$DL$6:$DL$85,(卡牌属性!AG298-2)*20+卡牌属性!AL298)</f>
        <v>106</v>
      </c>
      <c r="BH298" s="14">
        <f t="shared" si="590"/>
        <v>106</v>
      </c>
      <c r="BI298" s="14">
        <f t="shared" si="590"/>
        <v>106</v>
      </c>
      <c r="BJ298" s="14">
        <f t="shared" si="590"/>
        <v>106</v>
      </c>
      <c r="BK298" s="14">
        <f t="shared" si="590"/>
        <v>106</v>
      </c>
      <c r="BL298" s="14">
        <f>INDEX(属性投放!$DM$6:$DM$85,(卡牌属性!AG298-2)*20+卡牌属性!AL298)</f>
        <v>1055</v>
      </c>
      <c r="BM298" s="14">
        <f t="shared" si="591"/>
        <v>1055</v>
      </c>
      <c r="BN298" s="14">
        <f t="shared" si="591"/>
        <v>1055</v>
      </c>
      <c r="BO298" s="14">
        <f t="shared" si="591"/>
        <v>1055</v>
      </c>
      <c r="BP298" s="14">
        <f t="shared" si="591"/>
        <v>1055</v>
      </c>
      <c r="BU298" s="13">
        <v>294</v>
      </c>
      <c r="BV298" s="13">
        <f t="shared" si="546"/>
        <v>15</v>
      </c>
      <c r="BW298" s="14">
        <f t="shared" si="547"/>
        <v>2</v>
      </c>
      <c r="BX298" s="14">
        <f t="shared" si="548"/>
        <v>1102015</v>
      </c>
      <c r="BY298" s="14" t="str">
        <f t="shared" si="549"/>
        <v>于禁14突</v>
      </c>
      <c r="BZ298" s="25" t="s">
        <v>162</v>
      </c>
      <c r="CA298" s="14">
        <v>2</v>
      </c>
      <c r="CB298" s="14">
        <f t="shared" si="550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674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674</v>
      </c>
      <c r="CN298" s="14">
        <f>INDEX(属性投放!$BD$6:$BD$85,(BW298-2)*20+CB298)</f>
        <v>150</v>
      </c>
      <c r="CQ298" s="13">
        <v>294</v>
      </c>
      <c r="CR298" s="13">
        <f t="shared" si="558"/>
        <v>6</v>
      </c>
      <c r="CS298" s="13">
        <f t="shared" si="559"/>
        <v>34</v>
      </c>
      <c r="CT298" s="14">
        <f t="shared" si="560"/>
        <v>5</v>
      </c>
      <c r="CU298" s="14">
        <f t="shared" si="561"/>
        <v>1102006</v>
      </c>
      <c r="CV298" s="14" t="str">
        <f>INDEX($O$6:$O$36,CR298)&amp;"-"&amp;INDEX(属性投放!$AB$7:$AB$36,CX298)&amp;"-魂火-"&amp;CZ298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701</v>
      </c>
      <c r="CZ298" s="14">
        <f>INDEX(属性投放!$AM$7:$AM$58,CS298)</f>
        <v>1</v>
      </c>
      <c r="DA298" s="14">
        <f t="shared" si="551"/>
        <v>34</v>
      </c>
      <c r="DB298" s="14">
        <f>INDEX(属性投放!$AN$7:$AN$58,DA298)</f>
        <v>105</v>
      </c>
      <c r="DC298" s="14" t="s">
        <v>702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703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704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52"/>
        <v>1102015</v>
      </c>
      <c r="DQ298" s="14" t="str">
        <f t="shared" si="553"/>
        <v>于禁14突</v>
      </c>
      <c r="DR298" s="14">
        <f t="shared" si="562"/>
        <v>3</v>
      </c>
      <c r="DS298" s="14">
        <f t="shared" si="563"/>
        <v>3</v>
      </c>
      <c r="DT298" s="14">
        <f t="shared" si="564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92"/>
        <v>2735</v>
      </c>
      <c r="EC298" s="14">
        <f t="shared" si="593"/>
        <v>2990</v>
      </c>
      <c r="ED298" s="14">
        <f t="shared" si="594"/>
        <v>3311</v>
      </c>
      <c r="EE298" s="14">
        <f t="shared" si="595"/>
        <v>3311</v>
      </c>
      <c r="EF298" s="14">
        <f t="shared" si="596"/>
        <v>3479</v>
      </c>
      <c r="EG298" s="14">
        <f t="shared" si="597"/>
        <v>1344</v>
      </c>
      <c r="EH298" s="14">
        <f t="shared" si="598"/>
        <v>1469</v>
      </c>
      <c r="EI298" s="14">
        <f t="shared" si="599"/>
        <v>1469</v>
      </c>
      <c r="EJ298" s="14">
        <f t="shared" si="600"/>
        <v>1624</v>
      </c>
      <c r="EK298" s="14">
        <f t="shared" si="601"/>
        <v>1697</v>
      </c>
      <c r="EL298" s="14">
        <f t="shared" si="602"/>
        <v>26650</v>
      </c>
      <c r="EM298" s="14">
        <f t="shared" si="603"/>
        <v>29000</v>
      </c>
      <c r="EN298" s="14">
        <f t="shared" si="604"/>
        <v>29000</v>
      </c>
      <c r="EO298" s="14">
        <f t="shared" si="605"/>
        <v>32010</v>
      </c>
      <c r="EP298" s="14">
        <f t="shared" si="606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  <c r="FF298" s="14">
        <f>INDEX(属性投放!$BP$6:$BP$85,(卡牌属性!$DU298-2)*20+卡牌属性!$DV298)</f>
        <v>400</v>
      </c>
      <c r="FG298" s="14">
        <f>INDEX(属性投放!$BP$6:$BP$85,(卡牌属性!$DU298-2)*20+卡牌属性!$DV298)</f>
        <v>400</v>
      </c>
      <c r="FH298" s="14">
        <f>INDEX(属性投放!$BP$6:$BP$85,(卡牌属性!$DU298-2)*20+卡牌属性!$DV298)</f>
        <v>400</v>
      </c>
      <c r="FI298" s="14">
        <f>INDEX(属性投放!$BP$6:$BP$85,(卡牌属性!$DU298-2)*20+卡牌属性!$DV298)</f>
        <v>400</v>
      </c>
      <c r="FJ298" s="14">
        <f>INDEX(属性投放!$BP$6:$BP$85,(卡牌属性!$DU298-2)*20+卡牌属性!$DV298)</f>
        <v>400</v>
      </c>
      <c r="FK298" s="14">
        <f>INDEX(属性投放!$BQ$6:$BQ$85,(卡牌属性!$DU298-2)*20+卡牌属性!$DV298)</f>
        <v>200</v>
      </c>
      <c r="FL298" s="14">
        <f>INDEX(属性投放!$BQ$6:$BQ$85,(卡牌属性!$DU298-2)*20+卡牌属性!$DV298)</f>
        <v>200</v>
      </c>
      <c r="FM298" s="14">
        <f>INDEX(属性投放!$BQ$6:$BQ$85,(卡牌属性!$DU298-2)*20+卡牌属性!$DV298)</f>
        <v>200</v>
      </c>
      <c r="FN298" s="14">
        <f>INDEX(属性投放!$BQ$6:$BQ$85,(卡牌属性!$DU298-2)*20+卡牌属性!$DV298)</f>
        <v>200</v>
      </c>
      <c r="FO298" s="14">
        <f>INDEX(属性投放!$BQ$6:$BQ$85,(卡牌属性!$DU298-2)*20+卡牌属性!$DV298)</f>
        <v>200</v>
      </c>
      <c r="FP298" s="14">
        <f>INDEX(属性投放!$BR$6:$BR$85,(卡牌属性!$DU298-2)*20+卡牌属性!$DV298)</f>
        <v>4000</v>
      </c>
      <c r="FQ298" s="14">
        <f>INDEX(属性投放!$BR$6:$BR$85,(卡牌属性!$DU298-2)*20+卡牌属性!$DV298)</f>
        <v>4000</v>
      </c>
      <c r="FR298" s="14">
        <f>INDEX(属性投放!$BR$6:$BR$85,(卡牌属性!$DU298-2)*20+卡牌属性!$DV298)</f>
        <v>4000</v>
      </c>
      <c r="FS298" s="14">
        <f>INDEX(属性投放!$BR$6:$BR$85,(卡牌属性!$DU298-2)*20+卡牌属性!$DV298)</f>
        <v>4000</v>
      </c>
      <c r="FT298" s="14">
        <f>INDEX(属性投放!$BR$6:$BR$85,(卡牌属性!$DU298-2)*20+卡牌属性!$DV298)</f>
        <v>4000</v>
      </c>
    </row>
    <row r="299" spans="31:176" ht="16.5" x14ac:dyDescent="0.2">
      <c r="AE299" s="13">
        <v>295</v>
      </c>
      <c r="AF299" s="13">
        <f t="shared" si="557"/>
        <v>15</v>
      </c>
      <c r="AG299" s="13">
        <f t="shared" si="542"/>
        <v>3</v>
      </c>
      <c r="AH299" s="14">
        <f t="shared" si="543"/>
        <v>1101015</v>
      </c>
      <c r="AI299" s="14" t="str">
        <f t="shared" si="544"/>
        <v>阎巧巧15突</v>
      </c>
      <c r="AJ299" s="25" t="s">
        <v>162</v>
      </c>
      <c r="AK299" s="14">
        <v>1</v>
      </c>
      <c r="AL299" s="14">
        <f t="shared" si="545"/>
        <v>15</v>
      </c>
      <c r="AM299" s="14">
        <f>INDEX(属性投放!$DE$6:$DE$85,(卡牌属性!AG299-2)*20+卡牌属性!AL299)</f>
        <v>7673</v>
      </c>
      <c r="AN299" s="14">
        <f t="shared" si="586"/>
        <v>7673</v>
      </c>
      <c r="AO299" s="14">
        <f t="shared" si="586"/>
        <v>7673</v>
      </c>
      <c r="AP299" s="14">
        <f t="shared" si="586"/>
        <v>7673</v>
      </c>
      <c r="AQ299" s="14">
        <f t="shared" si="586"/>
        <v>7673</v>
      </c>
      <c r="AR299" s="14">
        <f>INDEX(属性投放!$DF$6:$DF$85,(卡牌属性!AG299-2)*20+卡牌属性!AL299)</f>
        <v>3810</v>
      </c>
      <c r="AS299" s="14">
        <f t="shared" si="587"/>
        <v>3810</v>
      </c>
      <c r="AT299" s="14">
        <f t="shared" si="587"/>
        <v>3810</v>
      </c>
      <c r="AU299" s="14">
        <f t="shared" si="587"/>
        <v>3810</v>
      </c>
      <c r="AV299" s="14">
        <f t="shared" si="587"/>
        <v>3810</v>
      </c>
      <c r="AW299" s="14">
        <f>INDEX(属性投放!$DG$6:$DG$85,(卡牌属性!AG299-2)*20+卡牌属性!AL299)</f>
        <v>38265</v>
      </c>
      <c r="AX299" s="14">
        <f t="shared" si="588"/>
        <v>38265</v>
      </c>
      <c r="AY299" s="14">
        <f t="shared" si="588"/>
        <v>38265</v>
      </c>
      <c r="AZ299" s="14">
        <f t="shared" si="588"/>
        <v>38265</v>
      </c>
      <c r="BA299" s="14">
        <f t="shared" si="588"/>
        <v>38265</v>
      </c>
      <c r="BB299" s="14">
        <f>INDEX(属性投放!$DK$6:$DK$85,(卡牌属性!AG299-2)*20+卡牌属性!AL299)</f>
        <v>211</v>
      </c>
      <c r="BC299" s="14">
        <f t="shared" si="589"/>
        <v>211</v>
      </c>
      <c r="BD299" s="14">
        <f t="shared" si="589"/>
        <v>211</v>
      </c>
      <c r="BE299" s="14">
        <f t="shared" si="589"/>
        <v>211</v>
      </c>
      <c r="BF299" s="14">
        <f t="shared" si="589"/>
        <v>211</v>
      </c>
      <c r="BG299" s="14">
        <f>INDEX(属性投放!$DL$6:$DL$85,(卡牌属性!AG299-2)*20+卡牌属性!AL299)</f>
        <v>106</v>
      </c>
      <c r="BH299" s="14">
        <f t="shared" si="590"/>
        <v>106</v>
      </c>
      <c r="BI299" s="14">
        <f t="shared" si="590"/>
        <v>106</v>
      </c>
      <c r="BJ299" s="14">
        <f t="shared" si="590"/>
        <v>106</v>
      </c>
      <c r="BK299" s="14">
        <f t="shared" si="590"/>
        <v>106</v>
      </c>
      <c r="BL299" s="14">
        <f>INDEX(属性投放!$DM$6:$DM$85,(卡牌属性!AG299-2)*20+卡牌属性!AL299)</f>
        <v>1055</v>
      </c>
      <c r="BM299" s="14">
        <f t="shared" si="591"/>
        <v>1055</v>
      </c>
      <c r="BN299" s="14">
        <f t="shared" si="591"/>
        <v>1055</v>
      </c>
      <c r="BO299" s="14">
        <f t="shared" si="591"/>
        <v>1055</v>
      </c>
      <c r="BP299" s="14">
        <f t="shared" si="591"/>
        <v>1055</v>
      </c>
      <c r="BU299" s="13">
        <v>295</v>
      </c>
      <c r="BV299" s="13">
        <f t="shared" si="546"/>
        <v>15</v>
      </c>
      <c r="BW299" s="14">
        <f t="shared" si="547"/>
        <v>2</v>
      </c>
      <c r="BX299" s="14">
        <f t="shared" si="548"/>
        <v>1102015</v>
      </c>
      <c r="BY299" s="14" t="str">
        <f t="shared" si="549"/>
        <v>于禁15突</v>
      </c>
      <c r="BZ299" s="25" t="s">
        <v>162</v>
      </c>
      <c r="CA299" s="14">
        <v>2</v>
      </c>
      <c r="CB299" s="14">
        <f t="shared" si="550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674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674</v>
      </c>
      <c r="CN299" s="14">
        <f>INDEX(属性投放!$BD$6:$BD$85,(BW299-2)*20+CB299)</f>
        <v>150</v>
      </c>
      <c r="CQ299" s="13">
        <v>295</v>
      </c>
      <c r="CR299" s="13">
        <f t="shared" si="558"/>
        <v>6</v>
      </c>
      <c r="CS299" s="13">
        <f t="shared" si="559"/>
        <v>35</v>
      </c>
      <c r="CT299" s="14">
        <f t="shared" si="560"/>
        <v>5</v>
      </c>
      <c r="CU299" s="14">
        <f t="shared" si="561"/>
        <v>1102006</v>
      </c>
      <c r="CV299" s="14" t="str">
        <f>INDEX($O$6:$O$36,CR299)&amp;"-"&amp;INDEX(属性投放!$AB$7:$AB$36,CX299)&amp;"-魂火-"&amp;CZ299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701</v>
      </c>
      <c r="CZ299" s="14">
        <f>INDEX(属性投放!$AM$7:$AM$58,CS299)</f>
        <v>2</v>
      </c>
      <c r="DA299" s="14">
        <f t="shared" si="551"/>
        <v>35</v>
      </c>
      <c r="DB299" s="14">
        <f>INDEX(属性投放!$AN$7:$AN$58,DA299)</f>
        <v>107</v>
      </c>
      <c r="DC299" s="14" t="s">
        <v>702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703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704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52"/>
        <v>1102015</v>
      </c>
      <c r="DQ299" s="14" t="str">
        <f t="shared" si="553"/>
        <v>于禁15突</v>
      </c>
      <c r="DR299" s="14">
        <f t="shared" si="562"/>
        <v>3</v>
      </c>
      <c r="DS299" s="14">
        <f t="shared" si="563"/>
        <v>3</v>
      </c>
      <c r="DT299" s="14">
        <f t="shared" si="564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92"/>
        <v>3240</v>
      </c>
      <c r="EC299" s="14">
        <f t="shared" si="593"/>
        <v>3530</v>
      </c>
      <c r="ED299" s="14">
        <f t="shared" si="594"/>
        <v>3886</v>
      </c>
      <c r="EE299" s="14">
        <f t="shared" si="595"/>
        <v>3886</v>
      </c>
      <c r="EF299" s="14">
        <f t="shared" si="596"/>
        <v>4061</v>
      </c>
      <c r="EG299" s="14">
        <f t="shared" si="597"/>
        <v>1600</v>
      </c>
      <c r="EH299" s="14">
        <f t="shared" si="598"/>
        <v>1739</v>
      </c>
      <c r="EI299" s="14">
        <f t="shared" si="599"/>
        <v>1739</v>
      </c>
      <c r="EJ299" s="14">
        <f t="shared" si="600"/>
        <v>1915</v>
      </c>
      <c r="EK299" s="14">
        <f t="shared" si="601"/>
        <v>1988</v>
      </c>
      <c r="EL299" s="14">
        <f t="shared" si="602"/>
        <v>31700</v>
      </c>
      <c r="EM299" s="14">
        <f t="shared" si="603"/>
        <v>34400</v>
      </c>
      <c r="EN299" s="14">
        <f t="shared" si="604"/>
        <v>34400</v>
      </c>
      <c r="EO299" s="14">
        <f t="shared" si="605"/>
        <v>37760</v>
      </c>
      <c r="EP299" s="14">
        <f t="shared" si="606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  <c r="FF299" s="14">
        <f>INDEX(属性投放!$BP$6:$BP$85,(卡牌属性!$DU299-2)*20+卡牌属性!$DV299)</f>
        <v>700</v>
      </c>
      <c r="FG299" s="14">
        <f>INDEX(属性投放!$BP$6:$BP$85,(卡牌属性!$DU299-2)*20+卡牌属性!$DV299)</f>
        <v>700</v>
      </c>
      <c r="FH299" s="14">
        <f>INDEX(属性投放!$BP$6:$BP$85,(卡牌属性!$DU299-2)*20+卡牌属性!$DV299)</f>
        <v>700</v>
      </c>
      <c r="FI299" s="14">
        <f>INDEX(属性投放!$BP$6:$BP$85,(卡牌属性!$DU299-2)*20+卡牌属性!$DV299)</f>
        <v>700</v>
      </c>
      <c r="FJ299" s="14">
        <f>INDEX(属性投放!$BP$6:$BP$85,(卡牌属性!$DU299-2)*20+卡牌属性!$DV299)</f>
        <v>700</v>
      </c>
      <c r="FK299" s="14">
        <f>INDEX(属性投放!$BQ$6:$BQ$85,(卡牌属性!$DU299-2)*20+卡牌属性!$DV299)</f>
        <v>350</v>
      </c>
      <c r="FL299" s="14">
        <f>INDEX(属性投放!$BQ$6:$BQ$85,(卡牌属性!$DU299-2)*20+卡牌属性!$DV299)</f>
        <v>350</v>
      </c>
      <c r="FM299" s="14">
        <f>INDEX(属性投放!$BQ$6:$BQ$85,(卡牌属性!$DU299-2)*20+卡牌属性!$DV299)</f>
        <v>350</v>
      </c>
      <c r="FN299" s="14">
        <f>INDEX(属性投放!$BQ$6:$BQ$85,(卡牌属性!$DU299-2)*20+卡牌属性!$DV299)</f>
        <v>350</v>
      </c>
      <c r="FO299" s="14">
        <f>INDEX(属性投放!$BQ$6:$BQ$85,(卡牌属性!$DU299-2)*20+卡牌属性!$DV299)</f>
        <v>350</v>
      </c>
      <c r="FP299" s="14">
        <f>INDEX(属性投放!$BR$6:$BR$85,(卡牌属性!$DU299-2)*20+卡牌属性!$DV299)</f>
        <v>7000</v>
      </c>
      <c r="FQ299" s="14">
        <f>INDEX(属性投放!$BR$6:$BR$85,(卡牌属性!$DU299-2)*20+卡牌属性!$DV299)</f>
        <v>7000</v>
      </c>
      <c r="FR299" s="14">
        <f>INDEX(属性投放!$BR$6:$BR$85,(卡牌属性!$DU299-2)*20+卡牌属性!$DV299)</f>
        <v>7000</v>
      </c>
      <c r="FS299" s="14">
        <f>INDEX(属性投放!$BR$6:$BR$85,(卡牌属性!$DU299-2)*20+卡牌属性!$DV299)</f>
        <v>7000</v>
      </c>
      <c r="FT299" s="14">
        <f>INDEX(属性投放!$BR$6:$BR$85,(卡牌属性!$DU299-2)*20+卡牌属性!$DV299)</f>
        <v>7000</v>
      </c>
    </row>
    <row r="300" spans="31:176" ht="16.5" x14ac:dyDescent="0.2">
      <c r="AE300" s="13">
        <v>296</v>
      </c>
      <c r="AF300" s="13">
        <f t="shared" si="557"/>
        <v>15</v>
      </c>
      <c r="AG300" s="13">
        <f t="shared" si="542"/>
        <v>3</v>
      </c>
      <c r="AH300" s="14">
        <f t="shared" si="543"/>
        <v>1101015</v>
      </c>
      <c r="AI300" s="14" t="str">
        <f t="shared" si="544"/>
        <v>阎巧巧16突</v>
      </c>
      <c r="AJ300" s="25" t="s">
        <v>162</v>
      </c>
      <c r="AK300" s="14">
        <v>1</v>
      </c>
      <c r="AL300" s="14">
        <f t="shared" si="545"/>
        <v>16</v>
      </c>
      <c r="AM300" s="14">
        <f>INDEX(属性投放!$DE$6:$DE$85,(卡牌属性!AG300-2)*20+卡牌属性!AL300)</f>
        <v>13550</v>
      </c>
      <c r="AN300" s="14">
        <f t="shared" si="586"/>
        <v>13550</v>
      </c>
      <c r="AO300" s="14">
        <f t="shared" si="586"/>
        <v>13550</v>
      </c>
      <c r="AP300" s="14">
        <f t="shared" si="586"/>
        <v>13550</v>
      </c>
      <c r="AQ300" s="14">
        <f t="shared" si="586"/>
        <v>13550</v>
      </c>
      <c r="AR300" s="14">
        <f>INDEX(属性投放!$DF$6:$DF$85,(卡牌属性!AG300-2)*20+卡牌属性!AL300)</f>
        <v>6762</v>
      </c>
      <c r="AS300" s="14">
        <f t="shared" si="587"/>
        <v>6762</v>
      </c>
      <c r="AT300" s="14">
        <f t="shared" si="587"/>
        <v>6762</v>
      </c>
      <c r="AU300" s="14">
        <f t="shared" si="587"/>
        <v>6762</v>
      </c>
      <c r="AV300" s="14">
        <f t="shared" si="587"/>
        <v>6762</v>
      </c>
      <c r="AW300" s="14">
        <f>INDEX(属性投放!$DG$6:$DG$85,(卡牌属性!AG300-2)*20+卡牌属性!AL300)</f>
        <v>67650</v>
      </c>
      <c r="AX300" s="14">
        <f t="shared" si="588"/>
        <v>67650</v>
      </c>
      <c r="AY300" s="14">
        <f t="shared" si="588"/>
        <v>67650</v>
      </c>
      <c r="AZ300" s="14">
        <f t="shared" si="588"/>
        <v>67650</v>
      </c>
      <c r="BA300" s="14">
        <f t="shared" si="588"/>
        <v>67650</v>
      </c>
      <c r="BB300" s="14">
        <f>INDEX(属性投放!$DK$6:$DK$85,(卡牌属性!AG300-2)*20+卡牌属性!AL300)</f>
        <v>314</v>
      </c>
      <c r="BC300" s="14">
        <f t="shared" si="589"/>
        <v>314</v>
      </c>
      <c r="BD300" s="14">
        <f t="shared" si="589"/>
        <v>314</v>
      </c>
      <c r="BE300" s="14">
        <f t="shared" si="589"/>
        <v>314</v>
      </c>
      <c r="BF300" s="14">
        <f t="shared" si="589"/>
        <v>314</v>
      </c>
      <c r="BG300" s="14">
        <f>INDEX(属性投放!$DL$6:$DL$85,(卡牌属性!AG300-2)*20+卡牌属性!AL300)</f>
        <v>157</v>
      </c>
      <c r="BH300" s="14">
        <f t="shared" si="590"/>
        <v>157</v>
      </c>
      <c r="BI300" s="14">
        <f t="shared" si="590"/>
        <v>157</v>
      </c>
      <c r="BJ300" s="14">
        <f t="shared" si="590"/>
        <v>157</v>
      </c>
      <c r="BK300" s="14">
        <f t="shared" si="590"/>
        <v>157</v>
      </c>
      <c r="BL300" s="14">
        <f>INDEX(属性投放!$DM$6:$DM$85,(卡牌属性!AG300-2)*20+卡牌属性!AL300)</f>
        <v>1570</v>
      </c>
      <c r="BM300" s="14">
        <f t="shared" si="591"/>
        <v>1570</v>
      </c>
      <c r="BN300" s="14">
        <f t="shared" si="591"/>
        <v>1570</v>
      </c>
      <c r="BO300" s="14">
        <f t="shared" si="591"/>
        <v>1570</v>
      </c>
      <c r="BP300" s="14">
        <f t="shared" si="591"/>
        <v>1570</v>
      </c>
      <c r="BU300" s="13">
        <v>296</v>
      </c>
      <c r="BV300" s="13">
        <f t="shared" si="546"/>
        <v>15</v>
      </c>
      <c r="BW300" s="14">
        <f t="shared" si="547"/>
        <v>2</v>
      </c>
      <c r="BX300" s="14">
        <f t="shared" si="548"/>
        <v>1102015</v>
      </c>
      <c r="BY300" s="14" t="str">
        <f t="shared" si="549"/>
        <v>于禁16突</v>
      </c>
      <c r="BZ300" s="25" t="s">
        <v>162</v>
      </c>
      <c r="CA300" s="14">
        <v>2</v>
      </c>
      <c r="CB300" s="14">
        <f t="shared" si="550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674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674</v>
      </c>
      <c r="CN300" s="14">
        <f>INDEX(属性投放!$BD$6:$BD$85,(BW300-2)*20+CB300)</f>
        <v>200</v>
      </c>
      <c r="CQ300" s="13">
        <v>296</v>
      </c>
      <c r="CR300" s="13">
        <f t="shared" si="558"/>
        <v>6</v>
      </c>
      <c r="CS300" s="13">
        <f t="shared" si="559"/>
        <v>36</v>
      </c>
      <c r="CT300" s="14">
        <f t="shared" si="560"/>
        <v>5</v>
      </c>
      <c r="CU300" s="14">
        <f t="shared" si="561"/>
        <v>1102006</v>
      </c>
      <c r="CV300" s="14" t="str">
        <f>INDEX($O$6:$O$36,CR300)&amp;"-"&amp;INDEX(属性投放!$AB$7:$AB$36,CX300)&amp;"-魂火-"&amp;CZ300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701</v>
      </c>
      <c r="CZ300" s="14">
        <f>INDEX(属性投放!$AM$7:$AM$58,CS300)</f>
        <v>3</v>
      </c>
      <c r="DA300" s="14">
        <f t="shared" si="551"/>
        <v>36</v>
      </c>
      <c r="DB300" s="14">
        <f>INDEX(属性投放!$AN$7:$AN$58,DA300)</f>
        <v>110</v>
      </c>
      <c r="DC300" s="14" t="s">
        <v>702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703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704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52"/>
        <v>1102015</v>
      </c>
      <c r="DQ300" s="14" t="str">
        <f t="shared" si="553"/>
        <v>于禁16突</v>
      </c>
      <c r="DR300" s="14">
        <f t="shared" si="562"/>
        <v>3</v>
      </c>
      <c r="DS300" s="14">
        <f t="shared" si="563"/>
        <v>3</v>
      </c>
      <c r="DT300" s="14">
        <f t="shared" si="564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92"/>
        <v>4060</v>
      </c>
      <c r="EC300" s="14">
        <f t="shared" si="593"/>
        <v>4390</v>
      </c>
      <c r="ED300" s="14">
        <f t="shared" si="594"/>
        <v>4786</v>
      </c>
      <c r="EE300" s="14">
        <f t="shared" si="595"/>
        <v>4786</v>
      </c>
      <c r="EF300" s="14">
        <f t="shared" si="596"/>
        <v>4969</v>
      </c>
      <c r="EG300" s="14">
        <f t="shared" si="597"/>
        <v>2014</v>
      </c>
      <c r="EH300" s="14">
        <f t="shared" si="598"/>
        <v>2169</v>
      </c>
      <c r="EI300" s="14">
        <f t="shared" si="599"/>
        <v>2169</v>
      </c>
      <c r="EJ300" s="14">
        <f t="shared" si="600"/>
        <v>2369</v>
      </c>
      <c r="EK300" s="14">
        <f t="shared" si="601"/>
        <v>2442</v>
      </c>
      <c r="EL300" s="14">
        <f t="shared" si="602"/>
        <v>39900</v>
      </c>
      <c r="EM300" s="14">
        <f t="shared" si="603"/>
        <v>43000</v>
      </c>
      <c r="EN300" s="14">
        <f t="shared" si="604"/>
        <v>43000</v>
      </c>
      <c r="EO300" s="14">
        <f t="shared" si="605"/>
        <v>46760</v>
      </c>
      <c r="EP300" s="14">
        <f t="shared" si="606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  <c r="FF300" s="14">
        <f>INDEX(属性投放!$BP$6:$BP$85,(卡牌属性!$DU300-2)*20+卡牌属性!$DV300)</f>
        <v>700</v>
      </c>
      <c r="FG300" s="14">
        <f>INDEX(属性投放!$BP$6:$BP$85,(卡牌属性!$DU300-2)*20+卡牌属性!$DV300)</f>
        <v>700</v>
      </c>
      <c r="FH300" s="14">
        <f>INDEX(属性投放!$BP$6:$BP$85,(卡牌属性!$DU300-2)*20+卡牌属性!$DV300)</f>
        <v>700</v>
      </c>
      <c r="FI300" s="14">
        <f>INDEX(属性投放!$BP$6:$BP$85,(卡牌属性!$DU300-2)*20+卡牌属性!$DV300)</f>
        <v>700</v>
      </c>
      <c r="FJ300" s="14">
        <f>INDEX(属性投放!$BP$6:$BP$85,(卡牌属性!$DU300-2)*20+卡牌属性!$DV300)</f>
        <v>700</v>
      </c>
      <c r="FK300" s="14">
        <f>INDEX(属性投放!$BQ$6:$BQ$85,(卡牌属性!$DU300-2)*20+卡牌属性!$DV300)</f>
        <v>350</v>
      </c>
      <c r="FL300" s="14">
        <f>INDEX(属性投放!$BQ$6:$BQ$85,(卡牌属性!$DU300-2)*20+卡牌属性!$DV300)</f>
        <v>350</v>
      </c>
      <c r="FM300" s="14">
        <f>INDEX(属性投放!$BQ$6:$BQ$85,(卡牌属性!$DU300-2)*20+卡牌属性!$DV300)</f>
        <v>350</v>
      </c>
      <c r="FN300" s="14">
        <f>INDEX(属性投放!$BQ$6:$BQ$85,(卡牌属性!$DU300-2)*20+卡牌属性!$DV300)</f>
        <v>350</v>
      </c>
      <c r="FO300" s="14">
        <f>INDEX(属性投放!$BQ$6:$BQ$85,(卡牌属性!$DU300-2)*20+卡牌属性!$DV300)</f>
        <v>350</v>
      </c>
      <c r="FP300" s="14">
        <f>INDEX(属性投放!$BR$6:$BR$85,(卡牌属性!$DU300-2)*20+卡牌属性!$DV300)</f>
        <v>7000</v>
      </c>
      <c r="FQ300" s="14">
        <f>INDEX(属性投放!$BR$6:$BR$85,(卡牌属性!$DU300-2)*20+卡牌属性!$DV300)</f>
        <v>7000</v>
      </c>
      <c r="FR300" s="14">
        <f>INDEX(属性投放!$BR$6:$BR$85,(卡牌属性!$DU300-2)*20+卡牌属性!$DV300)</f>
        <v>7000</v>
      </c>
      <c r="FS300" s="14">
        <f>INDEX(属性投放!$BR$6:$BR$85,(卡牌属性!$DU300-2)*20+卡牌属性!$DV300)</f>
        <v>7000</v>
      </c>
      <c r="FT300" s="14">
        <f>INDEX(属性投放!$BR$6:$BR$85,(卡牌属性!$DU300-2)*20+卡牌属性!$DV300)</f>
        <v>7000</v>
      </c>
    </row>
    <row r="301" spans="31:176" ht="16.5" x14ac:dyDescent="0.2">
      <c r="AE301" s="13">
        <v>297</v>
      </c>
      <c r="AF301" s="13">
        <f t="shared" si="557"/>
        <v>15</v>
      </c>
      <c r="AG301" s="13">
        <f t="shared" si="542"/>
        <v>3</v>
      </c>
      <c r="AH301" s="14">
        <f t="shared" si="543"/>
        <v>1101015</v>
      </c>
      <c r="AI301" s="14" t="str">
        <f t="shared" si="544"/>
        <v>阎巧巧17突</v>
      </c>
      <c r="AJ301" s="25" t="s">
        <v>162</v>
      </c>
      <c r="AK301" s="14">
        <v>1</v>
      </c>
      <c r="AL301" s="14">
        <f t="shared" si="545"/>
        <v>17</v>
      </c>
      <c r="AM301" s="14">
        <f>INDEX(属性投放!$DE$6:$DE$85,(卡牌属性!AG301-2)*20+卡牌属性!AL301)</f>
        <v>14671</v>
      </c>
      <c r="AN301" s="14">
        <f t="shared" si="586"/>
        <v>14671</v>
      </c>
      <c r="AO301" s="14">
        <f t="shared" si="586"/>
        <v>14671</v>
      </c>
      <c r="AP301" s="14">
        <f t="shared" si="586"/>
        <v>14671</v>
      </c>
      <c r="AQ301" s="14">
        <f t="shared" si="586"/>
        <v>14671</v>
      </c>
      <c r="AR301" s="14">
        <f>INDEX(属性投放!$DF$6:$DF$85,(卡牌属性!AG301-2)*20+卡牌属性!AL301)</f>
        <v>7323</v>
      </c>
      <c r="AS301" s="14">
        <f t="shared" si="587"/>
        <v>7323</v>
      </c>
      <c r="AT301" s="14">
        <f t="shared" si="587"/>
        <v>7323</v>
      </c>
      <c r="AU301" s="14">
        <f t="shared" si="587"/>
        <v>7323</v>
      </c>
      <c r="AV301" s="14">
        <f t="shared" si="587"/>
        <v>7323</v>
      </c>
      <c r="AW301" s="14">
        <f>INDEX(属性投放!$DG$6:$DG$85,(卡牌属性!AG301-2)*20+卡牌属性!AL301)</f>
        <v>73255</v>
      </c>
      <c r="AX301" s="14">
        <f t="shared" si="588"/>
        <v>73255</v>
      </c>
      <c r="AY301" s="14">
        <f t="shared" si="588"/>
        <v>73255</v>
      </c>
      <c r="AZ301" s="14">
        <f t="shared" si="588"/>
        <v>73255</v>
      </c>
      <c r="BA301" s="14">
        <f t="shared" si="588"/>
        <v>73255</v>
      </c>
      <c r="BB301" s="14">
        <f>INDEX(属性投放!$DK$6:$DK$85,(卡牌属性!AG301-2)*20+卡牌属性!AL301)</f>
        <v>314</v>
      </c>
      <c r="BC301" s="14">
        <f t="shared" si="589"/>
        <v>314</v>
      </c>
      <c r="BD301" s="14">
        <f t="shared" si="589"/>
        <v>314</v>
      </c>
      <c r="BE301" s="14">
        <f t="shared" si="589"/>
        <v>314</v>
      </c>
      <c r="BF301" s="14">
        <f t="shared" si="589"/>
        <v>314</v>
      </c>
      <c r="BG301" s="14">
        <f>INDEX(属性投放!$DL$6:$DL$85,(卡牌属性!AG301-2)*20+卡牌属性!AL301)</f>
        <v>157</v>
      </c>
      <c r="BH301" s="14">
        <f t="shared" si="590"/>
        <v>157</v>
      </c>
      <c r="BI301" s="14">
        <f t="shared" si="590"/>
        <v>157</v>
      </c>
      <c r="BJ301" s="14">
        <f t="shared" si="590"/>
        <v>157</v>
      </c>
      <c r="BK301" s="14">
        <f t="shared" si="590"/>
        <v>157</v>
      </c>
      <c r="BL301" s="14">
        <f>INDEX(属性投放!$DM$6:$DM$85,(卡牌属性!AG301-2)*20+卡牌属性!AL301)</f>
        <v>1570</v>
      </c>
      <c r="BM301" s="14">
        <f t="shared" si="591"/>
        <v>1570</v>
      </c>
      <c r="BN301" s="14">
        <f t="shared" si="591"/>
        <v>1570</v>
      </c>
      <c r="BO301" s="14">
        <f t="shared" si="591"/>
        <v>1570</v>
      </c>
      <c r="BP301" s="14">
        <f t="shared" si="591"/>
        <v>1570</v>
      </c>
      <c r="BU301" s="13">
        <v>297</v>
      </c>
      <c r="BV301" s="13">
        <f t="shared" si="546"/>
        <v>15</v>
      </c>
      <c r="BW301" s="14">
        <f t="shared" si="547"/>
        <v>2</v>
      </c>
      <c r="BX301" s="14">
        <f t="shared" si="548"/>
        <v>1102015</v>
      </c>
      <c r="BY301" s="14" t="str">
        <f t="shared" si="549"/>
        <v>于禁17突</v>
      </c>
      <c r="BZ301" s="25" t="s">
        <v>162</v>
      </c>
      <c r="CA301" s="14">
        <v>2</v>
      </c>
      <c r="CB301" s="14">
        <f t="shared" si="550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674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674</v>
      </c>
      <c r="CN301" s="14">
        <f>INDEX(属性投放!$BD$6:$BD$85,(BW301-2)*20+CB301)</f>
        <v>200</v>
      </c>
      <c r="CQ301" s="13">
        <v>297</v>
      </c>
      <c r="CR301" s="13">
        <f t="shared" si="558"/>
        <v>6</v>
      </c>
      <c r="CS301" s="13">
        <f t="shared" si="559"/>
        <v>37</v>
      </c>
      <c r="CT301" s="14">
        <f t="shared" si="560"/>
        <v>5</v>
      </c>
      <c r="CU301" s="14">
        <f t="shared" si="561"/>
        <v>1102006</v>
      </c>
      <c r="CV301" s="14" t="str">
        <f>INDEX($O$6:$O$36,CR301)&amp;"-"&amp;INDEX(属性投放!$AB$7:$AB$36,CX301)&amp;"-魂火-"&amp;CZ301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701</v>
      </c>
      <c r="CZ301" s="14">
        <f>INDEX(属性投放!$AM$7:$AM$58,CS301)</f>
        <v>1</v>
      </c>
      <c r="DA301" s="14">
        <f t="shared" si="551"/>
        <v>37</v>
      </c>
      <c r="DB301" s="14">
        <f>INDEX(属性投放!$AN$7:$AN$58,DA301)</f>
        <v>112</v>
      </c>
      <c r="DC301" s="14" t="s">
        <v>702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703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704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52"/>
        <v>1102015</v>
      </c>
      <c r="DQ301" s="14" t="str">
        <f t="shared" si="553"/>
        <v>于禁17突</v>
      </c>
      <c r="DR301" s="14">
        <f t="shared" si="562"/>
        <v>3</v>
      </c>
      <c r="DS301" s="14">
        <f t="shared" si="563"/>
        <v>3</v>
      </c>
      <c r="DT301" s="14">
        <f t="shared" si="564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92"/>
        <v>4900</v>
      </c>
      <c r="EC301" s="14">
        <f t="shared" si="593"/>
        <v>5265</v>
      </c>
      <c r="ED301" s="14">
        <f t="shared" si="594"/>
        <v>5696</v>
      </c>
      <c r="EE301" s="14">
        <f t="shared" si="595"/>
        <v>5696</v>
      </c>
      <c r="EF301" s="14">
        <f t="shared" si="596"/>
        <v>5914</v>
      </c>
      <c r="EG301" s="14">
        <f t="shared" si="597"/>
        <v>2434</v>
      </c>
      <c r="EH301" s="14">
        <f t="shared" si="598"/>
        <v>2610</v>
      </c>
      <c r="EI301" s="14">
        <f t="shared" si="599"/>
        <v>2610</v>
      </c>
      <c r="EJ301" s="14">
        <f t="shared" si="600"/>
        <v>2824</v>
      </c>
      <c r="EK301" s="14">
        <f t="shared" si="601"/>
        <v>2918</v>
      </c>
      <c r="EL301" s="14">
        <f t="shared" si="602"/>
        <v>48300</v>
      </c>
      <c r="EM301" s="14">
        <f t="shared" si="603"/>
        <v>51750</v>
      </c>
      <c r="EN301" s="14">
        <f t="shared" si="604"/>
        <v>51750</v>
      </c>
      <c r="EO301" s="14">
        <f t="shared" si="605"/>
        <v>55860</v>
      </c>
      <c r="EP301" s="14">
        <f t="shared" si="606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  <c r="FF301" s="14">
        <f>INDEX(属性投放!$BP$6:$BP$85,(卡牌属性!$DU301-2)*20+卡牌属性!$DV301)</f>
        <v>800</v>
      </c>
      <c r="FG301" s="14">
        <f>INDEX(属性投放!$BP$6:$BP$85,(卡牌属性!$DU301-2)*20+卡牌属性!$DV301)</f>
        <v>800</v>
      </c>
      <c r="FH301" s="14">
        <f>INDEX(属性投放!$BP$6:$BP$85,(卡牌属性!$DU301-2)*20+卡牌属性!$DV301)</f>
        <v>800</v>
      </c>
      <c r="FI301" s="14">
        <f>INDEX(属性投放!$BP$6:$BP$85,(卡牌属性!$DU301-2)*20+卡牌属性!$DV301)</f>
        <v>800</v>
      </c>
      <c r="FJ301" s="14">
        <f>INDEX(属性投放!$BP$6:$BP$85,(卡牌属性!$DU301-2)*20+卡牌属性!$DV301)</f>
        <v>800</v>
      </c>
      <c r="FK301" s="14">
        <f>INDEX(属性投放!$BQ$6:$BQ$85,(卡牌属性!$DU301-2)*20+卡牌属性!$DV301)</f>
        <v>400</v>
      </c>
      <c r="FL301" s="14">
        <f>INDEX(属性投放!$BQ$6:$BQ$85,(卡牌属性!$DU301-2)*20+卡牌属性!$DV301)</f>
        <v>400</v>
      </c>
      <c r="FM301" s="14">
        <f>INDEX(属性投放!$BQ$6:$BQ$85,(卡牌属性!$DU301-2)*20+卡牌属性!$DV301)</f>
        <v>400</v>
      </c>
      <c r="FN301" s="14">
        <f>INDEX(属性投放!$BQ$6:$BQ$85,(卡牌属性!$DU301-2)*20+卡牌属性!$DV301)</f>
        <v>400</v>
      </c>
      <c r="FO301" s="14">
        <f>INDEX(属性投放!$BQ$6:$BQ$85,(卡牌属性!$DU301-2)*20+卡牌属性!$DV301)</f>
        <v>400</v>
      </c>
      <c r="FP301" s="14">
        <f>INDEX(属性投放!$BR$6:$BR$85,(卡牌属性!$DU301-2)*20+卡牌属性!$DV301)</f>
        <v>8000</v>
      </c>
      <c r="FQ301" s="14">
        <f>INDEX(属性投放!$BR$6:$BR$85,(卡牌属性!$DU301-2)*20+卡牌属性!$DV301)</f>
        <v>8000</v>
      </c>
      <c r="FR301" s="14">
        <f>INDEX(属性投放!$BR$6:$BR$85,(卡牌属性!$DU301-2)*20+卡牌属性!$DV301)</f>
        <v>8000</v>
      </c>
      <c r="FS301" s="14">
        <f>INDEX(属性投放!$BR$6:$BR$85,(卡牌属性!$DU301-2)*20+卡牌属性!$DV301)</f>
        <v>8000</v>
      </c>
      <c r="FT301" s="14">
        <f>INDEX(属性投放!$BR$6:$BR$85,(卡牌属性!$DU301-2)*20+卡牌属性!$DV301)</f>
        <v>8000</v>
      </c>
    </row>
    <row r="302" spans="31:176" ht="16.5" x14ac:dyDescent="0.2">
      <c r="AE302" s="13">
        <v>298</v>
      </c>
      <c r="AF302" s="13">
        <f t="shared" si="557"/>
        <v>15</v>
      </c>
      <c r="AG302" s="13">
        <f t="shared" si="542"/>
        <v>3</v>
      </c>
      <c r="AH302" s="14">
        <f t="shared" si="543"/>
        <v>1101015</v>
      </c>
      <c r="AI302" s="14" t="str">
        <f t="shared" si="544"/>
        <v>阎巧巧18突</v>
      </c>
      <c r="AJ302" s="25" t="s">
        <v>162</v>
      </c>
      <c r="AK302" s="14">
        <v>1</v>
      </c>
      <c r="AL302" s="14">
        <f t="shared" si="545"/>
        <v>18</v>
      </c>
      <c r="AM302" s="14">
        <f>INDEX(属性投放!$DE$6:$DE$85,(卡牌属性!AG302-2)*20+卡牌属性!AL302)</f>
        <v>15792</v>
      </c>
      <c r="AN302" s="14">
        <f t="shared" si="586"/>
        <v>15792</v>
      </c>
      <c r="AO302" s="14">
        <f t="shared" si="586"/>
        <v>15792</v>
      </c>
      <c r="AP302" s="14">
        <f t="shared" si="586"/>
        <v>15792</v>
      </c>
      <c r="AQ302" s="14">
        <f t="shared" si="586"/>
        <v>15792</v>
      </c>
      <c r="AR302" s="14">
        <f>INDEX(属性投放!$DF$6:$DF$85,(卡牌属性!AG302-2)*20+卡牌属性!AL302)</f>
        <v>7884</v>
      </c>
      <c r="AS302" s="14">
        <f t="shared" si="587"/>
        <v>7884</v>
      </c>
      <c r="AT302" s="14">
        <f t="shared" si="587"/>
        <v>7884</v>
      </c>
      <c r="AU302" s="14">
        <f t="shared" si="587"/>
        <v>7884</v>
      </c>
      <c r="AV302" s="14">
        <f t="shared" si="587"/>
        <v>7884</v>
      </c>
      <c r="AW302" s="14">
        <f>INDEX(属性投放!$DG$6:$DG$85,(卡牌属性!AG302-2)*20+卡牌属性!AL302)</f>
        <v>78860</v>
      </c>
      <c r="AX302" s="14">
        <f t="shared" si="588"/>
        <v>78860</v>
      </c>
      <c r="AY302" s="14">
        <f t="shared" si="588"/>
        <v>78860</v>
      </c>
      <c r="AZ302" s="14">
        <f t="shared" si="588"/>
        <v>78860</v>
      </c>
      <c r="BA302" s="14">
        <f t="shared" si="588"/>
        <v>78860</v>
      </c>
      <c r="BB302" s="14">
        <f>INDEX(属性投放!$DK$6:$DK$85,(卡牌属性!AG302-2)*20+卡牌属性!AL302)</f>
        <v>314</v>
      </c>
      <c r="BC302" s="14">
        <f t="shared" si="589"/>
        <v>314</v>
      </c>
      <c r="BD302" s="14">
        <f t="shared" si="589"/>
        <v>314</v>
      </c>
      <c r="BE302" s="14">
        <f t="shared" si="589"/>
        <v>314</v>
      </c>
      <c r="BF302" s="14">
        <f t="shared" si="589"/>
        <v>314</v>
      </c>
      <c r="BG302" s="14">
        <f>INDEX(属性投放!$DL$6:$DL$85,(卡牌属性!AG302-2)*20+卡牌属性!AL302)</f>
        <v>157</v>
      </c>
      <c r="BH302" s="14">
        <f t="shared" si="590"/>
        <v>157</v>
      </c>
      <c r="BI302" s="14">
        <f t="shared" si="590"/>
        <v>157</v>
      </c>
      <c r="BJ302" s="14">
        <f t="shared" si="590"/>
        <v>157</v>
      </c>
      <c r="BK302" s="14">
        <f t="shared" si="590"/>
        <v>157</v>
      </c>
      <c r="BL302" s="14">
        <f>INDEX(属性投放!$DM$6:$DM$85,(卡牌属性!AG302-2)*20+卡牌属性!AL302)</f>
        <v>1570</v>
      </c>
      <c r="BM302" s="14">
        <f t="shared" si="591"/>
        <v>1570</v>
      </c>
      <c r="BN302" s="14">
        <f t="shared" si="591"/>
        <v>1570</v>
      </c>
      <c r="BO302" s="14">
        <f t="shared" si="591"/>
        <v>1570</v>
      </c>
      <c r="BP302" s="14">
        <f t="shared" si="591"/>
        <v>1570</v>
      </c>
      <c r="BU302" s="13">
        <v>298</v>
      </c>
      <c r="BV302" s="13">
        <f t="shared" si="546"/>
        <v>15</v>
      </c>
      <c r="BW302" s="14">
        <f t="shared" si="547"/>
        <v>2</v>
      </c>
      <c r="BX302" s="14">
        <f t="shared" si="548"/>
        <v>1102015</v>
      </c>
      <c r="BY302" s="14" t="str">
        <f t="shared" si="549"/>
        <v>于禁18突</v>
      </c>
      <c r="BZ302" s="25" t="s">
        <v>162</v>
      </c>
      <c r="CA302" s="14">
        <v>2</v>
      </c>
      <c r="CB302" s="14">
        <f t="shared" si="550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674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674</v>
      </c>
      <c r="CN302" s="14">
        <f>INDEX(属性投放!$BD$6:$BD$85,(BW302-2)*20+CB302)</f>
        <v>200</v>
      </c>
      <c r="CQ302" s="13">
        <v>298</v>
      </c>
      <c r="CR302" s="13">
        <f t="shared" si="558"/>
        <v>6</v>
      </c>
      <c r="CS302" s="13">
        <f t="shared" si="559"/>
        <v>38</v>
      </c>
      <c r="CT302" s="14">
        <f t="shared" si="560"/>
        <v>5</v>
      </c>
      <c r="CU302" s="14">
        <f t="shared" si="561"/>
        <v>1102006</v>
      </c>
      <c r="CV302" s="14" t="str">
        <f>INDEX($O$6:$O$36,CR302)&amp;"-"&amp;INDEX(属性投放!$AB$7:$AB$36,CX302)&amp;"-魂火-"&amp;CZ302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701</v>
      </c>
      <c r="CZ302" s="14">
        <f>INDEX(属性投放!$AM$7:$AM$58,CS302)</f>
        <v>2</v>
      </c>
      <c r="DA302" s="14">
        <f t="shared" si="551"/>
        <v>38</v>
      </c>
      <c r="DB302" s="14">
        <f>INDEX(属性投放!$AN$7:$AN$58,DA302)</f>
        <v>115</v>
      </c>
      <c r="DC302" s="14" t="s">
        <v>702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703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704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52"/>
        <v>1102015</v>
      </c>
      <c r="DQ302" s="14" t="str">
        <f t="shared" si="553"/>
        <v>于禁18突</v>
      </c>
      <c r="DR302" s="14">
        <f t="shared" si="562"/>
        <v>3</v>
      </c>
      <c r="DS302" s="14">
        <f t="shared" si="563"/>
        <v>3</v>
      </c>
      <c r="DT302" s="14">
        <f t="shared" si="564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92"/>
        <v>5860</v>
      </c>
      <c r="EC302" s="14">
        <f t="shared" si="593"/>
        <v>6265</v>
      </c>
      <c r="ED302" s="14">
        <f t="shared" si="594"/>
        <v>6736</v>
      </c>
      <c r="EE302" s="14">
        <f t="shared" si="595"/>
        <v>6736</v>
      </c>
      <c r="EF302" s="14">
        <f t="shared" si="596"/>
        <v>6994</v>
      </c>
      <c r="EG302" s="14">
        <f t="shared" si="597"/>
        <v>2914</v>
      </c>
      <c r="EH302" s="14">
        <f t="shared" si="598"/>
        <v>3114</v>
      </c>
      <c r="EI302" s="14">
        <f t="shared" si="599"/>
        <v>3114</v>
      </c>
      <c r="EJ302" s="14">
        <f t="shared" si="600"/>
        <v>3344</v>
      </c>
      <c r="EK302" s="14">
        <f t="shared" si="601"/>
        <v>3462</v>
      </c>
      <c r="EL302" s="14">
        <f t="shared" si="602"/>
        <v>57900</v>
      </c>
      <c r="EM302" s="14">
        <f t="shared" si="603"/>
        <v>61750</v>
      </c>
      <c r="EN302" s="14">
        <f t="shared" si="604"/>
        <v>61750</v>
      </c>
      <c r="EO302" s="14">
        <f t="shared" si="605"/>
        <v>66260</v>
      </c>
      <c r="EP302" s="14">
        <f t="shared" si="606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  <c r="FF302" s="14">
        <f>INDEX(属性投放!$BP$6:$BP$85,(卡牌属性!$DU302-2)*20+卡牌属性!$DV302)</f>
        <v>1400</v>
      </c>
      <c r="FG302" s="14">
        <f>INDEX(属性投放!$BP$6:$BP$85,(卡牌属性!$DU302-2)*20+卡牌属性!$DV302)</f>
        <v>1400</v>
      </c>
      <c r="FH302" s="14">
        <f>INDEX(属性投放!$BP$6:$BP$85,(卡牌属性!$DU302-2)*20+卡牌属性!$DV302)</f>
        <v>1400</v>
      </c>
      <c r="FI302" s="14">
        <f>INDEX(属性投放!$BP$6:$BP$85,(卡牌属性!$DU302-2)*20+卡牌属性!$DV302)</f>
        <v>1400</v>
      </c>
      <c r="FJ302" s="14">
        <f>INDEX(属性投放!$BP$6:$BP$85,(卡牌属性!$DU302-2)*20+卡牌属性!$DV302)</f>
        <v>1400</v>
      </c>
      <c r="FK302" s="14">
        <f>INDEX(属性投放!$BQ$6:$BQ$85,(卡牌属性!$DU302-2)*20+卡牌属性!$DV302)</f>
        <v>700</v>
      </c>
      <c r="FL302" s="14">
        <f>INDEX(属性投放!$BQ$6:$BQ$85,(卡牌属性!$DU302-2)*20+卡牌属性!$DV302)</f>
        <v>700</v>
      </c>
      <c r="FM302" s="14">
        <f>INDEX(属性投放!$BQ$6:$BQ$85,(卡牌属性!$DU302-2)*20+卡牌属性!$DV302)</f>
        <v>700</v>
      </c>
      <c r="FN302" s="14">
        <f>INDEX(属性投放!$BQ$6:$BQ$85,(卡牌属性!$DU302-2)*20+卡牌属性!$DV302)</f>
        <v>700</v>
      </c>
      <c r="FO302" s="14">
        <f>INDEX(属性投放!$BQ$6:$BQ$85,(卡牌属性!$DU302-2)*20+卡牌属性!$DV302)</f>
        <v>700</v>
      </c>
      <c r="FP302" s="14">
        <f>INDEX(属性投放!$BR$6:$BR$85,(卡牌属性!$DU302-2)*20+卡牌属性!$DV302)</f>
        <v>14000</v>
      </c>
      <c r="FQ302" s="14">
        <f>INDEX(属性投放!$BR$6:$BR$85,(卡牌属性!$DU302-2)*20+卡牌属性!$DV302)</f>
        <v>14000</v>
      </c>
      <c r="FR302" s="14">
        <f>INDEX(属性投放!$BR$6:$BR$85,(卡牌属性!$DU302-2)*20+卡牌属性!$DV302)</f>
        <v>14000</v>
      </c>
      <c r="FS302" s="14">
        <f>INDEX(属性投放!$BR$6:$BR$85,(卡牌属性!$DU302-2)*20+卡牌属性!$DV302)</f>
        <v>14000</v>
      </c>
      <c r="FT302" s="14">
        <f>INDEX(属性投放!$BR$6:$BR$85,(卡牌属性!$DU302-2)*20+卡牌属性!$DV302)</f>
        <v>14000</v>
      </c>
    </row>
    <row r="303" spans="31:176" ht="16.5" x14ac:dyDescent="0.2">
      <c r="AE303" s="13">
        <v>299</v>
      </c>
      <c r="AF303" s="13">
        <f t="shared" si="557"/>
        <v>15</v>
      </c>
      <c r="AG303" s="13">
        <f t="shared" si="542"/>
        <v>3</v>
      </c>
      <c r="AH303" s="14">
        <f t="shared" si="543"/>
        <v>1101015</v>
      </c>
      <c r="AI303" s="14" t="str">
        <f t="shared" si="544"/>
        <v>阎巧巧19突</v>
      </c>
      <c r="AJ303" s="25" t="s">
        <v>162</v>
      </c>
      <c r="AK303" s="14">
        <v>1</v>
      </c>
      <c r="AL303" s="14">
        <f t="shared" si="545"/>
        <v>19</v>
      </c>
      <c r="AM303" s="14">
        <f>INDEX(属性投放!$DE$6:$DE$85,(卡牌属性!AG303-2)*20+卡牌属性!AL303)</f>
        <v>24763</v>
      </c>
      <c r="AN303" s="14">
        <f t="shared" si="586"/>
        <v>24763</v>
      </c>
      <c r="AO303" s="14">
        <f t="shared" si="586"/>
        <v>24763</v>
      </c>
      <c r="AP303" s="14">
        <f t="shared" si="586"/>
        <v>24763</v>
      </c>
      <c r="AQ303" s="14">
        <f t="shared" si="586"/>
        <v>24763</v>
      </c>
      <c r="AR303" s="14">
        <f>INDEX(属性投放!$DF$6:$DF$85,(卡牌属性!AG303-2)*20+卡牌属性!AL303)</f>
        <v>12370</v>
      </c>
      <c r="AS303" s="14">
        <f t="shared" si="587"/>
        <v>12370</v>
      </c>
      <c r="AT303" s="14">
        <f t="shared" si="587"/>
        <v>12370</v>
      </c>
      <c r="AU303" s="14">
        <f t="shared" si="587"/>
        <v>12370</v>
      </c>
      <c r="AV303" s="14">
        <f t="shared" si="587"/>
        <v>12370</v>
      </c>
      <c r="AW303" s="14">
        <f>INDEX(属性投放!$DG$6:$DG$85,(卡牌属性!AG303-2)*20+卡牌属性!AL303)</f>
        <v>123715</v>
      </c>
      <c r="AX303" s="14">
        <f t="shared" si="588"/>
        <v>123715</v>
      </c>
      <c r="AY303" s="14">
        <f t="shared" si="588"/>
        <v>123715</v>
      </c>
      <c r="AZ303" s="14">
        <f t="shared" si="588"/>
        <v>123715</v>
      </c>
      <c r="BA303" s="14">
        <f t="shared" si="588"/>
        <v>123715</v>
      </c>
      <c r="BB303" s="14">
        <f>INDEX(属性投放!$DK$6:$DK$85,(卡牌属性!AG303-2)*20+卡牌属性!AL303)</f>
        <v>620</v>
      </c>
      <c r="BC303" s="14">
        <f t="shared" si="589"/>
        <v>620</v>
      </c>
      <c r="BD303" s="14">
        <f t="shared" si="589"/>
        <v>620</v>
      </c>
      <c r="BE303" s="14">
        <f t="shared" si="589"/>
        <v>620</v>
      </c>
      <c r="BF303" s="14">
        <f t="shared" si="589"/>
        <v>620</v>
      </c>
      <c r="BG303" s="14">
        <f>INDEX(属性投放!$DL$6:$DL$85,(卡牌属性!AG303-2)*20+卡牌属性!AL303)</f>
        <v>310</v>
      </c>
      <c r="BH303" s="14">
        <f t="shared" si="590"/>
        <v>310</v>
      </c>
      <c r="BI303" s="14">
        <f t="shared" si="590"/>
        <v>310</v>
      </c>
      <c r="BJ303" s="14">
        <f t="shared" si="590"/>
        <v>310</v>
      </c>
      <c r="BK303" s="14">
        <f t="shared" si="590"/>
        <v>310</v>
      </c>
      <c r="BL303" s="14">
        <f>INDEX(属性投放!$DM$6:$DM$85,(卡牌属性!AG303-2)*20+卡牌属性!AL303)</f>
        <v>3100</v>
      </c>
      <c r="BM303" s="14">
        <f t="shared" si="591"/>
        <v>3100</v>
      </c>
      <c r="BN303" s="14">
        <f t="shared" si="591"/>
        <v>3100</v>
      </c>
      <c r="BO303" s="14">
        <f t="shared" si="591"/>
        <v>3100</v>
      </c>
      <c r="BP303" s="14">
        <f t="shared" si="591"/>
        <v>3100</v>
      </c>
      <c r="BU303" s="13">
        <v>299</v>
      </c>
      <c r="BV303" s="13">
        <f t="shared" si="546"/>
        <v>15</v>
      </c>
      <c r="BW303" s="14">
        <f t="shared" si="547"/>
        <v>2</v>
      </c>
      <c r="BX303" s="14">
        <f t="shared" si="548"/>
        <v>1102015</v>
      </c>
      <c r="BY303" s="14" t="str">
        <f t="shared" si="549"/>
        <v>于禁19突</v>
      </c>
      <c r="BZ303" s="25" t="s">
        <v>162</v>
      </c>
      <c r="CA303" s="14">
        <v>2</v>
      </c>
      <c r="CB303" s="14">
        <f t="shared" si="550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674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674</v>
      </c>
      <c r="CN303" s="14">
        <f>INDEX(属性投放!$BD$6:$BD$85,(BW303-2)*20+CB303)</f>
        <v>250</v>
      </c>
      <c r="CQ303" s="13">
        <v>299</v>
      </c>
      <c r="CR303" s="13">
        <f t="shared" si="558"/>
        <v>6</v>
      </c>
      <c r="CS303" s="13">
        <f t="shared" si="559"/>
        <v>39</v>
      </c>
      <c r="CT303" s="14">
        <f t="shared" si="560"/>
        <v>5</v>
      </c>
      <c r="CU303" s="14">
        <f t="shared" si="561"/>
        <v>1102006</v>
      </c>
      <c r="CV303" s="14" t="str">
        <f>INDEX($O$6:$O$36,CR303)&amp;"-"&amp;INDEX(属性投放!$AB$7:$AB$36,CX303)&amp;"-魂火-"&amp;CZ303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701</v>
      </c>
      <c r="CZ303" s="14">
        <f>INDEX(属性投放!$AM$7:$AM$58,CS303)</f>
        <v>3</v>
      </c>
      <c r="DA303" s="14">
        <f t="shared" si="551"/>
        <v>39</v>
      </c>
      <c r="DB303" s="14">
        <f>INDEX(属性投放!$AN$7:$AN$58,DA303)</f>
        <v>117</v>
      </c>
      <c r="DC303" s="14" t="s">
        <v>702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703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704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52"/>
        <v>1102015</v>
      </c>
      <c r="DQ303" s="14" t="str">
        <f t="shared" si="553"/>
        <v>于禁19突</v>
      </c>
      <c r="DR303" s="14">
        <f t="shared" si="562"/>
        <v>3</v>
      </c>
      <c r="DS303" s="14">
        <f t="shared" si="563"/>
        <v>3</v>
      </c>
      <c r="DT303" s="14">
        <f t="shared" si="564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92"/>
        <v>7400</v>
      </c>
      <c r="EC303" s="14">
        <f t="shared" si="593"/>
        <v>7840</v>
      </c>
      <c r="ED303" s="14">
        <f t="shared" si="594"/>
        <v>8346</v>
      </c>
      <c r="EE303" s="14">
        <f t="shared" si="595"/>
        <v>8346</v>
      </c>
      <c r="EF303" s="14">
        <f t="shared" si="596"/>
        <v>8639</v>
      </c>
      <c r="EG303" s="14">
        <f t="shared" si="597"/>
        <v>3684</v>
      </c>
      <c r="EH303" s="14">
        <f t="shared" si="598"/>
        <v>3905</v>
      </c>
      <c r="EI303" s="14">
        <f t="shared" si="599"/>
        <v>3905</v>
      </c>
      <c r="EJ303" s="14">
        <f t="shared" si="600"/>
        <v>4149</v>
      </c>
      <c r="EK303" s="14">
        <f t="shared" si="601"/>
        <v>4288</v>
      </c>
      <c r="EL303" s="14">
        <f t="shared" si="602"/>
        <v>73300</v>
      </c>
      <c r="EM303" s="14">
        <f t="shared" si="603"/>
        <v>77500</v>
      </c>
      <c r="EN303" s="14">
        <f t="shared" si="604"/>
        <v>77500</v>
      </c>
      <c r="EO303" s="14">
        <f t="shared" si="605"/>
        <v>82360</v>
      </c>
      <c r="EP303" s="14">
        <f t="shared" si="606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  <c r="FF303" s="14">
        <f>INDEX(属性投放!$BP$6:$BP$85,(卡牌属性!$DU303-2)*20+卡牌属性!$DV303)</f>
        <v>1400</v>
      </c>
      <c r="FG303" s="14">
        <f>INDEX(属性投放!$BP$6:$BP$85,(卡牌属性!$DU303-2)*20+卡牌属性!$DV303)</f>
        <v>1400</v>
      </c>
      <c r="FH303" s="14">
        <f>INDEX(属性投放!$BP$6:$BP$85,(卡牌属性!$DU303-2)*20+卡牌属性!$DV303)</f>
        <v>1400</v>
      </c>
      <c r="FI303" s="14">
        <f>INDEX(属性投放!$BP$6:$BP$85,(卡牌属性!$DU303-2)*20+卡牌属性!$DV303)</f>
        <v>1400</v>
      </c>
      <c r="FJ303" s="14">
        <f>INDEX(属性投放!$BP$6:$BP$85,(卡牌属性!$DU303-2)*20+卡牌属性!$DV303)</f>
        <v>1400</v>
      </c>
      <c r="FK303" s="14">
        <f>INDEX(属性投放!$BQ$6:$BQ$85,(卡牌属性!$DU303-2)*20+卡牌属性!$DV303)</f>
        <v>700</v>
      </c>
      <c r="FL303" s="14">
        <f>INDEX(属性投放!$BQ$6:$BQ$85,(卡牌属性!$DU303-2)*20+卡牌属性!$DV303)</f>
        <v>700</v>
      </c>
      <c r="FM303" s="14">
        <f>INDEX(属性投放!$BQ$6:$BQ$85,(卡牌属性!$DU303-2)*20+卡牌属性!$DV303)</f>
        <v>700</v>
      </c>
      <c r="FN303" s="14">
        <f>INDEX(属性投放!$BQ$6:$BQ$85,(卡牌属性!$DU303-2)*20+卡牌属性!$DV303)</f>
        <v>700</v>
      </c>
      <c r="FO303" s="14">
        <f>INDEX(属性投放!$BQ$6:$BQ$85,(卡牌属性!$DU303-2)*20+卡牌属性!$DV303)</f>
        <v>700</v>
      </c>
      <c r="FP303" s="14">
        <f>INDEX(属性投放!$BR$6:$BR$85,(卡牌属性!$DU303-2)*20+卡牌属性!$DV303)</f>
        <v>14000</v>
      </c>
      <c r="FQ303" s="14">
        <f>INDEX(属性投放!$BR$6:$BR$85,(卡牌属性!$DU303-2)*20+卡牌属性!$DV303)</f>
        <v>14000</v>
      </c>
      <c r="FR303" s="14">
        <f>INDEX(属性投放!$BR$6:$BR$85,(卡牌属性!$DU303-2)*20+卡牌属性!$DV303)</f>
        <v>14000</v>
      </c>
      <c r="FS303" s="14">
        <f>INDEX(属性投放!$BR$6:$BR$85,(卡牌属性!$DU303-2)*20+卡牌属性!$DV303)</f>
        <v>14000</v>
      </c>
      <c r="FT303" s="14">
        <f>INDEX(属性投放!$BR$6:$BR$85,(卡牌属性!$DU303-2)*20+卡牌属性!$DV303)</f>
        <v>14000</v>
      </c>
    </row>
    <row r="304" spans="31:176" ht="16.5" x14ac:dyDescent="0.2">
      <c r="AE304" s="13">
        <v>300</v>
      </c>
      <c r="AF304" s="13">
        <f t="shared" si="557"/>
        <v>15</v>
      </c>
      <c r="AG304" s="13">
        <f t="shared" si="542"/>
        <v>3</v>
      </c>
      <c r="AH304" s="14">
        <f t="shared" si="543"/>
        <v>1101015</v>
      </c>
      <c r="AI304" s="14" t="str">
        <f t="shared" si="544"/>
        <v>阎巧巧20突</v>
      </c>
      <c r="AJ304" s="25" t="s">
        <v>162</v>
      </c>
      <c r="AK304" s="14">
        <v>1</v>
      </c>
      <c r="AL304" s="14">
        <f t="shared" si="545"/>
        <v>20</v>
      </c>
      <c r="AM304" s="14">
        <f>INDEX(属性投放!$DE$6:$DE$85,(卡牌属性!AG304-2)*20+卡牌属性!AL304)</f>
        <v>26093</v>
      </c>
      <c r="AN304" s="14">
        <f t="shared" si="586"/>
        <v>26093</v>
      </c>
      <c r="AO304" s="14">
        <f t="shared" si="586"/>
        <v>26093</v>
      </c>
      <c r="AP304" s="14">
        <f t="shared" si="586"/>
        <v>26093</v>
      </c>
      <c r="AQ304" s="14">
        <f t="shared" si="586"/>
        <v>26093</v>
      </c>
      <c r="AR304" s="14">
        <f>INDEX(属性投放!$DF$6:$DF$85,(卡牌属性!AG304-2)*20+卡牌属性!AL304)</f>
        <v>13035</v>
      </c>
      <c r="AS304" s="14">
        <f t="shared" si="587"/>
        <v>13035</v>
      </c>
      <c r="AT304" s="14">
        <f t="shared" si="587"/>
        <v>13035</v>
      </c>
      <c r="AU304" s="14">
        <f t="shared" si="587"/>
        <v>13035</v>
      </c>
      <c r="AV304" s="14">
        <f t="shared" si="587"/>
        <v>13035</v>
      </c>
      <c r="AW304" s="14">
        <f>INDEX(属性投放!$DG$6:$DG$85,(卡牌属性!AG304-2)*20+卡牌属性!AL304)</f>
        <v>130365</v>
      </c>
      <c r="AX304" s="14">
        <f t="shared" si="588"/>
        <v>130365</v>
      </c>
      <c r="AY304" s="14">
        <f t="shared" si="588"/>
        <v>130365</v>
      </c>
      <c r="AZ304" s="14">
        <f t="shared" si="588"/>
        <v>130365</v>
      </c>
      <c r="BA304" s="14">
        <f t="shared" si="588"/>
        <v>130365</v>
      </c>
      <c r="BB304" s="14">
        <f>INDEX(属性投放!$DK$6:$DK$85,(卡牌属性!AG304-2)*20+卡牌属性!AL304)</f>
        <v>620</v>
      </c>
      <c r="BC304" s="14">
        <f t="shared" si="589"/>
        <v>620</v>
      </c>
      <c r="BD304" s="14">
        <f t="shared" si="589"/>
        <v>620</v>
      </c>
      <c r="BE304" s="14">
        <f t="shared" si="589"/>
        <v>620</v>
      </c>
      <c r="BF304" s="14">
        <f t="shared" si="589"/>
        <v>620</v>
      </c>
      <c r="BG304" s="14">
        <f>INDEX(属性投放!$DL$6:$DL$85,(卡牌属性!AG304-2)*20+卡牌属性!AL304)</f>
        <v>310</v>
      </c>
      <c r="BH304" s="14">
        <f t="shared" si="590"/>
        <v>310</v>
      </c>
      <c r="BI304" s="14">
        <f t="shared" si="590"/>
        <v>310</v>
      </c>
      <c r="BJ304" s="14">
        <f t="shared" si="590"/>
        <v>310</v>
      </c>
      <c r="BK304" s="14">
        <f t="shared" si="590"/>
        <v>310</v>
      </c>
      <c r="BL304" s="14">
        <f>INDEX(属性投放!$DM$6:$DM$85,(卡牌属性!AG304-2)*20+卡牌属性!AL304)</f>
        <v>3100</v>
      </c>
      <c r="BM304" s="14">
        <f t="shared" si="591"/>
        <v>3100</v>
      </c>
      <c r="BN304" s="14">
        <f t="shared" si="591"/>
        <v>3100</v>
      </c>
      <c r="BO304" s="14">
        <f t="shared" si="591"/>
        <v>3100</v>
      </c>
      <c r="BP304" s="14">
        <f t="shared" si="591"/>
        <v>3100</v>
      </c>
      <c r="BU304" s="13">
        <v>300</v>
      </c>
      <c r="BV304" s="13">
        <f t="shared" si="546"/>
        <v>15</v>
      </c>
      <c r="BW304" s="14">
        <f t="shared" si="547"/>
        <v>2</v>
      </c>
      <c r="BX304" s="14">
        <f t="shared" si="548"/>
        <v>1102015</v>
      </c>
      <c r="BY304" s="14" t="str">
        <f t="shared" si="549"/>
        <v>于禁20突</v>
      </c>
      <c r="BZ304" s="25" t="s">
        <v>162</v>
      </c>
      <c r="CA304" s="14">
        <v>2</v>
      </c>
      <c r="CB304" s="14">
        <f t="shared" si="550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674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674</v>
      </c>
      <c r="CN304" s="14">
        <f>INDEX(属性投放!$BD$6:$BD$85,(BW304-2)*20+CB304)</f>
        <v>250</v>
      </c>
      <c r="CQ304" s="13">
        <v>300</v>
      </c>
      <c r="CR304" s="13">
        <f t="shared" si="558"/>
        <v>6</v>
      </c>
      <c r="CS304" s="13">
        <f t="shared" si="559"/>
        <v>40</v>
      </c>
      <c r="CT304" s="14">
        <f t="shared" si="560"/>
        <v>5</v>
      </c>
      <c r="CU304" s="14">
        <f t="shared" si="561"/>
        <v>1102006</v>
      </c>
      <c r="CV304" s="14" t="str">
        <f>INDEX($O$6:$O$36,CR304)&amp;"-"&amp;INDEX(属性投放!$AB$7:$AB$36,CX304)&amp;"-魂火-"&amp;CZ304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701</v>
      </c>
      <c r="CZ304" s="14">
        <f>INDEX(属性投放!$AM$7:$AM$58,CS304)</f>
        <v>1</v>
      </c>
      <c r="DA304" s="14">
        <f t="shared" si="551"/>
        <v>40</v>
      </c>
      <c r="DB304" s="14">
        <f>INDEX(属性投放!$AN$7:$AN$58,DA304)</f>
        <v>120</v>
      </c>
      <c r="DC304" s="14" t="s">
        <v>702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703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704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52"/>
        <v>1102015</v>
      </c>
      <c r="DQ304" s="14" t="str">
        <f t="shared" si="553"/>
        <v>于禁20突</v>
      </c>
      <c r="DR304" s="14">
        <f t="shared" si="562"/>
        <v>3</v>
      </c>
      <c r="DS304" s="14">
        <f t="shared" si="563"/>
        <v>3</v>
      </c>
      <c r="DT304" s="14">
        <f t="shared" si="564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92"/>
        <v>9000</v>
      </c>
      <c r="EC304" s="14">
        <f t="shared" si="593"/>
        <v>9480</v>
      </c>
      <c r="ED304" s="14">
        <f t="shared" si="594"/>
        <v>10066</v>
      </c>
      <c r="EE304" s="14">
        <f t="shared" si="595"/>
        <v>10066</v>
      </c>
      <c r="EF304" s="14">
        <f t="shared" si="596"/>
        <v>10399</v>
      </c>
      <c r="EG304" s="14">
        <f t="shared" si="597"/>
        <v>4488</v>
      </c>
      <c r="EH304" s="14">
        <f t="shared" si="598"/>
        <v>4725</v>
      </c>
      <c r="EI304" s="14">
        <f t="shared" si="599"/>
        <v>4725</v>
      </c>
      <c r="EJ304" s="14">
        <f t="shared" si="600"/>
        <v>5009</v>
      </c>
      <c r="EK304" s="14">
        <f t="shared" si="601"/>
        <v>5172</v>
      </c>
      <c r="EL304" s="14">
        <f t="shared" si="602"/>
        <v>89300</v>
      </c>
      <c r="EM304" s="14">
        <f t="shared" si="603"/>
        <v>93900</v>
      </c>
      <c r="EN304" s="14">
        <f t="shared" si="604"/>
        <v>93900</v>
      </c>
      <c r="EO304" s="14">
        <f t="shared" si="605"/>
        <v>99560</v>
      </c>
      <c r="EP304" s="14">
        <f t="shared" si="606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  <c r="FF304" s="14">
        <f>INDEX(属性投放!$BP$6:$BP$85,(卡牌属性!$DU304-2)*20+卡牌属性!$DV304)</f>
        <v>1500</v>
      </c>
      <c r="FG304" s="14">
        <f>INDEX(属性投放!$BP$6:$BP$85,(卡牌属性!$DU304-2)*20+卡牌属性!$DV304)</f>
        <v>1500</v>
      </c>
      <c r="FH304" s="14">
        <f>INDEX(属性投放!$BP$6:$BP$85,(卡牌属性!$DU304-2)*20+卡牌属性!$DV304)</f>
        <v>1500</v>
      </c>
      <c r="FI304" s="14">
        <f>INDEX(属性投放!$BP$6:$BP$85,(卡牌属性!$DU304-2)*20+卡牌属性!$DV304)</f>
        <v>1500</v>
      </c>
      <c r="FJ304" s="14">
        <f>INDEX(属性投放!$BP$6:$BP$85,(卡牌属性!$DU304-2)*20+卡牌属性!$DV304)</f>
        <v>1500</v>
      </c>
      <c r="FK304" s="14">
        <f>INDEX(属性投放!$BQ$6:$BQ$85,(卡牌属性!$DU304-2)*20+卡牌属性!$DV304)</f>
        <v>750</v>
      </c>
      <c r="FL304" s="14">
        <f>INDEX(属性投放!$BQ$6:$BQ$85,(卡牌属性!$DU304-2)*20+卡牌属性!$DV304)</f>
        <v>750</v>
      </c>
      <c r="FM304" s="14">
        <f>INDEX(属性投放!$BQ$6:$BQ$85,(卡牌属性!$DU304-2)*20+卡牌属性!$DV304)</f>
        <v>750</v>
      </c>
      <c r="FN304" s="14">
        <f>INDEX(属性投放!$BQ$6:$BQ$85,(卡牌属性!$DU304-2)*20+卡牌属性!$DV304)</f>
        <v>750</v>
      </c>
      <c r="FO304" s="14">
        <f>INDEX(属性投放!$BQ$6:$BQ$85,(卡牌属性!$DU304-2)*20+卡牌属性!$DV304)</f>
        <v>750</v>
      </c>
      <c r="FP304" s="14">
        <f>INDEX(属性投放!$BR$6:$BR$85,(卡牌属性!$DU304-2)*20+卡牌属性!$DV304)</f>
        <v>15000</v>
      </c>
      <c r="FQ304" s="14">
        <f>INDEX(属性投放!$BR$6:$BR$85,(卡牌属性!$DU304-2)*20+卡牌属性!$DV304)</f>
        <v>15000</v>
      </c>
      <c r="FR304" s="14">
        <f>INDEX(属性投放!$BR$6:$BR$85,(卡牌属性!$DU304-2)*20+卡牌属性!$DV304)</f>
        <v>15000</v>
      </c>
      <c r="FS304" s="14">
        <f>INDEX(属性投放!$BR$6:$BR$85,(卡牌属性!$DU304-2)*20+卡牌属性!$DV304)</f>
        <v>15000</v>
      </c>
      <c r="FT304" s="14">
        <f>INDEX(属性投放!$BR$6:$BR$85,(卡牌属性!$DU304-2)*20+卡牌属性!$DV304)</f>
        <v>15000</v>
      </c>
    </row>
    <row r="305" spans="31:176" ht="16.5" x14ac:dyDescent="0.2">
      <c r="AE305" s="13">
        <v>301</v>
      </c>
      <c r="AF305" s="13">
        <f t="shared" si="557"/>
        <v>16</v>
      </c>
      <c r="AG305" s="13">
        <f t="shared" si="542"/>
        <v>2</v>
      </c>
      <c r="AH305" s="14">
        <f t="shared" si="543"/>
        <v>1101041</v>
      </c>
      <c r="AI305" s="14" t="str">
        <f t="shared" si="544"/>
        <v>常服夏玲1突</v>
      </c>
      <c r="AJ305" s="25" t="s">
        <v>162</v>
      </c>
      <c r="AK305" s="14">
        <v>1</v>
      </c>
      <c r="AL305" s="14">
        <f t="shared" si="545"/>
        <v>1</v>
      </c>
      <c r="AM305" s="14">
        <f>INDEX(属性投放!$DE$6:$DE$85,(卡牌属性!AG305-2)*20+卡牌属性!AL305)</f>
        <v>50</v>
      </c>
      <c r="AN305" s="14">
        <f t="shared" ref="AN305:AQ324" si="607">$AM305</f>
        <v>50</v>
      </c>
      <c r="AO305" s="14">
        <f t="shared" si="607"/>
        <v>50</v>
      </c>
      <c r="AP305" s="14">
        <f t="shared" si="607"/>
        <v>50</v>
      </c>
      <c r="AQ305" s="14">
        <f t="shared" si="607"/>
        <v>50</v>
      </c>
      <c r="AR305" s="14">
        <f>INDEX(属性投放!$DF$6:$DF$85,(卡牌属性!AG305-2)*20+卡牌属性!AL305)</f>
        <v>0</v>
      </c>
      <c r="AS305" s="14">
        <f t="shared" ref="AS305:AV324" si="608">$AR305</f>
        <v>0</v>
      </c>
      <c r="AT305" s="14">
        <f t="shared" si="608"/>
        <v>0</v>
      </c>
      <c r="AU305" s="14">
        <f t="shared" si="608"/>
        <v>0</v>
      </c>
      <c r="AV305" s="14">
        <f t="shared" si="608"/>
        <v>0</v>
      </c>
      <c r="AW305" s="14">
        <f>INDEX(属性投放!$DG$6:$DG$85,(卡牌属性!AG305-2)*20+卡牌属性!AL305)</f>
        <v>200</v>
      </c>
      <c r="AX305" s="14">
        <f t="shared" ref="AX305:BA324" si="609">$AW305</f>
        <v>200</v>
      </c>
      <c r="AY305" s="14">
        <f t="shared" si="609"/>
        <v>200</v>
      </c>
      <c r="AZ305" s="14">
        <f t="shared" si="609"/>
        <v>200</v>
      </c>
      <c r="BA305" s="14">
        <f t="shared" si="609"/>
        <v>200</v>
      </c>
      <c r="BB305" s="14">
        <f>INDEX(属性投放!$DK$6:$DK$85,(卡牌属性!AG305-2)*20+卡牌属性!AL305)</f>
        <v>6</v>
      </c>
      <c r="BC305" s="14">
        <f t="shared" ref="BC305:BF324" si="610">$BB305</f>
        <v>6</v>
      </c>
      <c r="BD305" s="14">
        <f t="shared" si="610"/>
        <v>6</v>
      </c>
      <c r="BE305" s="14">
        <f t="shared" si="610"/>
        <v>6</v>
      </c>
      <c r="BF305" s="14">
        <f t="shared" si="610"/>
        <v>6</v>
      </c>
      <c r="BG305" s="14">
        <f>INDEX(属性投放!$DL$6:$DL$85,(卡牌属性!AG305-2)*20+卡牌属性!AL305)</f>
        <v>3</v>
      </c>
      <c r="BH305" s="14">
        <f t="shared" ref="BH305:BK324" si="611">$BG305</f>
        <v>3</v>
      </c>
      <c r="BI305" s="14">
        <f t="shared" si="611"/>
        <v>3</v>
      </c>
      <c r="BJ305" s="14">
        <f t="shared" si="611"/>
        <v>3</v>
      </c>
      <c r="BK305" s="14">
        <f t="shared" si="611"/>
        <v>3</v>
      </c>
      <c r="BL305" s="14">
        <f>INDEX(属性投放!$DM$6:$DM$85,(卡牌属性!AG305-2)*20+卡牌属性!AL305)</f>
        <v>30</v>
      </c>
      <c r="BM305" s="14">
        <f t="shared" ref="BM305:BP324" si="612">$BL305</f>
        <v>30</v>
      </c>
      <c r="BN305" s="14">
        <f t="shared" si="612"/>
        <v>30</v>
      </c>
      <c r="BO305" s="14">
        <f t="shared" si="612"/>
        <v>30</v>
      </c>
      <c r="BP305" s="14">
        <f t="shared" si="612"/>
        <v>30</v>
      </c>
      <c r="BU305" s="13">
        <v>301</v>
      </c>
      <c r="BV305" s="13">
        <f t="shared" si="546"/>
        <v>16</v>
      </c>
      <c r="BW305" s="14">
        <f t="shared" si="547"/>
        <v>4</v>
      </c>
      <c r="BX305" s="14">
        <f t="shared" si="548"/>
        <v>1102016</v>
      </c>
      <c r="BY305" s="14" t="str">
        <f t="shared" si="549"/>
        <v>西方龙1突</v>
      </c>
      <c r="BZ305" s="25" t="s">
        <v>162</v>
      </c>
      <c r="CA305" s="14">
        <v>2</v>
      </c>
      <c r="CB305" s="14">
        <f t="shared" si="550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674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674</v>
      </c>
      <c r="CN305" s="14">
        <f>INDEX(属性投放!$BD$6:$BD$85,(BW305-2)*20+CB305)</f>
        <v>120</v>
      </c>
      <c r="CQ305" s="13">
        <v>301</v>
      </c>
      <c r="CR305" s="13">
        <f t="shared" si="558"/>
        <v>6</v>
      </c>
      <c r="CS305" s="13">
        <f t="shared" si="559"/>
        <v>41</v>
      </c>
      <c r="CT305" s="14">
        <f t="shared" si="560"/>
        <v>5</v>
      </c>
      <c r="CU305" s="14">
        <f t="shared" si="561"/>
        <v>1102006</v>
      </c>
      <c r="CV305" s="14" t="str">
        <f>INDEX($O$6:$O$36,CR305)&amp;"-"&amp;INDEX(属性投放!$AB$7:$AB$36,CX305)&amp;"-魂火-"&amp;CZ305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701</v>
      </c>
      <c r="CZ305" s="14">
        <f>INDEX(属性投放!$AM$7:$AM$58,CS305)</f>
        <v>2</v>
      </c>
      <c r="DA305" s="14">
        <f t="shared" si="551"/>
        <v>41</v>
      </c>
      <c r="DB305" s="14">
        <f>INDEX(属性投放!$AN$7:$AN$58,DA305)</f>
        <v>122</v>
      </c>
      <c r="DC305" s="14" t="s">
        <v>702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703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704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52"/>
        <v>1102016</v>
      </c>
      <c r="DQ305" s="14" t="str">
        <f t="shared" si="553"/>
        <v>西方龙1突</v>
      </c>
      <c r="DR305" s="14">
        <f t="shared" si="562"/>
        <v>6</v>
      </c>
      <c r="DS305" s="14">
        <f t="shared" si="563"/>
        <v>7</v>
      </c>
      <c r="DT305" s="14">
        <f t="shared" si="564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  <c r="FF305" s="14">
        <f>INDEX(属性投放!$BP$6:$BP$85,(卡牌属性!$DU305-2)*20+卡牌属性!$DV305)</f>
        <v>50</v>
      </c>
      <c r="FG305" s="14">
        <f>INDEX(属性投放!$BP$6:$BP$85,(卡牌属性!$DU305-2)*20+卡牌属性!$DV305)</f>
        <v>50</v>
      </c>
      <c r="FH305" s="14">
        <f>INDEX(属性投放!$BP$6:$BP$85,(卡牌属性!$DU305-2)*20+卡牌属性!$DV305)</f>
        <v>50</v>
      </c>
      <c r="FI305" s="14">
        <f>INDEX(属性投放!$BP$6:$BP$85,(卡牌属性!$DU305-2)*20+卡牌属性!$DV305)</f>
        <v>50</v>
      </c>
      <c r="FJ305" s="14">
        <f>INDEX(属性投放!$BP$6:$BP$85,(卡牌属性!$DU305-2)*20+卡牌属性!$DV305)</f>
        <v>50</v>
      </c>
      <c r="FK305" s="14">
        <f>INDEX(属性投放!$BQ$6:$BQ$85,(卡牌属性!$DU305-2)*20+卡牌属性!$DV305)</f>
        <v>25</v>
      </c>
      <c r="FL305" s="14">
        <f>INDEX(属性投放!$BQ$6:$BQ$85,(卡牌属性!$DU305-2)*20+卡牌属性!$DV305)</f>
        <v>25</v>
      </c>
      <c r="FM305" s="14">
        <f>INDEX(属性投放!$BQ$6:$BQ$85,(卡牌属性!$DU305-2)*20+卡牌属性!$DV305)</f>
        <v>25</v>
      </c>
      <c r="FN305" s="14">
        <f>INDEX(属性投放!$BQ$6:$BQ$85,(卡牌属性!$DU305-2)*20+卡牌属性!$DV305)</f>
        <v>25</v>
      </c>
      <c r="FO305" s="14">
        <f>INDEX(属性投放!$BQ$6:$BQ$85,(卡牌属性!$DU305-2)*20+卡牌属性!$DV305)</f>
        <v>25</v>
      </c>
      <c r="FP305" s="14">
        <f>INDEX(属性投放!$BR$6:$BR$85,(卡牌属性!$DU305-2)*20+卡牌属性!$DV305)</f>
        <v>500</v>
      </c>
      <c r="FQ305" s="14">
        <f>INDEX(属性投放!$BR$6:$BR$85,(卡牌属性!$DU305-2)*20+卡牌属性!$DV305)</f>
        <v>500</v>
      </c>
      <c r="FR305" s="14">
        <f>INDEX(属性投放!$BR$6:$BR$85,(卡牌属性!$DU305-2)*20+卡牌属性!$DV305)</f>
        <v>500</v>
      </c>
      <c r="FS305" s="14">
        <f>INDEX(属性投放!$BR$6:$BR$85,(卡牌属性!$DU305-2)*20+卡牌属性!$DV305)</f>
        <v>500</v>
      </c>
      <c r="FT305" s="14">
        <f>INDEX(属性投放!$BR$6:$BR$85,(卡牌属性!$DU305-2)*20+卡牌属性!$DV305)</f>
        <v>500</v>
      </c>
    </row>
    <row r="306" spans="31:176" ht="16.5" x14ac:dyDescent="0.2">
      <c r="AE306" s="13">
        <v>302</v>
      </c>
      <c r="AF306" s="13">
        <f t="shared" si="557"/>
        <v>16</v>
      </c>
      <c r="AG306" s="13">
        <f t="shared" si="542"/>
        <v>2</v>
      </c>
      <c r="AH306" s="14">
        <f t="shared" si="543"/>
        <v>1101041</v>
      </c>
      <c r="AI306" s="14" t="str">
        <f t="shared" si="544"/>
        <v>常服夏玲2突</v>
      </c>
      <c r="AJ306" s="25" t="s">
        <v>162</v>
      </c>
      <c r="AK306" s="14">
        <v>1</v>
      </c>
      <c r="AL306" s="14">
        <f t="shared" si="545"/>
        <v>2</v>
      </c>
      <c r="AM306" s="14">
        <f>INDEX(属性投放!$DE$6:$DE$85,(卡牌属性!AG306-2)*20+卡牌属性!AL306)</f>
        <v>110</v>
      </c>
      <c r="AN306" s="14">
        <f t="shared" si="607"/>
        <v>110</v>
      </c>
      <c r="AO306" s="14">
        <f t="shared" si="607"/>
        <v>110</v>
      </c>
      <c r="AP306" s="14">
        <f t="shared" si="607"/>
        <v>110</v>
      </c>
      <c r="AQ306" s="14">
        <f t="shared" si="607"/>
        <v>110</v>
      </c>
      <c r="AR306" s="14">
        <f>INDEX(属性投放!$DF$6:$DF$85,(卡牌属性!AG306-2)*20+卡牌属性!AL306)</f>
        <v>30</v>
      </c>
      <c r="AS306" s="14">
        <f t="shared" si="608"/>
        <v>30</v>
      </c>
      <c r="AT306" s="14">
        <f t="shared" si="608"/>
        <v>30</v>
      </c>
      <c r="AU306" s="14">
        <f t="shared" si="608"/>
        <v>30</v>
      </c>
      <c r="AV306" s="14">
        <f t="shared" si="608"/>
        <v>30</v>
      </c>
      <c r="AW306" s="14">
        <f>INDEX(属性投放!$DG$6:$DG$85,(卡牌属性!AG306-2)*20+卡牌属性!AL306)</f>
        <v>500</v>
      </c>
      <c r="AX306" s="14">
        <f t="shared" si="609"/>
        <v>500</v>
      </c>
      <c r="AY306" s="14">
        <f t="shared" si="609"/>
        <v>500</v>
      </c>
      <c r="AZ306" s="14">
        <f t="shared" si="609"/>
        <v>500</v>
      </c>
      <c r="BA306" s="14">
        <f t="shared" si="609"/>
        <v>500</v>
      </c>
      <c r="BB306" s="14">
        <f>INDEX(属性投放!$DK$6:$DK$85,(卡牌属性!AG306-2)*20+卡牌属性!AL306)</f>
        <v>12</v>
      </c>
      <c r="BC306" s="14">
        <f t="shared" si="610"/>
        <v>12</v>
      </c>
      <c r="BD306" s="14">
        <f t="shared" si="610"/>
        <v>12</v>
      </c>
      <c r="BE306" s="14">
        <f t="shared" si="610"/>
        <v>12</v>
      </c>
      <c r="BF306" s="14">
        <f t="shared" si="610"/>
        <v>12</v>
      </c>
      <c r="BG306" s="14">
        <f>INDEX(属性投放!$DL$6:$DL$85,(卡牌属性!AG306-2)*20+卡牌属性!AL306)</f>
        <v>6</v>
      </c>
      <c r="BH306" s="14">
        <f t="shared" si="611"/>
        <v>6</v>
      </c>
      <c r="BI306" s="14">
        <f t="shared" si="611"/>
        <v>6</v>
      </c>
      <c r="BJ306" s="14">
        <f t="shared" si="611"/>
        <v>6</v>
      </c>
      <c r="BK306" s="14">
        <f t="shared" si="611"/>
        <v>6</v>
      </c>
      <c r="BL306" s="14">
        <f>INDEX(属性投放!$DM$6:$DM$85,(卡牌属性!AG306-2)*20+卡牌属性!AL306)</f>
        <v>60</v>
      </c>
      <c r="BM306" s="14">
        <f t="shared" si="612"/>
        <v>60</v>
      </c>
      <c r="BN306" s="14">
        <f t="shared" si="612"/>
        <v>60</v>
      </c>
      <c r="BO306" s="14">
        <f t="shared" si="612"/>
        <v>60</v>
      </c>
      <c r="BP306" s="14">
        <f t="shared" si="612"/>
        <v>60</v>
      </c>
      <c r="BU306" s="13">
        <v>302</v>
      </c>
      <c r="BV306" s="13">
        <f t="shared" si="546"/>
        <v>16</v>
      </c>
      <c r="BW306" s="14">
        <f t="shared" si="547"/>
        <v>4</v>
      </c>
      <c r="BX306" s="14">
        <f t="shared" si="548"/>
        <v>1102016</v>
      </c>
      <c r="BY306" s="14" t="str">
        <f t="shared" si="549"/>
        <v>西方龙2突</v>
      </c>
      <c r="BZ306" s="25" t="s">
        <v>162</v>
      </c>
      <c r="CA306" s="14">
        <v>2</v>
      </c>
      <c r="CB306" s="14">
        <f t="shared" si="550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674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674</v>
      </c>
      <c r="CN306" s="14">
        <f>INDEX(属性投放!$BD$6:$BD$85,(BW306-2)*20+CB306)</f>
        <v>150</v>
      </c>
      <c r="CQ306" s="13">
        <v>302</v>
      </c>
      <c r="CR306" s="13">
        <f t="shared" si="558"/>
        <v>6</v>
      </c>
      <c r="CS306" s="13">
        <f t="shared" si="559"/>
        <v>42</v>
      </c>
      <c r="CT306" s="14">
        <f t="shared" si="560"/>
        <v>5</v>
      </c>
      <c r="CU306" s="14">
        <f t="shared" si="561"/>
        <v>1102006</v>
      </c>
      <c r="CV306" s="14" t="str">
        <f>INDEX($O$6:$O$36,CR306)&amp;"-"&amp;INDEX(属性投放!$AB$7:$AB$36,CX306)&amp;"-魂火-"&amp;CZ306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701</v>
      </c>
      <c r="CZ306" s="14">
        <f>INDEX(属性投放!$AM$7:$AM$58,CS306)</f>
        <v>3</v>
      </c>
      <c r="DA306" s="14">
        <f t="shared" si="551"/>
        <v>42</v>
      </c>
      <c r="DB306" s="14">
        <f>INDEX(属性投放!$AN$7:$AN$58,DA306)</f>
        <v>125</v>
      </c>
      <c r="DC306" s="14" t="s">
        <v>702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703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704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52"/>
        <v>1102016</v>
      </c>
      <c r="DQ306" s="14" t="str">
        <f t="shared" si="553"/>
        <v>西方龙2突</v>
      </c>
      <c r="DR306" s="14">
        <f t="shared" si="562"/>
        <v>6</v>
      </c>
      <c r="DS306" s="14">
        <f t="shared" si="563"/>
        <v>7</v>
      </c>
      <c r="DT306" s="14">
        <f t="shared" si="564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13">EB305+$DY305+EQ305*$DX305</f>
        <v>290</v>
      </c>
      <c r="EC306" s="14">
        <f t="shared" ref="EC306:EC324" si="614">EC305+$DY305+ER305*$DX305</f>
        <v>348</v>
      </c>
      <c r="ED306" s="14">
        <f t="shared" ref="ED306:ED324" si="615">ED305+$DY305+ES305*$DX305</f>
        <v>402</v>
      </c>
      <c r="EE306" s="14">
        <f t="shared" ref="EE306:EE324" si="616">EE305+$DY305+ET305*$DX305</f>
        <v>402</v>
      </c>
      <c r="EF306" s="14">
        <f t="shared" ref="EF306:EF324" si="617">EF305+$DY305+EU305*$DX305</f>
        <v>460</v>
      </c>
      <c r="EG306" s="14">
        <f t="shared" ref="EG306:EG324" si="618">EG305+$DZ305+EV305*$DX305</f>
        <v>89</v>
      </c>
      <c r="EH306" s="14">
        <f t="shared" ref="EH306:EH324" si="619">EH305+$DZ305+EW305*$DX305</f>
        <v>98</v>
      </c>
      <c r="EI306" s="14">
        <f t="shared" ref="EI306:EI324" si="620">EI305+$DZ305+EX305*$DX305</f>
        <v>98</v>
      </c>
      <c r="EJ306" s="14">
        <f t="shared" ref="EJ306:EJ324" si="621">EJ305+$DZ305+EY305*$DX305</f>
        <v>107</v>
      </c>
      <c r="EK306" s="14">
        <f t="shared" ref="EK306:EK324" si="622">EK305+$DZ305+EZ305*$DX305</f>
        <v>140</v>
      </c>
      <c r="EL306" s="14">
        <f t="shared" ref="EL306:EL324" si="623">EL305+$EA305+FA305*$DX305</f>
        <v>2270</v>
      </c>
      <c r="EM306" s="14">
        <f t="shared" ref="EM306:EM324" si="624">EM305+$EA305+FB305*$DX305</f>
        <v>2600</v>
      </c>
      <c r="EN306" s="14">
        <f t="shared" ref="EN306:EN324" si="625">EN305+$EA305+FC305*$DX305</f>
        <v>2600</v>
      </c>
      <c r="EO306" s="14">
        <f t="shared" ref="EO306:EO324" si="626">EO305+$EA305+FD305*$DX305</f>
        <v>3600</v>
      </c>
      <c r="EP306" s="14">
        <f t="shared" ref="EP306:EP324" si="627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  <c r="FF306" s="14">
        <f>INDEX(属性投放!$BP$6:$BP$85,(卡牌属性!$DU306-2)*20+卡牌属性!$DV306)</f>
        <v>65</v>
      </c>
      <c r="FG306" s="14">
        <f>INDEX(属性投放!$BP$6:$BP$85,(卡牌属性!$DU306-2)*20+卡牌属性!$DV306)</f>
        <v>65</v>
      </c>
      <c r="FH306" s="14">
        <f>INDEX(属性投放!$BP$6:$BP$85,(卡牌属性!$DU306-2)*20+卡牌属性!$DV306)</f>
        <v>65</v>
      </c>
      <c r="FI306" s="14">
        <f>INDEX(属性投放!$BP$6:$BP$85,(卡牌属性!$DU306-2)*20+卡牌属性!$DV306)</f>
        <v>65</v>
      </c>
      <c r="FJ306" s="14">
        <f>INDEX(属性投放!$BP$6:$BP$85,(卡牌属性!$DU306-2)*20+卡牌属性!$DV306)</f>
        <v>65</v>
      </c>
      <c r="FK306" s="14">
        <f>INDEX(属性投放!$BQ$6:$BQ$85,(卡牌属性!$DU306-2)*20+卡牌属性!$DV306)</f>
        <v>33</v>
      </c>
      <c r="FL306" s="14">
        <f>INDEX(属性投放!$BQ$6:$BQ$85,(卡牌属性!$DU306-2)*20+卡牌属性!$DV306)</f>
        <v>33</v>
      </c>
      <c r="FM306" s="14">
        <f>INDEX(属性投放!$BQ$6:$BQ$85,(卡牌属性!$DU306-2)*20+卡牌属性!$DV306)</f>
        <v>33</v>
      </c>
      <c r="FN306" s="14">
        <f>INDEX(属性投放!$BQ$6:$BQ$85,(卡牌属性!$DU306-2)*20+卡牌属性!$DV306)</f>
        <v>33</v>
      </c>
      <c r="FO306" s="14">
        <f>INDEX(属性投放!$BQ$6:$BQ$85,(卡牌属性!$DU306-2)*20+卡牌属性!$DV306)</f>
        <v>33</v>
      </c>
      <c r="FP306" s="14">
        <f>INDEX(属性投放!$BR$6:$BR$85,(卡牌属性!$DU306-2)*20+卡牌属性!$DV306)</f>
        <v>650</v>
      </c>
      <c r="FQ306" s="14">
        <f>INDEX(属性投放!$BR$6:$BR$85,(卡牌属性!$DU306-2)*20+卡牌属性!$DV306)</f>
        <v>650</v>
      </c>
      <c r="FR306" s="14">
        <f>INDEX(属性投放!$BR$6:$BR$85,(卡牌属性!$DU306-2)*20+卡牌属性!$DV306)</f>
        <v>650</v>
      </c>
      <c r="FS306" s="14">
        <f>INDEX(属性投放!$BR$6:$BR$85,(卡牌属性!$DU306-2)*20+卡牌属性!$DV306)</f>
        <v>650</v>
      </c>
      <c r="FT306" s="14">
        <f>INDEX(属性投放!$BR$6:$BR$85,(卡牌属性!$DU306-2)*20+卡牌属性!$DV306)</f>
        <v>650</v>
      </c>
    </row>
    <row r="307" spans="31:176" ht="16.5" x14ac:dyDescent="0.2">
      <c r="AE307" s="13">
        <v>303</v>
      </c>
      <c r="AF307" s="13">
        <f t="shared" si="557"/>
        <v>16</v>
      </c>
      <c r="AG307" s="13">
        <f t="shared" si="542"/>
        <v>2</v>
      </c>
      <c r="AH307" s="14">
        <f t="shared" si="543"/>
        <v>1101041</v>
      </c>
      <c r="AI307" s="14" t="str">
        <f t="shared" si="544"/>
        <v>常服夏玲3突</v>
      </c>
      <c r="AJ307" s="25" t="s">
        <v>162</v>
      </c>
      <c r="AK307" s="14">
        <v>1</v>
      </c>
      <c r="AL307" s="14">
        <f t="shared" si="545"/>
        <v>3</v>
      </c>
      <c r="AM307" s="14">
        <f>INDEX(属性投放!$DE$6:$DE$85,(卡牌属性!AG307-2)*20+卡牌属性!AL307)</f>
        <v>139</v>
      </c>
      <c r="AN307" s="14">
        <f t="shared" si="607"/>
        <v>139</v>
      </c>
      <c r="AO307" s="14">
        <f t="shared" si="607"/>
        <v>139</v>
      </c>
      <c r="AP307" s="14">
        <f t="shared" si="607"/>
        <v>139</v>
      </c>
      <c r="AQ307" s="14">
        <f t="shared" si="607"/>
        <v>139</v>
      </c>
      <c r="AR307" s="14">
        <f>INDEX(属性投放!$DF$6:$DF$85,(卡牌属性!AG307-2)*20+卡牌属性!AL307)</f>
        <v>45</v>
      </c>
      <c r="AS307" s="14">
        <f t="shared" si="608"/>
        <v>45</v>
      </c>
      <c r="AT307" s="14">
        <f t="shared" si="608"/>
        <v>45</v>
      </c>
      <c r="AU307" s="14">
        <f t="shared" si="608"/>
        <v>45</v>
      </c>
      <c r="AV307" s="14">
        <f t="shared" si="608"/>
        <v>45</v>
      </c>
      <c r="AW307" s="14">
        <f>INDEX(属性投放!$DG$6:$DG$85,(卡牌属性!AG307-2)*20+卡牌属性!AL307)</f>
        <v>645</v>
      </c>
      <c r="AX307" s="14">
        <f t="shared" si="609"/>
        <v>645</v>
      </c>
      <c r="AY307" s="14">
        <f t="shared" si="609"/>
        <v>645</v>
      </c>
      <c r="AZ307" s="14">
        <f t="shared" si="609"/>
        <v>645</v>
      </c>
      <c r="BA307" s="14">
        <f t="shared" si="609"/>
        <v>645</v>
      </c>
      <c r="BB307" s="14">
        <f>INDEX(属性投放!$DK$6:$DK$85,(卡牌属性!AG307-2)*20+卡牌属性!AL307)</f>
        <v>12</v>
      </c>
      <c r="BC307" s="14">
        <f t="shared" si="610"/>
        <v>12</v>
      </c>
      <c r="BD307" s="14">
        <f t="shared" si="610"/>
        <v>12</v>
      </c>
      <c r="BE307" s="14">
        <f t="shared" si="610"/>
        <v>12</v>
      </c>
      <c r="BF307" s="14">
        <f t="shared" si="610"/>
        <v>12</v>
      </c>
      <c r="BG307" s="14">
        <f>INDEX(属性投放!$DL$6:$DL$85,(卡牌属性!AG307-2)*20+卡牌属性!AL307)</f>
        <v>6</v>
      </c>
      <c r="BH307" s="14">
        <f t="shared" si="611"/>
        <v>6</v>
      </c>
      <c r="BI307" s="14">
        <f t="shared" si="611"/>
        <v>6</v>
      </c>
      <c r="BJ307" s="14">
        <f t="shared" si="611"/>
        <v>6</v>
      </c>
      <c r="BK307" s="14">
        <f t="shared" si="611"/>
        <v>6</v>
      </c>
      <c r="BL307" s="14">
        <f>INDEX(属性投放!$DM$6:$DM$85,(卡牌属性!AG307-2)*20+卡牌属性!AL307)</f>
        <v>60</v>
      </c>
      <c r="BM307" s="14">
        <f t="shared" si="612"/>
        <v>60</v>
      </c>
      <c r="BN307" s="14">
        <f t="shared" si="612"/>
        <v>60</v>
      </c>
      <c r="BO307" s="14">
        <f t="shared" si="612"/>
        <v>60</v>
      </c>
      <c r="BP307" s="14">
        <f t="shared" si="612"/>
        <v>60</v>
      </c>
      <c r="BU307" s="13">
        <v>303</v>
      </c>
      <c r="BV307" s="13">
        <f t="shared" si="546"/>
        <v>16</v>
      </c>
      <c r="BW307" s="14">
        <f t="shared" si="547"/>
        <v>4</v>
      </c>
      <c r="BX307" s="14">
        <f t="shared" si="548"/>
        <v>1102016</v>
      </c>
      <c r="BY307" s="14" t="str">
        <f t="shared" si="549"/>
        <v>西方龙3突</v>
      </c>
      <c r="BZ307" s="25" t="s">
        <v>162</v>
      </c>
      <c r="CA307" s="14">
        <v>2</v>
      </c>
      <c r="CB307" s="14">
        <f t="shared" si="550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674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674</v>
      </c>
      <c r="CN307" s="14">
        <f>INDEX(属性投放!$BD$6:$BD$85,(BW307-2)*20+CB307)</f>
        <v>150</v>
      </c>
      <c r="CQ307" s="13">
        <v>303</v>
      </c>
      <c r="CR307" s="13">
        <f t="shared" si="558"/>
        <v>6</v>
      </c>
      <c r="CS307" s="13">
        <f t="shared" si="559"/>
        <v>43</v>
      </c>
      <c r="CT307" s="14">
        <f t="shared" si="560"/>
        <v>5</v>
      </c>
      <c r="CU307" s="14">
        <f t="shared" si="561"/>
        <v>1102006</v>
      </c>
      <c r="CV307" s="14" t="str">
        <f>INDEX($O$6:$O$36,CR307)&amp;"-"&amp;INDEX(属性投放!$AB$7:$AB$36,CX307)&amp;"-魂火-"&amp;CZ307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701</v>
      </c>
      <c r="CZ307" s="14">
        <f>INDEX(属性投放!$AM$7:$AM$58,CS307)</f>
        <v>1</v>
      </c>
      <c r="DA307" s="14">
        <f t="shared" si="551"/>
        <v>43</v>
      </c>
      <c r="DB307" s="14">
        <f>INDEX(属性投放!$AN$7:$AN$58,DA307)</f>
        <v>127</v>
      </c>
      <c r="DC307" s="14" t="s">
        <v>702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703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704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52"/>
        <v>1102016</v>
      </c>
      <c r="DQ307" s="14" t="str">
        <f t="shared" si="553"/>
        <v>西方龙3突</v>
      </c>
      <c r="DR307" s="14">
        <f t="shared" si="562"/>
        <v>6</v>
      </c>
      <c r="DS307" s="14">
        <f t="shared" si="563"/>
        <v>7</v>
      </c>
      <c r="DT307" s="14">
        <f t="shared" si="564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13"/>
        <v>475</v>
      </c>
      <c r="EC307" s="14">
        <f t="shared" si="614"/>
        <v>563</v>
      </c>
      <c r="ED307" s="14">
        <f t="shared" si="615"/>
        <v>637</v>
      </c>
      <c r="EE307" s="14">
        <f t="shared" si="616"/>
        <v>637</v>
      </c>
      <c r="EF307" s="14">
        <f t="shared" si="617"/>
        <v>725</v>
      </c>
      <c r="EG307" s="14">
        <f t="shared" si="618"/>
        <v>202</v>
      </c>
      <c r="EH307" s="14">
        <f t="shared" si="619"/>
        <v>221</v>
      </c>
      <c r="EI307" s="14">
        <f t="shared" si="620"/>
        <v>221</v>
      </c>
      <c r="EJ307" s="14">
        <f t="shared" si="621"/>
        <v>240</v>
      </c>
      <c r="EK307" s="14">
        <f t="shared" si="622"/>
        <v>303</v>
      </c>
      <c r="EL307" s="14">
        <f t="shared" si="623"/>
        <v>4620</v>
      </c>
      <c r="EM307" s="14">
        <f t="shared" si="624"/>
        <v>5250</v>
      </c>
      <c r="EN307" s="14">
        <f t="shared" si="625"/>
        <v>5250</v>
      </c>
      <c r="EO307" s="14">
        <f t="shared" si="626"/>
        <v>6750</v>
      </c>
      <c r="EP307" s="14">
        <f t="shared" si="627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  <c r="FF307" s="14">
        <f>INDEX(属性投放!$BP$6:$BP$85,(卡牌属性!$DU307-2)*20+卡牌属性!$DV307)</f>
        <v>100</v>
      </c>
      <c r="FG307" s="14">
        <f>INDEX(属性投放!$BP$6:$BP$85,(卡牌属性!$DU307-2)*20+卡牌属性!$DV307)</f>
        <v>100</v>
      </c>
      <c r="FH307" s="14">
        <f>INDEX(属性投放!$BP$6:$BP$85,(卡牌属性!$DU307-2)*20+卡牌属性!$DV307)</f>
        <v>100</v>
      </c>
      <c r="FI307" s="14">
        <f>INDEX(属性投放!$BP$6:$BP$85,(卡牌属性!$DU307-2)*20+卡牌属性!$DV307)</f>
        <v>100</v>
      </c>
      <c r="FJ307" s="14">
        <f>INDEX(属性投放!$BP$6:$BP$85,(卡牌属性!$DU307-2)*20+卡牌属性!$DV307)</f>
        <v>100</v>
      </c>
      <c r="FK307" s="14">
        <f>INDEX(属性投放!$BQ$6:$BQ$85,(卡牌属性!$DU307-2)*20+卡牌属性!$DV307)</f>
        <v>50</v>
      </c>
      <c r="FL307" s="14">
        <f>INDEX(属性投放!$BQ$6:$BQ$85,(卡牌属性!$DU307-2)*20+卡牌属性!$DV307)</f>
        <v>50</v>
      </c>
      <c r="FM307" s="14">
        <f>INDEX(属性投放!$BQ$6:$BQ$85,(卡牌属性!$DU307-2)*20+卡牌属性!$DV307)</f>
        <v>50</v>
      </c>
      <c r="FN307" s="14">
        <f>INDEX(属性投放!$BQ$6:$BQ$85,(卡牌属性!$DU307-2)*20+卡牌属性!$DV307)</f>
        <v>50</v>
      </c>
      <c r="FO307" s="14">
        <f>INDEX(属性投放!$BQ$6:$BQ$85,(卡牌属性!$DU307-2)*20+卡牌属性!$DV307)</f>
        <v>50</v>
      </c>
      <c r="FP307" s="14">
        <f>INDEX(属性投放!$BR$6:$BR$85,(卡牌属性!$DU307-2)*20+卡牌属性!$DV307)</f>
        <v>1000</v>
      </c>
      <c r="FQ307" s="14">
        <f>INDEX(属性投放!$BR$6:$BR$85,(卡牌属性!$DU307-2)*20+卡牌属性!$DV307)</f>
        <v>1000</v>
      </c>
      <c r="FR307" s="14">
        <f>INDEX(属性投放!$BR$6:$BR$85,(卡牌属性!$DU307-2)*20+卡牌属性!$DV307)</f>
        <v>1000</v>
      </c>
      <c r="FS307" s="14">
        <f>INDEX(属性投放!$BR$6:$BR$85,(卡牌属性!$DU307-2)*20+卡牌属性!$DV307)</f>
        <v>1000</v>
      </c>
      <c r="FT307" s="14">
        <f>INDEX(属性投放!$BR$6:$BR$85,(卡牌属性!$DU307-2)*20+卡牌属性!$DV307)</f>
        <v>1000</v>
      </c>
    </row>
    <row r="308" spans="31:176" ht="16.5" x14ac:dyDescent="0.2">
      <c r="AE308" s="13">
        <v>304</v>
      </c>
      <c r="AF308" s="13">
        <f t="shared" si="557"/>
        <v>16</v>
      </c>
      <c r="AG308" s="13">
        <f t="shared" si="542"/>
        <v>2</v>
      </c>
      <c r="AH308" s="14">
        <f t="shared" si="543"/>
        <v>1101041</v>
      </c>
      <c r="AI308" s="14" t="str">
        <f t="shared" si="544"/>
        <v>常服夏玲4突</v>
      </c>
      <c r="AJ308" s="25" t="s">
        <v>162</v>
      </c>
      <c r="AK308" s="14">
        <v>1</v>
      </c>
      <c r="AL308" s="14">
        <f t="shared" si="545"/>
        <v>4</v>
      </c>
      <c r="AM308" s="14">
        <f>INDEX(属性投放!$DE$6:$DE$85,(卡牌属性!AG308-2)*20+卡牌属性!AL308)</f>
        <v>288</v>
      </c>
      <c r="AN308" s="14">
        <f t="shared" si="607"/>
        <v>288</v>
      </c>
      <c r="AO308" s="14">
        <f t="shared" si="607"/>
        <v>288</v>
      </c>
      <c r="AP308" s="14">
        <f t="shared" si="607"/>
        <v>288</v>
      </c>
      <c r="AQ308" s="14">
        <f t="shared" si="607"/>
        <v>288</v>
      </c>
      <c r="AR308" s="14">
        <f>INDEX(属性投放!$DF$6:$DF$85,(卡牌属性!AG308-2)*20+卡牌属性!AL308)</f>
        <v>120</v>
      </c>
      <c r="AS308" s="14">
        <f t="shared" si="608"/>
        <v>120</v>
      </c>
      <c r="AT308" s="14">
        <f t="shared" si="608"/>
        <v>120</v>
      </c>
      <c r="AU308" s="14">
        <f t="shared" si="608"/>
        <v>120</v>
      </c>
      <c r="AV308" s="14">
        <f t="shared" si="608"/>
        <v>120</v>
      </c>
      <c r="AW308" s="14">
        <f>INDEX(属性投放!$DG$6:$DG$85,(卡牌属性!AG308-2)*20+卡牌属性!AL308)</f>
        <v>1390</v>
      </c>
      <c r="AX308" s="14">
        <f t="shared" si="609"/>
        <v>1390</v>
      </c>
      <c r="AY308" s="14">
        <f t="shared" si="609"/>
        <v>1390</v>
      </c>
      <c r="AZ308" s="14">
        <f t="shared" si="609"/>
        <v>1390</v>
      </c>
      <c r="BA308" s="14">
        <f t="shared" si="609"/>
        <v>1390</v>
      </c>
      <c r="BB308" s="14">
        <f>INDEX(属性投放!$DK$6:$DK$85,(卡牌属性!AG308-2)*20+卡牌属性!AL308)</f>
        <v>22</v>
      </c>
      <c r="BC308" s="14">
        <f t="shared" si="610"/>
        <v>22</v>
      </c>
      <c r="BD308" s="14">
        <f t="shared" si="610"/>
        <v>22</v>
      </c>
      <c r="BE308" s="14">
        <f t="shared" si="610"/>
        <v>22</v>
      </c>
      <c r="BF308" s="14">
        <f t="shared" si="610"/>
        <v>22</v>
      </c>
      <c r="BG308" s="14">
        <f>INDEX(属性投放!$DL$6:$DL$85,(卡牌属性!AG308-2)*20+卡牌属性!AL308)</f>
        <v>11</v>
      </c>
      <c r="BH308" s="14">
        <f t="shared" si="611"/>
        <v>11</v>
      </c>
      <c r="BI308" s="14">
        <f t="shared" si="611"/>
        <v>11</v>
      </c>
      <c r="BJ308" s="14">
        <f t="shared" si="611"/>
        <v>11</v>
      </c>
      <c r="BK308" s="14">
        <f t="shared" si="611"/>
        <v>11</v>
      </c>
      <c r="BL308" s="14">
        <f>INDEX(属性投放!$DM$6:$DM$85,(卡牌属性!AG308-2)*20+卡牌属性!AL308)</f>
        <v>110</v>
      </c>
      <c r="BM308" s="14">
        <f t="shared" si="612"/>
        <v>110</v>
      </c>
      <c r="BN308" s="14">
        <f t="shared" si="612"/>
        <v>110</v>
      </c>
      <c r="BO308" s="14">
        <f t="shared" si="612"/>
        <v>110</v>
      </c>
      <c r="BP308" s="14">
        <f t="shared" si="612"/>
        <v>110</v>
      </c>
      <c r="BU308" s="13">
        <v>304</v>
      </c>
      <c r="BV308" s="13">
        <f t="shared" si="546"/>
        <v>16</v>
      </c>
      <c r="BW308" s="14">
        <f t="shared" si="547"/>
        <v>4</v>
      </c>
      <c r="BX308" s="14">
        <f t="shared" si="548"/>
        <v>1102016</v>
      </c>
      <c r="BY308" s="14" t="str">
        <f t="shared" si="549"/>
        <v>西方龙4突</v>
      </c>
      <c r="BZ308" s="25" t="s">
        <v>162</v>
      </c>
      <c r="CA308" s="14">
        <v>2</v>
      </c>
      <c r="CB308" s="14">
        <f t="shared" si="550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674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674</v>
      </c>
      <c r="CN308" s="14">
        <f>INDEX(属性投放!$BD$6:$BD$85,(BW308-2)*20+CB308)</f>
        <v>200</v>
      </c>
      <c r="CQ308" s="13">
        <v>304</v>
      </c>
      <c r="CR308" s="13">
        <f t="shared" si="558"/>
        <v>6</v>
      </c>
      <c r="CS308" s="13">
        <f t="shared" si="559"/>
        <v>44</v>
      </c>
      <c r="CT308" s="14">
        <f t="shared" si="560"/>
        <v>5</v>
      </c>
      <c r="CU308" s="14">
        <f t="shared" si="561"/>
        <v>1102006</v>
      </c>
      <c r="CV308" s="14" t="str">
        <f>INDEX($O$6:$O$36,CR308)&amp;"-"&amp;INDEX(属性投放!$AB$7:$AB$36,CX308)&amp;"-魂火-"&amp;CZ308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701</v>
      </c>
      <c r="CZ308" s="14">
        <f>INDEX(属性投放!$AM$7:$AM$58,CS308)</f>
        <v>2</v>
      </c>
      <c r="DA308" s="14">
        <f t="shared" si="551"/>
        <v>44</v>
      </c>
      <c r="DB308" s="14">
        <f>INDEX(属性投放!$AN$7:$AN$58,DA308)</f>
        <v>130</v>
      </c>
      <c r="DC308" s="14" t="s">
        <v>702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703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704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52"/>
        <v>1102016</v>
      </c>
      <c r="DQ308" s="14" t="str">
        <f t="shared" si="553"/>
        <v>西方龙4突</v>
      </c>
      <c r="DR308" s="14">
        <f t="shared" si="562"/>
        <v>6</v>
      </c>
      <c r="DS308" s="14">
        <f t="shared" si="563"/>
        <v>7</v>
      </c>
      <c r="DT308" s="14">
        <f t="shared" si="564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13"/>
        <v>695</v>
      </c>
      <c r="EC308" s="14">
        <f t="shared" si="614"/>
        <v>813</v>
      </c>
      <c r="ED308" s="14">
        <f t="shared" si="615"/>
        <v>907</v>
      </c>
      <c r="EE308" s="14">
        <f t="shared" si="616"/>
        <v>907</v>
      </c>
      <c r="EF308" s="14">
        <f t="shared" si="617"/>
        <v>1025</v>
      </c>
      <c r="EG308" s="14">
        <f t="shared" si="618"/>
        <v>332</v>
      </c>
      <c r="EH308" s="14">
        <f t="shared" si="619"/>
        <v>361</v>
      </c>
      <c r="EI308" s="14">
        <f t="shared" si="620"/>
        <v>361</v>
      </c>
      <c r="EJ308" s="14">
        <f t="shared" si="621"/>
        <v>390</v>
      </c>
      <c r="EK308" s="14">
        <f t="shared" si="622"/>
        <v>483</v>
      </c>
      <c r="EL308" s="14">
        <f t="shared" si="623"/>
        <v>7320</v>
      </c>
      <c r="EM308" s="14">
        <f t="shared" si="624"/>
        <v>8250</v>
      </c>
      <c r="EN308" s="14">
        <f t="shared" si="625"/>
        <v>8250</v>
      </c>
      <c r="EO308" s="14">
        <f t="shared" si="626"/>
        <v>10250</v>
      </c>
      <c r="EP308" s="14">
        <f t="shared" si="627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  <c r="FF308" s="14">
        <f>INDEX(属性投放!$BP$6:$BP$85,(卡牌属性!$DU308-2)*20+卡牌属性!$DV308)</f>
        <v>125</v>
      </c>
      <c r="FG308" s="14">
        <f>INDEX(属性投放!$BP$6:$BP$85,(卡牌属性!$DU308-2)*20+卡牌属性!$DV308)</f>
        <v>125</v>
      </c>
      <c r="FH308" s="14">
        <f>INDEX(属性投放!$BP$6:$BP$85,(卡牌属性!$DU308-2)*20+卡牌属性!$DV308)</f>
        <v>125</v>
      </c>
      <c r="FI308" s="14">
        <f>INDEX(属性投放!$BP$6:$BP$85,(卡牌属性!$DU308-2)*20+卡牌属性!$DV308)</f>
        <v>125</v>
      </c>
      <c r="FJ308" s="14">
        <f>INDEX(属性投放!$BP$6:$BP$85,(卡牌属性!$DU308-2)*20+卡牌属性!$DV308)</f>
        <v>125</v>
      </c>
      <c r="FK308" s="14">
        <f>INDEX(属性投放!$BQ$6:$BQ$85,(卡牌属性!$DU308-2)*20+卡牌属性!$DV308)</f>
        <v>63</v>
      </c>
      <c r="FL308" s="14">
        <f>INDEX(属性投放!$BQ$6:$BQ$85,(卡牌属性!$DU308-2)*20+卡牌属性!$DV308)</f>
        <v>63</v>
      </c>
      <c r="FM308" s="14">
        <f>INDEX(属性投放!$BQ$6:$BQ$85,(卡牌属性!$DU308-2)*20+卡牌属性!$DV308)</f>
        <v>63</v>
      </c>
      <c r="FN308" s="14">
        <f>INDEX(属性投放!$BQ$6:$BQ$85,(卡牌属性!$DU308-2)*20+卡牌属性!$DV308)</f>
        <v>63</v>
      </c>
      <c r="FO308" s="14">
        <f>INDEX(属性投放!$BQ$6:$BQ$85,(卡牌属性!$DU308-2)*20+卡牌属性!$DV308)</f>
        <v>63</v>
      </c>
      <c r="FP308" s="14">
        <f>INDEX(属性投放!$BR$6:$BR$85,(卡牌属性!$DU308-2)*20+卡牌属性!$DV308)</f>
        <v>1250</v>
      </c>
      <c r="FQ308" s="14">
        <f>INDEX(属性投放!$BR$6:$BR$85,(卡牌属性!$DU308-2)*20+卡牌属性!$DV308)</f>
        <v>1250</v>
      </c>
      <c r="FR308" s="14">
        <f>INDEX(属性投放!$BR$6:$BR$85,(卡牌属性!$DU308-2)*20+卡牌属性!$DV308)</f>
        <v>1250</v>
      </c>
      <c r="FS308" s="14">
        <f>INDEX(属性投放!$BR$6:$BR$85,(卡牌属性!$DU308-2)*20+卡牌属性!$DV308)</f>
        <v>1250</v>
      </c>
      <c r="FT308" s="14">
        <f>INDEX(属性投放!$BR$6:$BR$85,(卡牌属性!$DU308-2)*20+卡牌属性!$DV308)</f>
        <v>1250</v>
      </c>
    </row>
    <row r="309" spans="31:176" ht="16.5" x14ac:dyDescent="0.2">
      <c r="AE309" s="13">
        <v>305</v>
      </c>
      <c r="AF309" s="13">
        <f t="shared" si="557"/>
        <v>16</v>
      </c>
      <c r="AG309" s="13">
        <f t="shared" si="542"/>
        <v>2</v>
      </c>
      <c r="AH309" s="14">
        <f t="shared" si="543"/>
        <v>1101041</v>
      </c>
      <c r="AI309" s="14" t="str">
        <f t="shared" si="544"/>
        <v>常服夏玲5突</v>
      </c>
      <c r="AJ309" s="25" t="s">
        <v>162</v>
      </c>
      <c r="AK309" s="14">
        <v>1</v>
      </c>
      <c r="AL309" s="14">
        <f t="shared" si="545"/>
        <v>5</v>
      </c>
      <c r="AM309" s="14">
        <f>INDEX(属性投放!$DE$6:$DE$85,(卡牌属性!AG309-2)*20+卡牌属性!AL309)</f>
        <v>351</v>
      </c>
      <c r="AN309" s="14">
        <f t="shared" si="607"/>
        <v>351</v>
      </c>
      <c r="AO309" s="14">
        <f t="shared" si="607"/>
        <v>351</v>
      </c>
      <c r="AP309" s="14">
        <f t="shared" si="607"/>
        <v>351</v>
      </c>
      <c r="AQ309" s="14">
        <f t="shared" si="607"/>
        <v>351</v>
      </c>
      <c r="AR309" s="14">
        <f>INDEX(属性投放!$DF$6:$DF$85,(卡牌属性!AG309-2)*20+卡牌属性!AL309)</f>
        <v>151</v>
      </c>
      <c r="AS309" s="14">
        <f t="shared" si="608"/>
        <v>151</v>
      </c>
      <c r="AT309" s="14">
        <f t="shared" si="608"/>
        <v>151</v>
      </c>
      <c r="AU309" s="14">
        <f t="shared" si="608"/>
        <v>151</v>
      </c>
      <c r="AV309" s="14">
        <f t="shared" si="608"/>
        <v>151</v>
      </c>
      <c r="AW309" s="14">
        <f>INDEX(属性投放!$DG$6:$DG$85,(卡牌属性!AG309-2)*20+卡牌属性!AL309)</f>
        <v>1705</v>
      </c>
      <c r="AX309" s="14">
        <f t="shared" si="609"/>
        <v>1705</v>
      </c>
      <c r="AY309" s="14">
        <f t="shared" si="609"/>
        <v>1705</v>
      </c>
      <c r="AZ309" s="14">
        <f t="shared" si="609"/>
        <v>1705</v>
      </c>
      <c r="BA309" s="14">
        <f t="shared" si="609"/>
        <v>1705</v>
      </c>
      <c r="BB309" s="14">
        <f>INDEX(属性投放!$DK$6:$DK$85,(卡牌属性!AG309-2)*20+卡牌属性!AL309)</f>
        <v>22</v>
      </c>
      <c r="BC309" s="14">
        <f t="shared" si="610"/>
        <v>22</v>
      </c>
      <c r="BD309" s="14">
        <f t="shared" si="610"/>
        <v>22</v>
      </c>
      <c r="BE309" s="14">
        <f t="shared" si="610"/>
        <v>22</v>
      </c>
      <c r="BF309" s="14">
        <f t="shared" si="610"/>
        <v>22</v>
      </c>
      <c r="BG309" s="14">
        <f>INDEX(属性投放!$DL$6:$DL$85,(卡牌属性!AG309-2)*20+卡牌属性!AL309)</f>
        <v>11</v>
      </c>
      <c r="BH309" s="14">
        <f t="shared" si="611"/>
        <v>11</v>
      </c>
      <c r="BI309" s="14">
        <f t="shared" si="611"/>
        <v>11</v>
      </c>
      <c r="BJ309" s="14">
        <f t="shared" si="611"/>
        <v>11</v>
      </c>
      <c r="BK309" s="14">
        <f t="shared" si="611"/>
        <v>11</v>
      </c>
      <c r="BL309" s="14">
        <f>INDEX(属性投放!$DM$6:$DM$85,(卡牌属性!AG309-2)*20+卡牌属性!AL309)</f>
        <v>110</v>
      </c>
      <c r="BM309" s="14">
        <f t="shared" si="612"/>
        <v>110</v>
      </c>
      <c r="BN309" s="14">
        <f t="shared" si="612"/>
        <v>110</v>
      </c>
      <c r="BO309" s="14">
        <f t="shared" si="612"/>
        <v>110</v>
      </c>
      <c r="BP309" s="14">
        <f t="shared" si="612"/>
        <v>110</v>
      </c>
      <c r="BU309" s="13">
        <v>305</v>
      </c>
      <c r="BV309" s="13">
        <f t="shared" si="546"/>
        <v>16</v>
      </c>
      <c r="BW309" s="14">
        <f t="shared" si="547"/>
        <v>4</v>
      </c>
      <c r="BX309" s="14">
        <f t="shared" si="548"/>
        <v>1102016</v>
      </c>
      <c r="BY309" s="14" t="str">
        <f t="shared" si="549"/>
        <v>西方龙5突</v>
      </c>
      <c r="BZ309" s="25" t="s">
        <v>162</v>
      </c>
      <c r="CA309" s="14">
        <v>2</v>
      </c>
      <c r="CB309" s="14">
        <f t="shared" si="550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674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674</v>
      </c>
      <c r="CN309" s="14">
        <f>INDEX(属性投放!$BD$6:$BD$85,(BW309-2)*20+CB309)</f>
        <v>200</v>
      </c>
      <c r="CQ309" s="13">
        <v>305</v>
      </c>
      <c r="CR309" s="13">
        <f t="shared" si="558"/>
        <v>6</v>
      </c>
      <c r="CS309" s="13">
        <f t="shared" si="559"/>
        <v>45</v>
      </c>
      <c r="CT309" s="14">
        <f t="shared" si="560"/>
        <v>5</v>
      </c>
      <c r="CU309" s="14">
        <f t="shared" si="561"/>
        <v>1102006</v>
      </c>
      <c r="CV309" s="14" t="str">
        <f>INDEX($O$6:$O$36,CR309)&amp;"-"&amp;INDEX(属性投放!$AB$7:$AB$36,CX309)&amp;"-魂火-"&amp;CZ309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701</v>
      </c>
      <c r="CZ309" s="14">
        <f>INDEX(属性投放!$AM$7:$AM$58,CS309)</f>
        <v>3</v>
      </c>
      <c r="DA309" s="14">
        <f t="shared" si="551"/>
        <v>45</v>
      </c>
      <c r="DB309" s="14">
        <f>INDEX(属性投放!$AN$7:$AN$58,DA309)</f>
        <v>132</v>
      </c>
      <c r="DC309" s="14" t="s">
        <v>702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703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704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52"/>
        <v>1102016</v>
      </c>
      <c r="DQ309" s="14" t="str">
        <f t="shared" si="553"/>
        <v>西方龙5突</v>
      </c>
      <c r="DR309" s="14">
        <f t="shared" si="562"/>
        <v>6</v>
      </c>
      <c r="DS309" s="14">
        <f t="shared" si="563"/>
        <v>7</v>
      </c>
      <c r="DT309" s="14">
        <f t="shared" si="564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13"/>
        <v>950</v>
      </c>
      <c r="EC309" s="14">
        <f t="shared" si="614"/>
        <v>1138</v>
      </c>
      <c r="ED309" s="14">
        <f t="shared" si="615"/>
        <v>1252</v>
      </c>
      <c r="EE309" s="14">
        <f t="shared" si="616"/>
        <v>1252</v>
      </c>
      <c r="EF309" s="14">
        <f t="shared" si="617"/>
        <v>1400</v>
      </c>
      <c r="EG309" s="14">
        <f t="shared" si="618"/>
        <v>495</v>
      </c>
      <c r="EH309" s="14">
        <f t="shared" si="619"/>
        <v>534</v>
      </c>
      <c r="EI309" s="14">
        <f t="shared" si="620"/>
        <v>534</v>
      </c>
      <c r="EJ309" s="14">
        <f t="shared" si="621"/>
        <v>583</v>
      </c>
      <c r="EK309" s="14">
        <f t="shared" si="622"/>
        <v>696</v>
      </c>
      <c r="EL309" s="14">
        <f t="shared" si="623"/>
        <v>10770</v>
      </c>
      <c r="EM309" s="14">
        <f t="shared" si="624"/>
        <v>12000</v>
      </c>
      <c r="EN309" s="14">
        <f t="shared" si="625"/>
        <v>12000</v>
      </c>
      <c r="EO309" s="14">
        <f t="shared" si="626"/>
        <v>14500</v>
      </c>
      <c r="EP309" s="14">
        <f t="shared" si="627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  <c r="FF309" s="14">
        <f>INDEX(属性投放!$BP$6:$BP$85,(卡牌属性!$DU309-2)*20+卡牌属性!$DV309)</f>
        <v>160</v>
      </c>
      <c r="FG309" s="14">
        <f>INDEX(属性投放!$BP$6:$BP$85,(卡牌属性!$DU309-2)*20+卡牌属性!$DV309)</f>
        <v>160</v>
      </c>
      <c r="FH309" s="14">
        <f>INDEX(属性投放!$BP$6:$BP$85,(卡牌属性!$DU309-2)*20+卡牌属性!$DV309)</f>
        <v>160</v>
      </c>
      <c r="FI309" s="14">
        <f>INDEX(属性投放!$BP$6:$BP$85,(卡牌属性!$DU309-2)*20+卡牌属性!$DV309)</f>
        <v>160</v>
      </c>
      <c r="FJ309" s="14">
        <f>INDEX(属性投放!$BP$6:$BP$85,(卡牌属性!$DU309-2)*20+卡牌属性!$DV309)</f>
        <v>160</v>
      </c>
      <c r="FK309" s="14">
        <f>INDEX(属性投放!$BQ$6:$BQ$85,(卡牌属性!$DU309-2)*20+卡牌属性!$DV309)</f>
        <v>80</v>
      </c>
      <c r="FL309" s="14">
        <f>INDEX(属性投放!$BQ$6:$BQ$85,(卡牌属性!$DU309-2)*20+卡牌属性!$DV309)</f>
        <v>80</v>
      </c>
      <c r="FM309" s="14">
        <f>INDEX(属性投放!$BQ$6:$BQ$85,(卡牌属性!$DU309-2)*20+卡牌属性!$DV309)</f>
        <v>80</v>
      </c>
      <c r="FN309" s="14">
        <f>INDEX(属性投放!$BQ$6:$BQ$85,(卡牌属性!$DU309-2)*20+卡牌属性!$DV309)</f>
        <v>80</v>
      </c>
      <c r="FO309" s="14">
        <f>INDEX(属性投放!$BQ$6:$BQ$85,(卡牌属性!$DU309-2)*20+卡牌属性!$DV309)</f>
        <v>80</v>
      </c>
      <c r="FP309" s="14">
        <f>INDEX(属性投放!$BR$6:$BR$85,(卡牌属性!$DU309-2)*20+卡牌属性!$DV309)</f>
        <v>1600</v>
      </c>
      <c r="FQ309" s="14">
        <f>INDEX(属性投放!$BR$6:$BR$85,(卡牌属性!$DU309-2)*20+卡牌属性!$DV309)</f>
        <v>1600</v>
      </c>
      <c r="FR309" s="14">
        <f>INDEX(属性投放!$BR$6:$BR$85,(卡牌属性!$DU309-2)*20+卡牌属性!$DV309)</f>
        <v>1600</v>
      </c>
      <c r="FS309" s="14">
        <f>INDEX(属性投放!$BR$6:$BR$85,(卡牌属性!$DU309-2)*20+卡牌属性!$DV309)</f>
        <v>1600</v>
      </c>
      <c r="FT309" s="14">
        <f>INDEX(属性投放!$BR$6:$BR$85,(卡牌属性!$DU309-2)*20+卡牌属性!$DV309)</f>
        <v>1600</v>
      </c>
    </row>
    <row r="310" spans="31:176" ht="16.5" x14ac:dyDescent="0.2">
      <c r="AE310" s="13">
        <v>306</v>
      </c>
      <c r="AF310" s="13">
        <f t="shared" si="557"/>
        <v>16</v>
      </c>
      <c r="AG310" s="13">
        <f t="shared" si="542"/>
        <v>2</v>
      </c>
      <c r="AH310" s="14">
        <f t="shared" si="543"/>
        <v>1101041</v>
      </c>
      <c r="AI310" s="14" t="str">
        <f t="shared" si="544"/>
        <v>常服夏玲6突</v>
      </c>
      <c r="AJ310" s="25" t="s">
        <v>162</v>
      </c>
      <c r="AK310" s="14">
        <v>1</v>
      </c>
      <c r="AL310" s="14">
        <f t="shared" si="545"/>
        <v>6</v>
      </c>
      <c r="AM310" s="14">
        <f>INDEX(属性投放!$DE$6:$DE$85,(卡牌属性!AG310-2)*20+卡牌属性!AL310)</f>
        <v>414</v>
      </c>
      <c r="AN310" s="14">
        <f t="shared" si="607"/>
        <v>414</v>
      </c>
      <c r="AO310" s="14">
        <f t="shared" si="607"/>
        <v>414</v>
      </c>
      <c r="AP310" s="14">
        <f t="shared" si="607"/>
        <v>414</v>
      </c>
      <c r="AQ310" s="14">
        <f t="shared" si="607"/>
        <v>414</v>
      </c>
      <c r="AR310" s="14">
        <f>INDEX(属性投放!$DF$6:$DF$85,(卡牌属性!AG310-2)*20+卡牌属性!AL310)</f>
        <v>182</v>
      </c>
      <c r="AS310" s="14">
        <f t="shared" si="608"/>
        <v>182</v>
      </c>
      <c r="AT310" s="14">
        <f t="shared" si="608"/>
        <v>182</v>
      </c>
      <c r="AU310" s="14">
        <f t="shared" si="608"/>
        <v>182</v>
      </c>
      <c r="AV310" s="14">
        <f t="shared" si="608"/>
        <v>182</v>
      </c>
      <c r="AW310" s="14">
        <f>INDEX(属性投放!$DG$6:$DG$85,(卡牌属性!AG310-2)*20+卡牌属性!AL310)</f>
        <v>2020</v>
      </c>
      <c r="AX310" s="14">
        <f t="shared" si="609"/>
        <v>2020</v>
      </c>
      <c r="AY310" s="14">
        <f t="shared" si="609"/>
        <v>2020</v>
      </c>
      <c r="AZ310" s="14">
        <f t="shared" si="609"/>
        <v>2020</v>
      </c>
      <c r="BA310" s="14">
        <f t="shared" si="609"/>
        <v>2020</v>
      </c>
      <c r="BB310" s="14">
        <f>INDEX(属性投放!$DK$6:$DK$85,(卡牌属性!AG310-2)*20+卡牌属性!AL310)</f>
        <v>22</v>
      </c>
      <c r="BC310" s="14">
        <f t="shared" si="610"/>
        <v>22</v>
      </c>
      <c r="BD310" s="14">
        <f t="shared" si="610"/>
        <v>22</v>
      </c>
      <c r="BE310" s="14">
        <f t="shared" si="610"/>
        <v>22</v>
      </c>
      <c r="BF310" s="14">
        <f t="shared" si="610"/>
        <v>22</v>
      </c>
      <c r="BG310" s="14">
        <f>INDEX(属性投放!$DL$6:$DL$85,(卡牌属性!AG310-2)*20+卡牌属性!AL310)</f>
        <v>11</v>
      </c>
      <c r="BH310" s="14">
        <f t="shared" si="611"/>
        <v>11</v>
      </c>
      <c r="BI310" s="14">
        <f t="shared" si="611"/>
        <v>11</v>
      </c>
      <c r="BJ310" s="14">
        <f t="shared" si="611"/>
        <v>11</v>
      </c>
      <c r="BK310" s="14">
        <f t="shared" si="611"/>
        <v>11</v>
      </c>
      <c r="BL310" s="14">
        <f>INDEX(属性投放!$DM$6:$DM$85,(卡牌属性!AG310-2)*20+卡牌属性!AL310)</f>
        <v>110</v>
      </c>
      <c r="BM310" s="14">
        <f t="shared" si="612"/>
        <v>110</v>
      </c>
      <c r="BN310" s="14">
        <f t="shared" si="612"/>
        <v>110</v>
      </c>
      <c r="BO310" s="14">
        <f t="shared" si="612"/>
        <v>110</v>
      </c>
      <c r="BP310" s="14">
        <f t="shared" si="612"/>
        <v>110</v>
      </c>
      <c r="BU310" s="13">
        <v>306</v>
      </c>
      <c r="BV310" s="13">
        <f t="shared" si="546"/>
        <v>16</v>
      </c>
      <c r="BW310" s="14">
        <f t="shared" si="547"/>
        <v>4</v>
      </c>
      <c r="BX310" s="14">
        <f t="shared" si="548"/>
        <v>1102016</v>
      </c>
      <c r="BY310" s="14" t="str">
        <f t="shared" si="549"/>
        <v>西方龙6突</v>
      </c>
      <c r="BZ310" s="25" t="s">
        <v>162</v>
      </c>
      <c r="CA310" s="14">
        <v>2</v>
      </c>
      <c r="CB310" s="14">
        <f t="shared" si="550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674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674</v>
      </c>
      <c r="CN310" s="14">
        <f>INDEX(属性投放!$BD$6:$BD$85,(BW310-2)*20+CB310)</f>
        <v>200</v>
      </c>
      <c r="CQ310" s="13">
        <v>306</v>
      </c>
      <c r="CR310" s="13">
        <f t="shared" si="558"/>
        <v>6</v>
      </c>
      <c r="CS310" s="13">
        <f t="shared" si="559"/>
        <v>46</v>
      </c>
      <c r="CT310" s="14">
        <f t="shared" si="560"/>
        <v>5</v>
      </c>
      <c r="CU310" s="14">
        <f t="shared" si="561"/>
        <v>1102006</v>
      </c>
      <c r="CV310" s="14" t="str">
        <f>INDEX($O$6:$O$36,CR310)&amp;"-"&amp;INDEX(属性投放!$AB$7:$AB$36,CX310)&amp;"-魂火-"&amp;CZ310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701</v>
      </c>
      <c r="CZ310" s="14">
        <f>INDEX(属性投放!$AM$7:$AM$58,CS310)</f>
        <v>1</v>
      </c>
      <c r="DA310" s="14">
        <f t="shared" si="551"/>
        <v>46</v>
      </c>
      <c r="DB310" s="14">
        <f>INDEX(属性投放!$AN$7:$AN$58,DA310)</f>
        <v>135</v>
      </c>
      <c r="DC310" s="14" t="s">
        <v>702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703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704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52"/>
        <v>1102016</v>
      </c>
      <c r="DQ310" s="14" t="str">
        <f t="shared" si="553"/>
        <v>西方龙6突</v>
      </c>
      <c r="DR310" s="14">
        <f t="shared" si="562"/>
        <v>6</v>
      </c>
      <c r="DS310" s="14">
        <f t="shared" si="563"/>
        <v>7</v>
      </c>
      <c r="DT310" s="14">
        <f t="shared" si="564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13"/>
        <v>1201</v>
      </c>
      <c r="EC310" s="14">
        <f t="shared" si="614"/>
        <v>1438</v>
      </c>
      <c r="ED310" s="14">
        <f t="shared" si="615"/>
        <v>1566</v>
      </c>
      <c r="EE310" s="14">
        <f t="shared" si="616"/>
        <v>1566</v>
      </c>
      <c r="EF310" s="14">
        <f t="shared" si="617"/>
        <v>1735</v>
      </c>
      <c r="EG310" s="14">
        <f t="shared" si="618"/>
        <v>645</v>
      </c>
      <c r="EH310" s="14">
        <f t="shared" si="619"/>
        <v>691</v>
      </c>
      <c r="EI310" s="14">
        <f t="shared" si="620"/>
        <v>691</v>
      </c>
      <c r="EJ310" s="14">
        <f t="shared" si="621"/>
        <v>754</v>
      </c>
      <c r="EK310" s="14">
        <f t="shared" si="622"/>
        <v>881</v>
      </c>
      <c r="EL310" s="14">
        <f t="shared" si="623"/>
        <v>13910</v>
      </c>
      <c r="EM310" s="14">
        <f t="shared" si="624"/>
        <v>15350</v>
      </c>
      <c r="EN310" s="14">
        <f t="shared" si="625"/>
        <v>15350</v>
      </c>
      <c r="EO310" s="14">
        <f t="shared" si="626"/>
        <v>18200</v>
      </c>
      <c r="EP310" s="14">
        <f t="shared" si="627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  <c r="FF310" s="14">
        <f>INDEX(属性投放!$BP$6:$BP$85,(卡牌属性!$DU310-2)*20+卡牌属性!$DV310)</f>
        <v>190</v>
      </c>
      <c r="FG310" s="14">
        <f>INDEX(属性投放!$BP$6:$BP$85,(卡牌属性!$DU310-2)*20+卡牌属性!$DV310)</f>
        <v>190</v>
      </c>
      <c r="FH310" s="14">
        <f>INDEX(属性投放!$BP$6:$BP$85,(卡牌属性!$DU310-2)*20+卡牌属性!$DV310)</f>
        <v>190</v>
      </c>
      <c r="FI310" s="14">
        <f>INDEX(属性投放!$BP$6:$BP$85,(卡牌属性!$DU310-2)*20+卡牌属性!$DV310)</f>
        <v>190</v>
      </c>
      <c r="FJ310" s="14">
        <f>INDEX(属性投放!$BP$6:$BP$85,(卡牌属性!$DU310-2)*20+卡牌属性!$DV310)</f>
        <v>190</v>
      </c>
      <c r="FK310" s="14">
        <f>INDEX(属性投放!$BQ$6:$BQ$85,(卡牌属性!$DU310-2)*20+卡牌属性!$DV310)</f>
        <v>95</v>
      </c>
      <c r="FL310" s="14">
        <f>INDEX(属性投放!$BQ$6:$BQ$85,(卡牌属性!$DU310-2)*20+卡牌属性!$DV310)</f>
        <v>95</v>
      </c>
      <c r="FM310" s="14">
        <f>INDEX(属性投放!$BQ$6:$BQ$85,(卡牌属性!$DU310-2)*20+卡牌属性!$DV310)</f>
        <v>95</v>
      </c>
      <c r="FN310" s="14">
        <f>INDEX(属性投放!$BQ$6:$BQ$85,(卡牌属性!$DU310-2)*20+卡牌属性!$DV310)</f>
        <v>95</v>
      </c>
      <c r="FO310" s="14">
        <f>INDEX(属性投放!$BQ$6:$BQ$85,(卡牌属性!$DU310-2)*20+卡牌属性!$DV310)</f>
        <v>95</v>
      </c>
      <c r="FP310" s="14">
        <f>INDEX(属性投放!$BR$6:$BR$85,(卡牌属性!$DU310-2)*20+卡牌属性!$DV310)</f>
        <v>1900</v>
      </c>
      <c r="FQ310" s="14">
        <f>INDEX(属性投放!$BR$6:$BR$85,(卡牌属性!$DU310-2)*20+卡牌属性!$DV310)</f>
        <v>1900</v>
      </c>
      <c r="FR310" s="14">
        <f>INDEX(属性投放!$BR$6:$BR$85,(卡牌属性!$DU310-2)*20+卡牌属性!$DV310)</f>
        <v>1900</v>
      </c>
      <c r="FS310" s="14">
        <f>INDEX(属性投放!$BR$6:$BR$85,(卡牌属性!$DU310-2)*20+卡牌属性!$DV310)</f>
        <v>1900</v>
      </c>
      <c r="FT310" s="14">
        <f>INDEX(属性投放!$BR$6:$BR$85,(卡牌属性!$DU310-2)*20+卡牌属性!$DV310)</f>
        <v>1900</v>
      </c>
    </row>
    <row r="311" spans="31:176" ht="16.5" x14ac:dyDescent="0.2">
      <c r="AE311" s="13">
        <v>307</v>
      </c>
      <c r="AF311" s="13">
        <f t="shared" si="557"/>
        <v>16</v>
      </c>
      <c r="AG311" s="13">
        <f t="shared" si="542"/>
        <v>2</v>
      </c>
      <c r="AH311" s="14">
        <f t="shared" si="543"/>
        <v>1101041</v>
      </c>
      <c r="AI311" s="14" t="str">
        <f t="shared" si="544"/>
        <v>常服夏玲7突</v>
      </c>
      <c r="AJ311" s="25" t="s">
        <v>162</v>
      </c>
      <c r="AK311" s="14">
        <v>1</v>
      </c>
      <c r="AL311" s="14">
        <f t="shared" si="545"/>
        <v>7</v>
      </c>
      <c r="AM311" s="14">
        <f>INDEX(属性投放!$DE$6:$DE$85,(卡牌属性!AG311-2)*20+卡牌属性!AL311)</f>
        <v>1027</v>
      </c>
      <c r="AN311" s="14">
        <f t="shared" si="607"/>
        <v>1027</v>
      </c>
      <c r="AO311" s="14">
        <f t="shared" si="607"/>
        <v>1027</v>
      </c>
      <c r="AP311" s="14">
        <f t="shared" si="607"/>
        <v>1027</v>
      </c>
      <c r="AQ311" s="14">
        <f t="shared" si="607"/>
        <v>1027</v>
      </c>
      <c r="AR311" s="14">
        <f>INDEX(属性投放!$DF$6:$DF$85,(卡牌属性!AG311-2)*20+卡牌属性!AL311)</f>
        <v>488</v>
      </c>
      <c r="AS311" s="14">
        <f t="shared" si="608"/>
        <v>488</v>
      </c>
      <c r="AT311" s="14">
        <f t="shared" si="608"/>
        <v>488</v>
      </c>
      <c r="AU311" s="14">
        <f t="shared" si="608"/>
        <v>488</v>
      </c>
      <c r="AV311" s="14">
        <f t="shared" si="608"/>
        <v>488</v>
      </c>
      <c r="AW311" s="14">
        <f>INDEX(属性投放!$DG$6:$DG$85,(卡牌属性!AG311-2)*20+卡牌属性!AL311)</f>
        <v>5085</v>
      </c>
      <c r="AX311" s="14">
        <f t="shared" si="609"/>
        <v>5085</v>
      </c>
      <c r="AY311" s="14">
        <f t="shared" si="609"/>
        <v>5085</v>
      </c>
      <c r="AZ311" s="14">
        <f t="shared" si="609"/>
        <v>5085</v>
      </c>
      <c r="BA311" s="14">
        <f t="shared" si="609"/>
        <v>5085</v>
      </c>
      <c r="BB311" s="14">
        <f>INDEX(属性投放!$DK$6:$DK$85,(卡牌属性!AG311-2)*20+卡牌属性!AL311)</f>
        <v>36</v>
      </c>
      <c r="BC311" s="14">
        <f t="shared" si="610"/>
        <v>36</v>
      </c>
      <c r="BD311" s="14">
        <f t="shared" si="610"/>
        <v>36</v>
      </c>
      <c r="BE311" s="14">
        <f t="shared" si="610"/>
        <v>36</v>
      </c>
      <c r="BF311" s="14">
        <f t="shared" si="610"/>
        <v>36</v>
      </c>
      <c r="BG311" s="14">
        <f>INDEX(属性投放!$DL$6:$DL$85,(卡牌属性!AG311-2)*20+卡牌属性!AL311)</f>
        <v>18</v>
      </c>
      <c r="BH311" s="14">
        <f t="shared" si="611"/>
        <v>18</v>
      </c>
      <c r="BI311" s="14">
        <f t="shared" si="611"/>
        <v>18</v>
      </c>
      <c r="BJ311" s="14">
        <f t="shared" si="611"/>
        <v>18</v>
      </c>
      <c r="BK311" s="14">
        <f t="shared" si="611"/>
        <v>18</v>
      </c>
      <c r="BL311" s="14">
        <f>INDEX(属性投放!$DM$6:$DM$85,(卡牌属性!AG311-2)*20+卡牌属性!AL311)</f>
        <v>180</v>
      </c>
      <c r="BM311" s="14">
        <f t="shared" si="612"/>
        <v>180</v>
      </c>
      <c r="BN311" s="14">
        <f t="shared" si="612"/>
        <v>180</v>
      </c>
      <c r="BO311" s="14">
        <f t="shared" si="612"/>
        <v>180</v>
      </c>
      <c r="BP311" s="14">
        <f t="shared" si="612"/>
        <v>180</v>
      </c>
      <c r="BU311" s="13">
        <v>307</v>
      </c>
      <c r="BV311" s="13">
        <f t="shared" si="546"/>
        <v>16</v>
      </c>
      <c r="BW311" s="14">
        <f t="shared" si="547"/>
        <v>4</v>
      </c>
      <c r="BX311" s="14">
        <f t="shared" si="548"/>
        <v>1102016</v>
      </c>
      <c r="BY311" s="14" t="str">
        <f t="shared" si="549"/>
        <v>西方龙7突</v>
      </c>
      <c r="BZ311" s="25" t="s">
        <v>162</v>
      </c>
      <c r="CA311" s="14">
        <v>2</v>
      </c>
      <c r="CB311" s="14">
        <f t="shared" si="550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674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674</v>
      </c>
      <c r="CN311" s="14">
        <f>INDEX(属性投放!$BD$6:$BD$85,(BW311-2)*20+CB311)</f>
        <v>250</v>
      </c>
      <c r="CQ311" s="13">
        <v>307</v>
      </c>
      <c r="CR311" s="13">
        <f t="shared" si="558"/>
        <v>6</v>
      </c>
      <c r="CS311" s="13">
        <f t="shared" si="559"/>
        <v>47</v>
      </c>
      <c r="CT311" s="14">
        <f t="shared" si="560"/>
        <v>5</v>
      </c>
      <c r="CU311" s="14">
        <f t="shared" si="561"/>
        <v>1102006</v>
      </c>
      <c r="CV311" s="14" t="str">
        <f>INDEX($O$6:$O$36,CR311)&amp;"-"&amp;INDEX(属性投放!$AB$7:$AB$36,CX311)&amp;"-魂火-"&amp;CZ311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701</v>
      </c>
      <c r="CZ311" s="14">
        <f>INDEX(属性投放!$AM$7:$AM$58,CS311)</f>
        <v>2</v>
      </c>
      <c r="DA311" s="14">
        <f t="shared" si="551"/>
        <v>47</v>
      </c>
      <c r="DB311" s="14">
        <f>INDEX(属性投放!$AN$7:$AN$58,DA311)</f>
        <v>137</v>
      </c>
      <c r="DC311" s="14" t="s">
        <v>702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703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704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52"/>
        <v>1102016</v>
      </c>
      <c r="DQ311" s="14" t="str">
        <f t="shared" si="553"/>
        <v>西方龙7突</v>
      </c>
      <c r="DR311" s="14">
        <f t="shared" si="562"/>
        <v>6</v>
      </c>
      <c r="DS311" s="14">
        <f t="shared" si="563"/>
        <v>7</v>
      </c>
      <c r="DT311" s="14">
        <f t="shared" si="564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13"/>
        <v>1456</v>
      </c>
      <c r="EC311" s="14">
        <f t="shared" si="614"/>
        <v>1728</v>
      </c>
      <c r="ED311" s="14">
        <f t="shared" si="615"/>
        <v>1866</v>
      </c>
      <c r="EE311" s="14">
        <f t="shared" si="616"/>
        <v>1866</v>
      </c>
      <c r="EF311" s="14">
        <f t="shared" si="617"/>
        <v>2050</v>
      </c>
      <c r="EG311" s="14">
        <f t="shared" si="618"/>
        <v>790</v>
      </c>
      <c r="EH311" s="14">
        <f t="shared" si="619"/>
        <v>841</v>
      </c>
      <c r="EI311" s="14">
        <f t="shared" si="620"/>
        <v>841</v>
      </c>
      <c r="EJ311" s="14">
        <f t="shared" si="621"/>
        <v>914</v>
      </c>
      <c r="EK311" s="14">
        <f t="shared" si="622"/>
        <v>1051</v>
      </c>
      <c r="EL311" s="14">
        <f t="shared" si="623"/>
        <v>16910</v>
      </c>
      <c r="EM311" s="14">
        <f t="shared" si="624"/>
        <v>18500</v>
      </c>
      <c r="EN311" s="14">
        <f t="shared" si="625"/>
        <v>18500</v>
      </c>
      <c r="EO311" s="14">
        <f t="shared" si="626"/>
        <v>21600</v>
      </c>
      <c r="EP311" s="14">
        <f t="shared" si="627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  <c r="FF311" s="14">
        <f>INDEX(属性投放!$BP$6:$BP$85,(卡牌属性!$DU311-2)*20+卡牌属性!$DV311)</f>
        <v>200</v>
      </c>
      <c r="FG311" s="14">
        <f>INDEX(属性投放!$BP$6:$BP$85,(卡牌属性!$DU311-2)*20+卡牌属性!$DV311)</f>
        <v>200</v>
      </c>
      <c r="FH311" s="14">
        <f>INDEX(属性投放!$BP$6:$BP$85,(卡牌属性!$DU311-2)*20+卡牌属性!$DV311)</f>
        <v>200</v>
      </c>
      <c r="FI311" s="14">
        <f>INDEX(属性投放!$BP$6:$BP$85,(卡牌属性!$DU311-2)*20+卡牌属性!$DV311)</f>
        <v>200</v>
      </c>
      <c r="FJ311" s="14">
        <f>INDEX(属性投放!$BP$6:$BP$85,(卡牌属性!$DU311-2)*20+卡牌属性!$DV311)</f>
        <v>200</v>
      </c>
      <c r="FK311" s="14">
        <f>INDEX(属性投放!$BQ$6:$BQ$85,(卡牌属性!$DU311-2)*20+卡牌属性!$DV311)</f>
        <v>100</v>
      </c>
      <c r="FL311" s="14">
        <f>INDEX(属性投放!$BQ$6:$BQ$85,(卡牌属性!$DU311-2)*20+卡牌属性!$DV311)</f>
        <v>100</v>
      </c>
      <c r="FM311" s="14">
        <f>INDEX(属性投放!$BQ$6:$BQ$85,(卡牌属性!$DU311-2)*20+卡牌属性!$DV311)</f>
        <v>100</v>
      </c>
      <c r="FN311" s="14">
        <f>INDEX(属性投放!$BQ$6:$BQ$85,(卡牌属性!$DU311-2)*20+卡牌属性!$DV311)</f>
        <v>100</v>
      </c>
      <c r="FO311" s="14">
        <f>INDEX(属性投放!$BQ$6:$BQ$85,(卡牌属性!$DU311-2)*20+卡牌属性!$DV311)</f>
        <v>100</v>
      </c>
      <c r="FP311" s="14">
        <f>INDEX(属性投放!$BR$6:$BR$85,(卡牌属性!$DU311-2)*20+卡牌属性!$DV311)</f>
        <v>2000</v>
      </c>
      <c r="FQ311" s="14">
        <f>INDEX(属性投放!$BR$6:$BR$85,(卡牌属性!$DU311-2)*20+卡牌属性!$DV311)</f>
        <v>2000</v>
      </c>
      <c r="FR311" s="14">
        <f>INDEX(属性投放!$BR$6:$BR$85,(卡牌属性!$DU311-2)*20+卡牌属性!$DV311)</f>
        <v>2000</v>
      </c>
      <c r="FS311" s="14">
        <f>INDEX(属性投放!$BR$6:$BR$85,(卡牌属性!$DU311-2)*20+卡牌属性!$DV311)</f>
        <v>2000</v>
      </c>
      <c r="FT311" s="14">
        <f>INDEX(属性投放!$BR$6:$BR$85,(卡牌属性!$DU311-2)*20+卡牌属性!$DV311)</f>
        <v>2000</v>
      </c>
    </row>
    <row r="312" spans="31:176" ht="16.5" x14ac:dyDescent="0.2">
      <c r="AE312" s="13">
        <v>308</v>
      </c>
      <c r="AF312" s="13">
        <f t="shared" si="557"/>
        <v>16</v>
      </c>
      <c r="AG312" s="13">
        <f t="shared" si="542"/>
        <v>2</v>
      </c>
      <c r="AH312" s="14">
        <f t="shared" si="543"/>
        <v>1101041</v>
      </c>
      <c r="AI312" s="14" t="str">
        <f t="shared" si="544"/>
        <v>常服夏玲8突</v>
      </c>
      <c r="AJ312" s="25" t="s">
        <v>162</v>
      </c>
      <c r="AK312" s="14">
        <v>1</v>
      </c>
      <c r="AL312" s="14">
        <f t="shared" si="545"/>
        <v>8</v>
      </c>
      <c r="AM312" s="14">
        <f>INDEX(属性投放!$DE$6:$DE$85,(卡牌属性!AG312-2)*20+卡牌属性!AL312)</f>
        <v>1129</v>
      </c>
      <c r="AN312" s="14">
        <f t="shared" si="607"/>
        <v>1129</v>
      </c>
      <c r="AO312" s="14">
        <f t="shared" si="607"/>
        <v>1129</v>
      </c>
      <c r="AP312" s="14">
        <f t="shared" si="607"/>
        <v>1129</v>
      </c>
      <c r="AQ312" s="14">
        <f t="shared" si="607"/>
        <v>1129</v>
      </c>
      <c r="AR312" s="14">
        <f>INDEX(属性投放!$DF$6:$DF$85,(卡牌属性!AG312-2)*20+卡牌属性!AL312)</f>
        <v>539</v>
      </c>
      <c r="AS312" s="14">
        <f t="shared" si="608"/>
        <v>539</v>
      </c>
      <c r="AT312" s="14">
        <f t="shared" si="608"/>
        <v>539</v>
      </c>
      <c r="AU312" s="14">
        <f t="shared" si="608"/>
        <v>539</v>
      </c>
      <c r="AV312" s="14">
        <f t="shared" si="608"/>
        <v>539</v>
      </c>
      <c r="AW312" s="14">
        <f>INDEX(属性投放!$DG$6:$DG$85,(卡牌属性!AG312-2)*20+卡牌属性!AL312)</f>
        <v>5595</v>
      </c>
      <c r="AX312" s="14">
        <f t="shared" si="609"/>
        <v>5595</v>
      </c>
      <c r="AY312" s="14">
        <f t="shared" si="609"/>
        <v>5595</v>
      </c>
      <c r="AZ312" s="14">
        <f t="shared" si="609"/>
        <v>5595</v>
      </c>
      <c r="BA312" s="14">
        <f t="shared" si="609"/>
        <v>5595</v>
      </c>
      <c r="BB312" s="14">
        <f>INDEX(属性投放!$DK$6:$DK$85,(卡牌属性!AG312-2)*20+卡牌属性!AL312)</f>
        <v>36</v>
      </c>
      <c r="BC312" s="14">
        <f t="shared" si="610"/>
        <v>36</v>
      </c>
      <c r="BD312" s="14">
        <f t="shared" si="610"/>
        <v>36</v>
      </c>
      <c r="BE312" s="14">
        <f t="shared" si="610"/>
        <v>36</v>
      </c>
      <c r="BF312" s="14">
        <f t="shared" si="610"/>
        <v>36</v>
      </c>
      <c r="BG312" s="14">
        <f>INDEX(属性投放!$DL$6:$DL$85,(卡牌属性!AG312-2)*20+卡牌属性!AL312)</f>
        <v>18</v>
      </c>
      <c r="BH312" s="14">
        <f t="shared" si="611"/>
        <v>18</v>
      </c>
      <c r="BI312" s="14">
        <f t="shared" si="611"/>
        <v>18</v>
      </c>
      <c r="BJ312" s="14">
        <f t="shared" si="611"/>
        <v>18</v>
      </c>
      <c r="BK312" s="14">
        <f t="shared" si="611"/>
        <v>18</v>
      </c>
      <c r="BL312" s="14">
        <f>INDEX(属性投放!$DM$6:$DM$85,(卡牌属性!AG312-2)*20+卡牌属性!AL312)</f>
        <v>180</v>
      </c>
      <c r="BM312" s="14">
        <f t="shared" si="612"/>
        <v>180</v>
      </c>
      <c r="BN312" s="14">
        <f t="shared" si="612"/>
        <v>180</v>
      </c>
      <c r="BO312" s="14">
        <f t="shared" si="612"/>
        <v>180</v>
      </c>
      <c r="BP312" s="14">
        <f t="shared" si="612"/>
        <v>180</v>
      </c>
      <c r="BU312" s="13">
        <v>308</v>
      </c>
      <c r="BV312" s="13">
        <f t="shared" si="546"/>
        <v>16</v>
      </c>
      <c r="BW312" s="14">
        <f t="shared" si="547"/>
        <v>4</v>
      </c>
      <c r="BX312" s="14">
        <f t="shared" si="548"/>
        <v>1102016</v>
      </c>
      <c r="BY312" s="14" t="str">
        <f t="shared" si="549"/>
        <v>西方龙8突</v>
      </c>
      <c r="BZ312" s="25" t="s">
        <v>162</v>
      </c>
      <c r="CA312" s="14">
        <v>2</v>
      </c>
      <c r="CB312" s="14">
        <f t="shared" si="550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674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674</v>
      </c>
      <c r="CN312" s="14">
        <f>INDEX(属性投放!$BD$6:$BD$85,(BW312-2)*20+CB312)</f>
        <v>250</v>
      </c>
      <c r="CQ312" s="13">
        <v>308</v>
      </c>
      <c r="CR312" s="13">
        <f t="shared" si="558"/>
        <v>6</v>
      </c>
      <c r="CS312" s="13">
        <f t="shared" si="559"/>
        <v>48</v>
      </c>
      <c r="CT312" s="14">
        <f t="shared" si="560"/>
        <v>5</v>
      </c>
      <c r="CU312" s="14">
        <f t="shared" si="561"/>
        <v>1102006</v>
      </c>
      <c r="CV312" s="14" t="str">
        <f>INDEX($O$6:$O$36,CR312)&amp;"-"&amp;INDEX(属性投放!$AB$7:$AB$36,CX312)&amp;"-魂火-"&amp;CZ312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701</v>
      </c>
      <c r="CZ312" s="14">
        <f>INDEX(属性投放!$AM$7:$AM$58,CS312)</f>
        <v>3</v>
      </c>
      <c r="DA312" s="14">
        <f t="shared" si="551"/>
        <v>48</v>
      </c>
      <c r="DB312" s="14">
        <f>INDEX(属性投放!$AN$7:$AN$58,DA312)</f>
        <v>140</v>
      </c>
      <c r="DC312" s="14" t="s">
        <v>702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703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704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52"/>
        <v>1102016</v>
      </c>
      <c r="DQ312" s="14" t="str">
        <f t="shared" si="553"/>
        <v>西方龙8突</v>
      </c>
      <c r="DR312" s="14">
        <f t="shared" si="562"/>
        <v>6</v>
      </c>
      <c r="DS312" s="14">
        <f t="shared" si="563"/>
        <v>7</v>
      </c>
      <c r="DT312" s="14">
        <f t="shared" si="564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13"/>
        <v>1736</v>
      </c>
      <c r="EC312" s="14">
        <f t="shared" si="614"/>
        <v>2053</v>
      </c>
      <c r="ED312" s="14">
        <f t="shared" si="615"/>
        <v>2206</v>
      </c>
      <c r="EE312" s="14">
        <f t="shared" si="616"/>
        <v>2206</v>
      </c>
      <c r="EF312" s="14">
        <f t="shared" si="617"/>
        <v>2400</v>
      </c>
      <c r="EG312" s="14">
        <f t="shared" si="618"/>
        <v>955</v>
      </c>
      <c r="EH312" s="14">
        <f t="shared" si="619"/>
        <v>1011</v>
      </c>
      <c r="EI312" s="14">
        <f t="shared" si="620"/>
        <v>1011</v>
      </c>
      <c r="EJ312" s="14">
        <f t="shared" si="621"/>
        <v>1089</v>
      </c>
      <c r="EK312" s="14">
        <f t="shared" si="622"/>
        <v>1251</v>
      </c>
      <c r="EL312" s="14">
        <f t="shared" si="623"/>
        <v>20310</v>
      </c>
      <c r="EM312" s="14">
        <f t="shared" si="624"/>
        <v>22000</v>
      </c>
      <c r="EN312" s="14">
        <f t="shared" si="625"/>
        <v>22000</v>
      </c>
      <c r="EO312" s="14">
        <f t="shared" si="626"/>
        <v>25600</v>
      </c>
      <c r="EP312" s="14">
        <f t="shared" si="627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  <c r="FF312" s="14">
        <f>INDEX(属性投放!$BP$6:$BP$85,(卡牌属性!$DU312-2)*20+卡牌属性!$DV312)</f>
        <v>200</v>
      </c>
      <c r="FG312" s="14">
        <f>INDEX(属性投放!$BP$6:$BP$85,(卡牌属性!$DU312-2)*20+卡牌属性!$DV312)</f>
        <v>200</v>
      </c>
      <c r="FH312" s="14">
        <f>INDEX(属性投放!$BP$6:$BP$85,(卡牌属性!$DU312-2)*20+卡牌属性!$DV312)</f>
        <v>200</v>
      </c>
      <c r="FI312" s="14">
        <f>INDEX(属性投放!$BP$6:$BP$85,(卡牌属性!$DU312-2)*20+卡牌属性!$DV312)</f>
        <v>200</v>
      </c>
      <c r="FJ312" s="14">
        <f>INDEX(属性投放!$BP$6:$BP$85,(卡牌属性!$DU312-2)*20+卡牌属性!$DV312)</f>
        <v>200</v>
      </c>
      <c r="FK312" s="14">
        <f>INDEX(属性投放!$BQ$6:$BQ$85,(卡牌属性!$DU312-2)*20+卡牌属性!$DV312)</f>
        <v>100</v>
      </c>
      <c r="FL312" s="14">
        <f>INDEX(属性投放!$BQ$6:$BQ$85,(卡牌属性!$DU312-2)*20+卡牌属性!$DV312)</f>
        <v>100</v>
      </c>
      <c r="FM312" s="14">
        <f>INDEX(属性投放!$BQ$6:$BQ$85,(卡牌属性!$DU312-2)*20+卡牌属性!$DV312)</f>
        <v>100</v>
      </c>
      <c r="FN312" s="14">
        <f>INDEX(属性投放!$BQ$6:$BQ$85,(卡牌属性!$DU312-2)*20+卡牌属性!$DV312)</f>
        <v>100</v>
      </c>
      <c r="FO312" s="14">
        <f>INDEX(属性投放!$BQ$6:$BQ$85,(卡牌属性!$DU312-2)*20+卡牌属性!$DV312)</f>
        <v>100</v>
      </c>
      <c r="FP312" s="14">
        <f>INDEX(属性投放!$BR$6:$BR$85,(卡牌属性!$DU312-2)*20+卡牌属性!$DV312)</f>
        <v>2000</v>
      </c>
      <c r="FQ312" s="14">
        <f>INDEX(属性投放!$BR$6:$BR$85,(卡牌属性!$DU312-2)*20+卡牌属性!$DV312)</f>
        <v>2000</v>
      </c>
      <c r="FR312" s="14">
        <f>INDEX(属性投放!$BR$6:$BR$85,(卡牌属性!$DU312-2)*20+卡牌属性!$DV312)</f>
        <v>2000</v>
      </c>
      <c r="FS312" s="14">
        <f>INDEX(属性投放!$BR$6:$BR$85,(卡牌属性!$DU312-2)*20+卡牌属性!$DV312)</f>
        <v>2000</v>
      </c>
      <c r="FT312" s="14">
        <f>INDEX(属性投放!$BR$6:$BR$85,(卡牌属性!$DU312-2)*20+卡牌属性!$DV312)</f>
        <v>2000</v>
      </c>
    </row>
    <row r="313" spans="31:176" ht="16.5" x14ac:dyDescent="0.2">
      <c r="AE313" s="13">
        <v>309</v>
      </c>
      <c r="AF313" s="13">
        <f t="shared" si="557"/>
        <v>16</v>
      </c>
      <c r="AG313" s="13">
        <f t="shared" si="542"/>
        <v>2</v>
      </c>
      <c r="AH313" s="14">
        <f t="shared" si="543"/>
        <v>1101041</v>
      </c>
      <c r="AI313" s="14" t="str">
        <f t="shared" si="544"/>
        <v>常服夏玲9突</v>
      </c>
      <c r="AJ313" s="25" t="s">
        <v>162</v>
      </c>
      <c r="AK313" s="14">
        <v>1</v>
      </c>
      <c r="AL313" s="14">
        <f t="shared" si="545"/>
        <v>9</v>
      </c>
      <c r="AM313" s="14">
        <f>INDEX(属性投放!$DE$6:$DE$85,(卡牌属性!AG313-2)*20+卡牌属性!AL313)</f>
        <v>1231</v>
      </c>
      <c r="AN313" s="14">
        <f t="shared" si="607"/>
        <v>1231</v>
      </c>
      <c r="AO313" s="14">
        <f t="shared" si="607"/>
        <v>1231</v>
      </c>
      <c r="AP313" s="14">
        <f t="shared" si="607"/>
        <v>1231</v>
      </c>
      <c r="AQ313" s="14">
        <f t="shared" si="607"/>
        <v>1231</v>
      </c>
      <c r="AR313" s="14">
        <f>INDEX(属性投放!$DF$6:$DF$85,(卡牌属性!AG313-2)*20+卡牌属性!AL313)</f>
        <v>590</v>
      </c>
      <c r="AS313" s="14">
        <f t="shared" si="608"/>
        <v>590</v>
      </c>
      <c r="AT313" s="14">
        <f t="shared" si="608"/>
        <v>590</v>
      </c>
      <c r="AU313" s="14">
        <f t="shared" si="608"/>
        <v>590</v>
      </c>
      <c r="AV313" s="14">
        <f t="shared" si="608"/>
        <v>590</v>
      </c>
      <c r="AW313" s="14">
        <f>INDEX(属性投放!$DG$6:$DG$85,(卡牌属性!AG313-2)*20+卡牌属性!AL313)</f>
        <v>6105</v>
      </c>
      <c r="AX313" s="14">
        <f t="shared" si="609"/>
        <v>6105</v>
      </c>
      <c r="AY313" s="14">
        <f t="shared" si="609"/>
        <v>6105</v>
      </c>
      <c r="AZ313" s="14">
        <f t="shared" si="609"/>
        <v>6105</v>
      </c>
      <c r="BA313" s="14">
        <f t="shared" si="609"/>
        <v>6105</v>
      </c>
      <c r="BB313" s="14">
        <f>INDEX(属性投放!$DK$6:$DK$85,(卡牌属性!AG313-2)*20+卡牌属性!AL313)</f>
        <v>36</v>
      </c>
      <c r="BC313" s="14">
        <f t="shared" si="610"/>
        <v>36</v>
      </c>
      <c r="BD313" s="14">
        <f t="shared" si="610"/>
        <v>36</v>
      </c>
      <c r="BE313" s="14">
        <f t="shared" si="610"/>
        <v>36</v>
      </c>
      <c r="BF313" s="14">
        <f t="shared" si="610"/>
        <v>36</v>
      </c>
      <c r="BG313" s="14">
        <f>INDEX(属性投放!$DL$6:$DL$85,(卡牌属性!AG313-2)*20+卡牌属性!AL313)</f>
        <v>18</v>
      </c>
      <c r="BH313" s="14">
        <f t="shared" si="611"/>
        <v>18</v>
      </c>
      <c r="BI313" s="14">
        <f t="shared" si="611"/>
        <v>18</v>
      </c>
      <c r="BJ313" s="14">
        <f t="shared" si="611"/>
        <v>18</v>
      </c>
      <c r="BK313" s="14">
        <f t="shared" si="611"/>
        <v>18</v>
      </c>
      <c r="BL313" s="14">
        <f>INDEX(属性投放!$DM$6:$DM$85,(卡牌属性!AG313-2)*20+卡牌属性!AL313)</f>
        <v>180</v>
      </c>
      <c r="BM313" s="14">
        <f t="shared" si="612"/>
        <v>180</v>
      </c>
      <c r="BN313" s="14">
        <f t="shared" si="612"/>
        <v>180</v>
      </c>
      <c r="BO313" s="14">
        <f t="shared" si="612"/>
        <v>180</v>
      </c>
      <c r="BP313" s="14">
        <f t="shared" si="612"/>
        <v>180</v>
      </c>
      <c r="BU313" s="13">
        <v>309</v>
      </c>
      <c r="BV313" s="13">
        <f t="shared" si="546"/>
        <v>16</v>
      </c>
      <c r="BW313" s="14">
        <f t="shared" si="547"/>
        <v>4</v>
      </c>
      <c r="BX313" s="14">
        <f t="shared" si="548"/>
        <v>1102016</v>
      </c>
      <c r="BY313" s="14" t="str">
        <f t="shared" si="549"/>
        <v>西方龙9突</v>
      </c>
      <c r="BZ313" s="25" t="s">
        <v>162</v>
      </c>
      <c r="CA313" s="14">
        <v>2</v>
      </c>
      <c r="CB313" s="14">
        <f t="shared" si="550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674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674</v>
      </c>
      <c r="CN313" s="14">
        <f>INDEX(属性投放!$BD$6:$BD$85,(BW313-2)*20+CB313)</f>
        <v>250</v>
      </c>
      <c r="CQ313" s="13">
        <v>309</v>
      </c>
      <c r="CR313" s="13">
        <f t="shared" si="558"/>
        <v>6</v>
      </c>
      <c r="CS313" s="13">
        <f t="shared" si="559"/>
        <v>49</v>
      </c>
      <c r="CT313" s="14">
        <f t="shared" si="560"/>
        <v>5</v>
      </c>
      <c r="CU313" s="14">
        <f t="shared" si="561"/>
        <v>1102006</v>
      </c>
      <c r="CV313" s="14" t="str">
        <f>INDEX($O$6:$O$36,CR313)&amp;"-"&amp;INDEX(属性投放!$AB$7:$AB$36,CX313)&amp;"-魂火-"&amp;CZ313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701</v>
      </c>
      <c r="CZ313" s="14">
        <f>INDEX(属性投放!$AM$7:$AM$58,CS313)</f>
        <v>1</v>
      </c>
      <c r="DA313" s="14">
        <f t="shared" si="551"/>
        <v>49</v>
      </c>
      <c r="DB313" s="14">
        <f>INDEX(属性投放!$AN$7:$AN$58,DA313)</f>
        <v>142</v>
      </c>
      <c r="DC313" s="14" t="s">
        <v>702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703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704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52"/>
        <v>1102016</v>
      </c>
      <c r="DQ313" s="14" t="str">
        <f t="shared" si="553"/>
        <v>西方龙9突</v>
      </c>
      <c r="DR313" s="14">
        <f t="shared" si="562"/>
        <v>6</v>
      </c>
      <c r="DS313" s="14">
        <f t="shared" si="563"/>
        <v>7</v>
      </c>
      <c r="DT313" s="14">
        <f t="shared" si="564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13"/>
        <v>2016</v>
      </c>
      <c r="EC313" s="14">
        <f t="shared" si="614"/>
        <v>2378</v>
      </c>
      <c r="ED313" s="14">
        <f t="shared" si="615"/>
        <v>2546</v>
      </c>
      <c r="EE313" s="14">
        <f t="shared" si="616"/>
        <v>2546</v>
      </c>
      <c r="EF313" s="14">
        <f t="shared" si="617"/>
        <v>2750</v>
      </c>
      <c r="EG313" s="14">
        <f t="shared" si="618"/>
        <v>1120</v>
      </c>
      <c r="EH313" s="14">
        <f t="shared" si="619"/>
        <v>1181</v>
      </c>
      <c r="EI313" s="14">
        <f t="shared" si="620"/>
        <v>1181</v>
      </c>
      <c r="EJ313" s="14">
        <f t="shared" si="621"/>
        <v>1264</v>
      </c>
      <c r="EK313" s="14">
        <f t="shared" si="622"/>
        <v>1451</v>
      </c>
      <c r="EL313" s="14">
        <f t="shared" si="623"/>
        <v>23710</v>
      </c>
      <c r="EM313" s="14">
        <f t="shared" si="624"/>
        <v>25500</v>
      </c>
      <c r="EN313" s="14">
        <f t="shared" si="625"/>
        <v>25500</v>
      </c>
      <c r="EO313" s="14">
        <f t="shared" si="626"/>
        <v>29600</v>
      </c>
      <c r="EP313" s="14">
        <f t="shared" si="627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  <c r="FF313" s="14">
        <f>INDEX(属性投放!$BP$6:$BP$85,(卡牌属性!$DU313-2)*20+卡牌属性!$DV313)</f>
        <v>300</v>
      </c>
      <c r="FG313" s="14">
        <f>INDEX(属性投放!$BP$6:$BP$85,(卡牌属性!$DU313-2)*20+卡牌属性!$DV313)</f>
        <v>300</v>
      </c>
      <c r="FH313" s="14">
        <f>INDEX(属性投放!$BP$6:$BP$85,(卡牌属性!$DU313-2)*20+卡牌属性!$DV313)</f>
        <v>300</v>
      </c>
      <c r="FI313" s="14">
        <f>INDEX(属性投放!$BP$6:$BP$85,(卡牌属性!$DU313-2)*20+卡牌属性!$DV313)</f>
        <v>300</v>
      </c>
      <c r="FJ313" s="14">
        <f>INDEX(属性投放!$BP$6:$BP$85,(卡牌属性!$DU313-2)*20+卡牌属性!$DV313)</f>
        <v>300</v>
      </c>
      <c r="FK313" s="14">
        <f>INDEX(属性投放!$BQ$6:$BQ$85,(卡牌属性!$DU313-2)*20+卡牌属性!$DV313)</f>
        <v>150</v>
      </c>
      <c r="FL313" s="14">
        <f>INDEX(属性投放!$BQ$6:$BQ$85,(卡牌属性!$DU313-2)*20+卡牌属性!$DV313)</f>
        <v>150</v>
      </c>
      <c r="FM313" s="14">
        <f>INDEX(属性投放!$BQ$6:$BQ$85,(卡牌属性!$DU313-2)*20+卡牌属性!$DV313)</f>
        <v>150</v>
      </c>
      <c r="FN313" s="14">
        <f>INDEX(属性投放!$BQ$6:$BQ$85,(卡牌属性!$DU313-2)*20+卡牌属性!$DV313)</f>
        <v>150</v>
      </c>
      <c r="FO313" s="14">
        <f>INDEX(属性投放!$BQ$6:$BQ$85,(卡牌属性!$DU313-2)*20+卡牌属性!$DV313)</f>
        <v>150</v>
      </c>
      <c r="FP313" s="14">
        <f>INDEX(属性投放!$BR$6:$BR$85,(卡牌属性!$DU313-2)*20+卡牌属性!$DV313)</f>
        <v>3000</v>
      </c>
      <c r="FQ313" s="14">
        <f>INDEX(属性投放!$BR$6:$BR$85,(卡牌属性!$DU313-2)*20+卡牌属性!$DV313)</f>
        <v>3000</v>
      </c>
      <c r="FR313" s="14">
        <f>INDEX(属性投放!$BR$6:$BR$85,(卡牌属性!$DU313-2)*20+卡牌属性!$DV313)</f>
        <v>3000</v>
      </c>
      <c r="FS313" s="14">
        <f>INDEX(属性投放!$BR$6:$BR$85,(卡牌属性!$DU313-2)*20+卡牌属性!$DV313)</f>
        <v>3000</v>
      </c>
      <c r="FT313" s="14">
        <f>INDEX(属性投放!$BR$6:$BR$85,(卡牌属性!$DU313-2)*20+卡牌属性!$DV313)</f>
        <v>3000</v>
      </c>
    </row>
    <row r="314" spans="31:176" ht="16.5" x14ac:dyDescent="0.2">
      <c r="AE314" s="13">
        <v>310</v>
      </c>
      <c r="AF314" s="13">
        <f t="shared" si="557"/>
        <v>16</v>
      </c>
      <c r="AG314" s="13">
        <f t="shared" si="542"/>
        <v>2</v>
      </c>
      <c r="AH314" s="14">
        <f t="shared" si="543"/>
        <v>1101041</v>
      </c>
      <c r="AI314" s="14" t="str">
        <f t="shared" si="544"/>
        <v>常服夏玲10突</v>
      </c>
      <c r="AJ314" s="25" t="s">
        <v>162</v>
      </c>
      <c r="AK314" s="14">
        <v>1</v>
      </c>
      <c r="AL314" s="14">
        <f t="shared" si="545"/>
        <v>10</v>
      </c>
      <c r="AM314" s="14">
        <f>INDEX(属性投放!$DE$6:$DE$85,(卡牌属性!AG314-2)*20+卡牌属性!AL314)</f>
        <v>1873</v>
      </c>
      <c r="AN314" s="14">
        <f t="shared" si="607"/>
        <v>1873</v>
      </c>
      <c r="AO314" s="14">
        <f t="shared" si="607"/>
        <v>1873</v>
      </c>
      <c r="AP314" s="14">
        <f t="shared" si="607"/>
        <v>1873</v>
      </c>
      <c r="AQ314" s="14">
        <f t="shared" si="607"/>
        <v>1873</v>
      </c>
      <c r="AR314" s="14">
        <f>INDEX(属性投放!$DF$6:$DF$85,(卡牌属性!AG314-2)*20+卡牌属性!AL314)</f>
        <v>911</v>
      </c>
      <c r="AS314" s="14">
        <f t="shared" si="608"/>
        <v>911</v>
      </c>
      <c r="AT314" s="14">
        <f t="shared" si="608"/>
        <v>911</v>
      </c>
      <c r="AU314" s="14">
        <f t="shared" si="608"/>
        <v>911</v>
      </c>
      <c r="AV314" s="14">
        <f t="shared" si="608"/>
        <v>911</v>
      </c>
      <c r="AW314" s="14">
        <f>INDEX(属性投放!$DG$6:$DG$85,(卡牌属性!AG314-2)*20+卡牌属性!AL314)</f>
        <v>9315</v>
      </c>
      <c r="AX314" s="14">
        <f t="shared" si="609"/>
        <v>9315</v>
      </c>
      <c r="AY314" s="14">
        <f t="shared" si="609"/>
        <v>9315</v>
      </c>
      <c r="AZ314" s="14">
        <f t="shared" si="609"/>
        <v>9315</v>
      </c>
      <c r="BA314" s="14">
        <f t="shared" si="609"/>
        <v>9315</v>
      </c>
      <c r="BB314" s="14">
        <f>INDEX(属性投放!$DK$6:$DK$85,(卡牌属性!AG314-2)*20+卡牌属性!AL314)</f>
        <v>76</v>
      </c>
      <c r="BC314" s="14">
        <f t="shared" si="610"/>
        <v>76</v>
      </c>
      <c r="BD314" s="14">
        <f t="shared" si="610"/>
        <v>76</v>
      </c>
      <c r="BE314" s="14">
        <f t="shared" si="610"/>
        <v>76</v>
      </c>
      <c r="BF314" s="14">
        <f t="shared" si="610"/>
        <v>76</v>
      </c>
      <c r="BG314" s="14">
        <f>INDEX(属性投放!$DL$6:$DL$85,(卡牌属性!AG314-2)*20+卡牌属性!AL314)</f>
        <v>38</v>
      </c>
      <c r="BH314" s="14">
        <f t="shared" si="611"/>
        <v>38</v>
      </c>
      <c r="BI314" s="14">
        <f t="shared" si="611"/>
        <v>38</v>
      </c>
      <c r="BJ314" s="14">
        <f t="shared" si="611"/>
        <v>38</v>
      </c>
      <c r="BK314" s="14">
        <f t="shared" si="611"/>
        <v>38</v>
      </c>
      <c r="BL314" s="14">
        <f>INDEX(属性投放!$DM$6:$DM$85,(卡牌属性!AG314-2)*20+卡牌属性!AL314)</f>
        <v>380</v>
      </c>
      <c r="BM314" s="14">
        <f t="shared" si="612"/>
        <v>380</v>
      </c>
      <c r="BN314" s="14">
        <f t="shared" si="612"/>
        <v>380</v>
      </c>
      <c r="BO314" s="14">
        <f t="shared" si="612"/>
        <v>380</v>
      </c>
      <c r="BP314" s="14">
        <f t="shared" si="612"/>
        <v>380</v>
      </c>
      <c r="BU314" s="13">
        <v>310</v>
      </c>
      <c r="BV314" s="13">
        <f t="shared" si="546"/>
        <v>16</v>
      </c>
      <c r="BW314" s="14">
        <f t="shared" si="547"/>
        <v>4</v>
      </c>
      <c r="BX314" s="14">
        <f t="shared" si="548"/>
        <v>1102016</v>
      </c>
      <c r="BY314" s="14" t="str">
        <f t="shared" si="549"/>
        <v>西方龙10突</v>
      </c>
      <c r="BZ314" s="25" t="s">
        <v>162</v>
      </c>
      <c r="CA314" s="14">
        <v>2</v>
      </c>
      <c r="CB314" s="14">
        <f t="shared" si="550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674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674</v>
      </c>
      <c r="CN314" s="14">
        <f>INDEX(属性投放!$BD$6:$BD$85,(BW314-2)*20+CB314)</f>
        <v>300</v>
      </c>
      <c r="CQ314" s="13">
        <v>310</v>
      </c>
      <c r="CR314" s="13">
        <f t="shared" si="558"/>
        <v>6</v>
      </c>
      <c r="CS314" s="13">
        <f t="shared" si="559"/>
        <v>50</v>
      </c>
      <c r="CT314" s="14">
        <f t="shared" si="560"/>
        <v>5</v>
      </c>
      <c r="CU314" s="14">
        <f t="shared" si="561"/>
        <v>1102006</v>
      </c>
      <c r="CV314" s="14" t="str">
        <f>INDEX($O$6:$O$36,CR314)&amp;"-"&amp;INDEX(属性投放!$AB$7:$AB$36,CX314)&amp;"-魂火-"&amp;CZ314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701</v>
      </c>
      <c r="CZ314" s="14">
        <f>INDEX(属性投放!$AM$7:$AM$58,CS314)</f>
        <v>2</v>
      </c>
      <c r="DA314" s="14">
        <f t="shared" si="551"/>
        <v>50</v>
      </c>
      <c r="DB314" s="14">
        <f>INDEX(属性投放!$AN$7:$AN$58,DA314)</f>
        <v>145</v>
      </c>
      <c r="DC314" s="14" t="s">
        <v>702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703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704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52"/>
        <v>1102016</v>
      </c>
      <c r="DQ314" s="14" t="str">
        <f t="shared" si="553"/>
        <v>西方龙10突</v>
      </c>
      <c r="DR314" s="14">
        <f t="shared" si="562"/>
        <v>6</v>
      </c>
      <c r="DS314" s="14">
        <f t="shared" si="563"/>
        <v>7</v>
      </c>
      <c r="DT314" s="14">
        <f t="shared" si="564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13"/>
        <v>2444</v>
      </c>
      <c r="EC314" s="14">
        <f t="shared" si="614"/>
        <v>2878</v>
      </c>
      <c r="ED314" s="14">
        <f t="shared" si="615"/>
        <v>3070</v>
      </c>
      <c r="EE314" s="14">
        <f t="shared" si="616"/>
        <v>3070</v>
      </c>
      <c r="EF314" s="14">
        <f t="shared" si="617"/>
        <v>3290</v>
      </c>
      <c r="EG314" s="14">
        <f t="shared" si="618"/>
        <v>1374</v>
      </c>
      <c r="EH314" s="14">
        <f t="shared" si="619"/>
        <v>1443</v>
      </c>
      <c r="EI314" s="14">
        <f t="shared" si="620"/>
        <v>1443</v>
      </c>
      <c r="EJ314" s="14">
        <f t="shared" si="621"/>
        <v>1534</v>
      </c>
      <c r="EK314" s="14">
        <f t="shared" si="622"/>
        <v>1761</v>
      </c>
      <c r="EL314" s="14">
        <f t="shared" si="623"/>
        <v>28950</v>
      </c>
      <c r="EM314" s="14">
        <f t="shared" si="624"/>
        <v>30900</v>
      </c>
      <c r="EN314" s="14">
        <f t="shared" si="625"/>
        <v>30900</v>
      </c>
      <c r="EO314" s="14">
        <f t="shared" si="626"/>
        <v>35800</v>
      </c>
      <c r="EP314" s="14">
        <f t="shared" si="627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  <c r="FF314" s="14">
        <f>INDEX(属性投放!$BP$6:$BP$85,(卡牌属性!$DU314-2)*20+卡牌属性!$DV314)</f>
        <v>300</v>
      </c>
      <c r="FG314" s="14">
        <f>INDEX(属性投放!$BP$6:$BP$85,(卡牌属性!$DU314-2)*20+卡牌属性!$DV314)</f>
        <v>300</v>
      </c>
      <c r="FH314" s="14">
        <f>INDEX(属性投放!$BP$6:$BP$85,(卡牌属性!$DU314-2)*20+卡牌属性!$DV314)</f>
        <v>300</v>
      </c>
      <c r="FI314" s="14">
        <f>INDEX(属性投放!$BP$6:$BP$85,(卡牌属性!$DU314-2)*20+卡牌属性!$DV314)</f>
        <v>300</v>
      </c>
      <c r="FJ314" s="14">
        <f>INDEX(属性投放!$BP$6:$BP$85,(卡牌属性!$DU314-2)*20+卡牌属性!$DV314)</f>
        <v>300</v>
      </c>
      <c r="FK314" s="14">
        <f>INDEX(属性投放!$BQ$6:$BQ$85,(卡牌属性!$DU314-2)*20+卡牌属性!$DV314)</f>
        <v>150</v>
      </c>
      <c r="FL314" s="14">
        <f>INDEX(属性投放!$BQ$6:$BQ$85,(卡牌属性!$DU314-2)*20+卡牌属性!$DV314)</f>
        <v>150</v>
      </c>
      <c r="FM314" s="14">
        <f>INDEX(属性投放!$BQ$6:$BQ$85,(卡牌属性!$DU314-2)*20+卡牌属性!$DV314)</f>
        <v>150</v>
      </c>
      <c r="FN314" s="14">
        <f>INDEX(属性投放!$BQ$6:$BQ$85,(卡牌属性!$DU314-2)*20+卡牌属性!$DV314)</f>
        <v>150</v>
      </c>
      <c r="FO314" s="14">
        <f>INDEX(属性投放!$BQ$6:$BQ$85,(卡牌属性!$DU314-2)*20+卡牌属性!$DV314)</f>
        <v>150</v>
      </c>
      <c r="FP314" s="14">
        <f>INDEX(属性投放!$BR$6:$BR$85,(卡牌属性!$DU314-2)*20+卡牌属性!$DV314)</f>
        <v>3000</v>
      </c>
      <c r="FQ314" s="14">
        <f>INDEX(属性投放!$BR$6:$BR$85,(卡牌属性!$DU314-2)*20+卡牌属性!$DV314)</f>
        <v>3000</v>
      </c>
      <c r="FR314" s="14">
        <f>INDEX(属性投放!$BR$6:$BR$85,(卡牌属性!$DU314-2)*20+卡牌属性!$DV314)</f>
        <v>3000</v>
      </c>
      <c r="FS314" s="14">
        <f>INDEX(属性投放!$BR$6:$BR$85,(卡牌属性!$DU314-2)*20+卡牌属性!$DV314)</f>
        <v>3000</v>
      </c>
      <c r="FT314" s="14">
        <f>INDEX(属性投放!$BR$6:$BR$85,(卡牌属性!$DU314-2)*20+卡牌属性!$DV314)</f>
        <v>3000</v>
      </c>
    </row>
    <row r="315" spans="31:176" ht="16.5" x14ac:dyDescent="0.2">
      <c r="AE315" s="13">
        <v>311</v>
      </c>
      <c r="AF315" s="13">
        <f t="shared" si="557"/>
        <v>16</v>
      </c>
      <c r="AG315" s="13">
        <f t="shared" si="542"/>
        <v>2</v>
      </c>
      <c r="AH315" s="14">
        <f t="shared" si="543"/>
        <v>1101041</v>
      </c>
      <c r="AI315" s="14" t="str">
        <f t="shared" si="544"/>
        <v>常服夏玲11突</v>
      </c>
      <c r="AJ315" s="25" t="s">
        <v>162</v>
      </c>
      <c r="AK315" s="14">
        <v>1</v>
      </c>
      <c r="AL315" s="14">
        <f t="shared" si="545"/>
        <v>11</v>
      </c>
      <c r="AM315" s="14">
        <f>INDEX(属性投放!$DE$6:$DE$85,(卡牌属性!AG315-2)*20+卡牌属性!AL315)</f>
        <v>2090</v>
      </c>
      <c r="AN315" s="14">
        <f t="shared" si="607"/>
        <v>2090</v>
      </c>
      <c r="AO315" s="14">
        <f t="shared" si="607"/>
        <v>2090</v>
      </c>
      <c r="AP315" s="14">
        <f t="shared" si="607"/>
        <v>2090</v>
      </c>
      <c r="AQ315" s="14">
        <f t="shared" si="607"/>
        <v>2090</v>
      </c>
      <c r="AR315" s="14">
        <f>INDEX(属性投放!$DF$6:$DF$85,(卡牌属性!AG315-2)*20+卡牌属性!AL315)</f>
        <v>1020</v>
      </c>
      <c r="AS315" s="14">
        <f t="shared" si="608"/>
        <v>1020</v>
      </c>
      <c r="AT315" s="14">
        <f t="shared" si="608"/>
        <v>1020</v>
      </c>
      <c r="AU315" s="14">
        <f t="shared" si="608"/>
        <v>1020</v>
      </c>
      <c r="AV315" s="14">
        <f t="shared" si="608"/>
        <v>1020</v>
      </c>
      <c r="AW315" s="14">
        <f>INDEX(属性投放!$DG$6:$DG$85,(卡牌属性!AG315-2)*20+卡牌属性!AL315)</f>
        <v>10400</v>
      </c>
      <c r="AX315" s="14">
        <f t="shared" si="609"/>
        <v>10400</v>
      </c>
      <c r="AY315" s="14">
        <f t="shared" si="609"/>
        <v>10400</v>
      </c>
      <c r="AZ315" s="14">
        <f t="shared" si="609"/>
        <v>10400</v>
      </c>
      <c r="BA315" s="14">
        <f t="shared" si="609"/>
        <v>10400</v>
      </c>
      <c r="BB315" s="14">
        <f>INDEX(属性投放!$DK$6:$DK$85,(卡牌属性!AG315-2)*20+卡牌属性!AL315)</f>
        <v>76</v>
      </c>
      <c r="BC315" s="14">
        <f t="shared" si="610"/>
        <v>76</v>
      </c>
      <c r="BD315" s="14">
        <f t="shared" si="610"/>
        <v>76</v>
      </c>
      <c r="BE315" s="14">
        <f t="shared" si="610"/>
        <v>76</v>
      </c>
      <c r="BF315" s="14">
        <f t="shared" si="610"/>
        <v>76</v>
      </c>
      <c r="BG315" s="14">
        <f>INDEX(属性投放!$DL$6:$DL$85,(卡牌属性!AG315-2)*20+卡牌属性!AL315)</f>
        <v>38</v>
      </c>
      <c r="BH315" s="14">
        <f t="shared" si="611"/>
        <v>38</v>
      </c>
      <c r="BI315" s="14">
        <f t="shared" si="611"/>
        <v>38</v>
      </c>
      <c r="BJ315" s="14">
        <f t="shared" si="611"/>
        <v>38</v>
      </c>
      <c r="BK315" s="14">
        <f t="shared" si="611"/>
        <v>38</v>
      </c>
      <c r="BL315" s="14">
        <f>INDEX(属性投放!$DM$6:$DM$85,(卡牌属性!AG315-2)*20+卡牌属性!AL315)</f>
        <v>380</v>
      </c>
      <c r="BM315" s="14">
        <f t="shared" si="612"/>
        <v>380</v>
      </c>
      <c r="BN315" s="14">
        <f t="shared" si="612"/>
        <v>380</v>
      </c>
      <c r="BO315" s="14">
        <f t="shared" si="612"/>
        <v>380</v>
      </c>
      <c r="BP315" s="14">
        <f t="shared" si="612"/>
        <v>380</v>
      </c>
      <c r="BU315" s="13">
        <v>311</v>
      </c>
      <c r="BV315" s="13">
        <f t="shared" si="546"/>
        <v>16</v>
      </c>
      <c r="BW315" s="14">
        <f t="shared" si="547"/>
        <v>4</v>
      </c>
      <c r="BX315" s="14">
        <f t="shared" si="548"/>
        <v>1102016</v>
      </c>
      <c r="BY315" s="14" t="str">
        <f t="shared" si="549"/>
        <v>西方龙11突</v>
      </c>
      <c r="BZ315" s="25" t="s">
        <v>162</v>
      </c>
      <c r="CA315" s="14">
        <v>2</v>
      </c>
      <c r="CB315" s="14">
        <f t="shared" si="550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674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674</v>
      </c>
      <c r="CN315" s="14">
        <f>INDEX(属性投放!$BD$6:$BD$85,(BW315-2)*20+CB315)</f>
        <v>300</v>
      </c>
      <c r="CQ315" s="13">
        <v>311</v>
      </c>
      <c r="CR315" s="13">
        <f t="shared" si="558"/>
        <v>6</v>
      </c>
      <c r="CS315" s="13">
        <f t="shared" si="559"/>
        <v>51</v>
      </c>
      <c r="CT315" s="14">
        <f t="shared" si="560"/>
        <v>5</v>
      </c>
      <c r="CU315" s="14">
        <f t="shared" si="561"/>
        <v>1102006</v>
      </c>
      <c r="CV315" s="14" t="str">
        <f>INDEX($O$6:$O$36,CR315)&amp;"-"&amp;INDEX(属性投放!$AB$7:$AB$36,CX315)&amp;"-魂火-"&amp;CZ315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701</v>
      </c>
      <c r="CZ315" s="14">
        <f>INDEX(属性投放!$AM$7:$AM$58,CS315)</f>
        <v>3</v>
      </c>
      <c r="DA315" s="14">
        <f t="shared" si="551"/>
        <v>51</v>
      </c>
      <c r="DB315" s="14">
        <f>INDEX(属性投放!$AN$7:$AN$58,DA315)</f>
        <v>147</v>
      </c>
      <c r="DC315" s="14" t="s">
        <v>702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703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704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52"/>
        <v>1102016</v>
      </c>
      <c r="DQ315" s="14" t="str">
        <f t="shared" si="553"/>
        <v>西方龙11突</v>
      </c>
      <c r="DR315" s="14">
        <f t="shared" si="562"/>
        <v>6</v>
      </c>
      <c r="DS315" s="14">
        <f t="shared" si="563"/>
        <v>7</v>
      </c>
      <c r="DT315" s="14">
        <f t="shared" si="564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13"/>
        <v>2891</v>
      </c>
      <c r="EC315" s="14">
        <f t="shared" si="614"/>
        <v>3388</v>
      </c>
      <c r="ED315" s="14">
        <f t="shared" si="615"/>
        <v>3615</v>
      </c>
      <c r="EE315" s="14">
        <f t="shared" si="616"/>
        <v>3615</v>
      </c>
      <c r="EF315" s="14">
        <f t="shared" si="617"/>
        <v>3870</v>
      </c>
      <c r="EG315" s="14">
        <f t="shared" si="618"/>
        <v>1629</v>
      </c>
      <c r="EH315" s="14">
        <f t="shared" si="619"/>
        <v>1719</v>
      </c>
      <c r="EI315" s="14">
        <f t="shared" si="620"/>
        <v>1719</v>
      </c>
      <c r="EJ315" s="14">
        <f t="shared" si="621"/>
        <v>1824</v>
      </c>
      <c r="EK315" s="14">
        <f t="shared" si="622"/>
        <v>2086</v>
      </c>
      <c r="EL315" s="14">
        <f t="shared" si="623"/>
        <v>34400</v>
      </c>
      <c r="EM315" s="14">
        <f t="shared" si="624"/>
        <v>36700</v>
      </c>
      <c r="EN315" s="14">
        <f t="shared" si="625"/>
        <v>36700</v>
      </c>
      <c r="EO315" s="14">
        <f t="shared" si="626"/>
        <v>42300</v>
      </c>
      <c r="EP315" s="14">
        <f t="shared" si="627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  <c r="FF315" s="14">
        <f>INDEX(属性投放!$BP$6:$BP$85,(卡牌属性!$DU315-2)*20+卡牌属性!$DV315)</f>
        <v>380</v>
      </c>
      <c r="FG315" s="14">
        <f>INDEX(属性投放!$BP$6:$BP$85,(卡牌属性!$DU315-2)*20+卡牌属性!$DV315)</f>
        <v>380</v>
      </c>
      <c r="FH315" s="14">
        <f>INDEX(属性投放!$BP$6:$BP$85,(卡牌属性!$DU315-2)*20+卡牌属性!$DV315)</f>
        <v>380</v>
      </c>
      <c r="FI315" s="14">
        <f>INDEX(属性投放!$BP$6:$BP$85,(卡牌属性!$DU315-2)*20+卡牌属性!$DV315)</f>
        <v>380</v>
      </c>
      <c r="FJ315" s="14">
        <f>INDEX(属性投放!$BP$6:$BP$85,(卡牌属性!$DU315-2)*20+卡牌属性!$DV315)</f>
        <v>380</v>
      </c>
      <c r="FK315" s="14">
        <f>INDEX(属性投放!$BQ$6:$BQ$85,(卡牌属性!$DU315-2)*20+卡牌属性!$DV315)</f>
        <v>190</v>
      </c>
      <c r="FL315" s="14">
        <f>INDEX(属性投放!$BQ$6:$BQ$85,(卡牌属性!$DU315-2)*20+卡牌属性!$DV315)</f>
        <v>190</v>
      </c>
      <c r="FM315" s="14">
        <f>INDEX(属性投放!$BQ$6:$BQ$85,(卡牌属性!$DU315-2)*20+卡牌属性!$DV315)</f>
        <v>190</v>
      </c>
      <c r="FN315" s="14">
        <f>INDEX(属性投放!$BQ$6:$BQ$85,(卡牌属性!$DU315-2)*20+卡牌属性!$DV315)</f>
        <v>190</v>
      </c>
      <c r="FO315" s="14">
        <f>INDEX(属性投放!$BQ$6:$BQ$85,(卡牌属性!$DU315-2)*20+卡牌属性!$DV315)</f>
        <v>190</v>
      </c>
      <c r="FP315" s="14">
        <f>INDEX(属性投放!$BR$6:$BR$85,(卡牌属性!$DU315-2)*20+卡牌属性!$DV315)</f>
        <v>3800</v>
      </c>
      <c r="FQ315" s="14">
        <f>INDEX(属性投放!$BR$6:$BR$85,(卡牌属性!$DU315-2)*20+卡牌属性!$DV315)</f>
        <v>3800</v>
      </c>
      <c r="FR315" s="14">
        <f>INDEX(属性投放!$BR$6:$BR$85,(卡牌属性!$DU315-2)*20+卡牌属性!$DV315)</f>
        <v>3800</v>
      </c>
      <c r="FS315" s="14">
        <f>INDEX(属性投放!$BR$6:$BR$85,(卡牌属性!$DU315-2)*20+卡牌属性!$DV315)</f>
        <v>3800</v>
      </c>
      <c r="FT315" s="14">
        <f>INDEX(属性投放!$BR$6:$BR$85,(卡牌属性!$DU315-2)*20+卡牌属性!$DV315)</f>
        <v>3800</v>
      </c>
    </row>
    <row r="316" spans="31:176" ht="16.5" x14ac:dyDescent="0.2">
      <c r="AE316" s="13">
        <v>312</v>
      </c>
      <c r="AF316" s="13">
        <f t="shared" si="557"/>
        <v>16</v>
      </c>
      <c r="AG316" s="13">
        <f t="shared" si="542"/>
        <v>2</v>
      </c>
      <c r="AH316" s="14">
        <f t="shared" si="543"/>
        <v>1101041</v>
      </c>
      <c r="AI316" s="14" t="str">
        <f t="shared" si="544"/>
        <v>常服夏玲12突</v>
      </c>
      <c r="AJ316" s="25" t="s">
        <v>162</v>
      </c>
      <c r="AK316" s="14">
        <v>1</v>
      </c>
      <c r="AL316" s="14">
        <f t="shared" si="545"/>
        <v>12</v>
      </c>
      <c r="AM316" s="14">
        <f>INDEX(属性投放!$DE$6:$DE$85,(卡牌属性!AG316-2)*20+卡牌属性!AL316)</f>
        <v>2307</v>
      </c>
      <c r="AN316" s="14">
        <f t="shared" si="607"/>
        <v>2307</v>
      </c>
      <c r="AO316" s="14">
        <f t="shared" si="607"/>
        <v>2307</v>
      </c>
      <c r="AP316" s="14">
        <f t="shared" si="607"/>
        <v>2307</v>
      </c>
      <c r="AQ316" s="14">
        <f t="shared" si="607"/>
        <v>2307</v>
      </c>
      <c r="AR316" s="14">
        <f>INDEX(属性投放!$DF$6:$DF$85,(卡牌属性!AG316-2)*20+卡牌属性!AL316)</f>
        <v>1129</v>
      </c>
      <c r="AS316" s="14">
        <f t="shared" si="608"/>
        <v>1129</v>
      </c>
      <c r="AT316" s="14">
        <f t="shared" si="608"/>
        <v>1129</v>
      </c>
      <c r="AU316" s="14">
        <f t="shared" si="608"/>
        <v>1129</v>
      </c>
      <c r="AV316" s="14">
        <f t="shared" si="608"/>
        <v>1129</v>
      </c>
      <c r="AW316" s="14">
        <f>INDEX(属性投放!$DG$6:$DG$85,(卡牌属性!AG316-2)*20+卡牌属性!AL316)</f>
        <v>11485</v>
      </c>
      <c r="AX316" s="14">
        <f t="shared" si="609"/>
        <v>11485</v>
      </c>
      <c r="AY316" s="14">
        <f t="shared" si="609"/>
        <v>11485</v>
      </c>
      <c r="AZ316" s="14">
        <f t="shared" si="609"/>
        <v>11485</v>
      </c>
      <c r="BA316" s="14">
        <f t="shared" si="609"/>
        <v>11485</v>
      </c>
      <c r="BB316" s="14">
        <f>INDEX(属性投放!$DK$6:$DK$85,(卡牌属性!AG316-2)*20+卡牌属性!AL316)</f>
        <v>76</v>
      </c>
      <c r="BC316" s="14">
        <f t="shared" si="610"/>
        <v>76</v>
      </c>
      <c r="BD316" s="14">
        <f t="shared" si="610"/>
        <v>76</v>
      </c>
      <c r="BE316" s="14">
        <f t="shared" si="610"/>
        <v>76</v>
      </c>
      <c r="BF316" s="14">
        <f t="shared" si="610"/>
        <v>76</v>
      </c>
      <c r="BG316" s="14">
        <f>INDEX(属性投放!$DL$6:$DL$85,(卡牌属性!AG316-2)*20+卡牌属性!AL316)</f>
        <v>38</v>
      </c>
      <c r="BH316" s="14">
        <f t="shared" si="611"/>
        <v>38</v>
      </c>
      <c r="BI316" s="14">
        <f t="shared" si="611"/>
        <v>38</v>
      </c>
      <c r="BJ316" s="14">
        <f t="shared" si="611"/>
        <v>38</v>
      </c>
      <c r="BK316" s="14">
        <f t="shared" si="611"/>
        <v>38</v>
      </c>
      <c r="BL316" s="14">
        <f>INDEX(属性投放!$DM$6:$DM$85,(卡牌属性!AG316-2)*20+卡牌属性!AL316)</f>
        <v>380</v>
      </c>
      <c r="BM316" s="14">
        <f t="shared" si="612"/>
        <v>380</v>
      </c>
      <c r="BN316" s="14">
        <f t="shared" si="612"/>
        <v>380</v>
      </c>
      <c r="BO316" s="14">
        <f t="shared" si="612"/>
        <v>380</v>
      </c>
      <c r="BP316" s="14">
        <f t="shared" si="612"/>
        <v>380</v>
      </c>
      <c r="BU316" s="13">
        <v>312</v>
      </c>
      <c r="BV316" s="13">
        <f t="shared" si="546"/>
        <v>16</v>
      </c>
      <c r="BW316" s="14">
        <f t="shared" si="547"/>
        <v>4</v>
      </c>
      <c r="BX316" s="14">
        <f t="shared" si="548"/>
        <v>1102016</v>
      </c>
      <c r="BY316" s="14" t="str">
        <f t="shared" si="549"/>
        <v>西方龙12突</v>
      </c>
      <c r="BZ316" s="25" t="s">
        <v>162</v>
      </c>
      <c r="CA316" s="14">
        <v>2</v>
      </c>
      <c r="CB316" s="14">
        <f t="shared" si="550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674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674</v>
      </c>
      <c r="CN316" s="14">
        <f>INDEX(属性投放!$BD$6:$BD$85,(BW316-2)*20+CB316)</f>
        <v>300</v>
      </c>
      <c r="CQ316" s="13">
        <v>312</v>
      </c>
      <c r="CR316" s="13">
        <f t="shared" si="558"/>
        <v>6</v>
      </c>
      <c r="CS316" s="13">
        <f t="shared" si="559"/>
        <v>52</v>
      </c>
      <c r="CT316" s="14">
        <f t="shared" si="560"/>
        <v>5</v>
      </c>
      <c r="CU316" s="14">
        <f t="shared" si="561"/>
        <v>1102006</v>
      </c>
      <c r="CV316" s="14" t="str">
        <f>INDEX($O$6:$O$36,CR316)&amp;"-"&amp;INDEX(属性投放!$AB$7:$AB$36,CX316)&amp;"-魂火-"&amp;CZ316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701</v>
      </c>
      <c r="CZ316" s="14">
        <f>INDEX(属性投放!$AM$7:$AM$58,CS316)</f>
        <v>4</v>
      </c>
      <c r="DA316" s="14">
        <f t="shared" si="551"/>
        <v>52</v>
      </c>
      <c r="DB316" s="14">
        <f>INDEX(属性投放!$AN$7:$AN$58,DA316)</f>
        <v>150</v>
      </c>
      <c r="DC316" s="14" t="s">
        <v>702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703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704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52"/>
        <v>1102016</v>
      </c>
      <c r="DQ316" s="14" t="str">
        <f t="shared" si="553"/>
        <v>西方龙12突</v>
      </c>
      <c r="DR316" s="14">
        <f t="shared" si="562"/>
        <v>6</v>
      </c>
      <c r="DS316" s="14">
        <f t="shared" si="563"/>
        <v>7</v>
      </c>
      <c r="DT316" s="14">
        <f t="shared" si="564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13"/>
        <v>3439</v>
      </c>
      <c r="EC316" s="14">
        <f t="shared" si="614"/>
        <v>4008</v>
      </c>
      <c r="ED316" s="14">
        <f t="shared" si="615"/>
        <v>4275</v>
      </c>
      <c r="EE316" s="14">
        <f t="shared" si="616"/>
        <v>4275</v>
      </c>
      <c r="EF316" s="14">
        <f t="shared" si="617"/>
        <v>4570</v>
      </c>
      <c r="EG316" s="14">
        <f t="shared" si="618"/>
        <v>1939</v>
      </c>
      <c r="EH316" s="14">
        <f t="shared" si="619"/>
        <v>2053</v>
      </c>
      <c r="EI316" s="14">
        <f t="shared" si="620"/>
        <v>2053</v>
      </c>
      <c r="EJ316" s="14">
        <f t="shared" si="621"/>
        <v>2174</v>
      </c>
      <c r="EK316" s="14">
        <f t="shared" si="622"/>
        <v>2476</v>
      </c>
      <c r="EL316" s="14">
        <f t="shared" si="623"/>
        <v>41000</v>
      </c>
      <c r="EM316" s="14">
        <f t="shared" si="624"/>
        <v>43700</v>
      </c>
      <c r="EN316" s="14">
        <f t="shared" si="625"/>
        <v>43700</v>
      </c>
      <c r="EO316" s="14">
        <f t="shared" si="626"/>
        <v>50100</v>
      </c>
      <c r="EP316" s="14">
        <f t="shared" si="627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  <c r="FF316" s="14">
        <f>INDEX(属性投放!$BP$6:$BP$85,(卡牌属性!$DU316-2)*20+卡牌属性!$DV316)</f>
        <v>600</v>
      </c>
      <c r="FG316" s="14">
        <f>INDEX(属性投放!$BP$6:$BP$85,(卡牌属性!$DU316-2)*20+卡牌属性!$DV316)</f>
        <v>600</v>
      </c>
      <c r="FH316" s="14">
        <f>INDEX(属性投放!$BP$6:$BP$85,(卡牌属性!$DU316-2)*20+卡牌属性!$DV316)</f>
        <v>600</v>
      </c>
      <c r="FI316" s="14">
        <f>INDEX(属性投放!$BP$6:$BP$85,(卡牌属性!$DU316-2)*20+卡牌属性!$DV316)</f>
        <v>600</v>
      </c>
      <c r="FJ316" s="14">
        <f>INDEX(属性投放!$BP$6:$BP$85,(卡牌属性!$DU316-2)*20+卡牌属性!$DV316)</f>
        <v>600</v>
      </c>
      <c r="FK316" s="14">
        <f>INDEX(属性投放!$BQ$6:$BQ$85,(卡牌属性!$DU316-2)*20+卡牌属性!$DV316)</f>
        <v>300</v>
      </c>
      <c r="FL316" s="14">
        <f>INDEX(属性投放!$BQ$6:$BQ$85,(卡牌属性!$DU316-2)*20+卡牌属性!$DV316)</f>
        <v>300</v>
      </c>
      <c r="FM316" s="14">
        <f>INDEX(属性投放!$BQ$6:$BQ$85,(卡牌属性!$DU316-2)*20+卡牌属性!$DV316)</f>
        <v>300</v>
      </c>
      <c r="FN316" s="14">
        <f>INDEX(属性投放!$BQ$6:$BQ$85,(卡牌属性!$DU316-2)*20+卡牌属性!$DV316)</f>
        <v>300</v>
      </c>
      <c r="FO316" s="14">
        <f>INDEX(属性投放!$BQ$6:$BQ$85,(卡牌属性!$DU316-2)*20+卡牌属性!$DV316)</f>
        <v>300</v>
      </c>
      <c r="FP316" s="14">
        <f>INDEX(属性投放!$BR$6:$BR$85,(卡牌属性!$DU316-2)*20+卡牌属性!$DV316)</f>
        <v>6000</v>
      </c>
      <c r="FQ316" s="14">
        <f>INDEX(属性投放!$BR$6:$BR$85,(卡牌属性!$DU316-2)*20+卡牌属性!$DV316)</f>
        <v>6000</v>
      </c>
      <c r="FR316" s="14">
        <f>INDEX(属性投放!$BR$6:$BR$85,(卡牌属性!$DU316-2)*20+卡牌属性!$DV316)</f>
        <v>6000</v>
      </c>
      <c r="FS316" s="14">
        <f>INDEX(属性投放!$BR$6:$BR$85,(卡牌属性!$DU316-2)*20+卡牌属性!$DV316)</f>
        <v>6000</v>
      </c>
      <c r="FT316" s="14">
        <f>INDEX(属性投放!$BR$6:$BR$85,(卡牌属性!$DU316-2)*20+卡牌属性!$DV316)</f>
        <v>6000</v>
      </c>
    </row>
    <row r="317" spans="31:176" ht="16.5" x14ac:dyDescent="0.2">
      <c r="AE317" s="13">
        <v>313</v>
      </c>
      <c r="AF317" s="13">
        <f t="shared" si="557"/>
        <v>16</v>
      </c>
      <c r="AG317" s="13">
        <f t="shared" si="542"/>
        <v>2</v>
      </c>
      <c r="AH317" s="14">
        <f t="shared" si="543"/>
        <v>1101041</v>
      </c>
      <c r="AI317" s="14" t="str">
        <f t="shared" si="544"/>
        <v>常服夏玲13突</v>
      </c>
      <c r="AJ317" s="25" t="s">
        <v>162</v>
      </c>
      <c r="AK317" s="14">
        <v>1</v>
      </c>
      <c r="AL317" s="14">
        <f t="shared" si="545"/>
        <v>13</v>
      </c>
      <c r="AM317" s="14">
        <f>INDEX(属性投放!$DE$6:$DE$85,(卡牌属性!AG317-2)*20+卡牌属性!AL317)</f>
        <v>4424</v>
      </c>
      <c r="AN317" s="14">
        <f t="shared" si="607"/>
        <v>4424</v>
      </c>
      <c r="AO317" s="14">
        <f t="shared" si="607"/>
        <v>4424</v>
      </c>
      <c r="AP317" s="14">
        <f t="shared" si="607"/>
        <v>4424</v>
      </c>
      <c r="AQ317" s="14">
        <f t="shared" si="607"/>
        <v>4424</v>
      </c>
      <c r="AR317" s="14">
        <f>INDEX(属性投放!$DF$6:$DF$85,(卡牌属性!AG317-2)*20+卡牌属性!AL317)</f>
        <v>2188</v>
      </c>
      <c r="AS317" s="14">
        <f t="shared" si="608"/>
        <v>2188</v>
      </c>
      <c r="AT317" s="14">
        <f t="shared" si="608"/>
        <v>2188</v>
      </c>
      <c r="AU317" s="14">
        <f t="shared" si="608"/>
        <v>2188</v>
      </c>
      <c r="AV317" s="14">
        <f t="shared" si="608"/>
        <v>2188</v>
      </c>
      <c r="AW317" s="14">
        <f>INDEX(属性投放!$DG$6:$DG$85,(卡牌属性!AG317-2)*20+卡牌属性!AL317)</f>
        <v>22070</v>
      </c>
      <c r="AX317" s="14">
        <f t="shared" si="609"/>
        <v>22070</v>
      </c>
      <c r="AY317" s="14">
        <f t="shared" si="609"/>
        <v>22070</v>
      </c>
      <c r="AZ317" s="14">
        <f t="shared" si="609"/>
        <v>22070</v>
      </c>
      <c r="BA317" s="14">
        <f t="shared" si="609"/>
        <v>22070</v>
      </c>
      <c r="BB317" s="14">
        <f>INDEX(属性投放!$DK$6:$DK$85,(卡牌属性!AG317-2)*20+卡牌属性!AL317)</f>
        <v>151</v>
      </c>
      <c r="BC317" s="14">
        <f t="shared" si="610"/>
        <v>151</v>
      </c>
      <c r="BD317" s="14">
        <f t="shared" si="610"/>
        <v>151</v>
      </c>
      <c r="BE317" s="14">
        <f t="shared" si="610"/>
        <v>151</v>
      </c>
      <c r="BF317" s="14">
        <f t="shared" si="610"/>
        <v>151</v>
      </c>
      <c r="BG317" s="14">
        <f>INDEX(属性投放!$DL$6:$DL$85,(卡牌属性!AG317-2)*20+卡牌属性!AL317)</f>
        <v>76</v>
      </c>
      <c r="BH317" s="14">
        <f t="shared" si="611"/>
        <v>76</v>
      </c>
      <c r="BI317" s="14">
        <f t="shared" si="611"/>
        <v>76</v>
      </c>
      <c r="BJ317" s="14">
        <f t="shared" si="611"/>
        <v>76</v>
      </c>
      <c r="BK317" s="14">
        <f t="shared" si="611"/>
        <v>76</v>
      </c>
      <c r="BL317" s="14">
        <f>INDEX(属性投放!$DM$6:$DM$85,(卡牌属性!AG317-2)*20+卡牌属性!AL317)</f>
        <v>755</v>
      </c>
      <c r="BM317" s="14">
        <f t="shared" si="612"/>
        <v>755</v>
      </c>
      <c r="BN317" s="14">
        <f t="shared" si="612"/>
        <v>755</v>
      </c>
      <c r="BO317" s="14">
        <f t="shared" si="612"/>
        <v>755</v>
      </c>
      <c r="BP317" s="14">
        <f t="shared" si="612"/>
        <v>755</v>
      </c>
      <c r="BU317" s="13">
        <v>313</v>
      </c>
      <c r="BV317" s="13">
        <f t="shared" si="546"/>
        <v>16</v>
      </c>
      <c r="BW317" s="14">
        <f t="shared" si="547"/>
        <v>4</v>
      </c>
      <c r="BX317" s="14">
        <f t="shared" si="548"/>
        <v>1102016</v>
      </c>
      <c r="BY317" s="14" t="str">
        <f t="shared" si="549"/>
        <v>西方龙13突</v>
      </c>
      <c r="BZ317" s="25" t="s">
        <v>162</v>
      </c>
      <c r="CA317" s="14">
        <v>2</v>
      </c>
      <c r="CB317" s="14">
        <f t="shared" si="550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674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674</v>
      </c>
      <c r="CN317" s="14">
        <f>INDEX(属性投放!$BD$6:$BD$85,(BW317-2)*20+CB317)</f>
        <v>400</v>
      </c>
      <c r="CQ317" s="13">
        <v>313</v>
      </c>
      <c r="CR317" s="13">
        <f t="shared" si="558"/>
        <v>7</v>
      </c>
      <c r="CS317" s="13">
        <f t="shared" si="559"/>
        <v>1</v>
      </c>
      <c r="CT317" s="14">
        <f t="shared" si="560"/>
        <v>4</v>
      </c>
      <c r="CU317" s="14">
        <f t="shared" si="561"/>
        <v>1102007</v>
      </c>
      <c r="CV317" s="14" t="str">
        <f>INDEX($O$6:$O$36,CR317)&amp;"-"&amp;INDEX(属性投放!$AB$7:$AB$36,CX317)&amp;"-魂火-"&amp;CZ317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701</v>
      </c>
      <c r="CZ317" s="14">
        <f>INDEX(属性投放!$AM$7:$AM$58,CS317)</f>
        <v>1</v>
      </c>
      <c r="DA317" s="14">
        <f t="shared" si="551"/>
        <v>1</v>
      </c>
      <c r="DB317" s="14">
        <f>INDEX(属性投放!$AN$7:$AN$58,DA317)</f>
        <v>5</v>
      </c>
      <c r="DC317" s="14" t="s">
        <v>702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703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704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52"/>
        <v>1102016</v>
      </c>
      <c r="DQ317" s="14" t="str">
        <f t="shared" si="553"/>
        <v>西方龙13突</v>
      </c>
      <c r="DR317" s="14">
        <f t="shared" si="562"/>
        <v>6</v>
      </c>
      <c r="DS317" s="14">
        <f t="shared" si="563"/>
        <v>7</v>
      </c>
      <c r="DT317" s="14">
        <f t="shared" si="564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13"/>
        <v>4186</v>
      </c>
      <c r="EC317" s="14">
        <f t="shared" si="614"/>
        <v>4818</v>
      </c>
      <c r="ED317" s="14">
        <f t="shared" si="615"/>
        <v>5120</v>
      </c>
      <c r="EE317" s="14">
        <f t="shared" si="616"/>
        <v>5120</v>
      </c>
      <c r="EF317" s="14">
        <f t="shared" si="617"/>
        <v>5450</v>
      </c>
      <c r="EG317" s="14">
        <f t="shared" si="618"/>
        <v>2344</v>
      </c>
      <c r="EH317" s="14">
        <f t="shared" si="619"/>
        <v>2479</v>
      </c>
      <c r="EI317" s="14">
        <f t="shared" si="620"/>
        <v>2479</v>
      </c>
      <c r="EJ317" s="14">
        <f t="shared" si="621"/>
        <v>2614</v>
      </c>
      <c r="EK317" s="14">
        <f t="shared" si="622"/>
        <v>2951</v>
      </c>
      <c r="EL317" s="14">
        <f t="shared" si="623"/>
        <v>49450</v>
      </c>
      <c r="EM317" s="14">
        <f t="shared" si="624"/>
        <v>52500</v>
      </c>
      <c r="EN317" s="14">
        <f t="shared" si="625"/>
        <v>52500</v>
      </c>
      <c r="EO317" s="14">
        <f t="shared" si="626"/>
        <v>59600</v>
      </c>
      <c r="EP317" s="14">
        <f t="shared" si="627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  <c r="FF317" s="14">
        <f>INDEX(属性投放!$BP$6:$BP$85,(卡牌属性!$DU317-2)*20+卡牌属性!$DV317)</f>
        <v>650</v>
      </c>
      <c r="FG317" s="14">
        <f>INDEX(属性投放!$BP$6:$BP$85,(卡牌属性!$DU317-2)*20+卡牌属性!$DV317)</f>
        <v>650</v>
      </c>
      <c r="FH317" s="14">
        <f>INDEX(属性投放!$BP$6:$BP$85,(卡牌属性!$DU317-2)*20+卡牌属性!$DV317)</f>
        <v>650</v>
      </c>
      <c r="FI317" s="14">
        <f>INDEX(属性投放!$BP$6:$BP$85,(卡牌属性!$DU317-2)*20+卡牌属性!$DV317)</f>
        <v>650</v>
      </c>
      <c r="FJ317" s="14">
        <f>INDEX(属性投放!$BP$6:$BP$85,(卡牌属性!$DU317-2)*20+卡牌属性!$DV317)</f>
        <v>650</v>
      </c>
      <c r="FK317" s="14">
        <f>INDEX(属性投放!$BQ$6:$BQ$85,(卡牌属性!$DU317-2)*20+卡牌属性!$DV317)</f>
        <v>325</v>
      </c>
      <c r="FL317" s="14">
        <f>INDEX(属性投放!$BQ$6:$BQ$85,(卡牌属性!$DU317-2)*20+卡牌属性!$DV317)</f>
        <v>325</v>
      </c>
      <c r="FM317" s="14">
        <f>INDEX(属性投放!$BQ$6:$BQ$85,(卡牌属性!$DU317-2)*20+卡牌属性!$DV317)</f>
        <v>325</v>
      </c>
      <c r="FN317" s="14">
        <f>INDEX(属性投放!$BQ$6:$BQ$85,(卡牌属性!$DU317-2)*20+卡牌属性!$DV317)</f>
        <v>325</v>
      </c>
      <c r="FO317" s="14">
        <f>INDEX(属性投放!$BQ$6:$BQ$85,(卡牌属性!$DU317-2)*20+卡牌属性!$DV317)</f>
        <v>325</v>
      </c>
      <c r="FP317" s="14">
        <f>INDEX(属性投放!$BR$6:$BR$85,(卡牌属性!$DU317-2)*20+卡牌属性!$DV317)</f>
        <v>6500</v>
      </c>
      <c r="FQ317" s="14">
        <f>INDEX(属性投放!$BR$6:$BR$85,(卡牌属性!$DU317-2)*20+卡牌属性!$DV317)</f>
        <v>6500</v>
      </c>
      <c r="FR317" s="14">
        <f>INDEX(属性投放!$BR$6:$BR$85,(卡牌属性!$DU317-2)*20+卡牌属性!$DV317)</f>
        <v>6500</v>
      </c>
      <c r="FS317" s="14">
        <f>INDEX(属性投放!$BR$6:$BR$85,(卡牌属性!$DU317-2)*20+卡牌属性!$DV317)</f>
        <v>6500</v>
      </c>
      <c r="FT317" s="14">
        <f>INDEX(属性投放!$BR$6:$BR$85,(卡牌属性!$DU317-2)*20+卡牌属性!$DV317)</f>
        <v>6500</v>
      </c>
    </row>
    <row r="318" spans="31:176" ht="16.5" x14ac:dyDescent="0.2">
      <c r="AE318" s="13">
        <v>314</v>
      </c>
      <c r="AF318" s="13">
        <f t="shared" si="557"/>
        <v>16</v>
      </c>
      <c r="AG318" s="13">
        <f t="shared" si="542"/>
        <v>2</v>
      </c>
      <c r="AH318" s="14">
        <f t="shared" si="543"/>
        <v>1101041</v>
      </c>
      <c r="AI318" s="14" t="str">
        <f t="shared" si="544"/>
        <v>常服夏玲14突</v>
      </c>
      <c r="AJ318" s="25" t="s">
        <v>162</v>
      </c>
      <c r="AK318" s="14">
        <v>1</v>
      </c>
      <c r="AL318" s="14">
        <f t="shared" si="545"/>
        <v>14</v>
      </c>
      <c r="AM318" s="14">
        <f>INDEX(属性投放!$DE$6:$DE$85,(卡牌属性!AG318-2)*20+卡牌属性!AL318)</f>
        <v>4856</v>
      </c>
      <c r="AN318" s="14">
        <f t="shared" si="607"/>
        <v>4856</v>
      </c>
      <c r="AO318" s="14">
        <f t="shared" si="607"/>
        <v>4856</v>
      </c>
      <c r="AP318" s="14">
        <f t="shared" si="607"/>
        <v>4856</v>
      </c>
      <c r="AQ318" s="14">
        <f t="shared" si="607"/>
        <v>4856</v>
      </c>
      <c r="AR318" s="14">
        <f>INDEX(属性投放!$DF$6:$DF$85,(卡牌属性!AG318-2)*20+卡牌属性!AL318)</f>
        <v>2405</v>
      </c>
      <c r="AS318" s="14">
        <f t="shared" si="608"/>
        <v>2405</v>
      </c>
      <c r="AT318" s="14">
        <f t="shared" si="608"/>
        <v>2405</v>
      </c>
      <c r="AU318" s="14">
        <f t="shared" si="608"/>
        <v>2405</v>
      </c>
      <c r="AV318" s="14">
        <f t="shared" si="608"/>
        <v>2405</v>
      </c>
      <c r="AW318" s="14">
        <f>INDEX(属性投放!$DG$6:$DG$85,(卡牌属性!AG318-2)*20+卡牌属性!AL318)</f>
        <v>24230</v>
      </c>
      <c r="AX318" s="14">
        <f t="shared" si="609"/>
        <v>24230</v>
      </c>
      <c r="AY318" s="14">
        <f t="shared" si="609"/>
        <v>24230</v>
      </c>
      <c r="AZ318" s="14">
        <f t="shared" si="609"/>
        <v>24230</v>
      </c>
      <c r="BA318" s="14">
        <f t="shared" si="609"/>
        <v>24230</v>
      </c>
      <c r="BB318" s="14">
        <f>INDEX(属性投放!$DK$6:$DK$85,(卡牌属性!AG318-2)*20+卡牌属性!AL318)</f>
        <v>151</v>
      </c>
      <c r="BC318" s="14">
        <f t="shared" si="610"/>
        <v>151</v>
      </c>
      <c r="BD318" s="14">
        <f t="shared" si="610"/>
        <v>151</v>
      </c>
      <c r="BE318" s="14">
        <f t="shared" si="610"/>
        <v>151</v>
      </c>
      <c r="BF318" s="14">
        <f t="shared" si="610"/>
        <v>151</v>
      </c>
      <c r="BG318" s="14">
        <f>INDEX(属性投放!$DL$6:$DL$85,(卡牌属性!AG318-2)*20+卡牌属性!AL318)</f>
        <v>76</v>
      </c>
      <c r="BH318" s="14">
        <f t="shared" si="611"/>
        <v>76</v>
      </c>
      <c r="BI318" s="14">
        <f t="shared" si="611"/>
        <v>76</v>
      </c>
      <c r="BJ318" s="14">
        <f t="shared" si="611"/>
        <v>76</v>
      </c>
      <c r="BK318" s="14">
        <f t="shared" si="611"/>
        <v>76</v>
      </c>
      <c r="BL318" s="14">
        <f>INDEX(属性投放!$DM$6:$DM$85,(卡牌属性!AG318-2)*20+卡牌属性!AL318)</f>
        <v>755</v>
      </c>
      <c r="BM318" s="14">
        <f t="shared" si="612"/>
        <v>755</v>
      </c>
      <c r="BN318" s="14">
        <f t="shared" si="612"/>
        <v>755</v>
      </c>
      <c r="BO318" s="14">
        <f t="shared" si="612"/>
        <v>755</v>
      </c>
      <c r="BP318" s="14">
        <f t="shared" si="612"/>
        <v>755</v>
      </c>
      <c r="BU318" s="13">
        <v>314</v>
      </c>
      <c r="BV318" s="13">
        <f t="shared" si="546"/>
        <v>16</v>
      </c>
      <c r="BW318" s="14">
        <f t="shared" si="547"/>
        <v>4</v>
      </c>
      <c r="BX318" s="14">
        <f t="shared" si="548"/>
        <v>1102016</v>
      </c>
      <c r="BY318" s="14" t="str">
        <f t="shared" si="549"/>
        <v>西方龙14突</v>
      </c>
      <c r="BZ318" s="25" t="s">
        <v>162</v>
      </c>
      <c r="CA318" s="14">
        <v>2</v>
      </c>
      <c r="CB318" s="14">
        <f t="shared" si="550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674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674</v>
      </c>
      <c r="CN318" s="14">
        <f>INDEX(属性投放!$BD$6:$BD$85,(BW318-2)*20+CB318)</f>
        <v>400</v>
      </c>
      <c r="CQ318" s="13">
        <v>314</v>
      </c>
      <c r="CR318" s="13">
        <f t="shared" si="558"/>
        <v>7</v>
      </c>
      <c r="CS318" s="13">
        <f t="shared" si="559"/>
        <v>2</v>
      </c>
      <c r="CT318" s="14">
        <f t="shared" si="560"/>
        <v>4</v>
      </c>
      <c r="CU318" s="14">
        <f t="shared" si="561"/>
        <v>1102007</v>
      </c>
      <c r="CV318" s="14" t="str">
        <f>INDEX($O$6:$O$36,CR318)&amp;"-"&amp;INDEX(属性投放!$AB$7:$AB$36,CX318)&amp;"-魂火-"&amp;CZ318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701</v>
      </c>
      <c r="CZ318" s="14">
        <f>INDEX(属性投放!$AM$7:$AM$58,CS318)</f>
        <v>1</v>
      </c>
      <c r="DA318" s="14">
        <f t="shared" si="551"/>
        <v>2</v>
      </c>
      <c r="DB318" s="14">
        <f>INDEX(属性投放!$AN$7:$AN$58,DA318)</f>
        <v>10</v>
      </c>
      <c r="DC318" s="14" t="s">
        <v>702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703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704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52"/>
        <v>1102016</v>
      </c>
      <c r="DQ318" s="14" t="str">
        <f t="shared" si="553"/>
        <v>西方龙14突</v>
      </c>
      <c r="DR318" s="14">
        <f t="shared" si="562"/>
        <v>6</v>
      </c>
      <c r="DS318" s="14">
        <f t="shared" si="563"/>
        <v>7</v>
      </c>
      <c r="DT318" s="14">
        <f t="shared" si="564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13"/>
        <v>5044</v>
      </c>
      <c r="EC318" s="14">
        <f t="shared" si="614"/>
        <v>5788</v>
      </c>
      <c r="ED318" s="14">
        <f t="shared" si="615"/>
        <v>6130</v>
      </c>
      <c r="EE318" s="14">
        <f t="shared" si="616"/>
        <v>6130</v>
      </c>
      <c r="EF318" s="14">
        <f t="shared" si="617"/>
        <v>6500</v>
      </c>
      <c r="EG318" s="14">
        <f t="shared" si="618"/>
        <v>2829</v>
      </c>
      <c r="EH318" s="14">
        <f t="shared" si="619"/>
        <v>2988</v>
      </c>
      <c r="EI318" s="14">
        <f t="shared" si="620"/>
        <v>2988</v>
      </c>
      <c r="EJ318" s="14">
        <f t="shared" si="621"/>
        <v>3139</v>
      </c>
      <c r="EK318" s="14">
        <f t="shared" si="622"/>
        <v>3580</v>
      </c>
      <c r="EL318" s="14">
        <f t="shared" si="623"/>
        <v>59550</v>
      </c>
      <c r="EM318" s="14">
        <f t="shared" si="624"/>
        <v>63000</v>
      </c>
      <c r="EN318" s="14">
        <f t="shared" si="625"/>
        <v>63000</v>
      </c>
      <c r="EO318" s="14">
        <f t="shared" si="626"/>
        <v>72100</v>
      </c>
      <c r="EP318" s="14">
        <f t="shared" si="627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  <c r="FF318" s="14">
        <f>INDEX(属性投放!$BP$6:$BP$85,(卡牌属性!$DU318-2)*20+卡牌属性!$DV318)</f>
        <v>720</v>
      </c>
      <c r="FG318" s="14">
        <f>INDEX(属性投放!$BP$6:$BP$85,(卡牌属性!$DU318-2)*20+卡牌属性!$DV318)</f>
        <v>720</v>
      </c>
      <c r="FH318" s="14">
        <f>INDEX(属性投放!$BP$6:$BP$85,(卡牌属性!$DU318-2)*20+卡牌属性!$DV318)</f>
        <v>720</v>
      </c>
      <c r="FI318" s="14">
        <f>INDEX(属性投放!$BP$6:$BP$85,(卡牌属性!$DU318-2)*20+卡牌属性!$DV318)</f>
        <v>720</v>
      </c>
      <c r="FJ318" s="14">
        <f>INDEX(属性投放!$BP$6:$BP$85,(卡牌属性!$DU318-2)*20+卡牌属性!$DV318)</f>
        <v>720</v>
      </c>
      <c r="FK318" s="14">
        <f>INDEX(属性投放!$BQ$6:$BQ$85,(卡牌属性!$DU318-2)*20+卡牌属性!$DV318)</f>
        <v>360</v>
      </c>
      <c r="FL318" s="14">
        <f>INDEX(属性投放!$BQ$6:$BQ$85,(卡牌属性!$DU318-2)*20+卡牌属性!$DV318)</f>
        <v>360</v>
      </c>
      <c r="FM318" s="14">
        <f>INDEX(属性投放!$BQ$6:$BQ$85,(卡牌属性!$DU318-2)*20+卡牌属性!$DV318)</f>
        <v>360</v>
      </c>
      <c r="FN318" s="14">
        <f>INDEX(属性投放!$BQ$6:$BQ$85,(卡牌属性!$DU318-2)*20+卡牌属性!$DV318)</f>
        <v>360</v>
      </c>
      <c r="FO318" s="14">
        <f>INDEX(属性投放!$BQ$6:$BQ$85,(卡牌属性!$DU318-2)*20+卡牌属性!$DV318)</f>
        <v>360</v>
      </c>
      <c r="FP318" s="14">
        <f>INDEX(属性投放!$BR$6:$BR$85,(卡牌属性!$DU318-2)*20+卡牌属性!$DV318)</f>
        <v>7200</v>
      </c>
      <c r="FQ318" s="14">
        <f>INDEX(属性投放!$BR$6:$BR$85,(卡牌属性!$DU318-2)*20+卡牌属性!$DV318)</f>
        <v>7200</v>
      </c>
      <c r="FR318" s="14">
        <f>INDEX(属性投放!$BR$6:$BR$85,(卡牌属性!$DU318-2)*20+卡牌属性!$DV318)</f>
        <v>7200</v>
      </c>
      <c r="FS318" s="14">
        <f>INDEX(属性投放!$BR$6:$BR$85,(卡牌属性!$DU318-2)*20+卡牌属性!$DV318)</f>
        <v>7200</v>
      </c>
      <c r="FT318" s="14">
        <f>INDEX(属性投放!$BR$6:$BR$85,(卡牌属性!$DU318-2)*20+卡牌属性!$DV318)</f>
        <v>7200</v>
      </c>
    </row>
    <row r="319" spans="31:176" ht="16.5" x14ac:dyDescent="0.2">
      <c r="AE319" s="13">
        <v>315</v>
      </c>
      <c r="AF319" s="13">
        <f t="shared" si="557"/>
        <v>16</v>
      </c>
      <c r="AG319" s="13">
        <f t="shared" si="542"/>
        <v>2</v>
      </c>
      <c r="AH319" s="14">
        <f t="shared" si="543"/>
        <v>1101041</v>
      </c>
      <c r="AI319" s="14" t="str">
        <f t="shared" si="544"/>
        <v>常服夏玲15突</v>
      </c>
      <c r="AJ319" s="25" t="s">
        <v>162</v>
      </c>
      <c r="AK319" s="14">
        <v>1</v>
      </c>
      <c r="AL319" s="14">
        <f t="shared" si="545"/>
        <v>15</v>
      </c>
      <c r="AM319" s="14">
        <f>INDEX(属性投放!$DE$6:$DE$85,(卡牌属性!AG319-2)*20+卡牌属性!AL319)</f>
        <v>5288</v>
      </c>
      <c r="AN319" s="14">
        <f t="shared" si="607"/>
        <v>5288</v>
      </c>
      <c r="AO319" s="14">
        <f t="shared" si="607"/>
        <v>5288</v>
      </c>
      <c r="AP319" s="14">
        <f t="shared" si="607"/>
        <v>5288</v>
      </c>
      <c r="AQ319" s="14">
        <f t="shared" si="607"/>
        <v>5288</v>
      </c>
      <c r="AR319" s="14">
        <f>INDEX(属性投放!$DF$6:$DF$85,(卡牌属性!AG319-2)*20+卡牌属性!AL319)</f>
        <v>2622</v>
      </c>
      <c r="AS319" s="14">
        <f t="shared" si="608"/>
        <v>2622</v>
      </c>
      <c r="AT319" s="14">
        <f t="shared" si="608"/>
        <v>2622</v>
      </c>
      <c r="AU319" s="14">
        <f t="shared" si="608"/>
        <v>2622</v>
      </c>
      <c r="AV319" s="14">
        <f t="shared" si="608"/>
        <v>2622</v>
      </c>
      <c r="AW319" s="14">
        <f>INDEX(属性投放!$DG$6:$DG$85,(卡牌属性!AG319-2)*20+卡牌属性!AL319)</f>
        <v>26390</v>
      </c>
      <c r="AX319" s="14">
        <f t="shared" si="609"/>
        <v>26390</v>
      </c>
      <c r="AY319" s="14">
        <f t="shared" si="609"/>
        <v>26390</v>
      </c>
      <c r="AZ319" s="14">
        <f t="shared" si="609"/>
        <v>26390</v>
      </c>
      <c r="BA319" s="14">
        <f t="shared" si="609"/>
        <v>26390</v>
      </c>
      <c r="BB319" s="14">
        <f>INDEX(属性投放!$DK$6:$DK$85,(卡牌属性!AG319-2)*20+卡牌属性!AL319)</f>
        <v>151</v>
      </c>
      <c r="BC319" s="14">
        <f t="shared" si="610"/>
        <v>151</v>
      </c>
      <c r="BD319" s="14">
        <f t="shared" si="610"/>
        <v>151</v>
      </c>
      <c r="BE319" s="14">
        <f t="shared" si="610"/>
        <v>151</v>
      </c>
      <c r="BF319" s="14">
        <f t="shared" si="610"/>
        <v>151</v>
      </c>
      <c r="BG319" s="14">
        <f>INDEX(属性投放!$DL$6:$DL$85,(卡牌属性!AG319-2)*20+卡牌属性!AL319)</f>
        <v>76</v>
      </c>
      <c r="BH319" s="14">
        <f t="shared" si="611"/>
        <v>76</v>
      </c>
      <c r="BI319" s="14">
        <f t="shared" si="611"/>
        <v>76</v>
      </c>
      <c r="BJ319" s="14">
        <f t="shared" si="611"/>
        <v>76</v>
      </c>
      <c r="BK319" s="14">
        <f t="shared" si="611"/>
        <v>76</v>
      </c>
      <c r="BL319" s="14">
        <f>INDEX(属性投放!$DM$6:$DM$85,(卡牌属性!AG319-2)*20+卡牌属性!AL319)</f>
        <v>755</v>
      </c>
      <c r="BM319" s="14">
        <f t="shared" si="612"/>
        <v>755</v>
      </c>
      <c r="BN319" s="14">
        <f t="shared" si="612"/>
        <v>755</v>
      </c>
      <c r="BO319" s="14">
        <f t="shared" si="612"/>
        <v>755</v>
      </c>
      <c r="BP319" s="14">
        <f t="shared" si="612"/>
        <v>755</v>
      </c>
      <c r="BU319" s="13">
        <v>315</v>
      </c>
      <c r="BV319" s="13">
        <f t="shared" si="546"/>
        <v>16</v>
      </c>
      <c r="BW319" s="14">
        <f t="shared" si="547"/>
        <v>4</v>
      </c>
      <c r="BX319" s="14">
        <f t="shared" si="548"/>
        <v>1102016</v>
      </c>
      <c r="BY319" s="14" t="str">
        <f t="shared" si="549"/>
        <v>西方龙15突</v>
      </c>
      <c r="BZ319" s="25" t="s">
        <v>162</v>
      </c>
      <c r="CA319" s="14">
        <v>2</v>
      </c>
      <c r="CB319" s="14">
        <f t="shared" si="550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674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674</v>
      </c>
      <c r="CN319" s="14">
        <f>INDEX(属性投放!$BD$6:$BD$85,(BW319-2)*20+CB319)</f>
        <v>400</v>
      </c>
      <c r="CQ319" s="13">
        <v>315</v>
      </c>
      <c r="CR319" s="13">
        <f t="shared" si="558"/>
        <v>7</v>
      </c>
      <c r="CS319" s="13">
        <f t="shared" si="559"/>
        <v>3</v>
      </c>
      <c r="CT319" s="14">
        <f t="shared" si="560"/>
        <v>4</v>
      </c>
      <c r="CU319" s="14">
        <f t="shared" si="561"/>
        <v>1102007</v>
      </c>
      <c r="CV319" s="14" t="str">
        <f>INDEX($O$6:$O$36,CR319)&amp;"-"&amp;INDEX(属性投放!$AB$7:$AB$36,CX319)&amp;"-魂火-"&amp;CZ319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701</v>
      </c>
      <c r="CZ319" s="14">
        <f>INDEX(属性投放!$AM$7:$AM$58,CS319)</f>
        <v>2</v>
      </c>
      <c r="DA319" s="14">
        <f t="shared" si="551"/>
        <v>3</v>
      </c>
      <c r="DB319" s="14">
        <f>INDEX(属性投放!$AN$7:$AN$58,DA319)</f>
        <v>15</v>
      </c>
      <c r="DC319" s="14" t="s">
        <v>702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703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704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52"/>
        <v>1102016</v>
      </c>
      <c r="DQ319" s="14" t="str">
        <f t="shared" si="553"/>
        <v>西方龙15突</v>
      </c>
      <c r="DR319" s="14">
        <f t="shared" si="562"/>
        <v>6</v>
      </c>
      <c r="DS319" s="14">
        <f t="shared" si="563"/>
        <v>7</v>
      </c>
      <c r="DT319" s="14">
        <f t="shared" si="564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13"/>
        <v>5946</v>
      </c>
      <c r="EC319" s="14">
        <f t="shared" si="614"/>
        <v>6788</v>
      </c>
      <c r="ED319" s="14">
        <f t="shared" si="615"/>
        <v>7165</v>
      </c>
      <c r="EE319" s="14">
        <f t="shared" si="616"/>
        <v>7165</v>
      </c>
      <c r="EF319" s="14">
        <f t="shared" si="617"/>
        <v>7570</v>
      </c>
      <c r="EG319" s="14">
        <f t="shared" si="618"/>
        <v>3329</v>
      </c>
      <c r="EH319" s="14">
        <f t="shared" si="619"/>
        <v>3509</v>
      </c>
      <c r="EI319" s="14">
        <f t="shared" si="620"/>
        <v>3509</v>
      </c>
      <c r="EJ319" s="14">
        <f t="shared" si="621"/>
        <v>3674</v>
      </c>
      <c r="EK319" s="14">
        <f t="shared" si="622"/>
        <v>4206</v>
      </c>
      <c r="EL319" s="14">
        <f t="shared" si="623"/>
        <v>69900</v>
      </c>
      <c r="EM319" s="14">
        <f t="shared" si="624"/>
        <v>73700</v>
      </c>
      <c r="EN319" s="14">
        <f t="shared" si="625"/>
        <v>73700</v>
      </c>
      <c r="EO319" s="14">
        <f t="shared" si="626"/>
        <v>84550</v>
      </c>
      <c r="EP319" s="14">
        <f t="shared" si="627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  <c r="FF319" s="14">
        <f>INDEX(属性投放!$BP$6:$BP$85,(卡牌属性!$DU319-2)*20+卡牌属性!$DV319)</f>
        <v>1250</v>
      </c>
      <c r="FG319" s="14">
        <f>INDEX(属性投放!$BP$6:$BP$85,(卡牌属性!$DU319-2)*20+卡牌属性!$DV319)</f>
        <v>1250</v>
      </c>
      <c r="FH319" s="14">
        <f>INDEX(属性投放!$BP$6:$BP$85,(卡牌属性!$DU319-2)*20+卡牌属性!$DV319)</f>
        <v>1250</v>
      </c>
      <c r="FI319" s="14">
        <f>INDEX(属性投放!$BP$6:$BP$85,(卡牌属性!$DU319-2)*20+卡牌属性!$DV319)</f>
        <v>1250</v>
      </c>
      <c r="FJ319" s="14">
        <f>INDEX(属性投放!$BP$6:$BP$85,(卡牌属性!$DU319-2)*20+卡牌属性!$DV319)</f>
        <v>1250</v>
      </c>
      <c r="FK319" s="14">
        <f>INDEX(属性投放!$BQ$6:$BQ$85,(卡牌属性!$DU319-2)*20+卡牌属性!$DV319)</f>
        <v>625</v>
      </c>
      <c r="FL319" s="14">
        <f>INDEX(属性投放!$BQ$6:$BQ$85,(卡牌属性!$DU319-2)*20+卡牌属性!$DV319)</f>
        <v>625</v>
      </c>
      <c r="FM319" s="14">
        <f>INDEX(属性投放!$BQ$6:$BQ$85,(卡牌属性!$DU319-2)*20+卡牌属性!$DV319)</f>
        <v>625</v>
      </c>
      <c r="FN319" s="14">
        <f>INDEX(属性投放!$BQ$6:$BQ$85,(卡牌属性!$DU319-2)*20+卡牌属性!$DV319)</f>
        <v>625</v>
      </c>
      <c r="FO319" s="14">
        <f>INDEX(属性投放!$BQ$6:$BQ$85,(卡牌属性!$DU319-2)*20+卡牌属性!$DV319)</f>
        <v>625</v>
      </c>
      <c r="FP319" s="14">
        <f>INDEX(属性投放!$BR$6:$BR$85,(卡牌属性!$DU319-2)*20+卡牌属性!$DV319)</f>
        <v>12500</v>
      </c>
      <c r="FQ319" s="14">
        <f>INDEX(属性投放!$BR$6:$BR$85,(卡牌属性!$DU319-2)*20+卡牌属性!$DV319)</f>
        <v>12500</v>
      </c>
      <c r="FR319" s="14">
        <f>INDEX(属性投放!$BR$6:$BR$85,(卡牌属性!$DU319-2)*20+卡牌属性!$DV319)</f>
        <v>12500</v>
      </c>
      <c r="FS319" s="14">
        <f>INDEX(属性投放!$BR$6:$BR$85,(卡牌属性!$DU319-2)*20+卡牌属性!$DV319)</f>
        <v>12500</v>
      </c>
      <c r="FT319" s="14">
        <f>INDEX(属性投放!$BR$6:$BR$85,(卡牌属性!$DU319-2)*20+卡牌属性!$DV319)</f>
        <v>12500</v>
      </c>
    </row>
    <row r="320" spans="31:176" ht="16.5" x14ac:dyDescent="0.2">
      <c r="AE320" s="13">
        <v>316</v>
      </c>
      <c r="AF320" s="13">
        <f t="shared" si="557"/>
        <v>16</v>
      </c>
      <c r="AG320" s="13">
        <f t="shared" si="542"/>
        <v>2</v>
      </c>
      <c r="AH320" s="14">
        <f t="shared" si="543"/>
        <v>1101041</v>
      </c>
      <c r="AI320" s="14" t="str">
        <f t="shared" si="544"/>
        <v>常服夏玲16突</v>
      </c>
      <c r="AJ320" s="25" t="s">
        <v>162</v>
      </c>
      <c r="AK320" s="14">
        <v>1</v>
      </c>
      <c r="AL320" s="14">
        <f t="shared" si="545"/>
        <v>16</v>
      </c>
      <c r="AM320" s="14">
        <f>INDEX(属性投放!$DE$6:$DE$85,(卡牌属性!AG320-2)*20+卡牌属性!AL320)</f>
        <v>9495</v>
      </c>
      <c r="AN320" s="14">
        <f t="shared" si="607"/>
        <v>9495</v>
      </c>
      <c r="AO320" s="14">
        <f t="shared" si="607"/>
        <v>9495</v>
      </c>
      <c r="AP320" s="14">
        <f t="shared" si="607"/>
        <v>9495</v>
      </c>
      <c r="AQ320" s="14">
        <f t="shared" si="607"/>
        <v>9495</v>
      </c>
      <c r="AR320" s="14">
        <f>INDEX(属性投放!$DF$6:$DF$85,(卡牌属性!AG320-2)*20+卡牌属性!AL320)</f>
        <v>4739</v>
      </c>
      <c r="AS320" s="14">
        <f t="shared" si="608"/>
        <v>4739</v>
      </c>
      <c r="AT320" s="14">
        <f t="shared" si="608"/>
        <v>4739</v>
      </c>
      <c r="AU320" s="14">
        <f t="shared" si="608"/>
        <v>4739</v>
      </c>
      <c r="AV320" s="14">
        <f t="shared" si="608"/>
        <v>4739</v>
      </c>
      <c r="AW320" s="14">
        <f>INDEX(属性投放!$DG$6:$DG$85,(卡牌属性!AG320-2)*20+卡牌属性!AL320)</f>
        <v>47425</v>
      </c>
      <c r="AX320" s="14">
        <f t="shared" si="609"/>
        <v>47425</v>
      </c>
      <c r="AY320" s="14">
        <f t="shared" si="609"/>
        <v>47425</v>
      </c>
      <c r="AZ320" s="14">
        <f t="shared" si="609"/>
        <v>47425</v>
      </c>
      <c r="BA320" s="14">
        <f t="shared" si="609"/>
        <v>47425</v>
      </c>
      <c r="BB320" s="14">
        <f>INDEX(属性投放!$DK$6:$DK$85,(卡牌属性!AG320-2)*20+卡牌属性!AL320)</f>
        <v>235</v>
      </c>
      <c r="BC320" s="14">
        <f t="shared" si="610"/>
        <v>235</v>
      </c>
      <c r="BD320" s="14">
        <f t="shared" si="610"/>
        <v>235</v>
      </c>
      <c r="BE320" s="14">
        <f t="shared" si="610"/>
        <v>235</v>
      </c>
      <c r="BF320" s="14">
        <f t="shared" si="610"/>
        <v>235</v>
      </c>
      <c r="BG320" s="14">
        <f>INDEX(属性投放!$DL$6:$DL$85,(卡牌属性!AG320-2)*20+卡牌属性!AL320)</f>
        <v>117</v>
      </c>
      <c r="BH320" s="14">
        <f t="shared" si="611"/>
        <v>117</v>
      </c>
      <c r="BI320" s="14">
        <f t="shared" si="611"/>
        <v>117</v>
      </c>
      <c r="BJ320" s="14">
        <f t="shared" si="611"/>
        <v>117</v>
      </c>
      <c r="BK320" s="14">
        <f t="shared" si="611"/>
        <v>117</v>
      </c>
      <c r="BL320" s="14">
        <f>INDEX(属性投放!$DM$6:$DM$85,(卡牌属性!AG320-2)*20+卡牌属性!AL320)</f>
        <v>1175</v>
      </c>
      <c r="BM320" s="14">
        <f t="shared" si="612"/>
        <v>1175</v>
      </c>
      <c r="BN320" s="14">
        <f t="shared" si="612"/>
        <v>1175</v>
      </c>
      <c r="BO320" s="14">
        <f t="shared" si="612"/>
        <v>1175</v>
      </c>
      <c r="BP320" s="14">
        <f t="shared" si="612"/>
        <v>1175</v>
      </c>
      <c r="BU320" s="13">
        <v>316</v>
      </c>
      <c r="BV320" s="13">
        <f t="shared" si="546"/>
        <v>16</v>
      </c>
      <c r="BW320" s="14">
        <f t="shared" si="547"/>
        <v>4</v>
      </c>
      <c r="BX320" s="14">
        <f t="shared" si="548"/>
        <v>1102016</v>
      </c>
      <c r="BY320" s="14" t="str">
        <f t="shared" si="549"/>
        <v>西方龙16突</v>
      </c>
      <c r="BZ320" s="25" t="s">
        <v>162</v>
      </c>
      <c r="CA320" s="14">
        <v>2</v>
      </c>
      <c r="CB320" s="14">
        <f t="shared" si="550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674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674</v>
      </c>
      <c r="CN320" s="14">
        <f>INDEX(属性投放!$BD$6:$BD$85,(BW320-2)*20+CB320)</f>
        <v>500</v>
      </c>
      <c r="CQ320" s="13">
        <v>316</v>
      </c>
      <c r="CR320" s="13">
        <f t="shared" si="558"/>
        <v>7</v>
      </c>
      <c r="CS320" s="13">
        <f t="shared" si="559"/>
        <v>4</v>
      </c>
      <c r="CT320" s="14">
        <f t="shared" si="560"/>
        <v>4</v>
      </c>
      <c r="CU320" s="14">
        <f t="shared" si="561"/>
        <v>1102007</v>
      </c>
      <c r="CV320" s="14" t="str">
        <f>INDEX($O$6:$O$36,CR320)&amp;"-"&amp;INDEX(属性投放!$AB$7:$AB$36,CX320)&amp;"-魂火-"&amp;CZ320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701</v>
      </c>
      <c r="CZ320" s="14">
        <f>INDEX(属性投放!$AM$7:$AM$58,CS320)</f>
        <v>1</v>
      </c>
      <c r="DA320" s="14">
        <f t="shared" si="551"/>
        <v>4</v>
      </c>
      <c r="DB320" s="14">
        <f>INDEX(属性投放!$AN$7:$AN$58,DA320)</f>
        <v>20</v>
      </c>
      <c r="DC320" s="14" t="s">
        <v>702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703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704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52"/>
        <v>1102016</v>
      </c>
      <c r="DQ320" s="14" t="str">
        <f t="shared" si="553"/>
        <v>西方龙16突</v>
      </c>
      <c r="DR320" s="14">
        <f t="shared" si="562"/>
        <v>6</v>
      </c>
      <c r="DS320" s="14">
        <f t="shared" si="563"/>
        <v>7</v>
      </c>
      <c r="DT320" s="14">
        <f t="shared" si="564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13"/>
        <v>7404</v>
      </c>
      <c r="EC320" s="14">
        <f t="shared" si="614"/>
        <v>8358</v>
      </c>
      <c r="ED320" s="14">
        <f t="shared" si="615"/>
        <v>8775</v>
      </c>
      <c r="EE320" s="14">
        <f t="shared" si="616"/>
        <v>8775</v>
      </c>
      <c r="EF320" s="14">
        <f t="shared" si="617"/>
        <v>9220</v>
      </c>
      <c r="EG320" s="14">
        <f t="shared" si="618"/>
        <v>4114</v>
      </c>
      <c r="EH320" s="14">
        <f t="shared" si="619"/>
        <v>4318</v>
      </c>
      <c r="EI320" s="14">
        <f t="shared" si="620"/>
        <v>4318</v>
      </c>
      <c r="EJ320" s="14">
        <f t="shared" si="621"/>
        <v>4499</v>
      </c>
      <c r="EK320" s="14">
        <f t="shared" si="622"/>
        <v>5135</v>
      </c>
      <c r="EL320" s="14">
        <f t="shared" si="623"/>
        <v>86000</v>
      </c>
      <c r="EM320" s="14">
        <f t="shared" si="624"/>
        <v>90200</v>
      </c>
      <c r="EN320" s="14">
        <f t="shared" si="625"/>
        <v>90200</v>
      </c>
      <c r="EO320" s="14">
        <f t="shared" si="626"/>
        <v>103050</v>
      </c>
      <c r="EP320" s="14">
        <f t="shared" si="627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  <c r="FF320" s="14">
        <f>INDEX(属性投放!$BP$6:$BP$85,(卡牌属性!$DU320-2)*20+卡牌属性!$DV320)</f>
        <v>1250</v>
      </c>
      <c r="FG320" s="14">
        <f>INDEX(属性投放!$BP$6:$BP$85,(卡牌属性!$DU320-2)*20+卡牌属性!$DV320)</f>
        <v>1250</v>
      </c>
      <c r="FH320" s="14">
        <f>INDEX(属性投放!$BP$6:$BP$85,(卡牌属性!$DU320-2)*20+卡牌属性!$DV320)</f>
        <v>1250</v>
      </c>
      <c r="FI320" s="14">
        <f>INDEX(属性投放!$BP$6:$BP$85,(卡牌属性!$DU320-2)*20+卡牌属性!$DV320)</f>
        <v>1250</v>
      </c>
      <c r="FJ320" s="14">
        <f>INDEX(属性投放!$BP$6:$BP$85,(卡牌属性!$DU320-2)*20+卡牌属性!$DV320)</f>
        <v>1250</v>
      </c>
      <c r="FK320" s="14">
        <f>INDEX(属性投放!$BQ$6:$BQ$85,(卡牌属性!$DU320-2)*20+卡牌属性!$DV320)</f>
        <v>625</v>
      </c>
      <c r="FL320" s="14">
        <f>INDEX(属性投放!$BQ$6:$BQ$85,(卡牌属性!$DU320-2)*20+卡牌属性!$DV320)</f>
        <v>625</v>
      </c>
      <c r="FM320" s="14">
        <f>INDEX(属性投放!$BQ$6:$BQ$85,(卡牌属性!$DU320-2)*20+卡牌属性!$DV320)</f>
        <v>625</v>
      </c>
      <c r="FN320" s="14">
        <f>INDEX(属性投放!$BQ$6:$BQ$85,(卡牌属性!$DU320-2)*20+卡牌属性!$DV320)</f>
        <v>625</v>
      </c>
      <c r="FO320" s="14">
        <f>INDEX(属性投放!$BQ$6:$BQ$85,(卡牌属性!$DU320-2)*20+卡牌属性!$DV320)</f>
        <v>625</v>
      </c>
      <c r="FP320" s="14">
        <f>INDEX(属性投放!$BR$6:$BR$85,(卡牌属性!$DU320-2)*20+卡牌属性!$DV320)</f>
        <v>12500</v>
      </c>
      <c r="FQ320" s="14">
        <f>INDEX(属性投放!$BR$6:$BR$85,(卡牌属性!$DU320-2)*20+卡牌属性!$DV320)</f>
        <v>12500</v>
      </c>
      <c r="FR320" s="14">
        <f>INDEX(属性投放!$BR$6:$BR$85,(卡牌属性!$DU320-2)*20+卡牌属性!$DV320)</f>
        <v>12500</v>
      </c>
      <c r="FS320" s="14">
        <f>INDEX(属性投放!$BR$6:$BR$85,(卡牌属性!$DU320-2)*20+卡牌属性!$DV320)</f>
        <v>12500</v>
      </c>
      <c r="FT320" s="14">
        <f>INDEX(属性投放!$BR$6:$BR$85,(卡牌属性!$DU320-2)*20+卡牌属性!$DV320)</f>
        <v>12500</v>
      </c>
    </row>
    <row r="321" spans="31:176" ht="16.5" x14ac:dyDescent="0.2">
      <c r="AE321" s="13">
        <v>317</v>
      </c>
      <c r="AF321" s="13">
        <f t="shared" si="557"/>
        <v>16</v>
      </c>
      <c r="AG321" s="13">
        <f t="shared" si="542"/>
        <v>2</v>
      </c>
      <c r="AH321" s="14">
        <f t="shared" si="543"/>
        <v>1101041</v>
      </c>
      <c r="AI321" s="14" t="str">
        <f t="shared" si="544"/>
        <v>常服夏玲17突</v>
      </c>
      <c r="AJ321" s="25" t="s">
        <v>162</v>
      </c>
      <c r="AK321" s="14">
        <v>1</v>
      </c>
      <c r="AL321" s="14">
        <f t="shared" si="545"/>
        <v>17</v>
      </c>
      <c r="AM321" s="14">
        <f>INDEX(属性投放!$DE$6:$DE$85,(卡牌属性!AG321-2)*20+卡牌属性!AL321)</f>
        <v>10333</v>
      </c>
      <c r="AN321" s="14">
        <f t="shared" si="607"/>
        <v>10333</v>
      </c>
      <c r="AO321" s="14">
        <f t="shared" si="607"/>
        <v>10333</v>
      </c>
      <c r="AP321" s="14">
        <f t="shared" si="607"/>
        <v>10333</v>
      </c>
      <c r="AQ321" s="14">
        <f t="shared" si="607"/>
        <v>10333</v>
      </c>
      <c r="AR321" s="14">
        <f>INDEX(属性投放!$DF$6:$DF$85,(卡牌属性!AG321-2)*20+卡牌属性!AL321)</f>
        <v>5158</v>
      </c>
      <c r="AS321" s="14">
        <f t="shared" si="608"/>
        <v>5158</v>
      </c>
      <c r="AT321" s="14">
        <f t="shared" si="608"/>
        <v>5158</v>
      </c>
      <c r="AU321" s="14">
        <f t="shared" si="608"/>
        <v>5158</v>
      </c>
      <c r="AV321" s="14">
        <f t="shared" si="608"/>
        <v>5158</v>
      </c>
      <c r="AW321" s="14">
        <f>INDEX(属性投放!$DG$6:$DG$85,(卡牌属性!AG321-2)*20+卡牌属性!AL321)</f>
        <v>51615</v>
      </c>
      <c r="AX321" s="14">
        <f t="shared" si="609"/>
        <v>51615</v>
      </c>
      <c r="AY321" s="14">
        <f t="shared" si="609"/>
        <v>51615</v>
      </c>
      <c r="AZ321" s="14">
        <f t="shared" si="609"/>
        <v>51615</v>
      </c>
      <c r="BA321" s="14">
        <f t="shared" si="609"/>
        <v>51615</v>
      </c>
      <c r="BB321" s="14">
        <f>INDEX(属性投放!$DK$6:$DK$85,(卡牌属性!AG321-2)*20+卡牌属性!AL321)</f>
        <v>235</v>
      </c>
      <c r="BC321" s="14">
        <f t="shared" si="610"/>
        <v>235</v>
      </c>
      <c r="BD321" s="14">
        <f t="shared" si="610"/>
        <v>235</v>
      </c>
      <c r="BE321" s="14">
        <f t="shared" si="610"/>
        <v>235</v>
      </c>
      <c r="BF321" s="14">
        <f t="shared" si="610"/>
        <v>235</v>
      </c>
      <c r="BG321" s="14">
        <f>INDEX(属性投放!$DL$6:$DL$85,(卡牌属性!AG321-2)*20+卡牌属性!AL321)</f>
        <v>117</v>
      </c>
      <c r="BH321" s="14">
        <f t="shared" si="611"/>
        <v>117</v>
      </c>
      <c r="BI321" s="14">
        <f t="shared" si="611"/>
        <v>117</v>
      </c>
      <c r="BJ321" s="14">
        <f t="shared" si="611"/>
        <v>117</v>
      </c>
      <c r="BK321" s="14">
        <f t="shared" si="611"/>
        <v>117</v>
      </c>
      <c r="BL321" s="14">
        <f>INDEX(属性投放!$DM$6:$DM$85,(卡牌属性!AG321-2)*20+卡牌属性!AL321)</f>
        <v>1175</v>
      </c>
      <c r="BM321" s="14">
        <f t="shared" si="612"/>
        <v>1175</v>
      </c>
      <c r="BN321" s="14">
        <f t="shared" si="612"/>
        <v>1175</v>
      </c>
      <c r="BO321" s="14">
        <f t="shared" si="612"/>
        <v>1175</v>
      </c>
      <c r="BP321" s="14">
        <f t="shared" si="612"/>
        <v>1175</v>
      </c>
      <c r="BU321" s="13">
        <v>317</v>
      </c>
      <c r="BV321" s="13">
        <f t="shared" si="546"/>
        <v>16</v>
      </c>
      <c r="BW321" s="14">
        <f t="shared" si="547"/>
        <v>4</v>
      </c>
      <c r="BX321" s="14">
        <f t="shared" si="548"/>
        <v>1102016</v>
      </c>
      <c r="BY321" s="14" t="str">
        <f t="shared" si="549"/>
        <v>西方龙17突</v>
      </c>
      <c r="BZ321" s="25" t="s">
        <v>162</v>
      </c>
      <c r="CA321" s="14">
        <v>2</v>
      </c>
      <c r="CB321" s="14">
        <f t="shared" si="550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674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674</v>
      </c>
      <c r="CN321" s="14">
        <f>INDEX(属性投放!$BD$6:$BD$85,(BW321-2)*20+CB321)</f>
        <v>500</v>
      </c>
      <c r="CQ321" s="13">
        <v>317</v>
      </c>
      <c r="CR321" s="13">
        <f t="shared" si="558"/>
        <v>7</v>
      </c>
      <c r="CS321" s="13">
        <f t="shared" si="559"/>
        <v>5</v>
      </c>
      <c r="CT321" s="14">
        <f t="shared" si="560"/>
        <v>4</v>
      </c>
      <c r="CU321" s="14">
        <f t="shared" si="561"/>
        <v>1102007</v>
      </c>
      <c r="CV321" s="14" t="str">
        <f>INDEX($O$6:$O$36,CR321)&amp;"-"&amp;INDEX(属性投放!$AB$7:$AB$36,CX321)&amp;"-魂火-"&amp;CZ321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701</v>
      </c>
      <c r="CZ321" s="14">
        <f>INDEX(属性投放!$AM$7:$AM$58,CS321)</f>
        <v>2</v>
      </c>
      <c r="DA321" s="14">
        <f t="shared" si="551"/>
        <v>5</v>
      </c>
      <c r="DB321" s="14">
        <f>INDEX(属性投放!$AN$7:$AN$58,DA321)</f>
        <v>25</v>
      </c>
      <c r="DC321" s="14" t="s">
        <v>702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703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704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52"/>
        <v>1102016</v>
      </c>
      <c r="DQ321" s="14" t="str">
        <f t="shared" si="553"/>
        <v>西方龙17突</v>
      </c>
      <c r="DR321" s="14">
        <f t="shared" si="562"/>
        <v>6</v>
      </c>
      <c r="DS321" s="14">
        <f t="shared" si="563"/>
        <v>7</v>
      </c>
      <c r="DT321" s="14">
        <f t="shared" si="564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13"/>
        <v>8899</v>
      </c>
      <c r="EC321" s="14">
        <f t="shared" si="614"/>
        <v>9958</v>
      </c>
      <c r="ED321" s="14">
        <f t="shared" si="615"/>
        <v>10445</v>
      </c>
      <c r="EE321" s="14">
        <f t="shared" si="616"/>
        <v>10445</v>
      </c>
      <c r="EF321" s="14">
        <f t="shared" si="617"/>
        <v>10995</v>
      </c>
      <c r="EG321" s="14">
        <f t="shared" si="618"/>
        <v>4914</v>
      </c>
      <c r="EH321" s="14">
        <f t="shared" si="619"/>
        <v>5153</v>
      </c>
      <c r="EI321" s="14">
        <f t="shared" si="620"/>
        <v>5153</v>
      </c>
      <c r="EJ321" s="14">
        <f t="shared" si="621"/>
        <v>5390</v>
      </c>
      <c r="EK321" s="14">
        <f t="shared" si="622"/>
        <v>6110</v>
      </c>
      <c r="EL321" s="14">
        <f t="shared" si="623"/>
        <v>102700</v>
      </c>
      <c r="EM321" s="14">
        <f t="shared" si="624"/>
        <v>107950</v>
      </c>
      <c r="EN321" s="14">
        <f t="shared" si="625"/>
        <v>107950</v>
      </c>
      <c r="EO321" s="14">
        <f t="shared" si="626"/>
        <v>122550</v>
      </c>
      <c r="EP321" s="14">
        <f t="shared" si="627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  <c r="FF321" s="14">
        <f>INDEX(属性投放!$BP$6:$BP$85,(卡牌属性!$DU321-2)*20+卡牌属性!$DV321)</f>
        <v>1350</v>
      </c>
      <c r="FG321" s="14">
        <f>INDEX(属性投放!$BP$6:$BP$85,(卡牌属性!$DU321-2)*20+卡牌属性!$DV321)</f>
        <v>1350</v>
      </c>
      <c r="FH321" s="14">
        <f>INDEX(属性投放!$BP$6:$BP$85,(卡牌属性!$DU321-2)*20+卡牌属性!$DV321)</f>
        <v>1350</v>
      </c>
      <c r="FI321" s="14">
        <f>INDEX(属性投放!$BP$6:$BP$85,(卡牌属性!$DU321-2)*20+卡牌属性!$DV321)</f>
        <v>1350</v>
      </c>
      <c r="FJ321" s="14">
        <f>INDEX(属性投放!$BP$6:$BP$85,(卡牌属性!$DU321-2)*20+卡牌属性!$DV321)</f>
        <v>1350</v>
      </c>
      <c r="FK321" s="14">
        <f>INDEX(属性投放!$BQ$6:$BQ$85,(卡牌属性!$DU321-2)*20+卡牌属性!$DV321)</f>
        <v>675</v>
      </c>
      <c r="FL321" s="14">
        <f>INDEX(属性投放!$BQ$6:$BQ$85,(卡牌属性!$DU321-2)*20+卡牌属性!$DV321)</f>
        <v>675</v>
      </c>
      <c r="FM321" s="14">
        <f>INDEX(属性投放!$BQ$6:$BQ$85,(卡牌属性!$DU321-2)*20+卡牌属性!$DV321)</f>
        <v>675</v>
      </c>
      <c r="FN321" s="14">
        <f>INDEX(属性投放!$BQ$6:$BQ$85,(卡牌属性!$DU321-2)*20+卡牌属性!$DV321)</f>
        <v>675</v>
      </c>
      <c r="FO321" s="14">
        <f>INDEX(属性投放!$BQ$6:$BQ$85,(卡牌属性!$DU321-2)*20+卡牌属性!$DV321)</f>
        <v>675</v>
      </c>
      <c r="FP321" s="14">
        <f>INDEX(属性投放!$BR$6:$BR$85,(卡牌属性!$DU321-2)*20+卡牌属性!$DV321)</f>
        <v>13500</v>
      </c>
      <c r="FQ321" s="14">
        <f>INDEX(属性投放!$BR$6:$BR$85,(卡牌属性!$DU321-2)*20+卡牌属性!$DV321)</f>
        <v>13500</v>
      </c>
      <c r="FR321" s="14">
        <f>INDEX(属性投放!$BR$6:$BR$85,(卡牌属性!$DU321-2)*20+卡牌属性!$DV321)</f>
        <v>13500</v>
      </c>
      <c r="FS321" s="14">
        <f>INDEX(属性投放!$BR$6:$BR$85,(卡牌属性!$DU321-2)*20+卡牌属性!$DV321)</f>
        <v>13500</v>
      </c>
      <c r="FT321" s="14">
        <f>INDEX(属性投放!$BR$6:$BR$85,(卡牌属性!$DU321-2)*20+卡牌属性!$DV321)</f>
        <v>13500</v>
      </c>
    </row>
    <row r="322" spans="31:176" ht="16.5" x14ac:dyDescent="0.2">
      <c r="AE322" s="13">
        <v>318</v>
      </c>
      <c r="AF322" s="13">
        <f t="shared" si="557"/>
        <v>16</v>
      </c>
      <c r="AG322" s="13">
        <f t="shared" si="542"/>
        <v>2</v>
      </c>
      <c r="AH322" s="14">
        <f t="shared" si="543"/>
        <v>1101041</v>
      </c>
      <c r="AI322" s="14" t="str">
        <f t="shared" si="544"/>
        <v>常服夏玲18突</v>
      </c>
      <c r="AJ322" s="25" t="s">
        <v>162</v>
      </c>
      <c r="AK322" s="14">
        <v>1</v>
      </c>
      <c r="AL322" s="14">
        <f t="shared" si="545"/>
        <v>18</v>
      </c>
      <c r="AM322" s="14">
        <f>INDEX(属性投放!$DE$6:$DE$85,(卡牌属性!AG322-2)*20+卡牌属性!AL322)</f>
        <v>11171</v>
      </c>
      <c r="AN322" s="14">
        <f t="shared" si="607"/>
        <v>11171</v>
      </c>
      <c r="AO322" s="14">
        <f t="shared" si="607"/>
        <v>11171</v>
      </c>
      <c r="AP322" s="14">
        <f t="shared" si="607"/>
        <v>11171</v>
      </c>
      <c r="AQ322" s="14">
        <f t="shared" si="607"/>
        <v>11171</v>
      </c>
      <c r="AR322" s="14">
        <f>INDEX(属性投放!$DF$6:$DF$85,(卡牌属性!AG322-2)*20+卡牌属性!AL322)</f>
        <v>5577</v>
      </c>
      <c r="AS322" s="14">
        <f t="shared" si="608"/>
        <v>5577</v>
      </c>
      <c r="AT322" s="14">
        <f t="shared" si="608"/>
        <v>5577</v>
      </c>
      <c r="AU322" s="14">
        <f t="shared" si="608"/>
        <v>5577</v>
      </c>
      <c r="AV322" s="14">
        <f t="shared" si="608"/>
        <v>5577</v>
      </c>
      <c r="AW322" s="14">
        <f>INDEX(属性投放!$DG$6:$DG$85,(卡牌属性!AG322-2)*20+卡牌属性!AL322)</f>
        <v>55805</v>
      </c>
      <c r="AX322" s="14">
        <f t="shared" si="609"/>
        <v>55805</v>
      </c>
      <c r="AY322" s="14">
        <f t="shared" si="609"/>
        <v>55805</v>
      </c>
      <c r="AZ322" s="14">
        <f t="shared" si="609"/>
        <v>55805</v>
      </c>
      <c r="BA322" s="14">
        <f t="shared" si="609"/>
        <v>55805</v>
      </c>
      <c r="BB322" s="14">
        <f>INDEX(属性投放!$DK$6:$DK$85,(卡牌属性!AG322-2)*20+卡牌属性!AL322)</f>
        <v>235</v>
      </c>
      <c r="BC322" s="14">
        <f t="shared" si="610"/>
        <v>235</v>
      </c>
      <c r="BD322" s="14">
        <f t="shared" si="610"/>
        <v>235</v>
      </c>
      <c r="BE322" s="14">
        <f t="shared" si="610"/>
        <v>235</v>
      </c>
      <c r="BF322" s="14">
        <f t="shared" si="610"/>
        <v>235</v>
      </c>
      <c r="BG322" s="14">
        <f>INDEX(属性投放!$DL$6:$DL$85,(卡牌属性!AG322-2)*20+卡牌属性!AL322)</f>
        <v>117</v>
      </c>
      <c r="BH322" s="14">
        <f t="shared" si="611"/>
        <v>117</v>
      </c>
      <c r="BI322" s="14">
        <f t="shared" si="611"/>
        <v>117</v>
      </c>
      <c r="BJ322" s="14">
        <f t="shared" si="611"/>
        <v>117</v>
      </c>
      <c r="BK322" s="14">
        <f t="shared" si="611"/>
        <v>117</v>
      </c>
      <c r="BL322" s="14">
        <f>INDEX(属性投放!$DM$6:$DM$85,(卡牌属性!AG322-2)*20+卡牌属性!AL322)</f>
        <v>1175</v>
      </c>
      <c r="BM322" s="14">
        <f t="shared" si="612"/>
        <v>1175</v>
      </c>
      <c r="BN322" s="14">
        <f t="shared" si="612"/>
        <v>1175</v>
      </c>
      <c r="BO322" s="14">
        <f t="shared" si="612"/>
        <v>1175</v>
      </c>
      <c r="BP322" s="14">
        <f t="shared" si="612"/>
        <v>1175</v>
      </c>
      <c r="BU322" s="13">
        <v>318</v>
      </c>
      <c r="BV322" s="13">
        <f t="shared" si="546"/>
        <v>16</v>
      </c>
      <c r="BW322" s="14">
        <f t="shared" si="547"/>
        <v>4</v>
      </c>
      <c r="BX322" s="14">
        <f t="shared" si="548"/>
        <v>1102016</v>
      </c>
      <c r="BY322" s="14" t="str">
        <f t="shared" si="549"/>
        <v>西方龙18突</v>
      </c>
      <c r="BZ322" s="25" t="s">
        <v>162</v>
      </c>
      <c r="CA322" s="14">
        <v>2</v>
      </c>
      <c r="CB322" s="14">
        <f t="shared" si="550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674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674</v>
      </c>
      <c r="CN322" s="14">
        <f>INDEX(属性投放!$BD$6:$BD$85,(BW322-2)*20+CB322)</f>
        <v>500</v>
      </c>
      <c r="CQ322" s="13">
        <v>318</v>
      </c>
      <c r="CR322" s="13">
        <f t="shared" si="558"/>
        <v>7</v>
      </c>
      <c r="CS322" s="13">
        <f t="shared" si="559"/>
        <v>6</v>
      </c>
      <c r="CT322" s="14">
        <f t="shared" si="560"/>
        <v>4</v>
      </c>
      <c r="CU322" s="14">
        <f t="shared" si="561"/>
        <v>1102007</v>
      </c>
      <c r="CV322" s="14" t="str">
        <f>INDEX($O$6:$O$36,CR322)&amp;"-"&amp;INDEX(属性投放!$AB$7:$AB$36,CX322)&amp;"-魂火-"&amp;CZ322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701</v>
      </c>
      <c r="CZ322" s="14">
        <f>INDEX(属性投放!$AM$7:$AM$58,CS322)</f>
        <v>1</v>
      </c>
      <c r="DA322" s="14">
        <f t="shared" si="551"/>
        <v>6</v>
      </c>
      <c r="DB322" s="14">
        <f>INDEX(属性投放!$AN$7:$AN$58,DA322)</f>
        <v>30</v>
      </c>
      <c r="DC322" s="14" t="s">
        <v>702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703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704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52"/>
        <v>1102016</v>
      </c>
      <c r="DQ322" s="14" t="str">
        <f t="shared" si="553"/>
        <v>西方龙18突</v>
      </c>
      <c r="DR322" s="14">
        <f t="shared" si="562"/>
        <v>6</v>
      </c>
      <c r="DS322" s="14">
        <f t="shared" si="563"/>
        <v>7</v>
      </c>
      <c r="DT322" s="14">
        <f t="shared" si="564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13"/>
        <v>10529</v>
      </c>
      <c r="EC322" s="14">
        <f t="shared" si="614"/>
        <v>11708</v>
      </c>
      <c r="ED322" s="14">
        <f t="shared" si="615"/>
        <v>12275</v>
      </c>
      <c r="EE322" s="14">
        <f t="shared" si="616"/>
        <v>12275</v>
      </c>
      <c r="EF322" s="14">
        <f t="shared" si="617"/>
        <v>12945</v>
      </c>
      <c r="EG322" s="14">
        <f t="shared" si="618"/>
        <v>5789</v>
      </c>
      <c r="EH322" s="14">
        <f t="shared" si="619"/>
        <v>6068</v>
      </c>
      <c r="EI322" s="14">
        <f t="shared" si="620"/>
        <v>6068</v>
      </c>
      <c r="EJ322" s="14">
        <f t="shared" si="621"/>
        <v>6369</v>
      </c>
      <c r="EK322" s="14">
        <f t="shared" si="622"/>
        <v>7185</v>
      </c>
      <c r="EL322" s="14">
        <f t="shared" si="623"/>
        <v>121000</v>
      </c>
      <c r="EM322" s="14">
        <f t="shared" si="624"/>
        <v>127450</v>
      </c>
      <c r="EN322" s="14">
        <f t="shared" si="625"/>
        <v>127450</v>
      </c>
      <c r="EO322" s="14">
        <f t="shared" si="626"/>
        <v>144050</v>
      </c>
      <c r="EP322" s="14">
        <f t="shared" si="627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  <c r="FF322" s="14">
        <f>INDEX(属性投放!$BP$6:$BP$85,(卡牌属性!$DU322-2)*20+卡牌属性!$DV322)</f>
        <v>2350</v>
      </c>
      <c r="FG322" s="14">
        <f>INDEX(属性投放!$BP$6:$BP$85,(卡牌属性!$DU322-2)*20+卡牌属性!$DV322)</f>
        <v>2350</v>
      </c>
      <c r="FH322" s="14">
        <f>INDEX(属性投放!$BP$6:$BP$85,(卡牌属性!$DU322-2)*20+卡牌属性!$DV322)</f>
        <v>2350</v>
      </c>
      <c r="FI322" s="14">
        <f>INDEX(属性投放!$BP$6:$BP$85,(卡牌属性!$DU322-2)*20+卡牌属性!$DV322)</f>
        <v>2350</v>
      </c>
      <c r="FJ322" s="14">
        <f>INDEX(属性投放!$BP$6:$BP$85,(卡牌属性!$DU322-2)*20+卡牌属性!$DV322)</f>
        <v>2350</v>
      </c>
      <c r="FK322" s="14">
        <f>INDEX(属性投放!$BQ$6:$BQ$85,(卡牌属性!$DU322-2)*20+卡牌属性!$DV322)</f>
        <v>1175</v>
      </c>
      <c r="FL322" s="14">
        <f>INDEX(属性投放!$BQ$6:$BQ$85,(卡牌属性!$DU322-2)*20+卡牌属性!$DV322)</f>
        <v>1175</v>
      </c>
      <c r="FM322" s="14">
        <f>INDEX(属性投放!$BQ$6:$BQ$85,(卡牌属性!$DU322-2)*20+卡牌属性!$DV322)</f>
        <v>1175</v>
      </c>
      <c r="FN322" s="14">
        <f>INDEX(属性投放!$BQ$6:$BQ$85,(卡牌属性!$DU322-2)*20+卡牌属性!$DV322)</f>
        <v>1175</v>
      </c>
      <c r="FO322" s="14">
        <f>INDEX(属性投放!$BQ$6:$BQ$85,(卡牌属性!$DU322-2)*20+卡牌属性!$DV322)</f>
        <v>1175</v>
      </c>
      <c r="FP322" s="14">
        <f>INDEX(属性投放!$BR$6:$BR$85,(卡牌属性!$DU322-2)*20+卡牌属性!$DV322)</f>
        <v>23500</v>
      </c>
      <c r="FQ322" s="14">
        <f>INDEX(属性投放!$BR$6:$BR$85,(卡牌属性!$DU322-2)*20+卡牌属性!$DV322)</f>
        <v>23500</v>
      </c>
      <c r="FR322" s="14">
        <f>INDEX(属性投放!$BR$6:$BR$85,(卡牌属性!$DU322-2)*20+卡牌属性!$DV322)</f>
        <v>23500</v>
      </c>
      <c r="FS322" s="14">
        <f>INDEX(属性投放!$BR$6:$BR$85,(卡牌属性!$DU322-2)*20+卡牌属性!$DV322)</f>
        <v>23500</v>
      </c>
      <c r="FT322" s="14">
        <f>INDEX(属性投放!$BR$6:$BR$85,(卡牌属性!$DU322-2)*20+卡牌属性!$DV322)</f>
        <v>23500</v>
      </c>
    </row>
    <row r="323" spans="31:176" ht="16.5" x14ac:dyDescent="0.2">
      <c r="AE323" s="13">
        <v>319</v>
      </c>
      <c r="AF323" s="13">
        <f t="shared" si="557"/>
        <v>16</v>
      </c>
      <c r="AG323" s="13">
        <f t="shared" si="542"/>
        <v>2</v>
      </c>
      <c r="AH323" s="14">
        <f t="shared" si="543"/>
        <v>1101041</v>
      </c>
      <c r="AI323" s="14" t="str">
        <f t="shared" si="544"/>
        <v>常服夏玲19突</v>
      </c>
      <c r="AJ323" s="25" t="s">
        <v>162</v>
      </c>
      <c r="AK323" s="14">
        <v>1</v>
      </c>
      <c r="AL323" s="14">
        <f t="shared" si="545"/>
        <v>19</v>
      </c>
      <c r="AM323" s="14">
        <f>INDEX(属性投放!$DE$6:$DE$85,(卡牌属性!AG323-2)*20+卡牌属性!AL323)</f>
        <v>17884</v>
      </c>
      <c r="AN323" s="14">
        <f t="shared" si="607"/>
        <v>17884</v>
      </c>
      <c r="AO323" s="14">
        <f t="shared" si="607"/>
        <v>17884</v>
      </c>
      <c r="AP323" s="14">
        <f t="shared" si="607"/>
        <v>17884</v>
      </c>
      <c r="AQ323" s="14">
        <f t="shared" si="607"/>
        <v>17884</v>
      </c>
      <c r="AR323" s="14">
        <f>INDEX(属性投放!$DF$6:$DF$85,(卡牌属性!AG323-2)*20+卡牌属性!AL323)</f>
        <v>8921</v>
      </c>
      <c r="AS323" s="14">
        <f t="shared" si="608"/>
        <v>8921</v>
      </c>
      <c r="AT323" s="14">
        <f t="shared" si="608"/>
        <v>8921</v>
      </c>
      <c r="AU323" s="14">
        <f t="shared" si="608"/>
        <v>8921</v>
      </c>
      <c r="AV323" s="14">
        <f t="shared" si="608"/>
        <v>8921</v>
      </c>
      <c r="AW323" s="14">
        <f>INDEX(属性投放!$DG$6:$DG$85,(卡牌属性!AG323-2)*20+卡牌属性!AL323)</f>
        <v>89370</v>
      </c>
      <c r="AX323" s="14">
        <f t="shared" si="609"/>
        <v>89370</v>
      </c>
      <c r="AY323" s="14">
        <f t="shared" si="609"/>
        <v>89370</v>
      </c>
      <c r="AZ323" s="14">
        <f t="shared" si="609"/>
        <v>89370</v>
      </c>
      <c r="BA323" s="14">
        <f t="shared" si="609"/>
        <v>89370</v>
      </c>
      <c r="BB323" s="14">
        <f>INDEX(属性投放!$DK$6:$DK$85,(卡牌属性!AG323-2)*20+卡牌属性!AL323)</f>
        <v>462</v>
      </c>
      <c r="BC323" s="14">
        <f t="shared" si="610"/>
        <v>462</v>
      </c>
      <c r="BD323" s="14">
        <f t="shared" si="610"/>
        <v>462</v>
      </c>
      <c r="BE323" s="14">
        <f t="shared" si="610"/>
        <v>462</v>
      </c>
      <c r="BF323" s="14">
        <f t="shared" si="610"/>
        <v>462</v>
      </c>
      <c r="BG323" s="14">
        <f>INDEX(属性投放!$DL$6:$DL$85,(卡牌属性!AG323-2)*20+卡牌属性!AL323)</f>
        <v>231</v>
      </c>
      <c r="BH323" s="14">
        <f t="shared" si="611"/>
        <v>231</v>
      </c>
      <c r="BI323" s="14">
        <f t="shared" si="611"/>
        <v>231</v>
      </c>
      <c r="BJ323" s="14">
        <f t="shared" si="611"/>
        <v>231</v>
      </c>
      <c r="BK323" s="14">
        <f t="shared" si="611"/>
        <v>231</v>
      </c>
      <c r="BL323" s="14">
        <f>INDEX(属性投放!$DM$6:$DM$85,(卡牌属性!AG323-2)*20+卡牌属性!AL323)</f>
        <v>2310</v>
      </c>
      <c r="BM323" s="14">
        <f t="shared" si="612"/>
        <v>2310</v>
      </c>
      <c r="BN323" s="14">
        <f t="shared" si="612"/>
        <v>2310</v>
      </c>
      <c r="BO323" s="14">
        <f t="shared" si="612"/>
        <v>2310</v>
      </c>
      <c r="BP323" s="14">
        <f t="shared" si="612"/>
        <v>2310</v>
      </c>
      <c r="BU323" s="13">
        <v>319</v>
      </c>
      <c r="BV323" s="13">
        <f t="shared" si="546"/>
        <v>16</v>
      </c>
      <c r="BW323" s="14">
        <f t="shared" si="547"/>
        <v>4</v>
      </c>
      <c r="BX323" s="14">
        <f t="shared" si="548"/>
        <v>1102016</v>
      </c>
      <c r="BY323" s="14" t="str">
        <f t="shared" si="549"/>
        <v>西方龙19突</v>
      </c>
      <c r="BZ323" s="25" t="s">
        <v>162</v>
      </c>
      <c r="CA323" s="14">
        <v>2</v>
      </c>
      <c r="CB323" s="14">
        <f t="shared" si="550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674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674</v>
      </c>
      <c r="CN323" s="14">
        <f>INDEX(属性投放!$BD$6:$BD$85,(BW323-2)*20+CB323)</f>
        <v>750</v>
      </c>
      <c r="CQ323" s="13">
        <v>319</v>
      </c>
      <c r="CR323" s="13">
        <f t="shared" si="558"/>
        <v>7</v>
      </c>
      <c r="CS323" s="13">
        <f t="shared" si="559"/>
        <v>7</v>
      </c>
      <c r="CT323" s="14">
        <f t="shared" si="560"/>
        <v>4</v>
      </c>
      <c r="CU323" s="14">
        <f t="shared" si="561"/>
        <v>1102007</v>
      </c>
      <c r="CV323" s="14" t="str">
        <f>INDEX($O$6:$O$36,CR323)&amp;"-"&amp;INDEX(属性投放!$AB$7:$AB$36,CX323)&amp;"-魂火-"&amp;CZ323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701</v>
      </c>
      <c r="CZ323" s="14">
        <f>INDEX(属性投放!$AM$7:$AM$58,CS323)</f>
        <v>2</v>
      </c>
      <c r="DA323" s="14">
        <f t="shared" si="551"/>
        <v>7</v>
      </c>
      <c r="DB323" s="14">
        <f>INDEX(属性投放!$AN$7:$AN$58,DA323)</f>
        <v>35</v>
      </c>
      <c r="DC323" s="14" t="s">
        <v>702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703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704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52"/>
        <v>1102016</v>
      </c>
      <c r="DQ323" s="14" t="str">
        <f t="shared" si="553"/>
        <v>西方龙19突</v>
      </c>
      <c r="DR323" s="14">
        <f t="shared" si="562"/>
        <v>6</v>
      </c>
      <c r="DS323" s="14">
        <f t="shared" si="563"/>
        <v>7</v>
      </c>
      <c r="DT323" s="14">
        <f t="shared" si="564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13"/>
        <v>13124</v>
      </c>
      <c r="EC323" s="14">
        <f t="shared" si="614"/>
        <v>14408</v>
      </c>
      <c r="ED323" s="14">
        <f t="shared" si="615"/>
        <v>15045</v>
      </c>
      <c r="EE323" s="14">
        <f t="shared" si="616"/>
        <v>15045</v>
      </c>
      <c r="EF323" s="14">
        <f t="shared" si="617"/>
        <v>15820</v>
      </c>
      <c r="EG323" s="14">
        <f t="shared" si="618"/>
        <v>7139</v>
      </c>
      <c r="EH323" s="14">
        <f t="shared" si="619"/>
        <v>7453</v>
      </c>
      <c r="EI323" s="14">
        <f t="shared" si="620"/>
        <v>7453</v>
      </c>
      <c r="EJ323" s="14">
        <f t="shared" si="621"/>
        <v>7810</v>
      </c>
      <c r="EK323" s="14">
        <f t="shared" si="622"/>
        <v>8710</v>
      </c>
      <c r="EL323" s="14">
        <f t="shared" si="623"/>
        <v>148700</v>
      </c>
      <c r="EM323" s="14">
        <f t="shared" si="624"/>
        <v>156200</v>
      </c>
      <c r="EN323" s="14">
        <f t="shared" si="625"/>
        <v>156200</v>
      </c>
      <c r="EO323" s="14">
        <f t="shared" si="626"/>
        <v>174550</v>
      </c>
      <c r="EP323" s="14">
        <f t="shared" si="627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  <c r="FF323" s="14">
        <f>INDEX(属性投放!$BP$6:$BP$85,(卡牌属性!$DU323-2)*20+卡牌属性!$DV323)</f>
        <v>2350</v>
      </c>
      <c r="FG323" s="14">
        <f>INDEX(属性投放!$BP$6:$BP$85,(卡牌属性!$DU323-2)*20+卡牌属性!$DV323)</f>
        <v>2350</v>
      </c>
      <c r="FH323" s="14">
        <f>INDEX(属性投放!$BP$6:$BP$85,(卡牌属性!$DU323-2)*20+卡牌属性!$DV323)</f>
        <v>2350</v>
      </c>
      <c r="FI323" s="14">
        <f>INDEX(属性投放!$BP$6:$BP$85,(卡牌属性!$DU323-2)*20+卡牌属性!$DV323)</f>
        <v>2350</v>
      </c>
      <c r="FJ323" s="14">
        <f>INDEX(属性投放!$BP$6:$BP$85,(卡牌属性!$DU323-2)*20+卡牌属性!$DV323)</f>
        <v>2350</v>
      </c>
      <c r="FK323" s="14">
        <f>INDEX(属性投放!$BQ$6:$BQ$85,(卡牌属性!$DU323-2)*20+卡牌属性!$DV323)</f>
        <v>1175</v>
      </c>
      <c r="FL323" s="14">
        <f>INDEX(属性投放!$BQ$6:$BQ$85,(卡牌属性!$DU323-2)*20+卡牌属性!$DV323)</f>
        <v>1175</v>
      </c>
      <c r="FM323" s="14">
        <f>INDEX(属性投放!$BQ$6:$BQ$85,(卡牌属性!$DU323-2)*20+卡牌属性!$DV323)</f>
        <v>1175</v>
      </c>
      <c r="FN323" s="14">
        <f>INDEX(属性投放!$BQ$6:$BQ$85,(卡牌属性!$DU323-2)*20+卡牌属性!$DV323)</f>
        <v>1175</v>
      </c>
      <c r="FO323" s="14">
        <f>INDEX(属性投放!$BQ$6:$BQ$85,(卡牌属性!$DU323-2)*20+卡牌属性!$DV323)</f>
        <v>1175</v>
      </c>
      <c r="FP323" s="14">
        <f>INDEX(属性投放!$BR$6:$BR$85,(卡牌属性!$DU323-2)*20+卡牌属性!$DV323)</f>
        <v>23500</v>
      </c>
      <c r="FQ323" s="14">
        <f>INDEX(属性投放!$BR$6:$BR$85,(卡牌属性!$DU323-2)*20+卡牌属性!$DV323)</f>
        <v>23500</v>
      </c>
      <c r="FR323" s="14">
        <f>INDEX(属性投放!$BR$6:$BR$85,(卡牌属性!$DU323-2)*20+卡牌属性!$DV323)</f>
        <v>23500</v>
      </c>
      <c r="FS323" s="14">
        <f>INDEX(属性投放!$BR$6:$BR$85,(卡牌属性!$DU323-2)*20+卡牌属性!$DV323)</f>
        <v>23500</v>
      </c>
      <c r="FT323" s="14">
        <f>INDEX(属性投放!$BR$6:$BR$85,(卡牌属性!$DU323-2)*20+卡牌属性!$DV323)</f>
        <v>23500</v>
      </c>
    </row>
    <row r="324" spans="31:176" ht="16.5" x14ac:dyDescent="0.2">
      <c r="AE324" s="13">
        <v>320</v>
      </c>
      <c r="AF324" s="13">
        <f t="shared" si="557"/>
        <v>16</v>
      </c>
      <c r="AG324" s="13">
        <f t="shared" si="542"/>
        <v>2</v>
      </c>
      <c r="AH324" s="14">
        <f t="shared" si="543"/>
        <v>1101041</v>
      </c>
      <c r="AI324" s="14" t="str">
        <f t="shared" si="544"/>
        <v>常服夏玲20突</v>
      </c>
      <c r="AJ324" s="25" t="s">
        <v>162</v>
      </c>
      <c r="AK324" s="14">
        <v>1</v>
      </c>
      <c r="AL324" s="14">
        <f t="shared" si="545"/>
        <v>20</v>
      </c>
      <c r="AM324" s="14">
        <f>INDEX(属性投放!$DE$6:$DE$85,(卡牌属性!AG324-2)*20+卡牌属性!AL324)</f>
        <v>18874</v>
      </c>
      <c r="AN324" s="14">
        <f t="shared" si="607"/>
        <v>18874</v>
      </c>
      <c r="AO324" s="14">
        <f t="shared" si="607"/>
        <v>18874</v>
      </c>
      <c r="AP324" s="14">
        <f t="shared" si="607"/>
        <v>18874</v>
      </c>
      <c r="AQ324" s="14">
        <f t="shared" si="607"/>
        <v>18874</v>
      </c>
      <c r="AR324" s="14">
        <f>INDEX(属性投放!$DF$6:$DF$85,(卡牌属性!AG324-2)*20+卡牌属性!AL324)</f>
        <v>9417</v>
      </c>
      <c r="AS324" s="14">
        <f t="shared" si="608"/>
        <v>9417</v>
      </c>
      <c r="AT324" s="14">
        <f t="shared" si="608"/>
        <v>9417</v>
      </c>
      <c r="AU324" s="14">
        <f t="shared" si="608"/>
        <v>9417</v>
      </c>
      <c r="AV324" s="14">
        <f t="shared" si="608"/>
        <v>9417</v>
      </c>
      <c r="AW324" s="14">
        <f>INDEX(属性投放!$DG$6:$DG$85,(卡牌属性!AG324-2)*20+卡牌属性!AL324)</f>
        <v>94320</v>
      </c>
      <c r="AX324" s="14">
        <f t="shared" si="609"/>
        <v>94320</v>
      </c>
      <c r="AY324" s="14">
        <f t="shared" si="609"/>
        <v>94320</v>
      </c>
      <c r="AZ324" s="14">
        <f t="shared" si="609"/>
        <v>94320</v>
      </c>
      <c r="BA324" s="14">
        <f t="shared" si="609"/>
        <v>94320</v>
      </c>
      <c r="BB324" s="14">
        <f>INDEX(属性投放!$DK$6:$DK$85,(卡牌属性!AG324-2)*20+卡牌属性!AL324)</f>
        <v>462</v>
      </c>
      <c r="BC324" s="14">
        <f t="shared" si="610"/>
        <v>462</v>
      </c>
      <c r="BD324" s="14">
        <f t="shared" si="610"/>
        <v>462</v>
      </c>
      <c r="BE324" s="14">
        <f t="shared" si="610"/>
        <v>462</v>
      </c>
      <c r="BF324" s="14">
        <f t="shared" si="610"/>
        <v>462</v>
      </c>
      <c r="BG324" s="14">
        <f>INDEX(属性投放!$DL$6:$DL$85,(卡牌属性!AG324-2)*20+卡牌属性!AL324)</f>
        <v>231</v>
      </c>
      <c r="BH324" s="14">
        <f t="shared" si="611"/>
        <v>231</v>
      </c>
      <c r="BI324" s="14">
        <f t="shared" si="611"/>
        <v>231</v>
      </c>
      <c r="BJ324" s="14">
        <f t="shared" si="611"/>
        <v>231</v>
      </c>
      <c r="BK324" s="14">
        <f t="shared" si="611"/>
        <v>231</v>
      </c>
      <c r="BL324" s="14">
        <f>INDEX(属性投放!$DM$6:$DM$85,(卡牌属性!AG324-2)*20+卡牌属性!AL324)</f>
        <v>2310</v>
      </c>
      <c r="BM324" s="14">
        <f t="shared" si="612"/>
        <v>2310</v>
      </c>
      <c r="BN324" s="14">
        <f t="shared" si="612"/>
        <v>2310</v>
      </c>
      <c r="BO324" s="14">
        <f t="shared" si="612"/>
        <v>2310</v>
      </c>
      <c r="BP324" s="14">
        <f t="shared" si="612"/>
        <v>2310</v>
      </c>
      <c r="BU324" s="13">
        <v>320</v>
      </c>
      <c r="BV324" s="13">
        <f t="shared" si="546"/>
        <v>16</v>
      </c>
      <c r="BW324" s="14">
        <f t="shared" si="547"/>
        <v>4</v>
      </c>
      <c r="BX324" s="14">
        <f t="shared" si="548"/>
        <v>1102016</v>
      </c>
      <c r="BY324" s="14" t="str">
        <f t="shared" si="549"/>
        <v>西方龙20突</v>
      </c>
      <c r="BZ324" s="25" t="s">
        <v>162</v>
      </c>
      <c r="CA324" s="14">
        <v>2</v>
      </c>
      <c r="CB324" s="14">
        <f t="shared" si="550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674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674</v>
      </c>
      <c r="CN324" s="14">
        <f>INDEX(属性投放!$BD$6:$BD$85,(BW324-2)*20+CB324)</f>
        <v>750</v>
      </c>
      <c r="CQ324" s="13">
        <v>320</v>
      </c>
      <c r="CR324" s="13">
        <f t="shared" si="558"/>
        <v>7</v>
      </c>
      <c r="CS324" s="13">
        <f t="shared" si="559"/>
        <v>8</v>
      </c>
      <c r="CT324" s="14">
        <f t="shared" si="560"/>
        <v>4</v>
      </c>
      <c r="CU324" s="14">
        <f t="shared" si="561"/>
        <v>1102007</v>
      </c>
      <c r="CV324" s="14" t="str">
        <f>INDEX($O$6:$O$36,CR324)&amp;"-"&amp;INDEX(属性投放!$AB$7:$AB$36,CX324)&amp;"-魂火-"&amp;CZ324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701</v>
      </c>
      <c r="CZ324" s="14">
        <f>INDEX(属性投放!$AM$7:$AM$58,CS324)</f>
        <v>1</v>
      </c>
      <c r="DA324" s="14">
        <f t="shared" si="551"/>
        <v>8</v>
      </c>
      <c r="DB324" s="14">
        <f>INDEX(属性投放!$AN$7:$AN$58,DA324)</f>
        <v>40</v>
      </c>
      <c r="DC324" s="14" t="s">
        <v>702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703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704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52"/>
        <v>1102016</v>
      </c>
      <c r="DQ324" s="14" t="str">
        <f t="shared" si="553"/>
        <v>西方龙20突</v>
      </c>
      <c r="DR324" s="14">
        <f t="shared" si="562"/>
        <v>6</v>
      </c>
      <c r="DS324" s="14">
        <f t="shared" si="563"/>
        <v>7</v>
      </c>
      <c r="DT324" s="14">
        <f t="shared" si="564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13"/>
        <v>15834</v>
      </c>
      <c r="EC324" s="14">
        <f t="shared" si="614"/>
        <v>17358</v>
      </c>
      <c r="ED324" s="14">
        <f t="shared" si="615"/>
        <v>18035</v>
      </c>
      <c r="EE324" s="14">
        <f t="shared" si="616"/>
        <v>18035</v>
      </c>
      <c r="EF324" s="14">
        <f t="shared" si="617"/>
        <v>18970</v>
      </c>
      <c r="EG324" s="14">
        <f t="shared" si="618"/>
        <v>8618</v>
      </c>
      <c r="EH324" s="14">
        <f t="shared" si="619"/>
        <v>8948</v>
      </c>
      <c r="EI324" s="14">
        <f t="shared" si="620"/>
        <v>8948</v>
      </c>
      <c r="EJ324" s="14">
        <f t="shared" si="621"/>
        <v>9385</v>
      </c>
      <c r="EK324" s="14">
        <f t="shared" si="622"/>
        <v>10485</v>
      </c>
      <c r="EL324" s="14">
        <f t="shared" si="623"/>
        <v>178600</v>
      </c>
      <c r="EM324" s="14">
        <f t="shared" si="624"/>
        <v>187700</v>
      </c>
      <c r="EN324" s="14">
        <f t="shared" si="625"/>
        <v>187700</v>
      </c>
      <c r="EO324" s="14">
        <f t="shared" si="626"/>
        <v>210050</v>
      </c>
      <c r="EP324" s="14">
        <f t="shared" si="627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  <c r="FF324" s="14">
        <f>INDEX(属性投放!$BP$6:$BP$85,(卡牌属性!$DU324-2)*20+卡牌属性!$DV324)</f>
        <v>2500</v>
      </c>
      <c r="FG324" s="14">
        <f>INDEX(属性投放!$BP$6:$BP$85,(卡牌属性!$DU324-2)*20+卡牌属性!$DV324)</f>
        <v>2500</v>
      </c>
      <c r="FH324" s="14">
        <f>INDEX(属性投放!$BP$6:$BP$85,(卡牌属性!$DU324-2)*20+卡牌属性!$DV324)</f>
        <v>2500</v>
      </c>
      <c r="FI324" s="14">
        <f>INDEX(属性投放!$BP$6:$BP$85,(卡牌属性!$DU324-2)*20+卡牌属性!$DV324)</f>
        <v>2500</v>
      </c>
      <c r="FJ324" s="14">
        <f>INDEX(属性投放!$BP$6:$BP$85,(卡牌属性!$DU324-2)*20+卡牌属性!$DV324)</f>
        <v>2500</v>
      </c>
      <c r="FK324" s="14">
        <f>INDEX(属性投放!$BQ$6:$BQ$85,(卡牌属性!$DU324-2)*20+卡牌属性!$DV324)</f>
        <v>1250</v>
      </c>
      <c r="FL324" s="14">
        <f>INDEX(属性投放!$BQ$6:$BQ$85,(卡牌属性!$DU324-2)*20+卡牌属性!$DV324)</f>
        <v>1250</v>
      </c>
      <c r="FM324" s="14">
        <f>INDEX(属性投放!$BQ$6:$BQ$85,(卡牌属性!$DU324-2)*20+卡牌属性!$DV324)</f>
        <v>1250</v>
      </c>
      <c r="FN324" s="14">
        <f>INDEX(属性投放!$BQ$6:$BQ$85,(卡牌属性!$DU324-2)*20+卡牌属性!$DV324)</f>
        <v>1250</v>
      </c>
      <c r="FO324" s="14">
        <f>INDEX(属性投放!$BQ$6:$BQ$85,(卡牌属性!$DU324-2)*20+卡牌属性!$DV324)</f>
        <v>1250</v>
      </c>
      <c r="FP324" s="14">
        <f>INDEX(属性投放!$BR$6:$BR$85,(卡牌属性!$DU324-2)*20+卡牌属性!$DV324)</f>
        <v>25000</v>
      </c>
      <c r="FQ324" s="14">
        <f>INDEX(属性投放!$BR$6:$BR$85,(卡牌属性!$DU324-2)*20+卡牌属性!$DV324)</f>
        <v>25000</v>
      </c>
      <c r="FR324" s="14">
        <f>INDEX(属性投放!$BR$6:$BR$85,(卡牌属性!$DU324-2)*20+卡牌属性!$DV324)</f>
        <v>25000</v>
      </c>
      <c r="FS324" s="14">
        <f>INDEX(属性投放!$BR$6:$BR$85,(卡牌属性!$DU324-2)*20+卡牌属性!$DV324)</f>
        <v>25000</v>
      </c>
      <c r="FT324" s="14">
        <f>INDEX(属性投放!$BR$6:$BR$85,(卡牌属性!$DU324-2)*20+卡牌属性!$DV324)</f>
        <v>25000</v>
      </c>
    </row>
    <row r="325" spans="31:176" ht="16.5" x14ac:dyDescent="0.2">
      <c r="AE325" s="13">
        <v>321</v>
      </c>
      <c r="AF325" s="13">
        <f t="shared" si="557"/>
        <v>17</v>
      </c>
      <c r="AG325" s="13">
        <f t="shared" ref="AG325:AG388" si="628">INDEX($D$6:$D$43,AF325)</f>
        <v>4</v>
      </c>
      <c r="AH325" s="14">
        <f t="shared" ref="AH325:AH388" si="629">INDEX($A$5:$A$43,AF325+1)</f>
        <v>1101016</v>
      </c>
      <c r="AI325" s="14" t="str">
        <f t="shared" ref="AI325:AI388" si="630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31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32">$AM325</f>
        <v>120</v>
      </c>
      <c r="AO325" s="14">
        <f t="shared" si="632"/>
        <v>120</v>
      </c>
      <c r="AP325" s="14">
        <f t="shared" si="632"/>
        <v>120</v>
      </c>
      <c r="AQ325" s="14">
        <f t="shared" si="632"/>
        <v>120</v>
      </c>
      <c r="AR325" s="14">
        <f>INDEX(属性投放!$DF$6:$DF$85,(卡牌属性!AG325-2)*20+卡牌属性!AL325)</f>
        <v>20</v>
      </c>
      <c r="AS325" s="14">
        <f t="shared" ref="AS325:AV344" si="633">$AR325</f>
        <v>20</v>
      </c>
      <c r="AT325" s="14">
        <f t="shared" si="633"/>
        <v>20</v>
      </c>
      <c r="AU325" s="14">
        <f t="shared" si="633"/>
        <v>20</v>
      </c>
      <c r="AV325" s="14">
        <f t="shared" si="633"/>
        <v>20</v>
      </c>
      <c r="AW325" s="14">
        <f>INDEX(属性投放!$DG$6:$DG$85,(卡牌属性!AG325-2)*20+卡牌属性!AL325)</f>
        <v>500</v>
      </c>
      <c r="AX325" s="14">
        <f t="shared" ref="AX325:BA344" si="634">$AW325</f>
        <v>500</v>
      </c>
      <c r="AY325" s="14">
        <f t="shared" si="634"/>
        <v>500</v>
      </c>
      <c r="AZ325" s="14">
        <f t="shared" si="634"/>
        <v>500</v>
      </c>
      <c r="BA325" s="14">
        <f t="shared" si="634"/>
        <v>500</v>
      </c>
      <c r="BB325" s="14">
        <f>INDEX(属性投放!$DK$6:$DK$85,(卡牌属性!AG325-2)*20+卡牌属性!AL325)</f>
        <v>13</v>
      </c>
      <c r="BC325" s="14">
        <f t="shared" ref="BC325:BF344" si="635">$BB325</f>
        <v>13</v>
      </c>
      <c r="BD325" s="14">
        <f t="shared" si="635"/>
        <v>13</v>
      </c>
      <c r="BE325" s="14">
        <f t="shared" si="635"/>
        <v>13</v>
      </c>
      <c r="BF325" s="14">
        <f t="shared" si="635"/>
        <v>13</v>
      </c>
      <c r="BG325" s="14">
        <f>INDEX(属性投放!$DL$6:$DL$85,(卡牌属性!AG325-2)*20+卡牌属性!AL325)</f>
        <v>6</v>
      </c>
      <c r="BH325" s="14">
        <f t="shared" ref="BH325:BK344" si="636">$BG325</f>
        <v>6</v>
      </c>
      <c r="BI325" s="14">
        <f t="shared" si="636"/>
        <v>6</v>
      </c>
      <c r="BJ325" s="14">
        <f t="shared" si="636"/>
        <v>6</v>
      </c>
      <c r="BK325" s="14">
        <f t="shared" si="636"/>
        <v>6</v>
      </c>
      <c r="BL325" s="14">
        <f>INDEX(属性投放!$DM$6:$DM$85,(卡牌属性!AG325-2)*20+卡牌属性!AL325)</f>
        <v>65</v>
      </c>
      <c r="BM325" s="14">
        <f t="shared" ref="BM325:BP344" si="637">$BL325</f>
        <v>65</v>
      </c>
      <c r="BN325" s="14">
        <f t="shared" si="637"/>
        <v>65</v>
      </c>
      <c r="BO325" s="14">
        <f t="shared" si="637"/>
        <v>65</v>
      </c>
      <c r="BP325" s="14">
        <f t="shared" si="637"/>
        <v>65</v>
      </c>
      <c r="BU325" s="13">
        <v>321</v>
      </c>
      <c r="BV325" s="13">
        <f t="shared" ref="BV325:BV388" si="638">MATCH(BU325-1,$S$5:$S$43,1)</f>
        <v>17</v>
      </c>
      <c r="BW325" s="14">
        <f t="shared" ref="BW325:BW388" si="639">INDEX($Q$6:$Q$43,BV325)</f>
        <v>3</v>
      </c>
      <c r="BX325" s="14">
        <f t="shared" ref="BX325:BX388" si="640">INDEX($N$6:$N$33,BV325)</f>
        <v>1102017</v>
      </c>
      <c r="BY325" s="14" t="str">
        <f t="shared" ref="BY325:BY388" si="641">INDEX($O$6:$O$33,BV325)&amp;CB325&amp;"突"</f>
        <v>飞廉1突</v>
      </c>
      <c r="BZ325" s="25" t="s">
        <v>162</v>
      </c>
      <c r="CA325" s="14">
        <v>2</v>
      </c>
      <c r="CB325" s="14">
        <f t="shared" ref="CB325:CB388" si="642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674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674</v>
      </c>
      <c r="CN325" s="14">
        <f>INDEX(属性投放!$BD$6:$BD$85,(BW325-2)*20+CB325)</f>
        <v>80</v>
      </c>
      <c r="CQ325" s="13">
        <v>321</v>
      </c>
      <c r="CR325" s="13">
        <f t="shared" si="558"/>
        <v>7</v>
      </c>
      <c r="CS325" s="13">
        <f t="shared" si="559"/>
        <v>9</v>
      </c>
      <c r="CT325" s="14">
        <f t="shared" si="560"/>
        <v>4</v>
      </c>
      <c r="CU325" s="14">
        <f t="shared" si="561"/>
        <v>1102007</v>
      </c>
      <c r="CV325" s="14" t="str">
        <f>INDEX($O$6:$O$36,CR325)&amp;"-"&amp;INDEX(属性投放!$AB$7:$AB$36,CX325)&amp;"-魂火-"&amp;CZ325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701</v>
      </c>
      <c r="CZ325" s="14">
        <f>INDEX(属性投放!$AM$7:$AM$58,CS325)</f>
        <v>2</v>
      </c>
      <c r="DA325" s="14">
        <f t="shared" ref="DA325:DA388" si="643">CS325</f>
        <v>9</v>
      </c>
      <c r="DB325" s="14">
        <f>INDEX(属性投放!$AN$7:$AN$58,DA325)</f>
        <v>42</v>
      </c>
      <c r="DC325" s="14" t="s">
        <v>702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703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704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4">BX325</f>
        <v>1102017</v>
      </c>
      <c r="DQ325" s="14" t="str">
        <f t="shared" ref="DQ325:DQ388" si="645">BY325</f>
        <v>飞廉1突</v>
      </c>
      <c r="DR325" s="14">
        <f t="shared" si="562"/>
        <v>6</v>
      </c>
      <c r="DS325" s="14">
        <f t="shared" si="563"/>
        <v>6</v>
      </c>
      <c r="DT325" s="14">
        <f t="shared" si="564"/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  <c r="FF325" s="14">
        <f>INDEX(属性投放!$BP$6:$BP$85,(卡牌属性!$DU325-2)*20+卡牌属性!$DV325)</f>
        <v>35</v>
      </c>
      <c r="FG325" s="14">
        <f>INDEX(属性投放!$BP$6:$BP$85,(卡牌属性!$DU325-2)*20+卡牌属性!$DV325)</f>
        <v>35</v>
      </c>
      <c r="FH325" s="14">
        <f>INDEX(属性投放!$BP$6:$BP$85,(卡牌属性!$DU325-2)*20+卡牌属性!$DV325)</f>
        <v>35</v>
      </c>
      <c r="FI325" s="14">
        <f>INDEX(属性投放!$BP$6:$BP$85,(卡牌属性!$DU325-2)*20+卡牌属性!$DV325)</f>
        <v>35</v>
      </c>
      <c r="FJ325" s="14">
        <f>INDEX(属性投放!$BP$6:$BP$85,(卡牌属性!$DU325-2)*20+卡牌属性!$DV325)</f>
        <v>35</v>
      </c>
      <c r="FK325" s="14">
        <f>INDEX(属性投放!$BQ$6:$BQ$85,(卡牌属性!$DU325-2)*20+卡牌属性!$DV325)</f>
        <v>18</v>
      </c>
      <c r="FL325" s="14">
        <f>INDEX(属性投放!$BQ$6:$BQ$85,(卡牌属性!$DU325-2)*20+卡牌属性!$DV325)</f>
        <v>18</v>
      </c>
      <c r="FM325" s="14">
        <f>INDEX(属性投放!$BQ$6:$BQ$85,(卡牌属性!$DU325-2)*20+卡牌属性!$DV325)</f>
        <v>18</v>
      </c>
      <c r="FN325" s="14">
        <f>INDEX(属性投放!$BQ$6:$BQ$85,(卡牌属性!$DU325-2)*20+卡牌属性!$DV325)</f>
        <v>18</v>
      </c>
      <c r="FO325" s="14">
        <f>INDEX(属性投放!$BQ$6:$BQ$85,(卡牌属性!$DU325-2)*20+卡牌属性!$DV325)</f>
        <v>18</v>
      </c>
      <c r="FP325" s="14">
        <f>INDEX(属性投放!$BR$6:$BR$85,(卡牌属性!$DU325-2)*20+卡牌属性!$DV325)</f>
        <v>350</v>
      </c>
      <c r="FQ325" s="14">
        <f>INDEX(属性投放!$BR$6:$BR$85,(卡牌属性!$DU325-2)*20+卡牌属性!$DV325)</f>
        <v>350</v>
      </c>
      <c r="FR325" s="14">
        <f>INDEX(属性投放!$BR$6:$BR$85,(卡牌属性!$DU325-2)*20+卡牌属性!$DV325)</f>
        <v>350</v>
      </c>
      <c r="FS325" s="14">
        <f>INDEX(属性投放!$BR$6:$BR$85,(卡牌属性!$DU325-2)*20+卡牌属性!$DV325)</f>
        <v>350</v>
      </c>
      <c r="FT325" s="14">
        <f>INDEX(属性投放!$BR$6:$BR$85,(卡牌属性!$DU325-2)*20+卡牌属性!$DV325)</f>
        <v>350</v>
      </c>
    </row>
    <row r="326" spans="31:176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8"/>
        <v>4</v>
      </c>
      <c r="AH326" s="14">
        <f t="shared" si="629"/>
        <v>1101016</v>
      </c>
      <c r="AI326" s="14" t="str">
        <f t="shared" si="630"/>
        <v>秦王攻2突</v>
      </c>
      <c r="AJ326" s="25" t="s">
        <v>162</v>
      </c>
      <c r="AK326" s="14">
        <v>3</v>
      </c>
      <c r="AL326" s="14">
        <f t="shared" si="631"/>
        <v>2</v>
      </c>
      <c r="AM326" s="14">
        <f>INDEX(属性投放!$DE$6:$DE$85,(卡牌属性!AG326-2)*20+卡牌属性!AL326)</f>
        <v>250</v>
      </c>
      <c r="AN326" s="14">
        <f t="shared" si="632"/>
        <v>250</v>
      </c>
      <c r="AO326" s="14">
        <f t="shared" si="632"/>
        <v>250</v>
      </c>
      <c r="AP326" s="14">
        <f t="shared" si="632"/>
        <v>250</v>
      </c>
      <c r="AQ326" s="14">
        <f t="shared" si="632"/>
        <v>250</v>
      </c>
      <c r="AR326" s="14">
        <f>INDEX(属性投放!$DF$6:$DF$85,(卡牌属性!AG326-2)*20+卡牌属性!AL326)</f>
        <v>80</v>
      </c>
      <c r="AS326" s="14">
        <f t="shared" si="633"/>
        <v>80</v>
      </c>
      <c r="AT326" s="14">
        <f t="shared" si="633"/>
        <v>80</v>
      </c>
      <c r="AU326" s="14">
        <f t="shared" si="633"/>
        <v>80</v>
      </c>
      <c r="AV326" s="14">
        <f t="shared" si="633"/>
        <v>80</v>
      </c>
      <c r="AW326" s="14">
        <f>INDEX(属性投放!$DG$6:$DG$85,(卡牌属性!AG326-2)*20+卡牌属性!AL326)</f>
        <v>1150</v>
      </c>
      <c r="AX326" s="14">
        <f t="shared" si="634"/>
        <v>1150</v>
      </c>
      <c r="AY326" s="14">
        <f t="shared" si="634"/>
        <v>1150</v>
      </c>
      <c r="AZ326" s="14">
        <f t="shared" si="634"/>
        <v>1150</v>
      </c>
      <c r="BA326" s="14">
        <f t="shared" si="634"/>
        <v>1150</v>
      </c>
      <c r="BB326" s="14">
        <f>INDEX(属性投放!$DK$6:$DK$85,(卡牌属性!AG326-2)*20+卡牌属性!AL326)</f>
        <v>26</v>
      </c>
      <c r="BC326" s="14">
        <f t="shared" si="635"/>
        <v>26</v>
      </c>
      <c r="BD326" s="14">
        <f t="shared" si="635"/>
        <v>26</v>
      </c>
      <c r="BE326" s="14">
        <f t="shared" si="635"/>
        <v>26</v>
      </c>
      <c r="BF326" s="14">
        <f t="shared" si="635"/>
        <v>26</v>
      </c>
      <c r="BG326" s="14">
        <f>INDEX(属性投放!$DL$6:$DL$85,(卡牌属性!AG326-2)*20+卡牌属性!AL326)</f>
        <v>14</v>
      </c>
      <c r="BH326" s="14">
        <f t="shared" si="636"/>
        <v>14</v>
      </c>
      <c r="BI326" s="14">
        <f t="shared" si="636"/>
        <v>14</v>
      </c>
      <c r="BJ326" s="14">
        <f t="shared" si="636"/>
        <v>14</v>
      </c>
      <c r="BK326" s="14">
        <f t="shared" si="636"/>
        <v>14</v>
      </c>
      <c r="BL326" s="14">
        <f>INDEX(属性投放!$DM$6:$DM$85,(卡牌属性!AG326-2)*20+卡牌属性!AL326)</f>
        <v>130</v>
      </c>
      <c r="BM326" s="14">
        <f t="shared" si="637"/>
        <v>130</v>
      </c>
      <c r="BN326" s="14">
        <f t="shared" si="637"/>
        <v>130</v>
      </c>
      <c r="BO326" s="14">
        <f t="shared" si="637"/>
        <v>130</v>
      </c>
      <c r="BP326" s="14">
        <f t="shared" si="637"/>
        <v>130</v>
      </c>
      <c r="BU326" s="13">
        <v>322</v>
      </c>
      <c r="BV326" s="13">
        <f t="shared" si="638"/>
        <v>17</v>
      </c>
      <c r="BW326" s="14">
        <f t="shared" si="639"/>
        <v>3</v>
      </c>
      <c r="BX326" s="14">
        <f t="shared" si="640"/>
        <v>1102017</v>
      </c>
      <c r="BY326" s="14" t="str">
        <f t="shared" si="641"/>
        <v>飞廉2突</v>
      </c>
      <c r="BZ326" s="25" t="s">
        <v>162</v>
      </c>
      <c r="CA326" s="14">
        <v>2</v>
      </c>
      <c r="CB326" s="14">
        <f t="shared" si="642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674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674</v>
      </c>
      <c r="CN326" s="14">
        <f>INDEX(属性投放!$BD$6:$BD$85,(BW326-2)*20+CB326)</f>
        <v>100</v>
      </c>
      <c r="CQ326" s="13">
        <v>322</v>
      </c>
      <c r="CR326" s="13">
        <f t="shared" ref="CR326:CR389" si="650">MATCH(CQ326-1,$U$5:$U$36,1)</f>
        <v>7</v>
      </c>
      <c r="CS326" s="13">
        <f t="shared" ref="CS326:CS389" si="651">CQ326-(CR326-1)*52</f>
        <v>10</v>
      </c>
      <c r="CT326" s="14">
        <f t="shared" ref="CT326:CT389" si="652">INDEX($Q$6:$Q$36,CR326)</f>
        <v>4</v>
      </c>
      <c r="CU326" s="14">
        <f t="shared" ref="CU326:CU389" si="653">INDEX($N$6:$N$36,CR326)</f>
        <v>1102007</v>
      </c>
      <c r="CV326" s="14" t="str">
        <f>INDEX($O$6:$O$36,CR326)&amp;"-"&amp;INDEX(属性投放!$AB$7:$AB$36,CX326)&amp;"-魂火-"&amp;CZ326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701</v>
      </c>
      <c r="CZ326" s="14">
        <f>INDEX(属性投放!$AM$7:$AM$58,CS326)</f>
        <v>1</v>
      </c>
      <c r="DA326" s="14">
        <f t="shared" si="643"/>
        <v>10</v>
      </c>
      <c r="DB326" s="14">
        <f>INDEX(属性投放!$AN$7:$AN$58,DA326)</f>
        <v>45</v>
      </c>
      <c r="DC326" s="14" t="s">
        <v>702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703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704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4"/>
        <v>1102017</v>
      </c>
      <c r="DQ326" s="14" t="str">
        <f t="shared" si="645"/>
        <v>飞廉2突</v>
      </c>
      <c r="DR326" s="14">
        <f t="shared" ref="DR326:DR389" si="654">INDEX(Y$6:Y$33,$BV326)</f>
        <v>6</v>
      </c>
      <c r="DS326" s="14">
        <f t="shared" ref="DS326:DS389" si="655">INDEX(Z$6:Z$33,$BV326)</f>
        <v>6</v>
      </c>
      <c r="DT326" s="14">
        <f t="shared" ref="DT326:DT389" si="656">INDEX(AA$6:AA$33,$BV326)</f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7">EB325+$DY325+EQ325*$DX325</f>
        <v>275</v>
      </c>
      <c r="EC326" s="14">
        <f t="shared" ref="EC326:EC344" si="658">EC325+$DY325+ER325*$DX325</f>
        <v>333</v>
      </c>
      <c r="ED326" s="14">
        <f t="shared" ref="ED326:ED344" si="659">ED325+$DY325+ES325*$DX325</f>
        <v>387</v>
      </c>
      <c r="EE326" s="14">
        <f t="shared" ref="EE326:EE344" si="660">EE325+$DY325+ET325*$DX325</f>
        <v>387</v>
      </c>
      <c r="EF326" s="14">
        <f t="shared" ref="EF326:EF344" si="661">EF325+$DY325+EU325*$DX325</f>
        <v>445</v>
      </c>
      <c r="EG326" s="14">
        <f t="shared" ref="EG326:EG344" si="662">EG325+$DZ325+EV325*$DX325</f>
        <v>73</v>
      </c>
      <c r="EH326" s="14">
        <f t="shared" ref="EH326:EH344" si="663">EH325+$DZ325+EW325*$DX325</f>
        <v>82</v>
      </c>
      <c r="EI326" s="14">
        <f t="shared" ref="EI326:EI344" si="664">EI325+$DZ325+EX325*$DX325</f>
        <v>82</v>
      </c>
      <c r="EJ326" s="14">
        <f t="shared" ref="EJ326:EJ344" si="665">EJ325+$DZ325+EY325*$DX325</f>
        <v>91</v>
      </c>
      <c r="EK326" s="14">
        <f t="shared" ref="EK326:EK344" si="666">EK325+$DZ325+EZ325*$DX325</f>
        <v>100</v>
      </c>
      <c r="EL326" s="14">
        <f t="shared" ref="EL326:EL344" si="667">EL325+$EA325+FA325*$DX325</f>
        <v>940</v>
      </c>
      <c r="EM326" s="14">
        <f t="shared" ref="EM326:EM344" si="668">EM325+$EA325+FB325*$DX325</f>
        <v>1070</v>
      </c>
      <c r="EN326" s="14">
        <f t="shared" ref="EN326:EN344" si="669">EN325+$EA325+FC325*$DX325</f>
        <v>1070</v>
      </c>
      <c r="EO326" s="14">
        <f t="shared" ref="EO326:EO344" si="670">EO325+$EA325+FD325*$DX325</f>
        <v>1450</v>
      </c>
      <c r="EP326" s="14">
        <f t="shared" ref="EP326:EP344" si="671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  <c r="FF326" s="14">
        <f>INDEX(属性投放!$BP$6:$BP$85,(卡牌属性!$DU326-2)*20+卡牌属性!$DV326)</f>
        <v>45</v>
      </c>
      <c r="FG326" s="14">
        <f>INDEX(属性投放!$BP$6:$BP$85,(卡牌属性!$DU326-2)*20+卡牌属性!$DV326)</f>
        <v>45</v>
      </c>
      <c r="FH326" s="14">
        <f>INDEX(属性投放!$BP$6:$BP$85,(卡牌属性!$DU326-2)*20+卡牌属性!$DV326)</f>
        <v>45</v>
      </c>
      <c r="FI326" s="14">
        <f>INDEX(属性投放!$BP$6:$BP$85,(卡牌属性!$DU326-2)*20+卡牌属性!$DV326)</f>
        <v>45</v>
      </c>
      <c r="FJ326" s="14">
        <f>INDEX(属性投放!$BP$6:$BP$85,(卡牌属性!$DU326-2)*20+卡牌属性!$DV326)</f>
        <v>45</v>
      </c>
      <c r="FK326" s="14">
        <f>INDEX(属性投放!$BQ$6:$BQ$85,(卡牌属性!$DU326-2)*20+卡牌属性!$DV326)</f>
        <v>23</v>
      </c>
      <c r="FL326" s="14">
        <f>INDEX(属性投放!$BQ$6:$BQ$85,(卡牌属性!$DU326-2)*20+卡牌属性!$DV326)</f>
        <v>23</v>
      </c>
      <c r="FM326" s="14">
        <f>INDEX(属性投放!$BQ$6:$BQ$85,(卡牌属性!$DU326-2)*20+卡牌属性!$DV326)</f>
        <v>23</v>
      </c>
      <c r="FN326" s="14">
        <f>INDEX(属性投放!$BQ$6:$BQ$85,(卡牌属性!$DU326-2)*20+卡牌属性!$DV326)</f>
        <v>23</v>
      </c>
      <c r="FO326" s="14">
        <f>INDEX(属性投放!$BQ$6:$BQ$85,(卡牌属性!$DU326-2)*20+卡牌属性!$DV326)</f>
        <v>23</v>
      </c>
      <c r="FP326" s="14">
        <f>INDEX(属性投放!$BR$6:$BR$85,(卡牌属性!$DU326-2)*20+卡牌属性!$DV326)</f>
        <v>450</v>
      </c>
      <c r="FQ326" s="14">
        <f>INDEX(属性投放!$BR$6:$BR$85,(卡牌属性!$DU326-2)*20+卡牌属性!$DV326)</f>
        <v>450</v>
      </c>
      <c r="FR326" s="14">
        <f>INDEX(属性投放!$BR$6:$BR$85,(卡牌属性!$DU326-2)*20+卡牌属性!$DV326)</f>
        <v>450</v>
      </c>
      <c r="FS326" s="14">
        <f>INDEX(属性投放!$BR$6:$BR$85,(卡牌属性!$DU326-2)*20+卡牌属性!$DV326)</f>
        <v>450</v>
      </c>
      <c r="FT326" s="14">
        <f>INDEX(属性投放!$BR$6:$BR$85,(卡牌属性!$DU326-2)*20+卡牌属性!$DV326)</f>
        <v>450</v>
      </c>
    </row>
    <row r="327" spans="31:176" ht="16.5" x14ac:dyDescent="0.2">
      <c r="AE327" s="13">
        <v>323</v>
      </c>
      <c r="AF327" s="13">
        <f t="shared" si="649"/>
        <v>17</v>
      </c>
      <c r="AG327" s="13">
        <f t="shared" si="628"/>
        <v>4</v>
      </c>
      <c r="AH327" s="14">
        <f t="shared" si="629"/>
        <v>1101016</v>
      </c>
      <c r="AI327" s="14" t="str">
        <f t="shared" si="630"/>
        <v>秦王攻3突</v>
      </c>
      <c r="AJ327" s="25" t="s">
        <v>162</v>
      </c>
      <c r="AK327" s="14">
        <v>4</v>
      </c>
      <c r="AL327" s="14">
        <f t="shared" si="631"/>
        <v>3</v>
      </c>
      <c r="AM327" s="14">
        <f>INDEX(属性投放!$DE$6:$DE$85,(卡牌属性!AG327-2)*20+卡牌属性!AL327)</f>
        <v>316</v>
      </c>
      <c r="AN327" s="14">
        <f t="shared" si="632"/>
        <v>316</v>
      </c>
      <c r="AO327" s="14">
        <f t="shared" si="632"/>
        <v>316</v>
      </c>
      <c r="AP327" s="14">
        <f t="shared" si="632"/>
        <v>316</v>
      </c>
      <c r="AQ327" s="14">
        <f t="shared" si="632"/>
        <v>316</v>
      </c>
      <c r="AR327" s="14">
        <f>INDEX(属性投放!$DF$6:$DF$85,(卡牌属性!AG327-2)*20+卡牌属性!AL327)</f>
        <v>114</v>
      </c>
      <c r="AS327" s="14">
        <f t="shared" si="633"/>
        <v>114</v>
      </c>
      <c r="AT327" s="14">
        <f t="shared" si="633"/>
        <v>114</v>
      </c>
      <c r="AU327" s="14">
        <f t="shared" si="633"/>
        <v>114</v>
      </c>
      <c r="AV327" s="14">
        <f t="shared" si="633"/>
        <v>114</v>
      </c>
      <c r="AW327" s="14">
        <f>INDEX(属性投放!$DG$6:$DG$85,(卡牌属性!AG327-2)*20+卡牌属性!AL327)</f>
        <v>1480</v>
      </c>
      <c r="AX327" s="14">
        <f t="shared" si="634"/>
        <v>1480</v>
      </c>
      <c r="AY327" s="14">
        <f t="shared" si="634"/>
        <v>1480</v>
      </c>
      <c r="AZ327" s="14">
        <f t="shared" si="634"/>
        <v>1480</v>
      </c>
      <c r="BA327" s="14">
        <f t="shared" si="634"/>
        <v>1480</v>
      </c>
      <c r="BB327" s="14">
        <f>INDEX(属性投放!$DK$6:$DK$85,(卡牌属性!AG327-2)*20+卡牌属性!AL327)</f>
        <v>26</v>
      </c>
      <c r="BC327" s="14">
        <f t="shared" si="635"/>
        <v>26</v>
      </c>
      <c r="BD327" s="14">
        <f t="shared" si="635"/>
        <v>26</v>
      </c>
      <c r="BE327" s="14">
        <f t="shared" si="635"/>
        <v>26</v>
      </c>
      <c r="BF327" s="14">
        <f t="shared" si="635"/>
        <v>26</v>
      </c>
      <c r="BG327" s="14">
        <f>INDEX(属性投放!$DL$6:$DL$85,(卡牌属性!AG327-2)*20+卡牌属性!AL327)</f>
        <v>14</v>
      </c>
      <c r="BH327" s="14">
        <f t="shared" si="636"/>
        <v>14</v>
      </c>
      <c r="BI327" s="14">
        <f t="shared" si="636"/>
        <v>14</v>
      </c>
      <c r="BJ327" s="14">
        <f t="shared" si="636"/>
        <v>14</v>
      </c>
      <c r="BK327" s="14">
        <f t="shared" si="636"/>
        <v>14</v>
      </c>
      <c r="BL327" s="14">
        <f>INDEX(属性投放!$DM$6:$DM$85,(卡牌属性!AG327-2)*20+卡牌属性!AL327)</f>
        <v>130</v>
      </c>
      <c r="BM327" s="14">
        <f t="shared" si="637"/>
        <v>130</v>
      </c>
      <c r="BN327" s="14">
        <f t="shared" si="637"/>
        <v>130</v>
      </c>
      <c r="BO327" s="14">
        <f t="shared" si="637"/>
        <v>130</v>
      </c>
      <c r="BP327" s="14">
        <f t="shared" si="637"/>
        <v>130</v>
      </c>
      <c r="BU327" s="13">
        <v>323</v>
      </c>
      <c r="BV327" s="13">
        <f t="shared" si="638"/>
        <v>17</v>
      </c>
      <c r="BW327" s="14">
        <f t="shared" si="639"/>
        <v>3</v>
      </c>
      <c r="BX327" s="14">
        <f t="shared" si="640"/>
        <v>1102017</v>
      </c>
      <c r="BY327" s="14" t="str">
        <f t="shared" si="641"/>
        <v>飞廉3突</v>
      </c>
      <c r="BZ327" s="25" t="s">
        <v>162</v>
      </c>
      <c r="CA327" s="14">
        <v>2</v>
      </c>
      <c r="CB327" s="14">
        <f t="shared" si="642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674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674</v>
      </c>
      <c r="CN327" s="14">
        <f>INDEX(属性投放!$BD$6:$BD$85,(BW327-2)*20+CB327)</f>
        <v>100</v>
      </c>
      <c r="CQ327" s="13">
        <v>323</v>
      </c>
      <c r="CR327" s="13">
        <f t="shared" si="650"/>
        <v>7</v>
      </c>
      <c r="CS327" s="13">
        <f t="shared" si="651"/>
        <v>11</v>
      </c>
      <c r="CT327" s="14">
        <f t="shared" si="652"/>
        <v>4</v>
      </c>
      <c r="CU327" s="14">
        <f t="shared" si="653"/>
        <v>1102007</v>
      </c>
      <c r="CV327" s="14" t="str">
        <f>INDEX($O$6:$O$36,CR327)&amp;"-"&amp;INDEX(属性投放!$AB$7:$AB$36,CX327)&amp;"-魂火-"&amp;CZ327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701</v>
      </c>
      <c r="CZ327" s="14">
        <f>INDEX(属性投放!$AM$7:$AM$58,CS327)</f>
        <v>2</v>
      </c>
      <c r="DA327" s="14">
        <f t="shared" si="643"/>
        <v>11</v>
      </c>
      <c r="DB327" s="14">
        <f>INDEX(属性投放!$AN$7:$AN$58,DA327)</f>
        <v>47</v>
      </c>
      <c r="DC327" s="14" t="s">
        <v>702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703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704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4"/>
        <v>1102017</v>
      </c>
      <c r="DQ327" s="14" t="str">
        <f t="shared" si="645"/>
        <v>飞廉3突</v>
      </c>
      <c r="DR327" s="14">
        <f t="shared" si="654"/>
        <v>6</v>
      </c>
      <c r="DS327" s="14">
        <f t="shared" si="655"/>
        <v>6</v>
      </c>
      <c r="DT327" s="14">
        <f t="shared" si="656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7"/>
        <v>440</v>
      </c>
      <c r="EC327" s="14">
        <f t="shared" si="658"/>
        <v>528</v>
      </c>
      <c r="ED327" s="14">
        <f t="shared" si="659"/>
        <v>602</v>
      </c>
      <c r="EE327" s="14">
        <f t="shared" si="660"/>
        <v>602</v>
      </c>
      <c r="EF327" s="14">
        <f t="shared" si="661"/>
        <v>690</v>
      </c>
      <c r="EG327" s="14">
        <f t="shared" si="662"/>
        <v>156</v>
      </c>
      <c r="EH327" s="14">
        <f t="shared" si="663"/>
        <v>185</v>
      </c>
      <c r="EI327" s="14">
        <f t="shared" si="664"/>
        <v>185</v>
      </c>
      <c r="EJ327" s="14">
        <f t="shared" si="665"/>
        <v>204</v>
      </c>
      <c r="EK327" s="14">
        <f t="shared" si="666"/>
        <v>223</v>
      </c>
      <c r="EL327" s="14">
        <f t="shared" si="667"/>
        <v>2190</v>
      </c>
      <c r="EM327" s="14">
        <f t="shared" si="668"/>
        <v>2520</v>
      </c>
      <c r="EN327" s="14">
        <f t="shared" si="669"/>
        <v>2520</v>
      </c>
      <c r="EO327" s="14">
        <f t="shared" si="670"/>
        <v>3100</v>
      </c>
      <c r="EP327" s="14">
        <f t="shared" si="671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  <c r="FF327" s="14">
        <f>INDEX(属性投放!$BP$6:$BP$85,(卡牌属性!$DU327-2)*20+卡牌属性!$DV327)</f>
        <v>75</v>
      </c>
      <c r="FG327" s="14">
        <f>INDEX(属性投放!$BP$6:$BP$85,(卡牌属性!$DU327-2)*20+卡牌属性!$DV327)</f>
        <v>75</v>
      </c>
      <c r="FH327" s="14">
        <f>INDEX(属性投放!$BP$6:$BP$85,(卡牌属性!$DU327-2)*20+卡牌属性!$DV327)</f>
        <v>75</v>
      </c>
      <c r="FI327" s="14">
        <f>INDEX(属性投放!$BP$6:$BP$85,(卡牌属性!$DU327-2)*20+卡牌属性!$DV327)</f>
        <v>75</v>
      </c>
      <c r="FJ327" s="14">
        <f>INDEX(属性投放!$BP$6:$BP$85,(卡牌属性!$DU327-2)*20+卡牌属性!$DV327)</f>
        <v>75</v>
      </c>
      <c r="FK327" s="14">
        <f>INDEX(属性投放!$BQ$6:$BQ$85,(卡牌属性!$DU327-2)*20+卡牌属性!$DV327)</f>
        <v>38</v>
      </c>
      <c r="FL327" s="14">
        <f>INDEX(属性投放!$BQ$6:$BQ$85,(卡牌属性!$DU327-2)*20+卡牌属性!$DV327)</f>
        <v>38</v>
      </c>
      <c r="FM327" s="14">
        <f>INDEX(属性投放!$BQ$6:$BQ$85,(卡牌属性!$DU327-2)*20+卡牌属性!$DV327)</f>
        <v>38</v>
      </c>
      <c r="FN327" s="14">
        <f>INDEX(属性投放!$BQ$6:$BQ$85,(卡牌属性!$DU327-2)*20+卡牌属性!$DV327)</f>
        <v>38</v>
      </c>
      <c r="FO327" s="14">
        <f>INDEX(属性投放!$BQ$6:$BQ$85,(卡牌属性!$DU327-2)*20+卡牌属性!$DV327)</f>
        <v>38</v>
      </c>
      <c r="FP327" s="14">
        <f>INDEX(属性投放!$BR$6:$BR$85,(卡牌属性!$DU327-2)*20+卡牌属性!$DV327)</f>
        <v>750</v>
      </c>
      <c r="FQ327" s="14">
        <f>INDEX(属性投放!$BR$6:$BR$85,(卡牌属性!$DU327-2)*20+卡牌属性!$DV327)</f>
        <v>750</v>
      </c>
      <c r="FR327" s="14">
        <f>INDEX(属性投放!$BR$6:$BR$85,(卡牌属性!$DU327-2)*20+卡牌属性!$DV327)</f>
        <v>750</v>
      </c>
      <c r="FS327" s="14">
        <f>INDEX(属性投放!$BR$6:$BR$85,(卡牌属性!$DU327-2)*20+卡牌属性!$DV327)</f>
        <v>750</v>
      </c>
      <c r="FT327" s="14">
        <f>INDEX(属性投放!$BR$6:$BR$85,(卡牌属性!$DU327-2)*20+卡牌属性!$DV327)</f>
        <v>750</v>
      </c>
    </row>
    <row r="328" spans="31:176" ht="16.5" x14ac:dyDescent="0.2">
      <c r="AE328" s="13">
        <v>324</v>
      </c>
      <c r="AF328" s="13">
        <f t="shared" si="649"/>
        <v>17</v>
      </c>
      <c r="AG328" s="13">
        <f t="shared" si="628"/>
        <v>4</v>
      </c>
      <c r="AH328" s="14">
        <f t="shared" si="629"/>
        <v>1101016</v>
      </c>
      <c r="AI328" s="14" t="str">
        <f t="shared" si="630"/>
        <v>秦王攻4突</v>
      </c>
      <c r="AJ328" s="25" t="s">
        <v>162</v>
      </c>
      <c r="AK328" s="14">
        <v>5</v>
      </c>
      <c r="AL328" s="14">
        <f t="shared" si="631"/>
        <v>4</v>
      </c>
      <c r="AM328" s="14">
        <f>INDEX(属性投放!$DE$6:$DE$85,(卡牌属性!AG328-2)*20+卡牌属性!AL328)</f>
        <v>642</v>
      </c>
      <c r="AN328" s="14">
        <f t="shared" si="632"/>
        <v>642</v>
      </c>
      <c r="AO328" s="14">
        <f t="shared" si="632"/>
        <v>642</v>
      </c>
      <c r="AP328" s="14">
        <f t="shared" si="632"/>
        <v>642</v>
      </c>
      <c r="AQ328" s="14">
        <f t="shared" si="632"/>
        <v>642</v>
      </c>
      <c r="AR328" s="14">
        <f>INDEX(属性投放!$DF$6:$DF$85,(卡牌属性!AG328-2)*20+卡牌属性!AL328)</f>
        <v>288</v>
      </c>
      <c r="AS328" s="14">
        <f t="shared" si="633"/>
        <v>288</v>
      </c>
      <c r="AT328" s="14">
        <f t="shared" si="633"/>
        <v>288</v>
      </c>
      <c r="AU328" s="14">
        <f t="shared" si="633"/>
        <v>288</v>
      </c>
      <c r="AV328" s="14">
        <f t="shared" si="633"/>
        <v>288</v>
      </c>
      <c r="AW328" s="14">
        <f>INDEX(属性投放!$DG$6:$DG$85,(卡牌属性!AG328-2)*20+卡牌属性!AL328)</f>
        <v>3110</v>
      </c>
      <c r="AX328" s="14">
        <f t="shared" si="634"/>
        <v>3110</v>
      </c>
      <c r="AY328" s="14">
        <f t="shared" si="634"/>
        <v>3110</v>
      </c>
      <c r="AZ328" s="14">
        <f t="shared" si="634"/>
        <v>3110</v>
      </c>
      <c r="BA328" s="14">
        <f t="shared" si="634"/>
        <v>3110</v>
      </c>
      <c r="BB328" s="14">
        <f>INDEX(属性投放!$DK$6:$DK$85,(卡牌属性!AG328-2)*20+卡牌属性!AL328)</f>
        <v>47</v>
      </c>
      <c r="BC328" s="14">
        <f t="shared" si="635"/>
        <v>47</v>
      </c>
      <c r="BD328" s="14">
        <f t="shared" si="635"/>
        <v>47</v>
      </c>
      <c r="BE328" s="14">
        <f t="shared" si="635"/>
        <v>47</v>
      </c>
      <c r="BF328" s="14">
        <f t="shared" si="635"/>
        <v>47</v>
      </c>
      <c r="BG328" s="14">
        <f>INDEX(属性投放!$DL$6:$DL$85,(卡牌属性!AG328-2)*20+卡牌属性!AL328)</f>
        <v>24</v>
      </c>
      <c r="BH328" s="14">
        <f t="shared" si="636"/>
        <v>24</v>
      </c>
      <c r="BI328" s="14">
        <f t="shared" si="636"/>
        <v>24</v>
      </c>
      <c r="BJ328" s="14">
        <f t="shared" si="636"/>
        <v>24</v>
      </c>
      <c r="BK328" s="14">
        <f t="shared" si="636"/>
        <v>24</v>
      </c>
      <c r="BL328" s="14">
        <f>INDEX(属性投放!$DM$6:$DM$85,(卡牌属性!AG328-2)*20+卡牌属性!AL328)</f>
        <v>235</v>
      </c>
      <c r="BM328" s="14">
        <f t="shared" si="637"/>
        <v>235</v>
      </c>
      <c r="BN328" s="14">
        <f t="shared" si="637"/>
        <v>235</v>
      </c>
      <c r="BO328" s="14">
        <f t="shared" si="637"/>
        <v>235</v>
      </c>
      <c r="BP328" s="14">
        <f t="shared" si="637"/>
        <v>235</v>
      </c>
      <c r="BU328" s="13">
        <v>324</v>
      </c>
      <c r="BV328" s="13">
        <f t="shared" si="638"/>
        <v>17</v>
      </c>
      <c r="BW328" s="14">
        <f t="shared" si="639"/>
        <v>3</v>
      </c>
      <c r="BX328" s="14">
        <f t="shared" si="640"/>
        <v>1102017</v>
      </c>
      <c r="BY328" s="14" t="str">
        <f t="shared" si="641"/>
        <v>飞廉4突</v>
      </c>
      <c r="BZ328" s="25" t="s">
        <v>162</v>
      </c>
      <c r="CA328" s="14">
        <v>2</v>
      </c>
      <c r="CB328" s="14">
        <f t="shared" si="642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674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674</v>
      </c>
      <c r="CN328" s="14">
        <f>INDEX(属性投放!$BD$6:$BD$85,(BW328-2)*20+CB328)</f>
        <v>120</v>
      </c>
      <c r="CQ328" s="13">
        <v>324</v>
      </c>
      <c r="CR328" s="13">
        <f t="shared" si="650"/>
        <v>7</v>
      </c>
      <c r="CS328" s="13">
        <f t="shared" si="651"/>
        <v>12</v>
      </c>
      <c r="CT328" s="14">
        <f t="shared" si="652"/>
        <v>4</v>
      </c>
      <c r="CU328" s="14">
        <f t="shared" si="653"/>
        <v>1102007</v>
      </c>
      <c r="CV328" s="14" t="str">
        <f>INDEX($O$6:$O$36,CR328)&amp;"-"&amp;INDEX(属性投放!$AB$7:$AB$36,CX328)&amp;"-魂火-"&amp;CZ328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701</v>
      </c>
      <c r="CZ328" s="14">
        <f>INDEX(属性投放!$AM$7:$AM$58,CS328)</f>
        <v>1</v>
      </c>
      <c r="DA328" s="14">
        <f t="shared" si="643"/>
        <v>12</v>
      </c>
      <c r="DB328" s="14">
        <f>INDEX(属性投放!$AN$7:$AN$58,DA328)</f>
        <v>50</v>
      </c>
      <c r="DC328" s="14" t="s">
        <v>702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703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704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4"/>
        <v>1102017</v>
      </c>
      <c r="DQ328" s="14" t="str">
        <f t="shared" si="645"/>
        <v>飞廉4突</v>
      </c>
      <c r="DR328" s="14">
        <f t="shared" si="654"/>
        <v>6</v>
      </c>
      <c r="DS328" s="14">
        <f t="shared" si="655"/>
        <v>6</v>
      </c>
      <c r="DT328" s="14">
        <f t="shared" si="656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7"/>
        <v>635</v>
      </c>
      <c r="EC328" s="14">
        <f t="shared" si="658"/>
        <v>753</v>
      </c>
      <c r="ED328" s="14">
        <f t="shared" si="659"/>
        <v>847</v>
      </c>
      <c r="EE328" s="14">
        <f t="shared" si="660"/>
        <v>847</v>
      </c>
      <c r="EF328" s="14">
        <f t="shared" si="661"/>
        <v>965</v>
      </c>
      <c r="EG328" s="14">
        <f t="shared" si="662"/>
        <v>254</v>
      </c>
      <c r="EH328" s="14">
        <f t="shared" si="663"/>
        <v>303</v>
      </c>
      <c r="EI328" s="14">
        <f t="shared" si="664"/>
        <v>303</v>
      </c>
      <c r="EJ328" s="14">
        <f t="shared" si="665"/>
        <v>332</v>
      </c>
      <c r="EK328" s="14">
        <f t="shared" si="666"/>
        <v>361</v>
      </c>
      <c r="EL328" s="14">
        <f t="shared" si="667"/>
        <v>3740</v>
      </c>
      <c r="EM328" s="14">
        <f t="shared" si="668"/>
        <v>4270</v>
      </c>
      <c r="EN328" s="14">
        <f t="shared" si="669"/>
        <v>4270</v>
      </c>
      <c r="EO328" s="14">
        <f t="shared" si="670"/>
        <v>5050</v>
      </c>
      <c r="EP328" s="14">
        <f t="shared" si="671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  <c r="FF328" s="14">
        <f>INDEX(属性投放!$BP$6:$BP$85,(卡牌属性!$DU328-2)*20+卡牌属性!$DV328)</f>
        <v>90</v>
      </c>
      <c r="FG328" s="14">
        <f>INDEX(属性投放!$BP$6:$BP$85,(卡牌属性!$DU328-2)*20+卡牌属性!$DV328)</f>
        <v>90</v>
      </c>
      <c r="FH328" s="14">
        <f>INDEX(属性投放!$BP$6:$BP$85,(卡牌属性!$DU328-2)*20+卡牌属性!$DV328)</f>
        <v>90</v>
      </c>
      <c r="FI328" s="14">
        <f>INDEX(属性投放!$BP$6:$BP$85,(卡牌属性!$DU328-2)*20+卡牌属性!$DV328)</f>
        <v>90</v>
      </c>
      <c r="FJ328" s="14">
        <f>INDEX(属性投放!$BP$6:$BP$85,(卡牌属性!$DU328-2)*20+卡牌属性!$DV328)</f>
        <v>90</v>
      </c>
      <c r="FK328" s="14">
        <f>INDEX(属性投放!$BQ$6:$BQ$85,(卡牌属性!$DU328-2)*20+卡牌属性!$DV328)</f>
        <v>45</v>
      </c>
      <c r="FL328" s="14">
        <f>INDEX(属性投放!$BQ$6:$BQ$85,(卡牌属性!$DU328-2)*20+卡牌属性!$DV328)</f>
        <v>45</v>
      </c>
      <c r="FM328" s="14">
        <f>INDEX(属性投放!$BQ$6:$BQ$85,(卡牌属性!$DU328-2)*20+卡牌属性!$DV328)</f>
        <v>45</v>
      </c>
      <c r="FN328" s="14">
        <f>INDEX(属性投放!$BQ$6:$BQ$85,(卡牌属性!$DU328-2)*20+卡牌属性!$DV328)</f>
        <v>45</v>
      </c>
      <c r="FO328" s="14">
        <f>INDEX(属性投放!$BQ$6:$BQ$85,(卡牌属性!$DU328-2)*20+卡牌属性!$DV328)</f>
        <v>45</v>
      </c>
      <c r="FP328" s="14">
        <f>INDEX(属性投放!$BR$6:$BR$85,(卡牌属性!$DU328-2)*20+卡牌属性!$DV328)</f>
        <v>900</v>
      </c>
      <c r="FQ328" s="14">
        <f>INDEX(属性投放!$BR$6:$BR$85,(卡牌属性!$DU328-2)*20+卡牌属性!$DV328)</f>
        <v>900</v>
      </c>
      <c r="FR328" s="14">
        <f>INDEX(属性投放!$BR$6:$BR$85,(卡牌属性!$DU328-2)*20+卡牌属性!$DV328)</f>
        <v>900</v>
      </c>
      <c r="FS328" s="14">
        <f>INDEX(属性投放!$BR$6:$BR$85,(卡牌属性!$DU328-2)*20+卡牌属性!$DV328)</f>
        <v>900</v>
      </c>
      <c r="FT328" s="14">
        <f>INDEX(属性投放!$BR$6:$BR$85,(卡牌属性!$DU328-2)*20+卡牌属性!$DV328)</f>
        <v>900</v>
      </c>
    </row>
    <row r="329" spans="31:176" ht="16.5" x14ac:dyDescent="0.2">
      <c r="AE329" s="13">
        <v>325</v>
      </c>
      <c r="AF329" s="13">
        <f t="shared" si="649"/>
        <v>17</v>
      </c>
      <c r="AG329" s="13">
        <f t="shared" si="628"/>
        <v>4</v>
      </c>
      <c r="AH329" s="14">
        <f t="shared" si="629"/>
        <v>1101016</v>
      </c>
      <c r="AI329" s="14" t="str">
        <f t="shared" si="630"/>
        <v>秦王攻5突</v>
      </c>
      <c r="AJ329" s="25" t="s">
        <v>162</v>
      </c>
      <c r="AK329" s="14">
        <v>6</v>
      </c>
      <c r="AL329" s="14">
        <f t="shared" si="631"/>
        <v>5</v>
      </c>
      <c r="AM329" s="14">
        <f>INDEX(属性投放!$DE$6:$DE$85,(卡牌属性!AG329-2)*20+卡牌属性!AL329)</f>
        <v>778</v>
      </c>
      <c r="AN329" s="14">
        <f t="shared" si="632"/>
        <v>778</v>
      </c>
      <c r="AO329" s="14">
        <f t="shared" si="632"/>
        <v>778</v>
      </c>
      <c r="AP329" s="14">
        <f t="shared" si="632"/>
        <v>778</v>
      </c>
      <c r="AQ329" s="14">
        <f t="shared" si="632"/>
        <v>778</v>
      </c>
      <c r="AR329" s="14">
        <f>INDEX(属性投放!$DF$6:$DF$85,(卡牌属性!AG329-2)*20+卡牌属性!AL329)</f>
        <v>356</v>
      </c>
      <c r="AS329" s="14">
        <f t="shared" si="633"/>
        <v>356</v>
      </c>
      <c r="AT329" s="14">
        <f t="shared" si="633"/>
        <v>356</v>
      </c>
      <c r="AU329" s="14">
        <f t="shared" si="633"/>
        <v>356</v>
      </c>
      <c r="AV329" s="14">
        <f t="shared" si="633"/>
        <v>356</v>
      </c>
      <c r="AW329" s="14">
        <f>INDEX(属性投放!$DG$6:$DG$85,(卡牌属性!AG329-2)*20+卡牌属性!AL329)</f>
        <v>3790</v>
      </c>
      <c r="AX329" s="14">
        <f t="shared" si="634"/>
        <v>3790</v>
      </c>
      <c r="AY329" s="14">
        <f t="shared" si="634"/>
        <v>3790</v>
      </c>
      <c r="AZ329" s="14">
        <f t="shared" si="634"/>
        <v>3790</v>
      </c>
      <c r="BA329" s="14">
        <f t="shared" si="634"/>
        <v>3790</v>
      </c>
      <c r="BB329" s="14">
        <f>INDEX(属性投放!$DK$6:$DK$85,(卡牌属性!AG329-2)*20+卡牌属性!AL329)</f>
        <v>47</v>
      </c>
      <c r="BC329" s="14">
        <f t="shared" si="635"/>
        <v>47</v>
      </c>
      <c r="BD329" s="14">
        <f t="shared" si="635"/>
        <v>47</v>
      </c>
      <c r="BE329" s="14">
        <f t="shared" si="635"/>
        <v>47</v>
      </c>
      <c r="BF329" s="14">
        <f t="shared" si="635"/>
        <v>47</v>
      </c>
      <c r="BG329" s="14">
        <f>INDEX(属性投放!$DL$6:$DL$85,(卡牌属性!AG329-2)*20+卡牌属性!AL329)</f>
        <v>24</v>
      </c>
      <c r="BH329" s="14">
        <f t="shared" si="636"/>
        <v>24</v>
      </c>
      <c r="BI329" s="14">
        <f t="shared" si="636"/>
        <v>24</v>
      </c>
      <c r="BJ329" s="14">
        <f t="shared" si="636"/>
        <v>24</v>
      </c>
      <c r="BK329" s="14">
        <f t="shared" si="636"/>
        <v>24</v>
      </c>
      <c r="BL329" s="14">
        <f>INDEX(属性投放!$DM$6:$DM$85,(卡牌属性!AG329-2)*20+卡牌属性!AL329)</f>
        <v>235</v>
      </c>
      <c r="BM329" s="14">
        <f t="shared" si="637"/>
        <v>235</v>
      </c>
      <c r="BN329" s="14">
        <f t="shared" si="637"/>
        <v>235</v>
      </c>
      <c r="BO329" s="14">
        <f t="shared" si="637"/>
        <v>235</v>
      </c>
      <c r="BP329" s="14">
        <f t="shared" si="637"/>
        <v>235</v>
      </c>
      <c r="BU329" s="13">
        <v>325</v>
      </c>
      <c r="BV329" s="13">
        <f t="shared" si="638"/>
        <v>17</v>
      </c>
      <c r="BW329" s="14">
        <f t="shared" si="639"/>
        <v>3</v>
      </c>
      <c r="BX329" s="14">
        <f t="shared" si="640"/>
        <v>1102017</v>
      </c>
      <c r="BY329" s="14" t="str">
        <f t="shared" si="641"/>
        <v>飞廉5突</v>
      </c>
      <c r="BZ329" s="25" t="s">
        <v>162</v>
      </c>
      <c r="CA329" s="14">
        <v>2</v>
      </c>
      <c r="CB329" s="14">
        <f t="shared" si="642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674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674</v>
      </c>
      <c r="CN329" s="14">
        <f>INDEX(属性投放!$BD$6:$BD$85,(BW329-2)*20+CB329)</f>
        <v>120</v>
      </c>
      <c r="CQ329" s="13">
        <v>325</v>
      </c>
      <c r="CR329" s="13">
        <f t="shared" si="650"/>
        <v>7</v>
      </c>
      <c r="CS329" s="13">
        <f t="shared" si="651"/>
        <v>13</v>
      </c>
      <c r="CT329" s="14">
        <f t="shared" si="652"/>
        <v>4</v>
      </c>
      <c r="CU329" s="14">
        <f t="shared" si="653"/>
        <v>1102007</v>
      </c>
      <c r="CV329" s="14" t="str">
        <f>INDEX($O$6:$O$36,CR329)&amp;"-"&amp;INDEX(属性投放!$AB$7:$AB$36,CX329)&amp;"-魂火-"&amp;CZ329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701</v>
      </c>
      <c r="CZ329" s="14">
        <f>INDEX(属性投放!$AM$7:$AM$58,CS329)</f>
        <v>2</v>
      </c>
      <c r="DA329" s="14">
        <f t="shared" si="643"/>
        <v>13</v>
      </c>
      <c r="DB329" s="14">
        <f>INDEX(属性投放!$AN$7:$AN$58,DA329)</f>
        <v>52</v>
      </c>
      <c r="DC329" s="14" t="s">
        <v>702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703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704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4"/>
        <v>1102017</v>
      </c>
      <c r="DQ329" s="14" t="str">
        <f t="shared" si="645"/>
        <v>飞廉5突</v>
      </c>
      <c r="DR329" s="14">
        <f t="shared" si="654"/>
        <v>6</v>
      </c>
      <c r="DS329" s="14">
        <f t="shared" si="655"/>
        <v>6</v>
      </c>
      <c r="DT329" s="14">
        <f t="shared" si="656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7"/>
        <v>855</v>
      </c>
      <c r="EC329" s="14">
        <f t="shared" si="658"/>
        <v>1043</v>
      </c>
      <c r="ED329" s="14">
        <f t="shared" si="659"/>
        <v>1157</v>
      </c>
      <c r="EE329" s="14">
        <f t="shared" si="660"/>
        <v>1157</v>
      </c>
      <c r="EF329" s="14">
        <f t="shared" si="661"/>
        <v>1305</v>
      </c>
      <c r="EG329" s="14">
        <f t="shared" si="662"/>
        <v>369</v>
      </c>
      <c r="EH329" s="14">
        <f t="shared" si="663"/>
        <v>448</v>
      </c>
      <c r="EI329" s="14">
        <f t="shared" si="664"/>
        <v>448</v>
      </c>
      <c r="EJ329" s="14">
        <f t="shared" si="665"/>
        <v>487</v>
      </c>
      <c r="EK329" s="14">
        <f t="shared" si="666"/>
        <v>536</v>
      </c>
      <c r="EL329" s="14">
        <f t="shared" si="667"/>
        <v>5640</v>
      </c>
      <c r="EM329" s="14">
        <f t="shared" si="668"/>
        <v>6370</v>
      </c>
      <c r="EN329" s="14">
        <f t="shared" si="669"/>
        <v>6370</v>
      </c>
      <c r="EO329" s="14">
        <f t="shared" si="670"/>
        <v>7250</v>
      </c>
      <c r="EP329" s="14">
        <f t="shared" si="671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  <c r="FF329" s="14">
        <f>INDEX(属性投放!$BP$6:$BP$85,(卡牌属性!$DU329-2)*20+卡牌属性!$DV329)</f>
        <v>115</v>
      </c>
      <c r="FG329" s="14">
        <f>INDEX(属性投放!$BP$6:$BP$85,(卡牌属性!$DU329-2)*20+卡牌属性!$DV329)</f>
        <v>115</v>
      </c>
      <c r="FH329" s="14">
        <f>INDEX(属性投放!$BP$6:$BP$85,(卡牌属性!$DU329-2)*20+卡牌属性!$DV329)</f>
        <v>115</v>
      </c>
      <c r="FI329" s="14">
        <f>INDEX(属性投放!$BP$6:$BP$85,(卡牌属性!$DU329-2)*20+卡牌属性!$DV329)</f>
        <v>115</v>
      </c>
      <c r="FJ329" s="14">
        <f>INDEX(属性投放!$BP$6:$BP$85,(卡牌属性!$DU329-2)*20+卡牌属性!$DV329)</f>
        <v>115</v>
      </c>
      <c r="FK329" s="14">
        <f>INDEX(属性投放!$BQ$6:$BQ$85,(卡牌属性!$DU329-2)*20+卡牌属性!$DV329)</f>
        <v>58</v>
      </c>
      <c r="FL329" s="14">
        <f>INDEX(属性投放!$BQ$6:$BQ$85,(卡牌属性!$DU329-2)*20+卡牌属性!$DV329)</f>
        <v>58</v>
      </c>
      <c r="FM329" s="14">
        <f>INDEX(属性投放!$BQ$6:$BQ$85,(卡牌属性!$DU329-2)*20+卡牌属性!$DV329)</f>
        <v>58</v>
      </c>
      <c r="FN329" s="14">
        <f>INDEX(属性投放!$BQ$6:$BQ$85,(卡牌属性!$DU329-2)*20+卡牌属性!$DV329)</f>
        <v>58</v>
      </c>
      <c r="FO329" s="14">
        <f>INDEX(属性投放!$BQ$6:$BQ$85,(卡牌属性!$DU329-2)*20+卡牌属性!$DV329)</f>
        <v>58</v>
      </c>
      <c r="FP329" s="14">
        <f>INDEX(属性投放!$BR$6:$BR$85,(卡牌属性!$DU329-2)*20+卡牌属性!$DV329)</f>
        <v>1150</v>
      </c>
      <c r="FQ329" s="14">
        <f>INDEX(属性投放!$BR$6:$BR$85,(卡牌属性!$DU329-2)*20+卡牌属性!$DV329)</f>
        <v>1150</v>
      </c>
      <c r="FR329" s="14">
        <f>INDEX(属性投放!$BR$6:$BR$85,(卡牌属性!$DU329-2)*20+卡牌属性!$DV329)</f>
        <v>1150</v>
      </c>
      <c r="FS329" s="14">
        <f>INDEX(属性投放!$BR$6:$BR$85,(卡牌属性!$DU329-2)*20+卡牌属性!$DV329)</f>
        <v>1150</v>
      </c>
      <c r="FT329" s="14">
        <f>INDEX(属性投放!$BR$6:$BR$85,(卡牌属性!$DU329-2)*20+卡牌属性!$DV329)</f>
        <v>1150</v>
      </c>
    </row>
    <row r="330" spans="31:176" ht="16.5" x14ac:dyDescent="0.2">
      <c r="AE330" s="13">
        <v>326</v>
      </c>
      <c r="AF330" s="13">
        <f t="shared" si="649"/>
        <v>17</v>
      </c>
      <c r="AG330" s="13">
        <f t="shared" si="628"/>
        <v>4</v>
      </c>
      <c r="AH330" s="14">
        <f t="shared" si="629"/>
        <v>1101016</v>
      </c>
      <c r="AI330" s="14" t="str">
        <f t="shared" si="630"/>
        <v>秦王攻6突</v>
      </c>
      <c r="AJ330" s="25" t="s">
        <v>162</v>
      </c>
      <c r="AK330" s="14">
        <v>7</v>
      </c>
      <c r="AL330" s="14">
        <f t="shared" si="631"/>
        <v>6</v>
      </c>
      <c r="AM330" s="14">
        <f>INDEX(属性投放!$DE$6:$DE$85,(卡牌属性!AG330-2)*20+卡牌属性!AL330)</f>
        <v>914</v>
      </c>
      <c r="AN330" s="14">
        <f t="shared" si="632"/>
        <v>914</v>
      </c>
      <c r="AO330" s="14">
        <f t="shared" si="632"/>
        <v>914</v>
      </c>
      <c r="AP330" s="14">
        <f t="shared" si="632"/>
        <v>914</v>
      </c>
      <c r="AQ330" s="14">
        <f t="shared" si="632"/>
        <v>914</v>
      </c>
      <c r="AR330" s="14">
        <f>INDEX(属性投放!$DF$6:$DF$85,(卡牌属性!AG330-2)*20+卡牌属性!AL330)</f>
        <v>424</v>
      </c>
      <c r="AS330" s="14">
        <f t="shared" si="633"/>
        <v>424</v>
      </c>
      <c r="AT330" s="14">
        <f t="shared" si="633"/>
        <v>424</v>
      </c>
      <c r="AU330" s="14">
        <f t="shared" si="633"/>
        <v>424</v>
      </c>
      <c r="AV330" s="14">
        <f t="shared" si="633"/>
        <v>424</v>
      </c>
      <c r="AW330" s="14">
        <f>INDEX(属性投放!$DG$6:$DG$85,(卡牌属性!AG330-2)*20+卡牌属性!AL330)</f>
        <v>4470</v>
      </c>
      <c r="AX330" s="14">
        <f t="shared" si="634"/>
        <v>4470</v>
      </c>
      <c r="AY330" s="14">
        <f t="shared" si="634"/>
        <v>4470</v>
      </c>
      <c r="AZ330" s="14">
        <f t="shared" si="634"/>
        <v>4470</v>
      </c>
      <c r="BA330" s="14">
        <f t="shared" si="634"/>
        <v>4470</v>
      </c>
      <c r="BB330" s="14">
        <f>INDEX(属性投放!$DK$6:$DK$85,(卡牌属性!AG330-2)*20+卡牌属性!AL330)</f>
        <v>47</v>
      </c>
      <c r="BC330" s="14">
        <f t="shared" si="635"/>
        <v>47</v>
      </c>
      <c r="BD330" s="14">
        <f t="shared" si="635"/>
        <v>47</v>
      </c>
      <c r="BE330" s="14">
        <f t="shared" si="635"/>
        <v>47</v>
      </c>
      <c r="BF330" s="14">
        <f t="shared" si="635"/>
        <v>47</v>
      </c>
      <c r="BG330" s="14">
        <f>INDEX(属性投放!$DL$6:$DL$85,(卡牌属性!AG330-2)*20+卡牌属性!AL330)</f>
        <v>24</v>
      </c>
      <c r="BH330" s="14">
        <f t="shared" si="636"/>
        <v>24</v>
      </c>
      <c r="BI330" s="14">
        <f t="shared" si="636"/>
        <v>24</v>
      </c>
      <c r="BJ330" s="14">
        <f t="shared" si="636"/>
        <v>24</v>
      </c>
      <c r="BK330" s="14">
        <f t="shared" si="636"/>
        <v>24</v>
      </c>
      <c r="BL330" s="14">
        <f>INDEX(属性投放!$DM$6:$DM$85,(卡牌属性!AG330-2)*20+卡牌属性!AL330)</f>
        <v>235</v>
      </c>
      <c r="BM330" s="14">
        <f t="shared" si="637"/>
        <v>235</v>
      </c>
      <c r="BN330" s="14">
        <f t="shared" si="637"/>
        <v>235</v>
      </c>
      <c r="BO330" s="14">
        <f t="shared" si="637"/>
        <v>235</v>
      </c>
      <c r="BP330" s="14">
        <f t="shared" si="637"/>
        <v>235</v>
      </c>
      <c r="BU330" s="13">
        <v>326</v>
      </c>
      <c r="BV330" s="13">
        <f t="shared" si="638"/>
        <v>17</v>
      </c>
      <c r="BW330" s="14">
        <f t="shared" si="639"/>
        <v>3</v>
      </c>
      <c r="BX330" s="14">
        <f t="shared" si="640"/>
        <v>1102017</v>
      </c>
      <c r="BY330" s="14" t="str">
        <f t="shared" si="641"/>
        <v>飞廉6突</v>
      </c>
      <c r="BZ330" s="25" t="s">
        <v>162</v>
      </c>
      <c r="CA330" s="14">
        <v>2</v>
      </c>
      <c r="CB330" s="14">
        <f t="shared" si="642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674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674</v>
      </c>
      <c r="CN330" s="14">
        <f>INDEX(属性投放!$BD$6:$BD$85,(BW330-2)*20+CB330)</f>
        <v>120</v>
      </c>
      <c r="CQ330" s="13">
        <v>326</v>
      </c>
      <c r="CR330" s="13">
        <f t="shared" si="650"/>
        <v>7</v>
      </c>
      <c r="CS330" s="13">
        <f t="shared" si="651"/>
        <v>14</v>
      </c>
      <c r="CT330" s="14">
        <f t="shared" si="652"/>
        <v>4</v>
      </c>
      <c r="CU330" s="14">
        <f t="shared" si="653"/>
        <v>1102007</v>
      </c>
      <c r="CV330" s="14" t="str">
        <f>INDEX($O$6:$O$36,CR330)&amp;"-"&amp;INDEX(属性投放!$AB$7:$AB$36,CX330)&amp;"-魂火-"&amp;CZ330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701</v>
      </c>
      <c r="CZ330" s="14">
        <f>INDEX(属性投放!$AM$7:$AM$58,CS330)</f>
        <v>1</v>
      </c>
      <c r="DA330" s="14">
        <f t="shared" si="643"/>
        <v>14</v>
      </c>
      <c r="DB330" s="14">
        <f>INDEX(属性投放!$AN$7:$AN$58,DA330)</f>
        <v>55</v>
      </c>
      <c r="DC330" s="14" t="s">
        <v>702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703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704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4"/>
        <v>1102017</v>
      </c>
      <c r="DQ330" s="14" t="str">
        <f t="shared" si="645"/>
        <v>飞廉6突</v>
      </c>
      <c r="DR330" s="14">
        <f t="shared" si="654"/>
        <v>6</v>
      </c>
      <c r="DS330" s="14">
        <f t="shared" si="655"/>
        <v>6</v>
      </c>
      <c r="DT330" s="14">
        <f t="shared" si="656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7"/>
        <v>1061</v>
      </c>
      <c r="EC330" s="14">
        <f t="shared" si="658"/>
        <v>1298</v>
      </c>
      <c r="ED330" s="14">
        <f t="shared" si="659"/>
        <v>1426</v>
      </c>
      <c r="EE330" s="14">
        <f t="shared" si="660"/>
        <v>1426</v>
      </c>
      <c r="EF330" s="14">
        <f t="shared" si="661"/>
        <v>1595</v>
      </c>
      <c r="EG330" s="14">
        <f t="shared" si="662"/>
        <v>476</v>
      </c>
      <c r="EH330" s="14">
        <f t="shared" si="663"/>
        <v>576</v>
      </c>
      <c r="EI330" s="14">
        <f t="shared" si="664"/>
        <v>576</v>
      </c>
      <c r="EJ330" s="14">
        <f t="shared" si="665"/>
        <v>622</v>
      </c>
      <c r="EK330" s="14">
        <f t="shared" si="666"/>
        <v>685</v>
      </c>
      <c r="EL330" s="14">
        <f t="shared" si="667"/>
        <v>7490</v>
      </c>
      <c r="EM330" s="14">
        <f t="shared" si="668"/>
        <v>8360</v>
      </c>
      <c r="EN330" s="14">
        <f t="shared" si="669"/>
        <v>8360</v>
      </c>
      <c r="EO330" s="14">
        <f t="shared" si="670"/>
        <v>9310</v>
      </c>
      <c r="EP330" s="14">
        <f t="shared" si="671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  <c r="FF330" s="14">
        <f>INDEX(属性投放!$BP$6:$BP$85,(卡牌属性!$DU330-2)*20+卡牌属性!$DV330)</f>
        <v>135</v>
      </c>
      <c r="FG330" s="14">
        <f>INDEX(属性投放!$BP$6:$BP$85,(卡牌属性!$DU330-2)*20+卡牌属性!$DV330)</f>
        <v>135</v>
      </c>
      <c r="FH330" s="14">
        <f>INDEX(属性投放!$BP$6:$BP$85,(卡牌属性!$DU330-2)*20+卡牌属性!$DV330)</f>
        <v>135</v>
      </c>
      <c r="FI330" s="14">
        <f>INDEX(属性投放!$BP$6:$BP$85,(卡牌属性!$DU330-2)*20+卡牌属性!$DV330)</f>
        <v>135</v>
      </c>
      <c r="FJ330" s="14">
        <f>INDEX(属性投放!$BP$6:$BP$85,(卡牌属性!$DU330-2)*20+卡牌属性!$DV330)</f>
        <v>135</v>
      </c>
      <c r="FK330" s="14">
        <f>INDEX(属性投放!$BQ$6:$BQ$85,(卡牌属性!$DU330-2)*20+卡牌属性!$DV330)</f>
        <v>68</v>
      </c>
      <c r="FL330" s="14">
        <f>INDEX(属性投放!$BQ$6:$BQ$85,(卡牌属性!$DU330-2)*20+卡牌属性!$DV330)</f>
        <v>68</v>
      </c>
      <c r="FM330" s="14">
        <f>INDEX(属性投放!$BQ$6:$BQ$85,(卡牌属性!$DU330-2)*20+卡牌属性!$DV330)</f>
        <v>68</v>
      </c>
      <c r="FN330" s="14">
        <f>INDEX(属性投放!$BQ$6:$BQ$85,(卡牌属性!$DU330-2)*20+卡牌属性!$DV330)</f>
        <v>68</v>
      </c>
      <c r="FO330" s="14">
        <f>INDEX(属性投放!$BQ$6:$BQ$85,(卡牌属性!$DU330-2)*20+卡牌属性!$DV330)</f>
        <v>68</v>
      </c>
      <c r="FP330" s="14">
        <f>INDEX(属性投放!$BR$6:$BR$85,(卡牌属性!$DU330-2)*20+卡牌属性!$DV330)</f>
        <v>1350</v>
      </c>
      <c r="FQ330" s="14">
        <f>INDEX(属性投放!$BR$6:$BR$85,(卡牌属性!$DU330-2)*20+卡牌属性!$DV330)</f>
        <v>1350</v>
      </c>
      <c r="FR330" s="14">
        <f>INDEX(属性投放!$BR$6:$BR$85,(卡牌属性!$DU330-2)*20+卡牌属性!$DV330)</f>
        <v>1350</v>
      </c>
      <c r="FS330" s="14">
        <f>INDEX(属性投放!$BR$6:$BR$85,(卡牌属性!$DU330-2)*20+卡牌属性!$DV330)</f>
        <v>1350</v>
      </c>
      <c r="FT330" s="14">
        <f>INDEX(属性投放!$BR$6:$BR$85,(卡牌属性!$DU330-2)*20+卡牌属性!$DV330)</f>
        <v>1350</v>
      </c>
    </row>
    <row r="331" spans="31:176" ht="16.5" x14ac:dyDescent="0.2">
      <c r="AE331" s="13">
        <v>327</v>
      </c>
      <c r="AF331" s="13">
        <f t="shared" si="649"/>
        <v>17</v>
      </c>
      <c r="AG331" s="13">
        <f t="shared" si="628"/>
        <v>4</v>
      </c>
      <c r="AH331" s="14">
        <f t="shared" si="629"/>
        <v>1101016</v>
      </c>
      <c r="AI331" s="14" t="str">
        <f t="shared" si="630"/>
        <v>秦王攻7突</v>
      </c>
      <c r="AJ331" s="25" t="s">
        <v>162</v>
      </c>
      <c r="AK331" s="14">
        <v>8</v>
      </c>
      <c r="AL331" s="14">
        <f t="shared" si="631"/>
        <v>7</v>
      </c>
      <c r="AM331" s="14">
        <f>INDEX(属性投放!$DE$6:$DE$85,(卡牌属性!AG331-2)*20+卡牌属性!AL331)</f>
        <v>2225</v>
      </c>
      <c r="AN331" s="14">
        <f t="shared" si="632"/>
        <v>2225</v>
      </c>
      <c r="AO331" s="14">
        <f t="shared" si="632"/>
        <v>2225</v>
      </c>
      <c r="AP331" s="14">
        <f t="shared" si="632"/>
        <v>2225</v>
      </c>
      <c r="AQ331" s="14">
        <f t="shared" si="632"/>
        <v>2225</v>
      </c>
      <c r="AR331" s="14">
        <f>INDEX(属性投放!$DF$6:$DF$85,(卡牌属性!AG331-2)*20+卡牌属性!AL331)</f>
        <v>1092</v>
      </c>
      <c r="AS331" s="14">
        <f t="shared" si="633"/>
        <v>1092</v>
      </c>
      <c r="AT331" s="14">
        <f t="shared" si="633"/>
        <v>1092</v>
      </c>
      <c r="AU331" s="14">
        <f t="shared" si="633"/>
        <v>1092</v>
      </c>
      <c r="AV331" s="14">
        <f t="shared" si="633"/>
        <v>1092</v>
      </c>
      <c r="AW331" s="14">
        <f>INDEX(属性投放!$DG$6:$DG$85,(卡牌属性!AG331-2)*20+卡牌属性!AL331)</f>
        <v>11025</v>
      </c>
      <c r="AX331" s="14">
        <f t="shared" si="634"/>
        <v>11025</v>
      </c>
      <c r="AY331" s="14">
        <f t="shared" si="634"/>
        <v>11025</v>
      </c>
      <c r="AZ331" s="14">
        <f t="shared" si="634"/>
        <v>11025</v>
      </c>
      <c r="BA331" s="14">
        <f t="shared" si="634"/>
        <v>11025</v>
      </c>
      <c r="BB331" s="14">
        <f>INDEX(属性投放!$DK$6:$DK$85,(卡牌属性!AG331-2)*20+卡牌属性!AL331)</f>
        <v>75</v>
      </c>
      <c r="BC331" s="14">
        <f t="shared" si="635"/>
        <v>75</v>
      </c>
      <c r="BD331" s="14">
        <f t="shared" si="635"/>
        <v>75</v>
      </c>
      <c r="BE331" s="14">
        <f t="shared" si="635"/>
        <v>75</v>
      </c>
      <c r="BF331" s="14">
        <f t="shared" si="635"/>
        <v>75</v>
      </c>
      <c r="BG331" s="14">
        <f>INDEX(属性投放!$DL$6:$DL$85,(卡牌属性!AG331-2)*20+卡牌属性!AL331)</f>
        <v>38</v>
      </c>
      <c r="BH331" s="14">
        <f t="shared" si="636"/>
        <v>38</v>
      </c>
      <c r="BI331" s="14">
        <f t="shared" si="636"/>
        <v>38</v>
      </c>
      <c r="BJ331" s="14">
        <f t="shared" si="636"/>
        <v>38</v>
      </c>
      <c r="BK331" s="14">
        <f t="shared" si="636"/>
        <v>38</v>
      </c>
      <c r="BL331" s="14">
        <f>INDEX(属性投放!$DM$6:$DM$85,(卡牌属性!AG331-2)*20+卡牌属性!AL331)</f>
        <v>375</v>
      </c>
      <c r="BM331" s="14">
        <f t="shared" si="637"/>
        <v>375</v>
      </c>
      <c r="BN331" s="14">
        <f t="shared" si="637"/>
        <v>375</v>
      </c>
      <c r="BO331" s="14">
        <f t="shared" si="637"/>
        <v>375</v>
      </c>
      <c r="BP331" s="14">
        <f t="shared" si="637"/>
        <v>375</v>
      </c>
      <c r="BU331" s="13">
        <v>327</v>
      </c>
      <c r="BV331" s="13">
        <f t="shared" si="638"/>
        <v>17</v>
      </c>
      <c r="BW331" s="14">
        <f t="shared" si="639"/>
        <v>3</v>
      </c>
      <c r="BX331" s="14">
        <f t="shared" si="640"/>
        <v>1102017</v>
      </c>
      <c r="BY331" s="14" t="str">
        <f t="shared" si="641"/>
        <v>飞廉7突</v>
      </c>
      <c r="BZ331" s="25" t="s">
        <v>162</v>
      </c>
      <c r="CA331" s="14">
        <v>2</v>
      </c>
      <c r="CB331" s="14">
        <f t="shared" si="642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674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674</v>
      </c>
      <c r="CN331" s="14">
        <f>INDEX(属性投放!$BD$6:$BD$85,(BW331-2)*20+CB331)</f>
        <v>150</v>
      </c>
      <c r="CQ331" s="13">
        <v>327</v>
      </c>
      <c r="CR331" s="13">
        <f t="shared" si="650"/>
        <v>7</v>
      </c>
      <c r="CS331" s="13">
        <f t="shared" si="651"/>
        <v>15</v>
      </c>
      <c r="CT331" s="14">
        <f t="shared" si="652"/>
        <v>4</v>
      </c>
      <c r="CU331" s="14">
        <f t="shared" si="653"/>
        <v>1102007</v>
      </c>
      <c r="CV331" s="14" t="str">
        <f>INDEX($O$6:$O$36,CR331)&amp;"-"&amp;INDEX(属性投放!$AB$7:$AB$36,CX331)&amp;"-魂火-"&amp;CZ331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701</v>
      </c>
      <c r="CZ331" s="14">
        <f>INDEX(属性投放!$AM$7:$AM$58,CS331)</f>
        <v>2</v>
      </c>
      <c r="DA331" s="14">
        <f t="shared" si="643"/>
        <v>15</v>
      </c>
      <c r="DB331" s="14">
        <f>INDEX(属性投放!$AN$7:$AN$58,DA331)</f>
        <v>57</v>
      </c>
      <c r="DC331" s="14" t="s">
        <v>702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703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704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4"/>
        <v>1102017</v>
      </c>
      <c r="DQ331" s="14" t="str">
        <f t="shared" si="645"/>
        <v>飞廉7突</v>
      </c>
      <c r="DR331" s="14">
        <f t="shared" si="654"/>
        <v>6</v>
      </c>
      <c r="DS331" s="14">
        <f t="shared" si="655"/>
        <v>6</v>
      </c>
      <c r="DT331" s="14">
        <f t="shared" si="656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7"/>
        <v>1261</v>
      </c>
      <c r="EC331" s="14">
        <f t="shared" si="658"/>
        <v>1533</v>
      </c>
      <c r="ED331" s="14">
        <f t="shared" si="659"/>
        <v>1671</v>
      </c>
      <c r="EE331" s="14">
        <f t="shared" si="660"/>
        <v>1671</v>
      </c>
      <c r="EF331" s="14">
        <f t="shared" si="661"/>
        <v>1855</v>
      </c>
      <c r="EG331" s="14">
        <f t="shared" si="662"/>
        <v>579</v>
      </c>
      <c r="EH331" s="14">
        <f t="shared" si="663"/>
        <v>694</v>
      </c>
      <c r="EI331" s="14">
        <f t="shared" si="664"/>
        <v>694</v>
      </c>
      <c r="EJ331" s="14">
        <f t="shared" si="665"/>
        <v>745</v>
      </c>
      <c r="EK331" s="14">
        <f t="shared" si="666"/>
        <v>818</v>
      </c>
      <c r="EL331" s="14">
        <f t="shared" si="667"/>
        <v>9340</v>
      </c>
      <c r="EM331" s="14">
        <f t="shared" si="668"/>
        <v>10310</v>
      </c>
      <c r="EN331" s="14">
        <f t="shared" si="669"/>
        <v>10310</v>
      </c>
      <c r="EO331" s="14">
        <f t="shared" si="670"/>
        <v>11310</v>
      </c>
      <c r="EP331" s="14">
        <f t="shared" si="671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  <c r="FF331" s="14">
        <f>INDEX(属性投放!$BP$6:$BP$85,(卡牌属性!$DU331-2)*20+卡牌属性!$DV331)</f>
        <v>140</v>
      </c>
      <c r="FG331" s="14">
        <f>INDEX(属性投放!$BP$6:$BP$85,(卡牌属性!$DU331-2)*20+卡牌属性!$DV331)</f>
        <v>140</v>
      </c>
      <c r="FH331" s="14">
        <f>INDEX(属性投放!$BP$6:$BP$85,(卡牌属性!$DU331-2)*20+卡牌属性!$DV331)</f>
        <v>140</v>
      </c>
      <c r="FI331" s="14">
        <f>INDEX(属性投放!$BP$6:$BP$85,(卡牌属性!$DU331-2)*20+卡牌属性!$DV331)</f>
        <v>140</v>
      </c>
      <c r="FJ331" s="14">
        <f>INDEX(属性投放!$BP$6:$BP$85,(卡牌属性!$DU331-2)*20+卡牌属性!$DV331)</f>
        <v>140</v>
      </c>
      <c r="FK331" s="14">
        <f>INDEX(属性投放!$BQ$6:$BQ$85,(卡牌属性!$DU331-2)*20+卡牌属性!$DV331)</f>
        <v>70</v>
      </c>
      <c r="FL331" s="14">
        <f>INDEX(属性投放!$BQ$6:$BQ$85,(卡牌属性!$DU331-2)*20+卡牌属性!$DV331)</f>
        <v>70</v>
      </c>
      <c r="FM331" s="14">
        <f>INDEX(属性投放!$BQ$6:$BQ$85,(卡牌属性!$DU331-2)*20+卡牌属性!$DV331)</f>
        <v>70</v>
      </c>
      <c r="FN331" s="14">
        <f>INDEX(属性投放!$BQ$6:$BQ$85,(卡牌属性!$DU331-2)*20+卡牌属性!$DV331)</f>
        <v>70</v>
      </c>
      <c r="FO331" s="14">
        <f>INDEX(属性投放!$BQ$6:$BQ$85,(卡牌属性!$DU331-2)*20+卡牌属性!$DV331)</f>
        <v>70</v>
      </c>
      <c r="FP331" s="14">
        <f>INDEX(属性投放!$BR$6:$BR$85,(卡牌属性!$DU331-2)*20+卡牌属性!$DV331)</f>
        <v>1400</v>
      </c>
      <c r="FQ331" s="14">
        <f>INDEX(属性投放!$BR$6:$BR$85,(卡牌属性!$DU331-2)*20+卡牌属性!$DV331)</f>
        <v>1400</v>
      </c>
      <c r="FR331" s="14">
        <f>INDEX(属性投放!$BR$6:$BR$85,(卡牌属性!$DU331-2)*20+卡牌属性!$DV331)</f>
        <v>1400</v>
      </c>
      <c r="FS331" s="14">
        <f>INDEX(属性投放!$BR$6:$BR$85,(卡牌属性!$DU331-2)*20+卡牌属性!$DV331)</f>
        <v>1400</v>
      </c>
      <c r="FT331" s="14">
        <f>INDEX(属性投放!$BR$6:$BR$85,(卡牌属性!$DU331-2)*20+卡牌属性!$DV331)</f>
        <v>1400</v>
      </c>
    </row>
    <row r="332" spans="31:176" ht="16.5" x14ac:dyDescent="0.2">
      <c r="AE332" s="13">
        <v>328</v>
      </c>
      <c r="AF332" s="13">
        <f t="shared" si="649"/>
        <v>17</v>
      </c>
      <c r="AG332" s="13">
        <f t="shared" si="628"/>
        <v>4</v>
      </c>
      <c r="AH332" s="14">
        <f t="shared" si="629"/>
        <v>1101016</v>
      </c>
      <c r="AI332" s="14" t="str">
        <f t="shared" si="630"/>
        <v>秦王攻8突</v>
      </c>
      <c r="AJ332" s="25" t="s">
        <v>162</v>
      </c>
      <c r="AK332" s="14">
        <v>9</v>
      </c>
      <c r="AL332" s="14">
        <f t="shared" si="631"/>
        <v>8</v>
      </c>
      <c r="AM332" s="14">
        <f>INDEX(属性投放!$DE$6:$DE$85,(卡牌属性!AG332-2)*20+卡牌属性!AL332)</f>
        <v>2438</v>
      </c>
      <c r="AN332" s="14">
        <f t="shared" si="632"/>
        <v>2438</v>
      </c>
      <c r="AO332" s="14">
        <f t="shared" si="632"/>
        <v>2438</v>
      </c>
      <c r="AP332" s="14">
        <f t="shared" si="632"/>
        <v>2438</v>
      </c>
      <c r="AQ332" s="14">
        <f t="shared" si="632"/>
        <v>2438</v>
      </c>
      <c r="AR332" s="14">
        <f>INDEX(属性投放!$DF$6:$DF$85,(卡牌属性!AG332-2)*20+卡牌属性!AL332)</f>
        <v>1199</v>
      </c>
      <c r="AS332" s="14">
        <f t="shared" si="633"/>
        <v>1199</v>
      </c>
      <c r="AT332" s="14">
        <f t="shared" si="633"/>
        <v>1199</v>
      </c>
      <c r="AU332" s="14">
        <f t="shared" si="633"/>
        <v>1199</v>
      </c>
      <c r="AV332" s="14">
        <f t="shared" si="633"/>
        <v>1199</v>
      </c>
      <c r="AW332" s="14">
        <f>INDEX(属性投放!$DG$6:$DG$85,(卡牌属性!AG332-2)*20+卡牌属性!AL332)</f>
        <v>12090</v>
      </c>
      <c r="AX332" s="14">
        <f t="shared" si="634"/>
        <v>12090</v>
      </c>
      <c r="AY332" s="14">
        <f t="shared" si="634"/>
        <v>12090</v>
      </c>
      <c r="AZ332" s="14">
        <f t="shared" si="634"/>
        <v>12090</v>
      </c>
      <c r="BA332" s="14">
        <f t="shared" si="634"/>
        <v>12090</v>
      </c>
      <c r="BB332" s="14">
        <f>INDEX(属性投放!$DK$6:$DK$85,(卡牌属性!AG332-2)*20+卡牌属性!AL332)</f>
        <v>75</v>
      </c>
      <c r="BC332" s="14">
        <f t="shared" si="635"/>
        <v>75</v>
      </c>
      <c r="BD332" s="14">
        <f t="shared" si="635"/>
        <v>75</v>
      </c>
      <c r="BE332" s="14">
        <f t="shared" si="635"/>
        <v>75</v>
      </c>
      <c r="BF332" s="14">
        <f t="shared" si="635"/>
        <v>75</v>
      </c>
      <c r="BG332" s="14">
        <f>INDEX(属性投放!$DL$6:$DL$85,(卡牌属性!AG332-2)*20+卡牌属性!AL332)</f>
        <v>38</v>
      </c>
      <c r="BH332" s="14">
        <f t="shared" si="636"/>
        <v>38</v>
      </c>
      <c r="BI332" s="14">
        <f t="shared" si="636"/>
        <v>38</v>
      </c>
      <c r="BJ332" s="14">
        <f t="shared" si="636"/>
        <v>38</v>
      </c>
      <c r="BK332" s="14">
        <f t="shared" si="636"/>
        <v>38</v>
      </c>
      <c r="BL332" s="14">
        <f>INDEX(属性投放!$DM$6:$DM$85,(卡牌属性!AG332-2)*20+卡牌属性!AL332)</f>
        <v>375</v>
      </c>
      <c r="BM332" s="14">
        <f t="shared" si="637"/>
        <v>375</v>
      </c>
      <c r="BN332" s="14">
        <f t="shared" si="637"/>
        <v>375</v>
      </c>
      <c r="BO332" s="14">
        <f t="shared" si="637"/>
        <v>375</v>
      </c>
      <c r="BP332" s="14">
        <f t="shared" si="637"/>
        <v>375</v>
      </c>
      <c r="BU332" s="13">
        <v>328</v>
      </c>
      <c r="BV332" s="13">
        <f t="shared" si="638"/>
        <v>17</v>
      </c>
      <c r="BW332" s="14">
        <f t="shared" si="639"/>
        <v>3</v>
      </c>
      <c r="BX332" s="14">
        <f t="shared" si="640"/>
        <v>1102017</v>
      </c>
      <c r="BY332" s="14" t="str">
        <f t="shared" si="641"/>
        <v>飞廉8突</v>
      </c>
      <c r="BZ332" s="25" t="s">
        <v>162</v>
      </c>
      <c r="CA332" s="14">
        <v>2</v>
      </c>
      <c r="CB332" s="14">
        <f t="shared" si="642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674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674</v>
      </c>
      <c r="CN332" s="14">
        <f>INDEX(属性投放!$BD$6:$BD$85,(BW332-2)*20+CB332)</f>
        <v>150</v>
      </c>
      <c r="CQ332" s="13">
        <v>328</v>
      </c>
      <c r="CR332" s="13">
        <f t="shared" si="650"/>
        <v>7</v>
      </c>
      <c r="CS332" s="13">
        <f t="shared" si="651"/>
        <v>16</v>
      </c>
      <c r="CT332" s="14">
        <f t="shared" si="652"/>
        <v>4</v>
      </c>
      <c r="CU332" s="14">
        <f t="shared" si="653"/>
        <v>1102007</v>
      </c>
      <c r="CV332" s="14" t="str">
        <f>INDEX($O$6:$O$36,CR332)&amp;"-"&amp;INDEX(属性投放!$AB$7:$AB$36,CX332)&amp;"-魂火-"&amp;CZ332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701</v>
      </c>
      <c r="CZ332" s="14">
        <f>INDEX(属性投放!$AM$7:$AM$58,CS332)</f>
        <v>1</v>
      </c>
      <c r="DA332" s="14">
        <f t="shared" si="643"/>
        <v>16</v>
      </c>
      <c r="DB332" s="14">
        <f>INDEX(属性投放!$AN$7:$AN$58,DA332)</f>
        <v>60</v>
      </c>
      <c r="DC332" s="14" t="s">
        <v>702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703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704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4"/>
        <v>1102017</v>
      </c>
      <c r="DQ332" s="14" t="str">
        <f t="shared" si="645"/>
        <v>飞廉8突</v>
      </c>
      <c r="DR332" s="14">
        <f t="shared" si="654"/>
        <v>6</v>
      </c>
      <c r="DS332" s="14">
        <f t="shared" si="655"/>
        <v>6</v>
      </c>
      <c r="DT332" s="14">
        <f t="shared" si="656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7"/>
        <v>1481</v>
      </c>
      <c r="EC332" s="14">
        <f t="shared" si="658"/>
        <v>1798</v>
      </c>
      <c r="ED332" s="14">
        <f t="shared" si="659"/>
        <v>1951</v>
      </c>
      <c r="EE332" s="14">
        <f t="shared" si="660"/>
        <v>1951</v>
      </c>
      <c r="EF332" s="14">
        <f t="shared" si="661"/>
        <v>2145</v>
      </c>
      <c r="EG332" s="14">
        <f t="shared" si="662"/>
        <v>689</v>
      </c>
      <c r="EH332" s="14">
        <f t="shared" si="663"/>
        <v>829</v>
      </c>
      <c r="EI332" s="14">
        <f t="shared" si="664"/>
        <v>829</v>
      </c>
      <c r="EJ332" s="14">
        <f t="shared" si="665"/>
        <v>885</v>
      </c>
      <c r="EK332" s="14">
        <f t="shared" si="666"/>
        <v>963</v>
      </c>
      <c r="EL332" s="14">
        <f t="shared" si="667"/>
        <v>11340</v>
      </c>
      <c r="EM332" s="14">
        <f t="shared" si="668"/>
        <v>12460</v>
      </c>
      <c r="EN332" s="14">
        <f t="shared" si="669"/>
        <v>12460</v>
      </c>
      <c r="EO332" s="14">
        <f t="shared" si="670"/>
        <v>13510</v>
      </c>
      <c r="EP332" s="14">
        <f t="shared" si="671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  <c r="FF332" s="14">
        <f>INDEX(属性投放!$BP$6:$BP$85,(卡牌属性!$DU332-2)*20+卡牌属性!$DV332)</f>
        <v>150</v>
      </c>
      <c r="FG332" s="14">
        <f>INDEX(属性投放!$BP$6:$BP$85,(卡牌属性!$DU332-2)*20+卡牌属性!$DV332)</f>
        <v>150</v>
      </c>
      <c r="FH332" s="14">
        <f>INDEX(属性投放!$BP$6:$BP$85,(卡牌属性!$DU332-2)*20+卡牌属性!$DV332)</f>
        <v>150</v>
      </c>
      <c r="FI332" s="14">
        <f>INDEX(属性投放!$BP$6:$BP$85,(卡牌属性!$DU332-2)*20+卡牌属性!$DV332)</f>
        <v>150</v>
      </c>
      <c r="FJ332" s="14">
        <f>INDEX(属性投放!$BP$6:$BP$85,(卡牌属性!$DU332-2)*20+卡牌属性!$DV332)</f>
        <v>150</v>
      </c>
      <c r="FK332" s="14">
        <f>INDEX(属性投放!$BQ$6:$BQ$85,(卡牌属性!$DU332-2)*20+卡牌属性!$DV332)</f>
        <v>75</v>
      </c>
      <c r="FL332" s="14">
        <f>INDEX(属性投放!$BQ$6:$BQ$85,(卡牌属性!$DU332-2)*20+卡牌属性!$DV332)</f>
        <v>75</v>
      </c>
      <c r="FM332" s="14">
        <f>INDEX(属性投放!$BQ$6:$BQ$85,(卡牌属性!$DU332-2)*20+卡牌属性!$DV332)</f>
        <v>75</v>
      </c>
      <c r="FN332" s="14">
        <f>INDEX(属性投放!$BQ$6:$BQ$85,(卡牌属性!$DU332-2)*20+卡牌属性!$DV332)</f>
        <v>75</v>
      </c>
      <c r="FO332" s="14">
        <f>INDEX(属性投放!$BQ$6:$BQ$85,(卡牌属性!$DU332-2)*20+卡牌属性!$DV332)</f>
        <v>75</v>
      </c>
      <c r="FP332" s="14">
        <f>INDEX(属性投放!$BR$6:$BR$85,(卡牌属性!$DU332-2)*20+卡牌属性!$DV332)</f>
        <v>1500</v>
      </c>
      <c r="FQ332" s="14">
        <f>INDEX(属性投放!$BR$6:$BR$85,(卡牌属性!$DU332-2)*20+卡牌属性!$DV332)</f>
        <v>1500</v>
      </c>
      <c r="FR332" s="14">
        <f>INDEX(属性投放!$BR$6:$BR$85,(卡牌属性!$DU332-2)*20+卡牌属性!$DV332)</f>
        <v>1500</v>
      </c>
      <c r="FS332" s="14">
        <f>INDEX(属性投放!$BR$6:$BR$85,(卡牌属性!$DU332-2)*20+卡牌属性!$DV332)</f>
        <v>1500</v>
      </c>
      <c r="FT332" s="14">
        <f>INDEX(属性投放!$BR$6:$BR$85,(卡牌属性!$DU332-2)*20+卡牌属性!$DV332)</f>
        <v>1500</v>
      </c>
    </row>
    <row r="333" spans="31:176" ht="16.5" x14ac:dyDescent="0.2">
      <c r="AE333" s="13">
        <v>329</v>
      </c>
      <c r="AF333" s="13">
        <f t="shared" si="649"/>
        <v>17</v>
      </c>
      <c r="AG333" s="13">
        <f t="shared" si="628"/>
        <v>4</v>
      </c>
      <c r="AH333" s="14">
        <f t="shared" si="629"/>
        <v>1101016</v>
      </c>
      <c r="AI333" s="14" t="str">
        <f t="shared" si="630"/>
        <v>秦王攻9突</v>
      </c>
      <c r="AJ333" s="25" t="s">
        <v>162</v>
      </c>
      <c r="AK333" s="14">
        <v>10</v>
      </c>
      <c r="AL333" s="14">
        <f t="shared" si="631"/>
        <v>9</v>
      </c>
      <c r="AM333" s="14">
        <f>INDEX(属性投放!$DE$6:$DE$85,(卡牌属性!AG333-2)*20+卡牌属性!AL333)</f>
        <v>2651</v>
      </c>
      <c r="AN333" s="14">
        <f t="shared" si="632"/>
        <v>2651</v>
      </c>
      <c r="AO333" s="14">
        <f t="shared" si="632"/>
        <v>2651</v>
      </c>
      <c r="AP333" s="14">
        <f t="shared" si="632"/>
        <v>2651</v>
      </c>
      <c r="AQ333" s="14">
        <f t="shared" si="632"/>
        <v>2651</v>
      </c>
      <c r="AR333" s="14">
        <f>INDEX(属性投放!$DF$6:$DF$85,(卡牌属性!AG333-2)*20+卡牌属性!AL333)</f>
        <v>1306</v>
      </c>
      <c r="AS333" s="14">
        <f t="shared" si="633"/>
        <v>1306</v>
      </c>
      <c r="AT333" s="14">
        <f t="shared" si="633"/>
        <v>1306</v>
      </c>
      <c r="AU333" s="14">
        <f t="shared" si="633"/>
        <v>1306</v>
      </c>
      <c r="AV333" s="14">
        <f t="shared" si="633"/>
        <v>1306</v>
      </c>
      <c r="AW333" s="14">
        <f>INDEX(属性投放!$DG$6:$DG$85,(卡牌属性!AG333-2)*20+卡牌属性!AL333)</f>
        <v>13155</v>
      </c>
      <c r="AX333" s="14">
        <f t="shared" si="634"/>
        <v>13155</v>
      </c>
      <c r="AY333" s="14">
        <f t="shared" si="634"/>
        <v>13155</v>
      </c>
      <c r="AZ333" s="14">
        <f t="shared" si="634"/>
        <v>13155</v>
      </c>
      <c r="BA333" s="14">
        <f t="shared" si="634"/>
        <v>13155</v>
      </c>
      <c r="BB333" s="14">
        <f>INDEX(属性投放!$DK$6:$DK$85,(卡牌属性!AG333-2)*20+卡牌属性!AL333)</f>
        <v>75</v>
      </c>
      <c r="BC333" s="14">
        <f t="shared" si="635"/>
        <v>75</v>
      </c>
      <c r="BD333" s="14">
        <f t="shared" si="635"/>
        <v>75</v>
      </c>
      <c r="BE333" s="14">
        <f t="shared" si="635"/>
        <v>75</v>
      </c>
      <c r="BF333" s="14">
        <f t="shared" si="635"/>
        <v>75</v>
      </c>
      <c r="BG333" s="14">
        <f>INDEX(属性投放!$DL$6:$DL$85,(卡牌属性!AG333-2)*20+卡牌属性!AL333)</f>
        <v>38</v>
      </c>
      <c r="BH333" s="14">
        <f t="shared" si="636"/>
        <v>38</v>
      </c>
      <c r="BI333" s="14">
        <f t="shared" si="636"/>
        <v>38</v>
      </c>
      <c r="BJ333" s="14">
        <f t="shared" si="636"/>
        <v>38</v>
      </c>
      <c r="BK333" s="14">
        <f t="shared" si="636"/>
        <v>38</v>
      </c>
      <c r="BL333" s="14">
        <f>INDEX(属性投放!$DM$6:$DM$85,(卡牌属性!AG333-2)*20+卡牌属性!AL333)</f>
        <v>375</v>
      </c>
      <c r="BM333" s="14">
        <f t="shared" si="637"/>
        <v>375</v>
      </c>
      <c r="BN333" s="14">
        <f t="shared" si="637"/>
        <v>375</v>
      </c>
      <c r="BO333" s="14">
        <f t="shared" si="637"/>
        <v>375</v>
      </c>
      <c r="BP333" s="14">
        <f t="shared" si="637"/>
        <v>375</v>
      </c>
      <c r="BU333" s="13">
        <v>329</v>
      </c>
      <c r="BV333" s="13">
        <f t="shared" si="638"/>
        <v>17</v>
      </c>
      <c r="BW333" s="14">
        <f t="shared" si="639"/>
        <v>3</v>
      </c>
      <c r="BX333" s="14">
        <f t="shared" si="640"/>
        <v>1102017</v>
      </c>
      <c r="BY333" s="14" t="str">
        <f t="shared" si="641"/>
        <v>飞廉9突</v>
      </c>
      <c r="BZ333" s="25" t="s">
        <v>162</v>
      </c>
      <c r="CA333" s="14">
        <v>2</v>
      </c>
      <c r="CB333" s="14">
        <f t="shared" si="642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674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674</v>
      </c>
      <c r="CN333" s="14">
        <f>INDEX(属性投放!$BD$6:$BD$85,(BW333-2)*20+CB333)</f>
        <v>150</v>
      </c>
      <c r="CQ333" s="13">
        <v>329</v>
      </c>
      <c r="CR333" s="13">
        <f t="shared" si="650"/>
        <v>7</v>
      </c>
      <c r="CS333" s="13">
        <f t="shared" si="651"/>
        <v>17</v>
      </c>
      <c r="CT333" s="14">
        <f t="shared" si="652"/>
        <v>4</v>
      </c>
      <c r="CU333" s="14">
        <f t="shared" si="653"/>
        <v>1102007</v>
      </c>
      <c r="CV333" s="14" t="str">
        <f>INDEX($O$6:$O$36,CR333)&amp;"-"&amp;INDEX(属性投放!$AB$7:$AB$36,CX333)&amp;"-魂火-"&amp;CZ333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701</v>
      </c>
      <c r="CZ333" s="14">
        <f>INDEX(属性投放!$AM$7:$AM$58,CS333)</f>
        <v>2</v>
      </c>
      <c r="DA333" s="14">
        <f t="shared" si="643"/>
        <v>17</v>
      </c>
      <c r="DB333" s="14">
        <f>INDEX(属性投放!$AN$7:$AN$58,DA333)</f>
        <v>62</v>
      </c>
      <c r="DC333" s="14" t="s">
        <v>702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703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704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4"/>
        <v>1102017</v>
      </c>
      <c r="DQ333" s="14" t="str">
        <f t="shared" si="645"/>
        <v>飞廉9突</v>
      </c>
      <c r="DR333" s="14">
        <f t="shared" si="654"/>
        <v>6</v>
      </c>
      <c r="DS333" s="14">
        <f t="shared" si="655"/>
        <v>6</v>
      </c>
      <c r="DT333" s="14">
        <f t="shared" si="656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7"/>
        <v>1711</v>
      </c>
      <c r="EC333" s="14">
        <f t="shared" si="658"/>
        <v>2073</v>
      </c>
      <c r="ED333" s="14">
        <f t="shared" si="659"/>
        <v>2241</v>
      </c>
      <c r="EE333" s="14">
        <f t="shared" si="660"/>
        <v>2241</v>
      </c>
      <c r="EF333" s="14">
        <f t="shared" si="661"/>
        <v>2445</v>
      </c>
      <c r="EG333" s="14">
        <f t="shared" si="662"/>
        <v>804</v>
      </c>
      <c r="EH333" s="14">
        <f t="shared" si="663"/>
        <v>969</v>
      </c>
      <c r="EI333" s="14">
        <f t="shared" si="664"/>
        <v>969</v>
      </c>
      <c r="EJ333" s="14">
        <f t="shared" si="665"/>
        <v>1030</v>
      </c>
      <c r="EK333" s="14">
        <f t="shared" si="666"/>
        <v>1113</v>
      </c>
      <c r="EL333" s="14">
        <f t="shared" si="667"/>
        <v>13440</v>
      </c>
      <c r="EM333" s="14">
        <f t="shared" si="668"/>
        <v>14710</v>
      </c>
      <c r="EN333" s="14">
        <f t="shared" si="669"/>
        <v>14710</v>
      </c>
      <c r="EO333" s="14">
        <f t="shared" si="670"/>
        <v>15810</v>
      </c>
      <c r="EP333" s="14">
        <f t="shared" si="671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  <c r="FF333" s="14">
        <f>INDEX(属性投放!$BP$6:$BP$85,(卡牌属性!$DU333-2)*20+卡牌属性!$DV333)</f>
        <v>200</v>
      </c>
      <c r="FG333" s="14">
        <f>INDEX(属性投放!$BP$6:$BP$85,(卡牌属性!$DU333-2)*20+卡牌属性!$DV333)</f>
        <v>200</v>
      </c>
      <c r="FH333" s="14">
        <f>INDEX(属性投放!$BP$6:$BP$85,(卡牌属性!$DU333-2)*20+卡牌属性!$DV333)</f>
        <v>200</v>
      </c>
      <c r="FI333" s="14">
        <f>INDEX(属性投放!$BP$6:$BP$85,(卡牌属性!$DU333-2)*20+卡牌属性!$DV333)</f>
        <v>200</v>
      </c>
      <c r="FJ333" s="14">
        <f>INDEX(属性投放!$BP$6:$BP$85,(卡牌属性!$DU333-2)*20+卡牌属性!$DV333)</f>
        <v>200</v>
      </c>
      <c r="FK333" s="14">
        <f>INDEX(属性投放!$BQ$6:$BQ$85,(卡牌属性!$DU333-2)*20+卡牌属性!$DV333)</f>
        <v>100</v>
      </c>
      <c r="FL333" s="14">
        <f>INDEX(属性投放!$BQ$6:$BQ$85,(卡牌属性!$DU333-2)*20+卡牌属性!$DV333)</f>
        <v>100</v>
      </c>
      <c r="FM333" s="14">
        <f>INDEX(属性投放!$BQ$6:$BQ$85,(卡牌属性!$DU333-2)*20+卡牌属性!$DV333)</f>
        <v>100</v>
      </c>
      <c r="FN333" s="14">
        <f>INDEX(属性投放!$BQ$6:$BQ$85,(卡牌属性!$DU333-2)*20+卡牌属性!$DV333)</f>
        <v>100</v>
      </c>
      <c r="FO333" s="14">
        <f>INDEX(属性投放!$BQ$6:$BQ$85,(卡牌属性!$DU333-2)*20+卡牌属性!$DV333)</f>
        <v>100</v>
      </c>
      <c r="FP333" s="14">
        <f>INDEX(属性投放!$BR$6:$BR$85,(卡牌属性!$DU333-2)*20+卡牌属性!$DV333)</f>
        <v>2000</v>
      </c>
      <c r="FQ333" s="14">
        <f>INDEX(属性投放!$BR$6:$BR$85,(卡牌属性!$DU333-2)*20+卡牌属性!$DV333)</f>
        <v>2000</v>
      </c>
      <c r="FR333" s="14">
        <f>INDEX(属性投放!$BR$6:$BR$85,(卡牌属性!$DU333-2)*20+卡牌属性!$DV333)</f>
        <v>2000</v>
      </c>
      <c r="FS333" s="14">
        <f>INDEX(属性投放!$BR$6:$BR$85,(卡牌属性!$DU333-2)*20+卡牌属性!$DV333)</f>
        <v>2000</v>
      </c>
      <c r="FT333" s="14">
        <f>INDEX(属性投放!$BR$6:$BR$85,(卡牌属性!$DU333-2)*20+卡牌属性!$DV333)</f>
        <v>2000</v>
      </c>
    </row>
    <row r="334" spans="31:176" ht="16.5" x14ac:dyDescent="0.2">
      <c r="AE334" s="13">
        <v>330</v>
      </c>
      <c r="AF334" s="13">
        <f t="shared" si="649"/>
        <v>17</v>
      </c>
      <c r="AG334" s="13">
        <f t="shared" si="628"/>
        <v>4</v>
      </c>
      <c r="AH334" s="14">
        <f t="shared" si="629"/>
        <v>1101016</v>
      </c>
      <c r="AI334" s="14" t="str">
        <f t="shared" si="630"/>
        <v>秦王攻10突</v>
      </c>
      <c r="AJ334" s="25" t="s">
        <v>162</v>
      </c>
      <c r="AK334" s="14">
        <v>11</v>
      </c>
      <c r="AL334" s="14">
        <f t="shared" si="631"/>
        <v>10</v>
      </c>
      <c r="AM334" s="14">
        <f>INDEX(属性投放!$DE$6:$DE$85,(卡牌属性!AG334-2)*20+卡牌属性!AL334)</f>
        <v>3989</v>
      </c>
      <c r="AN334" s="14">
        <f t="shared" si="632"/>
        <v>3989</v>
      </c>
      <c r="AO334" s="14">
        <f t="shared" si="632"/>
        <v>3989</v>
      </c>
      <c r="AP334" s="14">
        <f t="shared" si="632"/>
        <v>3989</v>
      </c>
      <c r="AQ334" s="14">
        <f t="shared" si="632"/>
        <v>3989</v>
      </c>
      <c r="AR334" s="14">
        <f>INDEX(属性投放!$DF$6:$DF$85,(卡牌属性!AG334-2)*20+卡牌属性!AL334)</f>
        <v>1983</v>
      </c>
      <c r="AS334" s="14">
        <f t="shared" si="633"/>
        <v>1983</v>
      </c>
      <c r="AT334" s="14">
        <f t="shared" si="633"/>
        <v>1983</v>
      </c>
      <c r="AU334" s="14">
        <f t="shared" si="633"/>
        <v>1983</v>
      </c>
      <c r="AV334" s="14">
        <f t="shared" si="633"/>
        <v>1983</v>
      </c>
      <c r="AW334" s="14">
        <f>INDEX(属性投放!$DG$6:$DG$85,(卡牌属性!AG334-2)*20+卡牌属性!AL334)</f>
        <v>19845</v>
      </c>
      <c r="AX334" s="14">
        <f t="shared" si="634"/>
        <v>19845</v>
      </c>
      <c r="AY334" s="14">
        <f t="shared" si="634"/>
        <v>19845</v>
      </c>
      <c r="AZ334" s="14">
        <f t="shared" si="634"/>
        <v>19845</v>
      </c>
      <c r="BA334" s="14">
        <f t="shared" si="634"/>
        <v>19845</v>
      </c>
      <c r="BB334" s="14">
        <f>INDEX(属性投放!$DK$6:$DK$85,(卡牌属性!AG334-2)*20+卡牌属性!AL334)</f>
        <v>148</v>
      </c>
      <c r="BC334" s="14">
        <f t="shared" si="635"/>
        <v>148</v>
      </c>
      <c r="BD334" s="14">
        <f t="shared" si="635"/>
        <v>148</v>
      </c>
      <c r="BE334" s="14">
        <f t="shared" si="635"/>
        <v>148</v>
      </c>
      <c r="BF334" s="14">
        <f t="shared" si="635"/>
        <v>148</v>
      </c>
      <c r="BG334" s="14">
        <f>INDEX(属性投放!$DL$6:$DL$85,(卡牌属性!AG334-2)*20+卡牌属性!AL334)</f>
        <v>74</v>
      </c>
      <c r="BH334" s="14">
        <f t="shared" si="636"/>
        <v>74</v>
      </c>
      <c r="BI334" s="14">
        <f t="shared" si="636"/>
        <v>74</v>
      </c>
      <c r="BJ334" s="14">
        <f t="shared" si="636"/>
        <v>74</v>
      </c>
      <c r="BK334" s="14">
        <f t="shared" si="636"/>
        <v>74</v>
      </c>
      <c r="BL334" s="14">
        <f>INDEX(属性投放!$DM$6:$DM$85,(卡牌属性!AG334-2)*20+卡牌属性!AL334)</f>
        <v>740</v>
      </c>
      <c r="BM334" s="14">
        <f t="shared" si="637"/>
        <v>740</v>
      </c>
      <c r="BN334" s="14">
        <f t="shared" si="637"/>
        <v>740</v>
      </c>
      <c r="BO334" s="14">
        <f t="shared" si="637"/>
        <v>740</v>
      </c>
      <c r="BP334" s="14">
        <f t="shared" si="637"/>
        <v>740</v>
      </c>
      <c r="BU334" s="13">
        <v>330</v>
      </c>
      <c r="BV334" s="13">
        <f t="shared" si="638"/>
        <v>17</v>
      </c>
      <c r="BW334" s="14">
        <f t="shared" si="639"/>
        <v>3</v>
      </c>
      <c r="BX334" s="14">
        <f t="shared" si="640"/>
        <v>1102017</v>
      </c>
      <c r="BY334" s="14" t="str">
        <f t="shared" si="641"/>
        <v>飞廉10突</v>
      </c>
      <c r="BZ334" s="25" t="s">
        <v>162</v>
      </c>
      <c r="CA334" s="14">
        <v>2</v>
      </c>
      <c r="CB334" s="14">
        <f t="shared" si="642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674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674</v>
      </c>
      <c r="CN334" s="14">
        <f>INDEX(属性投放!$BD$6:$BD$85,(BW334-2)*20+CB334)</f>
        <v>200</v>
      </c>
      <c r="CQ334" s="13">
        <v>330</v>
      </c>
      <c r="CR334" s="13">
        <f t="shared" si="650"/>
        <v>7</v>
      </c>
      <c r="CS334" s="13">
        <f t="shared" si="651"/>
        <v>18</v>
      </c>
      <c r="CT334" s="14">
        <f t="shared" si="652"/>
        <v>4</v>
      </c>
      <c r="CU334" s="14">
        <f t="shared" si="653"/>
        <v>1102007</v>
      </c>
      <c r="CV334" s="14" t="str">
        <f>INDEX($O$6:$O$36,CR334)&amp;"-"&amp;INDEX(属性投放!$AB$7:$AB$36,CX334)&amp;"-魂火-"&amp;CZ334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701</v>
      </c>
      <c r="CZ334" s="14">
        <f>INDEX(属性投放!$AM$7:$AM$58,CS334)</f>
        <v>3</v>
      </c>
      <c r="DA334" s="14">
        <f t="shared" si="643"/>
        <v>18</v>
      </c>
      <c r="DB334" s="14">
        <f>INDEX(属性投放!$AN$7:$AN$58,DA334)</f>
        <v>65</v>
      </c>
      <c r="DC334" s="14" t="s">
        <v>702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703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704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4"/>
        <v>1102017</v>
      </c>
      <c r="DQ334" s="14" t="str">
        <f t="shared" si="645"/>
        <v>飞廉10突</v>
      </c>
      <c r="DR334" s="14">
        <f t="shared" si="654"/>
        <v>6</v>
      </c>
      <c r="DS334" s="14">
        <f t="shared" si="655"/>
        <v>6</v>
      </c>
      <c r="DT334" s="14">
        <f t="shared" si="656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7"/>
        <v>2039</v>
      </c>
      <c r="EC334" s="14">
        <f t="shared" si="658"/>
        <v>2473</v>
      </c>
      <c r="ED334" s="14">
        <f t="shared" si="659"/>
        <v>2665</v>
      </c>
      <c r="EE334" s="14">
        <f t="shared" si="660"/>
        <v>2665</v>
      </c>
      <c r="EF334" s="14">
        <f t="shared" si="661"/>
        <v>2885</v>
      </c>
      <c r="EG334" s="14">
        <f t="shared" si="662"/>
        <v>968</v>
      </c>
      <c r="EH334" s="14">
        <f t="shared" si="663"/>
        <v>1173</v>
      </c>
      <c r="EI334" s="14">
        <f t="shared" si="664"/>
        <v>1173</v>
      </c>
      <c r="EJ334" s="14">
        <f t="shared" si="665"/>
        <v>1242</v>
      </c>
      <c r="EK334" s="14">
        <f t="shared" si="666"/>
        <v>1333</v>
      </c>
      <c r="EL334" s="14">
        <f t="shared" si="667"/>
        <v>16400</v>
      </c>
      <c r="EM334" s="14">
        <f t="shared" si="668"/>
        <v>17910</v>
      </c>
      <c r="EN334" s="14">
        <f t="shared" si="669"/>
        <v>17910</v>
      </c>
      <c r="EO334" s="14">
        <f t="shared" si="670"/>
        <v>19090</v>
      </c>
      <c r="EP334" s="14">
        <f t="shared" si="671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  <c r="FF334" s="14">
        <f>INDEX(属性投放!$BP$6:$BP$85,(卡牌属性!$DU334-2)*20+卡牌属性!$DV334)</f>
        <v>225</v>
      </c>
      <c r="FG334" s="14">
        <f>INDEX(属性投放!$BP$6:$BP$85,(卡牌属性!$DU334-2)*20+卡牌属性!$DV334)</f>
        <v>225</v>
      </c>
      <c r="FH334" s="14">
        <f>INDEX(属性投放!$BP$6:$BP$85,(卡牌属性!$DU334-2)*20+卡牌属性!$DV334)</f>
        <v>225</v>
      </c>
      <c r="FI334" s="14">
        <f>INDEX(属性投放!$BP$6:$BP$85,(卡牌属性!$DU334-2)*20+卡牌属性!$DV334)</f>
        <v>225</v>
      </c>
      <c r="FJ334" s="14">
        <f>INDEX(属性投放!$BP$6:$BP$85,(卡牌属性!$DU334-2)*20+卡牌属性!$DV334)</f>
        <v>225</v>
      </c>
      <c r="FK334" s="14">
        <f>INDEX(属性投放!$BQ$6:$BQ$85,(卡牌属性!$DU334-2)*20+卡牌属性!$DV334)</f>
        <v>113</v>
      </c>
      <c r="FL334" s="14">
        <f>INDEX(属性投放!$BQ$6:$BQ$85,(卡牌属性!$DU334-2)*20+卡牌属性!$DV334)</f>
        <v>113</v>
      </c>
      <c r="FM334" s="14">
        <f>INDEX(属性投放!$BQ$6:$BQ$85,(卡牌属性!$DU334-2)*20+卡牌属性!$DV334)</f>
        <v>113</v>
      </c>
      <c r="FN334" s="14">
        <f>INDEX(属性投放!$BQ$6:$BQ$85,(卡牌属性!$DU334-2)*20+卡牌属性!$DV334)</f>
        <v>113</v>
      </c>
      <c r="FO334" s="14">
        <f>INDEX(属性投放!$BQ$6:$BQ$85,(卡牌属性!$DU334-2)*20+卡牌属性!$DV334)</f>
        <v>113</v>
      </c>
      <c r="FP334" s="14">
        <f>INDEX(属性投放!$BR$6:$BR$85,(卡牌属性!$DU334-2)*20+卡牌属性!$DV334)</f>
        <v>2250</v>
      </c>
      <c r="FQ334" s="14">
        <f>INDEX(属性投放!$BR$6:$BR$85,(卡牌属性!$DU334-2)*20+卡牌属性!$DV334)</f>
        <v>2250</v>
      </c>
      <c r="FR334" s="14">
        <f>INDEX(属性投放!$BR$6:$BR$85,(卡牌属性!$DU334-2)*20+卡牌属性!$DV334)</f>
        <v>2250</v>
      </c>
      <c r="FS334" s="14">
        <f>INDEX(属性投放!$BR$6:$BR$85,(卡牌属性!$DU334-2)*20+卡牌属性!$DV334)</f>
        <v>2250</v>
      </c>
      <c r="FT334" s="14">
        <f>INDEX(属性投放!$BR$6:$BR$85,(卡牌属性!$DU334-2)*20+卡牌属性!$DV334)</f>
        <v>2250</v>
      </c>
    </row>
    <row r="335" spans="31:176" ht="16.5" x14ac:dyDescent="0.2">
      <c r="AE335" s="13">
        <v>331</v>
      </c>
      <c r="AF335" s="13">
        <f t="shared" si="649"/>
        <v>17</v>
      </c>
      <c r="AG335" s="13">
        <f t="shared" si="628"/>
        <v>4</v>
      </c>
      <c r="AH335" s="14">
        <f t="shared" si="629"/>
        <v>1101016</v>
      </c>
      <c r="AI335" s="14" t="str">
        <f t="shared" si="630"/>
        <v>秦王攻11突</v>
      </c>
      <c r="AJ335" s="25" t="s">
        <v>162</v>
      </c>
      <c r="AK335" s="14">
        <v>12</v>
      </c>
      <c r="AL335" s="14">
        <f t="shared" si="631"/>
        <v>11</v>
      </c>
      <c r="AM335" s="14">
        <f>INDEX(属性投放!$DE$6:$DE$85,(卡牌属性!AG335-2)*20+卡牌属性!AL335)</f>
        <v>4411</v>
      </c>
      <c r="AN335" s="14">
        <f t="shared" si="632"/>
        <v>4411</v>
      </c>
      <c r="AO335" s="14">
        <f t="shared" si="632"/>
        <v>4411</v>
      </c>
      <c r="AP335" s="14">
        <f t="shared" si="632"/>
        <v>4411</v>
      </c>
      <c r="AQ335" s="14">
        <f t="shared" si="632"/>
        <v>4411</v>
      </c>
      <c r="AR335" s="14">
        <f>INDEX(属性投放!$DF$6:$DF$85,(卡牌属性!AG335-2)*20+卡牌属性!AL335)</f>
        <v>2194</v>
      </c>
      <c r="AS335" s="14">
        <f t="shared" si="633"/>
        <v>2194</v>
      </c>
      <c r="AT335" s="14">
        <f t="shared" si="633"/>
        <v>2194</v>
      </c>
      <c r="AU335" s="14">
        <f t="shared" si="633"/>
        <v>2194</v>
      </c>
      <c r="AV335" s="14">
        <f t="shared" si="633"/>
        <v>2194</v>
      </c>
      <c r="AW335" s="14">
        <f>INDEX(属性投放!$DG$6:$DG$85,(卡牌属性!AG335-2)*20+卡牌属性!AL335)</f>
        <v>21955</v>
      </c>
      <c r="AX335" s="14">
        <f t="shared" si="634"/>
        <v>21955</v>
      </c>
      <c r="AY335" s="14">
        <f t="shared" si="634"/>
        <v>21955</v>
      </c>
      <c r="AZ335" s="14">
        <f t="shared" si="634"/>
        <v>21955</v>
      </c>
      <c r="BA335" s="14">
        <f t="shared" si="634"/>
        <v>21955</v>
      </c>
      <c r="BB335" s="14">
        <f>INDEX(属性投放!$DK$6:$DK$85,(卡牌属性!AG335-2)*20+卡牌属性!AL335)</f>
        <v>148</v>
      </c>
      <c r="BC335" s="14">
        <f t="shared" si="635"/>
        <v>148</v>
      </c>
      <c r="BD335" s="14">
        <f t="shared" si="635"/>
        <v>148</v>
      </c>
      <c r="BE335" s="14">
        <f t="shared" si="635"/>
        <v>148</v>
      </c>
      <c r="BF335" s="14">
        <f t="shared" si="635"/>
        <v>148</v>
      </c>
      <c r="BG335" s="14">
        <f>INDEX(属性投放!$DL$6:$DL$85,(卡牌属性!AG335-2)*20+卡牌属性!AL335)</f>
        <v>74</v>
      </c>
      <c r="BH335" s="14">
        <f t="shared" si="636"/>
        <v>74</v>
      </c>
      <c r="BI335" s="14">
        <f t="shared" si="636"/>
        <v>74</v>
      </c>
      <c r="BJ335" s="14">
        <f t="shared" si="636"/>
        <v>74</v>
      </c>
      <c r="BK335" s="14">
        <f t="shared" si="636"/>
        <v>74</v>
      </c>
      <c r="BL335" s="14">
        <f>INDEX(属性投放!$DM$6:$DM$85,(卡牌属性!AG335-2)*20+卡牌属性!AL335)</f>
        <v>740</v>
      </c>
      <c r="BM335" s="14">
        <f t="shared" si="637"/>
        <v>740</v>
      </c>
      <c r="BN335" s="14">
        <f t="shared" si="637"/>
        <v>740</v>
      </c>
      <c r="BO335" s="14">
        <f t="shared" si="637"/>
        <v>740</v>
      </c>
      <c r="BP335" s="14">
        <f t="shared" si="637"/>
        <v>740</v>
      </c>
      <c r="BU335" s="13">
        <v>331</v>
      </c>
      <c r="BV335" s="13">
        <f t="shared" si="638"/>
        <v>17</v>
      </c>
      <c r="BW335" s="14">
        <f t="shared" si="639"/>
        <v>3</v>
      </c>
      <c r="BX335" s="14">
        <f t="shared" si="640"/>
        <v>1102017</v>
      </c>
      <c r="BY335" s="14" t="str">
        <f t="shared" si="641"/>
        <v>飞廉11突</v>
      </c>
      <c r="BZ335" s="25" t="s">
        <v>162</v>
      </c>
      <c r="CA335" s="14">
        <v>2</v>
      </c>
      <c r="CB335" s="14">
        <f t="shared" si="642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674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674</v>
      </c>
      <c r="CN335" s="14">
        <f>INDEX(属性投放!$BD$6:$BD$85,(BW335-2)*20+CB335)</f>
        <v>200</v>
      </c>
      <c r="CQ335" s="13">
        <v>331</v>
      </c>
      <c r="CR335" s="13">
        <f t="shared" si="650"/>
        <v>7</v>
      </c>
      <c r="CS335" s="13">
        <f t="shared" si="651"/>
        <v>19</v>
      </c>
      <c r="CT335" s="14">
        <f t="shared" si="652"/>
        <v>4</v>
      </c>
      <c r="CU335" s="14">
        <f t="shared" si="653"/>
        <v>1102007</v>
      </c>
      <c r="CV335" s="14" t="str">
        <f>INDEX($O$6:$O$36,CR335)&amp;"-"&amp;INDEX(属性投放!$AB$7:$AB$36,CX335)&amp;"-魂火-"&amp;CZ335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701</v>
      </c>
      <c r="CZ335" s="14">
        <f>INDEX(属性投放!$AM$7:$AM$58,CS335)</f>
        <v>1</v>
      </c>
      <c r="DA335" s="14">
        <f t="shared" si="643"/>
        <v>19</v>
      </c>
      <c r="DB335" s="14">
        <f>INDEX(属性投放!$AN$7:$AN$58,DA335)</f>
        <v>67</v>
      </c>
      <c r="DC335" s="14" t="s">
        <v>702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703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704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4"/>
        <v>1102017</v>
      </c>
      <c r="DQ335" s="14" t="str">
        <f t="shared" si="645"/>
        <v>飞廉11突</v>
      </c>
      <c r="DR335" s="14">
        <f t="shared" si="654"/>
        <v>6</v>
      </c>
      <c r="DS335" s="14">
        <f t="shared" si="655"/>
        <v>6</v>
      </c>
      <c r="DT335" s="14">
        <f t="shared" si="656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7"/>
        <v>2411</v>
      </c>
      <c r="EC335" s="14">
        <f t="shared" si="658"/>
        <v>2908</v>
      </c>
      <c r="ED335" s="14">
        <f t="shared" si="659"/>
        <v>3135</v>
      </c>
      <c r="EE335" s="14">
        <f t="shared" si="660"/>
        <v>3135</v>
      </c>
      <c r="EF335" s="14">
        <f t="shared" si="661"/>
        <v>3390</v>
      </c>
      <c r="EG335" s="14">
        <f t="shared" si="662"/>
        <v>1158</v>
      </c>
      <c r="EH335" s="14">
        <f t="shared" si="663"/>
        <v>1391</v>
      </c>
      <c r="EI335" s="14">
        <f t="shared" si="664"/>
        <v>1391</v>
      </c>
      <c r="EJ335" s="14">
        <f t="shared" si="665"/>
        <v>1481</v>
      </c>
      <c r="EK335" s="14">
        <f t="shared" si="666"/>
        <v>1586</v>
      </c>
      <c r="EL335" s="14">
        <f t="shared" si="667"/>
        <v>19700</v>
      </c>
      <c r="EM335" s="14">
        <f t="shared" si="668"/>
        <v>21560</v>
      </c>
      <c r="EN335" s="14">
        <f t="shared" si="669"/>
        <v>21560</v>
      </c>
      <c r="EO335" s="14">
        <f t="shared" si="670"/>
        <v>22810</v>
      </c>
      <c r="EP335" s="14">
        <f t="shared" si="671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  <c r="FF335" s="14">
        <f>INDEX(属性投放!$BP$6:$BP$85,(卡牌属性!$DU335-2)*20+卡牌属性!$DV335)</f>
        <v>280</v>
      </c>
      <c r="FG335" s="14">
        <f>INDEX(属性投放!$BP$6:$BP$85,(卡牌属性!$DU335-2)*20+卡牌属性!$DV335)</f>
        <v>280</v>
      </c>
      <c r="FH335" s="14">
        <f>INDEX(属性投放!$BP$6:$BP$85,(卡牌属性!$DU335-2)*20+卡牌属性!$DV335)</f>
        <v>280</v>
      </c>
      <c r="FI335" s="14">
        <f>INDEX(属性投放!$BP$6:$BP$85,(卡牌属性!$DU335-2)*20+卡牌属性!$DV335)</f>
        <v>280</v>
      </c>
      <c r="FJ335" s="14">
        <f>INDEX(属性投放!$BP$6:$BP$85,(卡牌属性!$DU335-2)*20+卡牌属性!$DV335)</f>
        <v>280</v>
      </c>
      <c r="FK335" s="14">
        <f>INDEX(属性投放!$BQ$6:$BQ$85,(卡牌属性!$DU335-2)*20+卡牌属性!$DV335)</f>
        <v>140</v>
      </c>
      <c r="FL335" s="14">
        <f>INDEX(属性投放!$BQ$6:$BQ$85,(卡牌属性!$DU335-2)*20+卡牌属性!$DV335)</f>
        <v>140</v>
      </c>
      <c r="FM335" s="14">
        <f>INDEX(属性投放!$BQ$6:$BQ$85,(卡牌属性!$DU335-2)*20+卡牌属性!$DV335)</f>
        <v>140</v>
      </c>
      <c r="FN335" s="14">
        <f>INDEX(属性投放!$BQ$6:$BQ$85,(卡牌属性!$DU335-2)*20+卡牌属性!$DV335)</f>
        <v>140</v>
      </c>
      <c r="FO335" s="14">
        <f>INDEX(属性投放!$BQ$6:$BQ$85,(卡牌属性!$DU335-2)*20+卡牌属性!$DV335)</f>
        <v>140</v>
      </c>
      <c r="FP335" s="14">
        <f>INDEX(属性投放!$BR$6:$BR$85,(卡牌属性!$DU335-2)*20+卡牌属性!$DV335)</f>
        <v>2800</v>
      </c>
      <c r="FQ335" s="14">
        <f>INDEX(属性投放!$BR$6:$BR$85,(卡牌属性!$DU335-2)*20+卡牌属性!$DV335)</f>
        <v>2800</v>
      </c>
      <c r="FR335" s="14">
        <f>INDEX(属性投放!$BR$6:$BR$85,(卡牌属性!$DU335-2)*20+卡牌属性!$DV335)</f>
        <v>2800</v>
      </c>
      <c r="FS335" s="14">
        <f>INDEX(属性投放!$BR$6:$BR$85,(卡牌属性!$DU335-2)*20+卡牌属性!$DV335)</f>
        <v>2800</v>
      </c>
      <c r="FT335" s="14">
        <f>INDEX(属性投放!$BR$6:$BR$85,(卡牌属性!$DU335-2)*20+卡牌属性!$DV335)</f>
        <v>2800</v>
      </c>
    </row>
    <row r="336" spans="31:176" ht="16.5" x14ac:dyDescent="0.2">
      <c r="AE336" s="13">
        <v>332</v>
      </c>
      <c r="AF336" s="13">
        <f t="shared" si="649"/>
        <v>17</v>
      </c>
      <c r="AG336" s="13">
        <f t="shared" si="628"/>
        <v>4</v>
      </c>
      <c r="AH336" s="14">
        <f t="shared" si="629"/>
        <v>1101016</v>
      </c>
      <c r="AI336" s="14" t="str">
        <f t="shared" si="630"/>
        <v>秦王攻12突</v>
      </c>
      <c r="AJ336" s="25" t="s">
        <v>162</v>
      </c>
      <c r="AK336" s="14">
        <v>13</v>
      </c>
      <c r="AL336" s="14">
        <f t="shared" si="631"/>
        <v>12</v>
      </c>
      <c r="AM336" s="14">
        <f>INDEX(属性投放!$DE$6:$DE$85,(卡牌属性!AG336-2)*20+卡牌属性!AL336)</f>
        <v>4833</v>
      </c>
      <c r="AN336" s="14">
        <f t="shared" si="632"/>
        <v>4833</v>
      </c>
      <c r="AO336" s="14">
        <f t="shared" si="632"/>
        <v>4833</v>
      </c>
      <c r="AP336" s="14">
        <f t="shared" si="632"/>
        <v>4833</v>
      </c>
      <c r="AQ336" s="14">
        <f t="shared" si="632"/>
        <v>4833</v>
      </c>
      <c r="AR336" s="14">
        <f>INDEX(属性投放!$DF$6:$DF$85,(卡牌属性!AG336-2)*20+卡牌属性!AL336)</f>
        <v>2405</v>
      </c>
      <c r="AS336" s="14">
        <f t="shared" si="633"/>
        <v>2405</v>
      </c>
      <c r="AT336" s="14">
        <f t="shared" si="633"/>
        <v>2405</v>
      </c>
      <c r="AU336" s="14">
        <f t="shared" si="633"/>
        <v>2405</v>
      </c>
      <c r="AV336" s="14">
        <f t="shared" si="633"/>
        <v>2405</v>
      </c>
      <c r="AW336" s="14">
        <f>INDEX(属性投放!$DG$6:$DG$85,(卡牌属性!AG336-2)*20+卡牌属性!AL336)</f>
        <v>24065</v>
      </c>
      <c r="AX336" s="14">
        <f t="shared" si="634"/>
        <v>24065</v>
      </c>
      <c r="AY336" s="14">
        <f t="shared" si="634"/>
        <v>24065</v>
      </c>
      <c r="AZ336" s="14">
        <f t="shared" si="634"/>
        <v>24065</v>
      </c>
      <c r="BA336" s="14">
        <f t="shared" si="634"/>
        <v>24065</v>
      </c>
      <c r="BB336" s="14">
        <f>INDEX(属性投放!$DK$6:$DK$85,(卡牌属性!AG336-2)*20+卡牌属性!AL336)</f>
        <v>148</v>
      </c>
      <c r="BC336" s="14">
        <f t="shared" si="635"/>
        <v>148</v>
      </c>
      <c r="BD336" s="14">
        <f t="shared" si="635"/>
        <v>148</v>
      </c>
      <c r="BE336" s="14">
        <f t="shared" si="635"/>
        <v>148</v>
      </c>
      <c r="BF336" s="14">
        <f t="shared" si="635"/>
        <v>148</v>
      </c>
      <c r="BG336" s="14">
        <f>INDEX(属性投放!$DL$6:$DL$85,(卡牌属性!AG336-2)*20+卡牌属性!AL336)</f>
        <v>74</v>
      </c>
      <c r="BH336" s="14">
        <f t="shared" si="636"/>
        <v>74</v>
      </c>
      <c r="BI336" s="14">
        <f t="shared" si="636"/>
        <v>74</v>
      </c>
      <c r="BJ336" s="14">
        <f t="shared" si="636"/>
        <v>74</v>
      </c>
      <c r="BK336" s="14">
        <f t="shared" si="636"/>
        <v>74</v>
      </c>
      <c r="BL336" s="14">
        <f>INDEX(属性投放!$DM$6:$DM$85,(卡牌属性!AG336-2)*20+卡牌属性!AL336)</f>
        <v>740</v>
      </c>
      <c r="BM336" s="14">
        <f t="shared" si="637"/>
        <v>740</v>
      </c>
      <c r="BN336" s="14">
        <f t="shared" si="637"/>
        <v>740</v>
      </c>
      <c r="BO336" s="14">
        <f t="shared" si="637"/>
        <v>740</v>
      </c>
      <c r="BP336" s="14">
        <f t="shared" si="637"/>
        <v>740</v>
      </c>
      <c r="BU336" s="13">
        <v>332</v>
      </c>
      <c r="BV336" s="13">
        <f t="shared" si="638"/>
        <v>17</v>
      </c>
      <c r="BW336" s="14">
        <f t="shared" si="639"/>
        <v>3</v>
      </c>
      <c r="BX336" s="14">
        <f t="shared" si="640"/>
        <v>1102017</v>
      </c>
      <c r="BY336" s="14" t="str">
        <f t="shared" si="641"/>
        <v>飞廉12突</v>
      </c>
      <c r="BZ336" s="25" t="s">
        <v>162</v>
      </c>
      <c r="CA336" s="14">
        <v>2</v>
      </c>
      <c r="CB336" s="14">
        <f t="shared" si="642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674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674</v>
      </c>
      <c r="CN336" s="14">
        <f>INDEX(属性投放!$BD$6:$BD$85,(BW336-2)*20+CB336)</f>
        <v>200</v>
      </c>
      <c r="CQ336" s="13">
        <v>332</v>
      </c>
      <c r="CR336" s="13">
        <f t="shared" si="650"/>
        <v>7</v>
      </c>
      <c r="CS336" s="13">
        <f t="shared" si="651"/>
        <v>20</v>
      </c>
      <c r="CT336" s="14">
        <f t="shared" si="652"/>
        <v>4</v>
      </c>
      <c r="CU336" s="14">
        <f t="shared" si="653"/>
        <v>1102007</v>
      </c>
      <c r="CV336" s="14" t="str">
        <f>INDEX($O$6:$O$36,CR336)&amp;"-"&amp;INDEX(属性投放!$AB$7:$AB$36,CX336)&amp;"-魂火-"&amp;CZ336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701</v>
      </c>
      <c r="CZ336" s="14">
        <f>INDEX(属性投放!$AM$7:$AM$58,CS336)</f>
        <v>2</v>
      </c>
      <c r="DA336" s="14">
        <f t="shared" si="643"/>
        <v>20</v>
      </c>
      <c r="DB336" s="14">
        <f>INDEX(属性投放!$AN$7:$AN$58,DA336)</f>
        <v>70</v>
      </c>
      <c r="DC336" s="14" t="s">
        <v>702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703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704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4"/>
        <v>1102017</v>
      </c>
      <c r="DQ336" s="14" t="str">
        <f t="shared" si="645"/>
        <v>飞廉12突</v>
      </c>
      <c r="DR336" s="14">
        <f t="shared" si="654"/>
        <v>6</v>
      </c>
      <c r="DS336" s="14">
        <f t="shared" si="655"/>
        <v>6</v>
      </c>
      <c r="DT336" s="14">
        <f t="shared" si="656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7"/>
        <v>2859</v>
      </c>
      <c r="EC336" s="14">
        <f t="shared" si="658"/>
        <v>3428</v>
      </c>
      <c r="ED336" s="14">
        <f t="shared" si="659"/>
        <v>3695</v>
      </c>
      <c r="EE336" s="14">
        <f t="shared" si="660"/>
        <v>3695</v>
      </c>
      <c r="EF336" s="14">
        <f t="shared" si="661"/>
        <v>3990</v>
      </c>
      <c r="EG336" s="14">
        <f t="shared" si="662"/>
        <v>1386</v>
      </c>
      <c r="EH336" s="14">
        <f t="shared" si="663"/>
        <v>1651</v>
      </c>
      <c r="EI336" s="14">
        <f t="shared" si="664"/>
        <v>1651</v>
      </c>
      <c r="EJ336" s="14">
        <f t="shared" si="665"/>
        <v>1765</v>
      </c>
      <c r="EK336" s="14">
        <f t="shared" si="666"/>
        <v>1886</v>
      </c>
      <c r="EL336" s="14">
        <f t="shared" si="667"/>
        <v>23700</v>
      </c>
      <c r="EM336" s="14">
        <f t="shared" si="668"/>
        <v>25960</v>
      </c>
      <c r="EN336" s="14">
        <f t="shared" si="669"/>
        <v>25960</v>
      </c>
      <c r="EO336" s="14">
        <f t="shared" si="670"/>
        <v>27290</v>
      </c>
      <c r="EP336" s="14">
        <f t="shared" si="671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  <c r="FF336" s="14">
        <f>INDEX(属性投放!$BP$6:$BP$85,(卡牌属性!$DU336-2)*20+卡牌属性!$DV336)</f>
        <v>500</v>
      </c>
      <c r="FG336" s="14">
        <f>INDEX(属性投放!$BP$6:$BP$85,(卡牌属性!$DU336-2)*20+卡牌属性!$DV336)</f>
        <v>500</v>
      </c>
      <c r="FH336" s="14">
        <f>INDEX(属性投放!$BP$6:$BP$85,(卡牌属性!$DU336-2)*20+卡牌属性!$DV336)</f>
        <v>500</v>
      </c>
      <c r="FI336" s="14">
        <f>INDEX(属性投放!$BP$6:$BP$85,(卡牌属性!$DU336-2)*20+卡牌属性!$DV336)</f>
        <v>500</v>
      </c>
      <c r="FJ336" s="14">
        <f>INDEX(属性投放!$BP$6:$BP$85,(卡牌属性!$DU336-2)*20+卡牌属性!$DV336)</f>
        <v>500</v>
      </c>
      <c r="FK336" s="14">
        <f>INDEX(属性投放!$BQ$6:$BQ$85,(卡牌属性!$DU336-2)*20+卡牌属性!$DV336)</f>
        <v>250</v>
      </c>
      <c r="FL336" s="14">
        <f>INDEX(属性投放!$BQ$6:$BQ$85,(卡牌属性!$DU336-2)*20+卡牌属性!$DV336)</f>
        <v>250</v>
      </c>
      <c r="FM336" s="14">
        <f>INDEX(属性投放!$BQ$6:$BQ$85,(卡牌属性!$DU336-2)*20+卡牌属性!$DV336)</f>
        <v>250</v>
      </c>
      <c r="FN336" s="14">
        <f>INDEX(属性投放!$BQ$6:$BQ$85,(卡牌属性!$DU336-2)*20+卡牌属性!$DV336)</f>
        <v>250</v>
      </c>
      <c r="FO336" s="14">
        <f>INDEX(属性投放!$BQ$6:$BQ$85,(卡牌属性!$DU336-2)*20+卡牌属性!$DV336)</f>
        <v>250</v>
      </c>
      <c r="FP336" s="14">
        <f>INDEX(属性投放!$BR$6:$BR$85,(卡牌属性!$DU336-2)*20+卡牌属性!$DV336)</f>
        <v>5000</v>
      </c>
      <c r="FQ336" s="14">
        <f>INDEX(属性投放!$BR$6:$BR$85,(卡牌属性!$DU336-2)*20+卡牌属性!$DV336)</f>
        <v>5000</v>
      </c>
      <c r="FR336" s="14">
        <f>INDEX(属性投放!$BR$6:$BR$85,(卡牌属性!$DU336-2)*20+卡牌属性!$DV336)</f>
        <v>5000</v>
      </c>
      <c r="FS336" s="14">
        <f>INDEX(属性投放!$BR$6:$BR$85,(卡牌属性!$DU336-2)*20+卡牌属性!$DV336)</f>
        <v>5000</v>
      </c>
      <c r="FT336" s="14">
        <f>INDEX(属性投放!$BR$6:$BR$85,(卡牌属性!$DU336-2)*20+卡牌属性!$DV336)</f>
        <v>5000</v>
      </c>
    </row>
    <row r="337" spans="31:176" ht="16.5" x14ac:dyDescent="0.2">
      <c r="AE337" s="13">
        <v>333</v>
      </c>
      <c r="AF337" s="13">
        <f t="shared" si="649"/>
        <v>17</v>
      </c>
      <c r="AG337" s="13">
        <f t="shared" si="628"/>
        <v>4</v>
      </c>
      <c r="AH337" s="14">
        <f t="shared" si="629"/>
        <v>1101016</v>
      </c>
      <c r="AI337" s="14" t="str">
        <f t="shared" si="630"/>
        <v>秦王攻13突</v>
      </c>
      <c r="AJ337" s="25" t="s">
        <v>162</v>
      </c>
      <c r="AK337" s="14">
        <v>14</v>
      </c>
      <c r="AL337" s="14">
        <f t="shared" si="631"/>
        <v>13</v>
      </c>
      <c r="AM337" s="14">
        <f>INDEX(属性投放!$DE$6:$DE$85,(卡牌属性!AG337-2)*20+卡牌属性!AL337)</f>
        <v>8955</v>
      </c>
      <c r="AN337" s="14">
        <f t="shared" si="632"/>
        <v>8955</v>
      </c>
      <c r="AO337" s="14">
        <f t="shared" si="632"/>
        <v>8955</v>
      </c>
      <c r="AP337" s="14">
        <f t="shared" si="632"/>
        <v>8955</v>
      </c>
      <c r="AQ337" s="14">
        <f t="shared" si="632"/>
        <v>8955</v>
      </c>
      <c r="AR337" s="14">
        <f>INDEX(属性投放!$DF$6:$DF$85,(卡牌属性!AG337-2)*20+卡牌属性!AL337)</f>
        <v>4466</v>
      </c>
      <c r="AS337" s="14">
        <f t="shared" si="633"/>
        <v>4466</v>
      </c>
      <c r="AT337" s="14">
        <f t="shared" si="633"/>
        <v>4466</v>
      </c>
      <c r="AU337" s="14">
        <f t="shared" si="633"/>
        <v>4466</v>
      </c>
      <c r="AV337" s="14">
        <f t="shared" si="633"/>
        <v>4466</v>
      </c>
      <c r="AW337" s="14">
        <f>INDEX(属性投放!$DG$6:$DG$85,(卡牌属性!AG337-2)*20+卡牌属性!AL337)</f>
        <v>44675</v>
      </c>
      <c r="AX337" s="14">
        <f t="shared" si="634"/>
        <v>44675</v>
      </c>
      <c r="AY337" s="14">
        <f t="shared" si="634"/>
        <v>44675</v>
      </c>
      <c r="AZ337" s="14">
        <f t="shared" si="634"/>
        <v>44675</v>
      </c>
      <c r="BA337" s="14">
        <f t="shared" si="634"/>
        <v>44675</v>
      </c>
      <c r="BB337" s="14">
        <f>INDEX(属性投放!$DK$6:$DK$85,(卡牌属性!AG337-2)*20+卡牌属性!AL337)</f>
        <v>279</v>
      </c>
      <c r="BC337" s="14">
        <f t="shared" si="635"/>
        <v>279</v>
      </c>
      <c r="BD337" s="14">
        <f t="shared" si="635"/>
        <v>279</v>
      </c>
      <c r="BE337" s="14">
        <f t="shared" si="635"/>
        <v>279</v>
      </c>
      <c r="BF337" s="14">
        <f t="shared" si="635"/>
        <v>279</v>
      </c>
      <c r="BG337" s="14">
        <f>INDEX(属性投放!$DL$6:$DL$85,(卡牌属性!AG337-2)*20+卡牌属性!AL337)</f>
        <v>140</v>
      </c>
      <c r="BH337" s="14">
        <f t="shared" si="636"/>
        <v>140</v>
      </c>
      <c r="BI337" s="14">
        <f t="shared" si="636"/>
        <v>140</v>
      </c>
      <c r="BJ337" s="14">
        <f t="shared" si="636"/>
        <v>140</v>
      </c>
      <c r="BK337" s="14">
        <f t="shared" si="636"/>
        <v>140</v>
      </c>
      <c r="BL337" s="14">
        <f>INDEX(属性投放!$DM$6:$DM$85,(卡牌属性!AG337-2)*20+卡牌属性!AL337)</f>
        <v>1395</v>
      </c>
      <c r="BM337" s="14">
        <f t="shared" si="637"/>
        <v>1395</v>
      </c>
      <c r="BN337" s="14">
        <f t="shared" si="637"/>
        <v>1395</v>
      </c>
      <c r="BO337" s="14">
        <f t="shared" si="637"/>
        <v>1395</v>
      </c>
      <c r="BP337" s="14">
        <f t="shared" si="637"/>
        <v>1395</v>
      </c>
      <c r="BU337" s="13">
        <v>333</v>
      </c>
      <c r="BV337" s="13">
        <f t="shared" si="638"/>
        <v>17</v>
      </c>
      <c r="BW337" s="14">
        <f t="shared" si="639"/>
        <v>3</v>
      </c>
      <c r="BX337" s="14">
        <f t="shared" si="640"/>
        <v>1102017</v>
      </c>
      <c r="BY337" s="14" t="str">
        <f t="shared" si="641"/>
        <v>飞廉13突</v>
      </c>
      <c r="BZ337" s="25" t="s">
        <v>162</v>
      </c>
      <c r="CA337" s="14">
        <v>2</v>
      </c>
      <c r="CB337" s="14">
        <f t="shared" si="642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674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674</v>
      </c>
      <c r="CN337" s="14">
        <f>INDEX(属性投放!$BD$6:$BD$85,(BW337-2)*20+CB337)</f>
        <v>250</v>
      </c>
      <c r="CQ337" s="13">
        <v>333</v>
      </c>
      <c r="CR337" s="13">
        <f t="shared" si="650"/>
        <v>7</v>
      </c>
      <c r="CS337" s="13">
        <f t="shared" si="651"/>
        <v>21</v>
      </c>
      <c r="CT337" s="14">
        <f t="shared" si="652"/>
        <v>4</v>
      </c>
      <c r="CU337" s="14">
        <f t="shared" si="653"/>
        <v>1102007</v>
      </c>
      <c r="CV337" s="14" t="str">
        <f>INDEX($O$6:$O$36,CR337)&amp;"-"&amp;INDEX(属性投放!$AB$7:$AB$36,CX337)&amp;"-魂火-"&amp;CZ337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701</v>
      </c>
      <c r="CZ337" s="14">
        <f>INDEX(属性投放!$AM$7:$AM$58,CS337)</f>
        <v>3</v>
      </c>
      <c r="DA337" s="14">
        <f t="shared" si="643"/>
        <v>21</v>
      </c>
      <c r="DB337" s="14">
        <f>INDEX(属性投放!$AN$7:$AN$58,DA337)</f>
        <v>72</v>
      </c>
      <c r="DC337" s="14" t="s">
        <v>702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703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704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4"/>
        <v>1102017</v>
      </c>
      <c r="DQ337" s="14" t="str">
        <f t="shared" si="645"/>
        <v>飞廉13突</v>
      </c>
      <c r="DR337" s="14">
        <f t="shared" si="654"/>
        <v>6</v>
      </c>
      <c r="DS337" s="14">
        <f t="shared" si="655"/>
        <v>6</v>
      </c>
      <c r="DT337" s="14">
        <f t="shared" si="656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7"/>
        <v>3506</v>
      </c>
      <c r="EC337" s="14">
        <f t="shared" si="658"/>
        <v>4138</v>
      </c>
      <c r="ED337" s="14">
        <f t="shared" si="659"/>
        <v>4440</v>
      </c>
      <c r="EE337" s="14">
        <f t="shared" si="660"/>
        <v>4440</v>
      </c>
      <c r="EF337" s="14">
        <f t="shared" si="661"/>
        <v>4770</v>
      </c>
      <c r="EG337" s="14">
        <f t="shared" si="662"/>
        <v>1713</v>
      </c>
      <c r="EH337" s="14">
        <f t="shared" si="663"/>
        <v>2006</v>
      </c>
      <c r="EI337" s="14">
        <f t="shared" si="664"/>
        <v>2006</v>
      </c>
      <c r="EJ337" s="14">
        <f t="shared" si="665"/>
        <v>2141</v>
      </c>
      <c r="EK337" s="14">
        <f t="shared" si="666"/>
        <v>2276</v>
      </c>
      <c r="EL337" s="14">
        <f t="shared" si="667"/>
        <v>29750</v>
      </c>
      <c r="EM337" s="14">
        <f t="shared" si="668"/>
        <v>32360</v>
      </c>
      <c r="EN337" s="14">
        <f t="shared" si="669"/>
        <v>32360</v>
      </c>
      <c r="EO337" s="14">
        <f t="shared" si="670"/>
        <v>33760</v>
      </c>
      <c r="EP337" s="14">
        <f t="shared" si="671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  <c r="FF337" s="14">
        <f>INDEX(属性投放!$BP$6:$BP$85,(卡牌属性!$DU337-2)*20+卡牌属性!$DV337)</f>
        <v>500</v>
      </c>
      <c r="FG337" s="14">
        <f>INDEX(属性投放!$BP$6:$BP$85,(卡牌属性!$DU337-2)*20+卡牌属性!$DV337)</f>
        <v>500</v>
      </c>
      <c r="FH337" s="14">
        <f>INDEX(属性投放!$BP$6:$BP$85,(卡牌属性!$DU337-2)*20+卡牌属性!$DV337)</f>
        <v>500</v>
      </c>
      <c r="FI337" s="14">
        <f>INDEX(属性投放!$BP$6:$BP$85,(卡牌属性!$DU337-2)*20+卡牌属性!$DV337)</f>
        <v>500</v>
      </c>
      <c r="FJ337" s="14">
        <f>INDEX(属性投放!$BP$6:$BP$85,(卡牌属性!$DU337-2)*20+卡牌属性!$DV337)</f>
        <v>500</v>
      </c>
      <c r="FK337" s="14">
        <f>INDEX(属性投放!$BQ$6:$BQ$85,(卡牌属性!$DU337-2)*20+卡牌属性!$DV337)</f>
        <v>250</v>
      </c>
      <c r="FL337" s="14">
        <f>INDEX(属性投放!$BQ$6:$BQ$85,(卡牌属性!$DU337-2)*20+卡牌属性!$DV337)</f>
        <v>250</v>
      </c>
      <c r="FM337" s="14">
        <f>INDEX(属性投放!$BQ$6:$BQ$85,(卡牌属性!$DU337-2)*20+卡牌属性!$DV337)</f>
        <v>250</v>
      </c>
      <c r="FN337" s="14">
        <f>INDEX(属性投放!$BQ$6:$BQ$85,(卡牌属性!$DU337-2)*20+卡牌属性!$DV337)</f>
        <v>250</v>
      </c>
      <c r="FO337" s="14">
        <f>INDEX(属性投放!$BQ$6:$BQ$85,(卡牌属性!$DU337-2)*20+卡牌属性!$DV337)</f>
        <v>250</v>
      </c>
      <c r="FP337" s="14">
        <f>INDEX(属性投放!$BR$6:$BR$85,(卡牌属性!$DU337-2)*20+卡牌属性!$DV337)</f>
        <v>5000</v>
      </c>
      <c r="FQ337" s="14">
        <f>INDEX(属性投放!$BR$6:$BR$85,(卡牌属性!$DU337-2)*20+卡牌属性!$DV337)</f>
        <v>5000</v>
      </c>
      <c r="FR337" s="14">
        <f>INDEX(属性投放!$BR$6:$BR$85,(卡牌属性!$DU337-2)*20+卡牌属性!$DV337)</f>
        <v>5000</v>
      </c>
      <c r="FS337" s="14">
        <f>INDEX(属性投放!$BR$6:$BR$85,(卡牌属性!$DU337-2)*20+卡牌属性!$DV337)</f>
        <v>5000</v>
      </c>
      <c r="FT337" s="14">
        <f>INDEX(属性投放!$BR$6:$BR$85,(卡牌属性!$DU337-2)*20+卡牌属性!$DV337)</f>
        <v>5000</v>
      </c>
    </row>
    <row r="338" spans="31:176" ht="16.5" x14ac:dyDescent="0.2">
      <c r="AE338" s="13">
        <v>334</v>
      </c>
      <c r="AF338" s="13">
        <f t="shared" si="649"/>
        <v>17</v>
      </c>
      <c r="AG338" s="13">
        <f t="shared" si="628"/>
        <v>4</v>
      </c>
      <c r="AH338" s="14">
        <f t="shared" si="629"/>
        <v>1101016</v>
      </c>
      <c r="AI338" s="14" t="str">
        <f t="shared" si="630"/>
        <v>秦王攻14突</v>
      </c>
      <c r="AJ338" s="25" t="s">
        <v>162</v>
      </c>
      <c r="AK338" s="14">
        <v>15</v>
      </c>
      <c r="AL338" s="14">
        <f t="shared" si="631"/>
        <v>14</v>
      </c>
      <c r="AM338" s="14">
        <f>INDEX(属性投放!$DE$6:$DE$85,(卡牌属性!AG338-2)*20+卡牌属性!AL338)</f>
        <v>9753</v>
      </c>
      <c r="AN338" s="14">
        <f t="shared" si="632"/>
        <v>9753</v>
      </c>
      <c r="AO338" s="14">
        <f t="shared" si="632"/>
        <v>9753</v>
      </c>
      <c r="AP338" s="14">
        <f t="shared" si="632"/>
        <v>9753</v>
      </c>
      <c r="AQ338" s="14">
        <f t="shared" si="632"/>
        <v>9753</v>
      </c>
      <c r="AR338" s="14">
        <f>INDEX(属性投放!$DF$6:$DF$85,(卡牌属性!AG338-2)*20+卡牌属性!AL338)</f>
        <v>4865</v>
      </c>
      <c r="AS338" s="14">
        <f t="shared" si="633"/>
        <v>4865</v>
      </c>
      <c r="AT338" s="14">
        <f t="shared" si="633"/>
        <v>4865</v>
      </c>
      <c r="AU338" s="14">
        <f t="shared" si="633"/>
        <v>4865</v>
      </c>
      <c r="AV338" s="14">
        <f t="shared" si="633"/>
        <v>4865</v>
      </c>
      <c r="AW338" s="14">
        <f>INDEX(属性投放!$DG$6:$DG$85,(卡牌属性!AG338-2)*20+卡牌属性!AL338)</f>
        <v>48665</v>
      </c>
      <c r="AX338" s="14">
        <f t="shared" si="634"/>
        <v>48665</v>
      </c>
      <c r="AY338" s="14">
        <f t="shared" si="634"/>
        <v>48665</v>
      </c>
      <c r="AZ338" s="14">
        <f t="shared" si="634"/>
        <v>48665</v>
      </c>
      <c r="BA338" s="14">
        <f t="shared" si="634"/>
        <v>48665</v>
      </c>
      <c r="BB338" s="14">
        <f>INDEX(属性投放!$DK$6:$DK$85,(卡牌属性!AG338-2)*20+卡牌属性!AL338)</f>
        <v>279</v>
      </c>
      <c r="BC338" s="14">
        <f t="shared" si="635"/>
        <v>279</v>
      </c>
      <c r="BD338" s="14">
        <f t="shared" si="635"/>
        <v>279</v>
      </c>
      <c r="BE338" s="14">
        <f t="shared" si="635"/>
        <v>279</v>
      </c>
      <c r="BF338" s="14">
        <f t="shared" si="635"/>
        <v>279</v>
      </c>
      <c r="BG338" s="14">
        <f>INDEX(属性投放!$DL$6:$DL$85,(卡牌属性!AG338-2)*20+卡牌属性!AL338)</f>
        <v>140</v>
      </c>
      <c r="BH338" s="14">
        <f t="shared" si="636"/>
        <v>140</v>
      </c>
      <c r="BI338" s="14">
        <f t="shared" si="636"/>
        <v>140</v>
      </c>
      <c r="BJ338" s="14">
        <f t="shared" si="636"/>
        <v>140</v>
      </c>
      <c r="BK338" s="14">
        <f t="shared" si="636"/>
        <v>140</v>
      </c>
      <c r="BL338" s="14">
        <f>INDEX(属性投放!$DM$6:$DM$85,(卡牌属性!AG338-2)*20+卡牌属性!AL338)</f>
        <v>1395</v>
      </c>
      <c r="BM338" s="14">
        <f t="shared" si="637"/>
        <v>1395</v>
      </c>
      <c r="BN338" s="14">
        <f t="shared" si="637"/>
        <v>1395</v>
      </c>
      <c r="BO338" s="14">
        <f t="shared" si="637"/>
        <v>1395</v>
      </c>
      <c r="BP338" s="14">
        <f t="shared" si="637"/>
        <v>1395</v>
      </c>
      <c r="BU338" s="13">
        <v>334</v>
      </c>
      <c r="BV338" s="13">
        <f t="shared" si="638"/>
        <v>17</v>
      </c>
      <c r="BW338" s="14">
        <f t="shared" si="639"/>
        <v>3</v>
      </c>
      <c r="BX338" s="14">
        <f t="shared" si="640"/>
        <v>1102017</v>
      </c>
      <c r="BY338" s="14" t="str">
        <f t="shared" si="641"/>
        <v>飞廉14突</v>
      </c>
      <c r="BZ338" s="25" t="s">
        <v>162</v>
      </c>
      <c r="CA338" s="14">
        <v>2</v>
      </c>
      <c r="CB338" s="14">
        <f t="shared" si="642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674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674</v>
      </c>
      <c r="CN338" s="14">
        <f>INDEX(属性投放!$BD$6:$BD$85,(BW338-2)*20+CB338)</f>
        <v>250</v>
      </c>
      <c r="CQ338" s="13">
        <v>334</v>
      </c>
      <c r="CR338" s="13">
        <f t="shared" si="650"/>
        <v>7</v>
      </c>
      <c r="CS338" s="13">
        <f t="shared" si="651"/>
        <v>22</v>
      </c>
      <c r="CT338" s="14">
        <f t="shared" si="652"/>
        <v>4</v>
      </c>
      <c r="CU338" s="14">
        <f t="shared" si="653"/>
        <v>1102007</v>
      </c>
      <c r="CV338" s="14" t="str">
        <f>INDEX($O$6:$O$36,CR338)&amp;"-"&amp;INDEX(属性投放!$AB$7:$AB$36,CX338)&amp;"-魂火-"&amp;CZ338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701</v>
      </c>
      <c r="CZ338" s="14">
        <f>INDEX(属性投放!$AM$7:$AM$58,CS338)</f>
        <v>1</v>
      </c>
      <c r="DA338" s="14">
        <f t="shared" si="643"/>
        <v>22</v>
      </c>
      <c r="DB338" s="14">
        <f>INDEX(属性投放!$AN$7:$AN$58,DA338)</f>
        <v>75</v>
      </c>
      <c r="DC338" s="14" t="s">
        <v>702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703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704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4"/>
        <v>1102017</v>
      </c>
      <c r="DQ338" s="14" t="str">
        <f t="shared" si="645"/>
        <v>飞廉14突</v>
      </c>
      <c r="DR338" s="14">
        <f t="shared" si="654"/>
        <v>6</v>
      </c>
      <c r="DS338" s="14">
        <f t="shared" si="655"/>
        <v>6</v>
      </c>
      <c r="DT338" s="14">
        <f t="shared" si="656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7"/>
        <v>4214</v>
      </c>
      <c r="EC338" s="14">
        <f t="shared" si="658"/>
        <v>4958</v>
      </c>
      <c r="ED338" s="14">
        <f t="shared" si="659"/>
        <v>5300</v>
      </c>
      <c r="EE338" s="14">
        <f t="shared" si="660"/>
        <v>5300</v>
      </c>
      <c r="EF338" s="14">
        <f t="shared" si="661"/>
        <v>5670</v>
      </c>
      <c r="EG338" s="14">
        <f t="shared" si="662"/>
        <v>2067</v>
      </c>
      <c r="EH338" s="14">
        <f t="shared" si="663"/>
        <v>2416</v>
      </c>
      <c r="EI338" s="14">
        <f t="shared" si="664"/>
        <v>2416</v>
      </c>
      <c r="EJ338" s="14">
        <f t="shared" si="665"/>
        <v>2575</v>
      </c>
      <c r="EK338" s="14">
        <f t="shared" si="666"/>
        <v>2726</v>
      </c>
      <c r="EL338" s="14">
        <f t="shared" si="667"/>
        <v>36350</v>
      </c>
      <c r="EM338" s="14">
        <f t="shared" si="668"/>
        <v>39360</v>
      </c>
      <c r="EN338" s="14">
        <f t="shared" si="669"/>
        <v>39360</v>
      </c>
      <c r="EO338" s="14">
        <f t="shared" si="670"/>
        <v>40840</v>
      </c>
      <c r="EP338" s="14">
        <f t="shared" si="671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  <c r="FF338" s="14">
        <f>INDEX(属性投放!$BP$6:$BP$85,(卡牌属性!$DU338-2)*20+卡牌属性!$DV338)</f>
        <v>550</v>
      </c>
      <c r="FG338" s="14">
        <f>INDEX(属性投放!$BP$6:$BP$85,(卡牌属性!$DU338-2)*20+卡牌属性!$DV338)</f>
        <v>550</v>
      </c>
      <c r="FH338" s="14">
        <f>INDEX(属性投放!$BP$6:$BP$85,(卡牌属性!$DU338-2)*20+卡牌属性!$DV338)</f>
        <v>550</v>
      </c>
      <c r="FI338" s="14">
        <f>INDEX(属性投放!$BP$6:$BP$85,(卡牌属性!$DU338-2)*20+卡牌属性!$DV338)</f>
        <v>550</v>
      </c>
      <c r="FJ338" s="14">
        <f>INDEX(属性投放!$BP$6:$BP$85,(卡牌属性!$DU338-2)*20+卡牌属性!$DV338)</f>
        <v>550</v>
      </c>
      <c r="FK338" s="14">
        <f>INDEX(属性投放!$BQ$6:$BQ$85,(卡牌属性!$DU338-2)*20+卡牌属性!$DV338)</f>
        <v>275</v>
      </c>
      <c r="FL338" s="14">
        <f>INDEX(属性投放!$BQ$6:$BQ$85,(卡牌属性!$DU338-2)*20+卡牌属性!$DV338)</f>
        <v>275</v>
      </c>
      <c r="FM338" s="14">
        <f>INDEX(属性投放!$BQ$6:$BQ$85,(卡牌属性!$DU338-2)*20+卡牌属性!$DV338)</f>
        <v>275</v>
      </c>
      <c r="FN338" s="14">
        <f>INDEX(属性投放!$BQ$6:$BQ$85,(卡牌属性!$DU338-2)*20+卡牌属性!$DV338)</f>
        <v>275</v>
      </c>
      <c r="FO338" s="14">
        <f>INDEX(属性投放!$BQ$6:$BQ$85,(卡牌属性!$DU338-2)*20+卡牌属性!$DV338)</f>
        <v>275</v>
      </c>
      <c r="FP338" s="14">
        <f>INDEX(属性投放!$BR$6:$BR$85,(卡牌属性!$DU338-2)*20+卡牌属性!$DV338)</f>
        <v>5500</v>
      </c>
      <c r="FQ338" s="14">
        <f>INDEX(属性投放!$BR$6:$BR$85,(卡牌属性!$DU338-2)*20+卡牌属性!$DV338)</f>
        <v>5500</v>
      </c>
      <c r="FR338" s="14">
        <f>INDEX(属性投放!$BR$6:$BR$85,(卡牌属性!$DU338-2)*20+卡牌属性!$DV338)</f>
        <v>5500</v>
      </c>
      <c r="FS338" s="14">
        <f>INDEX(属性投放!$BR$6:$BR$85,(卡牌属性!$DU338-2)*20+卡牌属性!$DV338)</f>
        <v>5500</v>
      </c>
      <c r="FT338" s="14">
        <f>INDEX(属性投放!$BR$6:$BR$85,(卡牌属性!$DU338-2)*20+卡牌属性!$DV338)</f>
        <v>5500</v>
      </c>
    </row>
    <row r="339" spans="31:176" ht="16.5" x14ac:dyDescent="0.2">
      <c r="AE339" s="13">
        <v>335</v>
      </c>
      <c r="AF339" s="13">
        <f t="shared" si="649"/>
        <v>17</v>
      </c>
      <c r="AG339" s="13">
        <f t="shared" si="628"/>
        <v>4</v>
      </c>
      <c r="AH339" s="14">
        <f t="shared" si="629"/>
        <v>1101016</v>
      </c>
      <c r="AI339" s="14" t="str">
        <f t="shared" si="630"/>
        <v>秦王攻15突</v>
      </c>
      <c r="AJ339" s="25" t="s">
        <v>162</v>
      </c>
      <c r="AK339" s="14">
        <v>16</v>
      </c>
      <c r="AL339" s="14">
        <f t="shared" si="631"/>
        <v>15</v>
      </c>
      <c r="AM339" s="14">
        <f>INDEX(属性投放!$DE$6:$DE$85,(卡牌属性!AG339-2)*20+卡牌属性!AL339)</f>
        <v>10551</v>
      </c>
      <c r="AN339" s="14">
        <f t="shared" si="632"/>
        <v>10551</v>
      </c>
      <c r="AO339" s="14">
        <f t="shared" si="632"/>
        <v>10551</v>
      </c>
      <c r="AP339" s="14">
        <f t="shared" si="632"/>
        <v>10551</v>
      </c>
      <c r="AQ339" s="14">
        <f t="shared" si="632"/>
        <v>10551</v>
      </c>
      <c r="AR339" s="14">
        <f>INDEX(属性投放!$DF$6:$DF$85,(卡牌属性!AG339-2)*20+卡牌属性!AL339)</f>
        <v>5264</v>
      </c>
      <c r="AS339" s="14">
        <f t="shared" si="633"/>
        <v>5264</v>
      </c>
      <c r="AT339" s="14">
        <f t="shared" si="633"/>
        <v>5264</v>
      </c>
      <c r="AU339" s="14">
        <f t="shared" si="633"/>
        <v>5264</v>
      </c>
      <c r="AV339" s="14">
        <f t="shared" si="633"/>
        <v>5264</v>
      </c>
      <c r="AW339" s="14">
        <f>INDEX(属性投放!$DG$6:$DG$85,(卡牌属性!AG339-2)*20+卡牌属性!AL339)</f>
        <v>52655</v>
      </c>
      <c r="AX339" s="14">
        <f t="shared" si="634"/>
        <v>52655</v>
      </c>
      <c r="AY339" s="14">
        <f t="shared" si="634"/>
        <v>52655</v>
      </c>
      <c r="AZ339" s="14">
        <f t="shared" si="634"/>
        <v>52655</v>
      </c>
      <c r="BA339" s="14">
        <f t="shared" si="634"/>
        <v>52655</v>
      </c>
      <c r="BB339" s="14">
        <f>INDEX(属性投放!$DK$6:$DK$85,(卡牌属性!AG339-2)*20+卡牌属性!AL339)</f>
        <v>279</v>
      </c>
      <c r="BC339" s="14">
        <f t="shared" si="635"/>
        <v>279</v>
      </c>
      <c r="BD339" s="14">
        <f t="shared" si="635"/>
        <v>279</v>
      </c>
      <c r="BE339" s="14">
        <f t="shared" si="635"/>
        <v>279</v>
      </c>
      <c r="BF339" s="14">
        <f t="shared" si="635"/>
        <v>279</v>
      </c>
      <c r="BG339" s="14">
        <f>INDEX(属性投放!$DL$6:$DL$85,(卡牌属性!AG339-2)*20+卡牌属性!AL339)</f>
        <v>140</v>
      </c>
      <c r="BH339" s="14">
        <f t="shared" si="636"/>
        <v>140</v>
      </c>
      <c r="BI339" s="14">
        <f t="shared" si="636"/>
        <v>140</v>
      </c>
      <c r="BJ339" s="14">
        <f t="shared" si="636"/>
        <v>140</v>
      </c>
      <c r="BK339" s="14">
        <f t="shared" si="636"/>
        <v>140</v>
      </c>
      <c r="BL339" s="14">
        <f>INDEX(属性投放!$DM$6:$DM$85,(卡牌属性!AG339-2)*20+卡牌属性!AL339)</f>
        <v>1395</v>
      </c>
      <c r="BM339" s="14">
        <f t="shared" si="637"/>
        <v>1395</v>
      </c>
      <c r="BN339" s="14">
        <f t="shared" si="637"/>
        <v>1395</v>
      </c>
      <c r="BO339" s="14">
        <f t="shared" si="637"/>
        <v>1395</v>
      </c>
      <c r="BP339" s="14">
        <f t="shared" si="637"/>
        <v>1395</v>
      </c>
      <c r="BU339" s="13">
        <v>335</v>
      </c>
      <c r="BV339" s="13">
        <f t="shared" si="638"/>
        <v>17</v>
      </c>
      <c r="BW339" s="14">
        <f t="shared" si="639"/>
        <v>3</v>
      </c>
      <c r="BX339" s="14">
        <f t="shared" si="640"/>
        <v>1102017</v>
      </c>
      <c r="BY339" s="14" t="str">
        <f t="shared" si="641"/>
        <v>飞廉15突</v>
      </c>
      <c r="BZ339" s="25" t="s">
        <v>162</v>
      </c>
      <c r="CA339" s="14">
        <v>2</v>
      </c>
      <c r="CB339" s="14">
        <f t="shared" si="642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674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674</v>
      </c>
      <c r="CN339" s="14">
        <f>INDEX(属性投放!$BD$6:$BD$85,(BW339-2)*20+CB339)</f>
        <v>250</v>
      </c>
      <c r="CQ339" s="13">
        <v>335</v>
      </c>
      <c r="CR339" s="13">
        <f t="shared" si="650"/>
        <v>7</v>
      </c>
      <c r="CS339" s="13">
        <f t="shared" si="651"/>
        <v>23</v>
      </c>
      <c r="CT339" s="14">
        <f t="shared" si="652"/>
        <v>4</v>
      </c>
      <c r="CU339" s="14">
        <f t="shared" si="653"/>
        <v>1102007</v>
      </c>
      <c r="CV339" s="14" t="str">
        <f>INDEX($O$6:$O$36,CR339)&amp;"-"&amp;INDEX(属性投放!$AB$7:$AB$36,CX339)&amp;"-魂火-"&amp;CZ339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701</v>
      </c>
      <c r="CZ339" s="14">
        <f>INDEX(属性投放!$AM$7:$AM$58,CS339)</f>
        <v>2</v>
      </c>
      <c r="DA339" s="14">
        <f t="shared" si="643"/>
        <v>23</v>
      </c>
      <c r="DB339" s="14">
        <f>INDEX(属性投放!$AN$7:$AN$58,DA339)</f>
        <v>77</v>
      </c>
      <c r="DC339" s="14" t="s">
        <v>702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703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704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4"/>
        <v>1102017</v>
      </c>
      <c r="DQ339" s="14" t="str">
        <f t="shared" si="645"/>
        <v>飞廉15突</v>
      </c>
      <c r="DR339" s="14">
        <f t="shared" si="654"/>
        <v>6</v>
      </c>
      <c r="DS339" s="14">
        <f t="shared" si="655"/>
        <v>6</v>
      </c>
      <c r="DT339" s="14">
        <f t="shared" si="656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7"/>
        <v>4946</v>
      </c>
      <c r="EC339" s="14">
        <f t="shared" si="658"/>
        <v>5788</v>
      </c>
      <c r="ED339" s="14">
        <f t="shared" si="659"/>
        <v>6165</v>
      </c>
      <c r="EE339" s="14">
        <f t="shared" si="660"/>
        <v>6165</v>
      </c>
      <c r="EF339" s="14">
        <f t="shared" si="661"/>
        <v>6570</v>
      </c>
      <c r="EG339" s="14">
        <f t="shared" si="662"/>
        <v>2433</v>
      </c>
      <c r="EH339" s="14">
        <f t="shared" si="663"/>
        <v>2831</v>
      </c>
      <c r="EI339" s="14">
        <f t="shared" si="664"/>
        <v>2831</v>
      </c>
      <c r="EJ339" s="14">
        <f t="shared" si="665"/>
        <v>3011</v>
      </c>
      <c r="EK339" s="14">
        <f t="shared" si="666"/>
        <v>3176</v>
      </c>
      <c r="EL339" s="14">
        <f t="shared" si="667"/>
        <v>43250</v>
      </c>
      <c r="EM339" s="14">
        <f t="shared" si="668"/>
        <v>46610</v>
      </c>
      <c r="EN339" s="14">
        <f t="shared" si="669"/>
        <v>46610</v>
      </c>
      <c r="EO339" s="14">
        <f t="shared" si="670"/>
        <v>48160</v>
      </c>
      <c r="EP339" s="14">
        <f t="shared" si="671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  <c r="FF339" s="14">
        <f>INDEX(属性投放!$BP$6:$BP$85,(卡牌属性!$DU339-2)*20+卡牌属性!$DV339)</f>
        <v>1000</v>
      </c>
      <c r="FG339" s="14">
        <f>INDEX(属性投放!$BP$6:$BP$85,(卡牌属性!$DU339-2)*20+卡牌属性!$DV339)</f>
        <v>1000</v>
      </c>
      <c r="FH339" s="14">
        <f>INDEX(属性投放!$BP$6:$BP$85,(卡牌属性!$DU339-2)*20+卡牌属性!$DV339)</f>
        <v>1000</v>
      </c>
      <c r="FI339" s="14">
        <f>INDEX(属性投放!$BP$6:$BP$85,(卡牌属性!$DU339-2)*20+卡牌属性!$DV339)</f>
        <v>1000</v>
      </c>
      <c r="FJ339" s="14">
        <f>INDEX(属性投放!$BP$6:$BP$85,(卡牌属性!$DU339-2)*20+卡牌属性!$DV339)</f>
        <v>1000</v>
      </c>
      <c r="FK339" s="14">
        <f>INDEX(属性投放!$BQ$6:$BQ$85,(卡牌属性!$DU339-2)*20+卡牌属性!$DV339)</f>
        <v>500</v>
      </c>
      <c r="FL339" s="14">
        <f>INDEX(属性投放!$BQ$6:$BQ$85,(卡牌属性!$DU339-2)*20+卡牌属性!$DV339)</f>
        <v>500</v>
      </c>
      <c r="FM339" s="14">
        <f>INDEX(属性投放!$BQ$6:$BQ$85,(卡牌属性!$DU339-2)*20+卡牌属性!$DV339)</f>
        <v>500</v>
      </c>
      <c r="FN339" s="14">
        <f>INDEX(属性投放!$BQ$6:$BQ$85,(卡牌属性!$DU339-2)*20+卡牌属性!$DV339)</f>
        <v>500</v>
      </c>
      <c r="FO339" s="14">
        <f>INDEX(属性投放!$BQ$6:$BQ$85,(卡牌属性!$DU339-2)*20+卡牌属性!$DV339)</f>
        <v>500</v>
      </c>
      <c r="FP339" s="14">
        <f>INDEX(属性投放!$BR$6:$BR$85,(卡牌属性!$DU339-2)*20+卡牌属性!$DV339)</f>
        <v>10000</v>
      </c>
      <c r="FQ339" s="14">
        <f>INDEX(属性投放!$BR$6:$BR$85,(卡牌属性!$DU339-2)*20+卡牌属性!$DV339)</f>
        <v>10000</v>
      </c>
      <c r="FR339" s="14">
        <f>INDEX(属性投放!$BR$6:$BR$85,(卡牌属性!$DU339-2)*20+卡牌属性!$DV339)</f>
        <v>10000</v>
      </c>
      <c r="FS339" s="14">
        <f>INDEX(属性投放!$BR$6:$BR$85,(卡牌属性!$DU339-2)*20+卡牌属性!$DV339)</f>
        <v>10000</v>
      </c>
      <c r="FT339" s="14">
        <f>INDEX(属性投放!$BR$6:$BR$85,(卡牌属性!$DU339-2)*20+卡牌属性!$DV339)</f>
        <v>10000</v>
      </c>
    </row>
    <row r="340" spans="31:176" ht="16.5" x14ac:dyDescent="0.2">
      <c r="AE340" s="13">
        <v>336</v>
      </c>
      <c r="AF340" s="13">
        <f t="shared" si="649"/>
        <v>17</v>
      </c>
      <c r="AG340" s="13">
        <f t="shared" si="628"/>
        <v>4</v>
      </c>
      <c r="AH340" s="14">
        <f t="shared" si="629"/>
        <v>1101016</v>
      </c>
      <c r="AI340" s="14" t="str">
        <f t="shared" si="630"/>
        <v>秦王攻16突</v>
      </c>
      <c r="AJ340" s="25" t="s">
        <v>162</v>
      </c>
      <c r="AK340" s="14">
        <v>17</v>
      </c>
      <c r="AL340" s="14">
        <f t="shared" si="631"/>
        <v>16</v>
      </c>
      <c r="AM340" s="14">
        <f>INDEX(属性投放!$DE$6:$DE$85,(卡牌属性!AG340-2)*20+卡牌属性!AL340)</f>
        <v>18324</v>
      </c>
      <c r="AN340" s="14">
        <f t="shared" si="632"/>
        <v>18324</v>
      </c>
      <c r="AO340" s="14">
        <f t="shared" si="632"/>
        <v>18324</v>
      </c>
      <c r="AP340" s="14">
        <f t="shared" si="632"/>
        <v>18324</v>
      </c>
      <c r="AQ340" s="14">
        <f t="shared" si="632"/>
        <v>18324</v>
      </c>
      <c r="AR340" s="14">
        <f>INDEX(属性投放!$DF$6:$DF$85,(卡牌属性!AG340-2)*20+卡牌属性!AL340)</f>
        <v>9163</v>
      </c>
      <c r="AS340" s="14">
        <f t="shared" si="633"/>
        <v>9163</v>
      </c>
      <c r="AT340" s="14">
        <f t="shared" si="633"/>
        <v>9163</v>
      </c>
      <c r="AU340" s="14">
        <f t="shared" si="633"/>
        <v>9163</v>
      </c>
      <c r="AV340" s="14">
        <f t="shared" si="633"/>
        <v>9163</v>
      </c>
      <c r="AW340" s="14">
        <f>INDEX(属性投放!$DG$6:$DG$85,(卡牌属性!AG340-2)*20+卡牌属性!AL340)</f>
        <v>91520</v>
      </c>
      <c r="AX340" s="14">
        <f t="shared" si="634"/>
        <v>91520</v>
      </c>
      <c r="AY340" s="14">
        <f t="shared" si="634"/>
        <v>91520</v>
      </c>
      <c r="AZ340" s="14">
        <f t="shared" si="634"/>
        <v>91520</v>
      </c>
      <c r="BA340" s="14">
        <f t="shared" si="634"/>
        <v>91520</v>
      </c>
      <c r="BB340" s="14">
        <f>INDEX(属性投放!$DK$6:$DK$85,(卡牌属性!AG340-2)*20+卡牌属性!AL340)</f>
        <v>417</v>
      </c>
      <c r="BC340" s="14">
        <f t="shared" si="635"/>
        <v>417</v>
      </c>
      <c r="BD340" s="14">
        <f t="shared" si="635"/>
        <v>417</v>
      </c>
      <c r="BE340" s="14">
        <f t="shared" si="635"/>
        <v>417</v>
      </c>
      <c r="BF340" s="14">
        <f t="shared" si="635"/>
        <v>417</v>
      </c>
      <c r="BG340" s="14">
        <f>INDEX(属性投放!$DL$6:$DL$85,(卡牌属性!AG340-2)*20+卡牌属性!AL340)</f>
        <v>209</v>
      </c>
      <c r="BH340" s="14">
        <f t="shared" si="636"/>
        <v>209</v>
      </c>
      <c r="BI340" s="14">
        <f t="shared" si="636"/>
        <v>209</v>
      </c>
      <c r="BJ340" s="14">
        <f t="shared" si="636"/>
        <v>209</v>
      </c>
      <c r="BK340" s="14">
        <f t="shared" si="636"/>
        <v>209</v>
      </c>
      <c r="BL340" s="14">
        <f>INDEX(属性投放!$DM$6:$DM$85,(卡牌属性!AG340-2)*20+卡牌属性!AL340)</f>
        <v>2085</v>
      </c>
      <c r="BM340" s="14">
        <f t="shared" si="637"/>
        <v>2085</v>
      </c>
      <c r="BN340" s="14">
        <f t="shared" si="637"/>
        <v>2085</v>
      </c>
      <c r="BO340" s="14">
        <f t="shared" si="637"/>
        <v>2085</v>
      </c>
      <c r="BP340" s="14">
        <f t="shared" si="637"/>
        <v>2085</v>
      </c>
      <c r="BU340" s="13">
        <v>336</v>
      </c>
      <c r="BV340" s="13">
        <f t="shared" si="638"/>
        <v>17</v>
      </c>
      <c r="BW340" s="14">
        <f t="shared" si="639"/>
        <v>3</v>
      </c>
      <c r="BX340" s="14">
        <f t="shared" si="640"/>
        <v>1102017</v>
      </c>
      <c r="BY340" s="14" t="str">
        <f t="shared" si="641"/>
        <v>飞廉16突</v>
      </c>
      <c r="BZ340" s="25" t="s">
        <v>162</v>
      </c>
      <c r="CA340" s="14">
        <v>2</v>
      </c>
      <c r="CB340" s="14">
        <f t="shared" si="642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674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674</v>
      </c>
      <c r="CN340" s="14">
        <f>INDEX(属性投放!$BD$6:$BD$85,(BW340-2)*20+CB340)</f>
        <v>300</v>
      </c>
      <c r="CQ340" s="13">
        <v>336</v>
      </c>
      <c r="CR340" s="13">
        <f t="shared" si="650"/>
        <v>7</v>
      </c>
      <c r="CS340" s="13">
        <f t="shared" si="651"/>
        <v>24</v>
      </c>
      <c r="CT340" s="14">
        <f t="shared" si="652"/>
        <v>4</v>
      </c>
      <c r="CU340" s="14">
        <f t="shared" si="653"/>
        <v>1102007</v>
      </c>
      <c r="CV340" s="14" t="str">
        <f>INDEX($O$6:$O$36,CR340)&amp;"-"&amp;INDEX(属性投放!$AB$7:$AB$36,CX340)&amp;"-魂火-"&amp;CZ340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701</v>
      </c>
      <c r="CZ340" s="14">
        <f>INDEX(属性投放!$AM$7:$AM$58,CS340)</f>
        <v>3</v>
      </c>
      <c r="DA340" s="14">
        <f t="shared" si="643"/>
        <v>24</v>
      </c>
      <c r="DB340" s="14">
        <f>INDEX(属性投放!$AN$7:$AN$58,DA340)</f>
        <v>80</v>
      </c>
      <c r="DC340" s="14" t="s">
        <v>702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703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704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4"/>
        <v>1102017</v>
      </c>
      <c r="DQ340" s="14" t="str">
        <f t="shared" si="645"/>
        <v>飞廉16突</v>
      </c>
      <c r="DR340" s="14">
        <f t="shared" si="654"/>
        <v>6</v>
      </c>
      <c r="DS340" s="14">
        <f t="shared" si="655"/>
        <v>6</v>
      </c>
      <c r="DT340" s="14">
        <f t="shared" si="656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7"/>
        <v>6154</v>
      </c>
      <c r="EC340" s="14">
        <f t="shared" si="658"/>
        <v>7108</v>
      </c>
      <c r="ED340" s="14">
        <f t="shared" si="659"/>
        <v>7525</v>
      </c>
      <c r="EE340" s="14">
        <f t="shared" si="660"/>
        <v>7525</v>
      </c>
      <c r="EF340" s="14">
        <f t="shared" si="661"/>
        <v>7970</v>
      </c>
      <c r="EG340" s="14">
        <f t="shared" si="662"/>
        <v>3037</v>
      </c>
      <c r="EH340" s="14">
        <f t="shared" si="663"/>
        <v>3491</v>
      </c>
      <c r="EI340" s="14">
        <f t="shared" si="664"/>
        <v>3491</v>
      </c>
      <c r="EJ340" s="14">
        <f t="shared" si="665"/>
        <v>3695</v>
      </c>
      <c r="EK340" s="14">
        <f t="shared" si="666"/>
        <v>3876</v>
      </c>
      <c r="EL340" s="14">
        <f t="shared" si="667"/>
        <v>54850</v>
      </c>
      <c r="EM340" s="14">
        <f t="shared" si="668"/>
        <v>58610</v>
      </c>
      <c r="EN340" s="14">
        <f t="shared" si="669"/>
        <v>58610</v>
      </c>
      <c r="EO340" s="14">
        <f t="shared" si="670"/>
        <v>60240</v>
      </c>
      <c r="EP340" s="14">
        <f t="shared" si="671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  <c r="FF340" s="14">
        <f>INDEX(属性投放!$BP$6:$BP$85,(卡牌属性!$DU340-2)*20+卡牌属性!$DV340)</f>
        <v>1000</v>
      </c>
      <c r="FG340" s="14">
        <f>INDEX(属性投放!$BP$6:$BP$85,(卡牌属性!$DU340-2)*20+卡牌属性!$DV340)</f>
        <v>1000</v>
      </c>
      <c r="FH340" s="14">
        <f>INDEX(属性投放!$BP$6:$BP$85,(卡牌属性!$DU340-2)*20+卡牌属性!$DV340)</f>
        <v>1000</v>
      </c>
      <c r="FI340" s="14">
        <f>INDEX(属性投放!$BP$6:$BP$85,(卡牌属性!$DU340-2)*20+卡牌属性!$DV340)</f>
        <v>1000</v>
      </c>
      <c r="FJ340" s="14">
        <f>INDEX(属性投放!$BP$6:$BP$85,(卡牌属性!$DU340-2)*20+卡牌属性!$DV340)</f>
        <v>1000</v>
      </c>
      <c r="FK340" s="14">
        <f>INDEX(属性投放!$BQ$6:$BQ$85,(卡牌属性!$DU340-2)*20+卡牌属性!$DV340)</f>
        <v>500</v>
      </c>
      <c r="FL340" s="14">
        <f>INDEX(属性投放!$BQ$6:$BQ$85,(卡牌属性!$DU340-2)*20+卡牌属性!$DV340)</f>
        <v>500</v>
      </c>
      <c r="FM340" s="14">
        <f>INDEX(属性投放!$BQ$6:$BQ$85,(卡牌属性!$DU340-2)*20+卡牌属性!$DV340)</f>
        <v>500</v>
      </c>
      <c r="FN340" s="14">
        <f>INDEX(属性投放!$BQ$6:$BQ$85,(卡牌属性!$DU340-2)*20+卡牌属性!$DV340)</f>
        <v>500</v>
      </c>
      <c r="FO340" s="14">
        <f>INDEX(属性投放!$BQ$6:$BQ$85,(卡牌属性!$DU340-2)*20+卡牌属性!$DV340)</f>
        <v>500</v>
      </c>
      <c r="FP340" s="14">
        <f>INDEX(属性投放!$BR$6:$BR$85,(卡牌属性!$DU340-2)*20+卡牌属性!$DV340)</f>
        <v>10000</v>
      </c>
      <c r="FQ340" s="14">
        <f>INDEX(属性投放!$BR$6:$BR$85,(卡牌属性!$DU340-2)*20+卡牌属性!$DV340)</f>
        <v>10000</v>
      </c>
      <c r="FR340" s="14">
        <f>INDEX(属性投放!$BR$6:$BR$85,(卡牌属性!$DU340-2)*20+卡牌属性!$DV340)</f>
        <v>10000</v>
      </c>
      <c r="FS340" s="14">
        <f>INDEX(属性投放!$BR$6:$BR$85,(卡牌属性!$DU340-2)*20+卡牌属性!$DV340)</f>
        <v>10000</v>
      </c>
      <c r="FT340" s="14">
        <f>INDEX(属性投放!$BR$6:$BR$85,(卡牌属性!$DU340-2)*20+卡牌属性!$DV340)</f>
        <v>10000</v>
      </c>
    </row>
    <row r="341" spans="31:176" ht="16.5" x14ac:dyDescent="0.2">
      <c r="AE341" s="13">
        <v>337</v>
      </c>
      <c r="AF341" s="13">
        <f t="shared" si="649"/>
        <v>17</v>
      </c>
      <c r="AG341" s="13">
        <f t="shared" si="628"/>
        <v>4</v>
      </c>
      <c r="AH341" s="14">
        <f t="shared" si="629"/>
        <v>1101016</v>
      </c>
      <c r="AI341" s="14" t="str">
        <f t="shared" si="630"/>
        <v>秦王攻17突</v>
      </c>
      <c r="AJ341" s="25" t="s">
        <v>162</v>
      </c>
      <c r="AK341" s="14">
        <v>18</v>
      </c>
      <c r="AL341" s="14">
        <f t="shared" si="631"/>
        <v>17</v>
      </c>
      <c r="AM341" s="14">
        <f>INDEX(属性投放!$DE$6:$DE$85,(卡牌属性!AG341-2)*20+卡牌属性!AL341)</f>
        <v>19814</v>
      </c>
      <c r="AN341" s="14">
        <f t="shared" si="632"/>
        <v>19814</v>
      </c>
      <c r="AO341" s="14">
        <f t="shared" si="632"/>
        <v>19814</v>
      </c>
      <c r="AP341" s="14">
        <f t="shared" si="632"/>
        <v>19814</v>
      </c>
      <c r="AQ341" s="14">
        <f t="shared" si="632"/>
        <v>19814</v>
      </c>
      <c r="AR341" s="14">
        <f>INDEX(属性投放!$DF$6:$DF$85,(卡牌属性!AG341-2)*20+卡牌属性!AL341)</f>
        <v>9908</v>
      </c>
      <c r="AS341" s="14">
        <f t="shared" si="633"/>
        <v>9908</v>
      </c>
      <c r="AT341" s="14">
        <f t="shared" si="633"/>
        <v>9908</v>
      </c>
      <c r="AU341" s="14">
        <f t="shared" si="633"/>
        <v>9908</v>
      </c>
      <c r="AV341" s="14">
        <f t="shared" si="633"/>
        <v>9908</v>
      </c>
      <c r="AW341" s="14">
        <f>INDEX(属性投放!$DG$6:$DG$85,(卡牌属性!AG341-2)*20+卡牌属性!AL341)</f>
        <v>98970</v>
      </c>
      <c r="AX341" s="14">
        <f t="shared" si="634"/>
        <v>98970</v>
      </c>
      <c r="AY341" s="14">
        <f t="shared" si="634"/>
        <v>98970</v>
      </c>
      <c r="AZ341" s="14">
        <f t="shared" si="634"/>
        <v>98970</v>
      </c>
      <c r="BA341" s="14">
        <f t="shared" si="634"/>
        <v>98970</v>
      </c>
      <c r="BB341" s="14">
        <f>INDEX(属性投放!$DK$6:$DK$85,(卡牌属性!AG341-2)*20+卡牌属性!AL341)</f>
        <v>417</v>
      </c>
      <c r="BC341" s="14">
        <f t="shared" si="635"/>
        <v>417</v>
      </c>
      <c r="BD341" s="14">
        <f t="shared" si="635"/>
        <v>417</v>
      </c>
      <c r="BE341" s="14">
        <f t="shared" si="635"/>
        <v>417</v>
      </c>
      <c r="BF341" s="14">
        <f t="shared" si="635"/>
        <v>417</v>
      </c>
      <c r="BG341" s="14">
        <f>INDEX(属性投放!$DL$6:$DL$85,(卡牌属性!AG341-2)*20+卡牌属性!AL341)</f>
        <v>209</v>
      </c>
      <c r="BH341" s="14">
        <f t="shared" si="636"/>
        <v>209</v>
      </c>
      <c r="BI341" s="14">
        <f t="shared" si="636"/>
        <v>209</v>
      </c>
      <c r="BJ341" s="14">
        <f t="shared" si="636"/>
        <v>209</v>
      </c>
      <c r="BK341" s="14">
        <f t="shared" si="636"/>
        <v>209</v>
      </c>
      <c r="BL341" s="14">
        <f>INDEX(属性投放!$DM$6:$DM$85,(卡牌属性!AG341-2)*20+卡牌属性!AL341)</f>
        <v>2085</v>
      </c>
      <c r="BM341" s="14">
        <f t="shared" si="637"/>
        <v>2085</v>
      </c>
      <c r="BN341" s="14">
        <f t="shared" si="637"/>
        <v>2085</v>
      </c>
      <c r="BO341" s="14">
        <f t="shared" si="637"/>
        <v>2085</v>
      </c>
      <c r="BP341" s="14">
        <f t="shared" si="637"/>
        <v>2085</v>
      </c>
      <c r="BU341" s="13">
        <v>337</v>
      </c>
      <c r="BV341" s="13">
        <f t="shared" si="638"/>
        <v>17</v>
      </c>
      <c r="BW341" s="14">
        <f t="shared" si="639"/>
        <v>3</v>
      </c>
      <c r="BX341" s="14">
        <f t="shared" si="640"/>
        <v>1102017</v>
      </c>
      <c r="BY341" s="14" t="str">
        <f t="shared" si="641"/>
        <v>飞廉17突</v>
      </c>
      <c r="BZ341" s="25" t="s">
        <v>162</v>
      </c>
      <c r="CA341" s="14">
        <v>2</v>
      </c>
      <c r="CB341" s="14">
        <f t="shared" si="642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674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674</v>
      </c>
      <c r="CN341" s="14">
        <f>INDEX(属性投放!$BD$6:$BD$85,(BW341-2)*20+CB341)</f>
        <v>300</v>
      </c>
      <c r="CQ341" s="13">
        <v>337</v>
      </c>
      <c r="CR341" s="13">
        <f t="shared" si="650"/>
        <v>7</v>
      </c>
      <c r="CS341" s="13">
        <f t="shared" si="651"/>
        <v>25</v>
      </c>
      <c r="CT341" s="14">
        <f t="shared" si="652"/>
        <v>4</v>
      </c>
      <c r="CU341" s="14">
        <f t="shared" si="653"/>
        <v>1102007</v>
      </c>
      <c r="CV341" s="14" t="str">
        <f>INDEX($O$6:$O$36,CR341)&amp;"-"&amp;INDEX(属性投放!$AB$7:$AB$36,CX341)&amp;"-魂火-"&amp;CZ341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701</v>
      </c>
      <c r="CZ341" s="14">
        <f>INDEX(属性投放!$AM$7:$AM$58,CS341)</f>
        <v>1</v>
      </c>
      <c r="DA341" s="14">
        <f t="shared" si="643"/>
        <v>25</v>
      </c>
      <c r="DB341" s="14">
        <f>INDEX(属性投放!$AN$7:$AN$58,DA341)</f>
        <v>82</v>
      </c>
      <c r="DC341" s="14" t="s">
        <v>702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703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704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4"/>
        <v>1102017</v>
      </c>
      <c r="DQ341" s="14" t="str">
        <f t="shared" si="645"/>
        <v>飞廉17突</v>
      </c>
      <c r="DR341" s="14">
        <f t="shared" si="654"/>
        <v>6</v>
      </c>
      <c r="DS341" s="14">
        <f t="shared" si="655"/>
        <v>6</v>
      </c>
      <c r="DT341" s="14">
        <f t="shared" si="656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7"/>
        <v>7399</v>
      </c>
      <c r="EC341" s="14">
        <f t="shared" si="658"/>
        <v>8458</v>
      </c>
      <c r="ED341" s="14">
        <f t="shared" si="659"/>
        <v>8945</v>
      </c>
      <c r="EE341" s="14">
        <f t="shared" si="660"/>
        <v>8945</v>
      </c>
      <c r="EF341" s="14">
        <f t="shared" si="661"/>
        <v>9495</v>
      </c>
      <c r="EG341" s="14">
        <f t="shared" si="662"/>
        <v>3663</v>
      </c>
      <c r="EH341" s="14">
        <f t="shared" si="663"/>
        <v>4166</v>
      </c>
      <c r="EI341" s="14">
        <f t="shared" si="664"/>
        <v>4166</v>
      </c>
      <c r="EJ341" s="14">
        <f t="shared" si="665"/>
        <v>4405</v>
      </c>
      <c r="EK341" s="14">
        <f t="shared" si="666"/>
        <v>4642</v>
      </c>
      <c r="EL341" s="14">
        <f t="shared" si="667"/>
        <v>66600</v>
      </c>
      <c r="EM341" s="14">
        <f t="shared" si="668"/>
        <v>70710</v>
      </c>
      <c r="EN341" s="14">
        <f t="shared" si="669"/>
        <v>70710</v>
      </c>
      <c r="EO341" s="14">
        <f t="shared" si="670"/>
        <v>72690</v>
      </c>
      <c r="EP341" s="14">
        <f t="shared" si="671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  <c r="FF341" s="14">
        <f>INDEX(属性投放!$BP$6:$BP$85,(卡牌属性!$DU341-2)*20+卡牌属性!$DV341)</f>
        <v>1000</v>
      </c>
      <c r="FG341" s="14">
        <f>INDEX(属性投放!$BP$6:$BP$85,(卡牌属性!$DU341-2)*20+卡牌属性!$DV341)</f>
        <v>1000</v>
      </c>
      <c r="FH341" s="14">
        <f>INDEX(属性投放!$BP$6:$BP$85,(卡牌属性!$DU341-2)*20+卡牌属性!$DV341)</f>
        <v>1000</v>
      </c>
      <c r="FI341" s="14">
        <f>INDEX(属性投放!$BP$6:$BP$85,(卡牌属性!$DU341-2)*20+卡牌属性!$DV341)</f>
        <v>1000</v>
      </c>
      <c r="FJ341" s="14">
        <f>INDEX(属性投放!$BP$6:$BP$85,(卡牌属性!$DU341-2)*20+卡牌属性!$DV341)</f>
        <v>1000</v>
      </c>
      <c r="FK341" s="14">
        <f>INDEX(属性投放!$BQ$6:$BQ$85,(卡牌属性!$DU341-2)*20+卡牌属性!$DV341)</f>
        <v>500</v>
      </c>
      <c r="FL341" s="14">
        <f>INDEX(属性投放!$BQ$6:$BQ$85,(卡牌属性!$DU341-2)*20+卡牌属性!$DV341)</f>
        <v>500</v>
      </c>
      <c r="FM341" s="14">
        <f>INDEX(属性投放!$BQ$6:$BQ$85,(卡牌属性!$DU341-2)*20+卡牌属性!$DV341)</f>
        <v>500</v>
      </c>
      <c r="FN341" s="14">
        <f>INDEX(属性投放!$BQ$6:$BQ$85,(卡牌属性!$DU341-2)*20+卡牌属性!$DV341)</f>
        <v>500</v>
      </c>
      <c r="FO341" s="14">
        <f>INDEX(属性投放!$BQ$6:$BQ$85,(卡牌属性!$DU341-2)*20+卡牌属性!$DV341)</f>
        <v>500</v>
      </c>
      <c r="FP341" s="14">
        <f>INDEX(属性投放!$BR$6:$BR$85,(卡牌属性!$DU341-2)*20+卡牌属性!$DV341)</f>
        <v>10000</v>
      </c>
      <c r="FQ341" s="14">
        <f>INDEX(属性投放!$BR$6:$BR$85,(卡牌属性!$DU341-2)*20+卡牌属性!$DV341)</f>
        <v>10000</v>
      </c>
      <c r="FR341" s="14">
        <f>INDEX(属性投放!$BR$6:$BR$85,(卡牌属性!$DU341-2)*20+卡牌属性!$DV341)</f>
        <v>10000</v>
      </c>
      <c r="FS341" s="14">
        <f>INDEX(属性投放!$BR$6:$BR$85,(卡牌属性!$DU341-2)*20+卡牌属性!$DV341)</f>
        <v>10000</v>
      </c>
      <c r="FT341" s="14">
        <f>INDEX(属性投放!$BR$6:$BR$85,(卡牌属性!$DU341-2)*20+卡牌属性!$DV341)</f>
        <v>10000</v>
      </c>
    </row>
    <row r="342" spans="31:176" ht="16.5" x14ac:dyDescent="0.2">
      <c r="AE342" s="13">
        <v>338</v>
      </c>
      <c r="AF342" s="13">
        <f t="shared" si="649"/>
        <v>17</v>
      </c>
      <c r="AG342" s="13">
        <f t="shared" si="628"/>
        <v>4</v>
      </c>
      <c r="AH342" s="14">
        <f t="shared" si="629"/>
        <v>1101016</v>
      </c>
      <c r="AI342" s="14" t="str">
        <f t="shared" si="630"/>
        <v>秦王攻18突</v>
      </c>
      <c r="AJ342" s="25" t="s">
        <v>162</v>
      </c>
      <c r="AK342" s="14">
        <v>19</v>
      </c>
      <c r="AL342" s="14">
        <f t="shared" si="631"/>
        <v>18</v>
      </c>
      <c r="AM342" s="14">
        <f>INDEX(属性投放!$DE$6:$DE$85,(卡牌属性!AG342-2)*20+卡牌属性!AL342)</f>
        <v>21304</v>
      </c>
      <c r="AN342" s="14">
        <f t="shared" si="632"/>
        <v>21304</v>
      </c>
      <c r="AO342" s="14">
        <f t="shared" si="632"/>
        <v>21304</v>
      </c>
      <c r="AP342" s="14">
        <f t="shared" si="632"/>
        <v>21304</v>
      </c>
      <c r="AQ342" s="14">
        <f t="shared" si="632"/>
        <v>21304</v>
      </c>
      <c r="AR342" s="14">
        <f>INDEX(属性投放!$DF$6:$DF$85,(卡牌属性!AG342-2)*20+卡牌属性!AL342)</f>
        <v>10653</v>
      </c>
      <c r="AS342" s="14">
        <f t="shared" si="633"/>
        <v>10653</v>
      </c>
      <c r="AT342" s="14">
        <f t="shared" si="633"/>
        <v>10653</v>
      </c>
      <c r="AU342" s="14">
        <f t="shared" si="633"/>
        <v>10653</v>
      </c>
      <c r="AV342" s="14">
        <f t="shared" si="633"/>
        <v>10653</v>
      </c>
      <c r="AW342" s="14">
        <f>INDEX(属性投放!$DG$6:$DG$85,(卡牌属性!AG342-2)*20+卡牌属性!AL342)</f>
        <v>106420</v>
      </c>
      <c r="AX342" s="14">
        <f t="shared" si="634"/>
        <v>106420</v>
      </c>
      <c r="AY342" s="14">
        <f t="shared" si="634"/>
        <v>106420</v>
      </c>
      <c r="AZ342" s="14">
        <f t="shared" si="634"/>
        <v>106420</v>
      </c>
      <c r="BA342" s="14">
        <f t="shared" si="634"/>
        <v>106420</v>
      </c>
      <c r="BB342" s="14">
        <f>INDEX(属性投放!$DK$6:$DK$85,(卡牌属性!AG342-2)*20+卡牌属性!AL342)</f>
        <v>417</v>
      </c>
      <c r="BC342" s="14">
        <f t="shared" si="635"/>
        <v>417</v>
      </c>
      <c r="BD342" s="14">
        <f t="shared" si="635"/>
        <v>417</v>
      </c>
      <c r="BE342" s="14">
        <f t="shared" si="635"/>
        <v>417</v>
      </c>
      <c r="BF342" s="14">
        <f t="shared" si="635"/>
        <v>417</v>
      </c>
      <c r="BG342" s="14">
        <f>INDEX(属性投放!$DL$6:$DL$85,(卡牌属性!AG342-2)*20+卡牌属性!AL342)</f>
        <v>209</v>
      </c>
      <c r="BH342" s="14">
        <f t="shared" si="636"/>
        <v>209</v>
      </c>
      <c r="BI342" s="14">
        <f t="shared" si="636"/>
        <v>209</v>
      </c>
      <c r="BJ342" s="14">
        <f t="shared" si="636"/>
        <v>209</v>
      </c>
      <c r="BK342" s="14">
        <f t="shared" si="636"/>
        <v>209</v>
      </c>
      <c r="BL342" s="14">
        <f>INDEX(属性投放!$DM$6:$DM$85,(卡牌属性!AG342-2)*20+卡牌属性!AL342)</f>
        <v>2085</v>
      </c>
      <c r="BM342" s="14">
        <f t="shared" si="637"/>
        <v>2085</v>
      </c>
      <c r="BN342" s="14">
        <f t="shared" si="637"/>
        <v>2085</v>
      </c>
      <c r="BO342" s="14">
        <f t="shared" si="637"/>
        <v>2085</v>
      </c>
      <c r="BP342" s="14">
        <f t="shared" si="637"/>
        <v>2085</v>
      </c>
      <c r="BU342" s="13">
        <v>338</v>
      </c>
      <c r="BV342" s="13">
        <f t="shared" si="638"/>
        <v>17</v>
      </c>
      <c r="BW342" s="14">
        <f t="shared" si="639"/>
        <v>3</v>
      </c>
      <c r="BX342" s="14">
        <f t="shared" si="640"/>
        <v>1102017</v>
      </c>
      <c r="BY342" s="14" t="str">
        <f t="shared" si="641"/>
        <v>飞廉18突</v>
      </c>
      <c r="BZ342" s="25" t="s">
        <v>162</v>
      </c>
      <c r="CA342" s="14">
        <v>2</v>
      </c>
      <c r="CB342" s="14">
        <f t="shared" si="642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674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674</v>
      </c>
      <c r="CN342" s="14">
        <f>INDEX(属性投放!$BD$6:$BD$85,(BW342-2)*20+CB342)</f>
        <v>300</v>
      </c>
      <c r="CQ342" s="13">
        <v>338</v>
      </c>
      <c r="CR342" s="13">
        <f t="shared" si="650"/>
        <v>7</v>
      </c>
      <c r="CS342" s="13">
        <f t="shared" si="651"/>
        <v>26</v>
      </c>
      <c r="CT342" s="14">
        <f t="shared" si="652"/>
        <v>4</v>
      </c>
      <c r="CU342" s="14">
        <f t="shared" si="653"/>
        <v>1102007</v>
      </c>
      <c r="CV342" s="14" t="str">
        <f>INDEX($O$6:$O$36,CR342)&amp;"-"&amp;INDEX(属性投放!$AB$7:$AB$36,CX342)&amp;"-魂火-"&amp;CZ342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701</v>
      </c>
      <c r="CZ342" s="14">
        <f>INDEX(属性投放!$AM$7:$AM$58,CS342)</f>
        <v>2</v>
      </c>
      <c r="DA342" s="14">
        <f t="shared" si="643"/>
        <v>26</v>
      </c>
      <c r="DB342" s="14">
        <f>INDEX(属性投放!$AN$7:$AN$58,DA342)</f>
        <v>85</v>
      </c>
      <c r="DC342" s="14" t="s">
        <v>702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703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704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4"/>
        <v>1102017</v>
      </c>
      <c r="DQ342" s="14" t="str">
        <f t="shared" si="645"/>
        <v>飞廉18突</v>
      </c>
      <c r="DR342" s="14">
        <f t="shared" si="654"/>
        <v>6</v>
      </c>
      <c r="DS342" s="14">
        <f t="shared" si="655"/>
        <v>6</v>
      </c>
      <c r="DT342" s="14">
        <f t="shared" si="656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7"/>
        <v>8679</v>
      </c>
      <c r="EC342" s="14">
        <f t="shared" si="658"/>
        <v>9858</v>
      </c>
      <c r="ED342" s="14">
        <f t="shared" si="659"/>
        <v>10425</v>
      </c>
      <c r="EE342" s="14">
        <f t="shared" si="660"/>
        <v>10425</v>
      </c>
      <c r="EF342" s="14">
        <f t="shared" si="661"/>
        <v>11095</v>
      </c>
      <c r="EG342" s="14">
        <f t="shared" si="662"/>
        <v>4307</v>
      </c>
      <c r="EH342" s="14">
        <f t="shared" si="663"/>
        <v>4866</v>
      </c>
      <c r="EI342" s="14">
        <f t="shared" si="664"/>
        <v>4866</v>
      </c>
      <c r="EJ342" s="14">
        <f t="shared" si="665"/>
        <v>5145</v>
      </c>
      <c r="EK342" s="14">
        <f t="shared" si="666"/>
        <v>5446</v>
      </c>
      <c r="EL342" s="14">
        <f t="shared" si="667"/>
        <v>78600</v>
      </c>
      <c r="EM342" s="14">
        <f t="shared" si="668"/>
        <v>83110</v>
      </c>
      <c r="EN342" s="14">
        <f t="shared" si="669"/>
        <v>83110</v>
      </c>
      <c r="EO342" s="14">
        <f t="shared" si="670"/>
        <v>85490</v>
      </c>
      <c r="EP342" s="14">
        <f t="shared" si="671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  <c r="FF342" s="14">
        <f>INDEX(属性投放!$BP$6:$BP$85,(卡牌属性!$DU342-2)*20+卡牌属性!$DV342)</f>
        <v>1800</v>
      </c>
      <c r="FG342" s="14">
        <f>INDEX(属性投放!$BP$6:$BP$85,(卡牌属性!$DU342-2)*20+卡牌属性!$DV342)</f>
        <v>1800</v>
      </c>
      <c r="FH342" s="14">
        <f>INDEX(属性投放!$BP$6:$BP$85,(卡牌属性!$DU342-2)*20+卡牌属性!$DV342)</f>
        <v>1800</v>
      </c>
      <c r="FI342" s="14">
        <f>INDEX(属性投放!$BP$6:$BP$85,(卡牌属性!$DU342-2)*20+卡牌属性!$DV342)</f>
        <v>1800</v>
      </c>
      <c r="FJ342" s="14">
        <f>INDEX(属性投放!$BP$6:$BP$85,(卡牌属性!$DU342-2)*20+卡牌属性!$DV342)</f>
        <v>1800</v>
      </c>
      <c r="FK342" s="14">
        <f>INDEX(属性投放!$BQ$6:$BQ$85,(卡牌属性!$DU342-2)*20+卡牌属性!$DV342)</f>
        <v>900</v>
      </c>
      <c r="FL342" s="14">
        <f>INDEX(属性投放!$BQ$6:$BQ$85,(卡牌属性!$DU342-2)*20+卡牌属性!$DV342)</f>
        <v>900</v>
      </c>
      <c r="FM342" s="14">
        <f>INDEX(属性投放!$BQ$6:$BQ$85,(卡牌属性!$DU342-2)*20+卡牌属性!$DV342)</f>
        <v>900</v>
      </c>
      <c r="FN342" s="14">
        <f>INDEX(属性投放!$BQ$6:$BQ$85,(卡牌属性!$DU342-2)*20+卡牌属性!$DV342)</f>
        <v>900</v>
      </c>
      <c r="FO342" s="14">
        <f>INDEX(属性投放!$BQ$6:$BQ$85,(卡牌属性!$DU342-2)*20+卡牌属性!$DV342)</f>
        <v>900</v>
      </c>
      <c r="FP342" s="14">
        <f>INDEX(属性投放!$BR$6:$BR$85,(卡牌属性!$DU342-2)*20+卡牌属性!$DV342)</f>
        <v>18000</v>
      </c>
      <c r="FQ342" s="14">
        <f>INDEX(属性投放!$BR$6:$BR$85,(卡牌属性!$DU342-2)*20+卡牌属性!$DV342)</f>
        <v>18000</v>
      </c>
      <c r="FR342" s="14">
        <f>INDEX(属性投放!$BR$6:$BR$85,(卡牌属性!$DU342-2)*20+卡牌属性!$DV342)</f>
        <v>18000</v>
      </c>
      <c r="FS342" s="14">
        <f>INDEX(属性投放!$BR$6:$BR$85,(卡牌属性!$DU342-2)*20+卡牌属性!$DV342)</f>
        <v>18000</v>
      </c>
      <c r="FT342" s="14">
        <f>INDEX(属性投放!$BR$6:$BR$85,(卡牌属性!$DU342-2)*20+卡牌属性!$DV342)</f>
        <v>18000</v>
      </c>
    </row>
    <row r="343" spans="31:176" ht="16.5" x14ac:dyDescent="0.2">
      <c r="AE343" s="13">
        <v>339</v>
      </c>
      <c r="AF343" s="13">
        <f t="shared" si="649"/>
        <v>17</v>
      </c>
      <c r="AG343" s="13">
        <f t="shared" si="628"/>
        <v>4</v>
      </c>
      <c r="AH343" s="14">
        <f t="shared" si="629"/>
        <v>1101016</v>
      </c>
      <c r="AI343" s="14" t="str">
        <f t="shared" si="630"/>
        <v>秦王攻19突</v>
      </c>
      <c r="AJ343" s="25" t="s">
        <v>162</v>
      </c>
      <c r="AK343" s="14">
        <v>20</v>
      </c>
      <c r="AL343" s="14">
        <f t="shared" si="631"/>
        <v>19</v>
      </c>
      <c r="AM343" s="14">
        <f>INDEX(属性投放!$DE$6:$DE$85,(卡牌属性!AG343-2)*20+卡牌属性!AL343)</f>
        <v>33219</v>
      </c>
      <c r="AN343" s="14">
        <f t="shared" si="632"/>
        <v>33219</v>
      </c>
      <c r="AO343" s="14">
        <f t="shared" si="632"/>
        <v>33219</v>
      </c>
      <c r="AP343" s="14">
        <f t="shared" si="632"/>
        <v>33219</v>
      </c>
      <c r="AQ343" s="14">
        <f t="shared" si="632"/>
        <v>33219</v>
      </c>
      <c r="AR343" s="14">
        <f>INDEX(属性投放!$DF$6:$DF$85,(卡牌属性!AG343-2)*20+卡牌属性!AL343)</f>
        <v>16623</v>
      </c>
      <c r="AS343" s="14">
        <f t="shared" si="633"/>
        <v>16623</v>
      </c>
      <c r="AT343" s="14">
        <f t="shared" si="633"/>
        <v>16623</v>
      </c>
      <c r="AU343" s="14">
        <f t="shared" si="633"/>
        <v>16623</v>
      </c>
      <c r="AV343" s="14">
        <f t="shared" si="633"/>
        <v>16623</v>
      </c>
      <c r="AW343" s="14">
        <f>INDEX(属性投放!$DG$6:$DG$85,(卡牌属性!AG343-2)*20+卡牌属性!AL343)</f>
        <v>165995</v>
      </c>
      <c r="AX343" s="14">
        <f t="shared" si="634"/>
        <v>165995</v>
      </c>
      <c r="AY343" s="14">
        <f t="shared" si="634"/>
        <v>165995</v>
      </c>
      <c r="AZ343" s="14">
        <f t="shared" si="634"/>
        <v>165995</v>
      </c>
      <c r="BA343" s="14">
        <f t="shared" si="634"/>
        <v>165995</v>
      </c>
      <c r="BB343" s="14">
        <f>INDEX(属性投放!$DK$6:$DK$85,(卡牌属性!AG343-2)*20+卡牌属性!AL343)</f>
        <v>826</v>
      </c>
      <c r="BC343" s="14">
        <f t="shared" si="635"/>
        <v>826</v>
      </c>
      <c r="BD343" s="14">
        <f t="shared" si="635"/>
        <v>826</v>
      </c>
      <c r="BE343" s="14">
        <f t="shared" si="635"/>
        <v>826</v>
      </c>
      <c r="BF343" s="14">
        <f t="shared" si="635"/>
        <v>826</v>
      </c>
      <c r="BG343" s="14">
        <f>INDEX(属性投放!$DL$6:$DL$85,(卡牌属性!AG343-2)*20+卡牌属性!AL343)</f>
        <v>413</v>
      </c>
      <c r="BH343" s="14">
        <f t="shared" si="636"/>
        <v>413</v>
      </c>
      <c r="BI343" s="14">
        <f t="shared" si="636"/>
        <v>413</v>
      </c>
      <c r="BJ343" s="14">
        <f t="shared" si="636"/>
        <v>413</v>
      </c>
      <c r="BK343" s="14">
        <f t="shared" si="636"/>
        <v>413</v>
      </c>
      <c r="BL343" s="14">
        <f>INDEX(属性投放!$DM$6:$DM$85,(卡牌属性!AG343-2)*20+卡牌属性!AL343)</f>
        <v>4130</v>
      </c>
      <c r="BM343" s="14">
        <f t="shared" si="637"/>
        <v>4130</v>
      </c>
      <c r="BN343" s="14">
        <f t="shared" si="637"/>
        <v>4130</v>
      </c>
      <c r="BO343" s="14">
        <f t="shared" si="637"/>
        <v>4130</v>
      </c>
      <c r="BP343" s="14">
        <f t="shared" si="637"/>
        <v>4130</v>
      </c>
      <c r="BU343" s="13">
        <v>339</v>
      </c>
      <c r="BV343" s="13">
        <f t="shared" si="638"/>
        <v>17</v>
      </c>
      <c r="BW343" s="14">
        <f t="shared" si="639"/>
        <v>3</v>
      </c>
      <c r="BX343" s="14">
        <f t="shared" si="640"/>
        <v>1102017</v>
      </c>
      <c r="BY343" s="14" t="str">
        <f t="shared" si="641"/>
        <v>飞廉19突</v>
      </c>
      <c r="BZ343" s="25" t="s">
        <v>162</v>
      </c>
      <c r="CA343" s="14">
        <v>2</v>
      </c>
      <c r="CB343" s="14">
        <f t="shared" si="642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674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674</v>
      </c>
      <c r="CN343" s="14">
        <f>INDEX(属性投放!$BD$6:$BD$85,(BW343-2)*20+CB343)</f>
        <v>400</v>
      </c>
      <c r="CQ343" s="13">
        <v>339</v>
      </c>
      <c r="CR343" s="13">
        <f t="shared" si="650"/>
        <v>7</v>
      </c>
      <c r="CS343" s="13">
        <f t="shared" si="651"/>
        <v>27</v>
      </c>
      <c r="CT343" s="14">
        <f t="shared" si="652"/>
        <v>4</v>
      </c>
      <c r="CU343" s="14">
        <f t="shared" si="653"/>
        <v>1102007</v>
      </c>
      <c r="CV343" s="14" t="str">
        <f>INDEX($O$6:$O$36,CR343)&amp;"-"&amp;INDEX(属性投放!$AB$7:$AB$36,CX343)&amp;"-魂火-"&amp;CZ343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701</v>
      </c>
      <c r="CZ343" s="14">
        <f>INDEX(属性投放!$AM$7:$AM$58,CS343)</f>
        <v>3</v>
      </c>
      <c r="DA343" s="14">
        <f t="shared" si="643"/>
        <v>27</v>
      </c>
      <c r="DB343" s="14">
        <f>INDEX(属性投放!$AN$7:$AN$58,DA343)</f>
        <v>87</v>
      </c>
      <c r="DC343" s="14" t="s">
        <v>702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703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704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4"/>
        <v>1102017</v>
      </c>
      <c r="DQ343" s="14" t="str">
        <f t="shared" si="645"/>
        <v>飞廉19突</v>
      </c>
      <c r="DR343" s="14">
        <f t="shared" si="654"/>
        <v>6</v>
      </c>
      <c r="DS343" s="14">
        <f t="shared" si="655"/>
        <v>6</v>
      </c>
      <c r="DT343" s="14">
        <f t="shared" si="656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7"/>
        <v>10724</v>
      </c>
      <c r="EC343" s="14">
        <f t="shared" si="658"/>
        <v>12008</v>
      </c>
      <c r="ED343" s="14">
        <f t="shared" si="659"/>
        <v>12645</v>
      </c>
      <c r="EE343" s="14">
        <f t="shared" si="660"/>
        <v>12645</v>
      </c>
      <c r="EF343" s="14">
        <f t="shared" si="661"/>
        <v>13420</v>
      </c>
      <c r="EG343" s="14">
        <f t="shared" si="662"/>
        <v>5333</v>
      </c>
      <c r="EH343" s="14">
        <f t="shared" si="663"/>
        <v>5941</v>
      </c>
      <c r="EI343" s="14">
        <f t="shared" si="664"/>
        <v>5941</v>
      </c>
      <c r="EJ343" s="14">
        <f t="shared" si="665"/>
        <v>6255</v>
      </c>
      <c r="EK343" s="14">
        <f t="shared" si="666"/>
        <v>6612</v>
      </c>
      <c r="EL343" s="14">
        <f t="shared" si="667"/>
        <v>98350</v>
      </c>
      <c r="EM343" s="14">
        <f t="shared" si="668"/>
        <v>103210</v>
      </c>
      <c r="EN343" s="14">
        <f t="shared" si="669"/>
        <v>103210</v>
      </c>
      <c r="EO343" s="14">
        <f t="shared" si="670"/>
        <v>105940</v>
      </c>
      <c r="EP343" s="14">
        <f t="shared" si="671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  <c r="FF343" s="14">
        <f>INDEX(属性投放!$BP$6:$BP$85,(卡牌属性!$DU343-2)*20+卡牌属性!$DV343)</f>
        <v>1800</v>
      </c>
      <c r="FG343" s="14">
        <f>INDEX(属性投放!$BP$6:$BP$85,(卡牌属性!$DU343-2)*20+卡牌属性!$DV343)</f>
        <v>1800</v>
      </c>
      <c r="FH343" s="14">
        <f>INDEX(属性投放!$BP$6:$BP$85,(卡牌属性!$DU343-2)*20+卡牌属性!$DV343)</f>
        <v>1800</v>
      </c>
      <c r="FI343" s="14">
        <f>INDEX(属性投放!$BP$6:$BP$85,(卡牌属性!$DU343-2)*20+卡牌属性!$DV343)</f>
        <v>1800</v>
      </c>
      <c r="FJ343" s="14">
        <f>INDEX(属性投放!$BP$6:$BP$85,(卡牌属性!$DU343-2)*20+卡牌属性!$DV343)</f>
        <v>1800</v>
      </c>
      <c r="FK343" s="14">
        <f>INDEX(属性投放!$BQ$6:$BQ$85,(卡牌属性!$DU343-2)*20+卡牌属性!$DV343)</f>
        <v>900</v>
      </c>
      <c r="FL343" s="14">
        <f>INDEX(属性投放!$BQ$6:$BQ$85,(卡牌属性!$DU343-2)*20+卡牌属性!$DV343)</f>
        <v>900</v>
      </c>
      <c r="FM343" s="14">
        <f>INDEX(属性投放!$BQ$6:$BQ$85,(卡牌属性!$DU343-2)*20+卡牌属性!$DV343)</f>
        <v>900</v>
      </c>
      <c r="FN343" s="14">
        <f>INDEX(属性投放!$BQ$6:$BQ$85,(卡牌属性!$DU343-2)*20+卡牌属性!$DV343)</f>
        <v>900</v>
      </c>
      <c r="FO343" s="14">
        <f>INDEX(属性投放!$BQ$6:$BQ$85,(卡牌属性!$DU343-2)*20+卡牌属性!$DV343)</f>
        <v>900</v>
      </c>
      <c r="FP343" s="14">
        <f>INDEX(属性投放!$BR$6:$BR$85,(卡牌属性!$DU343-2)*20+卡牌属性!$DV343)</f>
        <v>18000</v>
      </c>
      <c r="FQ343" s="14">
        <f>INDEX(属性投放!$BR$6:$BR$85,(卡牌属性!$DU343-2)*20+卡牌属性!$DV343)</f>
        <v>18000</v>
      </c>
      <c r="FR343" s="14">
        <f>INDEX(属性投放!$BR$6:$BR$85,(卡牌属性!$DU343-2)*20+卡牌属性!$DV343)</f>
        <v>18000</v>
      </c>
      <c r="FS343" s="14">
        <f>INDEX(属性投放!$BR$6:$BR$85,(卡牌属性!$DU343-2)*20+卡牌属性!$DV343)</f>
        <v>18000</v>
      </c>
      <c r="FT343" s="14">
        <f>INDEX(属性投放!$BR$6:$BR$85,(卡牌属性!$DU343-2)*20+卡牌属性!$DV343)</f>
        <v>18000</v>
      </c>
    </row>
    <row r="344" spans="31:176" ht="16.5" x14ac:dyDescent="0.2">
      <c r="AE344" s="13">
        <v>340</v>
      </c>
      <c r="AF344" s="13">
        <f t="shared" si="649"/>
        <v>17</v>
      </c>
      <c r="AG344" s="13">
        <f t="shared" si="628"/>
        <v>4</v>
      </c>
      <c r="AH344" s="14">
        <f t="shared" si="629"/>
        <v>1101016</v>
      </c>
      <c r="AI344" s="14" t="str">
        <f t="shared" si="630"/>
        <v>秦王攻20突</v>
      </c>
      <c r="AJ344" s="25" t="s">
        <v>162</v>
      </c>
      <c r="AK344" s="14">
        <v>21</v>
      </c>
      <c r="AL344" s="14">
        <f t="shared" si="631"/>
        <v>20</v>
      </c>
      <c r="AM344" s="14">
        <f>INDEX(属性投放!$DE$6:$DE$85,(卡牌属性!AG344-2)*20+卡牌属性!AL344)</f>
        <v>34989</v>
      </c>
      <c r="AN344" s="14">
        <f t="shared" si="632"/>
        <v>34989</v>
      </c>
      <c r="AO344" s="14">
        <f t="shared" si="632"/>
        <v>34989</v>
      </c>
      <c r="AP344" s="14">
        <f t="shared" si="632"/>
        <v>34989</v>
      </c>
      <c r="AQ344" s="14">
        <f t="shared" si="632"/>
        <v>34989</v>
      </c>
      <c r="AR344" s="14">
        <f>INDEX(属性投放!$DF$6:$DF$85,(卡牌属性!AG344-2)*20+卡牌属性!AL344)</f>
        <v>17509</v>
      </c>
      <c r="AS344" s="14">
        <f t="shared" si="633"/>
        <v>17509</v>
      </c>
      <c r="AT344" s="14">
        <f t="shared" si="633"/>
        <v>17509</v>
      </c>
      <c r="AU344" s="14">
        <f t="shared" si="633"/>
        <v>17509</v>
      </c>
      <c r="AV344" s="14">
        <f t="shared" si="633"/>
        <v>17509</v>
      </c>
      <c r="AW344" s="14">
        <f>INDEX(属性投放!$DG$6:$DG$85,(卡牌属性!AG344-2)*20+卡牌属性!AL344)</f>
        <v>174845</v>
      </c>
      <c r="AX344" s="14">
        <f t="shared" si="634"/>
        <v>174845</v>
      </c>
      <c r="AY344" s="14">
        <f t="shared" si="634"/>
        <v>174845</v>
      </c>
      <c r="AZ344" s="14">
        <f t="shared" si="634"/>
        <v>174845</v>
      </c>
      <c r="BA344" s="14">
        <f t="shared" si="634"/>
        <v>174845</v>
      </c>
      <c r="BB344" s="14">
        <f>INDEX(属性投放!$DK$6:$DK$85,(卡牌属性!AG344-2)*20+卡牌属性!AL344)</f>
        <v>826</v>
      </c>
      <c r="BC344" s="14">
        <f t="shared" si="635"/>
        <v>826</v>
      </c>
      <c r="BD344" s="14">
        <f t="shared" si="635"/>
        <v>826</v>
      </c>
      <c r="BE344" s="14">
        <f t="shared" si="635"/>
        <v>826</v>
      </c>
      <c r="BF344" s="14">
        <f t="shared" si="635"/>
        <v>826</v>
      </c>
      <c r="BG344" s="14">
        <f>INDEX(属性投放!$DL$6:$DL$85,(卡牌属性!AG344-2)*20+卡牌属性!AL344)</f>
        <v>413</v>
      </c>
      <c r="BH344" s="14">
        <f t="shared" si="636"/>
        <v>413</v>
      </c>
      <c r="BI344" s="14">
        <f t="shared" si="636"/>
        <v>413</v>
      </c>
      <c r="BJ344" s="14">
        <f t="shared" si="636"/>
        <v>413</v>
      </c>
      <c r="BK344" s="14">
        <f t="shared" si="636"/>
        <v>413</v>
      </c>
      <c r="BL344" s="14">
        <f>INDEX(属性投放!$DM$6:$DM$85,(卡牌属性!AG344-2)*20+卡牌属性!AL344)</f>
        <v>4130</v>
      </c>
      <c r="BM344" s="14">
        <f t="shared" si="637"/>
        <v>4130</v>
      </c>
      <c r="BN344" s="14">
        <f t="shared" si="637"/>
        <v>4130</v>
      </c>
      <c r="BO344" s="14">
        <f t="shared" si="637"/>
        <v>4130</v>
      </c>
      <c r="BP344" s="14">
        <f t="shared" si="637"/>
        <v>4130</v>
      </c>
      <c r="BU344" s="13">
        <v>340</v>
      </c>
      <c r="BV344" s="13">
        <f t="shared" si="638"/>
        <v>17</v>
      </c>
      <c r="BW344" s="14">
        <f t="shared" si="639"/>
        <v>3</v>
      </c>
      <c r="BX344" s="14">
        <f t="shared" si="640"/>
        <v>1102017</v>
      </c>
      <c r="BY344" s="14" t="str">
        <f t="shared" si="641"/>
        <v>飞廉20突</v>
      </c>
      <c r="BZ344" s="25" t="s">
        <v>162</v>
      </c>
      <c r="CA344" s="14">
        <v>2</v>
      </c>
      <c r="CB344" s="14">
        <f t="shared" si="642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674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674</v>
      </c>
      <c r="CN344" s="14">
        <f>INDEX(属性投放!$BD$6:$BD$85,(BW344-2)*20+CB344)</f>
        <v>400</v>
      </c>
      <c r="CQ344" s="13">
        <v>340</v>
      </c>
      <c r="CR344" s="13">
        <f t="shared" si="650"/>
        <v>7</v>
      </c>
      <c r="CS344" s="13">
        <f t="shared" si="651"/>
        <v>28</v>
      </c>
      <c r="CT344" s="14">
        <f t="shared" si="652"/>
        <v>4</v>
      </c>
      <c r="CU344" s="14">
        <f t="shared" si="653"/>
        <v>1102007</v>
      </c>
      <c r="CV344" s="14" t="str">
        <f>INDEX($O$6:$O$36,CR344)&amp;"-"&amp;INDEX(属性投放!$AB$7:$AB$36,CX344)&amp;"-魂火-"&amp;CZ344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701</v>
      </c>
      <c r="CZ344" s="14">
        <f>INDEX(属性投放!$AM$7:$AM$58,CS344)</f>
        <v>1</v>
      </c>
      <c r="DA344" s="14">
        <f t="shared" si="643"/>
        <v>28</v>
      </c>
      <c r="DB344" s="14">
        <f>INDEX(属性投放!$AN$7:$AN$58,DA344)</f>
        <v>90</v>
      </c>
      <c r="DC344" s="14" t="s">
        <v>702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703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704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4"/>
        <v>1102017</v>
      </c>
      <c r="DQ344" s="14" t="str">
        <f t="shared" si="645"/>
        <v>飞廉20突</v>
      </c>
      <c r="DR344" s="14">
        <f t="shared" si="654"/>
        <v>6</v>
      </c>
      <c r="DS344" s="14">
        <f t="shared" si="655"/>
        <v>6</v>
      </c>
      <c r="DT344" s="14">
        <f t="shared" si="656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7"/>
        <v>12884</v>
      </c>
      <c r="EC344" s="14">
        <f t="shared" si="658"/>
        <v>14408</v>
      </c>
      <c r="ED344" s="14">
        <f t="shared" si="659"/>
        <v>15085</v>
      </c>
      <c r="EE344" s="14">
        <f t="shared" si="660"/>
        <v>15085</v>
      </c>
      <c r="EF344" s="14">
        <f t="shared" si="661"/>
        <v>16020</v>
      </c>
      <c r="EG344" s="14">
        <f t="shared" si="662"/>
        <v>6417</v>
      </c>
      <c r="EH344" s="14">
        <f t="shared" si="663"/>
        <v>7145</v>
      </c>
      <c r="EI344" s="14">
        <f t="shared" si="664"/>
        <v>7145</v>
      </c>
      <c r="EJ344" s="14">
        <f t="shared" si="665"/>
        <v>7475</v>
      </c>
      <c r="EK344" s="14">
        <f t="shared" si="666"/>
        <v>7912</v>
      </c>
      <c r="EL344" s="14">
        <f t="shared" si="667"/>
        <v>118750</v>
      </c>
      <c r="EM344" s="14">
        <f t="shared" si="668"/>
        <v>124410</v>
      </c>
      <c r="EN344" s="14">
        <f t="shared" si="669"/>
        <v>124410</v>
      </c>
      <c r="EO344" s="14">
        <f t="shared" si="670"/>
        <v>127540</v>
      </c>
      <c r="EP344" s="14">
        <f t="shared" si="671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  <c r="FF344" s="14">
        <f>INDEX(属性投放!$BP$6:$BP$85,(卡牌属性!$DU344-2)*20+卡牌属性!$DV344)</f>
        <v>2000</v>
      </c>
      <c r="FG344" s="14">
        <f>INDEX(属性投放!$BP$6:$BP$85,(卡牌属性!$DU344-2)*20+卡牌属性!$DV344)</f>
        <v>2000</v>
      </c>
      <c r="FH344" s="14">
        <f>INDEX(属性投放!$BP$6:$BP$85,(卡牌属性!$DU344-2)*20+卡牌属性!$DV344)</f>
        <v>2000</v>
      </c>
      <c r="FI344" s="14">
        <f>INDEX(属性投放!$BP$6:$BP$85,(卡牌属性!$DU344-2)*20+卡牌属性!$DV344)</f>
        <v>2000</v>
      </c>
      <c r="FJ344" s="14">
        <f>INDEX(属性投放!$BP$6:$BP$85,(卡牌属性!$DU344-2)*20+卡牌属性!$DV344)</f>
        <v>2000</v>
      </c>
      <c r="FK344" s="14">
        <f>INDEX(属性投放!$BQ$6:$BQ$85,(卡牌属性!$DU344-2)*20+卡牌属性!$DV344)</f>
        <v>1000</v>
      </c>
      <c r="FL344" s="14">
        <f>INDEX(属性投放!$BQ$6:$BQ$85,(卡牌属性!$DU344-2)*20+卡牌属性!$DV344)</f>
        <v>1000</v>
      </c>
      <c r="FM344" s="14">
        <f>INDEX(属性投放!$BQ$6:$BQ$85,(卡牌属性!$DU344-2)*20+卡牌属性!$DV344)</f>
        <v>1000</v>
      </c>
      <c r="FN344" s="14">
        <f>INDEX(属性投放!$BQ$6:$BQ$85,(卡牌属性!$DU344-2)*20+卡牌属性!$DV344)</f>
        <v>1000</v>
      </c>
      <c r="FO344" s="14">
        <f>INDEX(属性投放!$BQ$6:$BQ$85,(卡牌属性!$DU344-2)*20+卡牌属性!$DV344)</f>
        <v>1000</v>
      </c>
      <c r="FP344" s="14">
        <f>INDEX(属性投放!$BR$6:$BR$85,(卡牌属性!$DU344-2)*20+卡牌属性!$DV344)</f>
        <v>20000</v>
      </c>
      <c r="FQ344" s="14">
        <f>INDEX(属性投放!$BR$6:$BR$85,(卡牌属性!$DU344-2)*20+卡牌属性!$DV344)</f>
        <v>20000</v>
      </c>
      <c r="FR344" s="14">
        <f>INDEX(属性投放!$BR$6:$BR$85,(卡牌属性!$DU344-2)*20+卡牌属性!$DV344)</f>
        <v>20000</v>
      </c>
      <c r="FS344" s="14">
        <f>INDEX(属性投放!$BR$6:$BR$85,(卡牌属性!$DU344-2)*20+卡牌属性!$DV344)</f>
        <v>20000</v>
      </c>
      <c r="FT344" s="14">
        <f>INDEX(属性投放!$BR$6:$BR$85,(卡牌属性!$DU344-2)*20+卡牌属性!$DV344)</f>
        <v>20000</v>
      </c>
    </row>
    <row r="345" spans="31:176" ht="16.5" x14ac:dyDescent="0.2">
      <c r="AE345" s="13">
        <v>341</v>
      </c>
      <c r="AF345" s="13">
        <f t="shared" si="649"/>
        <v>18</v>
      </c>
      <c r="AG345" s="13">
        <f t="shared" si="628"/>
        <v>3</v>
      </c>
      <c r="AH345" s="14">
        <f t="shared" si="629"/>
        <v>1101020</v>
      </c>
      <c r="AI345" s="14" t="str">
        <f t="shared" si="630"/>
        <v>姬烟华1突</v>
      </c>
      <c r="AJ345" s="25" t="s">
        <v>162</v>
      </c>
      <c r="AK345" s="14">
        <v>22</v>
      </c>
      <c r="AL345" s="14">
        <f t="shared" si="631"/>
        <v>1</v>
      </c>
      <c r="AM345" s="14">
        <f>INDEX(属性投放!$DE$6:$DE$85,(卡牌属性!AG345-2)*20+卡牌属性!AL345)</f>
        <v>80</v>
      </c>
      <c r="AN345" s="14">
        <f t="shared" ref="AN345:AQ364" si="672">$AM345</f>
        <v>80</v>
      </c>
      <c r="AO345" s="14">
        <f t="shared" si="672"/>
        <v>80</v>
      </c>
      <c r="AP345" s="14">
        <f t="shared" si="672"/>
        <v>80</v>
      </c>
      <c r="AQ345" s="14">
        <f t="shared" si="672"/>
        <v>80</v>
      </c>
      <c r="AR345" s="14">
        <f>INDEX(属性投放!$DF$6:$DF$85,(卡牌属性!AG345-2)*20+卡牌属性!AL345)</f>
        <v>0</v>
      </c>
      <c r="AS345" s="14">
        <f t="shared" ref="AS345:AV364" si="673">$AR345</f>
        <v>0</v>
      </c>
      <c r="AT345" s="14">
        <f t="shared" si="673"/>
        <v>0</v>
      </c>
      <c r="AU345" s="14">
        <f t="shared" si="673"/>
        <v>0</v>
      </c>
      <c r="AV345" s="14">
        <f t="shared" si="673"/>
        <v>0</v>
      </c>
      <c r="AW345" s="14">
        <f>INDEX(属性投放!$DG$6:$DG$85,(卡牌属性!AG345-2)*20+卡牌属性!AL345)</f>
        <v>300</v>
      </c>
      <c r="AX345" s="14">
        <f t="shared" ref="AX345:BA364" si="674">$AW345</f>
        <v>300</v>
      </c>
      <c r="AY345" s="14">
        <f t="shared" si="674"/>
        <v>300</v>
      </c>
      <c r="AZ345" s="14">
        <f t="shared" si="674"/>
        <v>300</v>
      </c>
      <c r="BA345" s="14">
        <f t="shared" si="674"/>
        <v>300</v>
      </c>
      <c r="BB345" s="14">
        <f>INDEX(属性投放!$DK$6:$DK$85,(卡牌属性!AG345-2)*20+卡牌属性!AL345)</f>
        <v>9</v>
      </c>
      <c r="BC345" s="14">
        <f t="shared" ref="BC345:BF364" si="675">$BB345</f>
        <v>9</v>
      </c>
      <c r="BD345" s="14">
        <f t="shared" si="675"/>
        <v>9</v>
      </c>
      <c r="BE345" s="14">
        <f t="shared" si="675"/>
        <v>9</v>
      </c>
      <c r="BF345" s="14">
        <f t="shared" si="675"/>
        <v>9</v>
      </c>
      <c r="BG345" s="14">
        <f>INDEX(属性投放!$DL$6:$DL$85,(卡牌属性!AG345-2)*20+卡牌属性!AL345)</f>
        <v>4</v>
      </c>
      <c r="BH345" s="14">
        <f t="shared" ref="BH345:BK364" si="676">$BG345</f>
        <v>4</v>
      </c>
      <c r="BI345" s="14">
        <f t="shared" si="676"/>
        <v>4</v>
      </c>
      <c r="BJ345" s="14">
        <f t="shared" si="676"/>
        <v>4</v>
      </c>
      <c r="BK345" s="14">
        <f t="shared" si="676"/>
        <v>4</v>
      </c>
      <c r="BL345" s="14">
        <f>INDEX(属性投放!$DM$6:$DM$85,(卡牌属性!AG345-2)*20+卡牌属性!AL345)</f>
        <v>45</v>
      </c>
      <c r="BM345" s="14">
        <f t="shared" ref="BM345:BP364" si="677">$BL345</f>
        <v>45</v>
      </c>
      <c r="BN345" s="14">
        <f t="shared" si="677"/>
        <v>45</v>
      </c>
      <c r="BO345" s="14">
        <f t="shared" si="677"/>
        <v>45</v>
      </c>
      <c r="BP345" s="14">
        <f t="shared" si="677"/>
        <v>45</v>
      </c>
      <c r="BU345" s="13">
        <v>341</v>
      </c>
      <c r="BV345" s="13">
        <f t="shared" si="638"/>
        <v>18</v>
      </c>
      <c r="BW345" s="14">
        <f t="shared" si="639"/>
        <v>2</v>
      </c>
      <c r="BX345" s="14">
        <f t="shared" si="640"/>
        <v>1102018</v>
      </c>
      <c r="BY345" s="14" t="str">
        <f t="shared" si="641"/>
        <v>噬日1突</v>
      </c>
      <c r="BZ345" s="25" t="s">
        <v>162</v>
      </c>
      <c r="CA345" s="14">
        <v>2</v>
      </c>
      <c r="CB345" s="14">
        <f t="shared" si="642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674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674</v>
      </c>
      <c r="CN345" s="14">
        <f>INDEX(属性投放!$BD$6:$BD$85,(BW345-2)*20+CB345)</f>
        <v>50</v>
      </c>
      <c r="CQ345" s="13">
        <v>341</v>
      </c>
      <c r="CR345" s="13">
        <f t="shared" si="650"/>
        <v>7</v>
      </c>
      <c r="CS345" s="13">
        <f t="shared" si="651"/>
        <v>29</v>
      </c>
      <c r="CT345" s="14">
        <f t="shared" si="652"/>
        <v>4</v>
      </c>
      <c r="CU345" s="14">
        <f t="shared" si="653"/>
        <v>1102007</v>
      </c>
      <c r="CV345" s="14" t="str">
        <f>INDEX($O$6:$O$36,CR345)&amp;"-"&amp;INDEX(属性投放!$AB$7:$AB$36,CX345)&amp;"-魂火-"&amp;CZ345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701</v>
      </c>
      <c r="CZ345" s="14">
        <f>INDEX(属性投放!$AM$7:$AM$58,CS345)</f>
        <v>2</v>
      </c>
      <c r="DA345" s="14">
        <f t="shared" si="643"/>
        <v>29</v>
      </c>
      <c r="DB345" s="14">
        <f>INDEX(属性投放!$AN$7:$AN$58,DA345)</f>
        <v>92</v>
      </c>
      <c r="DC345" s="14" t="s">
        <v>702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703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704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4"/>
        <v>1102018</v>
      </c>
      <c r="DQ345" s="14" t="str">
        <f t="shared" si="645"/>
        <v>噬日1突</v>
      </c>
      <c r="DR345" s="14">
        <f t="shared" si="654"/>
        <v>3</v>
      </c>
      <c r="DS345" s="14">
        <f t="shared" si="655"/>
        <v>3</v>
      </c>
      <c r="DT345" s="14">
        <f t="shared" si="656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  <c r="FF345" s="14">
        <f>INDEX(属性投放!$BP$6:$BP$85,(卡牌属性!$DU345-2)*20+卡牌属性!$DV345)</f>
        <v>25</v>
      </c>
      <c r="FG345" s="14">
        <f>INDEX(属性投放!$BP$6:$BP$85,(卡牌属性!$DU345-2)*20+卡牌属性!$DV345)</f>
        <v>25</v>
      </c>
      <c r="FH345" s="14">
        <f>INDEX(属性投放!$BP$6:$BP$85,(卡牌属性!$DU345-2)*20+卡牌属性!$DV345)</f>
        <v>25</v>
      </c>
      <c r="FI345" s="14">
        <f>INDEX(属性投放!$BP$6:$BP$85,(卡牌属性!$DU345-2)*20+卡牌属性!$DV345)</f>
        <v>25</v>
      </c>
      <c r="FJ345" s="14">
        <f>INDEX(属性投放!$BP$6:$BP$85,(卡牌属性!$DU345-2)*20+卡牌属性!$DV345)</f>
        <v>25</v>
      </c>
      <c r="FK345" s="14">
        <f>INDEX(属性投放!$BQ$6:$BQ$85,(卡牌属性!$DU345-2)*20+卡牌属性!$DV345)</f>
        <v>13</v>
      </c>
      <c r="FL345" s="14">
        <f>INDEX(属性投放!$BQ$6:$BQ$85,(卡牌属性!$DU345-2)*20+卡牌属性!$DV345)</f>
        <v>13</v>
      </c>
      <c r="FM345" s="14">
        <f>INDEX(属性投放!$BQ$6:$BQ$85,(卡牌属性!$DU345-2)*20+卡牌属性!$DV345)</f>
        <v>13</v>
      </c>
      <c r="FN345" s="14">
        <f>INDEX(属性投放!$BQ$6:$BQ$85,(卡牌属性!$DU345-2)*20+卡牌属性!$DV345)</f>
        <v>13</v>
      </c>
      <c r="FO345" s="14">
        <f>INDEX(属性投放!$BQ$6:$BQ$85,(卡牌属性!$DU345-2)*20+卡牌属性!$DV345)</f>
        <v>13</v>
      </c>
      <c r="FP345" s="14">
        <f>INDEX(属性投放!$BR$6:$BR$85,(卡牌属性!$DU345-2)*20+卡牌属性!$DV345)</f>
        <v>250</v>
      </c>
      <c r="FQ345" s="14">
        <f>INDEX(属性投放!$BR$6:$BR$85,(卡牌属性!$DU345-2)*20+卡牌属性!$DV345)</f>
        <v>250</v>
      </c>
      <c r="FR345" s="14">
        <f>INDEX(属性投放!$BR$6:$BR$85,(卡牌属性!$DU345-2)*20+卡牌属性!$DV345)</f>
        <v>250</v>
      </c>
      <c r="FS345" s="14">
        <f>INDEX(属性投放!$BR$6:$BR$85,(卡牌属性!$DU345-2)*20+卡牌属性!$DV345)</f>
        <v>250</v>
      </c>
      <c r="FT345" s="14">
        <f>INDEX(属性投放!$BR$6:$BR$85,(卡牌属性!$DU345-2)*20+卡牌属性!$DV345)</f>
        <v>250</v>
      </c>
    </row>
    <row r="346" spans="31:176" ht="16.5" x14ac:dyDescent="0.2">
      <c r="AE346" s="13">
        <v>342</v>
      </c>
      <c r="AF346" s="13">
        <f t="shared" si="649"/>
        <v>18</v>
      </c>
      <c r="AG346" s="13">
        <f t="shared" si="628"/>
        <v>3</v>
      </c>
      <c r="AH346" s="14">
        <f t="shared" si="629"/>
        <v>1101020</v>
      </c>
      <c r="AI346" s="14" t="str">
        <f t="shared" si="630"/>
        <v>姬烟华2突</v>
      </c>
      <c r="AJ346" s="25" t="s">
        <v>162</v>
      </c>
      <c r="AK346" s="14">
        <v>23</v>
      </c>
      <c r="AL346" s="14">
        <f t="shared" si="631"/>
        <v>2</v>
      </c>
      <c r="AM346" s="14">
        <f>INDEX(属性投放!$DE$6:$DE$85,(卡牌属性!AG346-2)*20+卡牌属性!AL346)</f>
        <v>170</v>
      </c>
      <c r="AN346" s="14">
        <f t="shared" si="672"/>
        <v>170</v>
      </c>
      <c r="AO346" s="14">
        <f t="shared" si="672"/>
        <v>170</v>
      </c>
      <c r="AP346" s="14">
        <f t="shared" si="672"/>
        <v>170</v>
      </c>
      <c r="AQ346" s="14">
        <f t="shared" si="672"/>
        <v>170</v>
      </c>
      <c r="AR346" s="14">
        <f>INDEX(属性投放!$DF$6:$DF$85,(卡牌属性!AG346-2)*20+卡牌属性!AL346)</f>
        <v>40</v>
      </c>
      <c r="AS346" s="14">
        <f t="shared" si="673"/>
        <v>40</v>
      </c>
      <c r="AT346" s="14">
        <f t="shared" si="673"/>
        <v>40</v>
      </c>
      <c r="AU346" s="14">
        <f t="shared" si="673"/>
        <v>40</v>
      </c>
      <c r="AV346" s="14">
        <f t="shared" si="673"/>
        <v>40</v>
      </c>
      <c r="AW346" s="14">
        <f>INDEX(属性投放!$DG$6:$DG$85,(卡牌属性!AG346-2)*20+卡牌属性!AL346)</f>
        <v>750</v>
      </c>
      <c r="AX346" s="14">
        <f t="shared" si="674"/>
        <v>750</v>
      </c>
      <c r="AY346" s="14">
        <f t="shared" si="674"/>
        <v>750</v>
      </c>
      <c r="AZ346" s="14">
        <f t="shared" si="674"/>
        <v>750</v>
      </c>
      <c r="BA346" s="14">
        <f t="shared" si="674"/>
        <v>750</v>
      </c>
      <c r="BB346" s="14">
        <f>INDEX(属性投放!$DK$6:$DK$85,(卡牌属性!AG346-2)*20+卡牌属性!AL346)</f>
        <v>18</v>
      </c>
      <c r="BC346" s="14">
        <f t="shared" si="675"/>
        <v>18</v>
      </c>
      <c r="BD346" s="14">
        <f t="shared" si="675"/>
        <v>18</v>
      </c>
      <c r="BE346" s="14">
        <f t="shared" si="675"/>
        <v>18</v>
      </c>
      <c r="BF346" s="14">
        <f t="shared" si="675"/>
        <v>18</v>
      </c>
      <c r="BG346" s="14">
        <f>INDEX(属性投放!$DL$6:$DL$85,(卡牌属性!AG346-2)*20+卡牌属性!AL346)</f>
        <v>9</v>
      </c>
      <c r="BH346" s="14">
        <f t="shared" si="676"/>
        <v>9</v>
      </c>
      <c r="BI346" s="14">
        <f t="shared" si="676"/>
        <v>9</v>
      </c>
      <c r="BJ346" s="14">
        <f t="shared" si="676"/>
        <v>9</v>
      </c>
      <c r="BK346" s="14">
        <f t="shared" si="676"/>
        <v>9</v>
      </c>
      <c r="BL346" s="14">
        <f>INDEX(属性投放!$DM$6:$DM$85,(卡牌属性!AG346-2)*20+卡牌属性!AL346)</f>
        <v>90</v>
      </c>
      <c r="BM346" s="14">
        <f t="shared" si="677"/>
        <v>90</v>
      </c>
      <c r="BN346" s="14">
        <f t="shared" si="677"/>
        <v>90</v>
      </c>
      <c r="BO346" s="14">
        <f t="shared" si="677"/>
        <v>90</v>
      </c>
      <c r="BP346" s="14">
        <f t="shared" si="677"/>
        <v>90</v>
      </c>
      <c r="BU346" s="13">
        <v>342</v>
      </c>
      <c r="BV346" s="13">
        <f t="shared" si="638"/>
        <v>18</v>
      </c>
      <c r="BW346" s="14">
        <f t="shared" si="639"/>
        <v>2</v>
      </c>
      <c r="BX346" s="14">
        <f t="shared" si="640"/>
        <v>1102018</v>
      </c>
      <c r="BY346" s="14" t="str">
        <f t="shared" si="641"/>
        <v>噬日2突</v>
      </c>
      <c r="BZ346" s="25" t="s">
        <v>162</v>
      </c>
      <c r="CA346" s="14">
        <v>2</v>
      </c>
      <c r="CB346" s="14">
        <f t="shared" si="642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674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674</v>
      </c>
      <c r="CN346" s="14">
        <f>INDEX(属性投放!$BD$6:$BD$85,(BW346-2)*20+CB346)</f>
        <v>60</v>
      </c>
      <c r="CQ346" s="13">
        <v>342</v>
      </c>
      <c r="CR346" s="13">
        <f t="shared" si="650"/>
        <v>7</v>
      </c>
      <c r="CS346" s="13">
        <f t="shared" si="651"/>
        <v>30</v>
      </c>
      <c r="CT346" s="14">
        <f t="shared" si="652"/>
        <v>4</v>
      </c>
      <c r="CU346" s="14">
        <f t="shared" si="653"/>
        <v>1102007</v>
      </c>
      <c r="CV346" s="14" t="str">
        <f>INDEX($O$6:$O$36,CR346)&amp;"-"&amp;INDEX(属性投放!$AB$7:$AB$36,CX346)&amp;"-魂火-"&amp;CZ346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701</v>
      </c>
      <c r="CZ346" s="14">
        <f>INDEX(属性投放!$AM$7:$AM$58,CS346)</f>
        <v>3</v>
      </c>
      <c r="DA346" s="14">
        <f t="shared" si="643"/>
        <v>30</v>
      </c>
      <c r="DB346" s="14">
        <f>INDEX(属性投放!$AN$7:$AN$58,DA346)</f>
        <v>95</v>
      </c>
      <c r="DC346" s="14" t="s">
        <v>702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703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704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4"/>
        <v>1102018</v>
      </c>
      <c r="DQ346" s="14" t="str">
        <f t="shared" si="645"/>
        <v>噬日2突</v>
      </c>
      <c r="DR346" s="14">
        <f t="shared" si="654"/>
        <v>3</v>
      </c>
      <c r="DS346" s="14">
        <f t="shared" si="655"/>
        <v>3</v>
      </c>
      <c r="DT346" s="14">
        <f t="shared" si="656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8">EB345+$DY345+EQ345*$DX345</f>
        <v>145</v>
      </c>
      <c r="EC346" s="14">
        <f t="shared" ref="EC346:EC364" si="679">EC345+$DY345+ER345*$DX345</f>
        <v>174</v>
      </c>
      <c r="ED346" s="14">
        <f t="shared" ref="ED346:ED364" si="680">ED345+$DY345+ES345*$DX345</f>
        <v>207</v>
      </c>
      <c r="EE346" s="14">
        <f t="shared" ref="EE346:EE364" si="681">EE345+$DY345+ET345*$DX345</f>
        <v>207</v>
      </c>
      <c r="EF346" s="14">
        <f t="shared" ref="EF346:EF364" si="682">EF345+$DY345+EU345*$DX345</f>
        <v>265</v>
      </c>
      <c r="EG346" s="14">
        <f t="shared" ref="EG346:EG364" si="683">EG345+$DZ345+EV345*$DX345</f>
        <v>45</v>
      </c>
      <c r="EH346" s="14">
        <f t="shared" ref="EH346:EH364" si="684">EH345+$DZ345+EW345*$DX345</f>
        <v>50</v>
      </c>
      <c r="EI346" s="14">
        <f t="shared" ref="EI346:EI364" si="685">EI345+$DZ345+EX345*$DX345</f>
        <v>50</v>
      </c>
      <c r="EJ346" s="14">
        <f t="shared" ref="EJ346:EJ364" si="686">EJ345+$DZ345+EY345*$DX345</f>
        <v>59</v>
      </c>
      <c r="EK346" s="14">
        <f t="shared" ref="EK346:EK364" si="687">EK345+$DZ345+EZ345*$DX345</f>
        <v>68</v>
      </c>
      <c r="EL346" s="14">
        <f t="shared" ref="EL346:EL364" si="688">EL345+$EA345+FA345*$DX345</f>
        <v>750</v>
      </c>
      <c r="EM346" s="14">
        <f t="shared" ref="EM346:EM364" si="689">EM345+$EA345+FB345*$DX345</f>
        <v>840</v>
      </c>
      <c r="EN346" s="14">
        <f t="shared" ref="EN346:EN364" si="690">EN345+$EA345+FC345*$DX345</f>
        <v>840</v>
      </c>
      <c r="EO346" s="14">
        <f t="shared" ref="EO346:EO364" si="691">EO345+$EA345+FD345*$DX345</f>
        <v>970</v>
      </c>
      <c r="EP346" s="14">
        <f t="shared" ref="EP346:EP364" si="692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  <c r="FF346" s="14">
        <f>INDEX(属性投放!$BP$6:$BP$85,(卡牌属性!$DU346-2)*20+卡牌属性!$DV346)</f>
        <v>30</v>
      </c>
      <c r="FG346" s="14">
        <f>INDEX(属性投放!$BP$6:$BP$85,(卡牌属性!$DU346-2)*20+卡牌属性!$DV346)</f>
        <v>30</v>
      </c>
      <c r="FH346" s="14">
        <f>INDEX(属性投放!$BP$6:$BP$85,(卡牌属性!$DU346-2)*20+卡牌属性!$DV346)</f>
        <v>30</v>
      </c>
      <c r="FI346" s="14">
        <f>INDEX(属性投放!$BP$6:$BP$85,(卡牌属性!$DU346-2)*20+卡牌属性!$DV346)</f>
        <v>30</v>
      </c>
      <c r="FJ346" s="14">
        <f>INDEX(属性投放!$BP$6:$BP$85,(卡牌属性!$DU346-2)*20+卡牌属性!$DV346)</f>
        <v>30</v>
      </c>
      <c r="FK346" s="14">
        <f>INDEX(属性投放!$BQ$6:$BQ$85,(卡牌属性!$DU346-2)*20+卡牌属性!$DV346)</f>
        <v>15</v>
      </c>
      <c r="FL346" s="14">
        <f>INDEX(属性投放!$BQ$6:$BQ$85,(卡牌属性!$DU346-2)*20+卡牌属性!$DV346)</f>
        <v>15</v>
      </c>
      <c r="FM346" s="14">
        <f>INDEX(属性投放!$BQ$6:$BQ$85,(卡牌属性!$DU346-2)*20+卡牌属性!$DV346)</f>
        <v>15</v>
      </c>
      <c r="FN346" s="14">
        <f>INDEX(属性投放!$BQ$6:$BQ$85,(卡牌属性!$DU346-2)*20+卡牌属性!$DV346)</f>
        <v>15</v>
      </c>
      <c r="FO346" s="14">
        <f>INDEX(属性投放!$BQ$6:$BQ$85,(卡牌属性!$DU346-2)*20+卡牌属性!$DV346)</f>
        <v>15</v>
      </c>
      <c r="FP346" s="14">
        <f>INDEX(属性投放!$BR$6:$BR$85,(卡牌属性!$DU346-2)*20+卡牌属性!$DV346)</f>
        <v>300</v>
      </c>
      <c r="FQ346" s="14">
        <f>INDEX(属性投放!$BR$6:$BR$85,(卡牌属性!$DU346-2)*20+卡牌属性!$DV346)</f>
        <v>300</v>
      </c>
      <c r="FR346" s="14">
        <f>INDEX(属性投放!$BR$6:$BR$85,(卡牌属性!$DU346-2)*20+卡牌属性!$DV346)</f>
        <v>300</v>
      </c>
      <c r="FS346" s="14">
        <f>INDEX(属性投放!$BR$6:$BR$85,(卡牌属性!$DU346-2)*20+卡牌属性!$DV346)</f>
        <v>300</v>
      </c>
      <c r="FT346" s="14">
        <f>INDEX(属性投放!$BR$6:$BR$85,(卡牌属性!$DU346-2)*20+卡牌属性!$DV346)</f>
        <v>300</v>
      </c>
    </row>
    <row r="347" spans="31:176" ht="16.5" x14ac:dyDescent="0.2">
      <c r="AE347" s="13">
        <v>343</v>
      </c>
      <c r="AF347" s="13">
        <f t="shared" si="649"/>
        <v>18</v>
      </c>
      <c r="AG347" s="13">
        <f t="shared" si="628"/>
        <v>3</v>
      </c>
      <c r="AH347" s="14">
        <f t="shared" si="629"/>
        <v>1101020</v>
      </c>
      <c r="AI347" s="14" t="str">
        <f t="shared" si="630"/>
        <v>姬烟华3突</v>
      </c>
      <c r="AJ347" s="25" t="s">
        <v>162</v>
      </c>
      <c r="AK347" s="14">
        <v>24</v>
      </c>
      <c r="AL347" s="14">
        <f t="shared" si="631"/>
        <v>3</v>
      </c>
      <c r="AM347" s="14">
        <f>INDEX(属性投放!$DE$6:$DE$85,(卡牌属性!AG347-2)*20+卡牌属性!AL347)</f>
        <v>215</v>
      </c>
      <c r="AN347" s="14">
        <f t="shared" si="672"/>
        <v>215</v>
      </c>
      <c r="AO347" s="14">
        <f t="shared" si="672"/>
        <v>215</v>
      </c>
      <c r="AP347" s="14">
        <f t="shared" si="672"/>
        <v>215</v>
      </c>
      <c r="AQ347" s="14">
        <f t="shared" si="672"/>
        <v>215</v>
      </c>
      <c r="AR347" s="14">
        <f>INDEX(属性投放!$DF$6:$DF$85,(卡牌属性!AG347-2)*20+卡牌属性!AL347)</f>
        <v>63</v>
      </c>
      <c r="AS347" s="14">
        <f t="shared" si="673"/>
        <v>63</v>
      </c>
      <c r="AT347" s="14">
        <f t="shared" si="673"/>
        <v>63</v>
      </c>
      <c r="AU347" s="14">
        <f t="shared" si="673"/>
        <v>63</v>
      </c>
      <c r="AV347" s="14">
        <f t="shared" si="673"/>
        <v>63</v>
      </c>
      <c r="AW347" s="14">
        <f>INDEX(属性投放!$DG$6:$DG$85,(卡牌属性!AG347-2)*20+卡牌属性!AL347)</f>
        <v>975</v>
      </c>
      <c r="AX347" s="14">
        <f t="shared" si="674"/>
        <v>975</v>
      </c>
      <c r="AY347" s="14">
        <f t="shared" si="674"/>
        <v>975</v>
      </c>
      <c r="AZ347" s="14">
        <f t="shared" si="674"/>
        <v>975</v>
      </c>
      <c r="BA347" s="14">
        <f t="shared" si="674"/>
        <v>975</v>
      </c>
      <c r="BB347" s="14">
        <f>INDEX(属性投放!$DK$6:$DK$85,(卡牌属性!AG347-2)*20+卡牌属性!AL347)</f>
        <v>18</v>
      </c>
      <c r="BC347" s="14">
        <f t="shared" si="675"/>
        <v>18</v>
      </c>
      <c r="BD347" s="14">
        <f t="shared" si="675"/>
        <v>18</v>
      </c>
      <c r="BE347" s="14">
        <f t="shared" si="675"/>
        <v>18</v>
      </c>
      <c r="BF347" s="14">
        <f t="shared" si="675"/>
        <v>18</v>
      </c>
      <c r="BG347" s="14">
        <f>INDEX(属性投放!$DL$6:$DL$85,(卡牌属性!AG347-2)*20+卡牌属性!AL347)</f>
        <v>9</v>
      </c>
      <c r="BH347" s="14">
        <f t="shared" si="676"/>
        <v>9</v>
      </c>
      <c r="BI347" s="14">
        <f t="shared" si="676"/>
        <v>9</v>
      </c>
      <c r="BJ347" s="14">
        <f t="shared" si="676"/>
        <v>9</v>
      </c>
      <c r="BK347" s="14">
        <f t="shared" si="676"/>
        <v>9</v>
      </c>
      <c r="BL347" s="14">
        <f>INDEX(属性投放!$DM$6:$DM$85,(卡牌属性!AG347-2)*20+卡牌属性!AL347)</f>
        <v>90</v>
      </c>
      <c r="BM347" s="14">
        <f t="shared" si="677"/>
        <v>90</v>
      </c>
      <c r="BN347" s="14">
        <f t="shared" si="677"/>
        <v>90</v>
      </c>
      <c r="BO347" s="14">
        <f t="shared" si="677"/>
        <v>90</v>
      </c>
      <c r="BP347" s="14">
        <f t="shared" si="677"/>
        <v>90</v>
      </c>
      <c r="BU347" s="13">
        <v>343</v>
      </c>
      <c r="BV347" s="13">
        <f t="shared" si="638"/>
        <v>18</v>
      </c>
      <c r="BW347" s="14">
        <f t="shared" si="639"/>
        <v>2</v>
      </c>
      <c r="BX347" s="14">
        <f t="shared" si="640"/>
        <v>1102018</v>
      </c>
      <c r="BY347" s="14" t="str">
        <f t="shared" si="641"/>
        <v>噬日3突</v>
      </c>
      <c r="BZ347" s="25" t="s">
        <v>162</v>
      </c>
      <c r="CA347" s="14">
        <v>2</v>
      </c>
      <c r="CB347" s="14">
        <f t="shared" si="642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674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674</v>
      </c>
      <c r="CN347" s="14">
        <f>INDEX(属性投放!$BD$6:$BD$85,(BW347-2)*20+CB347)</f>
        <v>60</v>
      </c>
      <c r="CQ347" s="13">
        <v>343</v>
      </c>
      <c r="CR347" s="13">
        <f t="shared" si="650"/>
        <v>7</v>
      </c>
      <c r="CS347" s="13">
        <f t="shared" si="651"/>
        <v>31</v>
      </c>
      <c r="CT347" s="14">
        <f t="shared" si="652"/>
        <v>4</v>
      </c>
      <c r="CU347" s="14">
        <f t="shared" si="653"/>
        <v>1102007</v>
      </c>
      <c r="CV347" s="14" t="str">
        <f>INDEX($O$6:$O$36,CR347)&amp;"-"&amp;INDEX(属性投放!$AB$7:$AB$36,CX347)&amp;"-魂火-"&amp;CZ347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701</v>
      </c>
      <c r="CZ347" s="14">
        <f>INDEX(属性投放!$AM$7:$AM$58,CS347)</f>
        <v>1</v>
      </c>
      <c r="DA347" s="14">
        <f t="shared" si="643"/>
        <v>31</v>
      </c>
      <c r="DB347" s="14">
        <f>INDEX(属性投放!$AN$7:$AN$58,DA347)</f>
        <v>97</v>
      </c>
      <c r="DC347" s="14" t="s">
        <v>702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703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704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4"/>
        <v>1102018</v>
      </c>
      <c r="DQ347" s="14" t="str">
        <f t="shared" si="645"/>
        <v>噬日3突</v>
      </c>
      <c r="DR347" s="14">
        <f t="shared" si="654"/>
        <v>3</v>
      </c>
      <c r="DS347" s="14">
        <f t="shared" si="655"/>
        <v>3</v>
      </c>
      <c r="DT347" s="14">
        <f t="shared" si="656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8"/>
        <v>235</v>
      </c>
      <c r="EC347" s="14">
        <f t="shared" si="679"/>
        <v>284</v>
      </c>
      <c r="ED347" s="14">
        <f t="shared" si="680"/>
        <v>337</v>
      </c>
      <c r="EE347" s="14">
        <f t="shared" si="681"/>
        <v>337</v>
      </c>
      <c r="EF347" s="14">
        <f t="shared" si="682"/>
        <v>415</v>
      </c>
      <c r="EG347" s="14">
        <f t="shared" si="683"/>
        <v>90</v>
      </c>
      <c r="EH347" s="14">
        <f t="shared" si="684"/>
        <v>105</v>
      </c>
      <c r="EI347" s="14">
        <f t="shared" si="685"/>
        <v>105</v>
      </c>
      <c r="EJ347" s="14">
        <f t="shared" si="686"/>
        <v>124</v>
      </c>
      <c r="EK347" s="14">
        <f t="shared" si="687"/>
        <v>143</v>
      </c>
      <c r="EL347" s="14">
        <f t="shared" si="688"/>
        <v>1650</v>
      </c>
      <c r="EM347" s="14">
        <f t="shared" si="689"/>
        <v>1940</v>
      </c>
      <c r="EN347" s="14">
        <f t="shared" si="690"/>
        <v>1940</v>
      </c>
      <c r="EO347" s="14">
        <f t="shared" si="691"/>
        <v>2270</v>
      </c>
      <c r="EP347" s="14">
        <f t="shared" si="692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  <c r="FF347" s="14">
        <f>INDEX(属性投放!$BP$6:$BP$85,(卡牌属性!$DU347-2)*20+卡牌属性!$DV347)</f>
        <v>50</v>
      </c>
      <c r="FG347" s="14">
        <f>INDEX(属性投放!$BP$6:$BP$85,(卡牌属性!$DU347-2)*20+卡牌属性!$DV347)</f>
        <v>50</v>
      </c>
      <c r="FH347" s="14">
        <f>INDEX(属性投放!$BP$6:$BP$85,(卡牌属性!$DU347-2)*20+卡牌属性!$DV347)</f>
        <v>50</v>
      </c>
      <c r="FI347" s="14">
        <f>INDEX(属性投放!$BP$6:$BP$85,(卡牌属性!$DU347-2)*20+卡牌属性!$DV347)</f>
        <v>50</v>
      </c>
      <c r="FJ347" s="14">
        <f>INDEX(属性投放!$BP$6:$BP$85,(卡牌属性!$DU347-2)*20+卡牌属性!$DV347)</f>
        <v>50</v>
      </c>
      <c r="FK347" s="14">
        <f>INDEX(属性投放!$BQ$6:$BQ$85,(卡牌属性!$DU347-2)*20+卡牌属性!$DV347)</f>
        <v>25</v>
      </c>
      <c r="FL347" s="14">
        <f>INDEX(属性投放!$BQ$6:$BQ$85,(卡牌属性!$DU347-2)*20+卡牌属性!$DV347)</f>
        <v>25</v>
      </c>
      <c r="FM347" s="14">
        <f>INDEX(属性投放!$BQ$6:$BQ$85,(卡牌属性!$DU347-2)*20+卡牌属性!$DV347)</f>
        <v>25</v>
      </c>
      <c r="FN347" s="14">
        <f>INDEX(属性投放!$BQ$6:$BQ$85,(卡牌属性!$DU347-2)*20+卡牌属性!$DV347)</f>
        <v>25</v>
      </c>
      <c r="FO347" s="14">
        <f>INDEX(属性投放!$BQ$6:$BQ$85,(卡牌属性!$DU347-2)*20+卡牌属性!$DV347)</f>
        <v>25</v>
      </c>
      <c r="FP347" s="14">
        <f>INDEX(属性投放!$BR$6:$BR$85,(卡牌属性!$DU347-2)*20+卡牌属性!$DV347)</f>
        <v>500</v>
      </c>
      <c r="FQ347" s="14">
        <f>INDEX(属性投放!$BR$6:$BR$85,(卡牌属性!$DU347-2)*20+卡牌属性!$DV347)</f>
        <v>500</v>
      </c>
      <c r="FR347" s="14">
        <f>INDEX(属性投放!$BR$6:$BR$85,(卡牌属性!$DU347-2)*20+卡牌属性!$DV347)</f>
        <v>500</v>
      </c>
      <c r="FS347" s="14">
        <f>INDEX(属性投放!$BR$6:$BR$85,(卡牌属性!$DU347-2)*20+卡牌属性!$DV347)</f>
        <v>500</v>
      </c>
      <c r="FT347" s="14">
        <f>INDEX(属性投放!$BR$6:$BR$85,(卡牌属性!$DU347-2)*20+卡牌属性!$DV347)</f>
        <v>500</v>
      </c>
    </row>
    <row r="348" spans="31:176" ht="16.5" x14ac:dyDescent="0.2">
      <c r="AE348" s="13">
        <v>344</v>
      </c>
      <c r="AF348" s="13">
        <f t="shared" si="649"/>
        <v>18</v>
      </c>
      <c r="AG348" s="13">
        <f t="shared" si="628"/>
        <v>3</v>
      </c>
      <c r="AH348" s="14">
        <f t="shared" si="629"/>
        <v>1101020</v>
      </c>
      <c r="AI348" s="14" t="str">
        <f t="shared" si="630"/>
        <v>姬烟华4突</v>
      </c>
      <c r="AJ348" s="25" t="s">
        <v>162</v>
      </c>
      <c r="AK348" s="14">
        <v>25</v>
      </c>
      <c r="AL348" s="14">
        <f t="shared" si="631"/>
        <v>4</v>
      </c>
      <c r="AM348" s="14">
        <f>INDEX(属性投放!$DE$6:$DE$85,(卡牌属性!AG348-2)*20+卡牌属性!AL348)</f>
        <v>440</v>
      </c>
      <c r="AN348" s="14">
        <f t="shared" si="672"/>
        <v>440</v>
      </c>
      <c r="AO348" s="14">
        <f t="shared" si="672"/>
        <v>440</v>
      </c>
      <c r="AP348" s="14">
        <f t="shared" si="672"/>
        <v>440</v>
      </c>
      <c r="AQ348" s="14">
        <f t="shared" si="672"/>
        <v>440</v>
      </c>
      <c r="AR348" s="14">
        <f>INDEX(属性投放!$DF$6:$DF$85,(卡牌属性!AG348-2)*20+卡牌属性!AL348)</f>
        <v>176</v>
      </c>
      <c r="AS348" s="14">
        <f t="shared" si="673"/>
        <v>176</v>
      </c>
      <c r="AT348" s="14">
        <f t="shared" si="673"/>
        <v>176</v>
      </c>
      <c r="AU348" s="14">
        <f t="shared" si="673"/>
        <v>176</v>
      </c>
      <c r="AV348" s="14">
        <f t="shared" si="673"/>
        <v>176</v>
      </c>
      <c r="AW348" s="14">
        <f>INDEX(属性投放!$DG$6:$DG$85,(卡牌属性!AG348-2)*20+卡牌属性!AL348)</f>
        <v>2100</v>
      </c>
      <c r="AX348" s="14">
        <f t="shared" si="674"/>
        <v>2100</v>
      </c>
      <c r="AY348" s="14">
        <f t="shared" si="674"/>
        <v>2100</v>
      </c>
      <c r="AZ348" s="14">
        <f t="shared" si="674"/>
        <v>2100</v>
      </c>
      <c r="BA348" s="14">
        <f t="shared" si="674"/>
        <v>2100</v>
      </c>
      <c r="BB348" s="14">
        <f>INDEX(属性投放!$DK$6:$DK$85,(卡牌属性!AG348-2)*20+卡牌属性!AL348)</f>
        <v>32</v>
      </c>
      <c r="BC348" s="14">
        <f t="shared" si="675"/>
        <v>32</v>
      </c>
      <c r="BD348" s="14">
        <f t="shared" si="675"/>
        <v>32</v>
      </c>
      <c r="BE348" s="14">
        <f t="shared" si="675"/>
        <v>32</v>
      </c>
      <c r="BF348" s="14">
        <f t="shared" si="675"/>
        <v>32</v>
      </c>
      <c r="BG348" s="14">
        <f>INDEX(属性投放!$DL$6:$DL$85,(卡牌属性!AG348-2)*20+卡牌属性!AL348)</f>
        <v>16</v>
      </c>
      <c r="BH348" s="14">
        <f t="shared" si="676"/>
        <v>16</v>
      </c>
      <c r="BI348" s="14">
        <f t="shared" si="676"/>
        <v>16</v>
      </c>
      <c r="BJ348" s="14">
        <f t="shared" si="676"/>
        <v>16</v>
      </c>
      <c r="BK348" s="14">
        <f t="shared" si="676"/>
        <v>16</v>
      </c>
      <c r="BL348" s="14">
        <f>INDEX(属性投放!$DM$6:$DM$85,(卡牌属性!AG348-2)*20+卡牌属性!AL348)</f>
        <v>160</v>
      </c>
      <c r="BM348" s="14">
        <f t="shared" si="677"/>
        <v>160</v>
      </c>
      <c r="BN348" s="14">
        <f t="shared" si="677"/>
        <v>160</v>
      </c>
      <c r="BO348" s="14">
        <f t="shared" si="677"/>
        <v>160</v>
      </c>
      <c r="BP348" s="14">
        <f t="shared" si="677"/>
        <v>160</v>
      </c>
      <c r="BU348" s="13">
        <v>344</v>
      </c>
      <c r="BV348" s="13">
        <f t="shared" si="638"/>
        <v>18</v>
      </c>
      <c r="BW348" s="14">
        <f t="shared" si="639"/>
        <v>2</v>
      </c>
      <c r="BX348" s="14">
        <f t="shared" si="640"/>
        <v>1102018</v>
      </c>
      <c r="BY348" s="14" t="str">
        <f t="shared" si="641"/>
        <v>噬日4突</v>
      </c>
      <c r="BZ348" s="25" t="s">
        <v>162</v>
      </c>
      <c r="CA348" s="14">
        <v>2</v>
      </c>
      <c r="CB348" s="14">
        <f t="shared" si="642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674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674</v>
      </c>
      <c r="CN348" s="14">
        <f>INDEX(属性投放!$BD$6:$BD$85,(BW348-2)*20+CB348)</f>
        <v>80</v>
      </c>
      <c r="CQ348" s="13">
        <v>344</v>
      </c>
      <c r="CR348" s="13">
        <f t="shared" si="650"/>
        <v>7</v>
      </c>
      <c r="CS348" s="13">
        <f t="shared" si="651"/>
        <v>32</v>
      </c>
      <c r="CT348" s="14">
        <f t="shared" si="652"/>
        <v>4</v>
      </c>
      <c r="CU348" s="14">
        <f t="shared" si="653"/>
        <v>1102007</v>
      </c>
      <c r="CV348" s="14" t="str">
        <f>INDEX($O$6:$O$36,CR348)&amp;"-"&amp;INDEX(属性投放!$AB$7:$AB$36,CX348)&amp;"-魂火-"&amp;CZ348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701</v>
      </c>
      <c r="CZ348" s="14">
        <f>INDEX(属性投放!$AM$7:$AM$58,CS348)</f>
        <v>2</v>
      </c>
      <c r="DA348" s="14">
        <f t="shared" si="643"/>
        <v>32</v>
      </c>
      <c r="DB348" s="14">
        <f>INDEX(属性投放!$AN$7:$AN$58,DA348)</f>
        <v>100</v>
      </c>
      <c r="DC348" s="14" t="s">
        <v>702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703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704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4"/>
        <v>1102018</v>
      </c>
      <c r="DQ348" s="14" t="str">
        <f t="shared" si="645"/>
        <v>噬日4突</v>
      </c>
      <c r="DR348" s="14">
        <f t="shared" si="654"/>
        <v>3</v>
      </c>
      <c r="DS348" s="14">
        <f t="shared" si="655"/>
        <v>3</v>
      </c>
      <c r="DT348" s="14">
        <f t="shared" si="656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8"/>
        <v>345</v>
      </c>
      <c r="EC348" s="14">
        <f t="shared" si="679"/>
        <v>414</v>
      </c>
      <c r="ED348" s="14">
        <f t="shared" si="680"/>
        <v>487</v>
      </c>
      <c r="EE348" s="14">
        <f t="shared" si="681"/>
        <v>487</v>
      </c>
      <c r="EF348" s="14">
        <f t="shared" si="682"/>
        <v>585</v>
      </c>
      <c r="EG348" s="14">
        <f t="shared" si="683"/>
        <v>145</v>
      </c>
      <c r="EH348" s="14">
        <f t="shared" si="684"/>
        <v>170</v>
      </c>
      <c r="EI348" s="14">
        <f t="shared" si="685"/>
        <v>170</v>
      </c>
      <c r="EJ348" s="14">
        <f t="shared" si="686"/>
        <v>199</v>
      </c>
      <c r="EK348" s="14">
        <f t="shared" si="687"/>
        <v>228</v>
      </c>
      <c r="EL348" s="14">
        <f t="shared" si="688"/>
        <v>2750</v>
      </c>
      <c r="EM348" s="14">
        <f t="shared" si="689"/>
        <v>3240</v>
      </c>
      <c r="EN348" s="14">
        <f t="shared" si="690"/>
        <v>3240</v>
      </c>
      <c r="EO348" s="14">
        <f t="shared" si="691"/>
        <v>3770</v>
      </c>
      <c r="EP348" s="14">
        <f t="shared" si="692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  <c r="FF348" s="14">
        <f>INDEX(属性投放!$BP$6:$BP$85,(卡牌属性!$DU348-2)*20+卡牌属性!$DV348)</f>
        <v>60</v>
      </c>
      <c r="FG348" s="14">
        <f>INDEX(属性投放!$BP$6:$BP$85,(卡牌属性!$DU348-2)*20+卡牌属性!$DV348)</f>
        <v>60</v>
      </c>
      <c r="FH348" s="14">
        <f>INDEX(属性投放!$BP$6:$BP$85,(卡牌属性!$DU348-2)*20+卡牌属性!$DV348)</f>
        <v>60</v>
      </c>
      <c r="FI348" s="14">
        <f>INDEX(属性投放!$BP$6:$BP$85,(卡牌属性!$DU348-2)*20+卡牌属性!$DV348)</f>
        <v>60</v>
      </c>
      <c r="FJ348" s="14">
        <f>INDEX(属性投放!$BP$6:$BP$85,(卡牌属性!$DU348-2)*20+卡牌属性!$DV348)</f>
        <v>60</v>
      </c>
      <c r="FK348" s="14">
        <f>INDEX(属性投放!$BQ$6:$BQ$85,(卡牌属性!$DU348-2)*20+卡牌属性!$DV348)</f>
        <v>30</v>
      </c>
      <c r="FL348" s="14">
        <f>INDEX(属性投放!$BQ$6:$BQ$85,(卡牌属性!$DU348-2)*20+卡牌属性!$DV348)</f>
        <v>30</v>
      </c>
      <c r="FM348" s="14">
        <f>INDEX(属性投放!$BQ$6:$BQ$85,(卡牌属性!$DU348-2)*20+卡牌属性!$DV348)</f>
        <v>30</v>
      </c>
      <c r="FN348" s="14">
        <f>INDEX(属性投放!$BQ$6:$BQ$85,(卡牌属性!$DU348-2)*20+卡牌属性!$DV348)</f>
        <v>30</v>
      </c>
      <c r="FO348" s="14">
        <f>INDEX(属性投放!$BQ$6:$BQ$85,(卡牌属性!$DU348-2)*20+卡牌属性!$DV348)</f>
        <v>30</v>
      </c>
      <c r="FP348" s="14">
        <f>INDEX(属性投放!$BR$6:$BR$85,(卡牌属性!$DU348-2)*20+卡牌属性!$DV348)</f>
        <v>600</v>
      </c>
      <c r="FQ348" s="14">
        <f>INDEX(属性投放!$BR$6:$BR$85,(卡牌属性!$DU348-2)*20+卡牌属性!$DV348)</f>
        <v>600</v>
      </c>
      <c r="FR348" s="14">
        <f>INDEX(属性投放!$BR$6:$BR$85,(卡牌属性!$DU348-2)*20+卡牌属性!$DV348)</f>
        <v>600</v>
      </c>
      <c r="FS348" s="14">
        <f>INDEX(属性投放!$BR$6:$BR$85,(卡牌属性!$DU348-2)*20+卡牌属性!$DV348)</f>
        <v>600</v>
      </c>
      <c r="FT348" s="14">
        <f>INDEX(属性投放!$BR$6:$BR$85,(卡牌属性!$DU348-2)*20+卡牌属性!$DV348)</f>
        <v>600</v>
      </c>
    </row>
    <row r="349" spans="31:176" ht="16.5" x14ac:dyDescent="0.2">
      <c r="AE349" s="13">
        <v>345</v>
      </c>
      <c r="AF349" s="13">
        <f t="shared" si="649"/>
        <v>18</v>
      </c>
      <c r="AG349" s="13">
        <f t="shared" si="628"/>
        <v>3</v>
      </c>
      <c r="AH349" s="14">
        <f t="shared" si="629"/>
        <v>1101020</v>
      </c>
      <c r="AI349" s="14" t="str">
        <f t="shared" si="630"/>
        <v>姬烟华5突</v>
      </c>
      <c r="AJ349" s="25" t="s">
        <v>162</v>
      </c>
      <c r="AK349" s="14">
        <v>26</v>
      </c>
      <c r="AL349" s="14">
        <f t="shared" si="631"/>
        <v>5</v>
      </c>
      <c r="AM349" s="14">
        <f>INDEX(属性投放!$DE$6:$DE$85,(卡牌属性!AG349-2)*20+卡牌属性!AL349)</f>
        <v>531</v>
      </c>
      <c r="AN349" s="14">
        <f t="shared" si="672"/>
        <v>531</v>
      </c>
      <c r="AO349" s="14">
        <f t="shared" si="672"/>
        <v>531</v>
      </c>
      <c r="AP349" s="14">
        <f t="shared" si="672"/>
        <v>531</v>
      </c>
      <c r="AQ349" s="14">
        <f t="shared" si="672"/>
        <v>531</v>
      </c>
      <c r="AR349" s="14">
        <f>INDEX(属性投放!$DF$6:$DF$85,(卡牌属性!AG349-2)*20+卡牌属性!AL349)</f>
        <v>222</v>
      </c>
      <c r="AS349" s="14">
        <f t="shared" si="673"/>
        <v>222</v>
      </c>
      <c r="AT349" s="14">
        <f t="shared" si="673"/>
        <v>222</v>
      </c>
      <c r="AU349" s="14">
        <f t="shared" si="673"/>
        <v>222</v>
      </c>
      <c r="AV349" s="14">
        <f t="shared" si="673"/>
        <v>222</v>
      </c>
      <c r="AW349" s="14">
        <f>INDEX(属性投放!$DG$6:$DG$85,(卡牌属性!AG349-2)*20+卡牌属性!AL349)</f>
        <v>2555</v>
      </c>
      <c r="AX349" s="14">
        <f t="shared" si="674"/>
        <v>2555</v>
      </c>
      <c r="AY349" s="14">
        <f t="shared" si="674"/>
        <v>2555</v>
      </c>
      <c r="AZ349" s="14">
        <f t="shared" si="674"/>
        <v>2555</v>
      </c>
      <c r="BA349" s="14">
        <f t="shared" si="674"/>
        <v>2555</v>
      </c>
      <c r="BB349" s="14">
        <f>INDEX(属性投放!$DK$6:$DK$85,(卡牌属性!AG349-2)*20+卡牌属性!AL349)</f>
        <v>32</v>
      </c>
      <c r="BC349" s="14">
        <f t="shared" si="675"/>
        <v>32</v>
      </c>
      <c r="BD349" s="14">
        <f t="shared" si="675"/>
        <v>32</v>
      </c>
      <c r="BE349" s="14">
        <f t="shared" si="675"/>
        <v>32</v>
      </c>
      <c r="BF349" s="14">
        <f t="shared" si="675"/>
        <v>32</v>
      </c>
      <c r="BG349" s="14">
        <f>INDEX(属性投放!$DL$6:$DL$85,(卡牌属性!AG349-2)*20+卡牌属性!AL349)</f>
        <v>16</v>
      </c>
      <c r="BH349" s="14">
        <f t="shared" si="676"/>
        <v>16</v>
      </c>
      <c r="BI349" s="14">
        <f t="shared" si="676"/>
        <v>16</v>
      </c>
      <c r="BJ349" s="14">
        <f t="shared" si="676"/>
        <v>16</v>
      </c>
      <c r="BK349" s="14">
        <f t="shared" si="676"/>
        <v>16</v>
      </c>
      <c r="BL349" s="14">
        <f>INDEX(属性投放!$DM$6:$DM$85,(卡牌属性!AG349-2)*20+卡牌属性!AL349)</f>
        <v>160</v>
      </c>
      <c r="BM349" s="14">
        <f t="shared" si="677"/>
        <v>160</v>
      </c>
      <c r="BN349" s="14">
        <f t="shared" si="677"/>
        <v>160</v>
      </c>
      <c r="BO349" s="14">
        <f t="shared" si="677"/>
        <v>160</v>
      </c>
      <c r="BP349" s="14">
        <f t="shared" si="677"/>
        <v>160</v>
      </c>
      <c r="BU349" s="13">
        <v>345</v>
      </c>
      <c r="BV349" s="13">
        <f t="shared" si="638"/>
        <v>18</v>
      </c>
      <c r="BW349" s="14">
        <f t="shared" si="639"/>
        <v>2</v>
      </c>
      <c r="BX349" s="14">
        <f t="shared" si="640"/>
        <v>1102018</v>
      </c>
      <c r="BY349" s="14" t="str">
        <f t="shared" si="641"/>
        <v>噬日5突</v>
      </c>
      <c r="BZ349" s="25" t="s">
        <v>162</v>
      </c>
      <c r="CA349" s="14">
        <v>2</v>
      </c>
      <c r="CB349" s="14">
        <f t="shared" si="642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674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674</v>
      </c>
      <c r="CN349" s="14">
        <f>INDEX(属性投放!$BD$6:$BD$85,(BW349-2)*20+CB349)</f>
        <v>80</v>
      </c>
      <c r="CQ349" s="13">
        <v>345</v>
      </c>
      <c r="CR349" s="13">
        <f t="shared" si="650"/>
        <v>7</v>
      </c>
      <c r="CS349" s="13">
        <f t="shared" si="651"/>
        <v>33</v>
      </c>
      <c r="CT349" s="14">
        <f t="shared" si="652"/>
        <v>4</v>
      </c>
      <c r="CU349" s="14">
        <f t="shared" si="653"/>
        <v>1102007</v>
      </c>
      <c r="CV349" s="14" t="str">
        <f>INDEX($O$6:$O$36,CR349)&amp;"-"&amp;INDEX(属性投放!$AB$7:$AB$36,CX349)&amp;"-魂火-"&amp;CZ349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701</v>
      </c>
      <c r="CZ349" s="14">
        <f>INDEX(属性投放!$AM$7:$AM$58,CS349)</f>
        <v>3</v>
      </c>
      <c r="DA349" s="14">
        <f t="shared" si="643"/>
        <v>33</v>
      </c>
      <c r="DB349" s="14">
        <f>INDEX(属性投放!$AN$7:$AN$58,DA349)</f>
        <v>102</v>
      </c>
      <c r="DC349" s="14" t="s">
        <v>702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703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704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4"/>
        <v>1102018</v>
      </c>
      <c r="DQ349" s="14" t="str">
        <f t="shared" si="645"/>
        <v>噬日5突</v>
      </c>
      <c r="DR349" s="14">
        <f t="shared" si="654"/>
        <v>3</v>
      </c>
      <c r="DS349" s="14">
        <f t="shared" si="655"/>
        <v>3</v>
      </c>
      <c r="DT349" s="14">
        <f t="shared" si="656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8"/>
        <v>485</v>
      </c>
      <c r="EC349" s="14">
        <f t="shared" si="679"/>
        <v>574</v>
      </c>
      <c r="ED349" s="14">
        <f t="shared" si="680"/>
        <v>667</v>
      </c>
      <c r="EE349" s="14">
        <f t="shared" si="681"/>
        <v>667</v>
      </c>
      <c r="EF349" s="14">
        <f t="shared" si="682"/>
        <v>775</v>
      </c>
      <c r="EG349" s="14">
        <f t="shared" si="683"/>
        <v>215</v>
      </c>
      <c r="EH349" s="14">
        <f t="shared" si="684"/>
        <v>250</v>
      </c>
      <c r="EI349" s="14">
        <f t="shared" si="685"/>
        <v>250</v>
      </c>
      <c r="EJ349" s="14">
        <f t="shared" si="686"/>
        <v>289</v>
      </c>
      <c r="EK349" s="14">
        <f t="shared" si="687"/>
        <v>328</v>
      </c>
      <c r="EL349" s="14">
        <f t="shared" si="688"/>
        <v>4150</v>
      </c>
      <c r="EM349" s="14">
        <f t="shared" si="689"/>
        <v>4840</v>
      </c>
      <c r="EN349" s="14">
        <f t="shared" si="690"/>
        <v>4840</v>
      </c>
      <c r="EO349" s="14">
        <f t="shared" si="691"/>
        <v>5570</v>
      </c>
      <c r="EP349" s="14">
        <f t="shared" si="692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  <c r="FF349" s="14">
        <f>INDEX(属性投放!$BP$6:$BP$85,(卡牌属性!$DU349-2)*20+卡牌属性!$DV349)</f>
        <v>80</v>
      </c>
      <c r="FG349" s="14">
        <f>INDEX(属性投放!$BP$6:$BP$85,(卡牌属性!$DU349-2)*20+卡牌属性!$DV349)</f>
        <v>80</v>
      </c>
      <c r="FH349" s="14">
        <f>INDEX(属性投放!$BP$6:$BP$85,(卡牌属性!$DU349-2)*20+卡牌属性!$DV349)</f>
        <v>80</v>
      </c>
      <c r="FI349" s="14">
        <f>INDEX(属性投放!$BP$6:$BP$85,(卡牌属性!$DU349-2)*20+卡牌属性!$DV349)</f>
        <v>80</v>
      </c>
      <c r="FJ349" s="14">
        <f>INDEX(属性投放!$BP$6:$BP$85,(卡牌属性!$DU349-2)*20+卡牌属性!$DV349)</f>
        <v>80</v>
      </c>
      <c r="FK349" s="14">
        <f>INDEX(属性投放!$BQ$6:$BQ$85,(卡牌属性!$DU349-2)*20+卡牌属性!$DV349)</f>
        <v>40</v>
      </c>
      <c r="FL349" s="14">
        <f>INDEX(属性投放!$BQ$6:$BQ$85,(卡牌属性!$DU349-2)*20+卡牌属性!$DV349)</f>
        <v>40</v>
      </c>
      <c r="FM349" s="14">
        <f>INDEX(属性投放!$BQ$6:$BQ$85,(卡牌属性!$DU349-2)*20+卡牌属性!$DV349)</f>
        <v>40</v>
      </c>
      <c r="FN349" s="14">
        <f>INDEX(属性投放!$BQ$6:$BQ$85,(卡牌属性!$DU349-2)*20+卡牌属性!$DV349)</f>
        <v>40</v>
      </c>
      <c r="FO349" s="14">
        <f>INDEX(属性投放!$BQ$6:$BQ$85,(卡牌属性!$DU349-2)*20+卡牌属性!$DV349)</f>
        <v>40</v>
      </c>
      <c r="FP349" s="14">
        <f>INDEX(属性投放!$BR$6:$BR$85,(卡牌属性!$DU349-2)*20+卡牌属性!$DV349)</f>
        <v>800</v>
      </c>
      <c r="FQ349" s="14">
        <f>INDEX(属性投放!$BR$6:$BR$85,(卡牌属性!$DU349-2)*20+卡牌属性!$DV349)</f>
        <v>800</v>
      </c>
      <c r="FR349" s="14">
        <f>INDEX(属性投放!$BR$6:$BR$85,(卡牌属性!$DU349-2)*20+卡牌属性!$DV349)</f>
        <v>800</v>
      </c>
      <c r="FS349" s="14">
        <f>INDEX(属性投放!$BR$6:$BR$85,(卡牌属性!$DU349-2)*20+卡牌属性!$DV349)</f>
        <v>800</v>
      </c>
      <c r="FT349" s="14">
        <f>INDEX(属性投放!$BR$6:$BR$85,(卡牌属性!$DU349-2)*20+卡牌属性!$DV349)</f>
        <v>800</v>
      </c>
    </row>
    <row r="350" spans="31:176" ht="16.5" x14ac:dyDescent="0.2">
      <c r="AE350" s="13">
        <v>346</v>
      </c>
      <c r="AF350" s="13">
        <f t="shared" si="649"/>
        <v>18</v>
      </c>
      <c r="AG350" s="13">
        <f t="shared" si="628"/>
        <v>3</v>
      </c>
      <c r="AH350" s="14">
        <f t="shared" si="629"/>
        <v>1101020</v>
      </c>
      <c r="AI350" s="14" t="str">
        <f t="shared" si="630"/>
        <v>姬烟华6突</v>
      </c>
      <c r="AJ350" s="25" t="s">
        <v>162</v>
      </c>
      <c r="AK350" s="14">
        <v>27</v>
      </c>
      <c r="AL350" s="14">
        <f t="shared" si="631"/>
        <v>6</v>
      </c>
      <c r="AM350" s="14">
        <f>INDEX(属性投放!$DE$6:$DE$85,(卡牌属性!AG350-2)*20+卡牌属性!AL350)</f>
        <v>622</v>
      </c>
      <c r="AN350" s="14">
        <f t="shared" si="672"/>
        <v>622</v>
      </c>
      <c r="AO350" s="14">
        <f t="shared" si="672"/>
        <v>622</v>
      </c>
      <c r="AP350" s="14">
        <f t="shared" si="672"/>
        <v>622</v>
      </c>
      <c r="AQ350" s="14">
        <f t="shared" si="672"/>
        <v>622</v>
      </c>
      <c r="AR350" s="14">
        <f>INDEX(属性投放!$DF$6:$DF$85,(卡牌属性!AG350-2)*20+卡牌属性!AL350)</f>
        <v>268</v>
      </c>
      <c r="AS350" s="14">
        <f t="shared" si="673"/>
        <v>268</v>
      </c>
      <c r="AT350" s="14">
        <f t="shared" si="673"/>
        <v>268</v>
      </c>
      <c r="AU350" s="14">
        <f t="shared" si="673"/>
        <v>268</v>
      </c>
      <c r="AV350" s="14">
        <f t="shared" si="673"/>
        <v>268</v>
      </c>
      <c r="AW350" s="14">
        <f>INDEX(属性投放!$DG$6:$DG$85,(卡牌属性!AG350-2)*20+卡牌属性!AL350)</f>
        <v>3010</v>
      </c>
      <c r="AX350" s="14">
        <f t="shared" si="674"/>
        <v>3010</v>
      </c>
      <c r="AY350" s="14">
        <f t="shared" si="674"/>
        <v>3010</v>
      </c>
      <c r="AZ350" s="14">
        <f t="shared" si="674"/>
        <v>3010</v>
      </c>
      <c r="BA350" s="14">
        <f t="shared" si="674"/>
        <v>3010</v>
      </c>
      <c r="BB350" s="14">
        <f>INDEX(属性投放!$DK$6:$DK$85,(卡牌属性!AG350-2)*20+卡牌属性!AL350)</f>
        <v>32</v>
      </c>
      <c r="BC350" s="14">
        <f t="shared" si="675"/>
        <v>32</v>
      </c>
      <c r="BD350" s="14">
        <f t="shared" si="675"/>
        <v>32</v>
      </c>
      <c r="BE350" s="14">
        <f t="shared" si="675"/>
        <v>32</v>
      </c>
      <c r="BF350" s="14">
        <f t="shared" si="675"/>
        <v>32</v>
      </c>
      <c r="BG350" s="14">
        <f>INDEX(属性投放!$DL$6:$DL$85,(卡牌属性!AG350-2)*20+卡牌属性!AL350)</f>
        <v>16</v>
      </c>
      <c r="BH350" s="14">
        <f t="shared" si="676"/>
        <v>16</v>
      </c>
      <c r="BI350" s="14">
        <f t="shared" si="676"/>
        <v>16</v>
      </c>
      <c r="BJ350" s="14">
        <f t="shared" si="676"/>
        <v>16</v>
      </c>
      <c r="BK350" s="14">
        <f t="shared" si="676"/>
        <v>16</v>
      </c>
      <c r="BL350" s="14">
        <f>INDEX(属性投放!$DM$6:$DM$85,(卡牌属性!AG350-2)*20+卡牌属性!AL350)</f>
        <v>160</v>
      </c>
      <c r="BM350" s="14">
        <f t="shared" si="677"/>
        <v>160</v>
      </c>
      <c r="BN350" s="14">
        <f t="shared" si="677"/>
        <v>160</v>
      </c>
      <c r="BO350" s="14">
        <f t="shared" si="677"/>
        <v>160</v>
      </c>
      <c r="BP350" s="14">
        <f t="shared" si="677"/>
        <v>160</v>
      </c>
      <c r="BU350" s="13">
        <v>346</v>
      </c>
      <c r="BV350" s="13">
        <f t="shared" si="638"/>
        <v>18</v>
      </c>
      <c r="BW350" s="14">
        <f t="shared" si="639"/>
        <v>2</v>
      </c>
      <c r="BX350" s="14">
        <f t="shared" si="640"/>
        <v>1102018</v>
      </c>
      <c r="BY350" s="14" t="str">
        <f t="shared" si="641"/>
        <v>噬日6突</v>
      </c>
      <c r="BZ350" s="25" t="s">
        <v>162</v>
      </c>
      <c r="CA350" s="14">
        <v>2</v>
      </c>
      <c r="CB350" s="14">
        <f t="shared" si="642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674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674</v>
      </c>
      <c r="CN350" s="14">
        <f>INDEX(属性投放!$BD$6:$BD$85,(BW350-2)*20+CB350)</f>
        <v>80</v>
      </c>
      <c r="CQ350" s="13">
        <v>346</v>
      </c>
      <c r="CR350" s="13">
        <f t="shared" si="650"/>
        <v>7</v>
      </c>
      <c r="CS350" s="13">
        <f t="shared" si="651"/>
        <v>34</v>
      </c>
      <c r="CT350" s="14">
        <f t="shared" si="652"/>
        <v>4</v>
      </c>
      <c r="CU350" s="14">
        <f t="shared" si="653"/>
        <v>1102007</v>
      </c>
      <c r="CV350" s="14" t="str">
        <f>INDEX($O$6:$O$36,CR350)&amp;"-"&amp;INDEX(属性投放!$AB$7:$AB$36,CX350)&amp;"-魂火-"&amp;CZ350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701</v>
      </c>
      <c r="CZ350" s="14">
        <f>INDEX(属性投放!$AM$7:$AM$58,CS350)</f>
        <v>1</v>
      </c>
      <c r="DA350" s="14">
        <f t="shared" si="643"/>
        <v>34</v>
      </c>
      <c r="DB350" s="14">
        <f>INDEX(属性投放!$AN$7:$AN$58,DA350)</f>
        <v>105</v>
      </c>
      <c r="DC350" s="14" t="s">
        <v>702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703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704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4"/>
        <v>1102018</v>
      </c>
      <c r="DQ350" s="14" t="str">
        <f t="shared" si="645"/>
        <v>噬日6突</v>
      </c>
      <c r="DR350" s="14">
        <f t="shared" si="654"/>
        <v>3</v>
      </c>
      <c r="DS350" s="14">
        <f t="shared" si="655"/>
        <v>3</v>
      </c>
      <c r="DT350" s="14">
        <f t="shared" si="656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8"/>
        <v>621</v>
      </c>
      <c r="EC350" s="14">
        <f t="shared" si="679"/>
        <v>724</v>
      </c>
      <c r="ED350" s="14">
        <f t="shared" si="680"/>
        <v>831</v>
      </c>
      <c r="EE350" s="14">
        <f t="shared" si="681"/>
        <v>831</v>
      </c>
      <c r="EF350" s="14">
        <f t="shared" si="682"/>
        <v>946</v>
      </c>
      <c r="EG350" s="14">
        <f t="shared" si="683"/>
        <v>283</v>
      </c>
      <c r="EH350" s="14">
        <f t="shared" si="684"/>
        <v>325</v>
      </c>
      <c r="EI350" s="14">
        <f t="shared" si="685"/>
        <v>325</v>
      </c>
      <c r="EJ350" s="14">
        <f t="shared" si="686"/>
        <v>371</v>
      </c>
      <c r="EK350" s="14">
        <f t="shared" si="687"/>
        <v>417</v>
      </c>
      <c r="EL350" s="14">
        <f t="shared" si="688"/>
        <v>5510</v>
      </c>
      <c r="EM350" s="14">
        <f t="shared" si="689"/>
        <v>6340</v>
      </c>
      <c r="EN350" s="14">
        <f t="shared" si="690"/>
        <v>6340</v>
      </c>
      <c r="EO350" s="14">
        <f t="shared" si="691"/>
        <v>7210</v>
      </c>
      <c r="EP350" s="14">
        <f t="shared" si="692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  <c r="FF350" s="14">
        <f>INDEX(属性投放!$BP$6:$BP$85,(卡牌属性!$DU350-2)*20+卡牌属性!$DV350)</f>
        <v>100</v>
      </c>
      <c r="FG350" s="14">
        <f>INDEX(属性投放!$BP$6:$BP$85,(卡牌属性!$DU350-2)*20+卡牌属性!$DV350)</f>
        <v>100</v>
      </c>
      <c r="FH350" s="14">
        <f>INDEX(属性投放!$BP$6:$BP$85,(卡牌属性!$DU350-2)*20+卡牌属性!$DV350)</f>
        <v>100</v>
      </c>
      <c r="FI350" s="14">
        <f>INDEX(属性投放!$BP$6:$BP$85,(卡牌属性!$DU350-2)*20+卡牌属性!$DV350)</f>
        <v>100</v>
      </c>
      <c r="FJ350" s="14">
        <f>INDEX(属性投放!$BP$6:$BP$85,(卡牌属性!$DU350-2)*20+卡牌属性!$DV350)</f>
        <v>100</v>
      </c>
      <c r="FK350" s="14">
        <f>INDEX(属性投放!$BQ$6:$BQ$85,(卡牌属性!$DU350-2)*20+卡牌属性!$DV350)</f>
        <v>50</v>
      </c>
      <c r="FL350" s="14">
        <f>INDEX(属性投放!$BQ$6:$BQ$85,(卡牌属性!$DU350-2)*20+卡牌属性!$DV350)</f>
        <v>50</v>
      </c>
      <c r="FM350" s="14">
        <f>INDEX(属性投放!$BQ$6:$BQ$85,(卡牌属性!$DU350-2)*20+卡牌属性!$DV350)</f>
        <v>50</v>
      </c>
      <c r="FN350" s="14">
        <f>INDEX(属性投放!$BQ$6:$BQ$85,(卡牌属性!$DU350-2)*20+卡牌属性!$DV350)</f>
        <v>50</v>
      </c>
      <c r="FO350" s="14">
        <f>INDEX(属性投放!$BQ$6:$BQ$85,(卡牌属性!$DU350-2)*20+卡牌属性!$DV350)</f>
        <v>50</v>
      </c>
      <c r="FP350" s="14">
        <f>INDEX(属性投放!$BR$6:$BR$85,(卡牌属性!$DU350-2)*20+卡牌属性!$DV350)</f>
        <v>1000</v>
      </c>
      <c r="FQ350" s="14">
        <f>INDEX(属性投放!$BR$6:$BR$85,(卡牌属性!$DU350-2)*20+卡牌属性!$DV350)</f>
        <v>1000</v>
      </c>
      <c r="FR350" s="14">
        <f>INDEX(属性投放!$BR$6:$BR$85,(卡牌属性!$DU350-2)*20+卡牌属性!$DV350)</f>
        <v>1000</v>
      </c>
      <c r="FS350" s="14">
        <f>INDEX(属性投放!$BR$6:$BR$85,(卡牌属性!$DU350-2)*20+卡牌属性!$DV350)</f>
        <v>1000</v>
      </c>
      <c r="FT350" s="14">
        <f>INDEX(属性投放!$BR$6:$BR$85,(卡牌属性!$DU350-2)*20+卡牌属性!$DV350)</f>
        <v>1000</v>
      </c>
    </row>
    <row r="351" spans="31:176" ht="16.5" x14ac:dyDescent="0.2">
      <c r="AE351" s="13">
        <v>347</v>
      </c>
      <c r="AF351" s="13">
        <f t="shared" si="649"/>
        <v>18</v>
      </c>
      <c r="AG351" s="13">
        <f t="shared" si="628"/>
        <v>3</v>
      </c>
      <c r="AH351" s="14">
        <f t="shared" si="629"/>
        <v>1101020</v>
      </c>
      <c r="AI351" s="14" t="str">
        <f t="shared" si="630"/>
        <v>姬烟华7突</v>
      </c>
      <c r="AJ351" s="25" t="s">
        <v>162</v>
      </c>
      <c r="AK351" s="14">
        <v>28</v>
      </c>
      <c r="AL351" s="14">
        <f t="shared" si="631"/>
        <v>7</v>
      </c>
      <c r="AM351" s="14">
        <f>INDEX(属性投放!$DE$6:$DE$85,(卡牌属性!AG351-2)*20+卡牌属性!AL351)</f>
        <v>1513</v>
      </c>
      <c r="AN351" s="14">
        <f t="shared" si="672"/>
        <v>1513</v>
      </c>
      <c r="AO351" s="14">
        <f t="shared" si="672"/>
        <v>1513</v>
      </c>
      <c r="AP351" s="14">
        <f t="shared" si="672"/>
        <v>1513</v>
      </c>
      <c r="AQ351" s="14">
        <f t="shared" si="672"/>
        <v>1513</v>
      </c>
      <c r="AR351" s="14">
        <f>INDEX(属性投放!$DF$6:$DF$85,(卡牌属性!AG351-2)*20+卡牌属性!AL351)</f>
        <v>714</v>
      </c>
      <c r="AS351" s="14">
        <f t="shared" si="673"/>
        <v>714</v>
      </c>
      <c r="AT351" s="14">
        <f t="shared" si="673"/>
        <v>714</v>
      </c>
      <c r="AU351" s="14">
        <f t="shared" si="673"/>
        <v>714</v>
      </c>
      <c r="AV351" s="14">
        <f t="shared" si="673"/>
        <v>714</v>
      </c>
      <c r="AW351" s="14">
        <f>INDEX(属性投放!$DG$6:$DG$85,(卡牌属性!AG351-2)*20+卡牌属性!AL351)</f>
        <v>7465</v>
      </c>
      <c r="AX351" s="14">
        <f t="shared" si="674"/>
        <v>7465</v>
      </c>
      <c r="AY351" s="14">
        <f t="shared" si="674"/>
        <v>7465</v>
      </c>
      <c r="AZ351" s="14">
        <f t="shared" si="674"/>
        <v>7465</v>
      </c>
      <c r="BA351" s="14">
        <f t="shared" si="674"/>
        <v>7465</v>
      </c>
      <c r="BB351" s="14">
        <f>INDEX(属性投放!$DK$6:$DK$85,(卡牌属性!AG351-2)*20+卡牌属性!AL351)</f>
        <v>52</v>
      </c>
      <c r="BC351" s="14">
        <f t="shared" si="675"/>
        <v>52</v>
      </c>
      <c r="BD351" s="14">
        <f t="shared" si="675"/>
        <v>52</v>
      </c>
      <c r="BE351" s="14">
        <f t="shared" si="675"/>
        <v>52</v>
      </c>
      <c r="BF351" s="14">
        <f t="shared" si="675"/>
        <v>52</v>
      </c>
      <c r="BG351" s="14">
        <f>INDEX(属性投放!$DL$6:$DL$85,(卡牌属性!AG351-2)*20+卡牌属性!AL351)</f>
        <v>26</v>
      </c>
      <c r="BH351" s="14">
        <f t="shared" si="676"/>
        <v>26</v>
      </c>
      <c r="BI351" s="14">
        <f t="shared" si="676"/>
        <v>26</v>
      </c>
      <c r="BJ351" s="14">
        <f t="shared" si="676"/>
        <v>26</v>
      </c>
      <c r="BK351" s="14">
        <f t="shared" si="676"/>
        <v>26</v>
      </c>
      <c r="BL351" s="14">
        <f>INDEX(属性投放!$DM$6:$DM$85,(卡牌属性!AG351-2)*20+卡牌属性!AL351)</f>
        <v>260</v>
      </c>
      <c r="BM351" s="14">
        <f t="shared" si="677"/>
        <v>260</v>
      </c>
      <c r="BN351" s="14">
        <f t="shared" si="677"/>
        <v>260</v>
      </c>
      <c r="BO351" s="14">
        <f t="shared" si="677"/>
        <v>260</v>
      </c>
      <c r="BP351" s="14">
        <f t="shared" si="677"/>
        <v>260</v>
      </c>
      <c r="BU351" s="13">
        <v>347</v>
      </c>
      <c r="BV351" s="13">
        <f t="shared" si="638"/>
        <v>18</v>
      </c>
      <c r="BW351" s="14">
        <f t="shared" si="639"/>
        <v>2</v>
      </c>
      <c r="BX351" s="14">
        <f t="shared" si="640"/>
        <v>1102018</v>
      </c>
      <c r="BY351" s="14" t="str">
        <f t="shared" si="641"/>
        <v>噬日7突</v>
      </c>
      <c r="BZ351" s="25" t="s">
        <v>162</v>
      </c>
      <c r="CA351" s="14">
        <v>2</v>
      </c>
      <c r="CB351" s="14">
        <f t="shared" si="642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674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674</v>
      </c>
      <c r="CN351" s="14">
        <f>INDEX(属性投放!$BD$6:$BD$85,(BW351-2)*20+CB351)</f>
        <v>100</v>
      </c>
      <c r="CQ351" s="13">
        <v>347</v>
      </c>
      <c r="CR351" s="13">
        <f t="shared" si="650"/>
        <v>7</v>
      </c>
      <c r="CS351" s="13">
        <f t="shared" si="651"/>
        <v>35</v>
      </c>
      <c r="CT351" s="14">
        <f t="shared" si="652"/>
        <v>4</v>
      </c>
      <c r="CU351" s="14">
        <f t="shared" si="653"/>
        <v>1102007</v>
      </c>
      <c r="CV351" s="14" t="str">
        <f>INDEX($O$6:$O$36,CR351)&amp;"-"&amp;INDEX(属性投放!$AB$7:$AB$36,CX351)&amp;"-魂火-"&amp;CZ351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701</v>
      </c>
      <c r="CZ351" s="14">
        <f>INDEX(属性投放!$AM$7:$AM$58,CS351)</f>
        <v>2</v>
      </c>
      <c r="DA351" s="14">
        <f t="shared" si="643"/>
        <v>35</v>
      </c>
      <c r="DB351" s="14">
        <f>INDEX(属性投放!$AN$7:$AN$58,DA351)</f>
        <v>107</v>
      </c>
      <c r="DC351" s="14" t="s">
        <v>702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703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704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4"/>
        <v>1102018</v>
      </c>
      <c r="DQ351" s="14" t="str">
        <f t="shared" si="645"/>
        <v>噬日7突</v>
      </c>
      <c r="DR351" s="14">
        <f t="shared" si="654"/>
        <v>3</v>
      </c>
      <c r="DS351" s="14">
        <f t="shared" si="655"/>
        <v>3</v>
      </c>
      <c r="DT351" s="14">
        <f t="shared" si="656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8"/>
        <v>761</v>
      </c>
      <c r="EC351" s="14">
        <f t="shared" si="679"/>
        <v>874</v>
      </c>
      <c r="ED351" s="14">
        <f t="shared" si="680"/>
        <v>991</v>
      </c>
      <c r="EE351" s="14">
        <f t="shared" si="681"/>
        <v>991</v>
      </c>
      <c r="EF351" s="14">
        <f t="shared" si="682"/>
        <v>1111</v>
      </c>
      <c r="EG351" s="14">
        <f t="shared" si="683"/>
        <v>353</v>
      </c>
      <c r="EH351" s="14">
        <f t="shared" si="684"/>
        <v>400</v>
      </c>
      <c r="EI351" s="14">
        <f t="shared" si="685"/>
        <v>400</v>
      </c>
      <c r="EJ351" s="14">
        <f t="shared" si="686"/>
        <v>451</v>
      </c>
      <c r="EK351" s="14">
        <f t="shared" si="687"/>
        <v>502</v>
      </c>
      <c r="EL351" s="14">
        <f t="shared" si="688"/>
        <v>6910</v>
      </c>
      <c r="EM351" s="14">
        <f t="shared" si="689"/>
        <v>7840</v>
      </c>
      <c r="EN351" s="14">
        <f t="shared" si="690"/>
        <v>7840</v>
      </c>
      <c r="EO351" s="14">
        <f t="shared" si="691"/>
        <v>8810</v>
      </c>
      <c r="EP351" s="14">
        <f t="shared" si="692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  <c r="FF351" s="14">
        <f>INDEX(属性投放!$BP$6:$BP$85,(卡牌属性!$DU351-2)*20+卡牌属性!$DV351)</f>
        <v>100</v>
      </c>
      <c r="FG351" s="14">
        <f>INDEX(属性投放!$BP$6:$BP$85,(卡牌属性!$DU351-2)*20+卡牌属性!$DV351)</f>
        <v>100</v>
      </c>
      <c r="FH351" s="14">
        <f>INDEX(属性投放!$BP$6:$BP$85,(卡牌属性!$DU351-2)*20+卡牌属性!$DV351)</f>
        <v>100</v>
      </c>
      <c r="FI351" s="14">
        <f>INDEX(属性投放!$BP$6:$BP$85,(卡牌属性!$DU351-2)*20+卡牌属性!$DV351)</f>
        <v>100</v>
      </c>
      <c r="FJ351" s="14">
        <f>INDEX(属性投放!$BP$6:$BP$85,(卡牌属性!$DU351-2)*20+卡牌属性!$DV351)</f>
        <v>100</v>
      </c>
      <c r="FK351" s="14">
        <f>INDEX(属性投放!$BQ$6:$BQ$85,(卡牌属性!$DU351-2)*20+卡牌属性!$DV351)</f>
        <v>50</v>
      </c>
      <c r="FL351" s="14">
        <f>INDEX(属性投放!$BQ$6:$BQ$85,(卡牌属性!$DU351-2)*20+卡牌属性!$DV351)</f>
        <v>50</v>
      </c>
      <c r="FM351" s="14">
        <f>INDEX(属性投放!$BQ$6:$BQ$85,(卡牌属性!$DU351-2)*20+卡牌属性!$DV351)</f>
        <v>50</v>
      </c>
      <c r="FN351" s="14">
        <f>INDEX(属性投放!$BQ$6:$BQ$85,(卡牌属性!$DU351-2)*20+卡牌属性!$DV351)</f>
        <v>50</v>
      </c>
      <c r="FO351" s="14">
        <f>INDEX(属性投放!$BQ$6:$BQ$85,(卡牌属性!$DU351-2)*20+卡牌属性!$DV351)</f>
        <v>50</v>
      </c>
      <c r="FP351" s="14">
        <f>INDEX(属性投放!$BR$6:$BR$85,(卡牌属性!$DU351-2)*20+卡牌属性!$DV351)</f>
        <v>1000</v>
      </c>
      <c r="FQ351" s="14">
        <f>INDEX(属性投放!$BR$6:$BR$85,(卡牌属性!$DU351-2)*20+卡牌属性!$DV351)</f>
        <v>1000</v>
      </c>
      <c r="FR351" s="14">
        <f>INDEX(属性投放!$BR$6:$BR$85,(卡牌属性!$DU351-2)*20+卡牌属性!$DV351)</f>
        <v>1000</v>
      </c>
      <c r="FS351" s="14">
        <f>INDEX(属性投放!$BR$6:$BR$85,(卡牌属性!$DU351-2)*20+卡牌属性!$DV351)</f>
        <v>1000</v>
      </c>
      <c r="FT351" s="14">
        <f>INDEX(属性投放!$BR$6:$BR$85,(卡牌属性!$DU351-2)*20+卡牌属性!$DV351)</f>
        <v>1000</v>
      </c>
    </row>
    <row r="352" spans="31:176" ht="16.5" x14ac:dyDescent="0.2">
      <c r="AE352" s="13">
        <v>348</v>
      </c>
      <c r="AF352" s="13">
        <f t="shared" si="649"/>
        <v>18</v>
      </c>
      <c r="AG352" s="13">
        <f t="shared" si="628"/>
        <v>3</v>
      </c>
      <c r="AH352" s="14">
        <f t="shared" si="629"/>
        <v>1101020</v>
      </c>
      <c r="AI352" s="14" t="str">
        <f t="shared" si="630"/>
        <v>姬烟华8突</v>
      </c>
      <c r="AJ352" s="25" t="s">
        <v>162</v>
      </c>
      <c r="AK352" s="14">
        <v>29</v>
      </c>
      <c r="AL352" s="14">
        <f t="shared" si="631"/>
        <v>8</v>
      </c>
      <c r="AM352" s="14">
        <f>INDEX(属性投放!$DE$6:$DE$85,(卡牌属性!AG352-2)*20+卡牌属性!AL352)</f>
        <v>1661</v>
      </c>
      <c r="AN352" s="14">
        <f t="shared" si="672"/>
        <v>1661</v>
      </c>
      <c r="AO352" s="14">
        <f t="shared" si="672"/>
        <v>1661</v>
      </c>
      <c r="AP352" s="14">
        <f t="shared" si="672"/>
        <v>1661</v>
      </c>
      <c r="AQ352" s="14">
        <f t="shared" si="672"/>
        <v>1661</v>
      </c>
      <c r="AR352" s="14">
        <f>INDEX(属性投放!$DF$6:$DF$85,(卡牌属性!AG352-2)*20+卡牌属性!AL352)</f>
        <v>789</v>
      </c>
      <c r="AS352" s="14">
        <f t="shared" si="673"/>
        <v>789</v>
      </c>
      <c r="AT352" s="14">
        <f t="shared" si="673"/>
        <v>789</v>
      </c>
      <c r="AU352" s="14">
        <f t="shared" si="673"/>
        <v>789</v>
      </c>
      <c r="AV352" s="14">
        <f t="shared" si="673"/>
        <v>789</v>
      </c>
      <c r="AW352" s="14">
        <f>INDEX(属性投放!$DG$6:$DG$85,(卡牌属性!AG352-2)*20+卡牌属性!AL352)</f>
        <v>8205</v>
      </c>
      <c r="AX352" s="14">
        <f t="shared" si="674"/>
        <v>8205</v>
      </c>
      <c r="AY352" s="14">
        <f t="shared" si="674"/>
        <v>8205</v>
      </c>
      <c r="AZ352" s="14">
        <f t="shared" si="674"/>
        <v>8205</v>
      </c>
      <c r="BA352" s="14">
        <f t="shared" si="674"/>
        <v>8205</v>
      </c>
      <c r="BB352" s="14">
        <f>INDEX(属性投放!$DK$6:$DK$85,(卡牌属性!AG352-2)*20+卡牌属性!AL352)</f>
        <v>52</v>
      </c>
      <c r="BC352" s="14">
        <f t="shared" si="675"/>
        <v>52</v>
      </c>
      <c r="BD352" s="14">
        <f t="shared" si="675"/>
        <v>52</v>
      </c>
      <c r="BE352" s="14">
        <f t="shared" si="675"/>
        <v>52</v>
      </c>
      <c r="BF352" s="14">
        <f t="shared" si="675"/>
        <v>52</v>
      </c>
      <c r="BG352" s="14">
        <f>INDEX(属性投放!$DL$6:$DL$85,(卡牌属性!AG352-2)*20+卡牌属性!AL352)</f>
        <v>26</v>
      </c>
      <c r="BH352" s="14">
        <f t="shared" si="676"/>
        <v>26</v>
      </c>
      <c r="BI352" s="14">
        <f t="shared" si="676"/>
        <v>26</v>
      </c>
      <c r="BJ352" s="14">
        <f t="shared" si="676"/>
        <v>26</v>
      </c>
      <c r="BK352" s="14">
        <f t="shared" si="676"/>
        <v>26</v>
      </c>
      <c r="BL352" s="14">
        <f>INDEX(属性投放!$DM$6:$DM$85,(卡牌属性!AG352-2)*20+卡牌属性!AL352)</f>
        <v>260</v>
      </c>
      <c r="BM352" s="14">
        <f t="shared" si="677"/>
        <v>260</v>
      </c>
      <c r="BN352" s="14">
        <f t="shared" si="677"/>
        <v>260</v>
      </c>
      <c r="BO352" s="14">
        <f t="shared" si="677"/>
        <v>260</v>
      </c>
      <c r="BP352" s="14">
        <f t="shared" si="677"/>
        <v>260</v>
      </c>
      <c r="BU352" s="13">
        <v>348</v>
      </c>
      <c r="BV352" s="13">
        <f t="shared" si="638"/>
        <v>18</v>
      </c>
      <c r="BW352" s="14">
        <f t="shared" si="639"/>
        <v>2</v>
      </c>
      <c r="BX352" s="14">
        <f t="shared" si="640"/>
        <v>1102018</v>
      </c>
      <c r="BY352" s="14" t="str">
        <f t="shared" si="641"/>
        <v>噬日8突</v>
      </c>
      <c r="BZ352" s="25" t="s">
        <v>162</v>
      </c>
      <c r="CA352" s="14">
        <v>2</v>
      </c>
      <c r="CB352" s="14">
        <f t="shared" si="642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674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674</v>
      </c>
      <c r="CN352" s="14">
        <f>INDEX(属性投放!$BD$6:$BD$85,(BW352-2)*20+CB352)</f>
        <v>100</v>
      </c>
      <c r="CQ352" s="13">
        <v>348</v>
      </c>
      <c r="CR352" s="13">
        <f t="shared" si="650"/>
        <v>7</v>
      </c>
      <c r="CS352" s="13">
        <f t="shared" si="651"/>
        <v>36</v>
      </c>
      <c r="CT352" s="14">
        <f t="shared" si="652"/>
        <v>4</v>
      </c>
      <c r="CU352" s="14">
        <f t="shared" si="653"/>
        <v>1102007</v>
      </c>
      <c r="CV352" s="14" t="str">
        <f>INDEX($O$6:$O$36,CR352)&amp;"-"&amp;INDEX(属性投放!$AB$7:$AB$36,CX352)&amp;"-魂火-"&amp;CZ352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701</v>
      </c>
      <c r="CZ352" s="14">
        <f>INDEX(属性投放!$AM$7:$AM$58,CS352)</f>
        <v>3</v>
      </c>
      <c r="DA352" s="14">
        <f t="shared" si="643"/>
        <v>36</v>
      </c>
      <c r="DB352" s="14">
        <f>INDEX(属性投放!$AN$7:$AN$58,DA352)</f>
        <v>110</v>
      </c>
      <c r="DC352" s="14" t="s">
        <v>702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703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704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4"/>
        <v>1102018</v>
      </c>
      <c r="DQ352" s="14" t="str">
        <f t="shared" si="645"/>
        <v>噬日8突</v>
      </c>
      <c r="DR352" s="14">
        <f t="shared" si="654"/>
        <v>3</v>
      </c>
      <c r="DS352" s="14">
        <f t="shared" si="655"/>
        <v>3</v>
      </c>
      <c r="DT352" s="14">
        <f t="shared" si="656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8"/>
        <v>911</v>
      </c>
      <c r="EC352" s="14">
        <f t="shared" si="679"/>
        <v>1034</v>
      </c>
      <c r="ED352" s="14">
        <f t="shared" si="680"/>
        <v>1166</v>
      </c>
      <c r="EE352" s="14">
        <f t="shared" si="681"/>
        <v>1166</v>
      </c>
      <c r="EF352" s="14">
        <f t="shared" si="682"/>
        <v>1291</v>
      </c>
      <c r="EG352" s="14">
        <f t="shared" si="683"/>
        <v>428</v>
      </c>
      <c r="EH352" s="14">
        <f t="shared" si="684"/>
        <v>480</v>
      </c>
      <c r="EI352" s="14">
        <f t="shared" si="685"/>
        <v>480</v>
      </c>
      <c r="EJ352" s="14">
        <f t="shared" si="686"/>
        <v>541</v>
      </c>
      <c r="EK352" s="14">
        <f t="shared" si="687"/>
        <v>592</v>
      </c>
      <c r="EL352" s="14">
        <f t="shared" si="688"/>
        <v>8410</v>
      </c>
      <c r="EM352" s="14">
        <f t="shared" si="689"/>
        <v>9440</v>
      </c>
      <c r="EN352" s="14">
        <f t="shared" si="690"/>
        <v>9440</v>
      </c>
      <c r="EO352" s="14">
        <f t="shared" si="691"/>
        <v>10560</v>
      </c>
      <c r="EP352" s="14">
        <f t="shared" si="692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  <c r="FF352" s="14">
        <f>INDEX(属性投放!$BP$6:$BP$85,(卡牌属性!$DU352-2)*20+卡牌属性!$DV352)</f>
        <v>100</v>
      </c>
      <c r="FG352" s="14">
        <f>INDEX(属性投放!$BP$6:$BP$85,(卡牌属性!$DU352-2)*20+卡牌属性!$DV352)</f>
        <v>100</v>
      </c>
      <c r="FH352" s="14">
        <f>INDEX(属性投放!$BP$6:$BP$85,(卡牌属性!$DU352-2)*20+卡牌属性!$DV352)</f>
        <v>100</v>
      </c>
      <c r="FI352" s="14">
        <f>INDEX(属性投放!$BP$6:$BP$85,(卡牌属性!$DU352-2)*20+卡牌属性!$DV352)</f>
        <v>100</v>
      </c>
      <c r="FJ352" s="14">
        <f>INDEX(属性投放!$BP$6:$BP$85,(卡牌属性!$DU352-2)*20+卡牌属性!$DV352)</f>
        <v>100</v>
      </c>
      <c r="FK352" s="14">
        <f>INDEX(属性投放!$BQ$6:$BQ$85,(卡牌属性!$DU352-2)*20+卡牌属性!$DV352)</f>
        <v>50</v>
      </c>
      <c r="FL352" s="14">
        <f>INDEX(属性投放!$BQ$6:$BQ$85,(卡牌属性!$DU352-2)*20+卡牌属性!$DV352)</f>
        <v>50</v>
      </c>
      <c r="FM352" s="14">
        <f>INDEX(属性投放!$BQ$6:$BQ$85,(卡牌属性!$DU352-2)*20+卡牌属性!$DV352)</f>
        <v>50</v>
      </c>
      <c r="FN352" s="14">
        <f>INDEX(属性投放!$BQ$6:$BQ$85,(卡牌属性!$DU352-2)*20+卡牌属性!$DV352)</f>
        <v>50</v>
      </c>
      <c r="FO352" s="14">
        <f>INDEX(属性投放!$BQ$6:$BQ$85,(卡牌属性!$DU352-2)*20+卡牌属性!$DV352)</f>
        <v>50</v>
      </c>
      <c r="FP352" s="14">
        <f>INDEX(属性投放!$BR$6:$BR$85,(卡牌属性!$DU352-2)*20+卡牌属性!$DV352)</f>
        <v>1000</v>
      </c>
      <c r="FQ352" s="14">
        <f>INDEX(属性投放!$BR$6:$BR$85,(卡牌属性!$DU352-2)*20+卡牌属性!$DV352)</f>
        <v>1000</v>
      </c>
      <c r="FR352" s="14">
        <f>INDEX(属性投放!$BR$6:$BR$85,(卡牌属性!$DU352-2)*20+卡牌属性!$DV352)</f>
        <v>1000</v>
      </c>
      <c r="FS352" s="14">
        <f>INDEX(属性投放!$BR$6:$BR$85,(卡牌属性!$DU352-2)*20+卡牌属性!$DV352)</f>
        <v>1000</v>
      </c>
      <c r="FT352" s="14">
        <f>INDEX(属性投放!$BR$6:$BR$85,(卡牌属性!$DU352-2)*20+卡牌属性!$DV352)</f>
        <v>1000</v>
      </c>
    </row>
    <row r="353" spans="31:176" ht="16.5" x14ac:dyDescent="0.2">
      <c r="AE353" s="13">
        <v>349</v>
      </c>
      <c r="AF353" s="13">
        <f t="shared" si="649"/>
        <v>18</v>
      </c>
      <c r="AG353" s="13">
        <f t="shared" si="628"/>
        <v>3</v>
      </c>
      <c r="AH353" s="14">
        <f t="shared" si="629"/>
        <v>1101020</v>
      </c>
      <c r="AI353" s="14" t="str">
        <f t="shared" si="630"/>
        <v>姬烟华9突</v>
      </c>
      <c r="AJ353" s="25" t="s">
        <v>162</v>
      </c>
      <c r="AK353" s="14">
        <v>30</v>
      </c>
      <c r="AL353" s="14">
        <f t="shared" si="631"/>
        <v>9</v>
      </c>
      <c r="AM353" s="14">
        <f>INDEX(属性投放!$DE$6:$DE$85,(卡牌属性!AG353-2)*20+卡牌属性!AL353)</f>
        <v>1809</v>
      </c>
      <c r="AN353" s="14">
        <f t="shared" si="672"/>
        <v>1809</v>
      </c>
      <c r="AO353" s="14">
        <f t="shared" si="672"/>
        <v>1809</v>
      </c>
      <c r="AP353" s="14">
        <f t="shared" si="672"/>
        <v>1809</v>
      </c>
      <c r="AQ353" s="14">
        <f t="shared" si="672"/>
        <v>1809</v>
      </c>
      <c r="AR353" s="14">
        <f>INDEX(属性投放!$DF$6:$DF$85,(卡牌属性!AG353-2)*20+卡牌属性!AL353)</f>
        <v>864</v>
      </c>
      <c r="AS353" s="14">
        <f t="shared" si="673"/>
        <v>864</v>
      </c>
      <c r="AT353" s="14">
        <f t="shared" si="673"/>
        <v>864</v>
      </c>
      <c r="AU353" s="14">
        <f t="shared" si="673"/>
        <v>864</v>
      </c>
      <c r="AV353" s="14">
        <f t="shared" si="673"/>
        <v>864</v>
      </c>
      <c r="AW353" s="14">
        <f>INDEX(属性投放!$DG$6:$DG$85,(卡牌属性!AG353-2)*20+卡牌属性!AL353)</f>
        <v>8945</v>
      </c>
      <c r="AX353" s="14">
        <f t="shared" si="674"/>
        <v>8945</v>
      </c>
      <c r="AY353" s="14">
        <f t="shared" si="674"/>
        <v>8945</v>
      </c>
      <c r="AZ353" s="14">
        <f t="shared" si="674"/>
        <v>8945</v>
      </c>
      <c r="BA353" s="14">
        <f t="shared" si="674"/>
        <v>8945</v>
      </c>
      <c r="BB353" s="14">
        <f>INDEX(属性投放!$DK$6:$DK$85,(卡牌属性!AG353-2)*20+卡牌属性!AL353)</f>
        <v>52</v>
      </c>
      <c r="BC353" s="14">
        <f t="shared" si="675"/>
        <v>52</v>
      </c>
      <c r="BD353" s="14">
        <f t="shared" si="675"/>
        <v>52</v>
      </c>
      <c r="BE353" s="14">
        <f t="shared" si="675"/>
        <v>52</v>
      </c>
      <c r="BF353" s="14">
        <f t="shared" si="675"/>
        <v>52</v>
      </c>
      <c r="BG353" s="14">
        <f>INDEX(属性投放!$DL$6:$DL$85,(卡牌属性!AG353-2)*20+卡牌属性!AL353)</f>
        <v>26</v>
      </c>
      <c r="BH353" s="14">
        <f t="shared" si="676"/>
        <v>26</v>
      </c>
      <c r="BI353" s="14">
        <f t="shared" si="676"/>
        <v>26</v>
      </c>
      <c r="BJ353" s="14">
        <f t="shared" si="676"/>
        <v>26</v>
      </c>
      <c r="BK353" s="14">
        <f t="shared" si="676"/>
        <v>26</v>
      </c>
      <c r="BL353" s="14">
        <f>INDEX(属性投放!$DM$6:$DM$85,(卡牌属性!AG353-2)*20+卡牌属性!AL353)</f>
        <v>260</v>
      </c>
      <c r="BM353" s="14">
        <f t="shared" si="677"/>
        <v>260</v>
      </c>
      <c r="BN353" s="14">
        <f t="shared" si="677"/>
        <v>260</v>
      </c>
      <c r="BO353" s="14">
        <f t="shared" si="677"/>
        <v>260</v>
      </c>
      <c r="BP353" s="14">
        <f t="shared" si="677"/>
        <v>260</v>
      </c>
      <c r="BU353" s="13">
        <v>349</v>
      </c>
      <c r="BV353" s="13">
        <f t="shared" si="638"/>
        <v>18</v>
      </c>
      <c r="BW353" s="14">
        <f t="shared" si="639"/>
        <v>2</v>
      </c>
      <c r="BX353" s="14">
        <f t="shared" si="640"/>
        <v>1102018</v>
      </c>
      <c r="BY353" s="14" t="str">
        <f t="shared" si="641"/>
        <v>噬日9突</v>
      </c>
      <c r="BZ353" s="25" t="s">
        <v>162</v>
      </c>
      <c r="CA353" s="14">
        <v>2</v>
      </c>
      <c r="CB353" s="14">
        <f t="shared" si="642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674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674</v>
      </c>
      <c r="CN353" s="14">
        <f>INDEX(属性投放!$BD$6:$BD$85,(BW353-2)*20+CB353)</f>
        <v>100</v>
      </c>
      <c r="CQ353" s="13">
        <v>349</v>
      </c>
      <c r="CR353" s="13">
        <f t="shared" si="650"/>
        <v>7</v>
      </c>
      <c r="CS353" s="13">
        <f t="shared" si="651"/>
        <v>37</v>
      </c>
      <c r="CT353" s="14">
        <f t="shared" si="652"/>
        <v>4</v>
      </c>
      <c r="CU353" s="14">
        <f t="shared" si="653"/>
        <v>1102007</v>
      </c>
      <c r="CV353" s="14" t="str">
        <f>INDEX($O$6:$O$36,CR353)&amp;"-"&amp;INDEX(属性投放!$AB$7:$AB$36,CX353)&amp;"-魂火-"&amp;CZ353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701</v>
      </c>
      <c r="CZ353" s="14">
        <f>INDEX(属性投放!$AM$7:$AM$58,CS353)</f>
        <v>1</v>
      </c>
      <c r="DA353" s="14">
        <f t="shared" si="643"/>
        <v>37</v>
      </c>
      <c r="DB353" s="14">
        <f>INDEX(属性投放!$AN$7:$AN$58,DA353)</f>
        <v>112</v>
      </c>
      <c r="DC353" s="14" t="s">
        <v>702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703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704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4"/>
        <v>1102018</v>
      </c>
      <c r="DQ353" s="14" t="str">
        <f t="shared" si="645"/>
        <v>噬日9突</v>
      </c>
      <c r="DR353" s="14">
        <f t="shared" si="654"/>
        <v>3</v>
      </c>
      <c r="DS353" s="14">
        <f t="shared" si="655"/>
        <v>3</v>
      </c>
      <c r="DT353" s="14">
        <f t="shared" si="656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8"/>
        <v>1061</v>
      </c>
      <c r="EC353" s="14">
        <f t="shared" si="679"/>
        <v>1194</v>
      </c>
      <c r="ED353" s="14">
        <f t="shared" si="680"/>
        <v>1341</v>
      </c>
      <c r="EE353" s="14">
        <f t="shared" si="681"/>
        <v>1341</v>
      </c>
      <c r="EF353" s="14">
        <f t="shared" si="682"/>
        <v>1471</v>
      </c>
      <c r="EG353" s="14">
        <f t="shared" si="683"/>
        <v>503</v>
      </c>
      <c r="EH353" s="14">
        <f t="shared" si="684"/>
        <v>560</v>
      </c>
      <c r="EI353" s="14">
        <f t="shared" si="685"/>
        <v>560</v>
      </c>
      <c r="EJ353" s="14">
        <f t="shared" si="686"/>
        <v>631</v>
      </c>
      <c r="EK353" s="14">
        <f t="shared" si="687"/>
        <v>682</v>
      </c>
      <c r="EL353" s="14">
        <f t="shared" si="688"/>
        <v>9910</v>
      </c>
      <c r="EM353" s="14">
        <f t="shared" si="689"/>
        <v>11040</v>
      </c>
      <c r="EN353" s="14">
        <f t="shared" si="690"/>
        <v>11040</v>
      </c>
      <c r="EO353" s="14">
        <f t="shared" si="691"/>
        <v>12310</v>
      </c>
      <c r="EP353" s="14">
        <f t="shared" si="692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  <c r="FF353" s="14">
        <f>INDEX(属性投放!$BP$6:$BP$85,(卡牌属性!$DU353-2)*20+卡牌属性!$DV353)</f>
        <v>150</v>
      </c>
      <c r="FG353" s="14">
        <f>INDEX(属性投放!$BP$6:$BP$85,(卡牌属性!$DU353-2)*20+卡牌属性!$DV353)</f>
        <v>150</v>
      </c>
      <c r="FH353" s="14">
        <f>INDEX(属性投放!$BP$6:$BP$85,(卡牌属性!$DU353-2)*20+卡牌属性!$DV353)</f>
        <v>150</v>
      </c>
      <c r="FI353" s="14">
        <f>INDEX(属性投放!$BP$6:$BP$85,(卡牌属性!$DU353-2)*20+卡牌属性!$DV353)</f>
        <v>150</v>
      </c>
      <c r="FJ353" s="14">
        <f>INDEX(属性投放!$BP$6:$BP$85,(卡牌属性!$DU353-2)*20+卡牌属性!$DV353)</f>
        <v>150</v>
      </c>
      <c r="FK353" s="14">
        <f>INDEX(属性投放!$BQ$6:$BQ$85,(卡牌属性!$DU353-2)*20+卡牌属性!$DV353)</f>
        <v>75</v>
      </c>
      <c r="FL353" s="14">
        <f>INDEX(属性投放!$BQ$6:$BQ$85,(卡牌属性!$DU353-2)*20+卡牌属性!$DV353)</f>
        <v>75</v>
      </c>
      <c r="FM353" s="14">
        <f>INDEX(属性投放!$BQ$6:$BQ$85,(卡牌属性!$DU353-2)*20+卡牌属性!$DV353)</f>
        <v>75</v>
      </c>
      <c r="FN353" s="14">
        <f>INDEX(属性投放!$BQ$6:$BQ$85,(卡牌属性!$DU353-2)*20+卡牌属性!$DV353)</f>
        <v>75</v>
      </c>
      <c r="FO353" s="14">
        <f>INDEX(属性投放!$BQ$6:$BQ$85,(卡牌属性!$DU353-2)*20+卡牌属性!$DV353)</f>
        <v>75</v>
      </c>
      <c r="FP353" s="14">
        <f>INDEX(属性投放!$BR$6:$BR$85,(卡牌属性!$DU353-2)*20+卡牌属性!$DV353)</f>
        <v>1500</v>
      </c>
      <c r="FQ353" s="14">
        <f>INDEX(属性投放!$BR$6:$BR$85,(卡牌属性!$DU353-2)*20+卡牌属性!$DV353)</f>
        <v>1500</v>
      </c>
      <c r="FR353" s="14">
        <f>INDEX(属性投放!$BR$6:$BR$85,(卡牌属性!$DU353-2)*20+卡牌属性!$DV353)</f>
        <v>1500</v>
      </c>
      <c r="FS353" s="14">
        <f>INDEX(属性投放!$BR$6:$BR$85,(卡牌属性!$DU353-2)*20+卡牌属性!$DV353)</f>
        <v>1500</v>
      </c>
      <c r="FT353" s="14">
        <f>INDEX(属性投放!$BR$6:$BR$85,(卡牌属性!$DU353-2)*20+卡牌属性!$DV353)</f>
        <v>1500</v>
      </c>
    </row>
    <row r="354" spans="31:176" ht="16.5" x14ac:dyDescent="0.2">
      <c r="AE354" s="13">
        <v>350</v>
      </c>
      <c r="AF354" s="13">
        <f t="shared" si="649"/>
        <v>18</v>
      </c>
      <c r="AG354" s="13">
        <f t="shared" si="628"/>
        <v>3</v>
      </c>
      <c r="AH354" s="14">
        <f t="shared" si="629"/>
        <v>1101020</v>
      </c>
      <c r="AI354" s="14" t="str">
        <f t="shared" si="630"/>
        <v>姬烟华10突</v>
      </c>
      <c r="AJ354" s="25" t="s">
        <v>162</v>
      </c>
      <c r="AK354" s="14">
        <v>31</v>
      </c>
      <c r="AL354" s="14">
        <f t="shared" si="631"/>
        <v>10</v>
      </c>
      <c r="AM354" s="14">
        <f>INDEX(属性投放!$DE$6:$DE$85,(卡牌属性!AG354-2)*20+卡牌属性!AL354)</f>
        <v>2737</v>
      </c>
      <c r="AN354" s="14">
        <f t="shared" si="672"/>
        <v>2737</v>
      </c>
      <c r="AO354" s="14">
        <f t="shared" si="672"/>
        <v>2737</v>
      </c>
      <c r="AP354" s="14">
        <f t="shared" si="672"/>
        <v>2737</v>
      </c>
      <c r="AQ354" s="14">
        <f t="shared" si="672"/>
        <v>2737</v>
      </c>
      <c r="AR354" s="14">
        <f>INDEX(属性投放!$DF$6:$DF$85,(卡牌属性!AG354-2)*20+卡牌属性!AL354)</f>
        <v>1329</v>
      </c>
      <c r="AS354" s="14">
        <f t="shared" si="673"/>
        <v>1329</v>
      </c>
      <c r="AT354" s="14">
        <f t="shared" si="673"/>
        <v>1329</v>
      </c>
      <c r="AU354" s="14">
        <f t="shared" si="673"/>
        <v>1329</v>
      </c>
      <c r="AV354" s="14">
        <f t="shared" si="673"/>
        <v>1329</v>
      </c>
      <c r="AW354" s="14">
        <f>INDEX(属性投放!$DG$6:$DG$85,(卡牌属性!AG354-2)*20+卡牌属性!AL354)</f>
        <v>13585</v>
      </c>
      <c r="AX354" s="14">
        <f t="shared" si="674"/>
        <v>13585</v>
      </c>
      <c r="AY354" s="14">
        <f t="shared" si="674"/>
        <v>13585</v>
      </c>
      <c r="AZ354" s="14">
        <f t="shared" si="674"/>
        <v>13585</v>
      </c>
      <c r="BA354" s="14">
        <f t="shared" si="674"/>
        <v>13585</v>
      </c>
      <c r="BB354" s="14">
        <f>INDEX(属性投放!$DK$6:$DK$85,(卡牌属性!AG354-2)*20+卡牌属性!AL354)</f>
        <v>111</v>
      </c>
      <c r="BC354" s="14">
        <f t="shared" si="675"/>
        <v>111</v>
      </c>
      <c r="BD354" s="14">
        <f t="shared" si="675"/>
        <v>111</v>
      </c>
      <c r="BE354" s="14">
        <f t="shared" si="675"/>
        <v>111</v>
      </c>
      <c r="BF354" s="14">
        <f t="shared" si="675"/>
        <v>111</v>
      </c>
      <c r="BG354" s="14">
        <f>INDEX(属性投放!$DL$6:$DL$85,(卡牌属性!AG354-2)*20+卡牌属性!AL354)</f>
        <v>56</v>
      </c>
      <c r="BH354" s="14">
        <f t="shared" si="676"/>
        <v>56</v>
      </c>
      <c r="BI354" s="14">
        <f t="shared" si="676"/>
        <v>56</v>
      </c>
      <c r="BJ354" s="14">
        <f t="shared" si="676"/>
        <v>56</v>
      </c>
      <c r="BK354" s="14">
        <f t="shared" si="676"/>
        <v>56</v>
      </c>
      <c r="BL354" s="14">
        <f>INDEX(属性投放!$DM$6:$DM$85,(卡牌属性!AG354-2)*20+卡牌属性!AL354)</f>
        <v>555</v>
      </c>
      <c r="BM354" s="14">
        <f t="shared" si="677"/>
        <v>555</v>
      </c>
      <c r="BN354" s="14">
        <f t="shared" si="677"/>
        <v>555</v>
      </c>
      <c r="BO354" s="14">
        <f t="shared" si="677"/>
        <v>555</v>
      </c>
      <c r="BP354" s="14">
        <f t="shared" si="677"/>
        <v>555</v>
      </c>
      <c r="BU354" s="13">
        <v>350</v>
      </c>
      <c r="BV354" s="13">
        <f t="shared" si="638"/>
        <v>18</v>
      </c>
      <c r="BW354" s="14">
        <f t="shared" si="639"/>
        <v>2</v>
      </c>
      <c r="BX354" s="14">
        <f t="shared" si="640"/>
        <v>1102018</v>
      </c>
      <c r="BY354" s="14" t="str">
        <f t="shared" si="641"/>
        <v>噬日10突</v>
      </c>
      <c r="BZ354" s="25" t="s">
        <v>162</v>
      </c>
      <c r="CA354" s="14">
        <v>2</v>
      </c>
      <c r="CB354" s="14">
        <f t="shared" si="642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674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674</v>
      </c>
      <c r="CN354" s="14">
        <f>INDEX(属性投放!$BD$6:$BD$85,(BW354-2)*20+CB354)</f>
        <v>120</v>
      </c>
      <c r="CQ354" s="13">
        <v>350</v>
      </c>
      <c r="CR354" s="13">
        <f t="shared" si="650"/>
        <v>7</v>
      </c>
      <c r="CS354" s="13">
        <f t="shared" si="651"/>
        <v>38</v>
      </c>
      <c r="CT354" s="14">
        <f t="shared" si="652"/>
        <v>4</v>
      </c>
      <c r="CU354" s="14">
        <f t="shared" si="653"/>
        <v>1102007</v>
      </c>
      <c r="CV354" s="14" t="str">
        <f>INDEX($O$6:$O$36,CR354)&amp;"-"&amp;INDEX(属性投放!$AB$7:$AB$36,CX354)&amp;"-魂火-"&amp;CZ354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701</v>
      </c>
      <c r="CZ354" s="14">
        <f>INDEX(属性投放!$AM$7:$AM$58,CS354)</f>
        <v>2</v>
      </c>
      <c r="DA354" s="14">
        <f t="shared" si="643"/>
        <v>38</v>
      </c>
      <c r="DB354" s="14">
        <f>INDEX(属性投放!$AN$7:$AN$58,DA354)</f>
        <v>115</v>
      </c>
      <c r="DC354" s="14" t="s">
        <v>702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703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704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4"/>
        <v>1102018</v>
      </c>
      <c r="DQ354" s="14" t="str">
        <f t="shared" si="645"/>
        <v>噬日10突</v>
      </c>
      <c r="DR354" s="14">
        <f t="shared" si="654"/>
        <v>3</v>
      </c>
      <c r="DS354" s="14">
        <f t="shared" si="655"/>
        <v>3</v>
      </c>
      <c r="DT354" s="14">
        <f t="shared" si="656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8"/>
        <v>1291</v>
      </c>
      <c r="EC354" s="14">
        <f t="shared" si="679"/>
        <v>1440</v>
      </c>
      <c r="ED354" s="14">
        <f t="shared" si="680"/>
        <v>1611</v>
      </c>
      <c r="EE354" s="14">
        <f t="shared" si="681"/>
        <v>1611</v>
      </c>
      <c r="EF354" s="14">
        <f t="shared" si="682"/>
        <v>1749</v>
      </c>
      <c r="EG354" s="14">
        <f t="shared" si="683"/>
        <v>618</v>
      </c>
      <c r="EH354" s="14">
        <f t="shared" si="684"/>
        <v>683</v>
      </c>
      <c r="EI354" s="14">
        <f t="shared" si="685"/>
        <v>683</v>
      </c>
      <c r="EJ354" s="14">
        <f t="shared" si="686"/>
        <v>770</v>
      </c>
      <c r="EK354" s="14">
        <f t="shared" si="687"/>
        <v>821</v>
      </c>
      <c r="EL354" s="14">
        <f t="shared" si="688"/>
        <v>12210</v>
      </c>
      <c r="EM354" s="14">
        <f t="shared" si="689"/>
        <v>13500</v>
      </c>
      <c r="EN354" s="14">
        <f t="shared" si="690"/>
        <v>13500</v>
      </c>
      <c r="EO354" s="14">
        <f t="shared" si="691"/>
        <v>15010</v>
      </c>
      <c r="EP354" s="14">
        <f t="shared" si="692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  <c r="FF354" s="14">
        <f>INDEX(属性投放!$BP$6:$BP$85,(卡牌属性!$DU354-2)*20+卡牌属性!$DV354)</f>
        <v>160</v>
      </c>
      <c r="FG354" s="14">
        <f>INDEX(属性投放!$BP$6:$BP$85,(卡牌属性!$DU354-2)*20+卡牌属性!$DV354)</f>
        <v>160</v>
      </c>
      <c r="FH354" s="14">
        <f>INDEX(属性投放!$BP$6:$BP$85,(卡牌属性!$DU354-2)*20+卡牌属性!$DV354)</f>
        <v>160</v>
      </c>
      <c r="FI354" s="14">
        <f>INDEX(属性投放!$BP$6:$BP$85,(卡牌属性!$DU354-2)*20+卡牌属性!$DV354)</f>
        <v>160</v>
      </c>
      <c r="FJ354" s="14">
        <f>INDEX(属性投放!$BP$6:$BP$85,(卡牌属性!$DU354-2)*20+卡牌属性!$DV354)</f>
        <v>160</v>
      </c>
      <c r="FK354" s="14">
        <f>INDEX(属性投放!$BQ$6:$BQ$85,(卡牌属性!$DU354-2)*20+卡牌属性!$DV354)</f>
        <v>80</v>
      </c>
      <c r="FL354" s="14">
        <f>INDEX(属性投放!$BQ$6:$BQ$85,(卡牌属性!$DU354-2)*20+卡牌属性!$DV354)</f>
        <v>80</v>
      </c>
      <c r="FM354" s="14">
        <f>INDEX(属性投放!$BQ$6:$BQ$85,(卡牌属性!$DU354-2)*20+卡牌属性!$DV354)</f>
        <v>80</v>
      </c>
      <c r="FN354" s="14">
        <f>INDEX(属性投放!$BQ$6:$BQ$85,(卡牌属性!$DU354-2)*20+卡牌属性!$DV354)</f>
        <v>80</v>
      </c>
      <c r="FO354" s="14">
        <f>INDEX(属性投放!$BQ$6:$BQ$85,(卡牌属性!$DU354-2)*20+卡牌属性!$DV354)</f>
        <v>80</v>
      </c>
      <c r="FP354" s="14">
        <f>INDEX(属性投放!$BR$6:$BR$85,(卡牌属性!$DU354-2)*20+卡牌属性!$DV354)</f>
        <v>1600</v>
      </c>
      <c r="FQ354" s="14">
        <f>INDEX(属性投放!$BR$6:$BR$85,(卡牌属性!$DU354-2)*20+卡牌属性!$DV354)</f>
        <v>1600</v>
      </c>
      <c r="FR354" s="14">
        <f>INDEX(属性投放!$BR$6:$BR$85,(卡牌属性!$DU354-2)*20+卡牌属性!$DV354)</f>
        <v>1600</v>
      </c>
      <c r="FS354" s="14">
        <f>INDEX(属性投放!$BR$6:$BR$85,(卡牌属性!$DU354-2)*20+卡牌属性!$DV354)</f>
        <v>1600</v>
      </c>
      <c r="FT354" s="14">
        <f>INDEX(属性投放!$BR$6:$BR$85,(卡牌属性!$DU354-2)*20+卡牌属性!$DV354)</f>
        <v>1600</v>
      </c>
    </row>
    <row r="355" spans="31:176" ht="16.5" x14ac:dyDescent="0.2">
      <c r="AE355" s="13">
        <v>351</v>
      </c>
      <c r="AF355" s="13">
        <f t="shared" si="649"/>
        <v>18</v>
      </c>
      <c r="AG355" s="13">
        <f t="shared" si="628"/>
        <v>3</v>
      </c>
      <c r="AH355" s="14">
        <f t="shared" si="629"/>
        <v>1101020</v>
      </c>
      <c r="AI355" s="14" t="str">
        <f t="shared" si="630"/>
        <v>姬烟华11突</v>
      </c>
      <c r="AJ355" s="25" t="s">
        <v>162</v>
      </c>
      <c r="AK355" s="14">
        <v>32</v>
      </c>
      <c r="AL355" s="14">
        <f t="shared" si="631"/>
        <v>11</v>
      </c>
      <c r="AM355" s="14">
        <f>INDEX(属性投放!$DE$6:$DE$85,(卡牌属性!AG355-2)*20+卡牌属性!AL355)</f>
        <v>3056</v>
      </c>
      <c r="AN355" s="14">
        <f t="shared" si="672"/>
        <v>3056</v>
      </c>
      <c r="AO355" s="14">
        <f t="shared" si="672"/>
        <v>3056</v>
      </c>
      <c r="AP355" s="14">
        <f t="shared" si="672"/>
        <v>3056</v>
      </c>
      <c r="AQ355" s="14">
        <f t="shared" si="672"/>
        <v>3056</v>
      </c>
      <c r="AR355" s="14">
        <f>INDEX(属性投放!$DF$6:$DF$85,(卡牌属性!AG355-2)*20+卡牌属性!AL355)</f>
        <v>1488</v>
      </c>
      <c r="AS355" s="14">
        <f t="shared" si="673"/>
        <v>1488</v>
      </c>
      <c r="AT355" s="14">
        <f t="shared" si="673"/>
        <v>1488</v>
      </c>
      <c r="AU355" s="14">
        <f t="shared" si="673"/>
        <v>1488</v>
      </c>
      <c r="AV355" s="14">
        <f t="shared" si="673"/>
        <v>1488</v>
      </c>
      <c r="AW355" s="14">
        <f>INDEX(属性投放!$DG$6:$DG$85,(卡牌属性!AG355-2)*20+卡牌属性!AL355)</f>
        <v>15180</v>
      </c>
      <c r="AX355" s="14">
        <f t="shared" si="674"/>
        <v>15180</v>
      </c>
      <c r="AY355" s="14">
        <f t="shared" si="674"/>
        <v>15180</v>
      </c>
      <c r="AZ355" s="14">
        <f t="shared" si="674"/>
        <v>15180</v>
      </c>
      <c r="BA355" s="14">
        <f t="shared" si="674"/>
        <v>15180</v>
      </c>
      <c r="BB355" s="14">
        <f>INDEX(属性投放!$DK$6:$DK$85,(卡牌属性!AG355-2)*20+卡牌属性!AL355)</f>
        <v>111</v>
      </c>
      <c r="BC355" s="14">
        <f t="shared" si="675"/>
        <v>111</v>
      </c>
      <c r="BD355" s="14">
        <f t="shared" si="675"/>
        <v>111</v>
      </c>
      <c r="BE355" s="14">
        <f t="shared" si="675"/>
        <v>111</v>
      </c>
      <c r="BF355" s="14">
        <f t="shared" si="675"/>
        <v>111</v>
      </c>
      <c r="BG355" s="14">
        <f>INDEX(属性投放!$DL$6:$DL$85,(卡牌属性!AG355-2)*20+卡牌属性!AL355)</f>
        <v>56</v>
      </c>
      <c r="BH355" s="14">
        <f t="shared" si="676"/>
        <v>56</v>
      </c>
      <c r="BI355" s="14">
        <f t="shared" si="676"/>
        <v>56</v>
      </c>
      <c r="BJ355" s="14">
        <f t="shared" si="676"/>
        <v>56</v>
      </c>
      <c r="BK355" s="14">
        <f t="shared" si="676"/>
        <v>56</v>
      </c>
      <c r="BL355" s="14">
        <f>INDEX(属性投放!$DM$6:$DM$85,(卡牌属性!AG355-2)*20+卡牌属性!AL355)</f>
        <v>555</v>
      </c>
      <c r="BM355" s="14">
        <f t="shared" si="677"/>
        <v>555</v>
      </c>
      <c r="BN355" s="14">
        <f t="shared" si="677"/>
        <v>555</v>
      </c>
      <c r="BO355" s="14">
        <f t="shared" si="677"/>
        <v>555</v>
      </c>
      <c r="BP355" s="14">
        <f t="shared" si="677"/>
        <v>555</v>
      </c>
      <c r="BU355" s="13">
        <v>351</v>
      </c>
      <c r="BV355" s="13">
        <f t="shared" si="638"/>
        <v>18</v>
      </c>
      <c r="BW355" s="14">
        <f t="shared" si="639"/>
        <v>2</v>
      </c>
      <c r="BX355" s="14">
        <f t="shared" si="640"/>
        <v>1102018</v>
      </c>
      <c r="BY355" s="14" t="str">
        <f t="shared" si="641"/>
        <v>噬日11突</v>
      </c>
      <c r="BZ355" s="25" t="s">
        <v>162</v>
      </c>
      <c r="CA355" s="14">
        <v>2</v>
      </c>
      <c r="CB355" s="14">
        <f t="shared" si="642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674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674</v>
      </c>
      <c r="CN355" s="14">
        <f>INDEX(属性投放!$BD$6:$BD$85,(BW355-2)*20+CB355)</f>
        <v>120</v>
      </c>
      <c r="CQ355" s="13">
        <v>351</v>
      </c>
      <c r="CR355" s="13">
        <f t="shared" si="650"/>
        <v>7</v>
      </c>
      <c r="CS355" s="13">
        <f t="shared" si="651"/>
        <v>39</v>
      </c>
      <c r="CT355" s="14">
        <f t="shared" si="652"/>
        <v>4</v>
      </c>
      <c r="CU355" s="14">
        <f t="shared" si="653"/>
        <v>1102007</v>
      </c>
      <c r="CV355" s="14" t="str">
        <f>INDEX($O$6:$O$36,CR355)&amp;"-"&amp;INDEX(属性投放!$AB$7:$AB$36,CX355)&amp;"-魂火-"&amp;CZ355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701</v>
      </c>
      <c r="CZ355" s="14">
        <f>INDEX(属性投放!$AM$7:$AM$58,CS355)</f>
        <v>3</v>
      </c>
      <c r="DA355" s="14">
        <f t="shared" si="643"/>
        <v>39</v>
      </c>
      <c r="DB355" s="14">
        <f>INDEX(属性投放!$AN$7:$AN$58,DA355)</f>
        <v>117</v>
      </c>
      <c r="DC355" s="14" t="s">
        <v>702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703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704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4"/>
        <v>1102018</v>
      </c>
      <c r="DQ355" s="14" t="str">
        <f t="shared" si="645"/>
        <v>噬日11突</v>
      </c>
      <c r="DR355" s="14">
        <f t="shared" si="654"/>
        <v>3</v>
      </c>
      <c r="DS355" s="14">
        <f t="shared" si="655"/>
        <v>3</v>
      </c>
      <c r="DT355" s="14">
        <f t="shared" si="656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8"/>
        <v>1535</v>
      </c>
      <c r="EC355" s="14">
        <f t="shared" si="679"/>
        <v>1705</v>
      </c>
      <c r="ED355" s="14">
        <f t="shared" si="680"/>
        <v>1911</v>
      </c>
      <c r="EE355" s="14">
        <f t="shared" si="681"/>
        <v>1911</v>
      </c>
      <c r="EF355" s="14">
        <f t="shared" si="682"/>
        <v>2056</v>
      </c>
      <c r="EG355" s="14">
        <f t="shared" si="683"/>
        <v>740</v>
      </c>
      <c r="EH355" s="14">
        <f t="shared" si="684"/>
        <v>819</v>
      </c>
      <c r="EI355" s="14">
        <f t="shared" si="685"/>
        <v>819</v>
      </c>
      <c r="EJ355" s="14">
        <f t="shared" si="686"/>
        <v>920</v>
      </c>
      <c r="EK355" s="14">
        <f t="shared" si="687"/>
        <v>978</v>
      </c>
      <c r="EL355" s="14">
        <f t="shared" si="688"/>
        <v>14650</v>
      </c>
      <c r="EM355" s="14">
        <f t="shared" si="689"/>
        <v>16150</v>
      </c>
      <c r="EN355" s="14">
        <f t="shared" si="690"/>
        <v>16150</v>
      </c>
      <c r="EO355" s="14">
        <f t="shared" si="691"/>
        <v>18010</v>
      </c>
      <c r="EP355" s="14">
        <f t="shared" si="692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  <c r="FF355" s="14">
        <f>INDEX(属性投放!$BP$6:$BP$85,(卡牌属性!$DU355-2)*20+卡牌属性!$DV355)</f>
        <v>200</v>
      </c>
      <c r="FG355" s="14">
        <f>INDEX(属性投放!$BP$6:$BP$85,(卡牌属性!$DU355-2)*20+卡牌属性!$DV355)</f>
        <v>200</v>
      </c>
      <c r="FH355" s="14">
        <f>INDEX(属性投放!$BP$6:$BP$85,(卡牌属性!$DU355-2)*20+卡牌属性!$DV355)</f>
        <v>200</v>
      </c>
      <c r="FI355" s="14">
        <f>INDEX(属性投放!$BP$6:$BP$85,(卡牌属性!$DU355-2)*20+卡牌属性!$DV355)</f>
        <v>200</v>
      </c>
      <c r="FJ355" s="14">
        <f>INDEX(属性投放!$BP$6:$BP$85,(卡牌属性!$DU355-2)*20+卡牌属性!$DV355)</f>
        <v>200</v>
      </c>
      <c r="FK355" s="14">
        <f>INDEX(属性投放!$BQ$6:$BQ$85,(卡牌属性!$DU355-2)*20+卡牌属性!$DV355)</f>
        <v>100</v>
      </c>
      <c r="FL355" s="14">
        <f>INDEX(属性投放!$BQ$6:$BQ$85,(卡牌属性!$DU355-2)*20+卡牌属性!$DV355)</f>
        <v>100</v>
      </c>
      <c r="FM355" s="14">
        <f>INDEX(属性投放!$BQ$6:$BQ$85,(卡牌属性!$DU355-2)*20+卡牌属性!$DV355)</f>
        <v>100</v>
      </c>
      <c r="FN355" s="14">
        <f>INDEX(属性投放!$BQ$6:$BQ$85,(卡牌属性!$DU355-2)*20+卡牌属性!$DV355)</f>
        <v>100</v>
      </c>
      <c r="FO355" s="14">
        <f>INDEX(属性投放!$BQ$6:$BQ$85,(卡牌属性!$DU355-2)*20+卡牌属性!$DV355)</f>
        <v>100</v>
      </c>
      <c r="FP355" s="14">
        <f>INDEX(属性投放!$BR$6:$BR$85,(卡牌属性!$DU355-2)*20+卡牌属性!$DV355)</f>
        <v>2000</v>
      </c>
      <c r="FQ355" s="14">
        <f>INDEX(属性投放!$BR$6:$BR$85,(卡牌属性!$DU355-2)*20+卡牌属性!$DV355)</f>
        <v>2000</v>
      </c>
      <c r="FR355" s="14">
        <f>INDEX(属性投放!$BR$6:$BR$85,(卡牌属性!$DU355-2)*20+卡牌属性!$DV355)</f>
        <v>2000</v>
      </c>
      <c r="FS355" s="14">
        <f>INDEX(属性投放!$BR$6:$BR$85,(卡牌属性!$DU355-2)*20+卡牌属性!$DV355)</f>
        <v>2000</v>
      </c>
      <c r="FT355" s="14">
        <f>INDEX(属性投放!$BR$6:$BR$85,(卡牌属性!$DU355-2)*20+卡牌属性!$DV355)</f>
        <v>2000</v>
      </c>
    </row>
    <row r="356" spans="31:176" ht="16.5" x14ac:dyDescent="0.2">
      <c r="AE356" s="13">
        <v>352</v>
      </c>
      <c r="AF356" s="13">
        <f t="shared" si="649"/>
        <v>18</v>
      </c>
      <c r="AG356" s="13">
        <f t="shared" si="628"/>
        <v>3</v>
      </c>
      <c r="AH356" s="14">
        <f t="shared" si="629"/>
        <v>1101020</v>
      </c>
      <c r="AI356" s="14" t="str">
        <f t="shared" si="630"/>
        <v>姬烟华12突</v>
      </c>
      <c r="AJ356" s="25" t="s">
        <v>162</v>
      </c>
      <c r="AK356" s="14">
        <v>33</v>
      </c>
      <c r="AL356" s="14">
        <f t="shared" si="631"/>
        <v>12</v>
      </c>
      <c r="AM356" s="14">
        <f>INDEX(属性投放!$DE$6:$DE$85,(卡牌属性!AG356-2)*20+卡牌属性!AL356)</f>
        <v>3375</v>
      </c>
      <c r="AN356" s="14">
        <f t="shared" si="672"/>
        <v>3375</v>
      </c>
      <c r="AO356" s="14">
        <f t="shared" si="672"/>
        <v>3375</v>
      </c>
      <c r="AP356" s="14">
        <f t="shared" si="672"/>
        <v>3375</v>
      </c>
      <c r="AQ356" s="14">
        <f t="shared" si="672"/>
        <v>3375</v>
      </c>
      <c r="AR356" s="14">
        <f>INDEX(属性投放!$DF$6:$DF$85,(卡牌属性!AG356-2)*20+卡牌属性!AL356)</f>
        <v>1647</v>
      </c>
      <c r="AS356" s="14">
        <f t="shared" si="673"/>
        <v>1647</v>
      </c>
      <c r="AT356" s="14">
        <f t="shared" si="673"/>
        <v>1647</v>
      </c>
      <c r="AU356" s="14">
        <f t="shared" si="673"/>
        <v>1647</v>
      </c>
      <c r="AV356" s="14">
        <f t="shared" si="673"/>
        <v>1647</v>
      </c>
      <c r="AW356" s="14">
        <f>INDEX(属性投放!$DG$6:$DG$85,(卡牌属性!AG356-2)*20+卡牌属性!AL356)</f>
        <v>16775</v>
      </c>
      <c r="AX356" s="14">
        <f t="shared" si="674"/>
        <v>16775</v>
      </c>
      <c r="AY356" s="14">
        <f t="shared" si="674"/>
        <v>16775</v>
      </c>
      <c r="AZ356" s="14">
        <f t="shared" si="674"/>
        <v>16775</v>
      </c>
      <c r="BA356" s="14">
        <f t="shared" si="674"/>
        <v>16775</v>
      </c>
      <c r="BB356" s="14">
        <f>INDEX(属性投放!$DK$6:$DK$85,(卡牌属性!AG356-2)*20+卡牌属性!AL356)</f>
        <v>111</v>
      </c>
      <c r="BC356" s="14">
        <f t="shared" si="675"/>
        <v>111</v>
      </c>
      <c r="BD356" s="14">
        <f t="shared" si="675"/>
        <v>111</v>
      </c>
      <c r="BE356" s="14">
        <f t="shared" si="675"/>
        <v>111</v>
      </c>
      <c r="BF356" s="14">
        <f t="shared" si="675"/>
        <v>111</v>
      </c>
      <c r="BG356" s="14">
        <f>INDEX(属性投放!$DL$6:$DL$85,(卡牌属性!AG356-2)*20+卡牌属性!AL356)</f>
        <v>56</v>
      </c>
      <c r="BH356" s="14">
        <f t="shared" si="676"/>
        <v>56</v>
      </c>
      <c r="BI356" s="14">
        <f t="shared" si="676"/>
        <v>56</v>
      </c>
      <c r="BJ356" s="14">
        <f t="shared" si="676"/>
        <v>56</v>
      </c>
      <c r="BK356" s="14">
        <f t="shared" si="676"/>
        <v>56</v>
      </c>
      <c r="BL356" s="14">
        <f>INDEX(属性投放!$DM$6:$DM$85,(卡牌属性!AG356-2)*20+卡牌属性!AL356)</f>
        <v>555</v>
      </c>
      <c r="BM356" s="14">
        <f t="shared" si="677"/>
        <v>555</v>
      </c>
      <c r="BN356" s="14">
        <f t="shared" si="677"/>
        <v>555</v>
      </c>
      <c r="BO356" s="14">
        <f t="shared" si="677"/>
        <v>555</v>
      </c>
      <c r="BP356" s="14">
        <f t="shared" si="677"/>
        <v>555</v>
      </c>
      <c r="BU356" s="13">
        <v>352</v>
      </c>
      <c r="BV356" s="13">
        <f t="shared" si="638"/>
        <v>18</v>
      </c>
      <c r="BW356" s="14">
        <f t="shared" si="639"/>
        <v>2</v>
      </c>
      <c r="BX356" s="14">
        <f t="shared" si="640"/>
        <v>1102018</v>
      </c>
      <c r="BY356" s="14" t="str">
        <f t="shared" si="641"/>
        <v>噬日12突</v>
      </c>
      <c r="BZ356" s="25" t="s">
        <v>162</v>
      </c>
      <c r="CA356" s="14">
        <v>2</v>
      </c>
      <c r="CB356" s="14">
        <f t="shared" si="642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674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674</v>
      </c>
      <c r="CN356" s="14">
        <f>INDEX(属性投放!$BD$6:$BD$85,(BW356-2)*20+CB356)</f>
        <v>120</v>
      </c>
      <c r="CQ356" s="13">
        <v>352</v>
      </c>
      <c r="CR356" s="13">
        <f t="shared" si="650"/>
        <v>7</v>
      </c>
      <c r="CS356" s="13">
        <f t="shared" si="651"/>
        <v>40</v>
      </c>
      <c r="CT356" s="14">
        <f t="shared" si="652"/>
        <v>4</v>
      </c>
      <c r="CU356" s="14">
        <f t="shared" si="653"/>
        <v>1102007</v>
      </c>
      <c r="CV356" s="14" t="str">
        <f>INDEX($O$6:$O$36,CR356)&amp;"-"&amp;INDEX(属性投放!$AB$7:$AB$36,CX356)&amp;"-魂火-"&amp;CZ356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701</v>
      </c>
      <c r="CZ356" s="14">
        <f>INDEX(属性投放!$AM$7:$AM$58,CS356)</f>
        <v>1</v>
      </c>
      <c r="DA356" s="14">
        <f t="shared" si="643"/>
        <v>40</v>
      </c>
      <c r="DB356" s="14">
        <f>INDEX(属性投放!$AN$7:$AN$58,DA356)</f>
        <v>120</v>
      </c>
      <c r="DC356" s="14" t="s">
        <v>702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703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704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4"/>
        <v>1102018</v>
      </c>
      <c r="DQ356" s="14" t="str">
        <f t="shared" si="645"/>
        <v>噬日12突</v>
      </c>
      <c r="DR356" s="14">
        <f t="shared" si="654"/>
        <v>3</v>
      </c>
      <c r="DS356" s="14">
        <f t="shared" si="655"/>
        <v>3</v>
      </c>
      <c r="DT356" s="14">
        <f t="shared" si="656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8"/>
        <v>1831</v>
      </c>
      <c r="EC356" s="14">
        <f t="shared" si="679"/>
        <v>2025</v>
      </c>
      <c r="ED356" s="14">
        <f t="shared" si="680"/>
        <v>2271</v>
      </c>
      <c r="EE356" s="14">
        <f t="shared" si="681"/>
        <v>2271</v>
      </c>
      <c r="EF356" s="14">
        <f t="shared" si="682"/>
        <v>2424</v>
      </c>
      <c r="EG356" s="14">
        <f t="shared" si="683"/>
        <v>888</v>
      </c>
      <c r="EH356" s="14">
        <f t="shared" si="684"/>
        <v>983</v>
      </c>
      <c r="EI356" s="14">
        <f t="shared" si="685"/>
        <v>983</v>
      </c>
      <c r="EJ356" s="14">
        <f t="shared" si="686"/>
        <v>1100</v>
      </c>
      <c r="EK356" s="14">
        <f t="shared" si="687"/>
        <v>1166</v>
      </c>
      <c r="EL356" s="14">
        <f t="shared" si="688"/>
        <v>17610</v>
      </c>
      <c r="EM356" s="14">
        <f t="shared" si="689"/>
        <v>19350</v>
      </c>
      <c r="EN356" s="14">
        <f t="shared" si="690"/>
        <v>19350</v>
      </c>
      <c r="EO356" s="14">
        <f t="shared" si="691"/>
        <v>21610</v>
      </c>
      <c r="EP356" s="14">
        <f t="shared" si="692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  <c r="FF356" s="14">
        <f>INDEX(属性投放!$BP$6:$BP$85,(卡牌属性!$DU356-2)*20+卡牌属性!$DV356)</f>
        <v>350</v>
      </c>
      <c r="FG356" s="14">
        <f>INDEX(属性投放!$BP$6:$BP$85,(卡牌属性!$DU356-2)*20+卡牌属性!$DV356)</f>
        <v>350</v>
      </c>
      <c r="FH356" s="14">
        <f>INDEX(属性投放!$BP$6:$BP$85,(卡牌属性!$DU356-2)*20+卡牌属性!$DV356)</f>
        <v>350</v>
      </c>
      <c r="FI356" s="14">
        <f>INDEX(属性投放!$BP$6:$BP$85,(卡牌属性!$DU356-2)*20+卡牌属性!$DV356)</f>
        <v>350</v>
      </c>
      <c r="FJ356" s="14">
        <f>INDEX(属性投放!$BP$6:$BP$85,(卡牌属性!$DU356-2)*20+卡牌属性!$DV356)</f>
        <v>350</v>
      </c>
      <c r="FK356" s="14">
        <f>INDEX(属性投放!$BQ$6:$BQ$85,(卡牌属性!$DU356-2)*20+卡牌属性!$DV356)</f>
        <v>175</v>
      </c>
      <c r="FL356" s="14">
        <f>INDEX(属性投放!$BQ$6:$BQ$85,(卡牌属性!$DU356-2)*20+卡牌属性!$DV356)</f>
        <v>175</v>
      </c>
      <c r="FM356" s="14">
        <f>INDEX(属性投放!$BQ$6:$BQ$85,(卡牌属性!$DU356-2)*20+卡牌属性!$DV356)</f>
        <v>175</v>
      </c>
      <c r="FN356" s="14">
        <f>INDEX(属性投放!$BQ$6:$BQ$85,(卡牌属性!$DU356-2)*20+卡牌属性!$DV356)</f>
        <v>175</v>
      </c>
      <c r="FO356" s="14">
        <f>INDEX(属性投放!$BQ$6:$BQ$85,(卡牌属性!$DU356-2)*20+卡牌属性!$DV356)</f>
        <v>175</v>
      </c>
      <c r="FP356" s="14">
        <f>INDEX(属性投放!$BR$6:$BR$85,(卡牌属性!$DU356-2)*20+卡牌属性!$DV356)</f>
        <v>3500</v>
      </c>
      <c r="FQ356" s="14">
        <f>INDEX(属性投放!$BR$6:$BR$85,(卡牌属性!$DU356-2)*20+卡牌属性!$DV356)</f>
        <v>3500</v>
      </c>
      <c r="FR356" s="14">
        <f>INDEX(属性投放!$BR$6:$BR$85,(卡牌属性!$DU356-2)*20+卡牌属性!$DV356)</f>
        <v>3500</v>
      </c>
      <c r="FS356" s="14">
        <f>INDEX(属性投放!$BR$6:$BR$85,(卡牌属性!$DU356-2)*20+卡牌属性!$DV356)</f>
        <v>3500</v>
      </c>
      <c r="FT356" s="14">
        <f>INDEX(属性投放!$BR$6:$BR$85,(卡牌属性!$DU356-2)*20+卡牌属性!$DV356)</f>
        <v>3500</v>
      </c>
    </row>
    <row r="357" spans="31:176" ht="16.5" x14ac:dyDescent="0.2">
      <c r="AE357" s="13">
        <v>353</v>
      </c>
      <c r="AF357" s="13">
        <f t="shared" si="649"/>
        <v>18</v>
      </c>
      <c r="AG357" s="13">
        <f t="shared" si="628"/>
        <v>3</v>
      </c>
      <c r="AH357" s="14">
        <f t="shared" si="629"/>
        <v>1101020</v>
      </c>
      <c r="AI357" s="14" t="str">
        <f t="shared" si="630"/>
        <v>姬烟华13突</v>
      </c>
      <c r="AJ357" s="25" t="s">
        <v>162</v>
      </c>
      <c r="AK357" s="14">
        <v>34</v>
      </c>
      <c r="AL357" s="14">
        <f t="shared" si="631"/>
        <v>13</v>
      </c>
      <c r="AM357" s="14">
        <f>INDEX(属性投放!$DE$6:$DE$85,(卡牌属性!AG357-2)*20+卡牌属性!AL357)</f>
        <v>6469</v>
      </c>
      <c r="AN357" s="14">
        <f t="shared" si="672"/>
        <v>6469</v>
      </c>
      <c r="AO357" s="14">
        <f t="shared" si="672"/>
        <v>6469</v>
      </c>
      <c r="AP357" s="14">
        <f t="shared" si="672"/>
        <v>6469</v>
      </c>
      <c r="AQ357" s="14">
        <f t="shared" si="672"/>
        <v>6469</v>
      </c>
      <c r="AR357" s="14">
        <f>INDEX(属性投放!$DF$6:$DF$85,(卡牌属性!AG357-2)*20+卡牌属性!AL357)</f>
        <v>3206</v>
      </c>
      <c r="AS357" s="14">
        <f t="shared" si="673"/>
        <v>3206</v>
      </c>
      <c r="AT357" s="14">
        <f t="shared" si="673"/>
        <v>3206</v>
      </c>
      <c r="AU357" s="14">
        <f t="shared" si="673"/>
        <v>3206</v>
      </c>
      <c r="AV357" s="14">
        <f t="shared" si="673"/>
        <v>3206</v>
      </c>
      <c r="AW357" s="14">
        <f>INDEX(属性投放!$DG$6:$DG$85,(卡牌属性!AG357-2)*20+卡牌属性!AL357)</f>
        <v>32245</v>
      </c>
      <c r="AX357" s="14">
        <f t="shared" si="674"/>
        <v>32245</v>
      </c>
      <c r="AY357" s="14">
        <f t="shared" si="674"/>
        <v>32245</v>
      </c>
      <c r="AZ357" s="14">
        <f t="shared" si="674"/>
        <v>32245</v>
      </c>
      <c r="BA357" s="14">
        <f t="shared" si="674"/>
        <v>32245</v>
      </c>
      <c r="BB357" s="14">
        <f>INDEX(属性投放!$DK$6:$DK$85,(卡牌属性!AG357-2)*20+卡牌属性!AL357)</f>
        <v>211</v>
      </c>
      <c r="BC357" s="14">
        <f t="shared" si="675"/>
        <v>211</v>
      </c>
      <c r="BD357" s="14">
        <f t="shared" si="675"/>
        <v>211</v>
      </c>
      <c r="BE357" s="14">
        <f t="shared" si="675"/>
        <v>211</v>
      </c>
      <c r="BF357" s="14">
        <f t="shared" si="675"/>
        <v>211</v>
      </c>
      <c r="BG357" s="14">
        <f>INDEX(属性投放!$DL$6:$DL$85,(卡牌属性!AG357-2)*20+卡牌属性!AL357)</f>
        <v>106</v>
      </c>
      <c r="BH357" s="14">
        <f t="shared" si="676"/>
        <v>106</v>
      </c>
      <c r="BI357" s="14">
        <f t="shared" si="676"/>
        <v>106</v>
      </c>
      <c r="BJ357" s="14">
        <f t="shared" si="676"/>
        <v>106</v>
      </c>
      <c r="BK357" s="14">
        <f t="shared" si="676"/>
        <v>106</v>
      </c>
      <c r="BL357" s="14">
        <f>INDEX(属性投放!$DM$6:$DM$85,(卡牌属性!AG357-2)*20+卡牌属性!AL357)</f>
        <v>1055</v>
      </c>
      <c r="BM357" s="14">
        <f t="shared" si="677"/>
        <v>1055</v>
      </c>
      <c r="BN357" s="14">
        <f t="shared" si="677"/>
        <v>1055</v>
      </c>
      <c r="BO357" s="14">
        <f t="shared" si="677"/>
        <v>1055</v>
      </c>
      <c r="BP357" s="14">
        <f t="shared" si="677"/>
        <v>1055</v>
      </c>
      <c r="BU357" s="13">
        <v>353</v>
      </c>
      <c r="BV357" s="13">
        <f t="shared" si="638"/>
        <v>18</v>
      </c>
      <c r="BW357" s="14">
        <f t="shared" si="639"/>
        <v>2</v>
      </c>
      <c r="BX357" s="14">
        <f t="shared" si="640"/>
        <v>1102018</v>
      </c>
      <c r="BY357" s="14" t="str">
        <f t="shared" si="641"/>
        <v>噬日13突</v>
      </c>
      <c r="BZ357" s="25" t="s">
        <v>162</v>
      </c>
      <c r="CA357" s="14">
        <v>2</v>
      </c>
      <c r="CB357" s="14">
        <f t="shared" si="642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674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674</v>
      </c>
      <c r="CN357" s="14">
        <f>INDEX(属性投放!$BD$6:$BD$85,(BW357-2)*20+CB357)</f>
        <v>150</v>
      </c>
      <c r="CQ357" s="13">
        <v>353</v>
      </c>
      <c r="CR357" s="13">
        <f t="shared" si="650"/>
        <v>7</v>
      </c>
      <c r="CS357" s="13">
        <f t="shared" si="651"/>
        <v>41</v>
      </c>
      <c r="CT357" s="14">
        <f t="shared" si="652"/>
        <v>4</v>
      </c>
      <c r="CU357" s="14">
        <f t="shared" si="653"/>
        <v>1102007</v>
      </c>
      <c r="CV357" s="14" t="str">
        <f>INDEX($O$6:$O$36,CR357)&amp;"-"&amp;INDEX(属性投放!$AB$7:$AB$36,CX357)&amp;"-魂火-"&amp;CZ357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701</v>
      </c>
      <c r="CZ357" s="14">
        <f>INDEX(属性投放!$AM$7:$AM$58,CS357)</f>
        <v>2</v>
      </c>
      <c r="DA357" s="14">
        <f t="shared" si="643"/>
        <v>41</v>
      </c>
      <c r="DB357" s="14">
        <f>INDEX(属性投放!$AN$7:$AN$58,DA357)</f>
        <v>122</v>
      </c>
      <c r="DC357" s="14" t="s">
        <v>702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703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704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4"/>
        <v>1102018</v>
      </c>
      <c r="DQ357" s="14" t="str">
        <f t="shared" si="645"/>
        <v>噬日13突</v>
      </c>
      <c r="DR357" s="14">
        <f t="shared" si="654"/>
        <v>3</v>
      </c>
      <c r="DS357" s="14">
        <f t="shared" si="655"/>
        <v>3</v>
      </c>
      <c r="DT357" s="14">
        <f t="shared" si="656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8"/>
        <v>2265</v>
      </c>
      <c r="EC357" s="14">
        <f t="shared" si="679"/>
        <v>2480</v>
      </c>
      <c r="ED357" s="14">
        <f t="shared" si="680"/>
        <v>2761</v>
      </c>
      <c r="EE357" s="14">
        <f t="shared" si="681"/>
        <v>2761</v>
      </c>
      <c r="EF357" s="14">
        <f t="shared" si="682"/>
        <v>2921</v>
      </c>
      <c r="EG357" s="14">
        <f t="shared" si="683"/>
        <v>1105</v>
      </c>
      <c r="EH357" s="14">
        <f t="shared" si="684"/>
        <v>1214</v>
      </c>
      <c r="EI357" s="14">
        <f t="shared" si="685"/>
        <v>1214</v>
      </c>
      <c r="EJ357" s="14">
        <f t="shared" si="686"/>
        <v>1345</v>
      </c>
      <c r="EK357" s="14">
        <f t="shared" si="687"/>
        <v>1418</v>
      </c>
      <c r="EL357" s="14">
        <f t="shared" si="688"/>
        <v>21950</v>
      </c>
      <c r="EM357" s="14">
        <f t="shared" si="689"/>
        <v>23900</v>
      </c>
      <c r="EN357" s="14">
        <f t="shared" si="690"/>
        <v>23900</v>
      </c>
      <c r="EO357" s="14">
        <f t="shared" si="691"/>
        <v>26510</v>
      </c>
      <c r="EP357" s="14">
        <f t="shared" si="692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  <c r="FF357" s="14">
        <f>INDEX(属性投放!$BP$6:$BP$85,(卡牌属性!$DU357-2)*20+卡牌属性!$DV357)</f>
        <v>350</v>
      </c>
      <c r="FG357" s="14">
        <f>INDEX(属性投放!$BP$6:$BP$85,(卡牌属性!$DU357-2)*20+卡牌属性!$DV357)</f>
        <v>350</v>
      </c>
      <c r="FH357" s="14">
        <f>INDEX(属性投放!$BP$6:$BP$85,(卡牌属性!$DU357-2)*20+卡牌属性!$DV357)</f>
        <v>350</v>
      </c>
      <c r="FI357" s="14">
        <f>INDEX(属性投放!$BP$6:$BP$85,(卡牌属性!$DU357-2)*20+卡牌属性!$DV357)</f>
        <v>350</v>
      </c>
      <c r="FJ357" s="14">
        <f>INDEX(属性投放!$BP$6:$BP$85,(卡牌属性!$DU357-2)*20+卡牌属性!$DV357)</f>
        <v>350</v>
      </c>
      <c r="FK357" s="14">
        <f>INDEX(属性投放!$BQ$6:$BQ$85,(卡牌属性!$DU357-2)*20+卡牌属性!$DV357)</f>
        <v>175</v>
      </c>
      <c r="FL357" s="14">
        <f>INDEX(属性投放!$BQ$6:$BQ$85,(卡牌属性!$DU357-2)*20+卡牌属性!$DV357)</f>
        <v>175</v>
      </c>
      <c r="FM357" s="14">
        <f>INDEX(属性投放!$BQ$6:$BQ$85,(卡牌属性!$DU357-2)*20+卡牌属性!$DV357)</f>
        <v>175</v>
      </c>
      <c r="FN357" s="14">
        <f>INDEX(属性投放!$BQ$6:$BQ$85,(卡牌属性!$DU357-2)*20+卡牌属性!$DV357)</f>
        <v>175</v>
      </c>
      <c r="FO357" s="14">
        <f>INDEX(属性投放!$BQ$6:$BQ$85,(卡牌属性!$DU357-2)*20+卡牌属性!$DV357)</f>
        <v>175</v>
      </c>
      <c r="FP357" s="14">
        <f>INDEX(属性投放!$BR$6:$BR$85,(卡牌属性!$DU357-2)*20+卡牌属性!$DV357)</f>
        <v>3500</v>
      </c>
      <c r="FQ357" s="14">
        <f>INDEX(属性投放!$BR$6:$BR$85,(卡牌属性!$DU357-2)*20+卡牌属性!$DV357)</f>
        <v>3500</v>
      </c>
      <c r="FR357" s="14">
        <f>INDEX(属性投放!$BR$6:$BR$85,(卡牌属性!$DU357-2)*20+卡牌属性!$DV357)</f>
        <v>3500</v>
      </c>
      <c r="FS357" s="14">
        <f>INDEX(属性投放!$BR$6:$BR$85,(卡牌属性!$DU357-2)*20+卡牌属性!$DV357)</f>
        <v>3500</v>
      </c>
      <c r="FT357" s="14">
        <f>INDEX(属性投放!$BR$6:$BR$85,(卡牌属性!$DU357-2)*20+卡牌属性!$DV357)</f>
        <v>3500</v>
      </c>
    </row>
    <row r="358" spans="31:176" ht="16.5" x14ac:dyDescent="0.2">
      <c r="AE358" s="13">
        <v>354</v>
      </c>
      <c r="AF358" s="13">
        <f t="shared" si="649"/>
        <v>18</v>
      </c>
      <c r="AG358" s="13">
        <f t="shared" si="628"/>
        <v>3</v>
      </c>
      <c r="AH358" s="14">
        <f t="shared" si="629"/>
        <v>1101020</v>
      </c>
      <c r="AI358" s="14" t="str">
        <f t="shared" si="630"/>
        <v>姬烟华14突</v>
      </c>
      <c r="AJ358" s="25" t="s">
        <v>162</v>
      </c>
      <c r="AK358" s="14">
        <v>35</v>
      </c>
      <c r="AL358" s="14">
        <f t="shared" si="631"/>
        <v>14</v>
      </c>
      <c r="AM358" s="14">
        <f>INDEX(属性投放!$DE$6:$DE$85,(卡牌属性!AG358-2)*20+卡牌属性!AL358)</f>
        <v>7071</v>
      </c>
      <c r="AN358" s="14">
        <f t="shared" si="672"/>
        <v>7071</v>
      </c>
      <c r="AO358" s="14">
        <f t="shared" si="672"/>
        <v>7071</v>
      </c>
      <c r="AP358" s="14">
        <f t="shared" si="672"/>
        <v>7071</v>
      </c>
      <c r="AQ358" s="14">
        <f t="shared" si="672"/>
        <v>7071</v>
      </c>
      <c r="AR358" s="14">
        <f>INDEX(属性投放!$DF$6:$DF$85,(卡牌属性!AG358-2)*20+卡牌属性!AL358)</f>
        <v>3508</v>
      </c>
      <c r="AS358" s="14">
        <f t="shared" si="673"/>
        <v>3508</v>
      </c>
      <c r="AT358" s="14">
        <f t="shared" si="673"/>
        <v>3508</v>
      </c>
      <c r="AU358" s="14">
        <f t="shared" si="673"/>
        <v>3508</v>
      </c>
      <c r="AV358" s="14">
        <f t="shared" si="673"/>
        <v>3508</v>
      </c>
      <c r="AW358" s="14">
        <f>INDEX(属性投放!$DG$6:$DG$85,(卡牌属性!AG358-2)*20+卡牌属性!AL358)</f>
        <v>35255</v>
      </c>
      <c r="AX358" s="14">
        <f t="shared" si="674"/>
        <v>35255</v>
      </c>
      <c r="AY358" s="14">
        <f t="shared" si="674"/>
        <v>35255</v>
      </c>
      <c r="AZ358" s="14">
        <f t="shared" si="674"/>
        <v>35255</v>
      </c>
      <c r="BA358" s="14">
        <f t="shared" si="674"/>
        <v>35255</v>
      </c>
      <c r="BB358" s="14">
        <f>INDEX(属性投放!$DK$6:$DK$85,(卡牌属性!AG358-2)*20+卡牌属性!AL358)</f>
        <v>211</v>
      </c>
      <c r="BC358" s="14">
        <f t="shared" si="675"/>
        <v>211</v>
      </c>
      <c r="BD358" s="14">
        <f t="shared" si="675"/>
        <v>211</v>
      </c>
      <c r="BE358" s="14">
        <f t="shared" si="675"/>
        <v>211</v>
      </c>
      <c r="BF358" s="14">
        <f t="shared" si="675"/>
        <v>211</v>
      </c>
      <c r="BG358" s="14">
        <f>INDEX(属性投放!$DL$6:$DL$85,(卡牌属性!AG358-2)*20+卡牌属性!AL358)</f>
        <v>106</v>
      </c>
      <c r="BH358" s="14">
        <f t="shared" si="676"/>
        <v>106</v>
      </c>
      <c r="BI358" s="14">
        <f t="shared" si="676"/>
        <v>106</v>
      </c>
      <c r="BJ358" s="14">
        <f t="shared" si="676"/>
        <v>106</v>
      </c>
      <c r="BK358" s="14">
        <f t="shared" si="676"/>
        <v>106</v>
      </c>
      <c r="BL358" s="14">
        <f>INDEX(属性投放!$DM$6:$DM$85,(卡牌属性!AG358-2)*20+卡牌属性!AL358)</f>
        <v>1055</v>
      </c>
      <c r="BM358" s="14">
        <f t="shared" si="677"/>
        <v>1055</v>
      </c>
      <c r="BN358" s="14">
        <f t="shared" si="677"/>
        <v>1055</v>
      </c>
      <c r="BO358" s="14">
        <f t="shared" si="677"/>
        <v>1055</v>
      </c>
      <c r="BP358" s="14">
        <f t="shared" si="677"/>
        <v>1055</v>
      </c>
      <c r="BU358" s="13">
        <v>354</v>
      </c>
      <c r="BV358" s="13">
        <f t="shared" si="638"/>
        <v>18</v>
      </c>
      <c r="BW358" s="14">
        <f t="shared" si="639"/>
        <v>2</v>
      </c>
      <c r="BX358" s="14">
        <f t="shared" si="640"/>
        <v>1102018</v>
      </c>
      <c r="BY358" s="14" t="str">
        <f t="shared" si="641"/>
        <v>噬日14突</v>
      </c>
      <c r="BZ358" s="25" t="s">
        <v>162</v>
      </c>
      <c r="CA358" s="14">
        <v>2</v>
      </c>
      <c r="CB358" s="14">
        <f t="shared" si="642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674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674</v>
      </c>
      <c r="CN358" s="14">
        <f>INDEX(属性投放!$BD$6:$BD$85,(BW358-2)*20+CB358)</f>
        <v>150</v>
      </c>
      <c r="CQ358" s="13">
        <v>354</v>
      </c>
      <c r="CR358" s="13">
        <f t="shared" si="650"/>
        <v>7</v>
      </c>
      <c r="CS358" s="13">
        <f t="shared" si="651"/>
        <v>42</v>
      </c>
      <c r="CT358" s="14">
        <f t="shared" si="652"/>
        <v>4</v>
      </c>
      <c r="CU358" s="14">
        <f t="shared" si="653"/>
        <v>1102007</v>
      </c>
      <c r="CV358" s="14" t="str">
        <f>INDEX($O$6:$O$36,CR358)&amp;"-"&amp;INDEX(属性投放!$AB$7:$AB$36,CX358)&amp;"-魂火-"&amp;CZ358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701</v>
      </c>
      <c r="CZ358" s="14">
        <f>INDEX(属性投放!$AM$7:$AM$58,CS358)</f>
        <v>3</v>
      </c>
      <c r="DA358" s="14">
        <f t="shared" si="643"/>
        <v>42</v>
      </c>
      <c r="DB358" s="14">
        <f>INDEX(属性投放!$AN$7:$AN$58,DA358)</f>
        <v>125</v>
      </c>
      <c r="DC358" s="14" t="s">
        <v>702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703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704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4"/>
        <v>1102018</v>
      </c>
      <c r="DQ358" s="14" t="str">
        <f t="shared" si="645"/>
        <v>噬日14突</v>
      </c>
      <c r="DR358" s="14">
        <f t="shared" si="654"/>
        <v>3</v>
      </c>
      <c r="DS358" s="14">
        <f t="shared" si="655"/>
        <v>3</v>
      </c>
      <c r="DT358" s="14">
        <f t="shared" si="656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8"/>
        <v>2735</v>
      </c>
      <c r="EC358" s="14">
        <f t="shared" si="679"/>
        <v>2990</v>
      </c>
      <c r="ED358" s="14">
        <f t="shared" si="680"/>
        <v>3311</v>
      </c>
      <c r="EE358" s="14">
        <f t="shared" si="681"/>
        <v>3311</v>
      </c>
      <c r="EF358" s="14">
        <f t="shared" si="682"/>
        <v>3479</v>
      </c>
      <c r="EG358" s="14">
        <f t="shared" si="683"/>
        <v>1344</v>
      </c>
      <c r="EH358" s="14">
        <f t="shared" si="684"/>
        <v>1469</v>
      </c>
      <c r="EI358" s="14">
        <f t="shared" si="685"/>
        <v>1469</v>
      </c>
      <c r="EJ358" s="14">
        <f t="shared" si="686"/>
        <v>1624</v>
      </c>
      <c r="EK358" s="14">
        <f t="shared" si="687"/>
        <v>1697</v>
      </c>
      <c r="EL358" s="14">
        <f t="shared" si="688"/>
        <v>26650</v>
      </c>
      <c r="EM358" s="14">
        <f t="shared" si="689"/>
        <v>29000</v>
      </c>
      <c r="EN358" s="14">
        <f t="shared" si="690"/>
        <v>29000</v>
      </c>
      <c r="EO358" s="14">
        <f t="shared" si="691"/>
        <v>32010</v>
      </c>
      <c r="EP358" s="14">
        <f t="shared" si="692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  <c r="FF358" s="14">
        <f>INDEX(属性投放!$BP$6:$BP$85,(卡牌属性!$DU358-2)*20+卡牌属性!$DV358)</f>
        <v>400</v>
      </c>
      <c r="FG358" s="14">
        <f>INDEX(属性投放!$BP$6:$BP$85,(卡牌属性!$DU358-2)*20+卡牌属性!$DV358)</f>
        <v>400</v>
      </c>
      <c r="FH358" s="14">
        <f>INDEX(属性投放!$BP$6:$BP$85,(卡牌属性!$DU358-2)*20+卡牌属性!$DV358)</f>
        <v>400</v>
      </c>
      <c r="FI358" s="14">
        <f>INDEX(属性投放!$BP$6:$BP$85,(卡牌属性!$DU358-2)*20+卡牌属性!$DV358)</f>
        <v>400</v>
      </c>
      <c r="FJ358" s="14">
        <f>INDEX(属性投放!$BP$6:$BP$85,(卡牌属性!$DU358-2)*20+卡牌属性!$DV358)</f>
        <v>400</v>
      </c>
      <c r="FK358" s="14">
        <f>INDEX(属性投放!$BQ$6:$BQ$85,(卡牌属性!$DU358-2)*20+卡牌属性!$DV358)</f>
        <v>200</v>
      </c>
      <c r="FL358" s="14">
        <f>INDEX(属性投放!$BQ$6:$BQ$85,(卡牌属性!$DU358-2)*20+卡牌属性!$DV358)</f>
        <v>200</v>
      </c>
      <c r="FM358" s="14">
        <f>INDEX(属性投放!$BQ$6:$BQ$85,(卡牌属性!$DU358-2)*20+卡牌属性!$DV358)</f>
        <v>200</v>
      </c>
      <c r="FN358" s="14">
        <f>INDEX(属性投放!$BQ$6:$BQ$85,(卡牌属性!$DU358-2)*20+卡牌属性!$DV358)</f>
        <v>200</v>
      </c>
      <c r="FO358" s="14">
        <f>INDEX(属性投放!$BQ$6:$BQ$85,(卡牌属性!$DU358-2)*20+卡牌属性!$DV358)</f>
        <v>200</v>
      </c>
      <c r="FP358" s="14">
        <f>INDEX(属性投放!$BR$6:$BR$85,(卡牌属性!$DU358-2)*20+卡牌属性!$DV358)</f>
        <v>4000</v>
      </c>
      <c r="FQ358" s="14">
        <f>INDEX(属性投放!$BR$6:$BR$85,(卡牌属性!$DU358-2)*20+卡牌属性!$DV358)</f>
        <v>4000</v>
      </c>
      <c r="FR358" s="14">
        <f>INDEX(属性投放!$BR$6:$BR$85,(卡牌属性!$DU358-2)*20+卡牌属性!$DV358)</f>
        <v>4000</v>
      </c>
      <c r="FS358" s="14">
        <f>INDEX(属性投放!$BR$6:$BR$85,(卡牌属性!$DU358-2)*20+卡牌属性!$DV358)</f>
        <v>4000</v>
      </c>
      <c r="FT358" s="14">
        <f>INDEX(属性投放!$BR$6:$BR$85,(卡牌属性!$DU358-2)*20+卡牌属性!$DV358)</f>
        <v>4000</v>
      </c>
    </row>
    <row r="359" spans="31:176" ht="16.5" x14ac:dyDescent="0.2">
      <c r="AE359" s="13">
        <v>355</v>
      </c>
      <c r="AF359" s="13">
        <f t="shared" si="649"/>
        <v>18</v>
      </c>
      <c r="AG359" s="13">
        <f t="shared" si="628"/>
        <v>3</v>
      </c>
      <c r="AH359" s="14">
        <f t="shared" si="629"/>
        <v>1101020</v>
      </c>
      <c r="AI359" s="14" t="str">
        <f t="shared" si="630"/>
        <v>姬烟华15突</v>
      </c>
      <c r="AJ359" s="25" t="s">
        <v>162</v>
      </c>
      <c r="AK359" s="14">
        <v>36</v>
      </c>
      <c r="AL359" s="14">
        <f t="shared" si="631"/>
        <v>15</v>
      </c>
      <c r="AM359" s="14">
        <f>INDEX(属性投放!$DE$6:$DE$85,(卡牌属性!AG359-2)*20+卡牌属性!AL359)</f>
        <v>7673</v>
      </c>
      <c r="AN359" s="14">
        <f t="shared" si="672"/>
        <v>7673</v>
      </c>
      <c r="AO359" s="14">
        <f t="shared" si="672"/>
        <v>7673</v>
      </c>
      <c r="AP359" s="14">
        <f t="shared" si="672"/>
        <v>7673</v>
      </c>
      <c r="AQ359" s="14">
        <f t="shared" si="672"/>
        <v>7673</v>
      </c>
      <c r="AR359" s="14">
        <f>INDEX(属性投放!$DF$6:$DF$85,(卡牌属性!AG359-2)*20+卡牌属性!AL359)</f>
        <v>3810</v>
      </c>
      <c r="AS359" s="14">
        <f t="shared" si="673"/>
        <v>3810</v>
      </c>
      <c r="AT359" s="14">
        <f t="shared" si="673"/>
        <v>3810</v>
      </c>
      <c r="AU359" s="14">
        <f t="shared" si="673"/>
        <v>3810</v>
      </c>
      <c r="AV359" s="14">
        <f t="shared" si="673"/>
        <v>3810</v>
      </c>
      <c r="AW359" s="14">
        <f>INDEX(属性投放!$DG$6:$DG$85,(卡牌属性!AG359-2)*20+卡牌属性!AL359)</f>
        <v>38265</v>
      </c>
      <c r="AX359" s="14">
        <f t="shared" si="674"/>
        <v>38265</v>
      </c>
      <c r="AY359" s="14">
        <f t="shared" si="674"/>
        <v>38265</v>
      </c>
      <c r="AZ359" s="14">
        <f t="shared" si="674"/>
        <v>38265</v>
      </c>
      <c r="BA359" s="14">
        <f t="shared" si="674"/>
        <v>38265</v>
      </c>
      <c r="BB359" s="14">
        <f>INDEX(属性投放!$DK$6:$DK$85,(卡牌属性!AG359-2)*20+卡牌属性!AL359)</f>
        <v>211</v>
      </c>
      <c r="BC359" s="14">
        <f t="shared" si="675"/>
        <v>211</v>
      </c>
      <c r="BD359" s="14">
        <f t="shared" si="675"/>
        <v>211</v>
      </c>
      <c r="BE359" s="14">
        <f t="shared" si="675"/>
        <v>211</v>
      </c>
      <c r="BF359" s="14">
        <f t="shared" si="675"/>
        <v>211</v>
      </c>
      <c r="BG359" s="14">
        <f>INDEX(属性投放!$DL$6:$DL$85,(卡牌属性!AG359-2)*20+卡牌属性!AL359)</f>
        <v>106</v>
      </c>
      <c r="BH359" s="14">
        <f t="shared" si="676"/>
        <v>106</v>
      </c>
      <c r="BI359" s="14">
        <f t="shared" si="676"/>
        <v>106</v>
      </c>
      <c r="BJ359" s="14">
        <f t="shared" si="676"/>
        <v>106</v>
      </c>
      <c r="BK359" s="14">
        <f t="shared" si="676"/>
        <v>106</v>
      </c>
      <c r="BL359" s="14">
        <f>INDEX(属性投放!$DM$6:$DM$85,(卡牌属性!AG359-2)*20+卡牌属性!AL359)</f>
        <v>1055</v>
      </c>
      <c r="BM359" s="14">
        <f t="shared" si="677"/>
        <v>1055</v>
      </c>
      <c r="BN359" s="14">
        <f t="shared" si="677"/>
        <v>1055</v>
      </c>
      <c r="BO359" s="14">
        <f t="shared" si="677"/>
        <v>1055</v>
      </c>
      <c r="BP359" s="14">
        <f t="shared" si="677"/>
        <v>1055</v>
      </c>
      <c r="BU359" s="13">
        <v>355</v>
      </c>
      <c r="BV359" s="13">
        <f t="shared" si="638"/>
        <v>18</v>
      </c>
      <c r="BW359" s="14">
        <f t="shared" si="639"/>
        <v>2</v>
      </c>
      <c r="BX359" s="14">
        <f t="shared" si="640"/>
        <v>1102018</v>
      </c>
      <c r="BY359" s="14" t="str">
        <f t="shared" si="641"/>
        <v>噬日15突</v>
      </c>
      <c r="BZ359" s="25" t="s">
        <v>162</v>
      </c>
      <c r="CA359" s="14">
        <v>2</v>
      </c>
      <c r="CB359" s="14">
        <f t="shared" si="642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674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674</v>
      </c>
      <c r="CN359" s="14">
        <f>INDEX(属性投放!$BD$6:$BD$85,(BW359-2)*20+CB359)</f>
        <v>150</v>
      </c>
      <c r="CQ359" s="13">
        <v>355</v>
      </c>
      <c r="CR359" s="13">
        <f t="shared" si="650"/>
        <v>7</v>
      </c>
      <c r="CS359" s="13">
        <f t="shared" si="651"/>
        <v>43</v>
      </c>
      <c r="CT359" s="14">
        <f t="shared" si="652"/>
        <v>4</v>
      </c>
      <c r="CU359" s="14">
        <f t="shared" si="653"/>
        <v>1102007</v>
      </c>
      <c r="CV359" s="14" t="str">
        <f>INDEX($O$6:$O$36,CR359)&amp;"-"&amp;INDEX(属性投放!$AB$7:$AB$36,CX359)&amp;"-魂火-"&amp;CZ359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701</v>
      </c>
      <c r="CZ359" s="14">
        <f>INDEX(属性投放!$AM$7:$AM$58,CS359)</f>
        <v>1</v>
      </c>
      <c r="DA359" s="14">
        <f t="shared" si="643"/>
        <v>43</v>
      </c>
      <c r="DB359" s="14">
        <f>INDEX(属性投放!$AN$7:$AN$58,DA359)</f>
        <v>127</v>
      </c>
      <c r="DC359" s="14" t="s">
        <v>702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703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704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4"/>
        <v>1102018</v>
      </c>
      <c r="DQ359" s="14" t="str">
        <f t="shared" si="645"/>
        <v>噬日15突</v>
      </c>
      <c r="DR359" s="14">
        <f t="shared" si="654"/>
        <v>3</v>
      </c>
      <c r="DS359" s="14">
        <f t="shared" si="655"/>
        <v>3</v>
      </c>
      <c r="DT359" s="14">
        <f t="shared" si="656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8"/>
        <v>3240</v>
      </c>
      <c r="EC359" s="14">
        <f t="shared" si="679"/>
        <v>3530</v>
      </c>
      <c r="ED359" s="14">
        <f t="shared" si="680"/>
        <v>3886</v>
      </c>
      <c r="EE359" s="14">
        <f t="shared" si="681"/>
        <v>3886</v>
      </c>
      <c r="EF359" s="14">
        <f t="shared" si="682"/>
        <v>4061</v>
      </c>
      <c r="EG359" s="14">
        <f t="shared" si="683"/>
        <v>1600</v>
      </c>
      <c r="EH359" s="14">
        <f t="shared" si="684"/>
        <v>1739</v>
      </c>
      <c r="EI359" s="14">
        <f t="shared" si="685"/>
        <v>1739</v>
      </c>
      <c r="EJ359" s="14">
        <f t="shared" si="686"/>
        <v>1915</v>
      </c>
      <c r="EK359" s="14">
        <f t="shared" si="687"/>
        <v>1988</v>
      </c>
      <c r="EL359" s="14">
        <f t="shared" si="688"/>
        <v>31700</v>
      </c>
      <c r="EM359" s="14">
        <f t="shared" si="689"/>
        <v>34400</v>
      </c>
      <c r="EN359" s="14">
        <f t="shared" si="690"/>
        <v>34400</v>
      </c>
      <c r="EO359" s="14">
        <f t="shared" si="691"/>
        <v>37760</v>
      </c>
      <c r="EP359" s="14">
        <f t="shared" si="692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  <c r="FF359" s="14">
        <f>INDEX(属性投放!$BP$6:$BP$85,(卡牌属性!$DU359-2)*20+卡牌属性!$DV359)</f>
        <v>700</v>
      </c>
      <c r="FG359" s="14">
        <f>INDEX(属性投放!$BP$6:$BP$85,(卡牌属性!$DU359-2)*20+卡牌属性!$DV359)</f>
        <v>700</v>
      </c>
      <c r="FH359" s="14">
        <f>INDEX(属性投放!$BP$6:$BP$85,(卡牌属性!$DU359-2)*20+卡牌属性!$DV359)</f>
        <v>700</v>
      </c>
      <c r="FI359" s="14">
        <f>INDEX(属性投放!$BP$6:$BP$85,(卡牌属性!$DU359-2)*20+卡牌属性!$DV359)</f>
        <v>700</v>
      </c>
      <c r="FJ359" s="14">
        <f>INDEX(属性投放!$BP$6:$BP$85,(卡牌属性!$DU359-2)*20+卡牌属性!$DV359)</f>
        <v>700</v>
      </c>
      <c r="FK359" s="14">
        <f>INDEX(属性投放!$BQ$6:$BQ$85,(卡牌属性!$DU359-2)*20+卡牌属性!$DV359)</f>
        <v>350</v>
      </c>
      <c r="FL359" s="14">
        <f>INDEX(属性投放!$BQ$6:$BQ$85,(卡牌属性!$DU359-2)*20+卡牌属性!$DV359)</f>
        <v>350</v>
      </c>
      <c r="FM359" s="14">
        <f>INDEX(属性投放!$BQ$6:$BQ$85,(卡牌属性!$DU359-2)*20+卡牌属性!$DV359)</f>
        <v>350</v>
      </c>
      <c r="FN359" s="14">
        <f>INDEX(属性投放!$BQ$6:$BQ$85,(卡牌属性!$DU359-2)*20+卡牌属性!$DV359)</f>
        <v>350</v>
      </c>
      <c r="FO359" s="14">
        <f>INDEX(属性投放!$BQ$6:$BQ$85,(卡牌属性!$DU359-2)*20+卡牌属性!$DV359)</f>
        <v>350</v>
      </c>
      <c r="FP359" s="14">
        <f>INDEX(属性投放!$BR$6:$BR$85,(卡牌属性!$DU359-2)*20+卡牌属性!$DV359)</f>
        <v>7000</v>
      </c>
      <c r="FQ359" s="14">
        <f>INDEX(属性投放!$BR$6:$BR$85,(卡牌属性!$DU359-2)*20+卡牌属性!$DV359)</f>
        <v>7000</v>
      </c>
      <c r="FR359" s="14">
        <f>INDEX(属性投放!$BR$6:$BR$85,(卡牌属性!$DU359-2)*20+卡牌属性!$DV359)</f>
        <v>7000</v>
      </c>
      <c r="FS359" s="14">
        <f>INDEX(属性投放!$BR$6:$BR$85,(卡牌属性!$DU359-2)*20+卡牌属性!$DV359)</f>
        <v>7000</v>
      </c>
      <c r="FT359" s="14">
        <f>INDEX(属性投放!$BR$6:$BR$85,(卡牌属性!$DU359-2)*20+卡牌属性!$DV359)</f>
        <v>7000</v>
      </c>
    </row>
    <row r="360" spans="31:176" ht="16.5" x14ac:dyDescent="0.2">
      <c r="AE360" s="13">
        <v>356</v>
      </c>
      <c r="AF360" s="13">
        <f t="shared" si="649"/>
        <v>18</v>
      </c>
      <c r="AG360" s="13">
        <f t="shared" si="628"/>
        <v>3</v>
      </c>
      <c r="AH360" s="14">
        <f t="shared" si="629"/>
        <v>1101020</v>
      </c>
      <c r="AI360" s="14" t="str">
        <f t="shared" si="630"/>
        <v>姬烟华16突</v>
      </c>
      <c r="AJ360" s="25" t="s">
        <v>162</v>
      </c>
      <c r="AK360" s="14">
        <v>37</v>
      </c>
      <c r="AL360" s="14">
        <f t="shared" si="631"/>
        <v>16</v>
      </c>
      <c r="AM360" s="14">
        <f>INDEX(属性投放!$DE$6:$DE$85,(卡牌属性!AG360-2)*20+卡牌属性!AL360)</f>
        <v>13550</v>
      </c>
      <c r="AN360" s="14">
        <f t="shared" si="672"/>
        <v>13550</v>
      </c>
      <c r="AO360" s="14">
        <f t="shared" si="672"/>
        <v>13550</v>
      </c>
      <c r="AP360" s="14">
        <f t="shared" si="672"/>
        <v>13550</v>
      </c>
      <c r="AQ360" s="14">
        <f t="shared" si="672"/>
        <v>13550</v>
      </c>
      <c r="AR360" s="14">
        <f>INDEX(属性投放!$DF$6:$DF$85,(卡牌属性!AG360-2)*20+卡牌属性!AL360)</f>
        <v>6762</v>
      </c>
      <c r="AS360" s="14">
        <f t="shared" si="673"/>
        <v>6762</v>
      </c>
      <c r="AT360" s="14">
        <f t="shared" si="673"/>
        <v>6762</v>
      </c>
      <c r="AU360" s="14">
        <f t="shared" si="673"/>
        <v>6762</v>
      </c>
      <c r="AV360" s="14">
        <f t="shared" si="673"/>
        <v>6762</v>
      </c>
      <c r="AW360" s="14">
        <f>INDEX(属性投放!$DG$6:$DG$85,(卡牌属性!AG360-2)*20+卡牌属性!AL360)</f>
        <v>67650</v>
      </c>
      <c r="AX360" s="14">
        <f t="shared" si="674"/>
        <v>67650</v>
      </c>
      <c r="AY360" s="14">
        <f t="shared" si="674"/>
        <v>67650</v>
      </c>
      <c r="AZ360" s="14">
        <f t="shared" si="674"/>
        <v>67650</v>
      </c>
      <c r="BA360" s="14">
        <f t="shared" si="674"/>
        <v>67650</v>
      </c>
      <c r="BB360" s="14">
        <f>INDEX(属性投放!$DK$6:$DK$85,(卡牌属性!AG360-2)*20+卡牌属性!AL360)</f>
        <v>314</v>
      </c>
      <c r="BC360" s="14">
        <f t="shared" si="675"/>
        <v>314</v>
      </c>
      <c r="BD360" s="14">
        <f t="shared" si="675"/>
        <v>314</v>
      </c>
      <c r="BE360" s="14">
        <f t="shared" si="675"/>
        <v>314</v>
      </c>
      <c r="BF360" s="14">
        <f t="shared" si="675"/>
        <v>314</v>
      </c>
      <c r="BG360" s="14">
        <f>INDEX(属性投放!$DL$6:$DL$85,(卡牌属性!AG360-2)*20+卡牌属性!AL360)</f>
        <v>157</v>
      </c>
      <c r="BH360" s="14">
        <f t="shared" si="676"/>
        <v>157</v>
      </c>
      <c r="BI360" s="14">
        <f t="shared" si="676"/>
        <v>157</v>
      </c>
      <c r="BJ360" s="14">
        <f t="shared" si="676"/>
        <v>157</v>
      </c>
      <c r="BK360" s="14">
        <f t="shared" si="676"/>
        <v>157</v>
      </c>
      <c r="BL360" s="14">
        <f>INDEX(属性投放!$DM$6:$DM$85,(卡牌属性!AG360-2)*20+卡牌属性!AL360)</f>
        <v>1570</v>
      </c>
      <c r="BM360" s="14">
        <f t="shared" si="677"/>
        <v>1570</v>
      </c>
      <c r="BN360" s="14">
        <f t="shared" si="677"/>
        <v>1570</v>
      </c>
      <c r="BO360" s="14">
        <f t="shared" si="677"/>
        <v>1570</v>
      </c>
      <c r="BP360" s="14">
        <f t="shared" si="677"/>
        <v>1570</v>
      </c>
      <c r="BU360" s="13">
        <v>356</v>
      </c>
      <c r="BV360" s="13">
        <f t="shared" si="638"/>
        <v>18</v>
      </c>
      <c r="BW360" s="14">
        <f t="shared" si="639"/>
        <v>2</v>
      </c>
      <c r="BX360" s="14">
        <f t="shared" si="640"/>
        <v>1102018</v>
      </c>
      <c r="BY360" s="14" t="str">
        <f t="shared" si="641"/>
        <v>噬日16突</v>
      </c>
      <c r="BZ360" s="25" t="s">
        <v>162</v>
      </c>
      <c r="CA360" s="14">
        <v>2</v>
      </c>
      <c r="CB360" s="14">
        <f t="shared" si="642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674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674</v>
      </c>
      <c r="CN360" s="14">
        <f>INDEX(属性投放!$BD$6:$BD$85,(BW360-2)*20+CB360)</f>
        <v>200</v>
      </c>
      <c r="CQ360" s="13">
        <v>356</v>
      </c>
      <c r="CR360" s="13">
        <f t="shared" si="650"/>
        <v>7</v>
      </c>
      <c r="CS360" s="13">
        <f t="shared" si="651"/>
        <v>44</v>
      </c>
      <c r="CT360" s="14">
        <f t="shared" si="652"/>
        <v>4</v>
      </c>
      <c r="CU360" s="14">
        <f t="shared" si="653"/>
        <v>1102007</v>
      </c>
      <c r="CV360" s="14" t="str">
        <f>INDEX($O$6:$O$36,CR360)&amp;"-"&amp;INDEX(属性投放!$AB$7:$AB$36,CX360)&amp;"-魂火-"&amp;CZ360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701</v>
      </c>
      <c r="CZ360" s="14">
        <f>INDEX(属性投放!$AM$7:$AM$58,CS360)</f>
        <v>2</v>
      </c>
      <c r="DA360" s="14">
        <f t="shared" si="643"/>
        <v>44</v>
      </c>
      <c r="DB360" s="14">
        <f>INDEX(属性投放!$AN$7:$AN$58,DA360)</f>
        <v>130</v>
      </c>
      <c r="DC360" s="14" t="s">
        <v>702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703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704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4"/>
        <v>1102018</v>
      </c>
      <c r="DQ360" s="14" t="str">
        <f t="shared" si="645"/>
        <v>噬日16突</v>
      </c>
      <c r="DR360" s="14">
        <f t="shared" si="654"/>
        <v>3</v>
      </c>
      <c r="DS360" s="14">
        <f t="shared" si="655"/>
        <v>3</v>
      </c>
      <c r="DT360" s="14">
        <f t="shared" si="656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8"/>
        <v>4060</v>
      </c>
      <c r="EC360" s="14">
        <f t="shared" si="679"/>
        <v>4390</v>
      </c>
      <c r="ED360" s="14">
        <f t="shared" si="680"/>
        <v>4786</v>
      </c>
      <c r="EE360" s="14">
        <f t="shared" si="681"/>
        <v>4786</v>
      </c>
      <c r="EF360" s="14">
        <f t="shared" si="682"/>
        <v>4969</v>
      </c>
      <c r="EG360" s="14">
        <f t="shared" si="683"/>
        <v>2014</v>
      </c>
      <c r="EH360" s="14">
        <f t="shared" si="684"/>
        <v>2169</v>
      </c>
      <c r="EI360" s="14">
        <f t="shared" si="685"/>
        <v>2169</v>
      </c>
      <c r="EJ360" s="14">
        <f t="shared" si="686"/>
        <v>2369</v>
      </c>
      <c r="EK360" s="14">
        <f t="shared" si="687"/>
        <v>2442</v>
      </c>
      <c r="EL360" s="14">
        <f t="shared" si="688"/>
        <v>39900</v>
      </c>
      <c r="EM360" s="14">
        <f t="shared" si="689"/>
        <v>43000</v>
      </c>
      <c r="EN360" s="14">
        <f t="shared" si="690"/>
        <v>43000</v>
      </c>
      <c r="EO360" s="14">
        <f t="shared" si="691"/>
        <v>46760</v>
      </c>
      <c r="EP360" s="14">
        <f t="shared" si="692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  <c r="FF360" s="14">
        <f>INDEX(属性投放!$BP$6:$BP$85,(卡牌属性!$DU360-2)*20+卡牌属性!$DV360)</f>
        <v>700</v>
      </c>
      <c r="FG360" s="14">
        <f>INDEX(属性投放!$BP$6:$BP$85,(卡牌属性!$DU360-2)*20+卡牌属性!$DV360)</f>
        <v>700</v>
      </c>
      <c r="FH360" s="14">
        <f>INDEX(属性投放!$BP$6:$BP$85,(卡牌属性!$DU360-2)*20+卡牌属性!$DV360)</f>
        <v>700</v>
      </c>
      <c r="FI360" s="14">
        <f>INDEX(属性投放!$BP$6:$BP$85,(卡牌属性!$DU360-2)*20+卡牌属性!$DV360)</f>
        <v>700</v>
      </c>
      <c r="FJ360" s="14">
        <f>INDEX(属性投放!$BP$6:$BP$85,(卡牌属性!$DU360-2)*20+卡牌属性!$DV360)</f>
        <v>700</v>
      </c>
      <c r="FK360" s="14">
        <f>INDEX(属性投放!$BQ$6:$BQ$85,(卡牌属性!$DU360-2)*20+卡牌属性!$DV360)</f>
        <v>350</v>
      </c>
      <c r="FL360" s="14">
        <f>INDEX(属性投放!$BQ$6:$BQ$85,(卡牌属性!$DU360-2)*20+卡牌属性!$DV360)</f>
        <v>350</v>
      </c>
      <c r="FM360" s="14">
        <f>INDEX(属性投放!$BQ$6:$BQ$85,(卡牌属性!$DU360-2)*20+卡牌属性!$DV360)</f>
        <v>350</v>
      </c>
      <c r="FN360" s="14">
        <f>INDEX(属性投放!$BQ$6:$BQ$85,(卡牌属性!$DU360-2)*20+卡牌属性!$DV360)</f>
        <v>350</v>
      </c>
      <c r="FO360" s="14">
        <f>INDEX(属性投放!$BQ$6:$BQ$85,(卡牌属性!$DU360-2)*20+卡牌属性!$DV360)</f>
        <v>350</v>
      </c>
      <c r="FP360" s="14">
        <f>INDEX(属性投放!$BR$6:$BR$85,(卡牌属性!$DU360-2)*20+卡牌属性!$DV360)</f>
        <v>7000</v>
      </c>
      <c r="FQ360" s="14">
        <f>INDEX(属性投放!$BR$6:$BR$85,(卡牌属性!$DU360-2)*20+卡牌属性!$DV360)</f>
        <v>7000</v>
      </c>
      <c r="FR360" s="14">
        <f>INDEX(属性投放!$BR$6:$BR$85,(卡牌属性!$DU360-2)*20+卡牌属性!$DV360)</f>
        <v>7000</v>
      </c>
      <c r="FS360" s="14">
        <f>INDEX(属性投放!$BR$6:$BR$85,(卡牌属性!$DU360-2)*20+卡牌属性!$DV360)</f>
        <v>7000</v>
      </c>
      <c r="FT360" s="14">
        <f>INDEX(属性投放!$BR$6:$BR$85,(卡牌属性!$DU360-2)*20+卡牌属性!$DV360)</f>
        <v>7000</v>
      </c>
    </row>
    <row r="361" spans="31:176" ht="16.5" x14ac:dyDescent="0.2">
      <c r="AE361" s="13">
        <v>357</v>
      </c>
      <c r="AF361" s="13">
        <f t="shared" si="649"/>
        <v>18</v>
      </c>
      <c r="AG361" s="13">
        <f t="shared" si="628"/>
        <v>3</v>
      </c>
      <c r="AH361" s="14">
        <f t="shared" si="629"/>
        <v>1101020</v>
      </c>
      <c r="AI361" s="14" t="str">
        <f t="shared" si="630"/>
        <v>姬烟华17突</v>
      </c>
      <c r="AJ361" s="25" t="s">
        <v>162</v>
      </c>
      <c r="AK361" s="14">
        <v>38</v>
      </c>
      <c r="AL361" s="14">
        <f t="shared" si="631"/>
        <v>17</v>
      </c>
      <c r="AM361" s="14">
        <f>INDEX(属性投放!$DE$6:$DE$85,(卡牌属性!AG361-2)*20+卡牌属性!AL361)</f>
        <v>14671</v>
      </c>
      <c r="AN361" s="14">
        <f t="shared" si="672"/>
        <v>14671</v>
      </c>
      <c r="AO361" s="14">
        <f t="shared" si="672"/>
        <v>14671</v>
      </c>
      <c r="AP361" s="14">
        <f t="shared" si="672"/>
        <v>14671</v>
      </c>
      <c r="AQ361" s="14">
        <f t="shared" si="672"/>
        <v>14671</v>
      </c>
      <c r="AR361" s="14">
        <f>INDEX(属性投放!$DF$6:$DF$85,(卡牌属性!AG361-2)*20+卡牌属性!AL361)</f>
        <v>7323</v>
      </c>
      <c r="AS361" s="14">
        <f t="shared" si="673"/>
        <v>7323</v>
      </c>
      <c r="AT361" s="14">
        <f t="shared" si="673"/>
        <v>7323</v>
      </c>
      <c r="AU361" s="14">
        <f t="shared" si="673"/>
        <v>7323</v>
      </c>
      <c r="AV361" s="14">
        <f t="shared" si="673"/>
        <v>7323</v>
      </c>
      <c r="AW361" s="14">
        <f>INDEX(属性投放!$DG$6:$DG$85,(卡牌属性!AG361-2)*20+卡牌属性!AL361)</f>
        <v>73255</v>
      </c>
      <c r="AX361" s="14">
        <f t="shared" si="674"/>
        <v>73255</v>
      </c>
      <c r="AY361" s="14">
        <f t="shared" si="674"/>
        <v>73255</v>
      </c>
      <c r="AZ361" s="14">
        <f t="shared" si="674"/>
        <v>73255</v>
      </c>
      <c r="BA361" s="14">
        <f t="shared" si="674"/>
        <v>73255</v>
      </c>
      <c r="BB361" s="14">
        <f>INDEX(属性投放!$DK$6:$DK$85,(卡牌属性!AG361-2)*20+卡牌属性!AL361)</f>
        <v>314</v>
      </c>
      <c r="BC361" s="14">
        <f t="shared" si="675"/>
        <v>314</v>
      </c>
      <c r="BD361" s="14">
        <f t="shared" si="675"/>
        <v>314</v>
      </c>
      <c r="BE361" s="14">
        <f t="shared" si="675"/>
        <v>314</v>
      </c>
      <c r="BF361" s="14">
        <f t="shared" si="675"/>
        <v>314</v>
      </c>
      <c r="BG361" s="14">
        <f>INDEX(属性投放!$DL$6:$DL$85,(卡牌属性!AG361-2)*20+卡牌属性!AL361)</f>
        <v>157</v>
      </c>
      <c r="BH361" s="14">
        <f t="shared" si="676"/>
        <v>157</v>
      </c>
      <c r="BI361" s="14">
        <f t="shared" si="676"/>
        <v>157</v>
      </c>
      <c r="BJ361" s="14">
        <f t="shared" si="676"/>
        <v>157</v>
      </c>
      <c r="BK361" s="14">
        <f t="shared" si="676"/>
        <v>157</v>
      </c>
      <c r="BL361" s="14">
        <f>INDEX(属性投放!$DM$6:$DM$85,(卡牌属性!AG361-2)*20+卡牌属性!AL361)</f>
        <v>1570</v>
      </c>
      <c r="BM361" s="14">
        <f t="shared" si="677"/>
        <v>1570</v>
      </c>
      <c r="BN361" s="14">
        <f t="shared" si="677"/>
        <v>1570</v>
      </c>
      <c r="BO361" s="14">
        <f t="shared" si="677"/>
        <v>1570</v>
      </c>
      <c r="BP361" s="14">
        <f t="shared" si="677"/>
        <v>1570</v>
      </c>
      <c r="BU361" s="13">
        <v>357</v>
      </c>
      <c r="BV361" s="13">
        <f t="shared" si="638"/>
        <v>18</v>
      </c>
      <c r="BW361" s="14">
        <f t="shared" si="639"/>
        <v>2</v>
      </c>
      <c r="BX361" s="14">
        <f t="shared" si="640"/>
        <v>1102018</v>
      </c>
      <c r="BY361" s="14" t="str">
        <f t="shared" si="641"/>
        <v>噬日17突</v>
      </c>
      <c r="BZ361" s="25" t="s">
        <v>162</v>
      </c>
      <c r="CA361" s="14">
        <v>2</v>
      </c>
      <c r="CB361" s="14">
        <f t="shared" si="642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674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674</v>
      </c>
      <c r="CN361" s="14">
        <f>INDEX(属性投放!$BD$6:$BD$85,(BW361-2)*20+CB361)</f>
        <v>200</v>
      </c>
      <c r="CQ361" s="13">
        <v>357</v>
      </c>
      <c r="CR361" s="13">
        <f t="shared" si="650"/>
        <v>7</v>
      </c>
      <c r="CS361" s="13">
        <f t="shared" si="651"/>
        <v>45</v>
      </c>
      <c r="CT361" s="14">
        <f t="shared" si="652"/>
        <v>4</v>
      </c>
      <c r="CU361" s="14">
        <f t="shared" si="653"/>
        <v>1102007</v>
      </c>
      <c r="CV361" s="14" t="str">
        <f>INDEX($O$6:$O$36,CR361)&amp;"-"&amp;INDEX(属性投放!$AB$7:$AB$36,CX361)&amp;"-魂火-"&amp;CZ361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701</v>
      </c>
      <c r="CZ361" s="14">
        <f>INDEX(属性投放!$AM$7:$AM$58,CS361)</f>
        <v>3</v>
      </c>
      <c r="DA361" s="14">
        <f t="shared" si="643"/>
        <v>45</v>
      </c>
      <c r="DB361" s="14">
        <f>INDEX(属性投放!$AN$7:$AN$58,DA361)</f>
        <v>132</v>
      </c>
      <c r="DC361" s="14" t="s">
        <v>702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703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704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4"/>
        <v>1102018</v>
      </c>
      <c r="DQ361" s="14" t="str">
        <f t="shared" si="645"/>
        <v>噬日17突</v>
      </c>
      <c r="DR361" s="14">
        <f t="shared" si="654"/>
        <v>3</v>
      </c>
      <c r="DS361" s="14">
        <f t="shared" si="655"/>
        <v>3</v>
      </c>
      <c r="DT361" s="14">
        <f t="shared" si="656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8"/>
        <v>4900</v>
      </c>
      <c r="EC361" s="14">
        <f t="shared" si="679"/>
        <v>5265</v>
      </c>
      <c r="ED361" s="14">
        <f t="shared" si="680"/>
        <v>5696</v>
      </c>
      <c r="EE361" s="14">
        <f t="shared" si="681"/>
        <v>5696</v>
      </c>
      <c r="EF361" s="14">
        <f t="shared" si="682"/>
        <v>5914</v>
      </c>
      <c r="EG361" s="14">
        <f t="shared" si="683"/>
        <v>2434</v>
      </c>
      <c r="EH361" s="14">
        <f t="shared" si="684"/>
        <v>2610</v>
      </c>
      <c r="EI361" s="14">
        <f t="shared" si="685"/>
        <v>2610</v>
      </c>
      <c r="EJ361" s="14">
        <f t="shared" si="686"/>
        <v>2824</v>
      </c>
      <c r="EK361" s="14">
        <f t="shared" si="687"/>
        <v>2918</v>
      </c>
      <c r="EL361" s="14">
        <f t="shared" si="688"/>
        <v>48300</v>
      </c>
      <c r="EM361" s="14">
        <f t="shared" si="689"/>
        <v>51750</v>
      </c>
      <c r="EN361" s="14">
        <f t="shared" si="690"/>
        <v>51750</v>
      </c>
      <c r="EO361" s="14">
        <f t="shared" si="691"/>
        <v>55860</v>
      </c>
      <c r="EP361" s="14">
        <f t="shared" si="692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  <c r="FF361" s="14">
        <f>INDEX(属性投放!$BP$6:$BP$85,(卡牌属性!$DU361-2)*20+卡牌属性!$DV361)</f>
        <v>800</v>
      </c>
      <c r="FG361" s="14">
        <f>INDEX(属性投放!$BP$6:$BP$85,(卡牌属性!$DU361-2)*20+卡牌属性!$DV361)</f>
        <v>800</v>
      </c>
      <c r="FH361" s="14">
        <f>INDEX(属性投放!$BP$6:$BP$85,(卡牌属性!$DU361-2)*20+卡牌属性!$DV361)</f>
        <v>800</v>
      </c>
      <c r="FI361" s="14">
        <f>INDEX(属性投放!$BP$6:$BP$85,(卡牌属性!$DU361-2)*20+卡牌属性!$DV361)</f>
        <v>800</v>
      </c>
      <c r="FJ361" s="14">
        <f>INDEX(属性投放!$BP$6:$BP$85,(卡牌属性!$DU361-2)*20+卡牌属性!$DV361)</f>
        <v>800</v>
      </c>
      <c r="FK361" s="14">
        <f>INDEX(属性投放!$BQ$6:$BQ$85,(卡牌属性!$DU361-2)*20+卡牌属性!$DV361)</f>
        <v>400</v>
      </c>
      <c r="FL361" s="14">
        <f>INDEX(属性投放!$BQ$6:$BQ$85,(卡牌属性!$DU361-2)*20+卡牌属性!$DV361)</f>
        <v>400</v>
      </c>
      <c r="FM361" s="14">
        <f>INDEX(属性投放!$BQ$6:$BQ$85,(卡牌属性!$DU361-2)*20+卡牌属性!$DV361)</f>
        <v>400</v>
      </c>
      <c r="FN361" s="14">
        <f>INDEX(属性投放!$BQ$6:$BQ$85,(卡牌属性!$DU361-2)*20+卡牌属性!$DV361)</f>
        <v>400</v>
      </c>
      <c r="FO361" s="14">
        <f>INDEX(属性投放!$BQ$6:$BQ$85,(卡牌属性!$DU361-2)*20+卡牌属性!$DV361)</f>
        <v>400</v>
      </c>
      <c r="FP361" s="14">
        <f>INDEX(属性投放!$BR$6:$BR$85,(卡牌属性!$DU361-2)*20+卡牌属性!$DV361)</f>
        <v>8000</v>
      </c>
      <c r="FQ361" s="14">
        <f>INDEX(属性投放!$BR$6:$BR$85,(卡牌属性!$DU361-2)*20+卡牌属性!$DV361)</f>
        <v>8000</v>
      </c>
      <c r="FR361" s="14">
        <f>INDEX(属性投放!$BR$6:$BR$85,(卡牌属性!$DU361-2)*20+卡牌属性!$DV361)</f>
        <v>8000</v>
      </c>
      <c r="FS361" s="14">
        <f>INDEX(属性投放!$BR$6:$BR$85,(卡牌属性!$DU361-2)*20+卡牌属性!$DV361)</f>
        <v>8000</v>
      </c>
      <c r="FT361" s="14">
        <f>INDEX(属性投放!$BR$6:$BR$85,(卡牌属性!$DU361-2)*20+卡牌属性!$DV361)</f>
        <v>8000</v>
      </c>
    </row>
    <row r="362" spans="31:176" ht="16.5" x14ac:dyDescent="0.2">
      <c r="AE362" s="13">
        <v>358</v>
      </c>
      <c r="AF362" s="13">
        <f t="shared" si="649"/>
        <v>18</v>
      </c>
      <c r="AG362" s="13">
        <f t="shared" si="628"/>
        <v>3</v>
      </c>
      <c r="AH362" s="14">
        <f t="shared" si="629"/>
        <v>1101020</v>
      </c>
      <c r="AI362" s="14" t="str">
        <f t="shared" si="630"/>
        <v>姬烟华18突</v>
      </c>
      <c r="AJ362" s="25" t="s">
        <v>162</v>
      </c>
      <c r="AK362" s="14">
        <v>39</v>
      </c>
      <c r="AL362" s="14">
        <f t="shared" si="631"/>
        <v>18</v>
      </c>
      <c r="AM362" s="14">
        <f>INDEX(属性投放!$DE$6:$DE$85,(卡牌属性!AG362-2)*20+卡牌属性!AL362)</f>
        <v>15792</v>
      </c>
      <c r="AN362" s="14">
        <f t="shared" si="672"/>
        <v>15792</v>
      </c>
      <c r="AO362" s="14">
        <f t="shared" si="672"/>
        <v>15792</v>
      </c>
      <c r="AP362" s="14">
        <f t="shared" si="672"/>
        <v>15792</v>
      </c>
      <c r="AQ362" s="14">
        <f t="shared" si="672"/>
        <v>15792</v>
      </c>
      <c r="AR362" s="14">
        <f>INDEX(属性投放!$DF$6:$DF$85,(卡牌属性!AG362-2)*20+卡牌属性!AL362)</f>
        <v>7884</v>
      </c>
      <c r="AS362" s="14">
        <f t="shared" si="673"/>
        <v>7884</v>
      </c>
      <c r="AT362" s="14">
        <f t="shared" si="673"/>
        <v>7884</v>
      </c>
      <c r="AU362" s="14">
        <f t="shared" si="673"/>
        <v>7884</v>
      </c>
      <c r="AV362" s="14">
        <f t="shared" si="673"/>
        <v>7884</v>
      </c>
      <c r="AW362" s="14">
        <f>INDEX(属性投放!$DG$6:$DG$85,(卡牌属性!AG362-2)*20+卡牌属性!AL362)</f>
        <v>78860</v>
      </c>
      <c r="AX362" s="14">
        <f t="shared" si="674"/>
        <v>78860</v>
      </c>
      <c r="AY362" s="14">
        <f t="shared" si="674"/>
        <v>78860</v>
      </c>
      <c r="AZ362" s="14">
        <f t="shared" si="674"/>
        <v>78860</v>
      </c>
      <c r="BA362" s="14">
        <f t="shared" si="674"/>
        <v>78860</v>
      </c>
      <c r="BB362" s="14">
        <f>INDEX(属性投放!$DK$6:$DK$85,(卡牌属性!AG362-2)*20+卡牌属性!AL362)</f>
        <v>314</v>
      </c>
      <c r="BC362" s="14">
        <f t="shared" si="675"/>
        <v>314</v>
      </c>
      <c r="BD362" s="14">
        <f t="shared" si="675"/>
        <v>314</v>
      </c>
      <c r="BE362" s="14">
        <f t="shared" si="675"/>
        <v>314</v>
      </c>
      <c r="BF362" s="14">
        <f t="shared" si="675"/>
        <v>314</v>
      </c>
      <c r="BG362" s="14">
        <f>INDEX(属性投放!$DL$6:$DL$85,(卡牌属性!AG362-2)*20+卡牌属性!AL362)</f>
        <v>157</v>
      </c>
      <c r="BH362" s="14">
        <f t="shared" si="676"/>
        <v>157</v>
      </c>
      <c r="BI362" s="14">
        <f t="shared" si="676"/>
        <v>157</v>
      </c>
      <c r="BJ362" s="14">
        <f t="shared" si="676"/>
        <v>157</v>
      </c>
      <c r="BK362" s="14">
        <f t="shared" si="676"/>
        <v>157</v>
      </c>
      <c r="BL362" s="14">
        <f>INDEX(属性投放!$DM$6:$DM$85,(卡牌属性!AG362-2)*20+卡牌属性!AL362)</f>
        <v>1570</v>
      </c>
      <c r="BM362" s="14">
        <f t="shared" si="677"/>
        <v>1570</v>
      </c>
      <c r="BN362" s="14">
        <f t="shared" si="677"/>
        <v>1570</v>
      </c>
      <c r="BO362" s="14">
        <f t="shared" si="677"/>
        <v>1570</v>
      </c>
      <c r="BP362" s="14">
        <f t="shared" si="677"/>
        <v>1570</v>
      </c>
      <c r="BU362" s="13">
        <v>358</v>
      </c>
      <c r="BV362" s="13">
        <f t="shared" si="638"/>
        <v>18</v>
      </c>
      <c r="BW362" s="14">
        <f t="shared" si="639"/>
        <v>2</v>
      </c>
      <c r="BX362" s="14">
        <f t="shared" si="640"/>
        <v>1102018</v>
      </c>
      <c r="BY362" s="14" t="str">
        <f t="shared" si="641"/>
        <v>噬日18突</v>
      </c>
      <c r="BZ362" s="25" t="s">
        <v>162</v>
      </c>
      <c r="CA362" s="14">
        <v>2</v>
      </c>
      <c r="CB362" s="14">
        <f t="shared" si="642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674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674</v>
      </c>
      <c r="CN362" s="14">
        <f>INDEX(属性投放!$BD$6:$BD$85,(BW362-2)*20+CB362)</f>
        <v>200</v>
      </c>
      <c r="CQ362" s="13">
        <v>358</v>
      </c>
      <c r="CR362" s="13">
        <f t="shared" si="650"/>
        <v>7</v>
      </c>
      <c r="CS362" s="13">
        <f t="shared" si="651"/>
        <v>46</v>
      </c>
      <c r="CT362" s="14">
        <f t="shared" si="652"/>
        <v>4</v>
      </c>
      <c r="CU362" s="14">
        <f t="shared" si="653"/>
        <v>1102007</v>
      </c>
      <c r="CV362" s="14" t="str">
        <f>INDEX($O$6:$O$36,CR362)&amp;"-"&amp;INDEX(属性投放!$AB$7:$AB$36,CX362)&amp;"-魂火-"&amp;CZ362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701</v>
      </c>
      <c r="CZ362" s="14">
        <f>INDEX(属性投放!$AM$7:$AM$58,CS362)</f>
        <v>1</v>
      </c>
      <c r="DA362" s="14">
        <f t="shared" si="643"/>
        <v>46</v>
      </c>
      <c r="DB362" s="14">
        <f>INDEX(属性投放!$AN$7:$AN$58,DA362)</f>
        <v>135</v>
      </c>
      <c r="DC362" s="14" t="s">
        <v>702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703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704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4"/>
        <v>1102018</v>
      </c>
      <c r="DQ362" s="14" t="str">
        <f t="shared" si="645"/>
        <v>噬日18突</v>
      </c>
      <c r="DR362" s="14">
        <f t="shared" si="654"/>
        <v>3</v>
      </c>
      <c r="DS362" s="14">
        <f t="shared" si="655"/>
        <v>3</v>
      </c>
      <c r="DT362" s="14">
        <f t="shared" si="656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8"/>
        <v>5860</v>
      </c>
      <c r="EC362" s="14">
        <f t="shared" si="679"/>
        <v>6265</v>
      </c>
      <c r="ED362" s="14">
        <f t="shared" si="680"/>
        <v>6736</v>
      </c>
      <c r="EE362" s="14">
        <f t="shared" si="681"/>
        <v>6736</v>
      </c>
      <c r="EF362" s="14">
        <f t="shared" si="682"/>
        <v>6994</v>
      </c>
      <c r="EG362" s="14">
        <f t="shared" si="683"/>
        <v>2914</v>
      </c>
      <c r="EH362" s="14">
        <f t="shared" si="684"/>
        <v>3114</v>
      </c>
      <c r="EI362" s="14">
        <f t="shared" si="685"/>
        <v>3114</v>
      </c>
      <c r="EJ362" s="14">
        <f t="shared" si="686"/>
        <v>3344</v>
      </c>
      <c r="EK362" s="14">
        <f t="shared" si="687"/>
        <v>3462</v>
      </c>
      <c r="EL362" s="14">
        <f t="shared" si="688"/>
        <v>57900</v>
      </c>
      <c r="EM362" s="14">
        <f t="shared" si="689"/>
        <v>61750</v>
      </c>
      <c r="EN362" s="14">
        <f t="shared" si="690"/>
        <v>61750</v>
      </c>
      <c r="EO362" s="14">
        <f t="shared" si="691"/>
        <v>66260</v>
      </c>
      <c r="EP362" s="14">
        <f t="shared" si="692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  <c r="FF362" s="14">
        <f>INDEX(属性投放!$BP$6:$BP$85,(卡牌属性!$DU362-2)*20+卡牌属性!$DV362)</f>
        <v>1400</v>
      </c>
      <c r="FG362" s="14">
        <f>INDEX(属性投放!$BP$6:$BP$85,(卡牌属性!$DU362-2)*20+卡牌属性!$DV362)</f>
        <v>1400</v>
      </c>
      <c r="FH362" s="14">
        <f>INDEX(属性投放!$BP$6:$BP$85,(卡牌属性!$DU362-2)*20+卡牌属性!$DV362)</f>
        <v>1400</v>
      </c>
      <c r="FI362" s="14">
        <f>INDEX(属性投放!$BP$6:$BP$85,(卡牌属性!$DU362-2)*20+卡牌属性!$DV362)</f>
        <v>1400</v>
      </c>
      <c r="FJ362" s="14">
        <f>INDEX(属性投放!$BP$6:$BP$85,(卡牌属性!$DU362-2)*20+卡牌属性!$DV362)</f>
        <v>1400</v>
      </c>
      <c r="FK362" s="14">
        <f>INDEX(属性投放!$BQ$6:$BQ$85,(卡牌属性!$DU362-2)*20+卡牌属性!$DV362)</f>
        <v>700</v>
      </c>
      <c r="FL362" s="14">
        <f>INDEX(属性投放!$BQ$6:$BQ$85,(卡牌属性!$DU362-2)*20+卡牌属性!$DV362)</f>
        <v>700</v>
      </c>
      <c r="FM362" s="14">
        <f>INDEX(属性投放!$BQ$6:$BQ$85,(卡牌属性!$DU362-2)*20+卡牌属性!$DV362)</f>
        <v>700</v>
      </c>
      <c r="FN362" s="14">
        <f>INDEX(属性投放!$BQ$6:$BQ$85,(卡牌属性!$DU362-2)*20+卡牌属性!$DV362)</f>
        <v>700</v>
      </c>
      <c r="FO362" s="14">
        <f>INDEX(属性投放!$BQ$6:$BQ$85,(卡牌属性!$DU362-2)*20+卡牌属性!$DV362)</f>
        <v>700</v>
      </c>
      <c r="FP362" s="14">
        <f>INDEX(属性投放!$BR$6:$BR$85,(卡牌属性!$DU362-2)*20+卡牌属性!$DV362)</f>
        <v>14000</v>
      </c>
      <c r="FQ362" s="14">
        <f>INDEX(属性投放!$BR$6:$BR$85,(卡牌属性!$DU362-2)*20+卡牌属性!$DV362)</f>
        <v>14000</v>
      </c>
      <c r="FR362" s="14">
        <f>INDEX(属性投放!$BR$6:$BR$85,(卡牌属性!$DU362-2)*20+卡牌属性!$DV362)</f>
        <v>14000</v>
      </c>
      <c r="FS362" s="14">
        <f>INDEX(属性投放!$BR$6:$BR$85,(卡牌属性!$DU362-2)*20+卡牌属性!$DV362)</f>
        <v>14000</v>
      </c>
      <c r="FT362" s="14">
        <f>INDEX(属性投放!$BR$6:$BR$85,(卡牌属性!$DU362-2)*20+卡牌属性!$DV362)</f>
        <v>14000</v>
      </c>
    </row>
    <row r="363" spans="31:176" ht="16.5" x14ac:dyDescent="0.2">
      <c r="AE363" s="13">
        <v>359</v>
      </c>
      <c r="AF363" s="13">
        <f t="shared" si="649"/>
        <v>18</v>
      </c>
      <c r="AG363" s="13">
        <f t="shared" si="628"/>
        <v>3</v>
      </c>
      <c r="AH363" s="14">
        <f t="shared" si="629"/>
        <v>1101020</v>
      </c>
      <c r="AI363" s="14" t="str">
        <f t="shared" si="630"/>
        <v>姬烟华19突</v>
      </c>
      <c r="AJ363" s="25" t="s">
        <v>162</v>
      </c>
      <c r="AK363" s="14">
        <v>40</v>
      </c>
      <c r="AL363" s="14">
        <f t="shared" si="631"/>
        <v>19</v>
      </c>
      <c r="AM363" s="14">
        <f>INDEX(属性投放!$DE$6:$DE$85,(卡牌属性!AG363-2)*20+卡牌属性!AL363)</f>
        <v>24763</v>
      </c>
      <c r="AN363" s="14">
        <f t="shared" si="672"/>
        <v>24763</v>
      </c>
      <c r="AO363" s="14">
        <f t="shared" si="672"/>
        <v>24763</v>
      </c>
      <c r="AP363" s="14">
        <f t="shared" si="672"/>
        <v>24763</v>
      </c>
      <c r="AQ363" s="14">
        <f t="shared" si="672"/>
        <v>24763</v>
      </c>
      <c r="AR363" s="14">
        <f>INDEX(属性投放!$DF$6:$DF$85,(卡牌属性!AG363-2)*20+卡牌属性!AL363)</f>
        <v>12370</v>
      </c>
      <c r="AS363" s="14">
        <f t="shared" si="673"/>
        <v>12370</v>
      </c>
      <c r="AT363" s="14">
        <f t="shared" si="673"/>
        <v>12370</v>
      </c>
      <c r="AU363" s="14">
        <f t="shared" si="673"/>
        <v>12370</v>
      </c>
      <c r="AV363" s="14">
        <f t="shared" si="673"/>
        <v>12370</v>
      </c>
      <c r="AW363" s="14">
        <f>INDEX(属性投放!$DG$6:$DG$85,(卡牌属性!AG363-2)*20+卡牌属性!AL363)</f>
        <v>123715</v>
      </c>
      <c r="AX363" s="14">
        <f t="shared" si="674"/>
        <v>123715</v>
      </c>
      <c r="AY363" s="14">
        <f t="shared" si="674"/>
        <v>123715</v>
      </c>
      <c r="AZ363" s="14">
        <f t="shared" si="674"/>
        <v>123715</v>
      </c>
      <c r="BA363" s="14">
        <f t="shared" si="674"/>
        <v>123715</v>
      </c>
      <c r="BB363" s="14">
        <f>INDEX(属性投放!$DK$6:$DK$85,(卡牌属性!AG363-2)*20+卡牌属性!AL363)</f>
        <v>620</v>
      </c>
      <c r="BC363" s="14">
        <f t="shared" si="675"/>
        <v>620</v>
      </c>
      <c r="BD363" s="14">
        <f t="shared" si="675"/>
        <v>620</v>
      </c>
      <c r="BE363" s="14">
        <f t="shared" si="675"/>
        <v>620</v>
      </c>
      <c r="BF363" s="14">
        <f t="shared" si="675"/>
        <v>620</v>
      </c>
      <c r="BG363" s="14">
        <f>INDEX(属性投放!$DL$6:$DL$85,(卡牌属性!AG363-2)*20+卡牌属性!AL363)</f>
        <v>310</v>
      </c>
      <c r="BH363" s="14">
        <f t="shared" si="676"/>
        <v>310</v>
      </c>
      <c r="BI363" s="14">
        <f t="shared" si="676"/>
        <v>310</v>
      </c>
      <c r="BJ363" s="14">
        <f t="shared" si="676"/>
        <v>310</v>
      </c>
      <c r="BK363" s="14">
        <f t="shared" si="676"/>
        <v>310</v>
      </c>
      <c r="BL363" s="14">
        <f>INDEX(属性投放!$DM$6:$DM$85,(卡牌属性!AG363-2)*20+卡牌属性!AL363)</f>
        <v>3100</v>
      </c>
      <c r="BM363" s="14">
        <f t="shared" si="677"/>
        <v>3100</v>
      </c>
      <c r="BN363" s="14">
        <f t="shared" si="677"/>
        <v>3100</v>
      </c>
      <c r="BO363" s="14">
        <f t="shared" si="677"/>
        <v>3100</v>
      </c>
      <c r="BP363" s="14">
        <f t="shared" si="677"/>
        <v>3100</v>
      </c>
      <c r="BU363" s="13">
        <v>359</v>
      </c>
      <c r="BV363" s="13">
        <f t="shared" si="638"/>
        <v>18</v>
      </c>
      <c r="BW363" s="14">
        <f t="shared" si="639"/>
        <v>2</v>
      </c>
      <c r="BX363" s="14">
        <f t="shared" si="640"/>
        <v>1102018</v>
      </c>
      <c r="BY363" s="14" t="str">
        <f t="shared" si="641"/>
        <v>噬日19突</v>
      </c>
      <c r="BZ363" s="25" t="s">
        <v>162</v>
      </c>
      <c r="CA363" s="14">
        <v>2</v>
      </c>
      <c r="CB363" s="14">
        <f t="shared" si="642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674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674</v>
      </c>
      <c r="CN363" s="14">
        <f>INDEX(属性投放!$BD$6:$BD$85,(BW363-2)*20+CB363)</f>
        <v>250</v>
      </c>
      <c r="CQ363" s="13">
        <v>359</v>
      </c>
      <c r="CR363" s="13">
        <f t="shared" si="650"/>
        <v>7</v>
      </c>
      <c r="CS363" s="13">
        <f t="shared" si="651"/>
        <v>47</v>
      </c>
      <c r="CT363" s="14">
        <f t="shared" si="652"/>
        <v>4</v>
      </c>
      <c r="CU363" s="14">
        <f t="shared" si="653"/>
        <v>1102007</v>
      </c>
      <c r="CV363" s="14" t="str">
        <f>INDEX($O$6:$O$36,CR363)&amp;"-"&amp;INDEX(属性投放!$AB$7:$AB$36,CX363)&amp;"-魂火-"&amp;CZ363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701</v>
      </c>
      <c r="CZ363" s="14">
        <f>INDEX(属性投放!$AM$7:$AM$58,CS363)</f>
        <v>2</v>
      </c>
      <c r="DA363" s="14">
        <f t="shared" si="643"/>
        <v>47</v>
      </c>
      <c r="DB363" s="14">
        <f>INDEX(属性投放!$AN$7:$AN$58,DA363)</f>
        <v>137</v>
      </c>
      <c r="DC363" s="14" t="s">
        <v>702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703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704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4"/>
        <v>1102018</v>
      </c>
      <c r="DQ363" s="14" t="str">
        <f t="shared" si="645"/>
        <v>噬日19突</v>
      </c>
      <c r="DR363" s="14">
        <f t="shared" si="654"/>
        <v>3</v>
      </c>
      <c r="DS363" s="14">
        <f t="shared" si="655"/>
        <v>3</v>
      </c>
      <c r="DT363" s="14">
        <f t="shared" si="656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8"/>
        <v>7400</v>
      </c>
      <c r="EC363" s="14">
        <f t="shared" si="679"/>
        <v>7840</v>
      </c>
      <c r="ED363" s="14">
        <f t="shared" si="680"/>
        <v>8346</v>
      </c>
      <c r="EE363" s="14">
        <f t="shared" si="681"/>
        <v>8346</v>
      </c>
      <c r="EF363" s="14">
        <f t="shared" si="682"/>
        <v>8639</v>
      </c>
      <c r="EG363" s="14">
        <f t="shared" si="683"/>
        <v>3684</v>
      </c>
      <c r="EH363" s="14">
        <f t="shared" si="684"/>
        <v>3905</v>
      </c>
      <c r="EI363" s="14">
        <f t="shared" si="685"/>
        <v>3905</v>
      </c>
      <c r="EJ363" s="14">
        <f t="shared" si="686"/>
        <v>4149</v>
      </c>
      <c r="EK363" s="14">
        <f t="shared" si="687"/>
        <v>4288</v>
      </c>
      <c r="EL363" s="14">
        <f t="shared" si="688"/>
        <v>73300</v>
      </c>
      <c r="EM363" s="14">
        <f t="shared" si="689"/>
        <v>77500</v>
      </c>
      <c r="EN363" s="14">
        <f t="shared" si="690"/>
        <v>77500</v>
      </c>
      <c r="EO363" s="14">
        <f t="shared" si="691"/>
        <v>82360</v>
      </c>
      <c r="EP363" s="14">
        <f t="shared" si="692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  <c r="FF363" s="14">
        <f>INDEX(属性投放!$BP$6:$BP$85,(卡牌属性!$DU363-2)*20+卡牌属性!$DV363)</f>
        <v>1400</v>
      </c>
      <c r="FG363" s="14">
        <f>INDEX(属性投放!$BP$6:$BP$85,(卡牌属性!$DU363-2)*20+卡牌属性!$DV363)</f>
        <v>1400</v>
      </c>
      <c r="FH363" s="14">
        <f>INDEX(属性投放!$BP$6:$BP$85,(卡牌属性!$DU363-2)*20+卡牌属性!$DV363)</f>
        <v>1400</v>
      </c>
      <c r="FI363" s="14">
        <f>INDEX(属性投放!$BP$6:$BP$85,(卡牌属性!$DU363-2)*20+卡牌属性!$DV363)</f>
        <v>1400</v>
      </c>
      <c r="FJ363" s="14">
        <f>INDEX(属性投放!$BP$6:$BP$85,(卡牌属性!$DU363-2)*20+卡牌属性!$DV363)</f>
        <v>1400</v>
      </c>
      <c r="FK363" s="14">
        <f>INDEX(属性投放!$BQ$6:$BQ$85,(卡牌属性!$DU363-2)*20+卡牌属性!$DV363)</f>
        <v>700</v>
      </c>
      <c r="FL363" s="14">
        <f>INDEX(属性投放!$BQ$6:$BQ$85,(卡牌属性!$DU363-2)*20+卡牌属性!$DV363)</f>
        <v>700</v>
      </c>
      <c r="FM363" s="14">
        <f>INDEX(属性投放!$BQ$6:$BQ$85,(卡牌属性!$DU363-2)*20+卡牌属性!$DV363)</f>
        <v>700</v>
      </c>
      <c r="FN363" s="14">
        <f>INDEX(属性投放!$BQ$6:$BQ$85,(卡牌属性!$DU363-2)*20+卡牌属性!$DV363)</f>
        <v>700</v>
      </c>
      <c r="FO363" s="14">
        <f>INDEX(属性投放!$BQ$6:$BQ$85,(卡牌属性!$DU363-2)*20+卡牌属性!$DV363)</f>
        <v>700</v>
      </c>
      <c r="FP363" s="14">
        <f>INDEX(属性投放!$BR$6:$BR$85,(卡牌属性!$DU363-2)*20+卡牌属性!$DV363)</f>
        <v>14000</v>
      </c>
      <c r="FQ363" s="14">
        <f>INDEX(属性投放!$BR$6:$BR$85,(卡牌属性!$DU363-2)*20+卡牌属性!$DV363)</f>
        <v>14000</v>
      </c>
      <c r="FR363" s="14">
        <f>INDEX(属性投放!$BR$6:$BR$85,(卡牌属性!$DU363-2)*20+卡牌属性!$DV363)</f>
        <v>14000</v>
      </c>
      <c r="FS363" s="14">
        <f>INDEX(属性投放!$BR$6:$BR$85,(卡牌属性!$DU363-2)*20+卡牌属性!$DV363)</f>
        <v>14000</v>
      </c>
      <c r="FT363" s="14">
        <f>INDEX(属性投放!$BR$6:$BR$85,(卡牌属性!$DU363-2)*20+卡牌属性!$DV363)</f>
        <v>14000</v>
      </c>
    </row>
    <row r="364" spans="31:176" ht="16.5" x14ac:dyDescent="0.2">
      <c r="AE364" s="13">
        <v>360</v>
      </c>
      <c r="AF364" s="13">
        <f t="shared" si="649"/>
        <v>18</v>
      </c>
      <c r="AG364" s="13">
        <f t="shared" si="628"/>
        <v>3</v>
      </c>
      <c r="AH364" s="14">
        <f t="shared" si="629"/>
        <v>1101020</v>
      </c>
      <c r="AI364" s="14" t="str">
        <f t="shared" si="630"/>
        <v>姬烟华20突</v>
      </c>
      <c r="AJ364" s="25" t="s">
        <v>162</v>
      </c>
      <c r="AK364" s="14">
        <v>41</v>
      </c>
      <c r="AL364" s="14">
        <f t="shared" si="631"/>
        <v>20</v>
      </c>
      <c r="AM364" s="14">
        <f>INDEX(属性投放!$DE$6:$DE$85,(卡牌属性!AG364-2)*20+卡牌属性!AL364)</f>
        <v>26093</v>
      </c>
      <c r="AN364" s="14">
        <f t="shared" si="672"/>
        <v>26093</v>
      </c>
      <c r="AO364" s="14">
        <f t="shared" si="672"/>
        <v>26093</v>
      </c>
      <c r="AP364" s="14">
        <f t="shared" si="672"/>
        <v>26093</v>
      </c>
      <c r="AQ364" s="14">
        <f t="shared" si="672"/>
        <v>26093</v>
      </c>
      <c r="AR364" s="14">
        <f>INDEX(属性投放!$DF$6:$DF$85,(卡牌属性!AG364-2)*20+卡牌属性!AL364)</f>
        <v>13035</v>
      </c>
      <c r="AS364" s="14">
        <f t="shared" si="673"/>
        <v>13035</v>
      </c>
      <c r="AT364" s="14">
        <f t="shared" si="673"/>
        <v>13035</v>
      </c>
      <c r="AU364" s="14">
        <f t="shared" si="673"/>
        <v>13035</v>
      </c>
      <c r="AV364" s="14">
        <f t="shared" si="673"/>
        <v>13035</v>
      </c>
      <c r="AW364" s="14">
        <f>INDEX(属性投放!$DG$6:$DG$85,(卡牌属性!AG364-2)*20+卡牌属性!AL364)</f>
        <v>130365</v>
      </c>
      <c r="AX364" s="14">
        <f t="shared" si="674"/>
        <v>130365</v>
      </c>
      <c r="AY364" s="14">
        <f t="shared" si="674"/>
        <v>130365</v>
      </c>
      <c r="AZ364" s="14">
        <f t="shared" si="674"/>
        <v>130365</v>
      </c>
      <c r="BA364" s="14">
        <f t="shared" si="674"/>
        <v>130365</v>
      </c>
      <c r="BB364" s="14">
        <f>INDEX(属性投放!$DK$6:$DK$85,(卡牌属性!AG364-2)*20+卡牌属性!AL364)</f>
        <v>620</v>
      </c>
      <c r="BC364" s="14">
        <f t="shared" si="675"/>
        <v>620</v>
      </c>
      <c r="BD364" s="14">
        <f t="shared" si="675"/>
        <v>620</v>
      </c>
      <c r="BE364" s="14">
        <f t="shared" si="675"/>
        <v>620</v>
      </c>
      <c r="BF364" s="14">
        <f t="shared" si="675"/>
        <v>620</v>
      </c>
      <c r="BG364" s="14">
        <f>INDEX(属性投放!$DL$6:$DL$85,(卡牌属性!AG364-2)*20+卡牌属性!AL364)</f>
        <v>310</v>
      </c>
      <c r="BH364" s="14">
        <f t="shared" si="676"/>
        <v>310</v>
      </c>
      <c r="BI364" s="14">
        <f t="shared" si="676"/>
        <v>310</v>
      </c>
      <c r="BJ364" s="14">
        <f t="shared" si="676"/>
        <v>310</v>
      </c>
      <c r="BK364" s="14">
        <f t="shared" si="676"/>
        <v>310</v>
      </c>
      <c r="BL364" s="14">
        <f>INDEX(属性投放!$DM$6:$DM$85,(卡牌属性!AG364-2)*20+卡牌属性!AL364)</f>
        <v>3100</v>
      </c>
      <c r="BM364" s="14">
        <f t="shared" si="677"/>
        <v>3100</v>
      </c>
      <c r="BN364" s="14">
        <f t="shared" si="677"/>
        <v>3100</v>
      </c>
      <c r="BO364" s="14">
        <f t="shared" si="677"/>
        <v>3100</v>
      </c>
      <c r="BP364" s="14">
        <f t="shared" si="677"/>
        <v>3100</v>
      </c>
      <c r="BU364" s="13">
        <v>360</v>
      </c>
      <c r="BV364" s="13">
        <f t="shared" si="638"/>
        <v>18</v>
      </c>
      <c r="BW364" s="14">
        <f t="shared" si="639"/>
        <v>2</v>
      </c>
      <c r="BX364" s="14">
        <f t="shared" si="640"/>
        <v>1102018</v>
      </c>
      <c r="BY364" s="14" t="str">
        <f t="shared" si="641"/>
        <v>噬日20突</v>
      </c>
      <c r="BZ364" s="25" t="s">
        <v>162</v>
      </c>
      <c r="CA364" s="14">
        <v>2</v>
      </c>
      <c r="CB364" s="14">
        <f t="shared" si="642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674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674</v>
      </c>
      <c r="CN364" s="14">
        <f>INDEX(属性投放!$BD$6:$BD$85,(BW364-2)*20+CB364)</f>
        <v>250</v>
      </c>
      <c r="CQ364" s="13">
        <v>360</v>
      </c>
      <c r="CR364" s="13">
        <f t="shared" si="650"/>
        <v>7</v>
      </c>
      <c r="CS364" s="13">
        <f t="shared" si="651"/>
        <v>48</v>
      </c>
      <c r="CT364" s="14">
        <f t="shared" si="652"/>
        <v>4</v>
      </c>
      <c r="CU364" s="14">
        <f t="shared" si="653"/>
        <v>1102007</v>
      </c>
      <c r="CV364" s="14" t="str">
        <f>INDEX($O$6:$O$36,CR364)&amp;"-"&amp;INDEX(属性投放!$AB$7:$AB$36,CX364)&amp;"-魂火-"&amp;CZ364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701</v>
      </c>
      <c r="CZ364" s="14">
        <f>INDEX(属性投放!$AM$7:$AM$58,CS364)</f>
        <v>3</v>
      </c>
      <c r="DA364" s="14">
        <f t="shared" si="643"/>
        <v>48</v>
      </c>
      <c r="DB364" s="14">
        <f>INDEX(属性投放!$AN$7:$AN$58,DA364)</f>
        <v>140</v>
      </c>
      <c r="DC364" s="14" t="s">
        <v>702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703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704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4"/>
        <v>1102018</v>
      </c>
      <c r="DQ364" s="14" t="str">
        <f t="shared" si="645"/>
        <v>噬日20突</v>
      </c>
      <c r="DR364" s="14">
        <f t="shared" si="654"/>
        <v>3</v>
      </c>
      <c r="DS364" s="14">
        <f t="shared" si="655"/>
        <v>3</v>
      </c>
      <c r="DT364" s="14">
        <f t="shared" si="656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8"/>
        <v>9000</v>
      </c>
      <c r="EC364" s="14">
        <f t="shared" si="679"/>
        <v>9480</v>
      </c>
      <c r="ED364" s="14">
        <f t="shared" si="680"/>
        <v>10066</v>
      </c>
      <c r="EE364" s="14">
        <f t="shared" si="681"/>
        <v>10066</v>
      </c>
      <c r="EF364" s="14">
        <f t="shared" si="682"/>
        <v>10399</v>
      </c>
      <c r="EG364" s="14">
        <f t="shared" si="683"/>
        <v>4488</v>
      </c>
      <c r="EH364" s="14">
        <f t="shared" si="684"/>
        <v>4725</v>
      </c>
      <c r="EI364" s="14">
        <f t="shared" si="685"/>
        <v>4725</v>
      </c>
      <c r="EJ364" s="14">
        <f t="shared" si="686"/>
        <v>5009</v>
      </c>
      <c r="EK364" s="14">
        <f t="shared" si="687"/>
        <v>5172</v>
      </c>
      <c r="EL364" s="14">
        <f t="shared" si="688"/>
        <v>89300</v>
      </c>
      <c r="EM364" s="14">
        <f t="shared" si="689"/>
        <v>93900</v>
      </c>
      <c r="EN364" s="14">
        <f t="shared" si="690"/>
        <v>93900</v>
      </c>
      <c r="EO364" s="14">
        <f t="shared" si="691"/>
        <v>99560</v>
      </c>
      <c r="EP364" s="14">
        <f t="shared" si="692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  <c r="FF364" s="14">
        <f>INDEX(属性投放!$BP$6:$BP$85,(卡牌属性!$DU364-2)*20+卡牌属性!$DV364)</f>
        <v>1500</v>
      </c>
      <c r="FG364" s="14">
        <f>INDEX(属性投放!$BP$6:$BP$85,(卡牌属性!$DU364-2)*20+卡牌属性!$DV364)</f>
        <v>1500</v>
      </c>
      <c r="FH364" s="14">
        <f>INDEX(属性投放!$BP$6:$BP$85,(卡牌属性!$DU364-2)*20+卡牌属性!$DV364)</f>
        <v>1500</v>
      </c>
      <c r="FI364" s="14">
        <f>INDEX(属性投放!$BP$6:$BP$85,(卡牌属性!$DU364-2)*20+卡牌属性!$DV364)</f>
        <v>1500</v>
      </c>
      <c r="FJ364" s="14">
        <f>INDEX(属性投放!$BP$6:$BP$85,(卡牌属性!$DU364-2)*20+卡牌属性!$DV364)</f>
        <v>1500</v>
      </c>
      <c r="FK364" s="14">
        <f>INDEX(属性投放!$BQ$6:$BQ$85,(卡牌属性!$DU364-2)*20+卡牌属性!$DV364)</f>
        <v>750</v>
      </c>
      <c r="FL364" s="14">
        <f>INDEX(属性投放!$BQ$6:$BQ$85,(卡牌属性!$DU364-2)*20+卡牌属性!$DV364)</f>
        <v>750</v>
      </c>
      <c r="FM364" s="14">
        <f>INDEX(属性投放!$BQ$6:$BQ$85,(卡牌属性!$DU364-2)*20+卡牌属性!$DV364)</f>
        <v>750</v>
      </c>
      <c r="FN364" s="14">
        <f>INDEX(属性投放!$BQ$6:$BQ$85,(卡牌属性!$DU364-2)*20+卡牌属性!$DV364)</f>
        <v>750</v>
      </c>
      <c r="FO364" s="14">
        <f>INDEX(属性投放!$BQ$6:$BQ$85,(卡牌属性!$DU364-2)*20+卡牌属性!$DV364)</f>
        <v>750</v>
      </c>
      <c r="FP364" s="14">
        <f>INDEX(属性投放!$BR$6:$BR$85,(卡牌属性!$DU364-2)*20+卡牌属性!$DV364)</f>
        <v>15000</v>
      </c>
      <c r="FQ364" s="14">
        <f>INDEX(属性投放!$BR$6:$BR$85,(卡牌属性!$DU364-2)*20+卡牌属性!$DV364)</f>
        <v>15000</v>
      </c>
      <c r="FR364" s="14">
        <f>INDEX(属性投放!$BR$6:$BR$85,(卡牌属性!$DU364-2)*20+卡牌属性!$DV364)</f>
        <v>15000</v>
      </c>
      <c r="FS364" s="14">
        <f>INDEX(属性投放!$BR$6:$BR$85,(卡牌属性!$DU364-2)*20+卡牌属性!$DV364)</f>
        <v>15000</v>
      </c>
      <c r="FT364" s="14">
        <f>INDEX(属性投放!$BR$6:$BR$85,(卡牌属性!$DU364-2)*20+卡牌属性!$DV364)</f>
        <v>15000</v>
      </c>
    </row>
    <row r="365" spans="31:176" ht="16.5" x14ac:dyDescent="0.2">
      <c r="AE365" s="13">
        <v>361</v>
      </c>
      <c r="AF365" s="13">
        <f t="shared" si="649"/>
        <v>19</v>
      </c>
      <c r="AG365" s="13">
        <f t="shared" si="628"/>
        <v>2</v>
      </c>
      <c r="AH365" s="14">
        <f t="shared" si="629"/>
        <v>1101022</v>
      </c>
      <c r="AI365" s="14" t="str">
        <f t="shared" si="630"/>
        <v>幻1突</v>
      </c>
      <c r="AJ365" s="25" t="s">
        <v>162</v>
      </c>
      <c r="AK365" s="14">
        <v>42</v>
      </c>
      <c r="AL365" s="14">
        <f t="shared" si="631"/>
        <v>1</v>
      </c>
      <c r="AM365" s="14">
        <f>INDEX(属性投放!$DE$6:$DE$85,(卡牌属性!AG365-2)*20+卡牌属性!AL365)</f>
        <v>50</v>
      </c>
      <c r="AN365" s="14">
        <f t="shared" ref="AN365:AQ384" si="693">$AM365</f>
        <v>50</v>
      </c>
      <c r="AO365" s="14">
        <f t="shared" si="693"/>
        <v>50</v>
      </c>
      <c r="AP365" s="14">
        <f t="shared" si="693"/>
        <v>50</v>
      </c>
      <c r="AQ365" s="14">
        <f t="shared" si="693"/>
        <v>50</v>
      </c>
      <c r="AR365" s="14">
        <f>INDEX(属性投放!$DF$6:$DF$85,(卡牌属性!AG365-2)*20+卡牌属性!AL365)</f>
        <v>0</v>
      </c>
      <c r="AS365" s="14">
        <f t="shared" ref="AS365:AV384" si="694">$AR365</f>
        <v>0</v>
      </c>
      <c r="AT365" s="14">
        <f t="shared" si="694"/>
        <v>0</v>
      </c>
      <c r="AU365" s="14">
        <f t="shared" si="694"/>
        <v>0</v>
      </c>
      <c r="AV365" s="14">
        <f t="shared" si="694"/>
        <v>0</v>
      </c>
      <c r="AW365" s="14">
        <f>INDEX(属性投放!$DG$6:$DG$85,(卡牌属性!AG365-2)*20+卡牌属性!AL365)</f>
        <v>200</v>
      </c>
      <c r="AX365" s="14">
        <f t="shared" ref="AX365:BA384" si="695">$AW365</f>
        <v>200</v>
      </c>
      <c r="AY365" s="14">
        <f t="shared" si="695"/>
        <v>200</v>
      </c>
      <c r="AZ365" s="14">
        <f t="shared" si="695"/>
        <v>200</v>
      </c>
      <c r="BA365" s="14">
        <f t="shared" si="695"/>
        <v>200</v>
      </c>
      <c r="BB365" s="14">
        <f>INDEX(属性投放!$DK$6:$DK$85,(卡牌属性!AG365-2)*20+卡牌属性!AL365)</f>
        <v>6</v>
      </c>
      <c r="BC365" s="14">
        <f t="shared" ref="BC365:BF384" si="696">$BB365</f>
        <v>6</v>
      </c>
      <c r="BD365" s="14">
        <f t="shared" si="696"/>
        <v>6</v>
      </c>
      <c r="BE365" s="14">
        <f t="shared" si="696"/>
        <v>6</v>
      </c>
      <c r="BF365" s="14">
        <f t="shared" si="696"/>
        <v>6</v>
      </c>
      <c r="BG365" s="14">
        <f>INDEX(属性投放!$DL$6:$DL$85,(卡牌属性!AG365-2)*20+卡牌属性!AL365)</f>
        <v>3</v>
      </c>
      <c r="BH365" s="14">
        <f t="shared" ref="BH365:BK384" si="697">$BG365</f>
        <v>3</v>
      </c>
      <c r="BI365" s="14">
        <f t="shared" si="697"/>
        <v>3</v>
      </c>
      <c r="BJ365" s="14">
        <f t="shared" si="697"/>
        <v>3</v>
      </c>
      <c r="BK365" s="14">
        <f t="shared" si="697"/>
        <v>3</v>
      </c>
      <c r="BL365" s="14">
        <f>INDEX(属性投放!$DM$6:$DM$85,(卡牌属性!AG365-2)*20+卡牌属性!AL365)</f>
        <v>30</v>
      </c>
      <c r="BM365" s="14">
        <f t="shared" ref="BM365:BP384" si="698">$BL365</f>
        <v>30</v>
      </c>
      <c r="BN365" s="14">
        <f t="shared" si="698"/>
        <v>30</v>
      </c>
      <c r="BO365" s="14">
        <f t="shared" si="698"/>
        <v>30</v>
      </c>
      <c r="BP365" s="14">
        <f t="shared" si="698"/>
        <v>30</v>
      </c>
      <c r="BU365" s="13">
        <v>361</v>
      </c>
      <c r="BV365" s="13">
        <f t="shared" si="638"/>
        <v>19</v>
      </c>
      <c r="BW365" s="14">
        <f t="shared" si="639"/>
        <v>2</v>
      </c>
      <c r="BX365" s="14">
        <f t="shared" si="640"/>
        <v>1102019</v>
      </c>
      <c r="BY365" s="14" t="str">
        <f t="shared" si="641"/>
        <v>食火蜥1突</v>
      </c>
      <c r="BZ365" s="25" t="s">
        <v>162</v>
      </c>
      <c r="CA365" s="14">
        <v>2</v>
      </c>
      <c r="CB365" s="14">
        <f t="shared" si="642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674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674</v>
      </c>
      <c r="CN365" s="14">
        <f>INDEX(属性投放!$BD$6:$BD$85,(BW365-2)*20+CB365)</f>
        <v>50</v>
      </c>
      <c r="CQ365" s="13">
        <v>361</v>
      </c>
      <c r="CR365" s="13">
        <f t="shared" si="650"/>
        <v>7</v>
      </c>
      <c r="CS365" s="13">
        <f t="shared" si="651"/>
        <v>49</v>
      </c>
      <c r="CT365" s="14">
        <f t="shared" si="652"/>
        <v>4</v>
      </c>
      <c r="CU365" s="14">
        <f t="shared" si="653"/>
        <v>1102007</v>
      </c>
      <c r="CV365" s="14" t="str">
        <f>INDEX($O$6:$O$36,CR365)&amp;"-"&amp;INDEX(属性投放!$AB$7:$AB$36,CX365)&amp;"-魂火-"&amp;CZ365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701</v>
      </c>
      <c r="CZ365" s="14">
        <f>INDEX(属性投放!$AM$7:$AM$58,CS365)</f>
        <v>1</v>
      </c>
      <c r="DA365" s="14">
        <f t="shared" si="643"/>
        <v>49</v>
      </c>
      <c r="DB365" s="14">
        <f>INDEX(属性投放!$AN$7:$AN$58,DA365)</f>
        <v>142</v>
      </c>
      <c r="DC365" s="14" t="s">
        <v>702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703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704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4"/>
        <v>1102019</v>
      </c>
      <c r="DQ365" s="14" t="str">
        <f t="shared" si="645"/>
        <v>食火蜥1突</v>
      </c>
      <c r="DR365" s="14">
        <f t="shared" si="654"/>
        <v>3</v>
      </c>
      <c r="DS365" s="14">
        <f t="shared" si="655"/>
        <v>3</v>
      </c>
      <c r="DT365" s="14">
        <f t="shared" si="656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  <c r="FF365" s="14">
        <f>INDEX(属性投放!$BP$6:$BP$85,(卡牌属性!$DU365-2)*20+卡牌属性!$DV365)</f>
        <v>25</v>
      </c>
      <c r="FG365" s="14">
        <f>INDEX(属性投放!$BP$6:$BP$85,(卡牌属性!$DU365-2)*20+卡牌属性!$DV365)</f>
        <v>25</v>
      </c>
      <c r="FH365" s="14">
        <f>INDEX(属性投放!$BP$6:$BP$85,(卡牌属性!$DU365-2)*20+卡牌属性!$DV365)</f>
        <v>25</v>
      </c>
      <c r="FI365" s="14">
        <f>INDEX(属性投放!$BP$6:$BP$85,(卡牌属性!$DU365-2)*20+卡牌属性!$DV365)</f>
        <v>25</v>
      </c>
      <c r="FJ365" s="14">
        <f>INDEX(属性投放!$BP$6:$BP$85,(卡牌属性!$DU365-2)*20+卡牌属性!$DV365)</f>
        <v>25</v>
      </c>
      <c r="FK365" s="14">
        <f>INDEX(属性投放!$BQ$6:$BQ$85,(卡牌属性!$DU365-2)*20+卡牌属性!$DV365)</f>
        <v>13</v>
      </c>
      <c r="FL365" s="14">
        <f>INDEX(属性投放!$BQ$6:$BQ$85,(卡牌属性!$DU365-2)*20+卡牌属性!$DV365)</f>
        <v>13</v>
      </c>
      <c r="FM365" s="14">
        <f>INDEX(属性投放!$BQ$6:$BQ$85,(卡牌属性!$DU365-2)*20+卡牌属性!$DV365)</f>
        <v>13</v>
      </c>
      <c r="FN365" s="14">
        <f>INDEX(属性投放!$BQ$6:$BQ$85,(卡牌属性!$DU365-2)*20+卡牌属性!$DV365)</f>
        <v>13</v>
      </c>
      <c r="FO365" s="14">
        <f>INDEX(属性投放!$BQ$6:$BQ$85,(卡牌属性!$DU365-2)*20+卡牌属性!$DV365)</f>
        <v>13</v>
      </c>
      <c r="FP365" s="14">
        <f>INDEX(属性投放!$BR$6:$BR$85,(卡牌属性!$DU365-2)*20+卡牌属性!$DV365)</f>
        <v>250</v>
      </c>
      <c r="FQ365" s="14">
        <f>INDEX(属性投放!$BR$6:$BR$85,(卡牌属性!$DU365-2)*20+卡牌属性!$DV365)</f>
        <v>250</v>
      </c>
      <c r="FR365" s="14">
        <f>INDEX(属性投放!$BR$6:$BR$85,(卡牌属性!$DU365-2)*20+卡牌属性!$DV365)</f>
        <v>250</v>
      </c>
      <c r="FS365" s="14">
        <f>INDEX(属性投放!$BR$6:$BR$85,(卡牌属性!$DU365-2)*20+卡牌属性!$DV365)</f>
        <v>250</v>
      </c>
      <c r="FT365" s="14">
        <f>INDEX(属性投放!$BR$6:$BR$85,(卡牌属性!$DU365-2)*20+卡牌属性!$DV365)</f>
        <v>250</v>
      </c>
    </row>
    <row r="366" spans="31:176" ht="16.5" x14ac:dyDescent="0.2">
      <c r="AE366" s="13">
        <v>362</v>
      </c>
      <c r="AF366" s="13">
        <f t="shared" si="649"/>
        <v>19</v>
      </c>
      <c r="AG366" s="13">
        <f t="shared" si="628"/>
        <v>2</v>
      </c>
      <c r="AH366" s="14">
        <f t="shared" si="629"/>
        <v>1101022</v>
      </c>
      <c r="AI366" s="14" t="str">
        <f t="shared" si="630"/>
        <v>幻2突</v>
      </c>
      <c r="AJ366" s="25" t="s">
        <v>162</v>
      </c>
      <c r="AK366" s="14">
        <v>43</v>
      </c>
      <c r="AL366" s="14">
        <f t="shared" si="631"/>
        <v>2</v>
      </c>
      <c r="AM366" s="14">
        <f>INDEX(属性投放!$DE$6:$DE$85,(卡牌属性!AG366-2)*20+卡牌属性!AL366)</f>
        <v>110</v>
      </c>
      <c r="AN366" s="14">
        <f t="shared" si="693"/>
        <v>110</v>
      </c>
      <c r="AO366" s="14">
        <f t="shared" si="693"/>
        <v>110</v>
      </c>
      <c r="AP366" s="14">
        <f t="shared" si="693"/>
        <v>110</v>
      </c>
      <c r="AQ366" s="14">
        <f t="shared" si="693"/>
        <v>110</v>
      </c>
      <c r="AR366" s="14">
        <f>INDEX(属性投放!$DF$6:$DF$85,(卡牌属性!AG366-2)*20+卡牌属性!AL366)</f>
        <v>30</v>
      </c>
      <c r="AS366" s="14">
        <f t="shared" si="694"/>
        <v>30</v>
      </c>
      <c r="AT366" s="14">
        <f t="shared" si="694"/>
        <v>30</v>
      </c>
      <c r="AU366" s="14">
        <f t="shared" si="694"/>
        <v>30</v>
      </c>
      <c r="AV366" s="14">
        <f t="shared" si="694"/>
        <v>30</v>
      </c>
      <c r="AW366" s="14">
        <f>INDEX(属性投放!$DG$6:$DG$85,(卡牌属性!AG366-2)*20+卡牌属性!AL366)</f>
        <v>500</v>
      </c>
      <c r="AX366" s="14">
        <f t="shared" si="695"/>
        <v>500</v>
      </c>
      <c r="AY366" s="14">
        <f t="shared" si="695"/>
        <v>500</v>
      </c>
      <c r="AZ366" s="14">
        <f t="shared" si="695"/>
        <v>500</v>
      </c>
      <c r="BA366" s="14">
        <f t="shared" si="695"/>
        <v>500</v>
      </c>
      <c r="BB366" s="14">
        <f>INDEX(属性投放!$DK$6:$DK$85,(卡牌属性!AG366-2)*20+卡牌属性!AL366)</f>
        <v>12</v>
      </c>
      <c r="BC366" s="14">
        <f t="shared" si="696"/>
        <v>12</v>
      </c>
      <c r="BD366" s="14">
        <f t="shared" si="696"/>
        <v>12</v>
      </c>
      <c r="BE366" s="14">
        <f t="shared" si="696"/>
        <v>12</v>
      </c>
      <c r="BF366" s="14">
        <f t="shared" si="696"/>
        <v>12</v>
      </c>
      <c r="BG366" s="14">
        <f>INDEX(属性投放!$DL$6:$DL$85,(卡牌属性!AG366-2)*20+卡牌属性!AL366)</f>
        <v>6</v>
      </c>
      <c r="BH366" s="14">
        <f t="shared" si="697"/>
        <v>6</v>
      </c>
      <c r="BI366" s="14">
        <f t="shared" si="697"/>
        <v>6</v>
      </c>
      <c r="BJ366" s="14">
        <f t="shared" si="697"/>
        <v>6</v>
      </c>
      <c r="BK366" s="14">
        <f t="shared" si="697"/>
        <v>6</v>
      </c>
      <c r="BL366" s="14">
        <f>INDEX(属性投放!$DM$6:$DM$85,(卡牌属性!AG366-2)*20+卡牌属性!AL366)</f>
        <v>60</v>
      </c>
      <c r="BM366" s="14">
        <f t="shared" si="698"/>
        <v>60</v>
      </c>
      <c r="BN366" s="14">
        <f t="shared" si="698"/>
        <v>60</v>
      </c>
      <c r="BO366" s="14">
        <f t="shared" si="698"/>
        <v>60</v>
      </c>
      <c r="BP366" s="14">
        <f t="shared" si="698"/>
        <v>60</v>
      </c>
      <c r="BU366" s="13">
        <v>362</v>
      </c>
      <c r="BV366" s="13">
        <f t="shared" si="638"/>
        <v>19</v>
      </c>
      <c r="BW366" s="14">
        <f t="shared" si="639"/>
        <v>2</v>
      </c>
      <c r="BX366" s="14">
        <f t="shared" si="640"/>
        <v>1102019</v>
      </c>
      <c r="BY366" s="14" t="str">
        <f t="shared" si="641"/>
        <v>食火蜥2突</v>
      </c>
      <c r="BZ366" s="25" t="s">
        <v>162</v>
      </c>
      <c r="CA366" s="14">
        <v>2</v>
      </c>
      <c r="CB366" s="14">
        <f t="shared" si="642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674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674</v>
      </c>
      <c r="CN366" s="14">
        <f>INDEX(属性投放!$BD$6:$BD$85,(BW366-2)*20+CB366)</f>
        <v>60</v>
      </c>
      <c r="CQ366" s="13">
        <v>362</v>
      </c>
      <c r="CR366" s="13">
        <f t="shared" si="650"/>
        <v>7</v>
      </c>
      <c r="CS366" s="13">
        <f t="shared" si="651"/>
        <v>50</v>
      </c>
      <c r="CT366" s="14">
        <f t="shared" si="652"/>
        <v>4</v>
      </c>
      <c r="CU366" s="14">
        <f t="shared" si="653"/>
        <v>1102007</v>
      </c>
      <c r="CV366" s="14" t="str">
        <f>INDEX($O$6:$O$36,CR366)&amp;"-"&amp;INDEX(属性投放!$AB$7:$AB$36,CX366)&amp;"-魂火-"&amp;CZ366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701</v>
      </c>
      <c r="CZ366" s="14">
        <f>INDEX(属性投放!$AM$7:$AM$58,CS366)</f>
        <v>2</v>
      </c>
      <c r="DA366" s="14">
        <f t="shared" si="643"/>
        <v>50</v>
      </c>
      <c r="DB366" s="14">
        <f>INDEX(属性投放!$AN$7:$AN$58,DA366)</f>
        <v>145</v>
      </c>
      <c r="DC366" s="14" t="s">
        <v>702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703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704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4"/>
        <v>1102019</v>
      </c>
      <c r="DQ366" s="14" t="str">
        <f t="shared" si="645"/>
        <v>食火蜥2突</v>
      </c>
      <c r="DR366" s="14">
        <f t="shared" si="654"/>
        <v>3</v>
      </c>
      <c r="DS366" s="14">
        <f t="shared" si="655"/>
        <v>3</v>
      </c>
      <c r="DT366" s="14">
        <f t="shared" si="656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9">EB365+$DY365+EQ365*$DX365</f>
        <v>145</v>
      </c>
      <c r="EC366" s="14">
        <f t="shared" ref="EC366:EC384" si="700">EC365+$DY365+ER365*$DX365</f>
        <v>174</v>
      </c>
      <c r="ED366" s="14">
        <f t="shared" ref="ED366:ED384" si="701">ED365+$DY365+ES365*$DX365</f>
        <v>207</v>
      </c>
      <c r="EE366" s="14">
        <f t="shared" ref="EE366:EE384" si="702">EE365+$DY365+ET365*$DX365</f>
        <v>207</v>
      </c>
      <c r="EF366" s="14">
        <f t="shared" ref="EF366:EF384" si="703">EF365+$DY365+EU365*$DX365</f>
        <v>265</v>
      </c>
      <c r="EG366" s="14">
        <f t="shared" ref="EG366:EG384" si="704">EG365+$DZ365+EV365*$DX365</f>
        <v>45</v>
      </c>
      <c r="EH366" s="14">
        <f t="shared" ref="EH366:EH384" si="705">EH365+$DZ365+EW365*$DX365</f>
        <v>50</v>
      </c>
      <c r="EI366" s="14">
        <f t="shared" ref="EI366:EI384" si="706">EI365+$DZ365+EX365*$DX365</f>
        <v>50</v>
      </c>
      <c r="EJ366" s="14">
        <f t="shared" ref="EJ366:EJ384" si="707">EJ365+$DZ365+EY365*$DX365</f>
        <v>59</v>
      </c>
      <c r="EK366" s="14">
        <f t="shared" ref="EK366:EK384" si="708">EK365+$DZ365+EZ365*$DX365</f>
        <v>68</v>
      </c>
      <c r="EL366" s="14">
        <f t="shared" ref="EL366:EL384" si="709">EL365+$EA365+FA365*$DX365</f>
        <v>750</v>
      </c>
      <c r="EM366" s="14">
        <f t="shared" ref="EM366:EM384" si="710">EM365+$EA365+FB365*$DX365</f>
        <v>840</v>
      </c>
      <c r="EN366" s="14">
        <f t="shared" ref="EN366:EN384" si="711">EN365+$EA365+FC365*$DX365</f>
        <v>840</v>
      </c>
      <c r="EO366" s="14">
        <f t="shared" ref="EO366:EO384" si="712">EO365+$EA365+FD365*$DX365</f>
        <v>970</v>
      </c>
      <c r="EP366" s="14">
        <f t="shared" ref="EP366:EP384" si="713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  <c r="FF366" s="14">
        <f>INDEX(属性投放!$BP$6:$BP$85,(卡牌属性!$DU366-2)*20+卡牌属性!$DV366)</f>
        <v>30</v>
      </c>
      <c r="FG366" s="14">
        <f>INDEX(属性投放!$BP$6:$BP$85,(卡牌属性!$DU366-2)*20+卡牌属性!$DV366)</f>
        <v>30</v>
      </c>
      <c r="FH366" s="14">
        <f>INDEX(属性投放!$BP$6:$BP$85,(卡牌属性!$DU366-2)*20+卡牌属性!$DV366)</f>
        <v>30</v>
      </c>
      <c r="FI366" s="14">
        <f>INDEX(属性投放!$BP$6:$BP$85,(卡牌属性!$DU366-2)*20+卡牌属性!$DV366)</f>
        <v>30</v>
      </c>
      <c r="FJ366" s="14">
        <f>INDEX(属性投放!$BP$6:$BP$85,(卡牌属性!$DU366-2)*20+卡牌属性!$DV366)</f>
        <v>30</v>
      </c>
      <c r="FK366" s="14">
        <f>INDEX(属性投放!$BQ$6:$BQ$85,(卡牌属性!$DU366-2)*20+卡牌属性!$DV366)</f>
        <v>15</v>
      </c>
      <c r="FL366" s="14">
        <f>INDEX(属性投放!$BQ$6:$BQ$85,(卡牌属性!$DU366-2)*20+卡牌属性!$DV366)</f>
        <v>15</v>
      </c>
      <c r="FM366" s="14">
        <f>INDEX(属性投放!$BQ$6:$BQ$85,(卡牌属性!$DU366-2)*20+卡牌属性!$DV366)</f>
        <v>15</v>
      </c>
      <c r="FN366" s="14">
        <f>INDEX(属性投放!$BQ$6:$BQ$85,(卡牌属性!$DU366-2)*20+卡牌属性!$DV366)</f>
        <v>15</v>
      </c>
      <c r="FO366" s="14">
        <f>INDEX(属性投放!$BQ$6:$BQ$85,(卡牌属性!$DU366-2)*20+卡牌属性!$DV366)</f>
        <v>15</v>
      </c>
      <c r="FP366" s="14">
        <f>INDEX(属性投放!$BR$6:$BR$85,(卡牌属性!$DU366-2)*20+卡牌属性!$DV366)</f>
        <v>300</v>
      </c>
      <c r="FQ366" s="14">
        <f>INDEX(属性投放!$BR$6:$BR$85,(卡牌属性!$DU366-2)*20+卡牌属性!$DV366)</f>
        <v>300</v>
      </c>
      <c r="FR366" s="14">
        <f>INDEX(属性投放!$BR$6:$BR$85,(卡牌属性!$DU366-2)*20+卡牌属性!$DV366)</f>
        <v>300</v>
      </c>
      <c r="FS366" s="14">
        <f>INDEX(属性投放!$BR$6:$BR$85,(卡牌属性!$DU366-2)*20+卡牌属性!$DV366)</f>
        <v>300</v>
      </c>
      <c r="FT366" s="14">
        <f>INDEX(属性投放!$BR$6:$BR$85,(卡牌属性!$DU366-2)*20+卡牌属性!$DV366)</f>
        <v>300</v>
      </c>
    </row>
    <row r="367" spans="31:176" ht="16.5" x14ac:dyDescent="0.2">
      <c r="AE367" s="13">
        <v>363</v>
      </c>
      <c r="AF367" s="13">
        <f t="shared" si="649"/>
        <v>19</v>
      </c>
      <c r="AG367" s="13">
        <f t="shared" si="628"/>
        <v>2</v>
      </c>
      <c r="AH367" s="14">
        <f t="shared" si="629"/>
        <v>1101022</v>
      </c>
      <c r="AI367" s="14" t="str">
        <f t="shared" si="630"/>
        <v>幻3突</v>
      </c>
      <c r="AJ367" s="25" t="s">
        <v>162</v>
      </c>
      <c r="AK367" s="14">
        <v>44</v>
      </c>
      <c r="AL367" s="14">
        <f t="shared" si="631"/>
        <v>3</v>
      </c>
      <c r="AM367" s="14">
        <f>INDEX(属性投放!$DE$6:$DE$85,(卡牌属性!AG367-2)*20+卡牌属性!AL367)</f>
        <v>139</v>
      </c>
      <c r="AN367" s="14">
        <f t="shared" si="693"/>
        <v>139</v>
      </c>
      <c r="AO367" s="14">
        <f t="shared" si="693"/>
        <v>139</v>
      </c>
      <c r="AP367" s="14">
        <f t="shared" si="693"/>
        <v>139</v>
      </c>
      <c r="AQ367" s="14">
        <f t="shared" si="693"/>
        <v>139</v>
      </c>
      <c r="AR367" s="14">
        <f>INDEX(属性投放!$DF$6:$DF$85,(卡牌属性!AG367-2)*20+卡牌属性!AL367)</f>
        <v>45</v>
      </c>
      <c r="AS367" s="14">
        <f t="shared" si="694"/>
        <v>45</v>
      </c>
      <c r="AT367" s="14">
        <f t="shared" si="694"/>
        <v>45</v>
      </c>
      <c r="AU367" s="14">
        <f t="shared" si="694"/>
        <v>45</v>
      </c>
      <c r="AV367" s="14">
        <f t="shared" si="694"/>
        <v>45</v>
      </c>
      <c r="AW367" s="14">
        <f>INDEX(属性投放!$DG$6:$DG$85,(卡牌属性!AG367-2)*20+卡牌属性!AL367)</f>
        <v>645</v>
      </c>
      <c r="AX367" s="14">
        <f t="shared" si="695"/>
        <v>645</v>
      </c>
      <c r="AY367" s="14">
        <f t="shared" si="695"/>
        <v>645</v>
      </c>
      <c r="AZ367" s="14">
        <f t="shared" si="695"/>
        <v>645</v>
      </c>
      <c r="BA367" s="14">
        <f t="shared" si="695"/>
        <v>645</v>
      </c>
      <c r="BB367" s="14">
        <f>INDEX(属性投放!$DK$6:$DK$85,(卡牌属性!AG367-2)*20+卡牌属性!AL367)</f>
        <v>12</v>
      </c>
      <c r="BC367" s="14">
        <f t="shared" si="696"/>
        <v>12</v>
      </c>
      <c r="BD367" s="14">
        <f t="shared" si="696"/>
        <v>12</v>
      </c>
      <c r="BE367" s="14">
        <f t="shared" si="696"/>
        <v>12</v>
      </c>
      <c r="BF367" s="14">
        <f t="shared" si="696"/>
        <v>12</v>
      </c>
      <c r="BG367" s="14">
        <f>INDEX(属性投放!$DL$6:$DL$85,(卡牌属性!AG367-2)*20+卡牌属性!AL367)</f>
        <v>6</v>
      </c>
      <c r="BH367" s="14">
        <f t="shared" si="697"/>
        <v>6</v>
      </c>
      <c r="BI367" s="14">
        <f t="shared" si="697"/>
        <v>6</v>
      </c>
      <c r="BJ367" s="14">
        <f t="shared" si="697"/>
        <v>6</v>
      </c>
      <c r="BK367" s="14">
        <f t="shared" si="697"/>
        <v>6</v>
      </c>
      <c r="BL367" s="14">
        <f>INDEX(属性投放!$DM$6:$DM$85,(卡牌属性!AG367-2)*20+卡牌属性!AL367)</f>
        <v>60</v>
      </c>
      <c r="BM367" s="14">
        <f t="shared" si="698"/>
        <v>60</v>
      </c>
      <c r="BN367" s="14">
        <f t="shared" si="698"/>
        <v>60</v>
      </c>
      <c r="BO367" s="14">
        <f t="shared" si="698"/>
        <v>60</v>
      </c>
      <c r="BP367" s="14">
        <f t="shared" si="698"/>
        <v>60</v>
      </c>
      <c r="BU367" s="13">
        <v>363</v>
      </c>
      <c r="BV367" s="13">
        <f t="shared" si="638"/>
        <v>19</v>
      </c>
      <c r="BW367" s="14">
        <f t="shared" si="639"/>
        <v>2</v>
      </c>
      <c r="BX367" s="14">
        <f t="shared" si="640"/>
        <v>1102019</v>
      </c>
      <c r="BY367" s="14" t="str">
        <f t="shared" si="641"/>
        <v>食火蜥3突</v>
      </c>
      <c r="BZ367" s="25" t="s">
        <v>162</v>
      </c>
      <c r="CA367" s="14">
        <v>2</v>
      </c>
      <c r="CB367" s="14">
        <f t="shared" si="642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674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674</v>
      </c>
      <c r="CN367" s="14">
        <f>INDEX(属性投放!$BD$6:$BD$85,(BW367-2)*20+CB367)</f>
        <v>60</v>
      </c>
      <c r="CQ367" s="13">
        <v>363</v>
      </c>
      <c r="CR367" s="13">
        <f t="shared" si="650"/>
        <v>7</v>
      </c>
      <c r="CS367" s="13">
        <f t="shared" si="651"/>
        <v>51</v>
      </c>
      <c r="CT367" s="14">
        <f t="shared" si="652"/>
        <v>4</v>
      </c>
      <c r="CU367" s="14">
        <f t="shared" si="653"/>
        <v>1102007</v>
      </c>
      <c r="CV367" s="14" t="str">
        <f>INDEX($O$6:$O$36,CR367)&amp;"-"&amp;INDEX(属性投放!$AB$7:$AB$36,CX367)&amp;"-魂火-"&amp;CZ367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701</v>
      </c>
      <c r="CZ367" s="14">
        <f>INDEX(属性投放!$AM$7:$AM$58,CS367)</f>
        <v>3</v>
      </c>
      <c r="DA367" s="14">
        <f t="shared" si="643"/>
        <v>51</v>
      </c>
      <c r="DB367" s="14">
        <f>INDEX(属性投放!$AN$7:$AN$58,DA367)</f>
        <v>147</v>
      </c>
      <c r="DC367" s="14" t="s">
        <v>702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703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704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4"/>
        <v>1102019</v>
      </c>
      <c r="DQ367" s="14" t="str">
        <f t="shared" si="645"/>
        <v>食火蜥3突</v>
      </c>
      <c r="DR367" s="14">
        <f t="shared" si="654"/>
        <v>3</v>
      </c>
      <c r="DS367" s="14">
        <f t="shared" si="655"/>
        <v>3</v>
      </c>
      <c r="DT367" s="14">
        <f t="shared" si="656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9"/>
        <v>235</v>
      </c>
      <c r="EC367" s="14">
        <f t="shared" si="700"/>
        <v>284</v>
      </c>
      <c r="ED367" s="14">
        <f t="shared" si="701"/>
        <v>337</v>
      </c>
      <c r="EE367" s="14">
        <f t="shared" si="702"/>
        <v>337</v>
      </c>
      <c r="EF367" s="14">
        <f t="shared" si="703"/>
        <v>415</v>
      </c>
      <c r="EG367" s="14">
        <f t="shared" si="704"/>
        <v>90</v>
      </c>
      <c r="EH367" s="14">
        <f t="shared" si="705"/>
        <v>105</v>
      </c>
      <c r="EI367" s="14">
        <f t="shared" si="706"/>
        <v>105</v>
      </c>
      <c r="EJ367" s="14">
        <f t="shared" si="707"/>
        <v>124</v>
      </c>
      <c r="EK367" s="14">
        <f t="shared" si="708"/>
        <v>143</v>
      </c>
      <c r="EL367" s="14">
        <f t="shared" si="709"/>
        <v>1650</v>
      </c>
      <c r="EM367" s="14">
        <f t="shared" si="710"/>
        <v>1940</v>
      </c>
      <c r="EN367" s="14">
        <f t="shared" si="711"/>
        <v>1940</v>
      </c>
      <c r="EO367" s="14">
        <f t="shared" si="712"/>
        <v>2270</v>
      </c>
      <c r="EP367" s="14">
        <f t="shared" si="713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  <c r="FF367" s="14">
        <f>INDEX(属性投放!$BP$6:$BP$85,(卡牌属性!$DU367-2)*20+卡牌属性!$DV367)</f>
        <v>50</v>
      </c>
      <c r="FG367" s="14">
        <f>INDEX(属性投放!$BP$6:$BP$85,(卡牌属性!$DU367-2)*20+卡牌属性!$DV367)</f>
        <v>50</v>
      </c>
      <c r="FH367" s="14">
        <f>INDEX(属性投放!$BP$6:$BP$85,(卡牌属性!$DU367-2)*20+卡牌属性!$DV367)</f>
        <v>50</v>
      </c>
      <c r="FI367" s="14">
        <f>INDEX(属性投放!$BP$6:$BP$85,(卡牌属性!$DU367-2)*20+卡牌属性!$DV367)</f>
        <v>50</v>
      </c>
      <c r="FJ367" s="14">
        <f>INDEX(属性投放!$BP$6:$BP$85,(卡牌属性!$DU367-2)*20+卡牌属性!$DV367)</f>
        <v>50</v>
      </c>
      <c r="FK367" s="14">
        <f>INDEX(属性投放!$BQ$6:$BQ$85,(卡牌属性!$DU367-2)*20+卡牌属性!$DV367)</f>
        <v>25</v>
      </c>
      <c r="FL367" s="14">
        <f>INDEX(属性投放!$BQ$6:$BQ$85,(卡牌属性!$DU367-2)*20+卡牌属性!$DV367)</f>
        <v>25</v>
      </c>
      <c r="FM367" s="14">
        <f>INDEX(属性投放!$BQ$6:$BQ$85,(卡牌属性!$DU367-2)*20+卡牌属性!$DV367)</f>
        <v>25</v>
      </c>
      <c r="FN367" s="14">
        <f>INDEX(属性投放!$BQ$6:$BQ$85,(卡牌属性!$DU367-2)*20+卡牌属性!$DV367)</f>
        <v>25</v>
      </c>
      <c r="FO367" s="14">
        <f>INDEX(属性投放!$BQ$6:$BQ$85,(卡牌属性!$DU367-2)*20+卡牌属性!$DV367)</f>
        <v>25</v>
      </c>
      <c r="FP367" s="14">
        <f>INDEX(属性投放!$BR$6:$BR$85,(卡牌属性!$DU367-2)*20+卡牌属性!$DV367)</f>
        <v>500</v>
      </c>
      <c r="FQ367" s="14">
        <f>INDEX(属性投放!$BR$6:$BR$85,(卡牌属性!$DU367-2)*20+卡牌属性!$DV367)</f>
        <v>500</v>
      </c>
      <c r="FR367" s="14">
        <f>INDEX(属性投放!$BR$6:$BR$85,(卡牌属性!$DU367-2)*20+卡牌属性!$DV367)</f>
        <v>500</v>
      </c>
      <c r="FS367" s="14">
        <f>INDEX(属性投放!$BR$6:$BR$85,(卡牌属性!$DU367-2)*20+卡牌属性!$DV367)</f>
        <v>500</v>
      </c>
      <c r="FT367" s="14">
        <f>INDEX(属性投放!$BR$6:$BR$85,(卡牌属性!$DU367-2)*20+卡牌属性!$DV367)</f>
        <v>500</v>
      </c>
    </row>
    <row r="368" spans="31:176" ht="16.5" x14ac:dyDescent="0.2">
      <c r="AE368" s="13">
        <v>364</v>
      </c>
      <c r="AF368" s="13">
        <f t="shared" si="649"/>
        <v>19</v>
      </c>
      <c r="AG368" s="13">
        <f t="shared" si="628"/>
        <v>2</v>
      </c>
      <c r="AH368" s="14">
        <f t="shared" si="629"/>
        <v>1101022</v>
      </c>
      <c r="AI368" s="14" t="str">
        <f t="shared" si="630"/>
        <v>幻4突</v>
      </c>
      <c r="AJ368" s="25" t="s">
        <v>162</v>
      </c>
      <c r="AK368" s="14">
        <v>45</v>
      </c>
      <c r="AL368" s="14">
        <f t="shared" si="631"/>
        <v>4</v>
      </c>
      <c r="AM368" s="14">
        <f>INDEX(属性投放!$DE$6:$DE$85,(卡牌属性!AG368-2)*20+卡牌属性!AL368)</f>
        <v>288</v>
      </c>
      <c r="AN368" s="14">
        <f t="shared" si="693"/>
        <v>288</v>
      </c>
      <c r="AO368" s="14">
        <f t="shared" si="693"/>
        <v>288</v>
      </c>
      <c r="AP368" s="14">
        <f t="shared" si="693"/>
        <v>288</v>
      </c>
      <c r="AQ368" s="14">
        <f t="shared" si="693"/>
        <v>288</v>
      </c>
      <c r="AR368" s="14">
        <f>INDEX(属性投放!$DF$6:$DF$85,(卡牌属性!AG368-2)*20+卡牌属性!AL368)</f>
        <v>120</v>
      </c>
      <c r="AS368" s="14">
        <f t="shared" si="694"/>
        <v>120</v>
      </c>
      <c r="AT368" s="14">
        <f t="shared" si="694"/>
        <v>120</v>
      </c>
      <c r="AU368" s="14">
        <f t="shared" si="694"/>
        <v>120</v>
      </c>
      <c r="AV368" s="14">
        <f t="shared" si="694"/>
        <v>120</v>
      </c>
      <c r="AW368" s="14">
        <f>INDEX(属性投放!$DG$6:$DG$85,(卡牌属性!AG368-2)*20+卡牌属性!AL368)</f>
        <v>1390</v>
      </c>
      <c r="AX368" s="14">
        <f t="shared" si="695"/>
        <v>1390</v>
      </c>
      <c r="AY368" s="14">
        <f t="shared" si="695"/>
        <v>1390</v>
      </c>
      <c r="AZ368" s="14">
        <f t="shared" si="695"/>
        <v>1390</v>
      </c>
      <c r="BA368" s="14">
        <f t="shared" si="695"/>
        <v>1390</v>
      </c>
      <c r="BB368" s="14">
        <f>INDEX(属性投放!$DK$6:$DK$85,(卡牌属性!AG368-2)*20+卡牌属性!AL368)</f>
        <v>22</v>
      </c>
      <c r="BC368" s="14">
        <f t="shared" si="696"/>
        <v>22</v>
      </c>
      <c r="BD368" s="14">
        <f t="shared" si="696"/>
        <v>22</v>
      </c>
      <c r="BE368" s="14">
        <f t="shared" si="696"/>
        <v>22</v>
      </c>
      <c r="BF368" s="14">
        <f t="shared" si="696"/>
        <v>22</v>
      </c>
      <c r="BG368" s="14">
        <f>INDEX(属性投放!$DL$6:$DL$85,(卡牌属性!AG368-2)*20+卡牌属性!AL368)</f>
        <v>11</v>
      </c>
      <c r="BH368" s="14">
        <f t="shared" si="697"/>
        <v>11</v>
      </c>
      <c r="BI368" s="14">
        <f t="shared" si="697"/>
        <v>11</v>
      </c>
      <c r="BJ368" s="14">
        <f t="shared" si="697"/>
        <v>11</v>
      </c>
      <c r="BK368" s="14">
        <f t="shared" si="697"/>
        <v>11</v>
      </c>
      <c r="BL368" s="14">
        <f>INDEX(属性投放!$DM$6:$DM$85,(卡牌属性!AG368-2)*20+卡牌属性!AL368)</f>
        <v>110</v>
      </c>
      <c r="BM368" s="14">
        <f t="shared" si="698"/>
        <v>110</v>
      </c>
      <c r="BN368" s="14">
        <f t="shared" si="698"/>
        <v>110</v>
      </c>
      <c r="BO368" s="14">
        <f t="shared" si="698"/>
        <v>110</v>
      </c>
      <c r="BP368" s="14">
        <f t="shared" si="698"/>
        <v>110</v>
      </c>
      <c r="BU368" s="13">
        <v>364</v>
      </c>
      <c r="BV368" s="13">
        <f t="shared" si="638"/>
        <v>19</v>
      </c>
      <c r="BW368" s="14">
        <f t="shared" si="639"/>
        <v>2</v>
      </c>
      <c r="BX368" s="14">
        <f t="shared" si="640"/>
        <v>1102019</v>
      </c>
      <c r="BY368" s="14" t="str">
        <f t="shared" si="641"/>
        <v>食火蜥4突</v>
      </c>
      <c r="BZ368" s="25" t="s">
        <v>162</v>
      </c>
      <c r="CA368" s="14">
        <v>2</v>
      </c>
      <c r="CB368" s="14">
        <f t="shared" si="642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674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674</v>
      </c>
      <c r="CN368" s="14">
        <f>INDEX(属性投放!$BD$6:$BD$85,(BW368-2)*20+CB368)</f>
        <v>80</v>
      </c>
      <c r="CQ368" s="13">
        <v>364</v>
      </c>
      <c r="CR368" s="13">
        <f t="shared" si="650"/>
        <v>7</v>
      </c>
      <c r="CS368" s="13">
        <f t="shared" si="651"/>
        <v>52</v>
      </c>
      <c r="CT368" s="14">
        <f t="shared" si="652"/>
        <v>4</v>
      </c>
      <c r="CU368" s="14">
        <f t="shared" si="653"/>
        <v>1102007</v>
      </c>
      <c r="CV368" s="14" t="str">
        <f>INDEX($O$6:$O$36,CR368)&amp;"-"&amp;INDEX(属性投放!$AB$7:$AB$36,CX368)&amp;"-魂火-"&amp;CZ368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701</v>
      </c>
      <c r="CZ368" s="14">
        <f>INDEX(属性投放!$AM$7:$AM$58,CS368)</f>
        <v>4</v>
      </c>
      <c r="DA368" s="14">
        <f t="shared" si="643"/>
        <v>52</v>
      </c>
      <c r="DB368" s="14">
        <f>INDEX(属性投放!$AN$7:$AN$58,DA368)</f>
        <v>150</v>
      </c>
      <c r="DC368" s="14" t="s">
        <v>702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703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704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4"/>
        <v>1102019</v>
      </c>
      <c r="DQ368" s="14" t="str">
        <f t="shared" si="645"/>
        <v>食火蜥4突</v>
      </c>
      <c r="DR368" s="14">
        <f t="shared" si="654"/>
        <v>3</v>
      </c>
      <c r="DS368" s="14">
        <f t="shared" si="655"/>
        <v>3</v>
      </c>
      <c r="DT368" s="14">
        <f t="shared" si="656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9"/>
        <v>345</v>
      </c>
      <c r="EC368" s="14">
        <f t="shared" si="700"/>
        <v>414</v>
      </c>
      <c r="ED368" s="14">
        <f t="shared" si="701"/>
        <v>487</v>
      </c>
      <c r="EE368" s="14">
        <f t="shared" si="702"/>
        <v>487</v>
      </c>
      <c r="EF368" s="14">
        <f t="shared" si="703"/>
        <v>585</v>
      </c>
      <c r="EG368" s="14">
        <f t="shared" si="704"/>
        <v>145</v>
      </c>
      <c r="EH368" s="14">
        <f t="shared" si="705"/>
        <v>170</v>
      </c>
      <c r="EI368" s="14">
        <f t="shared" si="706"/>
        <v>170</v>
      </c>
      <c r="EJ368" s="14">
        <f t="shared" si="707"/>
        <v>199</v>
      </c>
      <c r="EK368" s="14">
        <f t="shared" si="708"/>
        <v>228</v>
      </c>
      <c r="EL368" s="14">
        <f t="shared" si="709"/>
        <v>2750</v>
      </c>
      <c r="EM368" s="14">
        <f t="shared" si="710"/>
        <v>3240</v>
      </c>
      <c r="EN368" s="14">
        <f t="shared" si="711"/>
        <v>3240</v>
      </c>
      <c r="EO368" s="14">
        <f t="shared" si="712"/>
        <v>3770</v>
      </c>
      <c r="EP368" s="14">
        <f t="shared" si="713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  <c r="FF368" s="14">
        <f>INDEX(属性投放!$BP$6:$BP$85,(卡牌属性!$DU368-2)*20+卡牌属性!$DV368)</f>
        <v>60</v>
      </c>
      <c r="FG368" s="14">
        <f>INDEX(属性投放!$BP$6:$BP$85,(卡牌属性!$DU368-2)*20+卡牌属性!$DV368)</f>
        <v>60</v>
      </c>
      <c r="FH368" s="14">
        <f>INDEX(属性投放!$BP$6:$BP$85,(卡牌属性!$DU368-2)*20+卡牌属性!$DV368)</f>
        <v>60</v>
      </c>
      <c r="FI368" s="14">
        <f>INDEX(属性投放!$BP$6:$BP$85,(卡牌属性!$DU368-2)*20+卡牌属性!$DV368)</f>
        <v>60</v>
      </c>
      <c r="FJ368" s="14">
        <f>INDEX(属性投放!$BP$6:$BP$85,(卡牌属性!$DU368-2)*20+卡牌属性!$DV368)</f>
        <v>60</v>
      </c>
      <c r="FK368" s="14">
        <f>INDEX(属性投放!$BQ$6:$BQ$85,(卡牌属性!$DU368-2)*20+卡牌属性!$DV368)</f>
        <v>30</v>
      </c>
      <c r="FL368" s="14">
        <f>INDEX(属性投放!$BQ$6:$BQ$85,(卡牌属性!$DU368-2)*20+卡牌属性!$DV368)</f>
        <v>30</v>
      </c>
      <c r="FM368" s="14">
        <f>INDEX(属性投放!$BQ$6:$BQ$85,(卡牌属性!$DU368-2)*20+卡牌属性!$DV368)</f>
        <v>30</v>
      </c>
      <c r="FN368" s="14">
        <f>INDEX(属性投放!$BQ$6:$BQ$85,(卡牌属性!$DU368-2)*20+卡牌属性!$DV368)</f>
        <v>30</v>
      </c>
      <c r="FO368" s="14">
        <f>INDEX(属性投放!$BQ$6:$BQ$85,(卡牌属性!$DU368-2)*20+卡牌属性!$DV368)</f>
        <v>30</v>
      </c>
      <c r="FP368" s="14">
        <f>INDEX(属性投放!$BR$6:$BR$85,(卡牌属性!$DU368-2)*20+卡牌属性!$DV368)</f>
        <v>600</v>
      </c>
      <c r="FQ368" s="14">
        <f>INDEX(属性投放!$BR$6:$BR$85,(卡牌属性!$DU368-2)*20+卡牌属性!$DV368)</f>
        <v>600</v>
      </c>
      <c r="FR368" s="14">
        <f>INDEX(属性投放!$BR$6:$BR$85,(卡牌属性!$DU368-2)*20+卡牌属性!$DV368)</f>
        <v>600</v>
      </c>
      <c r="FS368" s="14">
        <f>INDEX(属性投放!$BR$6:$BR$85,(卡牌属性!$DU368-2)*20+卡牌属性!$DV368)</f>
        <v>600</v>
      </c>
      <c r="FT368" s="14">
        <f>INDEX(属性投放!$BR$6:$BR$85,(卡牌属性!$DU368-2)*20+卡牌属性!$DV368)</f>
        <v>600</v>
      </c>
    </row>
    <row r="369" spans="31:176" ht="16.5" x14ac:dyDescent="0.2">
      <c r="AE369" s="13">
        <v>365</v>
      </c>
      <c r="AF369" s="13">
        <f t="shared" si="649"/>
        <v>19</v>
      </c>
      <c r="AG369" s="13">
        <f t="shared" si="628"/>
        <v>2</v>
      </c>
      <c r="AH369" s="14">
        <f t="shared" si="629"/>
        <v>1101022</v>
      </c>
      <c r="AI369" s="14" t="str">
        <f t="shared" si="630"/>
        <v>幻5突</v>
      </c>
      <c r="AJ369" s="25" t="s">
        <v>162</v>
      </c>
      <c r="AK369" s="14">
        <v>46</v>
      </c>
      <c r="AL369" s="14">
        <f t="shared" si="631"/>
        <v>5</v>
      </c>
      <c r="AM369" s="14">
        <f>INDEX(属性投放!$DE$6:$DE$85,(卡牌属性!AG369-2)*20+卡牌属性!AL369)</f>
        <v>351</v>
      </c>
      <c r="AN369" s="14">
        <f t="shared" si="693"/>
        <v>351</v>
      </c>
      <c r="AO369" s="14">
        <f t="shared" si="693"/>
        <v>351</v>
      </c>
      <c r="AP369" s="14">
        <f t="shared" si="693"/>
        <v>351</v>
      </c>
      <c r="AQ369" s="14">
        <f t="shared" si="693"/>
        <v>351</v>
      </c>
      <c r="AR369" s="14">
        <f>INDEX(属性投放!$DF$6:$DF$85,(卡牌属性!AG369-2)*20+卡牌属性!AL369)</f>
        <v>151</v>
      </c>
      <c r="AS369" s="14">
        <f t="shared" si="694"/>
        <v>151</v>
      </c>
      <c r="AT369" s="14">
        <f t="shared" si="694"/>
        <v>151</v>
      </c>
      <c r="AU369" s="14">
        <f t="shared" si="694"/>
        <v>151</v>
      </c>
      <c r="AV369" s="14">
        <f t="shared" si="694"/>
        <v>151</v>
      </c>
      <c r="AW369" s="14">
        <f>INDEX(属性投放!$DG$6:$DG$85,(卡牌属性!AG369-2)*20+卡牌属性!AL369)</f>
        <v>1705</v>
      </c>
      <c r="AX369" s="14">
        <f t="shared" si="695"/>
        <v>1705</v>
      </c>
      <c r="AY369" s="14">
        <f t="shared" si="695"/>
        <v>1705</v>
      </c>
      <c r="AZ369" s="14">
        <f t="shared" si="695"/>
        <v>1705</v>
      </c>
      <c r="BA369" s="14">
        <f t="shared" si="695"/>
        <v>1705</v>
      </c>
      <c r="BB369" s="14">
        <f>INDEX(属性投放!$DK$6:$DK$85,(卡牌属性!AG369-2)*20+卡牌属性!AL369)</f>
        <v>22</v>
      </c>
      <c r="BC369" s="14">
        <f t="shared" si="696"/>
        <v>22</v>
      </c>
      <c r="BD369" s="14">
        <f t="shared" si="696"/>
        <v>22</v>
      </c>
      <c r="BE369" s="14">
        <f t="shared" si="696"/>
        <v>22</v>
      </c>
      <c r="BF369" s="14">
        <f t="shared" si="696"/>
        <v>22</v>
      </c>
      <c r="BG369" s="14">
        <f>INDEX(属性投放!$DL$6:$DL$85,(卡牌属性!AG369-2)*20+卡牌属性!AL369)</f>
        <v>11</v>
      </c>
      <c r="BH369" s="14">
        <f t="shared" si="697"/>
        <v>11</v>
      </c>
      <c r="BI369" s="14">
        <f t="shared" si="697"/>
        <v>11</v>
      </c>
      <c r="BJ369" s="14">
        <f t="shared" si="697"/>
        <v>11</v>
      </c>
      <c r="BK369" s="14">
        <f t="shared" si="697"/>
        <v>11</v>
      </c>
      <c r="BL369" s="14">
        <f>INDEX(属性投放!$DM$6:$DM$85,(卡牌属性!AG369-2)*20+卡牌属性!AL369)</f>
        <v>110</v>
      </c>
      <c r="BM369" s="14">
        <f t="shared" si="698"/>
        <v>110</v>
      </c>
      <c r="BN369" s="14">
        <f t="shared" si="698"/>
        <v>110</v>
      </c>
      <c r="BO369" s="14">
        <f t="shared" si="698"/>
        <v>110</v>
      </c>
      <c r="BP369" s="14">
        <f t="shared" si="698"/>
        <v>110</v>
      </c>
      <c r="BU369" s="13">
        <v>365</v>
      </c>
      <c r="BV369" s="13">
        <f t="shared" si="638"/>
        <v>19</v>
      </c>
      <c r="BW369" s="14">
        <f t="shared" si="639"/>
        <v>2</v>
      </c>
      <c r="BX369" s="14">
        <f t="shared" si="640"/>
        <v>1102019</v>
      </c>
      <c r="BY369" s="14" t="str">
        <f t="shared" si="641"/>
        <v>食火蜥5突</v>
      </c>
      <c r="BZ369" s="25" t="s">
        <v>162</v>
      </c>
      <c r="CA369" s="14">
        <v>2</v>
      </c>
      <c r="CB369" s="14">
        <f t="shared" si="642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674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674</v>
      </c>
      <c r="CN369" s="14">
        <f>INDEX(属性投放!$BD$6:$BD$85,(BW369-2)*20+CB369)</f>
        <v>80</v>
      </c>
      <c r="CQ369" s="13">
        <v>365</v>
      </c>
      <c r="CR369" s="13">
        <f t="shared" si="650"/>
        <v>8</v>
      </c>
      <c r="CS369" s="13">
        <f t="shared" si="651"/>
        <v>1</v>
      </c>
      <c r="CT369" s="14">
        <f t="shared" si="652"/>
        <v>4</v>
      </c>
      <c r="CU369" s="14">
        <f t="shared" si="653"/>
        <v>1102008</v>
      </c>
      <c r="CV369" s="14" t="str">
        <f>INDEX($O$6:$O$36,CR369)&amp;"-"&amp;INDEX(属性投放!$AB$7:$AB$36,CX369)&amp;"-魂火-"&amp;CZ369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701</v>
      </c>
      <c r="CZ369" s="14">
        <f>INDEX(属性投放!$AM$7:$AM$58,CS369)</f>
        <v>1</v>
      </c>
      <c r="DA369" s="14">
        <f t="shared" si="643"/>
        <v>1</v>
      </c>
      <c r="DB369" s="14">
        <f>INDEX(属性投放!$AN$7:$AN$58,DA369)</f>
        <v>5</v>
      </c>
      <c r="DC369" s="14" t="s">
        <v>702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703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704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4"/>
        <v>1102019</v>
      </c>
      <c r="DQ369" s="14" t="str">
        <f t="shared" si="645"/>
        <v>食火蜥5突</v>
      </c>
      <c r="DR369" s="14">
        <f t="shared" si="654"/>
        <v>3</v>
      </c>
      <c r="DS369" s="14">
        <f t="shared" si="655"/>
        <v>3</v>
      </c>
      <c r="DT369" s="14">
        <f t="shared" si="656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9"/>
        <v>485</v>
      </c>
      <c r="EC369" s="14">
        <f t="shared" si="700"/>
        <v>574</v>
      </c>
      <c r="ED369" s="14">
        <f t="shared" si="701"/>
        <v>667</v>
      </c>
      <c r="EE369" s="14">
        <f t="shared" si="702"/>
        <v>667</v>
      </c>
      <c r="EF369" s="14">
        <f t="shared" si="703"/>
        <v>775</v>
      </c>
      <c r="EG369" s="14">
        <f t="shared" si="704"/>
        <v>215</v>
      </c>
      <c r="EH369" s="14">
        <f t="shared" si="705"/>
        <v>250</v>
      </c>
      <c r="EI369" s="14">
        <f t="shared" si="706"/>
        <v>250</v>
      </c>
      <c r="EJ369" s="14">
        <f t="shared" si="707"/>
        <v>289</v>
      </c>
      <c r="EK369" s="14">
        <f t="shared" si="708"/>
        <v>328</v>
      </c>
      <c r="EL369" s="14">
        <f t="shared" si="709"/>
        <v>4150</v>
      </c>
      <c r="EM369" s="14">
        <f t="shared" si="710"/>
        <v>4840</v>
      </c>
      <c r="EN369" s="14">
        <f t="shared" si="711"/>
        <v>4840</v>
      </c>
      <c r="EO369" s="14">
        <f t="shared" si="712"/>
        <v>5570</v>
      </c>
      <c r="EP369" s="14">
        <f t="shared" si="713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  <c r="FF369" s="14">
        <f>INDEX(属性投放!$BP$6:$BP$85,(卡牌属性!$DU369-2)*20+卡牌属性!$DV369)</f>
        <v>80</v>
      </c>
      <c r="FG369" s="14">
        <f>INDEX(属性投放!$BP$6:$BP$85,(卡牌属性!$DU369-2)*20+卡牌属性!$DV369)</f>
        <v>80</v>
      </c>
      <c r="FH369" s="14">
        <f>INDEX(属性投放!$BP$6:$BP$85,(卡牌属性!$DU369-2)*20+卡牌属性!$DV369)</f>
        <v>80</v>
      </c>
      <c r="FI369" s="14">
        <f>INDEX(属性投放!$BP$6:$BP$85,(卡牌属性!$DU369-2)*20+卡牌属性!$DV369)</f>
        <v>80</v>
      </c>
      <c r="FJ369" s="14">
        <f>INDEX(属性投放!$BP$6:$BP$85,(卡牌属性!$DU369-2)*20+卡牌属性!$DV369)</f>
        <v>80</v>
      </c>
      <c r="FK369" s="14">
        <f>INDEX(属性投放!$BQ$6:$BQ$85,(卡牌属性!$DU369-2)*20+卡牌属性!$DV369)</f>
        <v>40</v>
      </c>
      <c r="FL369" s="14">
        <f>INDEX(属性投放!$BQ$6:$BQ$85,(卡牌属性!$DU369-2)*20+卡牌属性!$DV369)</f>
        <v>40</v>
      </c>
      <c r="FM369" s="14">
        <f>INDEX(属性投放!$BQ$6:$BQ$85,(卡牌属性!$DU369-2)*20+卡牌属性!$DV369)</f>
        <v>40</v>
      </c>
      <c r="FN369" s="14">
        <f>INDEX(属性投放!$BQ$6:$BQ$85,(卡牌属性!$DU369-2)*20+卡牌属性!$DV369)</f>
        <v>40</v>
      </c>
      <c r="FO369" s="14">
        <f>INDEX(属性投放!$BQ$6:$BQ$85,(卡牌属性!$DU369-2)*20+卡牌属性!$DV369)</f>
        <v>40</v>
      </c>
      <c r="FP369" s="14">
        <f>INDEX(属性投放!$BR$6:$BR$85,(卡牌属性!$DU369-2)*20+卡牌属性!$DV369)</f>
        <v>800</v>
      </c>
      <c r="FQ369" s="14">
        <f>INDEX(属性投放!$BR$6:$BR$85,(卡牌属性!$DU369-2)*20+卡牌属性!$DV369)</f>
        <v>800</v>
      </c>
      <c r="FR369" s="14">
        <f>INDEX(属性投放!$BR$6:$BR$85,(卡牌属性!$DU369-2)*20+卡牌属性!$DV369)</f>
        <v>800</v>
      </c>
      <c r="FS369" s="14">
        <f>INDEX(属性投放!$BR$6:$BR$85,(卡牌属性!$DU369-2)*20+卡牌属性!$DV369)</f>
        <v>800</v>
      </c>
      <c r="FT369" s="14">
        <f>INDEX(属性投放!$BR$6:$BR$85,(卡牌属性!$DU369-2)*20+卡牌属性!$DV369)</f>
        <v>800</v>
      </c>
    </row>
    <row r="370" spans="31:176" ht="16.5" x14ac:dyDescent="0.2">
      <c r="AE370" s="13">
        <v>366</v>
      </c>
      <c r="AF370" s="13">
        <f t="shared" si="649"/>
        <v>19</v>
      </c>
      <c r="AG370" s="13">
        <f t="shared" si="628"/>
        <v>2</v>
      </c>
      <c r="AH370" s="14">
        <f t="shared" si="629"/>
        <v>1101022</v>
      </c>
      <c r="AI370" s="14" t="str">
        <f t="shared" si="630"/>
        <v>幻6突</v>
      </c>
      <c r="AJ370" s="25" t="s">
        <v>162</v>
      </c>
      <c r="AK370" s="14">
        <v>47</v>
      </c>
      <c r="AL370" s="14">
        <f t="shared" si="631"/>
        <v>6</v>
      </c>
      <c r="AM370" s="14">
        <f>INDEX(属性投放!$DE$6:$DE$85,(卡牌属性!AG370-2)*20+卡牌属性!AL370)</f>
        <v>414</v>
      </c>
      <c r="AN370" s="14">
        <f t="shared" si="693"/>
        <v>414</v>
      </c>
      <c r="AO370" s="14">
        <f t="shared" si="693"/>
        <v>414</v>
      </c>
      <c r="AP370" s="14">
        <f t="shared" si="693"/>
        <v>414</v>
      </c>
      <c r="AQ370" s="14">
        <f t="shared" si="693"/>
        <v>414</v>
      </c>
      <c r="AR370" s="14">
        <f>INDEX(属性投放!$DF$6:$DF$85,(卡牌属性!AG370-2)*20+卡牌属性!AL370)</f>
        <v>182</v>
      </c>
      <c r="AS370" s="14">
        <f t="shared" si="694"/>
        <v>182</v>
      </c>
      <c r="AT370" s="14">
        <f t="shared" si="694"/>
        <v>182</v>
      </c>
      <c r="AU370" s="14">
        <f t="shared" si="694"/>
        <v>182</v>
      </c>
      <c r="AV370" s="14">
        <f t="shared" si="694"/>
        <v>182</v>
      </c>
      <c r="AW370" s="14">
        <f>INDEX(属性投放!$DG$6:$DG$85,(卡牌属性!AG370-2)*20+卡牌属性!AL370)</f>
        <v>2020</v>
      </c>
      <c r="AX370" s="14">
        <f t="shared" si="695"/>
        <v>2020</v>
      </c>
      <c r="AY370" s="14">
        <f t="shared" si="695"/>
        <v>2020</v>
      </c>
      <c r="AZ370" s="14">
        <f t="shared" si="695"/>
        <v>2020</v>
      </c>
      <c r="BA370" s="14">
        <f t="shared" si="695"/>
        <v>2020</v>
      </c>
      <c r="BB370" s="14">
        <f>INDEX(属性投放!$DK$6:$DK$85,(卡牌属性!AG370-2)*20+卡牌属性!AL370)</f>
        <v>22</v>
      </c>
      <c r="BC370" s="14">
        <f t="shared" si="696"/>
        <v>22</v>
      </c>
      <c r="BD370" s="14">
        <f t="shared" si="696"/>
        <v>22</v>
      </c>
      <c r="BE370" s="14">
        <f t="shared" si="696"/>
        <v>22</v>
      </c>
      <c r="BF370" s="14">
        <f t="shared" si="696"/>
        <v>22</v>
      </c>
      <c r="BG370" s="14">
        <f>INDEX(属性投放!$DL$6:$DL$85,(卡牌属性!AG370-2)*20+卡牌属性!AL370)</f>
        <v>11</v>
      </c>
      <c r="BH370" s="14">
        <f t="shared" si="697"/>
        <v>11</v>
      </c>
      <c r="BI370" s="14">
        <f t="shared" si="697"/>
        <v>11</v>
      </c>
      <c r="BJ370" s="14">
        <f t="shared" si="697"/>
        <v>11</v>
      </c>
      <c r="BK370" s="14">
        <f t="shared" si="697"/>
        <v>11</v>
      </c>
      <c r="BL370" s="14">
        <f>INDEX(属性投放!$DM$6:$DM$85,(卡牌属性!AG370-2)*20+卡牌属性!AL370)</f>
        <v>110</v>
      </c>
      <c r="BM370" s="14">
        <f t="shared" si="698"/>
        <v>110</v>
      </c>
      <c r="BN370" s="14">
        <f t="shared" si="698"/>
        <v>110</v>
      </c>
      <c r="BO370" s="14">
        <f t="shared" si="698"/>
        <v>110</v>
      </c>
      <c r="BP370" s="14">
        <f t="shared" si="698"/>
        <v>110</v>
      </c>
      <c r="BU370" s="13">
        <v>366</v>
      </c>
      <c r="BV370" s="13">
        <f t="shared" si="638"/>
        <v>19</v>
      </c>
      <c r="BW370" s="14">
        <f t="shared" si="639"/>
        <v>2</v>
      </c>
      <c r="BX370" s="14">
        <f t="shared" si="640"/>
        <v>1102019</v>
      </c>
      <c r="BY370" s="14" t="str">
        <f t="shared" si="641"/>
        <v>食火蜥6突</v>
      </c>
      <c r="BZ370" s="25" t="s">
        <v>162</v>
      </c>
      <c r="CA370" s="14">
        <v>2</v>
      </c>
      <c r="CB370" s="14">
        <f t="shared" si="642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674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674</v>
      </c>
      <c r="CN370" s="14">
        <f>INDEX(属性投放!$BD$6:$BD$85,(BW370-2)*20+CB370)</f>
        <v>80</v>
      </c>
      <c r="CQ370" s="13">
        <v>366</v>
      </c>
      <c r="CR370" s="13">
        <f t="shared" si="650"/>
        <v>8</v>
      </c>
      <c r="CS370" s="13">
        <f t="shared" si="651"/>
        <v>2</v>
      </c>
      <c r="CT370" s="14">
        <f t="shared" si="652"/>
        <v>4</v>
      </c>
      <c r="CU370" s="14">
        <f t="shared" si="653"/>
        <v>1102008</v>
      </c>
      <c r="CV370" s="14" t="str">
        <f>INDEX($O$6:$O$36,CR370)&amp;"-"&amp;INDEX(属性投放!$AB$7:$AB$36,CX370)&amp;"-魂火-"&amp;CZ370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701</v>
      </c>
      <c r="CZ370" s="14">
        <f>INDEX(属性投放!$AM$7:$AM$58,CS370)</f>
        <v>1</v>
      </c>
      <c r="DA370" s="14">
        <f t="shared" si="643"/>
        <v>2</v>
      </c>
      <c r="DB370" s="14">
        <f>INDEX(属性投放!$AN$7:$AN$58,DA370)</f>
        <v>10</v>
      </c>
      <c r="DC370" s="14" t="s">
        <v>702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703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704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4"/>
        <v>1102019</v>
      </c>
      <c r="DQ370" s="14" t="str">
        <f t="shared" si="645"/>
        <v>食火蜥6突</v>
      </c>
      <c r="DR370" s="14">
        <f t="shared" si="654"/>
        <v>3</v>
      </c>
      <c r="DS370" s="14">
        <f t="shared" si="655"/>
        <v>3</v>
      </c>
      <c r="DT370" s="14">
        <f t="shared" si="656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9"/>
        <v>621</v>
      </c>
      <c r="EC370" s="14">
        <f t="shared" si="700"/>
        <v>724</v>
      </c>
      <c r="ED370" s="14">
        <f t="shared" si="701"/>
        <v>831</v>
      </c>
      <c r="EE370" s="14">
        <f t="shared" si="702"/>
        <v>831</v>
      </c>
      <c r="EF370" s="14">
        <f t="shared" si="703"/>
        <v>946</v>
      </c>
      <c r="EG370" s="14">
        <f t="shared" si="704"/>
        <v>283</v>
      </c>
      <c r="EH370" s="14">
        <f t="shared" si="705"/>
        <v>325</v>
      </c>
      <c r="EI370" s="14">
        <f t="shared" si="706"/>
        <v>325</v>
      </c>
      <c r="EJ370" s="14">
        <f t="shared" si="707"/>
        <v>371</v>
      </c>
      <c r="EK370" s="14">
        <f t="shared" si="708"/>
        <v>417</v>
      </c>
      <c r="EL370" s="14">
        <f t="shared" si="709"/>
        <v>5510</v>
      </c>
      <c r="EM370" s="14">
        <f t="shared" si="710"/>
        <v>6340</v>
      </c>
      <c r="EN370" s="14">
        <f t="shared" si="711"/>
        <v>6340</v>
      </c>
      <c r="EO370" s="14">
        <f t="shared" si="712"/>
        <v>7210</v>
      </c>
      <c r="EP370" s="14">
        <f t="shared" si="713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  <c r="FF370" s="14">
        <f>INDEX(属性投放!$BP$6:$BP$85,(卡牌属性!$DU370-2)*20+卡牌属性!$DV370)</f>
        <v>100</v>
      </c>
      <c r="FG370" s="14">
        <f>INDEX(属性投放!$BP$6:$BP$85,(卡牌属性!$DU370-2)*20+卡牌属性!$DV370)</f>
        <v>100</v>
      </c>
      <c r="FH370" s="14">
        <f>INDEX(属性投放!$BP$6:$BP$85,(卡牌属性!$DU370-2)*20+卡牌属性!$DV370)</f>
        <v>100</v>
      </c>
      <c r="FI370" s="14">
        <f>INDEX(属性投放!$BP$6:$BP$85,(卡牌属性!$DU370-2)*20+卡牌属性!$DV370)</f>
        <v>100</v>
      </c>
      <c r="FJ370" s="14">
        <f>INDEX(属性投放!$BP$6:$BP$85,(卡牌属性!$DU370-2)*20+卡牌属性!$DV370)</f>
        <v>100</v>
      </c>
      <c r="FK370" s="14">
        <f>INDEX(属性投放!$BQ$6:$BQ$85,(卡牌属性!$DU370-2)*20+卡牌属性!$DV370)</f>
        <v>50</v>
      </c>
      <c r="FL370" s="14">
        <f>INDEX(属性投放!$BQ$6:$BQ$85,(卡牌属性!$DU370-2)*20+卡牌属性!$DV370)</f>
        <v>50</v>
      </c>
      <c r="FM370" s="14">
        <f>INDEX(属性投放!$BQ$6:$BQ$85,(卡牌属性!$DU370-2)*20+卡牌属性!$DV370)</f>
        <v>50</v>
      </c>
      <c r="FN370" s="14">
        <f>INDEX(属性投放!$BQ$6:$BQ$85,(卡牌属性!$DU370-2)*20+卡牌属性!$DV370)</f>
        <v>50</v>
      </c>
      <c r="FO370" s="14">
        <f>INDEX(属性投放!$BQ$6:$BQ$85,(卡牌属性!$DU370-2)*20+卡牌属性!$DV370)</f>
        <v>50</v>
      </c>
      <c r="FP370" s="14">
        <f>INDEX(属性投放!$BR$6:$BR$85,(卡牌属性!$DU370-2)*20+卡牌属性!$DV370)</f>
        <v>1000</v>
      </c>
      <c r="FQ370" s="14">
        <f>INDEX(属性投放!$BR$6:$BR$85,(卡牌属性!$DU370-2)*20+卡牌属性!$DV370)</f>
        <v>1000</v>
      </c>
      <c r="FR370" s="14">
        <f>INDEX(属性投放!$BR$6:$BR$85,(卡牌属性!$DU370-2)*20+卡牌属性!$DV370)</f>
        <v>1000</v>
      </c>
      <c r="FS370" s="14">
        <f>INDEX(属性投放!$BR$6:$BR$85,(卡牌属性!$DU370-2)*20+卡牌属性!$DV370)</f>
        <v>1000</v>
      </c>
      <c r="FT370" s="14">
        <f>INDEX(属性投放!$BR$6:$BR$85,(卡牌属性!$DU370-2)*20+卡牌属性!$DV370)</f>
        <v>1000</v>
      </c>
    </row>
    <row r="371" spans="31:176" ht="16.5" x14ac:dyDescent="0.2">
      <c r="AE371" s="13">
        <v>367</v>
      </c>
      <c r="AF371" s="13">
        <f t="shared" si="649"/>
        <v>19</v>
      </c>
      <c r="AG371" s="13">
        <f t="shared" si="628"/>
        <v>2</v>
      </c>
      <c r="AH371" s="14">
        <f t="shared" si="629"/>
        <v>1101022</v>
      </c>
      <c r="AI371" s="14" t="str">
        <f t="shared" si="630"/>
        <v>幻7突</v>
      </c>
      <c r="AJ371" s="25" t="s">
        <v>162</v>
      </c>
      <c r="AK371" s="14">
        <v>48</v>
      </c>
      <c r="AL371" s="14">
        <f t="shared" si="631"/>
        <v>7</v>
      </c>
      <c r="AM371" s="14">
        <f>INDEX(属性投放!$DE$6:$DE$85,(卡牌属性!AG371-2)*20+卡牌属性!AL371)</f>
        <v>1027</v>
      </c>
      <c r="AN371" s="14">
        <f t="shared" si="693"/>
        <v>1027</v>
      </c>
      <c r="AO371" s="14">
        <f t="shared" si="693"/>
        <v>1027</v>
      </c>
      <c r="AP371" s="14">
        <f t="shared" si="693"/>
        <v>1027</v>
      </c>
      <c r="AQ371" s="14">
        <f t="shared" si="693"/>
        <v>1027</v>
      </c>
      <c r="AR371" s="14">
        <f>INDEX(属性投放!$DF$6:$DF$85,(卡牌属性!AG371-2)*20+卡牌属性!AL371)</f>
        <v>488</v>
      </c>
      <c r="AS371" s="14">
        <f t="shared" si="694"/>
        <v>488</v>
      </c>
      <c r="AT371" s="14">
        <f t="shared" si="694"/>
        <v>488</v>
      </c>
      <c r="AU371" s="14">
        <f t="shared" si="694"/>
        <v>488</v>
      </c>
      <c r="AV371" s="14">
        <f t="shared" si="694"/>
        <v>488</v>
      </c>
      <c r="AW371" s="14">
        <f>INDEX(属性投放!$DG$6:$DG$85,(卡牌属性!AG371-2)*20+卡牌属性!AL371)</f>
        <v>5085</v>
      </c>
      <c r="AX371" s="14">
        <f t="shared" si="695"/>
        <v>5085</v>
      </c>
      <c r="AY371" s="14">
        <f t="shared" si="695"/>
        <v>5085</v>
      </c>
      <c r="AZ371" s="14">
        <f t="shared" si="695"/>
        <v>5085</v>
      </c>
      <c r="BA371" s="14">
        <f t="shared" si="695"/>
        <v>5085</v>
      </c>
      <c r="BB371" s="14">
        <f>INDEX(属性投放!$DK$6:$DK$85,(卡牌属性!AG371-2)*20+卡牌属性!AL371)</f>
        <v>36</v>
      </c>
      <c r="BC371" s="14">
        <f t="shared" si="696"/>
        <v>36</v>
      </c>
      <c r="BD371" s="14">
        <f t="shared" si="696"/>
        <v>36</v>
      </c>
      <c r="BE371" s="14">
        <f t="shared" si="696"/>
        <v>36</v>
      </c>
      <c r="BF371" s="14">
        <f t="shared" si="696"/>
        <v>36</v>
      </c>
      <c r="BG371" s="14">
        <f>INDEX(属性投放!$DL$6:$DL$85,(卡牌属性!AG371-2)*20+卡牌属性!AL371)</f>
        <v>18</v>
      </c>
      <c r="BH371" s="14">
        <f t="shared" si="697"/>
        <v>18</v>
      </c>
      <c r="BI371" s="14">
        <f t="shared" si="697"/>
        <v>18</v>
      </c>
      <c r="BJ371" s="14">
        <f t="shared" si="697"/>
        <v>18</v>
      </c>
      <c r="BK371" s="14">
        <f t="shared" si="697"/>
        <v>18</v>
      </c>
      <c r="BL371" s="14">
        <f>INDEX(属性投放!$DM$6:$DM$85,(卡牌属性!AG371-2)*20+卡牌属性!AL371)</f>
        <v>180</v>
      </c>
      <c r="BM371" s="14">
        <f t="shared" si="698"/>
        <v>180</v>
      </c>
      <c r="BN371" s="14">
        <f t="shared" si="698"/>
        <v>180</v>
      </c>
      <c r="BO371" s="14">
        <f t="shared" si="698"/>
        <v>180</v>
      </c>
      <c r="BP371" s="14">
        <f t="shared" si="698"/>
        <v>180</v>
      </c>
      <c r="BU371" s="13">
        <v>367</v>
      </c>
      <c r="BV371" s="13">
        <f t="shared" si="638"/>
        <v>19</v>
      </c>
      <c r="BW371" s="14">
        <f t="shared" si="639"/>
        <v>2</v>
      </c>
      <c r="BX371" s="14">
        <f t="shared" si="640"/>
        <v>1102019</v>
      </c>
      <c r="BY371" s="14" t="str">
        <f t="shared" si="641"/>
        <v>食火蜥7突</v>
      </c>
      <c r="BZ371" s="25" t="s">
        <v>162</v>
      </c>
      <c r="CA371" s="14">
        <v>2</v>
      </c>
      <c r="CB371" s="14">
        <f t="shared" si="642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674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674</v>
      </c>
      <c r="CN371" s="14">
        <f>INDEX(属性投放!$BD$6:$BD$85,(BW371-2)*20+CB371)</f>
        <v>100</v>
      </c>
      <c r="CQ371" s="13">
        <v>367</v>
      </c>
      <c r="CR371" s="13">
        <f t="shared" si="650"/>
        <v>8</v>
      </c>
      <c r="CS371" s="13">
        <f t="shared" si="651"/>
        <v>3</v>
      </c>
      <c r="CT371" s="14">
        <f t="shared" si="652"/>
        <v>4</v>
      </c>
      <c r="CU371" s="14">
        <f t="shared" si="653"/>
        <v>1102008</v>
      </c>
      <c r="CV371" s="14" t="str">
        <f>INDEX($O$6:$O$36,CR371)&amp;"-"&amp;INDEX(属性投放!$AB$7:$AB$36,CX371)&amp;"-魂火-"&amp;CZ371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701</v>
      </c>
      <c r="CZ371" s="14">
        <f>INDEX(属性投放!$AM$7:$AM$58,CS371)</f>
        <v>2</v>
      </c>
      <c r="DA371" s="14">
        <f t="shared" si="643"/>
        <v>3</v>
      </c>
      <c r="DB371" s="14">
        <f>INDEX(属性投放!$AN$7:$AN$58,DA371)</f>
        <v>15</v>
      </c>
      <c r="DC371" s="14" t="s">
        <v>702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703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704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4"/>
        <v>1102019</v>
      </c>
      <c r="DQ371" s="14" t="str">
        <f t="shared" si="645"/>
        <v>食火蜥7突</v>
      </c>
      <c r="DR371" s="14">
        <f t="shared" si="654"/>
        <v>3</v>
      </c>
      <c r="DS371" s="14">
        <f t="shared" si="655"/>
        <v>3</v>
      </c>
      <c r="DT371" s="14">
        <f t="shared" si="656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9"/>
        <v>761</v>
      </c>
      <c r="EC371" s="14">
        <f t="shared" si="700"/>
        <v>874</v>
      </c>
      <c r="ED371" s="14">
        <f t="shared" si="701"/>
        <v>991</v>
      </c>
      <c r="EE371" s="14">
        <f t="shared" si="702"/>
        <v>991</v>
      </c>
      <c r="EF371" s="14">
        <f t="shared" si="703"/>
        <v>1111</v>
      </c>
      <c r="EG371" s="14">
        <f t="shared" si="704"/>
        <v>353</v>
      </c>
      <c r="EH371" s="14">
        <f t="shared" si="705"/>
        <v>400</v>
      </c>
      <c r="EI371" s="14">
        <f t="shared" si="706"/>
        <v>400</v>
      </c>
      <c r="EJ371" s="14">
        <f t="shared" si="707"/>
        <v>451</v>
      </c>
      <c r="EK371" s="14">
        <f t="shared" si="708"/>
        <v>502</v>
      </c>
      <c r="EL371" s="14">
        <f t="shared" si="709"/>
        <v>6910</v>
      </c>
      <c r="EM371" s="14">
        <f t="shared" si="710"/>
        <v>7840</v>
      </c>
      <c r="EN371" s="14">
        <f t="shared" si="711"/>
        <v>7840</v>
      </c>
      <c r="EO371" s="14">
        <f t="shared" si="712"/>
        <v>8810</v>
      </c>
      <c r="EP371" s="14">
        <f t="shared" si="713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  <c r="FF371" s="14">
        <f>INDEX(属性投放!$BP$6:$BP$85,(卡牌属性!$DU371-2)*20+卡牌属性!$DV371)</f>
        <v>100</v>
      </c>
      <c r="FG371" s="14">
        <f>INDEX(属性投放!$BP$6:$BP$85,(卡牌属性!$DU371-2)*20+卡牌属性!$DV371)</f>
        <v>100</v>
      </c>
      <c r="FH371" s="14">
        <f>INDEX(属性投放!$BP$6:$BP$85,(卡牌属性!$DU371-2)*20+卡牌属性!$DV371)</f>
        <v>100</v>
      </c>
      <c r="FI371" s="14">
        <f>INDEX(属性投放!$BP$6:$BP$85,(卡牌属性!$DU371-2)*20+卡牌属性!$DV371)</f>
        <v>100</v>
      </c>
      <c r="FJ371" s="14">
        <f>INDEX(属性投放!$BP$6:$BP$85,(卡牌属性!$DU371-2)*20+卡牌属性!$DV371)</f>
        <v>100</v>
      </c>
      <c r="FK371" s="14">
        <f>INDEX(属性投放!$BQ$6:$BQ$85,(卡牌属性!$DU371-2)*20+卡牌属性!$DV371)</f>
        <v>50</v>
      </c>
      <c r="FL371" s="14">
        <f>INDEX(属性投放!$BQ$6:$BQ$85,(卡牌属性!$DU371-2)*20+卡牌属性!$DV371)</f>
        <v>50</v>
      </c>
      <c r="FM371" s="14">
        <f>INDEX(属性投放!$BQ$6:$BQ$85,(卡牌属性!$DU371-2)*20+卡牌属性!$DV371)</f>
        <v>50</v>
      </c>
      <c r="FN371" s="14">
        <f>INDEX(属性投放!$BQ$6:$BQ$85,(卡牌属性!$DU371-2)*20+卡牌属性!$DV371)</f>
        <v>50</v>
      </c>
      <c r="FO371" s="14">
        <f>INDEX(属性投放!$BQ$6:$BQ$85,(卡牌属性!$DU371-2)*20+卡牌属性!$DV371)</f>
        <v>50</v>
      </c>
      <c r="FP371" s="14">
        <f>INDEX(属性投放!$BR$6:$BR$85,(卡牌属性!$DU371-2)*20+卡牌属性!$DV371)</f>
        <v>1000</v>
      </c>
      <c r="FQ371" s="14">
        <f>INDEX(属性投放!$BR$6:$BR$85,(卡牌属性!$DU371-2)*20+卡牌属性!$DV371)</f>
        <v>1000</v>
      </c>
      <c r="FR371" s="14">
        <f>INDEX(属性投放!$BR$6:$BR$85,(卡牌属性!$DU371-2)*20+卡牌属性!$DV371)</f>
        <v>1000</v>
      </c>
      <c r="FS371" s="14">
        <f>INDEX(属性投放!$BR$6:$BR$85,(卡牌属性!$DU371-2)*20+卡牌属性!$DV371)</f>
        <v>1000</v>
      </c>
      <c r="FT371" s="14">
        <f>INDEX(属性投放!$BR$6:$BR$85,(卡牌属性!$DU371-2)*20+卡牌属性!$DV371)</f>
        <v>1000</v>
      </c>
    </row>
    <row r="372" spans="31:176" ht="16.5" x14ac:dyDescent="0.2">
      <c r="AE372" s="13">
        <v>368</v>
      </c>
      <c r="AF372" s="13">
        <f t="shared" si="649"/>
        <v>19</v>
      </c>
      <c r="AG372" s="13">
        <f t="shared" si="628"/>
        <v>2</v>
      </c>
      <c r="AH372" s="14">
        <f t="shared" si="629"/>
        <v>1101022</v>
      </c>
      <c r="AI372" s="14" t="str">
        <f t="shared" si="630"/>
        <v>幻8突</v>
      </c>
      <c r="AJ372" s="25" t="s">
        <v>162</v>
      </c>
      <c r="AK372" s="14">
        <v>49</v>
      </c>
      <c r="AL372" s="14">
        <f t="shared" si="631"/>
        <v>8</v>
      </c>
      <c r="AM372" s="14">
        <f>INDEX(属性投放!$DE$6:$DE$85,(卡牌属性!AG372-2)*20+卡牌属性!AL372)</f>
        <v>1129</v>
      </c>
      <c r="AN372" s="14">
        <f t="shared" si="693"/>
        <v>1129</v>
      </c>
      <c r="AO372" s="14">
        <f t="shared" si="693"/>
        <v>1129</v>
      </c>
      <c r="AP372" s="14">
        <f t="shared" si="693"/>
        <v>1129</v>
      </c>
      <c r="AQ372" s="14">
        <f t="shared" si="693"/>
        <v>1129</v>
      </c>
      <c r="AR372" s="14">
        <f>INDEX(属性投放!$DF$6:$DF$85,(卡牌属性!AG372-2)*20+卡牌属性!AL372)</f>
        <v>539</v>
      </c>
      <c r="AS372" s="14">
        <f t="shared" si="694"/>
        <v>539</v>
      </c>
      <c r="AT372" s="14">
        <f t="shared" si="694"/>
        <v>539</v>
      </c>
      <c r="AU372" s="14">
        <f t="shared" si="694"/>
        <v>539</v>
      </c>
      <c r="AV372" s="14">
        <f t="shared" si="694"/>
        <v>539</v>
      </c>
      <c r="AW372" s="14">
        <f>INDEX(属性投放!$DG$6:$DG$85,(卡牌属性!AG372-2)*20+卡牌属性!AL372)</f>
        <v>5595</v>
      </c>
      <c r="AX372" s="14">
        <f t="shared" si="695"/>
        <v>5595</v>
      </c>
      <c r="AY372" s="14">
        <f t="shared" si="695"/>
        <v>5595</v>
      </c>
      <c r="AZ372" s="14">
        <f t="shared" si="695"/>
        <v>5595</v>
      </c>
      <c r="BA372" s="14">
        <f t="shared" si="695"/>
        <v>5595</v>
      </c>
      <c r="BB372" s="14">
        <f>INDEX(属性投放!$DK$6:$DK$85,(卡牌属性!AG372-2)*20+卡牌属性!AL372)</f>
        <v>36</v>
      </c>
      <c r="BC372" s="14">
        <f t="shared" si="696"/>
        <v>36</v>
      </c>
      <c r="BD372" s="14">
        <f t="shared" si="696"/>
        <v>36</v>
      </c>
      <c r="BE372" s="14">
        <f t="shared" si="696"/>
        <v>36</v>
      </c>
      <c r="BF372" s="14">
        <f t="shared" si="696"/>
        <v>36</v>
      </c>
      <c r="BG372" s="14">
        <f>INDEX(属性投放!$DL$6:$DL$85,(卡牌属性!AG372-2)*20+卡牌属性!AL372)</f>
        <v>18</v>
      </c>
      <c r="BH372" s="14">
        <f t="shared" si="697"/>
        <v>18</v>
      </c>
      <c r="BI372" s="14">
        <f t="shared" si="697"/>
        <v>18</v>
      </c>
      <c r="BJ372" s="14">
        <f t="shared" si="697"/>
        <v>18</v>
      </c>
      <c r="BK372" s="14">
        <f t="shared" si="697"/>
        <v>18</v>
      </c>
      <c r="BL372" s="14">
        <f>INDEX(属性投放!$DM$6:$DM$85,(卡牌属性!AG372-2)*20+卡牌属性!AL372)</f>
        <v>180</v>
      </c>
      <c r="BM372" s="14">
        <f t="shared" si="698"/>
        <v>180</v>
      </c>
      <c r="BN372" s="14">
        <f t="shared" si="698"/>
        <v>180</v>
      </c>
      <c r="BO372" s="14">
        <f t="shared" si="698"/>
        <v>180</v>
      </c>
      <c r="BP372" s="14">
        <f t="shared" si="698"/>
        <v>180</v>
      </c>
      <c r="BU372" s="13">
        <v>368</v>
      </c>
      <c r="BV372" s="13">
        <f t="shared" si="638"/>
        <v>19</v>
      </c>
      <c r="BW372" s="14">
        <f t="shared" si="639"/>
        <v>2</v>
      </c>
      <c r="BX372" s="14">
        <f t="shared" si="640"/>
        <v>1102019</v>
      </c>
      <c r="BY372" s="14" t="str">
        <f t="shared" si="641"/>
        <v>食火蜥8突</v>
      </c>
      <c r="BZ372" s="25" t="s">
        <v>162</v>
      </c>
      <c r="CA372" s="14">
        <v>2</v>
      </c>
      <c r="CB372" s="14">
        <f t="shared" si="642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674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674</v>
      </c>
      <c r="CN372" s="14">
        <f>INDEX(属性投放!$BD$6:$BD$85,(BW372-2)*20+CB372)</f>
        <v>100</v>
      </c>
      <c r="CQ372" s="13">
        <v>368</v>
      </c>
      <c r="CR372" s="13">
        <f t="shared" si="650"/>
        <v>8</v>
      </c>
      <c r="CS372" s="13">
        <f t="shared" si="651"/>
        <v>4</v>
      </c>
      <c r="CT372" s="14">
        <f t="shared" si="652"/>
        <v>4</v>
      </c>
      <c r="CU372" s="14">
        <f t="shared" si="653"/>
        <v>1102008</v>
      </c>
      <c r="CV372" s="14" t="str">
        <f>INDEX($O$6:$O$36,CR372)&amp;"-"&amp;INDEX(属性投放!$AB$7:$AB$36,CX372)&amp;"-魂火-"&amp;CZ372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701</v>
      </c>
      <c r="CZ372" s="14">
        <f>INDEX(属性投放!$AM$7:$AM$58,CS372)</f>
        <v>1</v>
      </c>
      <c r="DA372" s="14">
        <f t="shared" si="643"/>
        <v>4</v>
      </c>
      <c r="DB372" s="14">
        <f>INDEX(属性投放!$AN$7:$AN$58,DA372)</f>
        <v>20</v>
      </c>
      <c r="DC372" s="14" t="s">
        <v>702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703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704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4"/>
        <v>1102019</v>
      </c>
      <c r="DQ372" s="14" t="str">
        <f t="shared" si="645"/>
        <v>食火蜥8突</v>
      </c>
      <c r="DR372" s="14">
        <f t="shared" si="654"/>
        <v>3</v>
      </c>
      <c r="DS372" s="14">
        <f t="shared" si="655"/>
        <v>3</v>
      </c>
      <c r="DT372" s="14">
        <f t="shared" si="656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9"/>
        <v>911</v>
      </c>
      <c r="EC372" s="14">
        <f t="shared" si="700"/>
        <v>1034</v>
      </c>
      <c r="ED372" s="14">
        <f t="shared" si="701"/>
        <v>1166</v>
      </c>
      <c r="EE372" s="14">
        <f t="shared" si="702"/>
        <v>1166</v>
      </c>
      <c r="EF372" s="14">
        <f t="shared" si="703"/>
        <v>1291</v>
      </c>
      <c r="EG372" s="14">
        <f t="shared" si="704"/>
        <v>428</v>
      </c>
      <c r="EH372" s="14">
        <f t="shared" si="705"/>
        <v>480</v>
      </c>
      <c r="EI372" s="14">
        <f t="shared" si="706"/>
        <v>480</v>
      </c>
      <c r="EJ372" s="14">
        <f t="shared" si="707"/>
        <v>541</v>
      </c>
      <c r="EK372" s="14">
        <f t="shared" si="708"/>
        <v>592</v>
      </c>
      <c r="EL372" s="14">
        <f t="shared" si="709"/>
        <v>8410</v>
      </c>
      <c r="EM372" s="14">
        <f t="shared" si="710"/>
        <v>9440</v>
      </c>
      <c r="EN372" s="14">
        <f t="shared" si="711"/>
        <v>9440</v>
      </c>
      <c r="EO372" s="14">
        <f t="shared" si="712"/>
        <v>10560</v>
      </c>
      <c r="EP372" s="14">
        <f t="shared" si="713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  <c r="FF372" s="14">
        <f>INDEX(属性投放!$BP$6:$BP$85,(卡牌属性!$DU372-2)*20+卡牌属性!$DV372)</f>
        <v>100</v>
      </c>
      <c r="FG372" s="14">
        <f>INDEX(属性投放!$BP$6:$BP$85,(卡牌属性!$DU372-2)*20+卡牌属性!$DV372)</f>
        <v>100</v>
      </c>
      <c r="FH372" s="14">
        <f>INDEX(属性投放!$BP$6:$BP$85,(卡牌属性!$DU372-2)*20+卡牌属性!$DV372)</f>
        <v>100</v>
      </c>
      <c r="FI372" s="14">
        <f>INDEX(属性投放!$BP$6:$BP$85,(卡牌属性!$DU372-2)*20+卡牌属性!$DV372)</f>
        <v>100</v>
      </c>
      <c r="FJ372" s="14">
        <f>INDEX(属性投放!$BP$6:$BP$85,(卡牌属性!$DU372-2)*20+卡牌属性!$DV372)</f>
        <v>100</v>
      </c>
      <c r="FK372" s="14">
        <f>INDEX(属性投放!$BQ$6:$BQ$85,(卡牌属性!$DU372-2)*20+卡牌属性!$DV372)</f>
        <v>50</v>
      </c>
      <c r="FL372" s="14">
        <f>INDEX(属性投放!$BQ$6:$BQ$85,(卡牌属性!$DU372-2)*20+卡牌属性!$DV372)</f>
        <v>50</v>
      </c>
      <c r="FM372" s="14">
        <f>INDEX(属性投放!$BQ$6:$BQ$85,(卡牌属性!$DU372-2)*20+卡牌属性!$DV372)</f>
        <v>50</v>
      </c>
      <c r="FN372" s="14">
        <f>INDEX(属性投放!$BQ$6:$BQ$85,(卡牌属性!$DU372-2)*20+卡牌属性!$DV372)</f>
        <v>50</v>
      </c>
      <c r="FO372" s="14">
        <f>INDEX(属性投放!$BQ$6:$BQ$85,(卡牌属性!$DU372-2)*20+卡牌属性!$DV372)</f>
        <v>50</v>
      </c>
      <c r="FP372" s="14">
        <f>INDEX(属性投放!$BR$6:$BR$85,(卡牌属性!$DU372-2)*20+卡牌属性!$DV372)</f>
        <v>1000</v>
      </c>
      <c r="FQ372" s="14">
        <f>INDEX(属性投放!$BR$6:$BR$85,(卡牌属性!$DU372-2)*20+卡牌属性!$DV372)</f>
        <v>1000</v>
      </c>
      <c r="FR372" s="14">
        <f>INDEX(属性投放!$BR$6:$BR$85,(卡牌属性!$DU372-2)*20+卡牌属性!$DV372)</f>
        <v>1000</v>
      </c>
      <c r="FS372" s="14">
        <f>INDEX(属性投放!$BR$6:$BR$85,(卡牌属性!$DU372-2)*20+卡牌属性!$DV372)</f>
        <v>1000</v>
      </c>
      <c r="FT372" s="14">
        <f>INDEX(属性投放!$BR$6:$BR$85,(卡牌属性!$DU372-2)*20+卡牌属性!$DV372)</f>
        <v>1000</v>
      </c>
    </row>
    <row r="373" spans="31:176" ht="16.5" x14ac:dyDescent="0.2">
      <c r="AE373" s="13">
        <v>369</v>
      </c>
      <c r="AF373" s="13">
        <f t="shared" si="649"/>
        <v>19</v>
      </c>
      <c r="AG373" s="13">
        <f t="shared" si="628"/>
        <v>2</v>
      </c>
      <c r="AH373" s="14">
        <f t="shared" si="629"/>
        <v>1101022</v>
      </c>
      <c r="AI373" s="14" t="str">
        <f t="shared" si="630"/>
        <v>幻9突</v>
      </c>
      <c r="AJ373" s="25" t="s">
        <v>162</v>
      </c>
      <c r="AK373" s="14">
        <v>50</v>
      </c>
      <c r="AL373" s="14">
        <f t="shared" si="631"/>
        <v>9</v>
      </c>
      <c r="AM373" s="14">
        <f>INDEX(属性投放!$DE$6:$DE$85,(卡牌属性!AG373-2)*20+卡牌属性!AL373)</f>
        <v>1231</v>
      </c>
      <c r="AN373" s="14">
        <f t="shared" si="693"/>
        <v>1231</v>
      </c>
      <c r="AO373" s="14">
        <f t="shared" si="693"/>
        <v>1231</v>
      </c>
      <c r="AP373" s="14">
        <f t="shared" si="693"/>
        <v>1231</v>
      </c>
      <c r="AQ373" s="14">
        <f t="shared" si="693"/>
        <v>1231</v>
      </c>
      <c r="AR373" s="14">
        <f>INDEX(属性投放!$DF$6:$DF$85,(卡牌属性!AG373-2)*20+卡牌属性!AL373)</f>
        <v>590</v>
      </c>
      <c r="AS373" s="14">
        <f t="shared" si="694"/>
        <v>590</v>
      </c>
      <c r="AT373" s="14">
        <f t="shared" si="694"/>
        <v>590</v>
      </c>
      <c r="AU373" s="14">
        <f t="shared" si="694"/>
        <v>590</v>
      </c>
      <c r="AV373" s="14">
        <f t="shared" si="694"/>
        <v>590</v>
      </c>
      <c r="AW373" s="14">
        <f>INDEX(属性投放!$DG$6:$DG$85,(卡牌属性!AG373-2)*20+卡牌属性!AL373)</f>
        <v>6105</v>
      </c>
      <c r="AX373" s="14">
        <f t="shared" si="695"/>
        <v>6105</v>
      </c>
      <c r="AY373" s="14">
        <f t="shared" si="695"/>
        <v>6105</v>
      </c>
      <c r="AZ373" s="14">
        <f t="shared" si="695"/>
        <v>6105</v>
      </c>
      <c r="BA373" s="14">
        <f t="shared" si="695"/>
        <v>6105</v>
      </c>
      <c r="BB373" s="14">
        <f>INDEX(属性投放!$DK$6:$DK$85,(卡牌属性!AG373-2)*20+卡牌属性!AL373)</f>
        <v>36</v>
      </c>
      <c r="BC373" s="14">
        <f t="shared" si="696"/>
        <v>36</v>
      </c>
      <c r="BD373" s="14">
        <f t="shared" si="696"/>
        <v>36</v>
      </c>
      <c r="BE373" s="14">
        <f t="shared" si="696"/>
        <v>36</v>
      </c>
      <c r="BF373" s="14">
        <f t="shared" si="696"/>
        <v>36</v>
      </c>
      <c r="BG373" s="14">
        <f>INDEX(属性投放!$DL$6:$DL$85,(卡牌属性!AG373-2)*20+卡牌属性!AL373)</f>
        <v>18</v>
      </c>
      <c r="BH373" s="14">
        <f t="shared" si="697"/>
        <v>18</v>
      </c>
      <c r="BI373" s="14">
        <f t="shared" si="697"/>
        <v>18</v>
      </c>
      <c r="BJ373" s="14">
        <f t="shared" si="697"/>
        <v>18</v>
      </c>
      <c r="BK373" s="14">
        <f t="shared" si="697"/>
        <v>18</v>
      </c>
      <c r="BL373" s="14">
        <f>INDEX(属性投放!$DM$6:$DM$85,(卡牌属性!AG373-2)*20+卡牌属性!AL373)</f>
        <v>180</v>
      </c>
      <c r="BM373" s="14">
        <f t="shared" si="698"/>
        <v>180</v>
      </c>
      <c r="BN373" s="14">
        <f t="shared" si="698"/>
        <v>180</v>
      </c>
      <c r="BO373" s="14">
        <f t="shared" si="698"/>
        <v>180</v>
      </c>
      <c r="BP373" s="14">
        <f t="shared" si="698"/>
        <v>180</v>
      </c>
      <c r="BU373" s="13">
        <v>369</v>
      </c>
      <c r="BV373" s="13">
        <f t="shared" si="638"/>
        <v>19</v>
      </c>
      <c r="BW373" s="14">
        <f t="shared" si="639"/>
        <v>2</v>
      </c>
      <c r="BX373" s="14">
        <f t="shared" si="640"/>
        <v>1102019</v>
      </c>
      <c r="BY373" s="14" t="str">
        <f t="shared" si="641"/>
        <v>食火蜥9突</v>
      </c>
      <c r="BZ373" s="25" t="s">
        <v>162</v>
      </c>
      <c r="CA373" s="14">
        <v>2</v>
      </c>
      <c r="CB373" s="14">
        <f t="shared" si="642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674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674</v>
      </c>
      <c r="CN373" s="14">
        <f>INDEX(属性投放!$BD$6:$BD$85,(BW373-2)*20+CB373)</f>
        <v>100</v>
      </c>
      <c r="CQ373" s="13">
        <v>369</v>
      </c>
      <c r="CR373" s="13">
        <f t="shared" si="650"/>
        <v>8</v>
      </c>
      <c r="CS373" s="13">
        <f t="shared" si="651"/>
        <v>5</v>
      </c>
      <c r="CT373" s="14">
        <f t="shared" si="652"/>
        <v>4</v>
      </c>
      <c r="CU373" s="14">
        <f t="shared" si="653"/>
        <v>1102008</v>
      </c>
      <c r="CV373" s="14" t="str">
        <f>INDEX($O$6:$O$36,CR373)&amp;"-"&amp;INDEX(属性投放!$AB$7:$AB$36,CX373)&amp;"-魂火-"&amp;CZ373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701</v>
      </c>
      <c r="CZ373" s="14">
        <f>INDEX(属性投放!$AM$7:$AM$58,CS373)</f>
        <v>2</v>
      </c>
      <c r="DA373" s="14">
        <f t="shared" si="643"/>
        <v>5</v>
      </c>
      <c r="DB373" s="14">
        <f>INDEX(属性投放!$AN$7:$AN$58,DA373)</f>
        <v>25</v>
      </c>
      <c r="DC373" s="14" t="s">
        <v>702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703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704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4"/>
        <v>1102019</v>
      </c>
      <c r="DQ373" s="14" t="str">
        <f t="shared" si="645"/>
        <v>食火蜥9突</v>
      </c>
      <c r="DR373" s="14">
        <f t="shared" si="654"/>
        <v>3</v>
      </c>
      <c r="DS373" s="14">
        <f t="shared" si="655"/>
        <v>3</v>
      </c>
      <c r="DT373" s="14">
        <f t="shared" si="656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9"/>
        <v>1061</v>
      </c>
      <c r="EC373" s="14">
        <f t="shared" si="700"/>
        <v>1194</v>
      </c>
      <c r="ED373" s="14">
        <f t="shared" si="701"/>
        <v>1341</v>
      </c>
      <c r="EE373" s="14">
        <f t="shared" si="702"/>
        <v>1341</v>
      </c>
      <c r="EF373" s="14">
        <f t="shared" si="703"/>
        <v>1471</v>
      </c>
      <c r="EG373" s="14">
        <f t="shared" si="704"/>
        <v>503</v>
      </c>
      <c r="EH373" s="14">
        <f t="shared" si="705"/>
        <v>560</v>
      </c>
      <c r="EI373" s="14">
        <f t="shared" si="706"/>
        <v>560</v>
      </c>
      <c r="EJ373" s="14">
        <f t="shared" si="707"/>
        <v>631</v>
      </c>
      <c r="EK373" s="14">
        <f t="shared" si="708"/>
        <v>682</v>
      </c>
      <c r="EL373" s="14">
        <f t="shared" si="709"/>
        <v>9910</v>
      </c>
      <c r="EM373" s="14">
        <f t="shared" si="710"/>
        <v>11040</v>
      </c>
      <c r="EN373" s="14">
        <f t="shared" si="711"/>
        <v>11040</v>
      </c>
      <c r="EO373" s="14">
        <f t="shared" si="712"/>
        <v>12310</v>
      </c>
      <c r="EP373" s="14">
        <f t="shared" si="713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  <c r="FF373" s="14">
        <f>INDEX(属性投放!$BP$6:$BP$85,(卡牌属性!$DU373-2)*20+卡牌属性!$DV373)</f>
        <v>150</v>
      </c>
      <c r="FG373" s="14">
        <f>INDEX(属性投放!$BP$6:$BP$85,(卡牌属性!$DU373-2)*20+卡牌属性!$DV373)</f>
        <v>150</v>
      </c>
      <c r="FH373" s="14">
        <f>INDEX(属性投放!$BP$6:$BP$85,(卡牌属性!$DU373-2)*20+卡牌属性!$DV373)</f>
        <v>150</v>
      </c>
      <c r="FI373" s="14">
        <f>INDEX(属性投放!$BP$6:$BP$85,(卡牌属性!$DU373-2)*20+卡牌属性!$DV373)</f>
        <v>150</v>
      </c>
      <c r="FJ373" s="14">
        <f>INDEX(属性投放!$BP$6:$BP$85,(卡牌属性!$DU373-2)*20+卡牌属性!$DV373)</f>
        <v>150</v>
      </c>
      <c r="FK373" s="14">
        <f>INDEX(属性投放!$BQ$6:$BQ$85,(卡牌属性!$DU373-2)*20+卡牌属性!$DV373)</f>
        <v>75</v>
      </c>
      <c r="FL373" s="14">
        <f>INDEX(属性投放!$BQ$6:$BQ$85,(卡牌属性!$DU373-2)*20+卡牌属性!$DV373)</f>
        <v>75</v>
      </c>
      <c r="FM373" s="14">
        <f>INDEX(属性投放!$BQ$6:$BQ$85,(卡牌属性!$DU373-2)*20+卡牌属性!$DV373)</f>
        <v>75</v>
      </c>
      <c r="FN373" s="14">
        <f>INDEX(属性投放!$BQ$6:$BQ$85,(卡牌属性!$DU373-2)*20+卡牌属性!$DV373)</f>
        <v>75</v>
      </c>
      <c r="FO373" s="14">
        <f>INDEX(属性投放!$BQ$6:$BQ$85,(卡牌属性!$DU373-2)*20+卡牌属性!$DV373)</f>
        <v>75</v>
      </c>
      <c r="FP373" s="14">
        <f>INDEX(属性投放!$BR$6:$BR$85,(卡牌属性!$DU373-2)*20+卡牌属性!$DV373)</f>
        <v>1500</v>
      </c>
      <c r="FQ373" s="14">
        <f>INDEX(属性投放!$BR$6:$BR$85,(卡牌属性!$DU373-2)*20+卡牌属性!$DV373)</f>
        <v>1500</v>
      </c>
      <c r="FR373" s="14">
        <f>INDEX(属性投放!$BR$6:$BR$85,(卡牌属性!$DU373-2)*20+卡牌属性!$DV373)</f>
        <v>1500</v>
      </c>
      <c r="FS373" s="14">
        <f>INDEX(属性投放!$BR$6:$BR$85,(卡牌属性!$DU373-2)*20+卡牌属性!$DV373)</f>
        <v>1500</v>
      </c>
      <c r="FT373" s="14">
        <f>INDEX(属性投放!$BR$6:$BR$85,(卡牌属性!$DU373-2)*20+卡牌属性!$DV373)</f>
        <v>1500</v>
      </c>
    </row>
    <row r="374" spans="31:176" ht="16.5" x14ac:dyDescent="0.2">
      <c r="AE374" s="13">
        <v>370</v>
      </c>
      <c r="AF374" s="13">
        <f t="shared" si="649"/>
        <v>19</v>
      </c>
      <c r="AG374" s="13">
        <f t="shared" si="628"/>
        <v>2</v>
      </c>
      <c r="AH374" s="14">
        <f t="shared" si="629"/>
        <v>1101022</v>
      </c>
      <c r="AI374" s="14" t="str">
        <f t="shared" si="630"/>
        <v>幻10突</v>
      </c>
      <c r="AJ374" s="25" t="s">
        <v>162</v>
      </c>
      <c r="AK374" s="14">
        <v>51</v>
      </c>
      <c r="AL374" s="14">
        <f t="shared" si="631"/>
        <v>10</v>
      </c>
      <c r="AM374" s="14">
        <f>INDEX(属性投放!$DE$6:$DE$85,(卡牌属性!AG374-2)*20+卡牌属性!AL374)</f>
        <v>1873</v>
      </c>
      <c r="AN374" s="14">
        <f t="shared" si="693"/>
        <v>1873</v>
      </c>
      <c r="AO374" s="14">
        <f t="shared" si="693"/>
        <v>1873</v>
      </c>
      <c r="AP374" s="14">
        <f t="shared" si="693"/>
        <v>1873</v>
      </c>
      <c r="AQ374" s="14">
        <f t="shared" si="693"/>
        <v>1873</v>
      </c>
      <c r="AR374" s="14">
        <f>INDEX(属性投放!$DF$6:$DF$85,(卡牌属性!AG374-2)*20+卡牌属性!AL374)</f>
        <v>911</v>
      </c>
      <c r="AS374" s="14">
        <f t="shared" si="694"/>
        <v>911</v>
      </c>
      <c r="AT374" s="14">
        <f t="shared" si="694"/>
        <v>911</v>
      </c>
      <c r="AU374" s="14">
        <f t="shared" si="694"/>
        <v>911</v>
      </c>
      <c r="AV374" s="14">
        <f t="shared" si="694"/>
        <v>911</v>
      </c>
      <c r="AW374" s="14">
        <f>INDEX(属性投放!$DG$6:$DG$85,(卡牌属性!AG374-2)*20+卡牌属性!AL374)</f>
        <v>9315</v>
      </c>
      <c r="AX374" s="14">
        <f t="shared" si="695"/>
        <v>9315</v>
      </c>
      <c r="AY374" s="14">
        <f t="shared" si="695"/>
        <v>9315</v>
      </c>
      <c r="AZ374" s="14">
        <f t="shared" si="695"/>
        <v>9315</v>
      </c>
      <c r="BA374" s="14">
        <f t="shared" si="695"/>
        <v>9315</v>
      </c>
      <c r="BB374" s="14">
        <f>INDEX(属性投放!$DK$6:$DK$85,(卡牌属性!AG374-2)*20+卡牌属性!AL374)</f>
        <v>76</v>
      </c>
      <c r="BC374" s="14">
        <f t="shared" si="696"/>
        <v>76</v>
      </c>
      <c r="BD374" s="14">
        <f t="shared" si="696"/>
        <v>76</v>
      </c>
      <c r="BE374" s="14">
        <f t="shared" si="696"/>
        <v>76</v>
      </c>
      <c r="BF374" s="14">
        <f t="shared" si="696"/>
        <v>76</v>
      </c>
      <c r="BG374" s="14">
        <f>INDEX(属性投放!$DL$6:$DL$85,(卡牌属性!AG374-2)*20+卡牌属性!AL374)</f>
        <v>38</v>
      </c>
      <c r="BH374" s="14">
        <f t="shared" si="697"/>
        <v>38</v>
      </c>
      <c r="BI374" s="14">
        <f t="shared" si="697"/>
        <v>38</v>
      </c>
      <c r="BJ374" s="14">
        <f t="shared" si="697"/>
        <v>38</v>
      </c>
      <c r="BK374" s="14">
        <f t="shared" si="697"/>
        <v>38</v>
      </c>
      <c r="BL374" s="14">
        <f>INDEX(属性投放!$DM$6:$DM$85,(卡牌属性!AG374-2)*20+卡牌属性!AL374)</f>
        <v>380</v>
      </c>
      <c r="BM374" s="14">
        <f t="shared" si="698"/>
        <v>380</v>
      </c>
      <c r="BN374" s="14">
        <f t="shared" si="698"/>
        <v>380</v>
      </c>
      <c r="BO374" s="14">
        <f t="shared" si="698"/>
        <v>380</v>
      </c>
      <c r="BP374" s="14">
        <f t="shared" si="698"/>
        <v>380</v>
      </c>
      <c r="BU374" s="13">
        <v>370</v>
      </c>
      <c r="BV374" s="13">
        <f t="shared" si="638"/>
        <v>19</v>
      </c>
      <c r="BW374" s="14">
        <f t="shared" si="639"/>
        <v>2</v>
      </c>
      <c r="BX374" s="14">
        <f t="shared" si="640"/>
        <v>1102019</v>
      </c>
      <c r="BY374" s="14" t="str">
        <f t="shared" si="641"/>
        <v>食火蜥10突</v>
      </c>
      <c r="BZ374" s="25" t="s">
        <v>162</v>
      </c>
      <c r="CA374" s="14">
        <v>2</v>
      </c>
      <c r="CB374" s="14">
        <f t="shared" si="642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674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674</v>
      </c>
      <c r="CN374" s="14">
        <f>INDEX(属性投放!$BD$6:$BD$85,(BW374-2)*20+CB374)</f>
        <v>120</v>
      </c>
      <c r="CQ374" s="13">
        <v>370</v>
      </c>
      <c r="CR374" s="13">
        <f t="shared" si="650"/>
        <v>8</v>
      </c>
      <c r="CS374" s="13">
        <f t="shared" si="651"/>
        <v>6</v>
      </c>
      <c r="CT374" s="14">
        <f t="shared" si="652"/>
        <v>4</v>
      </c>
      <c r="CU374" s="14">
        <f t="shared" si="653"/>
        <v>1102008</v>
      </c>
      <c r="CV374" s="14" t="str">
        <f>INDEX($O$6:$O$36,CR374)&amp;"-"&amp;INDEX(属性投放!$AB$7:$AB$36,CX374)&amp;"-魂火-"&amp;CZ374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701</v>
      </c>
      <c r="CZ374" s="14">
        <f>INDEX(属性投放!$AM$7:$AM$58,CS374)</f>
        <v>1</v>
      </c>
      <c r="DA374" s="14">
        <f t="shared" si="643"/>
        <v>6</v>
      </c>
      <c r="DB374" s="14">
        <f>INDEX(属性投放!$AN$7:$AN$58,DA374)</f>
        <v>30</v>
      </c>
      <c r="DC374" s="14" t="s">
        <v>702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703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704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4"/>
        <v>1102019</v>
      </c>
      <c r="DQ374" s="14" t="str">
        <f t="shared" si="645"/>
        <v>食火蜥10突</v>
      </c>
      <c r="DR374" s="14">
        <f t="shared" si="654"/>
        <v>3</v>
      </c>
      <c r="DS374" s="14">
        <f t="shared" si="655"/>
        <v>3</v>
      </c>
      <c r="DT374" s="14">
        <f t="shared" si="656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9"/>
        <v>1291</v>
      </c>
      <c r="EC374" s="14">
        <f t="shared" si="700"/>
        <v>1440</v>
      </c>
      <c r="ED374" s="14">
        <f t="shared" si="701"/>
        <v>1611</v>
      </c>
      <c r="EE374" s="14">
        <f t="shared" si="702"/>
        <v>1611</v>
      </c>
      <c r="EF374" s="14">
        <f t="shared" si="703"/>
        <v>1749</v>
      </c>
      <c r="EG374" s="14">
        <f t="shared" si="704"/>
        <v>618</v>
      </c>
      <c r="EH374" s="14">
        <f t="shared" si="705"/>
        <v>683</v>
      </c>
      <c r="EI374" s="14">
        <f t="shared" si="706"/>
        <v>683</v>
      </c>
      <c r="EJ374" s="14">
        <f t="shared" si="707"/>
        <v>770</v>
      </c>
      <c r="EK374" s="14">
        <f t="shared" si="708"/>
        <v>821</v>
      </c>
      <c r="EL374" s="14">
        <f t="shared" si="709"/>
        <v>12210</v>
      </c>
      <c r="EM374" s="14">
        <f t="shared" si="710"/>
        <v>13500</v>
      </c>
      <c r="EN374" s="14">
        <f t="shared" si="711"/>
        <v>13500</v>
      </c>
      <c r="EO374" s="14">
        <f t="shared" si="712"/>
        <v>15010</v>
      </c>
      <c r="EP374" s="14">
        <f t="shared" si="713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  <c r="FF374" s="14">
        <f>INDEX(属性投放!$BP$6:$BP$85,(卡牌属性!$DU374-2)*20+卡牌属性!$DV374)</f>
        <v>160</v>
      </c>
      <c r="FG374" s="14">
        <f>INDEX(属性投放!$BP$6:$BP$85,(卡牌属性!$DU374-2)*20+卡牌属性!$DV374)</f>
        <v>160</v>
      </c>
      <c r="FH374" s="14">
        <f>INDEX(属性投放!$BP$6:$BP$85,(卡牌属性!$DU374-2)*20+卡牌属性!$DV374)</f>
        <v>160</v>
      </c>
      <c r="FI374" s="14">
        <f>INDEX(属性投放!$BP$6:$BP$85,(卡牌属性!$DU374-2)*20+卡牌属性!$DV374)</f>
        <v>160</v>
      </c>
      <c r="FJ374" s="14">
        <f>INDEX(属性投放!$BP$6:$BP$85,(卡牌属性!$DU374-2)*20+卡牌属性!$DV374)</f>
        <v>160</v>
      </c>
      <c r="FK374" s="14">
        <f>INDEX(属性投放!$BQ$6:$BQ$85,(卡牌属性!$DU374-2)*20+卡牌属性!$DV374)</f>
        <v>80</v>
      </c>
      <c r="FL374" s="14">
        <f>INDEX(属性投放!$BQ$6:$BQ$85,(卡牌属性!$DU374-2)*20+卡牌属性!$DV374)</f>
        <v>80</v>
      </c>
      <c r="FM374" s="14">
        <f>INDEX(属性投放!$BQ$6:$BQ$85,(卡牌属性!$DU374-2)*20+卡牌属性!$DV374)</f>
        <v>80</v>
      </c>
      <c r="FN374" s="14">
        <f>INDEX(属性投放!$BQ$6:$BQ$85,(卡牌属性!$DU374-2)*20+卡牌属性!$DV374)</f>
        <v>80</v>
      </c>
      <c r="FO374" s="14">
        <f>INDEX(属性投放!$BQ$6:$BQ$85,(卡牌属性!$DU374-2)*20+卡牌属性!$DV374)</f>
        <v>80</v>
      </c>
      <c r="FP374" s="14">
        <f>INDEX(属性投放!$BR$6:$BR$85,(卡牌属性!$DU374-2)*20+卡牌属性!$DV374)</f>
        <v>1600</v>
      </c>
      <c r="FQ374" s="14">
        <f>INDEX(属性投放!$BR$6:$BR$85,(卡牌属性!$DU374-2)*20+卡牌属性!$DV374)</f>
        <v>1600</v>
      </c>
      <c r="FR374" s="14">
        <f>INDEX(属性投放!$BR$6:$BR$85,(卡牌属性!$DU374-2)*20+卡牌属性!$DV374)</f>
        <v>1600</v>
      </c>
      <c r="FS374" s="14">
        <f>INDEX(属性投放!$BR$6:$BR$85,(卡牌属性!$DU374-2)*20+卡牌属性!$DV374)</f>
        <v>1600</v>
      </c>
      <c r="FT374" s="14">
        <f>INDEX(属性投放!$BR$6:$BR$85,(卡牌属性!$DU374-2)*20+卡牌属性!$DV374)</f>
        <v>1600</v>
      </c>
    </row>
    <row r="375" spans="31:176" ht="16.5" x14ac:dyDescent="0.2">
      <c r="AE375" s="13">
        <v>371</v>
      </c>
      <c r="AF375" s="13">
        <f t="shared" si="649"/>
        <v>19</v>
      </c>
      <c r="AG375" s="13">
        <f t="shared" si="628"/>
        <v>2</v>
      </c>
      <c r="AH375" s="14">
        <f t="shared" si="629"/>
        <v>1101022</v>
      </c>
      <c r="AI375" s="14" t="str">
        <f t="shared" si="630"/>
        <v>幻11突</v>
      </c>
      <c r="AJ375" s="25" t="s">
        <v>162</v>
      </c>
      <c r="AK375" s="14">
        <v>52</v>
      </c>
      <c r="AL375" s="14">
        <f t="shared" si="631"/>
        <v>11</v>
      </c>
      <c r="AM375" s="14">
        <f>INDEX(属性投放!$DE$6:$DE$85,(卡牌属性!AG375-2)*20+卡牌属性!AL375)</f>
        <v>2090</v>
      </c>
      <c r="AN375" s="14">
        <f t="shared" si="693"/>
        <v>2090</v>
      </c>
      <c r="AO375" s="14">
        <f t="shared" si="693"/>
        <v>2090</v>
      </c>
      <c r="AP375" s="14">
        <f t="shared" si="693"/>
        <v>2090</v>
      </c>
      <c r="AQ375" s="14">
        <f t="shared" si="693"/>
        <v>2090</v>
      </c>
      <c r="AR375" s="14">
        <f>INDEX(属性投放!$DF$6:$DF$85,(卡牌属性!AG375-2)*20+卡牌属性!AL375)</f>
        <v>1020</v>
      </c>
      <c r="AS375" s="14">
        <f t="shared" si="694"/>
        <v>1020</v>
      </c>
      <c r="AT375" s="14">
        <f t="shared" si="694"/>
        <v>1020</v>
      </c>
      <c r="AU375" s="14">
        <f t="shared" si="694"/>
        <v>1020</v>
      </c>
      <c r="AV375" s="14">
        <f t="shared" si="694"/>
        <v>1020</v>
      </c>
      <c r="AW375" s="14">
        <f>INDEX(属性投放!$DG$6:$DG$85,(卡牌属性!AG375-2)*20+卡牌属性!AL375)</f>
        <v>10400</v>
      </c>
      <c r="AX375" s="14">
        <f t="shared" si="695"/>
        <v>10400</v>
      </c>
      <c r="AY375" s="14">
        <f t="shared" si="695"/>
        <v>10400</v>
      </c>
      <c r="AZ375" s="14">
        <f t="shared" si="695"/>
        <v>10400</v>
      </c>
      <c r="BA375" s="14">
        <f t="shared" si="695"/>
        <v>10400</v>
      </c>
      <c r="BB375" s="14">
        <f>INDEX(属性投放!$DK$6:$DK$85,(卡牌属性!AG375-2)*20+卡牌属性!AL375)</f>
        <v>76</v>
      </c>
      <c r="BC375" s="14">
        <f t="shared" si="696"/>
        <v>76</v>
      </c>
      <c r="BD375" s="14">
        <f t="shared" si="696"/>
        <v>76</v>
      </c>
      <c r="BE375" s="14">
        <f t="shared" si="696"/>
        <v>76</v>
      </c>
      <c r="BF375" s="14">
        <f t="shared" si="696"/>
        <v>76</v>
      </c>
      <c r="BG375" s="14">
        <f>INDEX(属性投放!$DL$6:$DL$85,(卡牌属性!AG375-2)*20+卡牌属性!AL375)</f>
        <v>38</v>
      </c>
      <c r="BH375" s="14">
        <f t="shared" si="697"/>
        <v>38</v>
      </c>
      <c r="BI375" s="14">
        <f t="shared" si="697"/>
        <v>38</v>
      </c>
      <c r="BJ375" s="14">
        <f t="shared" si="697"/>
        <v>38</v>
      </c>
      <c r="BK375" s="14">
        <f t="shared" si="697"/>
        <v>38</v>
      </c>
      <c r="BL375" s="14">
        <f>INDEX(属性投放!$DM$6:$DM$85,(卡牌属性!AG375-2)*20+卡牌属性!AL375)</f>
        <v>380</v>
      </c>
      <c r="BM375" s="14">
        <f t="shared" si="698"/>
        <v>380</v>
      </c>
      <c r="BN375" s="14">
        <f t="shared" si="698"/>
        <v>380</v>
      </c>
      <c r="BO375" s="14">
        <f t="shared" si="698"/>
        <v>380</v>
      </c>
      <c r="BP375" s="14">
        <f t="shared" si="698"/>
        <v>380</v>
      </c>
      <c r="BU375" s="13">
        <v>371</v>
      </c>
      <c r="BV375" s="13">
        <f t="shared" si="638"/>
        <v>19</v>
      </c>
      <c r="BW375" s="14">
        <f t="shared" si="639"/>
        <v>2</v>
      </c>
      <c r="BX375" s="14">
        <f t="shared" si="640"/>
        <v>1102019</v>
      </c>
      <c r="BY375" s="14" t="str">
        <f t="shared" si="641"/>
        <v>食火蜥11突</v>
      </c>
      <c r="BZ375" s="25" t="s">
        <v>162</v>
      </c>
      <c r="CA375" s="14">
        <v>2</v>
      </c>
      <c r="CB375" s="14">
        <f t="shared" si="642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674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674</v>
      </c>
      <c r="CN375" s="14">
        <f>INDEX(属性投放!$BD$6:$BD$85,(BW375-2)*20+CB375)</f>
        <v>120</v>
      </c>
      <c r="CQ375" s="13">
        <v>371</v>
      </c>
      <c r="CR375" s="13">
        <f t="shared" si="650"/>
        <v>8</v>
      </c>
      <c r="CS375" s="13">
        <f t="shared" si="651"/>
        <v>7</v>
      </c>
      <c r="CT375" s="14">
        <f t="shared" si="652"/>
        <v>4</v>
      </c>
      <c r="CU375" s="14">
        <f t="shared" si="653"/>
        <v>1102008</v>
      </c>
      <c r="CV375" s="14" t="str">
        <f>INDEX($O$6:$O$36,CR375)&amp;"-"&amp;INDEX(属性投放!$AB$7:$AB$36,CX375)&amp;"-魂火-"&amp;CZ375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701</v>
      </c>
      <c r="CZ375" s="14">
        <f>INDEX(属性投放!$AM$7:$AM$58,CS375)</f>
        <v>2</v>
      </c>
      <c r="DA375" s="14">
        <f t="shared" si="643"/>
        <v>7</v>
      </c>
      <c r="DB375" s="14">
        <f>INDEX(属性投放!$AN$7:$AN$58,DA375)</f>
        <v>35</v>
      </c>
      <c r="DC375" s="14" t="s">
        <v>702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703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704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4"/>
        <v>1102019</v>
      </c>
      <c r="DQ375" s="14" t="str">
        <f t="shared" si="645"/>
        <v>食火蜥11突</v>
      </c>
      <c r="DR375" s="14">
        <f t="shared" si="654"/>
        <v>3</v>
      </c>
      <c r="DS375" s="14">
        <f t="shared" si="655"/>
        <v>3</v>
      </c>
      <c r="DT375" s="14">
        <f t="shared" si="656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9"/>
        <v>1535</v>
      </c>
      <c r="EC375" s="14">
        <f t="shared" si="700"/>
        <v>1705</v>
      </c>
      <c r="ED375" s="14">
        <f t="shared" si="701"/>
        <v>1911</v>
      </c>
      <c r="EE375" s="14">
        <f t="shared" si="702"/>
        <v>1911</v>
      </c>
      <c r="EF375" s="14">
        <f t="shared" si="703"/>
        <v>2056</v>
      </c>
      <c r="EG375" s="14">
        <f t="shared" si="704"/>
        <v>740</v>
      </c>
      <c r="EH375" s="14">
        <f t="shared" si="705"/>
        <v>819</v>
      </c>
      <c r="EI375" s="14">
        <f t="shared" si="706"/>
        <v>819</v>
      </c>
      <c r="EJ375" s="14">
        <f t="shared" si="707"/>
        <v>920</v>
      </c>
      <c r="EK375" s="14">
        <f t="shared" si="708"/>
        <v>978</v>
      </c>
      <c r="EL375" s="14">
        <f t="shared" si="709"/>
        <v>14650</v>
      </c>
      <c r="EM375" s="14">
        <f t="shared" si="710"/>
        <v>16150</v>
      </c>
      <c r="EN375" s="14">
        <f t="shared" si="711"/>
        <v>16150</v>
      </c>
      <c r="EO375" s="14">
        <f t="shared" si="712"/>
        <v>18010</v>
      </c>
      <c r="EP375" s="14">
        <f t="shared" si="713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  <c r="FF375" s="14">
        <f>INDEX(属性投放!$BP$6:$BP$85,(卡牌属性!$DU375-2)*20+卡牌属性!$DV375)</f>
        <v>200</v>
      </c>
      <c r="FG375" s="14">
        <f>INDEX(属性投放!$BP$6:$BP$85,(卡牌属性!$DU375-2)*20+卡牌属性!$DV375)</f>
        <v>200</v>
      </c>
      <c r="FH375" s="14">
        <f>INDEX(属性投放!$BP$6:$BP$85,(卡牌属性!$DU375-2)*20+卡牌属性!$DV375)</f>
        <v>200</v>
      </c>
      <c r="FI375" s="14">
        <f>INDEX(属性投放!$BP$6:$BP$85,(卡牌属性!$DU375-2)*20+卡牌属性!$DV375)</f>
        <v>200</v>
      </c>
      <c r="FJ375" s="14">
        <f>INDEX(属性投放!$BP$6:$BP$85,(卡牌属性!$DU375-2)*20+卡牌属性!$DV375)</f>
        <v>200</v>
      </c>
      <c r="FK375" s="14">
        <f>INDEX(属性投放!$BQ$6:$BQ$85,(卡牌属性!$DU375-2)*20+卡牌属性!$DV375)</f>
        <v>100</v>
      </c>
      <c r="FL375" s="14">
        <f>INDEX(属性投放!$BQ$6:$BQ$85,(卡牌属性!$DU375-2)*20+卡牌属性!$DV375)</f>
        <v>100</v>
      </c>
      <c r="FM375" s="14">
        <f>INDEX(属性投放!$BQ$6:$BQ$85,(卡牌属性!$DU375-2)*20+卡牌属性!$DV375)</f>
        <v>100</v>
      </c>
      <c r="FN375" s="14">
        <f>INDEX(属性投放!$BQ$6:$BQ$85,(卡牌属性!$DU375-2)*20+卡牌属性!$DV375)</f>
        <v>100</v>
      </c>
      <c r="FO375" s="14">
        <f>INDEX(属性投放!$BQ$6:$BQ$85,(卡牌属性!$DU375-2)*20+卡牌属性!$DV375)</f>
        <v>100</v>
      </c>
      <c r="FP375" s="14">
        <f>INDEX(属性投放!$BR$6:$BR$85,(卡牌属性!$DU375-2)*20+卡牌属性!$DV375)</f>
        <v>2000</v>
      </c>
      <c r="FQ375" s="14">
        <f>INDEX(属性投放!$BR$6:$BR$85,(卡牌属性!$DU375-2)*20+卡牌属性!$DV375)</f>
        <v>2000</v>
      </c>
      <c r="FR375" s="14">
        <f>INDEX(属性投放!$BR$6:$BR$85,(卡牌属性!$DU375-2)*20+卡牌属性!$DV375)</f>
        <v>2000</v>
      </c>
      <c r="FS375" s="14">
        <f>INDEX(属性投放!$BR$6:$BR$85,(卡牌属性!$DU375-2)*20+卡牌属性!$DV375)</f>
        <v>2000</v>
      </c>
      <c r="FT375" s="14">
        <f>INDEX(属性投放!$BR$6:$BR$85,(卡牌属性!$DU375-2)*20+卡牌属性!$DV375)</f>
        <v>2000</v>
      </c>
    </row>
    <row r="376" spans="31:176" ht="16.5" x14ac:dyDescent="0.2">
      <c r="AE376" s="13">
        <v>372</v>
      </c>
      <c r="AF376" s="13">
        <f t="shared" si="649"/>
        <v>19</v>
      </c>
      <c r="AG376" s="13">
        <f t="shared" si="628"/>
        <v>2</v>
      </c>
      <c r="AH376" s="14">
        <f t="shared" si="629"/>
        <v>1101022</v>
      </c>
      <c r="AI376" s="14" t="str">
        <f t="shared" si="630"/>
        <v>幻12突</v>
      </c>
      <c r="AJ376" s="25" t="s">
        <v>162</v>
      </c>
      <c r="AK376" s="14">
        <v>53</v>
      </c>
      <c r="AL376" s="14">
        <f t="shared" si="631"/>
        <v>12</v>
      </c>
      <c r="AM376" s="14">
        <f>INDEX(属性投放!$DE$6:$DE$85,(卡牌属性!AG376-2)*20+卡牌属性!AL376)</f>
        <v>2307</v>
      </c>
      <c r="AN376" s="14">
        <f t="shared" si="693"/>
        <v>2307</v>
      </c>
      <c r="AO376" s="14">
        <f t="shared" si="693"/>
        <v>2307</v>
      </c>
      <c r="AP376" s="14">
        <f t="shared" si="693"/>
        <v>2307</v>
      </c>
      <c r="AQ376" s="14">
        <f t="shared" si="693"/>
        <v>2307</v>
      </c>
      <c r="AR376" s="14">
        <f>INDEX(属性投放!$DF$6:$DF$85,(卡牌属性!AG376-2)*20+卡牌属性!AL376)</f>
        <v>1129</v>
      </c>
      <c r="AS376" s="14">
        <f t="shared" si="694"/>
        <v>1129</v>
      </c>
      <c r="AT376" s="14">
        <f t="shared" si="694"/>
        <v>1129</v>
      </c>
      <c r="AU376" s="14">
        <f t="shared" si="694"/>
        <v>1129</v>
      </c>
      <c r="AV376" s="14">
        <f t="shared" si="694"/>
        <v>1129</v>
      </c>
      <c r="AW376" s="14">
        <f>INDEX(属性投放!$DG$6:$DG$85,(卡牌属性!AG376-2)*20+卡牌属性!AL376)</f>
        <v>11485</v>
      </c>
      <c r="AX376" s="14">
        <f t="shared" si="695"/>
        <v>11485</v>
      </c>
      <c r="AY376" s="14">
        <f t="shared" si="695"/>
        <v>11485</v>
      </c>
      <c r="AZ376" s="14">
        <f t="shared" si="695"/>
        <v>11485</v>
      </c>
      <c r="BA376" s="14">
        <f t="shared" si="695"/>
        <v>11485</v>
      </c>
      <c r="BB376" s="14">
        <f>INDEX(属性投放!$DK$6:$DK$85,(卡牌属性!AG376-2)*20+卡牌属性!AL376)</f>
        <v>76</v>
      </c>
      <c r="BC376" s="14">
        <f t="shared" si="696"/>
        <v>76</v>
      </c>
      <c r="BD376" s="14">
        <f t="shared" si="696"/>
        <v>76</v>
      </c>
      <c r="BE376" s="14">
        <f t="shared" si="696"/>
        <v>76</v>
      </c>
      <c r="BF376" s="14">
        <f t="shared" si="696"/>
        <v>76</v>
      </c>
      <c r="BG376" s="14">
        <f>INDEX(属性投放!$DL$6:$DL$85,(卡牌属性!AG376-2)*20+卡牌属性!AL376)</f>
        <v>38</v>
      </c>
      <c r="BH376" s="14">
        <f t="shared" si="697"/>
        <v>38</v>
      </c>
      <c r="BI376" s="14">
        <f t="shared" si="697"/>
        <v>38</v>
      </c>
      <c r="BJ376" s="14">
        <f t="shared" si="697"/>
        <v>38</v>
      </c>
      <c r="BK376" s="14">
        <f t="shared" si="697"/>
        <v>38</v>
      </c>
      <c r="BL376" s="14">
        <f>INDEX(属性投放!$DM$6:$DM$85,(卡牌属性!AG376-2)*20+卡牌属性!AL376)</f>
        <v>380</v>
      </c>
      <c r="BM376" s="14">
        <f t="shared" si="698"/>
        <v>380</v>
      </c>
      <c r="BN376" s="14">
        <f t="shared" si="698"/>
        <v>380</v>
      </c>
      <c r="BO376" s="14">
        <f t="shared" si="698"/>
        <v>380</v>
      </c>
      <c r="BP376" s="14">
        <f t="shared" si="698"/>
        <v>380</v>
      </c>
      <c r="BU376" s="13">
        <v>372</v>
      </c>
      <c r="BV376" s="13">
        <f t="shared" si="638"/>
        <v>19</v>
      </c>
      <c r="BW376" s="14">
        <f t="shared" si="639"/>
        <v>2</v>
      </c>
      <c r="BX376" s="14">
        <f t="shared" si="640"/>
        <v>1102019</v>
      </c>
      <c r="BY376" s="14" t="str">
        <f t="shared" si="641"/>
        <v>食火蜥12突</v>
      </c>
      <c r="BZ376" s="25" t="s">
        <v>162</v>
      </c>
      <c r="CA376" s="14">
        <v>2</v>
      </c>
      <c r="CB376" s="14">
        <f t="shared" si="642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674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674</v>
      </c>
      <c r="CN376" s="14">
        <f>INDEX(属性投放!$BD$6:$BD$85,(BW376-2)*20+CB376)</f>
        <v>120</v>
      </c>
      <c r="CQ376" s="13">
        <v>372</v>
      </c>
      <c r="CR376" s="13">
        <f t="shared" si="650"/>
        <v>8</v>
      </c>
      <c r="CS376" s="13">
        <f t="shared" si="651"/>
        <v>8</v>
      </c>
      <c r="CT376" s="14">
        <f t="shared" si="652"/>
        <v>4</v>
      </c>
      <c r="CU376" s="14">
        <f t="shared" si="653"/>
        <v>1102008</v>
      </c>
      <c r="CV376" s="14" t="str">
        <f>INDEX($O$6:$O$36,CR376)&amp;"-"&amp;INDEX(属性投放!$AB$7:$AB$36,CX376)&amp;"-魂火-"&amp;CZ376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701</v>
      </c>
      <c r="CZ376" s="14">
        <f>INDEX(属性投放!$AM$7:$AM$58,CS376)</f>
        <v>1</v>
      </c>
      <c r="DA376" s="14">
        <f t="shared" si="643"/>
        <v>8</v>
      </c>
      <c r="DB376" s="14">
        <f>INDEX(属性投放!$AN$7:$AN$58,DA376)</f>
        <v>40</v>
      </c>
      <c r="DC376" s="14" t="s">
        <v>702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703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704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4"/>
        <v>1102019</v>
      </c>
      <c r="DQ376" s="14" t="str">
        <f t="shared" si="645"/>
        <v>食火蜥12突</v>
      </c>
      <c r="DR376" s="14">
        <f t="shared" si="654"/>
        <v>3</v>
      </c>
      <c r="DS376" s="14">
        <f t="shared" si="655"/>
        <v>3</v>
      </c>
      <c r="DT376" s="14">
        <f t="shared" si="656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9"/>
        <v>1831</v>
      </c>
      <c r="EC376" s="14">
        <f t="shared" si="700"/>
        <v>2025</v>
      </c>
      <c r="ED376" s="14">
        <f t="shared" si="701"/>
        <v>2271</v>
      </c>
      <c r="EE376" s="14">
        <f t="shared" si="702"/>
        <v>2271</v>
      </c>
      <c r="EF376" s="14">
        <f t="shared" si="703"/>
        <v>2424</v>
      </c>
      <c r="EG376" s="14">
        <f t="shared" si="704"/>
        <v>888</v>
      </c>
      <c r="EH376" s="14">
        <f t="shared" si="705"/>
        <v>983</v>
      </c>
      <c r="EI376" s="14">
        <f t="shared" si="706"/>
        <v>983</v>
      </c>
      <c r="EJ376" s="14">
        <f t="shared" si="707"/>
        <v>1100</v>
      </c>
      <c r="EK376" s="14">
        <f t="shared" si="708"/>
        <v>1166</v>
      </c>
      <c r="EL376" s="14">
        <f t="shared" si="709"/>
        <v>17610</v>
      </c>
      <c r="EM376" s="14">
        <f t="shared" si="710"/>
        <v>19350</v>
      </c>
      <c r="EN376" s="14">
        <f t="shared" si="711"/>
        <v>19350</v>
      </c>
      <c r="EO376" s="14">
        <f t="shared" si="712"/>
        <v>21610</v>
      </c>
      <c r="EP376" s="14">
        <f t="shared" si="713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  <c r="FF376" s="14">
        <f>INDEX(属性投放!$BP$6:$BP$85,(卡牌属性!$DU376-2)*20+卡牌属性!$DV376)</f>
        <v>350</v>
      </c>
      <c r="FG376" s="14">
        <f>INDEX(属性投放!$BP$6:$BP$85,(卡牌属性!$DU376-2)*20+卡牌属性!$DV376)</f>
        <v>350</v>
      </c>
      <c r="FH376" s="14">
        <f>INDEX(属性投放!$BP$6:$BP$85,(卡牌属性!$DU376-2)*20+卡牌属性!$DV376)</f>
        <v>350</v>
      </c>
      <c r="FI376" s="14">
        <f>INDEX(属性投放!$BP$6:$BP$85,(卡牌属性!$DU376-2)*20+卡牌属性!$DV376)</f>
        <v>350</v>
      </c>
      <c r="FJ376" s="14">
        <f>INDEX(属性投放!$BP$6:$BP$85,(卡牌属性!$DU376-2)*20+卡牌属性!$DV376)</f>
        <v>350</v>
      </c>
      <c r="FK376" s="14">
        <f>INDEX(属性投放!$BQ$6:$BQ$85,(卡牌属性!$DU376-2)*20+卡牌属性!$DV376)</f>
        <v>175</v>
      </c>
      <c r="FL376" s="14">
        <f>INDEX(属性投放!$BQ$6:$BQ$85,(卡牌属性!$DU376-2)*20+卡牌属性!$DV376)</f>
        <v>175</v>
      </c>
      <c r="FM376" s="14">
        <f>INDEX(属性投放!$BQ$6:$BQ$85,(卡牌属性!$DU376-2)*20+卡牌属性!$DV376)</f>
        <v>175</v>
      </c>
      <c r="FN376" s="14">
        <f>INDEX(属性投放!$BQ$6:$BQ$85,(卡牌属性!$DU376-2)*20+卡牌属性!$DV376)</f>
        <v>175</v>
      </c>
      <c r="FO376" s="14">
        <f>INDEX(属性投放!$BQ$6:$BQ$85,(卡牌属性!$DU376-2)*20+卡牌属性!$DV376)</f>
        <v>175</v>
      </c>
      <c r="FP376" s="14">
        <f>INDEX(属性投放!$BR$6:$BR$85,(卡牌属性!$DU376-2)*20+卡牌属性!$DV376)</f>
        <v>3500</v>
      </c>
      <c r="FQ376" s="14">
        <f>INDEX(属性投放!$BR$6:$BR$85,(卡牌属性!$DU376-2)*20+卡牌属性!$DV376)</f>
        <v>3500</v>
      </c>
      <c r="FR376" s="14">
        <f>INDEX(属性投放!$BR$6:$BR$85,(卡牌属性!$DU376-2)*20+卡牌属性!$DV376)</f>
        <v>3500</v>
      </c>
      <c r="FS376" s="14">
        <f>INDEX(属性投放!$BR$6:$BR$85,(卡牌属性!$DU376-2)*20+卡牌属性!$DV376)</f>
        <v>3500</v>
      </c>
      <c r="FT376" s="14">
        <f>INDEX(属性投放!$BR$6:$BR$85,(卡牌属性!$DU376-2)*20+卡牌属性!$DV376)</f>
        <v>3500</v>
      </c>
    </row>
    <row r="377" spans="31:176" ht="16.5" x14ac:dyDescent="0.2">
      <c r="AE377" s="13">
        <v>373</v>
      </c>
      <c r="AF377" s="13">
        <f t="shared" si="649"/>
        <v>19</v>
      </c>
      <c r="AG377" s="13">
        <f t="shared" si="628"/>
        <v>2</v>
      </c>
      <c r="AH377" s="14">
        <f t="shared" si="629"/>
        <v>1101022</v>
      </c>
      <c r="AI377" s="14" t="str">
        <f t="shared" si="630"/>
        <v>幻13突</v>
      </c>
      <c r="AJ377" s="25" t="s">
        <v>162</v>
      </c>
      <c r="AK377" s="14">
        <v>54</v>
      </c>
      <c r="AL377" s="14">
        <f t="shared" si="631"/>
        <v>13</v>
      </c>
      <c r="AM377" s="14">
        <f>INDEX(属性投放!$DE$6:$DE$85,(卡牌属性!AG377-2)*20+卡牌属性!AL377)</f>
        <v>4424</v>
      </c>
      <c r="AN377" s="14">
        <f t="shared" si="693"/>
        <v>4424</v>
      </c>
      <c r="AO377" s="14">
        <f t="shared" si="693"/>
        <v>4424</v>
      </c>
      <c r="AP377" s="14">
        <f t="shared" si="693"/>
        <v>4424</v>
      </c>
      <c r="AQ377" s="14">
        <f t="shared" si="693"/>
        <v>4424</v>
      </c>
      <c r="AR377" s="14">
        <f>INDEX(属性投放!$DF$6:$DF$85,(卡牌属性!AG377-2)*20+卡牌属性!AL377)</f>
        <v>2188</v>
      </c>
      <c r="AS377" s="14">
        <f t="shared" si="694"/>
        <v>2188</v>
      </c>
      <c r="AT377" s="14">
        <f t="shared" si="694"/>
        <v>2188</v>
      </c>
      <c r="AU377" s="14">
        <f t="shared" si="694"/>
        <v>2188</v>
      </c>
      <c r="AV377" s="14">
        <f t="shared" si="694"/>
        <v>2188</v>
      </c>
      <c r="AW377" s="14">
        <f>INDEX(属性投放!$DG$6:$DG$85,(卡牌属性!AG377-2)*20+卡牌属性!AL377)</f>
        <v>22070</v>
      </c>
      <c r="AX377" s="14">
        <f t="shared" si="695"/>
        <v>22070</v>
      </c>
      <c r="AY377" s="14">
        <f t="shared" si="695"/>
        <v>22070</v>
      </c>
      <c r="AZ377" s="14">
        <f t="shared" si="695"/>
        <v>22070</v>
      </c>
      <c r="BA377" s="14">
        <f t="shared" si="695"/>
        <v>22070</v>
      </c>
      <c r="BB377" s="14">
        <f>INDEX(属性投放!$DK$6:$DK$85,(卡牌属性!AG377-2)*20+卡牌属性!AL377)</f>
        <v>151</v>
      </c>
      <c r="BC377" s="14">
        <f t="shared" si="696"/>
        <v>151</v>
      </c>
      <c r="BD377" s="14">
        <f t="shared" si="696"/>
        <v>151</v>
      </c>
      <c r="BE377" s="14">
        <f t="shared" si="696"/>
        <v>151</v>
      </c>
      <c r="BF377" s="14">
        <f t="shared" si="696"/>
        <v>151</v>
      </c>
      <c r="BG377" s="14">
        <f>INDEX(属性投放!$DL$6:$DL$85,(卡牌属性!AG377-2)*20+卡牌属性!AL377)</f>
        <v>76</v>
      </c>
      <c r="BH377" s="14">
        <f t="shared" si="697"/>
        <v>76</v>
      </c>
      <c r="BI377" s="14">
        <f t="shared" si="697"/>
        <v>76</v>
      </c>
      <c r="BJ377" s="14">
        <f t="shared" si="697"/>
        <v>76</v>
      </c>
      <c r="BK377" s="14">
        <f t="shared" si="697"/>
        <v>76</v>
      </c>
      <c r="BL377" s="14">
        <f>INDEX(属性投放!$DM$6:$DM$85,(卡牌属性!AG377-2)*20+卡牌属性!AL377)</f>
        <v>755</v>
      </c>
      <c r="BM377" s="14">
        <f t="shared" si="698"/>
        <v>755</v>
      </c>
      <c r="BN377" s="14">
        <f t="shared" si="698"/>
        <v>755</v>
      </c>
      <c r="BO377" s="14">
        <f t="shared" si="698"/>
        <v>755</v>
      </c>
      <c r="BP377" s="14">
        <f t="shared" si="698"/>
        <v>755</v>
      </c>
      <c r="BU377" s="13">
        <v>373</v>
      </c>
      <c r="BV377" s="13">
        <f t="shared" si="638"/>
        <v>19</v>
      </c>
      <c r="BW377" s="14">
        <f t="shared" si="639"/>
        <v>2</v>
      </c>
      <c r="BX377" s="14">
        <f t="shared" si="640"/>
        <v>1102019</v>
      </c>
      <c r="BY377" s="14" t="str">
        <f t="shared" si="641"/>
        <v>食火蜥13突</v>
      </c>
      <c r="BZ377" s="25" t="s">
        <v>162</v>
      </c>
      <c r="CA377" s="14">
        <v>2</v>
      </c>
      <c r="CB377" s="14">
        <f t="shared" si="642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674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674</v>
      </c>
      <c r="CN377" s="14">
        <f>INDEX(属性投放!$BD$6:$BD$85,(BW377-2)*20+CB377)</f>
        <v>150</v>
      </c>
      <c r="CQ377" s="13">
        <v>373</v>
      </c>
      <c r="CR377" s="13">
        <f t="shared" si="650"/>
        <v>8</v>
      </c>
      <c r="CS377" s="13">
        <f t="shared" si="651"/>
        <v>9</v>
      </c>
      <c r="CT377" s="14">
        <f t="shared" si="652"/>
        <v>4</v>
      </c>
      <c r="CU377" s="14">
        <f t="shared" si="653"/>
        <v>1102008</v>
      </c>
      <c r="CV377" s="14" t="str">
        <f>INDEX($O$6:$O$36,CR377)&amp;"-"&amp;INDEX(属性投放!$AB$7:$AB$36,CX377)&amp;"-魂火-"&amp;CZ377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701</v>
      </c>
      <c r="CZ377" s="14">
        <f>INDEX(属性投放!$AM$7:$AM$58,CS377)</f>
        <v>2</v>
      </c>
      <c r="DA377" s="14">
        <f t="shared" si="643"/>
        <v>9</v>
      </c>
      <c r="DB377" s="14">
        <f>INDEX(属性投放!$AN$7:$AN$58,DA377)</f>
        <v>42</v>
      </c>
      <c r="DC377" s="14" t="s">
        <v>702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703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704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4"/>
        <v>1102019</v>
      </c>
      <c r="DQ377" s="14" t="str">
        <f t="shared" si="645"/>
        <v>食火蜥13突</v>
      </c>
      <c r="DR377" s="14">
        <f t="shared" si="654"/>
        <v>3</v>
      </c>
      <c r="DS377" s="14">
        <f t="shared" si="655"/>
        <v>3</v>
      </c>
      <c r="DT377" s="14">
        <f t="shared" si="656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9"/>
        <v>2265</v>
      </c>
      <c r="EC377" s="14">
        <f t="shared" si="700"/>
        <v>2480</v>
      </c>
      <c r="ED377" s="14">
        <f t="shared" si="701"/>
        <v>2761</v>
      </c>
      <c r="EE377" s="14">
        <f t="shared" si="702"/>
        <v>2761</v>
      </c>
      <c r="EF377" s="14">
        <f t="shared" si="703"/>
        <v>2921</v>
      </c>
      <c r="EG377" s="14">
        <f t="shared" si="704"/>
        <v>1105</v>
      </c>
      <c r="EH377" s="14">
        <f t="shared" si="705"/>
        <v>1214</v>
      </c>
      <c r="EI377" s="14">
        <f t="shared" si="706"/>
        <v>1214</v>
      </c>
      <c r="EJ377" s="14">
        <f t="shared" si="707"/>
        <v>1345</v>
      </c>
      <c r="EK377" s="14">
        <f t="shared" si="708"/>
        <v>1418</v>
      </c>
      <c r="EL377" s="14">
        <f t="shared" si="709"/>
        <v>21950</v>
      </c>
      <c r="EM377" s="14">
        <f t="shared" si="710"/>
        <v>23900</v>
      </c>
      <c r="EN377" s="14">
        <f t="shared" si="711"/>
        <v>23900</v>
      </c>
      <c r="EO377" s="14">
        <f t="shared" si="712"/>
        <v>26510</v>
      </c>
      <c r="EP377" s="14">
        <f t="shared" si="713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  <c r="FF377" s="14">
        <f>INDEX(属性投放!$BP$6:$BP$85,(卡牌属性!$DU377-2)*20+卡牌属性!$DV377)</f>
        <v>350</v>
      </c>
      <c r="FG377" s="14">
        <f>INDEX(属性投放!$BP$6:$BP$85,(卡牌属性!$DU377-2)*20+卡牌属性!$DV377)</f>
        <v>350</v>
      </c>
      <c r="FH377" s="14">
        <f>INDEX(属性投放!$BP$6:$BP$85,(卡牌属性!$DU377-2)*20+卡牌属性!$DV377)</f>
        <v>350</v>
      </c>
      <c r="FI377" s="14">
        <f>INDEX(属性投放!$BP$6:$BP$85,(卡牌属性!$DU377-2)*20+卡牌属性!$DV377)</f>
        <v>350</v>
      </c>
      <c r="FJ377" s="14">
        <f>INDEX(属性投放!$BP$6:$BP$85,(卡牌属性!$DU377-2)*20+卡牌属性!$DV377)</f>
        <v>350</v>
      </c>
      <c r="FK377" s="14">
        <f>INDEX(属性投放!$BQ$6:$BQ$85,(卡牌属性!$DU377-2)*20+卡牌属性!$DV377)</f>
        <v>175</v>
      </c>
      <c r="FL377" s="14">
        <f>INDEX(属性投放!$BQ$6:$BQ$85,(卡牌属性!$DU377-2)*20+卡牌属性!$DV377)</f>
        <v>175</v>
      </c>
      <c r="FM377" s="14">
        <f>INDEX(属性投放!$BQ$6:$BQ$85,(卡牌属性!$DU377-2)*20+卡牌属性!$DV377)</f>
        <v>175</v>
      </c>
      <c r="FN377" s="14">
        <f>INDEX(属性投放!$BQ$6:$BQ$85,(卡牌属性!$DU377-2)*20+卡牌属性!$DV377)</f>
        <v>175</v>
      </c>
      <c r="FO377" s="14">
        <f>INDEX(属性投放!$BQ$6:$BQ$85,(卡牌属性!$DU377-2)*20+卡牌属性!$DV377)</f>
        <v>175</v>
      </c>
      <c r="FP377" s="14">
        <f>INDEX(属性投放!$BR$6:$BR$85,(卡牌属性!$DU377-2)*20+卡牌属性!$DV377)</f>
        <v>3500</v>
      </c>
      <c r="FQ377" s="14">
        <f>INDEX(属性投放!$BR$6:$BR$85,(卡牌属性!$DU377-2)*20+卡牌属性!$DV377)</f>
        <v>3500</v>
      </c>
      <c r="FR377" s="14">
        <f>INDEX(属性投放!$BR$6:$BR$85,(卡牌属性!$DU377-2)*20+卡牌属性!$DV377)</f>
        <v>3500</v>
      </c>
      <c r="FS377" s="14">
        <f>INDEX(属性投放!$BR$6:$BR$85,(卡牌属性!$DU377-2)*20+卡牌属性!$DV377)</f>
        <v>3500</v>
      </c>
      <c r="FT377" s="14">
        <f>INDEX(属性投放!$BR$6:$BR$85,(卡牌属性!$DU377-2)*20+卡牌属性!$DV377)</f>
        <v>3500</v>
      </c>
    </row>
    <row r="378" spans="31:176" ht="16.5" x14ac:dyDescent="0.2">
      <c r="AE378" s="13">
        <v>374</v>
      </c>
      <c r="AF378" s="13">
        <f t="shared" si="649"/>
        <v>19</v>
      </c>
      <c r="AG378" s="13">
        <f t="shared" si="628"/>
        <v>2</v>
      </c>
      <c r="AH378" s="14">
        <f t="shared" si="629"/>
        <v>1101022</v>
      </c>
      <c r="AI378" s="14" t="str">
        <f t="shared" si="630"/>
        <v>幻14突</v>
      </c>
      <c r="AJ378" s="25" t="s">
        <v>162</v>
      </c>
      <c r="AK378" s="14">
        <v>55</v>
      </c>
      <c r="AL378" s="14">
        <f t="shared" si="631"/>
        <v>14</v>
      </c>
      <c r="AM378" s="14">
        <f>INDEX(属性投放!$DE$6:$DE$85,(卡牌属性!AG378-2)*20+卡牌属性!AL378)</f>
        <v>4856</v>
      </c>
      <c r="AN378" s="14">
        <f t="shared" si="693"/>
        <v>4856</v>
      </c>
      <c r="AO378" s="14">
        <f t="shared" si="693"/>
        <v>4856</v>
      </c>
      <c r="AP378" s="14">
        <f t="shared" si="693"/>
        <v>4856</v>
      </c>
      <c r="AQ378" s="14">
        <f t="shared" si="693"/>
        <v>4856</v>
      </c>
      <c r="AR378" s="14">
        <f>INDEX(属性投放!$DF$6:$DF$85,(卡牌属性!AG378-2)*20+卡牌属性!AL378)</f>
        <v>2405</v>
      </c>
      <c r="AS378" s="14">
        <f t="shared" si="694"/>
        <v>2405</v>
      </c>
      <c r="AT378" s="14">
        <f t="shared" si="694"/>
        <v>2405</v>
      </c>
      <c r="AU378" s="14">
        <f t="shared" si="694"/>
        <v>2405</v>
      </c>
      <c r="AV378" s="14">
        <f t="shared" si="694"/>
        <v>2405</v>
      </c>
      <c r="AW378" s="14">
        <f>INDEX(属性投放!$DG$6:$DG$85,(卡牌属性!AG378-2)*20+卡牌属性!AL378)</f>
        <v>24230</v>
      </c>
      <c r="AX378" s="14">
        <f t="shared" si="695"/>
        <v>24230</v>
      </c>
      <c r="AY378" s="14">
        <f t="shared" si="695"/>
        <v>24230</v>
      </c>
      <c r="AZ378" s="14">
        <f t="shared" si="695"/>
        <v>24230</v>
      </c>
      <c r="BA378" s="14">
        <f t="shared" si="695"/>
        <v>24230</v>
      </c>
      <c r="BB378" s="14">
        <f>INDEX(属性投放!$DK$6:$DK$85,(卡牌属性!AG378-2)*20+卡牌属性!AL378)</f>
        <v>151</v>
      </c>
      <c r="BC378" s="14">
        <f t="shared" si="696"/>
        <v>151</v>
      </c>
      <c r="BD378" s="14">
        <f t="shared" si="696"/>
        <v>151</v>
      </c>
      <c r="BE378" s="14">
        <f t="shared" si="696"/>
        <v>151</v>
      </c>
      <c r="BF378" s="14">
        <f t="shared" si="696"/>
        <v>151</v>
      </c>
      <c r="BG378" s="14">
        <f>INDEX(属性投放!$DL$6:$DL$85,(卡牌属性!AG378-2)*20+卡牌属性!AL378)</f>
        <v>76</v>
      </c>
      <c r="BH378" s="14">
        <f t="shared" si="697"/>
        <v>76</v>
      </c>
      <c r="BI378" s="14">
        <f t="shared" si="697"/>
        <v>76</v>
      </c>
      <c r="BJ378" s="14">
        <f t="shared" si="697"/>
        <v>76</v>
      </c>
      <c r="BK378" s="14">
        <f t="shared" si="697"/>
        <v>76</v>
      </c>
      <c r="BL378" s="14">
        <f>INDEX(属性投放!$DM$6:$DM$85,(卡牌属性!AG378-2)*20+卡牌属性!AL378)</f>
        <v>755</v>
      </c>
      <c r="BM378" s="14">
        <f t="shared" si="698"/>
        <v>755</v>
      </c>
      <c r="BN378" s="14">
        <f t="shared" si="698"/>
        <v>755</v>
      </c>
      <c r="BO378" s="14">
        <f t="shared" si="698"/>
        <v>755</v>
      </c>
      <c r="BP378" s="14">
        <f t="shared" si="698"/>
        <v>755</v>
      </c>
      <c r="BU378" s="13">
        <v>374</v>
      </c>
      <c r="BV378" s="13">
        <f t="shared" si="638"/>
        <v>19</v>
      </c>
      <c r="BW378" s="14">
        <f t="shared" si="639"/>
        <v>2</v>
      </c>
      <c r="BX378" s="14">
        <f t="shared" si="640"/>
        <v>1102019</v>
      </c>
      <c r="BY378" s="14" t="str">
        <f t="shared" si="641"/>
        <v>食火蜥14突</v>
      </c>
      <c r="BZ378" s="25" t="s">
        <v>162</v>
      </c>
      <c r="CA378" s="14">
        <v>2</v>
      </c>
      <c r="CB378" s="14">
        <f t="shared" si="642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674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674</v>
      </c>
      <c r="CN378" s="14">
        <f>INDEX(属性投放!$BD$6:$BD$85,(BW378-2)*20+CB378)</f>
        <v>150</v>
      </c>
      <c r="CQ378" s="13">
        <v>374</v>
      </c>
      <c r="CR378" s="13">
        <f t="shared" si="650"/>
        <v>8</v>
      </c>
      <c r="CS378" s="13">
        <f t="shared" si="651"/>
        <v>10</v>
      </c>
      <c r="CT378" s="14">
        <f t="shared" si="652"/>
        <v>4</v>
      </c>
      <c r="CU378" s="14">
        <f t="shared" si="653"/>
        <v>1102008</v>
      </c>
      <c r="CV378" s="14" t="str">
        <f>INDEX($O$6:$O$36,CR378)&amp;"-"&amp;INDEX(属性投放!$AB$7:$AB$36,CX378)&amp;"-魂火-"&amp;CZ378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701</v>
      </c>
      <c r="CZ378" s="14">
        <f>INDEX(属性投放!$AM$7:$AM$58,CS378)</f>
        <v>1</v>
      </c>
      <c r="DA378" s="14">
        <f t="shared" si="643"/>
        <v>10</v>
      </c>
      <c r="DB378" s="14">
        <f>INDEX(属性投放!$AN$7:$AN$58,DA378)</f>
        <v>45</v>
      </c>
      <c r="DC378" s="14" t="s">
        <v>702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703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704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4"/>
        <v>1102019</v>
      </c>
      <c r="DQ378" s="14" t="str">
        <f t="shared" si="645"/>
        <v>食火蜥14突</v>
      </c>
      <c r="DR378" s="14">
        <f t="shared" si="654"/>
        <v>3</v>
      </c>
      <c r="DS378" s="14">
        <f t="shared" si="655"/>
        <v>3</v>
      </c>
      <c r="DT378" s="14">
        <f t="shared" si="656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9"/>
        <v>2735</v>
      </c>
      <c r="EC378" s="14">
        <f t="shared" si="700"/>
        <v>2990</v>
      </c>
      <c r="ED378" s="14">
        <f t="shared" si="701"/>
        <v>3311</v>
      </c>
      <c r="EE378" s="14">
        <f t="shared" si="702"/>
        <v>3311</v>
      </c>
      <c r="EF378" s="14">
        <f t="shared" si="703"/>
        <v>3479</v>
      </c>
      <c r="EG378" s="14">
        <f t="shared" si="704"/>
        <v>1344</v>
      </c>
      <c r="EH378" s="14">
        <f t="shared" si="705"/>
        <v>1469</v>
      </c>
      <c r="EI378" s="14">
        <f t="shared" si="706"/>
        <v>1469</v>
      </c>
      <c r="EJ378" s="14">
        <f t="shared" si="707"/>
        <v>1624</v>
      </c>
      <c r="EK378" s="14">
        <f t="shared" si="708"/>
        <v>1697</v>
      </c>
      <c r="EL378" s="14">
        <f t="shared" si="709"/>
        <v>26650</v>
      </c>
      <c r="EM378" s="14">
        <f t="shared" si="710"/>
        <v>29000</v>
      </c>
      <c r="EN378" s="14">
        <f t="shared" si="711"/>
        <v>29000</v>
      </c>
      <c r="EO378" s="14">
        <f t="shared" si="712"/>
        <v>32010</v>
      </c>
      <c r="EP378" s="14">
        <f t="shared" si="713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  <c r="FF378" s="14">
        <f>INDEX(属性投放!$BP$6:$BP$85,(卡牌属性!$DU378-2)*20+卡牌属性!$DV378)</f>
        <v>400</v>
      </c>
      <c r="FG378" s="14">
        <f>INDEX(属性投放!$BP$6:$BP$85,(卡牌属性!$DU378-2)*20+卡牌属性!$DV378)</f>
        <v>400</v>
      </c>
      <c r="FH378" s="14">
        <f>INDEX(属性投放!$BP$6:$BP$85,(卡牌属性!$DU378-2)*20+卡牌属性!$DV378)</f>
        <v>400</v>
      </c>
      <c r="FI378" s="14">
        <f>INDEX(属性投放!$BP$6:$BP$85,(卡牌属性!$DU378-2)*20+卡牌属性!$DV378)</f>
        <v>400</v>
      </c>
      <c r="FJ378" s="14">
        <f>INDEX(属性投放!$BP$6:$BP$85,(卡牌属性!$DU378-2)*20+卡牌属性!$DV378)</f>
        <v>400</v>
      </c>
      <c r="FK378" s="14">
        <f>INDEX(属性投放!$BQ$6:$BQ$85,(卡牌属性!$DU378-2)*20+卡牌属性!$DV378)</f>
        <v>200</v>
      </c>
      <c r="FL378" s="14">
        <f>INDEX(属性投放!$BQ$6:$BQ$85,(卡牌属性!$DU378-2)*20+卡牌属性!$DV378)</f>
        <v>200</v>
      </c>
      <c r="FM378" s="14">
        <f>INDEX(属性投放!$BQ$6:$BQ$85,(卡牌属性!$DU378-2)*20+卡牌属性!$DV378)</f>
        <v>200</v>
      </c>
      <c r="FN378" s="14">
        <f>INDEX(属性投放!$BQ$6:$BQ$85,(卡牌属性!$DU378-2)*20+卡牌属性!$DV378)</f>
        <v>200</v>
      </c>
      <c r="FO378" s="14">
        <f>INDEX(属性投放!$BQ$6:$BQ$85,(卡牌属性!$DU378-2)*20+卡牌属性!$DV378)</f>
        <v>200</v>
      </c>
      <c r="FP378" s="14">
        <f>INDEX(属性投放!$BR$6:$BR$85,(卡牌属性!$DU378-2)*20+卡牌属性!$DV378)</f>
        <v>4000</v>
      </c>
      <c r="FQ378" s="14">
        <f>INDEX(属性投放!$BR$6:$BR$85,(卡牌属性!$DU378-2)*20+卡牌属性!$DV378)</f>
        <v>4000</v>
      </c>
      <c r="FR378" s="14">
        <f>INDEX(属性投放!$BR$6:$BR$85,(卡牌属性!$DU378-2)*20+卡牌属性!$DV378)</f>
        <v>4000</v>
      </c>
      <c r="FS378" s="14">
        <f>INDEX(属性投放!$BR$6:$BR$85,(卡牌属性!$DU378-2)*20+卡牌属性!$DV378)</f>
        <v>4000</v>
      </c>
      <c r="FT378" s="14">
        <f>INDEX(属性投放!$BR$6:$BR$85,(卡牌属性!$DU378-2)*20+卡牌属性!$DV378)</f>
        <v>4000</v>
      </c>
    </row>
    <row r="379" spans="31:176" ht="16.5" x14ac:dyDescent="0.2">
      <c r="AE379" s="13">
        <v>375</v>
      </c>
      <c r="AF379" s="13">
        <f t="shared" si="649"/>
        <v>19</v>
      </c>
      <c r="AG379" s="13">
        <f t="shared" si="628"/>
        <v>2</v>
      </c>
      <c r="AH379" s="14">
        <f t="shared" si="629"/>
        <v>1101022</v>
      </c>
      <c r="AI379" s="14" t="str">
        <f t="shared" si="630"/>
        <v>幻15突</v>
      </c>
      <c r="AJ379" s="25" t="s">
        <v>162</v>
      </c>
      <c r="AK379" s="14">
        <v>56</v>
      </c>
      <c r="AL379" s="14">
        <f t="shared" si="631"/>
        <v>15</v>
      </c>
      <c r="AM379" s="14">
        <f>INDEX(属性投放!$DE$6:$DE$85,(卡牌属性!AG379-2)*20+卡牌属性!AL379)</f>
        <v>5288</v>
      </c>
      <c r="AN379" s="14">
        <f t="shared" si="693"/>
        <v>5288</v>
      </c>
      <c r="AO379" s="14">
        <f t="shared" si="693"/>
        <v>5288</v>
      </c>
      <c r="AP379" s="14">
        <f t="shared" si="693"/>
        <v>5288</v>
      </c>
      <c r="AQ379" s="14">
        <f t="shared" si="693"/>
        <v>5288</v>
      </c>
      <c r="AR379" s="14">
        <f>INDEX(属性投放!$DF$6:$DF$85,(卡牌属性!AG379-2)*20+卡牌属性!AL379)</f>
        <v>2622</v>
      </c>
      <c r="AS379" s="14">
        <f t="shared" si="694"/>
        <v>2622</v>
      </c>
      <c r="AT379" s="14">
        <f t="shared" si="694"/>
        <v>2622</v>
      </c>
      <c r="AU379" s="14">
        <f t="shared" si="694"/>
        <v>2622</v>
      </c>
      <c r="AV379" s="14">
        <f t="shared" si="694"/>
        <v>2622</v>
      </c>
      <c r="AW379" s="14">
        <f>INDEX(属性投放!$DG$6:$DG$85,(卡牌属性!AG379-2)*20+卡牌属性!AL379)</f>
        <v>26390</v>
      </c>
      <c r="AX379" s="14">
        <f t="shared" si="695"/>
        <v>26390</v>
      </c>
      <c r="AY379" s="14">
        <f t="shared" si="695"/>
        <v>26390</v>
      </c>
      <c r="AZ379" s="14">
        <f t="shared" si="695"/>
        <v>26390</v>
      </c>
      <c r="BA379" s="14">
        <f t="shared" si="695"/>
        <v>26390</v>
      </c>
      <c r="BB379" s="14">
        <f>INDEX(属性投放!$DK$6:$DK$85,(卡牌属性!AG379-2)*20+卡牌属性!AL379)</f>
        <v>151</v>
      </c>
      <c r="BC379" s="14">
        <f t="shared" si="696"/>
        <v>151</v>
      </c>
      <c r="BD379" s="14">
        <f t="shared" si="696"/>
        <v>151</v>
      </c>
      <c r="BE379" s="14">
        <f t="shared" si="696"/>
        <v>151</v>
      </c>
      <c r="BF379" s="14">
        <f t="shared" si="696"/>
        <v>151</v>
      </c>
      <c r="BG379" s="14">
        <f>INDEX(属性投放!$DL$6:$DL$85,(卡牌属性!AG379-2)*20+卡牌属性!AL379)</f>
        <v>76</v>
      </c>
      <c r="BH379" s="14">
        <f t="shared" si="697"/>
        <v>76</v>
      </c>
      <c r="BI379" s="14">
        <f t="shared" si="697"/>
        <v>76</v>
      </c>
      <c r="BJ379" s="14">
        <f t="shared" si="697"/>
        <v>76</v>
      </c>
      <c r="BK379" s="14">
        <f t="shared" si="697"/>
        <v>76</v>
      </c>
      <c r="BL379" s="14">
        <f>INDEX(属性投放!$DM$6:$DM$85,(卡牌属性!AG379-2)*20+卡牌属性!AL379)</f>
        <v>755</v>
      </c>
      <c r="BM379" s="14">
        <f t="shared" si="698"/>
        <v>755</v>
      </c>
      <c r="BN379" s="14">
        <f t="shared" si="698"/>
        <v>755</v>
      </c>
      <c r="BO379" s="14">
        <f t="shared" si="698"/>
        <v>755</v>
      </c>
      <c r="BP379" s="14">
        <f t="shared" si="698"/>
        <v>755</v>
      </c>
      <c r="BU379" s="13">
        <v>375</v>
      </c>
      <c r="BV379" s="13">
        <f t="shared" si="638"/>
        <v>19</v>
      </c>
      <c r="BW379" s="14">
        <f t="shared" si="639"/>
        <v>2</v>
      </c>
      <c r="BX379" s="14">
        <f t="shared" si="640"/>
        <v>1102019</v>
      </c>
      <c r="BY379" s="14" t="str">
        <f t="shared" si="641"/>
        <v>食火蜥15突</v>
      </c>
      <c r="BZ379" s="25" t="s">
        <v>162</v>
      </c>
      <c r="CA379" s="14">
        <v>2</v>
      </c>
      <c r="CB379" s="14">
        <f t="shared" si="642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674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674</v>
      </c>
      <c r="CN379" s="14">
        <f>INDEX(属性投放!$BD$6:$BD$85,(BW379-2)*20+CB379)</f>
        <v>150</v>
      </c>
      <c r="CQ379" s="13">
        <v>375</v>
      </c>
      <c r="CR379" s="13">
        <f t="shared" si="650"/>
        <v>8</v>
      </c>
      <c r="CS379" s="13">
        <f t="shared" si="651"/>
        <v>11</v>
      </c>
      <c r="CT379" s="14">
        <f t="shared" si="652"/>
        <v>4</v>
      </c>
      <c r="CU379" s="14">
        <f t="shared" si="653"/>
        <v>1102008</v>
      </c>
      <c r="CV379" s="14" t="str">
        <f>INDEX($O$6:$O$36,CR379)&amp;"-"&amp;INDEX(属性投放!$AB$7:$AB$36,CX379)&amp;"-魂火-"&amp;CZ379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701</v>
      </c>
      <c r="CZ379" s="14">
        <f>INDEX(属性投放!$AM$7:$AM$58,CS379)</f>
        <v>2</v>
      </c>
      <c r="DA379" s="14">
        <f t="shared" si="643"/>
        <v>11</v>
      </c>
      <c r="DB379" s="14">
        <f>INDEX(属性投放!$AN$7:$AN$58,DA379)</f>
        <v>47</v>
      </c>
      <c r="DC379" s="14" t="s">
        <v>702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703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704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4"/>
        <v>1102019</v>
      </c>
      <c r="DQ379" s="14" t="str">
        <f t="shared" si="645"/>
        <v>食火蜥15突</v>
      </c>
      <c r="DR379" s="14">
        <f t="shared" si="654"/>
        <v>3</v>
      </c>
      <c r="DS379" s="14">
        <f t="shared" si="655"/>
        <v>3</v>
      </c>
      <c r="DT379" s="14">
        <f t="shared" si="656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9"/>
        <v>3240</v>
      </c>
      <c r="EC379" s="14">
        <f t="shared" si="700"/>
        <v>3530</v>
      </c>
      <c r="ED379" s="14">
        <f t="shared" si="701"/>
        <v>3886</v>
      </c>
      <c r="EE379" s="14">
        <f t="shared" si="702"/>
        <v>3886</v>
      </c>
      <c r="EF379" s="14">
        <f t="shared" si="703"/>
        <v>4061</v>
      </c>
      <c r="EG379" s="14">
        <f t="shared" si="704"/>
        <v>1600</v>
      </c>
      <c r="EH379" s="14">
        <f t="shared" si="705"/>
        <v>1739</v>
      </c>
      <c r="EI379" s="14">
        <f t="shared" si="706"/>
        <v>1739</v>
      </c>
      <c r="EJ379" s="14">
        <f t="shared" si="707"/>
        <v>1915</v>
      </c>
      <c r="EK379" s="14">
        <f t="shared" si="708"/>
        <v>1988</v>
      </c>
      <c r="EL379" s="14">
        <f t="shared" si="709"/>
        <v>31700</v>
      </c>
      <c r="EM379" s="14">
        <f t="shared" si="710"/>
        <v>34400</v>
      </c>
      <c r="EN379" s="14">
        <f t="shared" si="711"/>
        <v>34400</v>
      </c>
      <c r="EO379" s="14">
        <f t="shared" si="712"/>
        <v>37760</v>
      </c>
      <c r="EP379" s="14">
        <f t="shared" si="713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  <c r="FF379" s="14">
        <f>INDEX(属性投放!$BP$6:$BP$85,(卡牌属性!$DU379-2)*20+卡牌属性!$DV379)</f>
        <v>700</v>
      </c>
      <c r="FG379" s="14">
        <f>INDEX(属性投放!$BP$6:$BP$85,(卡牌属性!$DU379-2)*20+卡牌属性!$DV379)</f>
        <v>700</v>
      </c>
      <c r="FH379" s="14">
        <f>INDEX(属性投放!$BP$6:$BP$85,(卡牌属性!$DU379-2)*20+卡牌属性!$DV379)</f>
        <v>700</v>
      </c>
      <c r="FI379" s="14">
        <f>INDEX(属性投放!$BP$6:$BP$85,(卡牌属性!$DU379-2)*20+卡牌属性!$DV379)</f>
        <v>700</v>
      </c>
      <c r="FJ379" s="14">
        <f>INDEX(属性投放!$BP$6:$BP$85,(卡牌属性!$DU379-2)*20+卡牌属性!$DV379)</f>
        <v>700</v>
      </c>
      <c r="FK379" s="14">
        <f>INDEX(属性投放!$BQ$6:$BQ$85,(卡牌属性!$DU379-2)*20+卡牌属性!$DV379)</f>
        <v>350</v>
      </c>
      <c r="FL379" s="14">
        <f>INDEX(属性投放!$BQ$6:$BQ$85,(卡牌属性!$DU379-2)*20+卡牌属性!$DV379)</f>
        <v>350</v>
      </c>
      <c r="FM379" s="14">
        <f>INDEX(属性投放!$BQ$6:$BQ$85,(卡牌属性!$DU379-2)*20+卡牌属性!$DV379)</f>
        <v>350</v>
      </c>
      <c r="FN379" s="14">
        <f>INDEX(属性投放!$BQ$6:$BQ$85,(卡牌属性!$DU379-2)*20+卡牌属性!$DV379)</f>
        <v>350</v>
      </c>
      <c r="FO379" s="14">
        <f>INDEX(属性投放!$BQ$6:$BQ$85,(卡牌属性!$DU379-2)*20+卡牌属性!$DV379)</f>
        <v>350</v>
      </c>
      <c r="FP379" s="14">
        <f>INDEX(属性投放!$BR$6:$BR$85,(卡牌属性!$DU379-2)*20+卡牌属性!$DV379)</f>
        <v>7000</v>
      </c>
      <c r="FQ379" s="14">
        <f>INDEX(属性投放!$BR$6:$BR$85,(卡牌属性!$DU379-2)*20+卡牌属性!$DV379)</f>
        <v>7000</v>
      </c>
      <c r="FR379" s="14">
        <f>INDEX(属性投放!$BR$6:$BR$85,(卡牌属性!$DU379-2)*20+卡牌属性!$DV379)</f>
        <v>7000</v>
      </c>
      <c r="FS379" s="14">
        <f>INDEX(属性投放!$BR$6:$BR$85,(卡牌属性!$DU379-2)*20+卡牌属性!$DV379)</f>
        <v>7000</v>
      </c>
      <c r="FT379" s="14">
        <f>INDEX(属性投放!$BR$6:$BR$85,(卡牌属性!$DU379-2)*20+卡牌属性!$DV379)</f>
        <v>7000</v>
      </c>
    </row>
    <row r="380" spans="31:176" ht="16.5" x14ac:dyDescent="0.2">
      <c r="AE380" s="13">
        <v>376</v>
      </c>
      <c r="AF380" s="13">
        <f t="shared" si="649"/>
        <v>19</v>
      </c>
      <c r="AG380" s="13">
        <f t="shared" si="628"/>
        <v>2</v>
      </c>
      <c r="AH380" s="14">
        <f t="shared" si="629"/>
        <v>1101022</v>
      </c>
      <c r="AI380" s="14" t="str">
        <f t="shared" si="630"/>
        <v>幻16突</v>
      </c>
      <c r="AJ380" s="25" t="s">
        <v>162</v>
      </c>
      <c r="AK380" s="14">
        <v>57</v>
      </c>
      <c r="AL380" s="14">
        <f t="shared" si="631"/>
        <v>16</v>
      </c>
      <c r="AM380" s="14">
        <f>INDEX(属性投放!$DE$6:$DE$85,(卡牌属性!AG380-2)*20+卡牌属性!AL380)</f>
        <v>9495</v>
      </c>
      <c r="AN380" s="14">
        <f t="shared" si="693"/>
        <v>9495</v>
      </c>
      <c r="AO380" s="14">
        <f t="shared" si="693"/>
        <v>9495</v>
      </c>
      <c r="AP380" s="14">
        <f t="shared" si="693"/>
        <v>9495</v>
      </c>
      <c r="AQ380" s="14">
        <f t="shared" si="693"/>
        <v>9495</v>
      </c>
      <c r="AR380" s="14">
        <f>INDEX(属性投放!$DF$6:$DF$85,(卡牌属性!AG380-2)*20+卡牌属性!AL380)</f>
        <v>4739</v>
      </c>
      <c r="AS380" s="14">
        <f t="shared" si="694"/>
        <v>4739</v>
      </c>
      <c r="AT380" s="14">
        <f t="shared" si="694"/>
        <v>4739</v>
      </c>
      <c r="AU380" s="14">
        <f t="shared" si="694"/>
        <v>4739</v>
      </c>
      <c r="AV380" s="14">
        <f t="shared" si="694"/>
        <v>4739</v>
      </c>
      <c r="AW380" s="14">
        <f>INDEX(属性投放!$DG$6:$DG$85,(卡牌属性!AG380-2)*20+卡牌属性!AL380)</f>
        <v>47425</v>
      </c>
      <c r="AX380" s="14">
        <f t="shared" si="695"/>
        <v>47425</v>
      </c>
      <c r="AY380" s="14">
        <f t="shared" si="695"/>
        <v>47425</v>
      </c>
      <c r="AZ380" s="14">
        <f t="shared" si="695"/>
        <v>47425</v>
      </c>
      <c r="BA380" s="14">
        <f t="shared" si="695"/>
        <v>47425</v>
      </c>
      <c r="BB380" s="14">
        <f>INDEX(属性投放!$DK$6:$DK$85,(卡牌属性!AG380-2)*20+卡牌属性!AL380)</f>
        <v>235</v>
      </c>
      <c r="BC380" s="14">
        <f t="shared" si="696"/>
        <v>235</v>
      </c>
      <c r="BD380" s="14">
        <f t="shared" si="696"/>
        <v>235</v>
      </c>
      <c r="BE380" s="14">
        <f t="shared" si="696"/>
        <v>235</v>
      </c>
      <c r="BF380" s="14">
        <f t="shared" si="696"/>
        <v>235</v>
      </c>
      <c r="BG380" s="14">
        <f>INDEX(属性投放!$DL$6:$DL$85,(卡牌属性!AG380-2)*20+卡牌属性!AL380)</f>
        <v>117</v>
      </c>
      <c r="BH380" s="14">
        <f t="shared" si="697"/>
        <v>117</v>
      </c>
      <c r="BI380" s="14">
        <f t="shared" si="697"/>
        <v>117</v>
      </c>
      <c r="BJ380" s="14">
        <f t="shared" si="697"/>
        <v>117</v>
      </c>
      <c r="BK380" s="14">
        <f t="shared" si="697"/>
        <v>117</v>
      </c>
      <c r="BL380" s="14">
        <f>INDEX(属性投放!$DM$6:$DM$85,(卡牌属性!AG380-2)*20+卡牌属性!AL380)</f>
        <v>1175</v>
      </c>
      <c r="BM380" s="14">
        <f t="shared" si="698"/>
        <v>1175</v>
      </c>
      <c r="BN380" s="14">
        <f t="shared" si="698"/>
        <v>1175</v>
      </c>
      <c r="BO380" s="14">
        <f t="shared" si="698"/>
        <v>1175</v>
      </c>
      <c r="BP380" s="14">
        <f t="shared" si="698"/>
        <v>1175</v>
      </c>
      <c r="BU380" s="13">
        <v>376</v>
      </c>
      <c r="BV380" s="13">
        <f t="shared" si="638"/>
        <v>19</v>
      </c>
      <c r="BW380" s="14">
        <f t="shared" si="639"/>
        <v>2</v>
      </c>
      <c r="BX380" s="14">
        <f t="shared" si="640"/>
        <v>1102019</v>
      </c>
      <c r="BY380" s="14" t="str">
        <f t="shared" si="641"/>
        <v>食火蜥16突</v>
      </c>
      <c r="BZ380" s="25" t="s">
        <v>162</v>
      </c>
      <c r="CA380" s="14">
        <v>2</v>
      </c>
      <c r="CB380" s="14">
        <f t="shared" si="642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674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674</v>
      </c>
      <c r="CN380" s="14">
        <f>INDEX(属性投放!$BD$6:$BD$85,(BW380-2)*20+CB380)</f>
        <v>200</v>
      </c>
      <c r="CQ380" s="13">
        <v>376</v>
      </c>
      <c r="CR380" s="13">
        <f t="shared" si="650"/>
        <v>8</v>
      </c>
      <c r="CS380" s="13">
        <f t="shared" si="651"/>
        <v>12</v>
      </c>
      <c r="CT380" s="14">
        <f t="shared" si="652"/>
        <v>4</v>
      </c>
      <c r="CU380" s="14">
        <f t="shared" si="653"/>
        <v>1102008</v>
      </c>
      <c r="CV380" s="14" t="str">
        <f>INDEX($O$6:$O$36,CR380)&amp;"-"&amp;INDEX(属性投放!$AB$7:$AB$36,CX380)&amp;"-魂火-"&amp;CZ380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701</v>
      </c>
      <c r="CZ380" s="14">
        <f>INDEX(属性投放!$AM$7:$AM$58,CS380)</f>
        <v>1</v>
      </c>
      <c r="DA380" s="14">
        <f t="shared" si="643"/>
        <v>12</v>
      </c>
      <c r="DB380" s="14">
        <f>INDEX(属性投放!$AN$7:$AN$58,DA380)</f>
        <v>50</v>
      </c>
      <c r="DC380" s="14" t="s">
        <v>702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703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704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4"/>
        <v>1102019</v>
      </c>
      <c r="DQ380" s="14" t="str">
        <f t="shared" si="645"/>
        <v>食火蜥16突</v>
      </c>
      <c r="DR380" s="14">
        <f t="shared" si="654"/>
        <v>3</v>
      </c>
      <c r="DS380" s="14">
        <f t="shared" si="655"/>
        <v>3</v>
      </c>
      <c r="DT380" s="14">
        <f t="shared" si="656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9"/>
        <v>4060</v>
      </c>
      <c r="EC380" s="14">
        <f t="shared" si="700"/>
        <v>4390</v>
      </c>
      <c r="ED380" s="14">
        <f t="shared" si="701"/>
        <v>4786</v>
      </c>
      <c r="EE380" s="14">
        <f t="shared" si="702"/>
        <v>4786</v>
      </c>
      <c r="EF380" s="14">
        <f t="shared" si="703"/>
        <v>4969</v>
      </c>
      <c r="EG380" s="14">
        <f t="shared" si="704"/>
        <v>2014</v>
      </c>
      <c r="EH380" s="14">
        <f t="shared" si="705"/>
        <v>2169</v>
      </c>
      <c r="EI380" s="14">
        <f t="shared" si="706"/>
        <v>2169</v>
      </c>
      <c r="EJ380" s="14">
        <f t="shared" si="707"/>
        <v>2369</v>
      </c>
      <c r="EK380" s="14">
        <f t="shared" si="708"/>
        <v>2442</v>
      </c>
      <c r="EL380" s="14">
        <f t="shared" si="709"/>
        <v>39900</v>
      </c>
      <c r="EM380" s="14">
        <f t="shared" si="710"/>
        <v>43000</v>
      </c>
      <c r="EN380" s="14">
        <f t="shared" si="711"/>
        <v>43000</v>
      </c>
      <c r="EO380" s="14">
        <f t="shared" si="712"/>
        <v>46760</v>
      </c>
      <c r="EP380" s="14">
        <f t="shared" si="713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  <c r="FF380" s="14">
        <f>INDEX(属性投放!$BP$6:$BP$85,(卡牌属性!$DU380-2)*20+卡牌属性!$DV380)</f>
        <v>700</v>
      </c>
      <c r="FG380" s="14">
        <f>INDEX(属性投放!$BP$6:$BP$85,(卡牌属性!$DU380-2)*20+卡牌属性!$DV380)</f>
        <v>700</v>
      </c>
      <c r="FH380" s="14">
        <f>INDEX(属性投放!$BP$6:$BP$85,(卡牌属性!$DU380-2)*20+卡牌属性!$DV380)</f>
        <v>700</v>
      </c>
      <c r="FI380" s="14">
        <f>INDEX(属性投放!$BP$6:$BP$85,(卡牌属性!$DU380-2)*20+卡牌属性!$DV380)</f>
        <v>700</v>
      </c>
      <c r="FJ380" s="14">
        <f>INDEX(属性投放!$BP$6:$BP$85,(卡牌属性!$DU380-2)*20+卡牌属性!$DV380)</f>
        <v>700</v>
      </c>
      <c r="FK380" s="14">
        <f>INDEX(属性投放!$BQ$6:$BQ$85,(卡牌属性!$DU380-2)*20+卡牌属性!$DV380)</f>
        <v>350</v>
      </c>
      <c r="FL380" s="14">
        <f>INDEX(属性投放!$BQ$6:$BQ$85,(卡牌属性!$DU380-2)*20+卡牌属性!$DV380)</f>
        <v>350</v>
      </c>
      <c r="FM380" s="14">
        <f>INDEX(属性投放!$BQ$6:$BQ$85,(卡牌属性!$DU380-2)*20+卡牌属性!$DV380)</f>
        <v>350</v>
      </c>
      <c r="FN380" s="14">
        <f>INDEX(属性投放!$BQ$6:$BQ$85,(卡牌属性!$DU380-2)*20+卡牌属性!$DV380)</f>
        <v>350</v>
      </c>
      <c r="FO380" s="14">
        <f>INDEX(属性投放!$BQ$6:$BQ$85,(卡牌属性!$DU380-2)*20+卡牌属性!$DV380)</f>
        <v>350</v>
      </c>
      <c r="FP380" s="14">
        <f>INDEX(属性投放!$BR$6:$BR$85,(卡牌属性!$DU380-2)*20+卡牌属性!$DV380)</f>
        <v>7000</v>
      </c>
      <c r="FQ380" s="14">
        <f>INDEX(属性投放!$BR$6:$BR$85,(卡牌属性!$DU380-2)*20+卡牌属性!$DV380)</f>
        <v>7000</v>
      </c>
      <c r="FR380" s="14">
        <f>INDEX(属性投放!$BR$6:$BR$85,(卡牌属性!$DU380-2)*20+卡牌属性!$DV380)</f>
        <v>7000</v>
      </c>
      <c r="FS380" s="14">
        <f>INDEX(属性投放!$BR$6:$BR$85,(卡牌属性!$DU380-2)*20+卡牌属性!$DV380)</f>
        <v>7000</v>
      </c>
      <c r="FT380" s="14">
        <f>INDEX(属性投放!$BR$6:$BR$85,(卡牌属性!$DU380-2)*20+卡牌属性!$DV380)</f>
        <v>7000</v>
      </c>
    </row>
    <row r="381" spans="31:176" ht="16.5" x14ac:dyDescent="0.2">
      <c r="AE381" s="13">
        <v>377</v>
      </c>
      <c r="AF381" s="13">
        <f t="shared" si="649"/>
        <v>19</v>
      </c>
      <c r="AG381" s="13">
        <f t="shared" si="628"/>
        <v>2</v>
      </c>
      <c r="AH381" s="14">
        <f t="shared" si="629"/>
        <v>1101022</v>
      </c>
      <c r="AI381" s="14" t="str">
        <f t="shared" si="630"/>
        <v>幻17突</v>
      </c>
      <c r="AJ381" s="25" t="s">
        <v>162</v>
      </c>
      <c r="AK381" s="14">
        <v>58</v>
      </c>
      <c r="AL381" s="14">
        <f t="shared" si="631"/>
        <v>17</v>
      </c>
      <c r="AM381" s="14">
        <f>INDEX(属性投放!$DE$6:$DE$85,(卡牌属性!AG381-2)*20+卡牌属性!AL381)</f>
        <v>10333</v>
      </c>
      <c r="AN381" s="14">
        <f t="shared" si="693"/>
        <v>10333</v>
      </c>
      <c r="AO381" s="14">
        <f t="shared" si="693"/>
        <v>10333</v>
      </c>
      <c r="AP381" s="14">
        <f t="shared" si="693"/>
        <v>10333</v>
      </c>
      <c r="AQ381" s="14">
        <f t="shared" si="693"/>
        <v>10333</v>
      </c>
      <c r="AR381" s="14">
        <f>INDEX(属性投放!$DF$6:$DF$85,(卡牌属性!AG381-2)*20+卡牌属性!AL381)</f>
        <v>5158</v>
      </c>
      <c r="AS381" s="14">
        <f t="shared" si="694"/>
        <v>5158</v>
      </c>
      <c r="AT381" s="14">
        <f t="shared" si="694"/>
        <v>5158</v>
      </c>
      <c r="AU381" s="14">
        <f t="shared" si="694"/>
        <v>5158</v>
      </c>
      <c r="AV381" s="14">
        <f t="shared" si="694"/>
        <v>5158</v>
      </c>
      <c r="AW381" s="14">
        <f>INDEX(属性投放!$DG$6:$DG$85,(卡牌属性!AG381-2)*20+卡牌属性!AL381)</f>
        <v>51615</v>
      </c>
      <c r="AX381" s="14">
        <f t="shared" si="695"/>
        <v>51615</v>
      </c>
      <c r="AY381" s="14">
        <f t="shared" si="695"/>
        <v>51615</v>
      </c>
      <c r="AZ381" s="14">
        <f t="shared" si="695"/>
        <v>51615</v>
      </c>
      <c r="BA381" s="14">
        <f t="shared" si="695"/>
        <v>51615</v>
      </c>
      <c r="BB381" s="14">
        <f>INDEX(属性投放!$DK$6:$DK$85,(卡牌属性!AG381-2)*20+卡牌属性!AL381)</f>
        <v>235</v>
      </c>
      <c r="BC381" s="14">
        <f t="shared" si="696"/>
        <v>235</v>
      </c>
      <c r="BD381" s="14">
        <f t="shared" si="696"/>
        <v>235</v>
      </c>
      <c r="BE381" s="14">
        <f t="shared" si="696"/>
        <v>235</v>
      </c>
      <c r="BF381" s="14">
        <f t="shared" si="696"/>
        <v>235</v>
      </c>
      <c r="BG381" s="14">
        <f>INDEX(属性投放!$DL$6:$DL$85,(卡牌属性!AG381-2)*20+卡牌属性!AL381)</f>
        <v>117</v>
      </c>
      <c r="BH381" s="14">
        <f t="shared" si="697"/>
        <v>117</v>
      </c>
      <c r="BI381" s="14">
        <f t="shared" si="697"/>
        <v>117</v>
      </c>
      <c r="BJ381" s="14">
        <f t="shared" si="697"/>
        <v>117</v>
      </c>
      <c r="BK381" s="14">
        <f t="shared" si="697"/>
        <v>117</v>
      </c>
      <c r="BL381" s="14">
        <f>INDEX(属性投放!$DM$6:$DM$85,(卡牌属性!AG381-2)*20+卡牌属性!AL381)</f>
        <v>1175</v>
      </c>
      <c r="BM381" s="14">
        <f t="shared" si="698"/>
        <v>1175</v>
      </c>
      <c r="BN381" s="14">
        <f t="shared" si="698"/>
        <v>1175</v>
      </c>
      <c r="BO381" s="14">
        <f t="shared" si="698"/>
        <v>1175</v>
      </c>
      <c r="BP381" s="14">
        <f t="shared" si="698"/>
        <v>1175</v>
      </c>
      <c r="BU381" s="13">
        <v>377</v>
      </c>
      <c r="BV381" s="13">
        <f t="shared" si="638"/>
        <v>19</v>
      </c>
      <c r="BW381" s="14">
        <f t="shared" si="639"/>
        <v>2</v>
      </c>
      <c r="BX381" s="14">
        <f t="shared" si="640"/>
        <v>1102019</v>
      </c>
      <c r="BY381" s="14" t="str">
        <f t="shared" si="641"/>
        <v>食火蜥17突</v>
      </c>
      <c r="BZ381" s="25" t="s">
        <v>162</v>
      </c>
      <c r="CA381" s="14">
        <v>2</v>
      </c>
      <c r="CB381" s="14">
        <f t="shared" si="642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674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674</v>
      </c>
      <c r="CN381" s="14">
        <f>INDEX(属性投放!$BD$6:$BD$85,(BW381-2)*20+CB381)</f>
        <v>200</v>
      </c>
      <c r="CQ381" s="13">
        <v>377</v>
      </c>
      <c r="CR381" s="13">
        <f t="shared" si="650"/>
        <v>8</v>
      </c>
      <c r="CS381" s="13">
        <f t="shared" si="651"/>
        <v>13</v>
      </c>
      <c r="CT381" s="14">
        <f t="shared" si="652"/>
        <v>4</v>
      </c>
      <c r="CU381" s="14">
        <f t="shared" si="653"/>
        <v>1102008</v>
      </c>
      <c r="CV381" s="14" t="str">
        <f>INDEX($O$6:$O$36,CR381)&amp;"-"&amp;INDEX(属性投放!$AB$7:$AB$36,CX381)&amp;"-魂火-"&amp;CZ381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701</v>
      </c>
      <c r="CZ381" s="14">
        <f>INDEX(属性投放!$AM$7:$AM$58,CS381)</f>
        <v>2</v>
      </c>
      <c r="DA381" s="14">
        <f t="shared" si="643"/>
        <v>13</v>
      </c>
      <c r="DB381" s="14">
        <f>INDEX(属性投放!$AN$7:$AN$58,DA381)</f>
        <v>52</v>
      </c>
      <c r="DC381" s="14" t="s">
        <v>702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703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704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4"/>
        <v>1102019</v>
      </c>
      <c r="DQ381" s="14" t="str">
        <f t="shared" si="645"/>
        <v>食火蜥17突</v>
      </c>
      <c r="DR381" s="14">
        <f t="shared" si="654"/>
        <v>3</v>
      </c>
      <c r="DS381" s="14">
        <f t="shared" si="655"/>
        <v>3</v>
      </c>
      <c r="DT381" s="14">
        <f t="shared" si="656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9"/>
        <v>4900</v>
      </c>
      <c r="EC381" s="14">
        <f t="shared" si="700"/>
        <v>5265</v>
      </c>
      <c r="ED381" s="14">
        <f t="shared" si="701"/>
        <v>5696</v>
      </c>
      <c r="EE381" s="14">
        <f t="shared" si="702"/>
        <v>5696</v>
      </c>
      <c r="EF381" s="14">
        <f t="shared" si="703"/>
        <v>5914</v>
      </c>
      <c r="EG381" s="14">
        <f t="shared" si="704"/>
        <v>2434</v>
      </c>
      <c r="EH381" s="14">
        <f t="shared" si="705"/>
        <v>2610</v>
      </c>
      <c r="EI381" s="14">
        <f t="shared" si="706"/>
        <v>2610</v>
      </c>
      <c r="EJ381" s="14">
        <f t="shared" si="707"/>
        <v>2824</v>
      </c>
      <c r="EK381" s="14">
        <f t="shared" si="708"/>
        <v>2918</v>
      </c>
      <c r="EL381" s="14">
        <f t="shared" si="709"/>
        <v>48300</v>
      </c>
      <c r="EM381" s="14">
        <f t="shared" si="710"/>
        <v>51750</v>
      </c>
      <c r="EN381" s="14">
        <f t="shared" si="711"/>
        <v>51750</v>
      </c>
      <c r="EO381" s="14">
        <f t="shared" si="712"/>
        <v>55860</v>
      </c>
      <c r="EP381" s="14">
        <f t="shared" si="713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  <c r="FF381" s="14">
        <f>INDEX(属性投放!$BP$6:$BP$85,(卡牌属性!$DU381-2)*20+卡牌属性!$DV381)</f>
        <v>800</v>
      </c>
      <c r="FG381" s="14">
        <f>INDEX(属性投放!$BP$6:$BP$85,(卡牌属性!$DU381-2)*20+卡牌属性!$DV381)</f>
        <v>800</v>
      </c>
      <c r="FH381" s="14">
        <f>INDEX(属性投放!$BP$6:$BP$85,(卡牌属性!$DU381-2)*20+卡牌属性!$DV381)</f>
        <v>800</v>
      </c>
      <c r="FI381" s="14">
        <f>INDEX(属性投放!$BP$6:$BP$85,(卡牌属性!$DU381-2)*20+卡牌属性!$DV381)</f>
        <v>800</v>
      </c>
      <c r="FJ381" s="14">
        <f>INDEX(属性投放!$BP$6:$BP$85,(卡牌属性!$DU381-2)*20+卡牌属性!$DV381)</f>
        <v>800</v>
      </c>
      <c r="FK381" s="14">
        <f>INDEX(属性投放!$BQ$6:$BQ$85,(卡牌属性!$DU381-2)*20+卡牌属性!$DV381)</f>
        <v>400</v>
      </c>
      <c r="FL381" s="14">
        <f>INDEX(属性投放!$BQ$6:$BQ$85,(卡牌属性!$DU381-2)*20+卡牌属性!$DV381)</f>
        <v>400</v>
      </c>
      <c r="FM381" s="14">
        <f>INDEX(属性投放!$BQ$6:$BQ$85,(卡牌属性!$DU381-2)*20+卡牌属性!$DV381)</f>
        <v>400</v>
      </c>
      <c r="FN381" s="14">
        <f>INDEX(属性投放!$BQ$6:$BQ$85,(卡牌属性!$DU381-2)*20+卡牌属性!$DV381)</f>
        <v>400</v>
      </c>
      <c r="FO381" s="14">
        <f>INDEX(属性投放!$BQ$6:$BQ$85,(卡牌属性!$DU381-2)*20+卡牌属性!$DV381)</f>
        <v>400</v>
      </c>
      <c r="FP381" s="14">
        <f>INDEX(属性投放!$BR$6:$BR$85,(卡牌属性!$DU381-2)*20+卡牌属性!$DV381)</f>
        <v>8000</v>
      </c>
      <c r="FQ381" s="14">
        <f>INDEX(属性投放!$BR$6:$BR$85,(卡牌属性!$DU381-2)*20+卡牌属性!$DV381)</f>
        <v>8000</v>
      </c>
      <c r="FR381" s="14">
        <f>INDEX(属性投放!$BR$6:$BR$85,(卡牌属性!$DU381-2)*20+卡牌属性!$DV381)</f>
        <v>8000</v>
      </c>
      <c r="FS381" s="14">
        <f>INDEX(属性投放!$BR$6:$BR$85,(卡牌属性!$DU381-2)*20+卡牌属性!$DV381)</f>
        <v>8000</v>
      </c>
      <c r="FT381" s="14">
        <f>INDEX(属性投放!$BR$6:$BR$85,(卡牌属性!$DU381-2)*20+卡牌属性!$DV381)</f>
        <v>8000</v>
      </c>
    </row>
    <row r="382" spans="31:176" ht="16.5" x14ac:dyDescent="0.2">
      <c r="AE382" s="13">
        <v>378</v>
      </c>
      <c r="AF382" s="13">
        <f t="shared" si="649"/>
        <v>19</v>
      </c>
      <c r="AG382" s="13">
        <f t="shared" si="628"/>
        <v>2</v>
      </c>
      <c r="AH382" s="14">
        <f t="shared" si="629"/>
        <v>1101022</v>
      </c>
      <c r="AI382" s="14" t="str">
        <f t="shared" si="630"/>
        <v>幻18突</v>
      </c>
      <c r="AJ382" s="25" t="s">
        <v>162</v>
      </c>
      <c r="AK382" s="14">
        <v>59</v>
      </c>
      <c r="AL382" s="14">
        <f t="shared" si="631"/>
        <v>18</v>
      </c>
      <c r="AM382" s="14">
        <f>INDEX(属性投放!$DE$6:$DE$85,(卡牌属性!AG382-2)*20+卡牌属性!AL382)</f>
        <v>11171</v>
      </c>
      <c r="AN382" s="14">
        <f t="shared" si="693"/>
        <v>11171</v>
      </c>
      <c r="AO382" s="14">
        <f t="shared" si="693"/>
        <v>11171</v>
      </c>
      <c r="AP382" s="14">
        <f t="shared" si="693"/>
        <v>11171</v>
      </c>
      <c r="AQ382" s="14">
        <f t="shared" si="693"/>
        <v>11171</v>
      </c>
      <c r="AR382" s="14">
        <f>INDEX(属性投放!$DF$6:$DF$85,(卡牌属性!AG382-2)*20+卡牌属性!AL382)</f>
        <v>5577</v>
      </c>
      <c r="AS382" s="14">
        <f t="shared" si="694"/>
        <v>5577</v>
      </c>
      <c r="AT382" s="14">
        <f t="shared" si="694"/>
        <v>5577</v>
      </c>
      <c r="AU382" s="14">
        <f t="shared" si="694"/>
        <v>5577</v>
      </c>
      <c r="AV382" s="14">
        <f t="shared" si="694"/>
        <v>5577</v>
      </c>
      <c r="AW382" s="14">
        <f>INDEX(属性投放!$DG$6:$DG$85,(卡牌属性!AG382-2)*20+卡牌属性!AL382)</f>
        <v>55805</v>
      </c>
      <c r="AX382" s="14">
        <f t="shared" si="695"/>
        <v>55805</v>
      </c>
      <c r="AY382" s="14">
        <f t="shared" si="695"/>
        <v>55805</v>
      </c>
      <c r="AZ382" s="14">
        <f t="shared" si="695"/>
        <v>55805</v>
      </c>
      <c r="BA382" s="14">
        <f t="shared" si="695"/>
        <v>55805</v>
      </c>
      <c r="BB382" s="14">
        <f>INDEX(属性投放!$DK$6:$DK$85,(卡牌属性!AG382-2)*20+卡牌属性!AL382)</f>
        <v>235</v>
      </c>
      <c r="BC382" s="14">
        <f t="shared" si="696"/>
        <v>235</v>
      </c>
      <c r="BD382" s="14">
        <f t="shared" si="696"/>
        <v>235</v>
      </c>
      <c r="BE382" s="14">
        <f t="shared" si="696"/>
        <v>235</v>
      </c>
      <c r="BF382" s="14">
        <f t="shared" si="696"/>
        <v>235</v>
      </c>
      <c r="BG382" s="14">
        <f>INDEX(属性投放!$DL$6:$DL$85,(卡牌属性!AG382-2)*20+卡牌属性!AL382)</f>
        <v>117</v>
      </c>
      <c r="BH382" s="14">
        <f t="shared" si="697"/>
        <v>117</v>
      </c>
      <c r="BI382" s="14">
        <f t="shared" si="697"/>
        <v>117</v>
      </c>
      <c r="BJ382" s="14">
        <f t="shared" si="697"/>
        <v>117</v>
      </c>
      <c r="BK382" s="14">
        <f t="shared" si="697"/>
        <v>117</v>
      </c>
      <c r="BL382" s="14">
        <f>INDEX(属性投放!$DM$6:$DM$85,(卡牌属性!AG382-2)*20+卡牌属性!AL382)</f>
        <v>1175</v>
      </c>
      <c r="BM382" s="14">
        <f t="shared" si="698"/>
        <v>1175</v>
      </c>
      <c r="BN382" s="14">
        <f t="shared" si="698"/>
        <v>1175</v>
      </c>
      <c r="BO382" s="14">
        <f t="shared" si="698"/>
        <v>1175</v>
      </c>
      <c r="BP382" s="14">
        <f t="shared" si="698"/>
        <v>1175</v>
      </c>
      <c r="BU382" s="13">
        <v>378</v>
      </c>
      <c r="BV382" s="13">
        <f t="shared" si="638"/>
        <v>19</v>
      </c>
      <c r="BW382" s="14">
        <f t="shared" si="639"/>
        <v>2</v>
      </c>
      <c r="BX382" s="14">
        <f t="shared" si="640"/>
        <v>1102019</v>
      </c>
      <c r="BY382" s="14" t="str">
        <f t="shared" si="641"/>
        <v>食火蜥18突</v>
      </c>
      <c r="BZ382" s="25" t="s">
        <v>162</v>
      </c>
      <c r="CA382" s="14">
        <v>2</v>
      </c>
      <c r="CB382" s="14">
        <f t="shared" si="642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674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674</v>
      </c>
      <c r="CN382" s="14">
        <f>INDEX(属性投放!$BD$6:$BD$85,(BW382-2)*20+CB382)</f>
        <v>200</v>
      </c>
      <c r="CQ382" s="13">
        <v>378</v>
      </c>
      <c r="CR382" s="13">
        <f t="shared" si="650"/>
        <v>8</v>
      </c>
      <c r="CS382" s="13">
        <f t="shared" si="651"/>
        <v>14</v>
      </c>
      <c r="CT382" s="14">
        <f t="shared" si="652"/>
        <v>4</v>
      </c>
      <c r="CU382" s="14">
        <f t="shared" si="653"/>
        <v>1102008</v>
      </c>
      <c r="CV382" s="14" t="str">
        <f>INDEX($O$6:$O$36,CR382)&amp;"-"&amp;INDEX(属性投放!$AB$7:$AB$36,CX382)&amp;"-魂火-"&amp;CZ382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701</v>
      </c>
      <c r="CZ382" s="14">
        <f>INDEX(属性投放!$AM$7:$AM$58,CS382)</f>
        <v>1</v>
      </c>
      <c r="DA382" s="14">
        <f t="shared" si="643"/>
        <v>14</v>
      </c>
      <c r="DB382" s="14">
        <f>INDEX(属性投放!$AN$7:$AN$58,DA382)</f>
        <v>55</v>
      </c>
      <c r="DC382" s="14" t="s">
        <v>702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703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704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4"/>
        <v>1102019</v>
      </c>
      <c r="DQ382" s="14" t="str">
        <f t="shared" si="645"/>
        <v>食火蜥18突</v>
      </c>
      <c r="DR382" s="14">
        <f t="shared" si="654"/>
        <v>3</v>
      </c>
      <c r="DS382" s="14">
        <f t="shared" si="655"/>
        <v>3</v>
      </c>
      <c r="DT382" s="14">
        <f t="shared" si="656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9"/>
        <v>5860</v>
      </c>
      <c r="EC382" s="14">
        <f t="shared" si="700"/>
        <v>6265</v>
      </c>
      <c r="ED382" s="14">
        <f t="shared" si="701"/>
        <v>6736</v>
      </c>
      <c r="EE382" s="14">
        <f t="shared" si="702"/>
        <v>6736</v>
      </c>
      <c r="EF382" s="14">
        <f t="shared" si="703"/>
        <v>6994</v>
      </c>
      <c r="EG382" s="14">
        <f t="shared" si="704"/>
        <v>2914</v>
      </c>
      <c r="EH382" s="14">
        <f t="shared" si="705"/>
        <v>3114</v>
      </c>
      <c r="EI382" s="14">
        <f t="shared" si="706"/>
        <v>3114</v>
      </c>
      <c r="EJ382" s="14">
        <f t="shared" si="707"/>
        <v>3344</v>
      </c>
      <c r="EK382" s="14">
        <f t="shared" si="708"/>
        <v>3462</v>
      </c>
      <c r="EL382" s="14">
        <f t="shared" si="709"/>
        <v>57900</v>
      </c>
      <c r="EM382" s="14">
        <f t="shared" si="710"/>
        <v>61750</v>
      </c>
      <c r="EN382" s="14">
        <f t="shared" si="711"/>
        <v>61750</v>
      </c>
      <c r="EO382" s="14">
        <f t="shared" si="712"/>
        <v>66260</v>
      </c>
      <c r="EP382" s="14">
        <f t="shared" si="713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  <c r="FF382" s="14">
        <f>INDEX(属性投放!$BP$6:$BP$85,(卡牌属性!$DU382-2)*20+卡牌属性!$DV382)</f>
        <v>1400</v>
      </c>
      <c r="FG382" s="14">
        <f>INDEX(属性投放!$BP$6:$BP$85,(卡牌属性!$DU382-2)*20+卡牌属性!$DV382)</f>
        <v>1400</v>
      </c>
      <c r="FH382" s="14">
        <f>INDEX(属性投放!$BP$6:$BP$85,(卡牌属性!$DU382-2)*20+卡牌属性!$DV382)</f>
        <v>1400</v>
      </c>
      <c r="FI382" s="14">
        <f>INDEX(属性投放!$BP$6:$BP$85,(卡牌属性!$DU382-2)*20+卡牌属性!$DV382)</f>
        <v>1400</v>
      </c>
      <c r="FJ382" s="14">
        <f>INDEX(属性投放!$BP$6:$BP$85,(卡牌属性!$DU382-2)*20+卡牌属性!$DV382)</f>
        <v>1400</v>
      </c>
      <c r="FK382" s="14">
        <f>INDEX(属性投放!$BQ$6:$BQ$85,(卡牌属性!$DU382-2)*20+卡牌属性!$DV382)</f>
        <v>700</v>
      </c>
      <c r="FL382" s="14">
        <f>INDEX(属性投放!$BQ$6:$BQ$85,(卡牌属性!$DU382-2)*20+卡牌属性!$DV382)</f>
        <v>700</v>
      </c>
      <c r="FM382" s="14">
        <f>INDEX(属性投放!$BQ$6:$BQ$85,(卡牌属性!$DU382-2)*20+卡牌属性!$DV382)</f>
        <v>700</v>
      </c>
      <c r="FN382" s="14">
        <f>INDEX(属性投放!$BQ$6:$BQ$85,(卡牌属性!$DU382-2)*20+卡牌属性!$DV382)</f>
        <v>700</v>
      </c>
      <c r="FO382" s="14">
        <f>INDEX(属性投放!$BQ$6:$BQ$85,(卡牌属性!$DU382-2)*20+卡牌属性!$DV382)</f>
        <v>700</v>
      </c>
      <c r="FP382" s="14">
        <f>INDEX(属性投放!$BR$6:$BR$85,(卡牌属性!$DU382-2)*20+卡牌属性!$DV382)</f>
        <v>14000</v>
      </c>
      <c r="FQ382" s="14">
        <f>INDEX(属性投放!$BR$6:$BR$85,(卡牌属性!$DU382-2)*20+卡牌属性!$DV382)</f>
        <v>14000</v>
      </c>
      <c r="FR382" s="14">
        <f>INDEX(属性投放!$BR$6:$BR$85,(卡牌属性!$DU382-2)*20+卡牌属性!$DV382)</f>
        <v>14000</v>
      </c>
      <c r="FS382" s="14">
        <f>INDEX(属性投放!$BR$6:$BR$85,(卡牌属性!$DU382-2)*20+卡牌属性!$DV382)</f>
        <v>14000</v>
      </c>
      <c r="FT382" s="14">
        <f>INDEX(属性投放!$BR$6:$BR$85,(卡牌属性!$DU382-2)*20+卡牌属性!$DV382)</f>
        <v>14000</v>
      </c>
    </row>
    <row r="383" spans="31:176" ht="16.5" x14ac:dyDescent="0.2">
      <c r="AE383" s="13">
        <v>379</v>
      </c>
      <c r="AF383" s="13">
        <f t="shared" si="649"/>
        <v>19</v>
      </c>
      <c r="AG383" s="13">
        <f t="shared" si="628"/>
        <v>2</v>
      </c>
      <c r="AH383" s="14">
        <f t="shared" si="629"/>
        <v>1101022</v>
      </c>
      <c r="AI383" s="14" t="str">
        <f t="shared" si="630"/>
        <v>幻19突</v>
      </c>
      <c r="AJ383" s="25" t="s">
        <v>162</v>
      </c>
      <c r="AK383" s="14">
        <v>60</v>
      </c>
      <c r="AL383" s="14">
        <f t="shared" si="631"/>
        <v>19</v>
      </c>
      <c r="AM383" s="14">
        <f>INDEX(属性投放!$DE$6:$DE$85,(卡牌属性!AG383-2)*20+卡牌属性!AL383)</f>
        <v>17884</v>
      </c>
      <c r="AN383" s="14">
        <f t="shared" si="693"/>
        <v>17884</v>
      </c>
      <c r="AO383" s="14">
        <f t="shared" si="693"/>
        <v>17884</v>
      </c>
      <c r="AP383" s="14">
        <f t="shared" si="693"/>
        <v>17884</v>
      </c>
      <c r="AQ383" s="14">
        <f t="shared" si="693"/>
        <v>17884</v>
      </c>
      <c r="AR383" s="14">
        <f>INDEX(属性投放!$DF$6:$DF$85,(卡牌属性!AG383-2)*20+卡牌属性!AL383)</f>
        <v>8921</v>
      </c>
      <c r="AS383" s="14">
        <f t="shared" si="694"/>
        <v>8921</v>
      </c>
      <c r="AT383" s="14">
        <f t="shared" si="694"/>
        <v>8921</v>
      </c>
      <c r="AU383" s="14">
        <f t="shared" si="694"/>
        <v>8921</v>
      </c>
      <c r="AV383" s="14">
        <f t="shared" si="694"/>
        <v>8921</v>
      </c>
      <c r="AW383" s="14">
        <f>INDEX(属性投放!$DG$6:$DG$85,(卡牌属性!AG383-2)*20+卡牌属性!AL383)</f>
        <v>89370</v>
      </c>
      <c r="AX383" s="14">
        <f t="shared" si="695"/>
        <v>89370</v>
      </c>
      <c r="AY383" s="14">
        <f t="shared" si="695"/>
        <v>89370</v>
      </c>
      <c r="AZ383" s="14">
        <f t="shared" si="695"/>
        <v>89370</v>
      </c>
      <c r="BA383" s="14">
        <f t="shared" si="695"/>
        <v>89370</v>
      </c>
      <c r="BB383" s="14">
        <f>INDEX(属性投放!$DK$6:$DK$85,(卡牌属性!AG383-2)*20+卡牌属性!AL383)</f>
        <v>462</v>
      </c>
      <c r="BC383" s="14">
        <f t="shared" si="696"/>
        <v>462</v>
      </c>
      <c r="BD383" s="14">
        <f t="shared" si="696"/>
        <v>462</v>
      </c>
      <c r="BE383" s="14">
        <f t="shared" si="696"/>
        <v>462</v>
      </c>
      <c r="BF383" s="14">
        <f t="shared" si="696"/>
        <v>462</v>
      </c>
      <c r="BG383" s="14">
        <f>INDEX(属性投放!$DL$6:$DL$85,(卡牌属性!AG383-2)*20+卡牌属性!AL383)</f>
        <v>231</v>
      </c>
      <c r="BH383" s="14">
        <f t="shared" si="697"/>
        <v>231</v>
      </c>
      <c r="BI383" s="14">
        <f t="shared" si="697"/>
        <v>231</v>
      </c>
      <c r="BJ383" s="14">
        <f t="shared" si="697"/>
        <v>231</v>
      </c>
      <c r="BK383" s="14">
        <f t="shared" si="697"/>
        <v>231</v>
      </c>
      <c r="BL383" s="14">
        <f>INDEX(属性投放!$DM$6:$DM$85,(卡牌属性!AG383-2)*20+卡牌属性!AL383)</f>
        <v>2310</v>
      </c>
      <c r="BM383" s="14">
        <f t="shared" si="698"/>
        <v>2310</v>
      </c>
      <c r="BN383" s="14">
        <f t="shared" si="698"/>
        <v>2310</v>
      </c>
      <c r="BO383" s="14">
        <f t="shared" si="698"/>
        <v>2310</v>
      </c>
      <c r="BP383" s="14">
        <f t="shared" si="698"/>
        <v>2310</v>
      </c>
      <c r="BU383" s="13">
        <v>379</v>
      </c>
      <c r="BV383" s="13">
        <f t="shared" si="638"/>
        <v>19</v>
      </c>
      <c r="BW383" s="14">
        <f t="shared" si="639"/>
        <v>2</v>
      </c>
      <c r="BX383" s="14">
        <f t="shared" si="640"/>
        <v>1102019</v>
      </c>
      <c r="BY383" s="14" t="str">
        <f t="shared" si="641"/>
        <v>食火蜥19突</v>
      </c>
      <c r="BZ383" s="25" t="s">
        <v>162</v>
      </c>
      <c r="CA383" s="14">
        <v>2</v>
      </c>
      <c r="CB383" s="14">
        <f t="shared" si="642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674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674</v>
      </c>
      <c r="CN383" s="14">
        <f>INDEX(属性投放!$BD$6:$BD$85,(BW383-2)*20+CB383)</f>
        <v>250</v>
      </c>
      <c r="CQ383" s="13">
        <v>379</v>
      </c>
      <c r="CR383" s="13">
        <f t="shared" si="650"/>
        <v>8</v>
      </c>
      <c r="CS383" s="13">
        <f t="shared" si="651"/>
        <v>15</v>
      </c>
      <c r="CT383" s="14">
        <f t="shared" si="652"/>
        <v>4</v>
      </c>
      <c r="CU383" s="14">
        <f t="shared" si="653"/>
        <v>1102008</v>
      </c>
      <c r="CV383" s="14" t="str">
        <f>INDEX($O$6:$O$36,CR383)&amp;"-"&amp;INDEX(属性投放!$AB$7:$AB$36,CX383)&amp;"-魂火-"&amp;CZ383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701</v>
      </c>
      <c r="CZ383" s="14">
        <f>INDEX(属性投放!$AM$7:$AM$58,CS383)</f>
        <v>2</v>
      </c>
      <c r="DA383" s="14">
        <f t="shared" si="643"/>
        <v>15</v>
      </c>
      <c r="DB383" s="14">
        <f>INDEX(属性投放!$AN$7:$AN$58,DA383)</f>
        <v>57</v>
      </c>
      <c r="DC383" s="14" t="s">
        <v>702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703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704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4"/>
        <v>1102019</v>
      </c>
      <c r="DQ383" s="14" t="str">
        <f t="shared" si="645"/>
        <v>食火蜥19突</v>
      </c>
      <c r="DR383" s="14">
        <f t="shared" si="654"/>
        <v>3</v>
      </c>
      <c r="DS383" s="14">
        <f t="shared" si="655"/>
        <v>3</v>
      </c>
      <c r="DT383" s="14">
        <f t="shared" si="656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9"/>
        <v>7400</v>
      </c>
      <c r="EC383" s="14">
        <f t="shared" si="700"/>
        <v>7840</v>
      </c>
      <c r="ED383" s="14">
        <f t="shared" si="701"/>
        <v>8346</v>
      </c>
      <c r="EE383" s="14">
        <f t="shared" si="702"/>
        <v>8346</v>
      </c>
      <c r="EF383" s="14">
        <f t="shared" si="703"/>
        <v>8639</v>
      </c>
      <c r="EG383" s="14">
        <f t="shared" si="704"/>
        <v>3684</v>
      </c>
      <c r="EH383" s="14">
        <f t="shared" si="705"/>
        <v>3905</v>
      </c>
      <c r="EI383" s="14">
        <f t="shared" si="706"/>
        <v>3905</v>
      </c>
      <c r="EJ383" s="14">
        <f t="shared" si="707"/>
        <v>4149</v>
      </c>
      <c r="EK383" s="14">
        <f t="shared" si="708"/>
        <v>4288</v>
      </c>
      <c r="EL383" s="14">
        <f t="shared" si="709"/>
        <v>73300</v>
      </c>
      <c r="EM383" s="14">
        <f t="shared" si="710"/>
        <v>77500</v>
      </c>
      <c r="EN383" s="14">
        <f t="shared" si="711"/>
        <v>77500</v>
      </c>
      <c r="EO383" s="14">
        <f t="shared" si="712"/>
        <v>82360</v>
      </c>
      <c r="EP383" s="14">
        <f t="shared" si="713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  <c r="FF383" s="14">
        <f>INDEX(属性投放!$BP$6:$BP$85,(卡牌属性!$DU383-2)*20+卡牌属性!$DV383)</f>
        <v>1400</v>
      </c>
      <c r="FG383" s="14">
        <f>INDEX(属性投放!$BP$6:$BP$85,(卡牌属性!$DU383-2)*20+卡牌属性!$DV383)</f>
        <v>1400</v>
      </c>
      <c r="FH383" s="14">
        <f>INDEX(属性投放!$BP$6:$BP$85,(卡牌属性!$DU383-2)*20+卡牌属性!$DV383)</f>
        <v>1400</v>
      </c>
      <c r="FI383" s="14">
        <f>INDEX(属性投放!$BP$6:$BP$85,(卡牌属性!$DU383-2)*20+卡牌属性!$DV383)</f>
        <v>1400</v>
      </c>
      <c r="FJ383" s="14">
        <f>INDEX(属性投放!$BP$6:$BP$85,(卡牌属性!$DU383-2)*20+卡牌属性!$DV383)</f>
        <v>1400</v>
      </c>
      <c r="FK383" s="14">
        <f>INDEX(属性投放!$BQ$6:$BQ$85,(卡牌属性!$DU383-2)*20+卡牌属性!$DV383)</f>
        <v>700</v>
      </c>
      <c r="FL383" s="14">
        <f>INDEX(属性投放!$BQ$6:$BQ$85,(卡牌属性!$DU383-2)*20+卡牌属性!$DV383)</f>
        <v>700</v>
      </c>
      <c r="FM383" s="14">
        <f>INDEX(属性投放!$BQ$6:$BQ$85,(卡牌属性!$DU383-2)*20+卡牌属性!$DV383)</f>
        <v>700</v>
      </c>
      <c r="FN383" s="14">
        <f>INDEX(属性投放!$BQ$6:$BQ$85,(卡牌属性!$DU383-2)*20+卡牌属性!$DV383)</f>
        <v>700</v>
      </c>
      <c r="FO383" s="14">
        <f>INDEX(属性投放!$BQ$6:$BQ$85,(卡牌属性!$DU383-2)*20+卡牌属性!$DV383)</f>
        <v>700</v>
      </c>
      <c r="FP383" s="14">
        <f>INDEX(属性投放!$BR$6:$BR$85,(卡牌属性!$DU383-2)*20+卡牌属性!$DV383)</f>
        <v>14000</v>
      </c>
      <c r="FQ383" s="14">
        <f>INDEX(属性投放!$BR$6:$BR$85,(卡牌属性!$DU383-2)*20+卡牌属性!$DV383)</f>
        <v>14000</v>
      </c>
      <c r="FR383" s="14">
        <f>INDEX(属性投放!$BR$6:$BR$85,(卡牌属性!$DU383-2)*20+卡牌属性!$DV383)</f>
        <v>14000</v>
      </c>
      <c r="FS383" s="14">
        <f>INDEX(属性投放!$BR$6:$BR$85,(卡牌属性!$DU383-2)*20+卡牌属性!$DV383)</f>
        <v>14000</v>
      </c>
      <c r="FT383" s="14">
        <f>INDEX(属性投放!$BR$6:$BR$85,(卡牌属性!$DU383-2)*20+卡牌属性!$DV383)</f>
        <v>14000</v>
      </c>
    </row>
    <row r="384" spans="31:176" ht="16.5" x14ac:dyDescent="0.2">
      <c r="AE384" s="13">
        <v>380</v>
      </c>
      <c r="AF384" s="13">
        <f t="shared" si="649"/>
        <v>19</v>
      </c>
      <c r="AG384" s="13">
        <f t="shared" si="628"/>
        <v>2</v>
      </c>
      <c r="AH384" s="14">
        <f t="shared" si="629"/>
        <v>1101022</v>
      </c>
      <c r="AI384" s="14" t="str">
        <f t="shared" si="630"/>
        <v>幻20突</v>
      </c>
      <c r="AJ384" s="25" t="s">
        <v>162</v>
      </c>
      <c r="AK384" s="14">
        <v>61</v>
      </c>
      <c r="AL384" s="14">
        <f t="shared" si="631"/>
        <v>20</v>
      </c>
      <c r="AM384" s="14">
        <f>INDEX(属性投放!$DE$6:$DE$85,(卡牌属性!AG384-2)*20+卡牌属性!AL384)</f>
        <v>18874</v>
      </c>
      <c r="AN384" s="14">
        <f t="shared" si="693"/>
        <v>18874</v>
      </c>
      <c r="AO384" s="14">
        <f t="shared" si="693"/>
        <v>18874</v>
      </c>
      <c r="AP384" s="14">
        <f t="shared" si="693"/>
        <v>18874</v>
      </c>
      <c r="AQ384" s="14">
        <f t="shared" si="693"/>
        <v>18874</v>
      </c>
      <c r="AR384" s="14">
        <f>INDEX(属性投放!$DF$6:$DF$85,(卡牌属性!AG384-2)*20+卡牌属性!AL384)</f>
        <v>9417</v>
      </c>
      <c r="AS384" s="14">
        <f t="shared" si="694"/>
        <v>9417</v>
      </c>
      <c r="AT384" s="14">
        <f t="shared" si="694"/>
        <v>9417</v>
      </c>
      <c r="AU384" s="14">
        <f t="shared" si="694"/>
        <v>9417</v>
      </c>
      <c r="AV384" s="14">
        <f t="shared" si="694"/>
        <v>9417</v>
      </c>
      <c r="AW384" s="14">
        <f>INDEX(属性投放!$DG$6:$DG$85,(卡牌属性!AG384-2)*20+卡牌属性!AL384)</f>
        <v>94320</v>
      </c>
      <c r="AX384" s="14">
        <f t="shared" si="695"/>
        <v>94320</v>
      </c>
      <c r="AY384" s="14">
        <f t="shared" si="695"/>
        <v>94320</v>
      </c>
      <c r="AZ384" s="14">
        <f t="shared" si="695"/>
        <v>94320</v>
      </c>
      <c r="BA384" s="14">
        <f t="shared" si="695"/>
        <v>94320</v>
      </c>
      <c r="BB384" s="14">
        <f>INDEX(属性投放!$DK$6:$DK$85,(卡牌属性!AG384-2)*20+卡牌属性!AL384)</f>
        <v>462</v>
      </c>
      <c r="BC384" s="14">
        <f t="shared" si="696"/>
        <v>462</v>
      </c>
      <c r="BD384" s="14">
        <f t="shared" si="696"/>
        <v>462</v>
      </c>
      <c r="BE384" s="14">
        <f t="shared" si="696"/>
        <v>462</v>
      </c>
      <c r="BF384" s="14">
        <f t="shared" si="696"/>
        <v>462</v>
      </c>
      <c r="BG384" s="14">
        <f>INDEX(属性投放!$DL$6:$DL$85,(卡牌属性!AG384-2)*20+卡牌属性!AL384)</f>
        <v>231</v>
      </c>
      <c r="BH384" s="14">
        <f t="shared" si="697"/>
        <v>231</v>
      </c>
      <c r="BI384" s="14">
        <f t="shared" si="697"/>
        <v>231</v>
      </c>
      <c r="BJ384" s="14">
        <f t="shared" si="697"/>
        <v>231</v>
      </c>
      <c r="BK384" s="14">
        <f t="shared" si="697"/>
        <v>231</v>
      </c>
      <c r="BL384" s="14">
        <f>INDEX(属性投放!$DM$6:$DM$85,(卡牌属性!AG384-2)*20+卡牌属性!AL384)</f>
        <v>2310</v>
      </c>
      <c r="BM384" s="14">
        <f t="shared" si="698"/>
        <v>2310</v>
      </c>
      <c r="BN384" s="14">
        <f t="shared" si="698"/>
        <v>2310</v>
      </c>
      <c r="BO384" s="14">
        <f t="shared" si="698"/>
        <v>2310</v>
      </c>
      <c r="BP384" s="14">
        <f t="shared" si="698"/>
        <v>2310</v>
      </c>
      <c r="BU384" s="13">
        <v>380</v>
      </c>
      <c r="BV384" s="13">
        <f t="shared" si="638"/>
        <v>19</v>
      </c>
      <c r="BW384" s="14">
        <f t="shared" si="639"/>
        <v>2</v>
      </c>
      <c r="BX384" s="14">
        <f t="shared" si="640"/>
        <v>1102019</v>
      </c>
      <c r="BY384" s="14" t="str">
        <f t="shared" si="641"/>
        <v>食火蜥20突</v>
      </c>
      <c r="BZ384" s="25" t="s">
        <v>162</v>
      </c>
      <c r="CA384" s="14">
        <v>2</v>
      </c>
      <c r="CB384" s="14">
        <f t="shared" si="642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674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674</v>
      </c>
      <c r="CN384" s="14">
        <f>INDEX(属性投放!$BD$6:$BD$85,(BW384-2)*20+CB384)</f>
        <v>250</v>
      </c>
      <c r="CQ384" s="13">
        <v>380</v>
      </c>
      <c r="CR384" s="13">
        <f t="shared" si="650"/>
        <v>8</v>
      </c>
      <c r="CS384" s="13">
        <f t="shared" si="651"/>
        <v>16</v>
      </c>
      <c r="CT384" s="14">
        <f t="shared" si="652"/>
        <v>4</v>
      </c>
      <c r="CU384" s="14">
        <f t="shared" si="653"/>
        <v>1102008</v>
      </c>
      <c r="CV384" s="14" t="str">
        <f>INDEX($O$6:$O$36,CR384)&amp;"-"&amp;INDEX(属性投放!$AB$7:$AB$36,CX384)&amp;"-魂火-"&amp;CZ384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701</v>
      </c>
      <c r="CZ384" s="14">
        <f>INDEX(属性投放!$AM$7:$AM$58,CS384)</f>
        <v>1</v>
      </c>
      <c r="DA384" s="14">
        <f t="shared" si="643"/>
        <v>16</v>
      </c>
      <c r="DB384" s="14">
        <f>INDEX(属性投放!$AN$7:$AN$58,DA384)</f>
        <v>60</v>
      </c>
      <c r="DC384" s="14" t="s">
        <v>702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703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704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4"/>
        <v>1102019</v>
      </c>
      <c r="DQ384" s="14" t="str">
        <f t="shared" si="645"/>
        <v>食火蜥20突</v>
      </c>
      <c r="DR384" s="14">
        <f t="shared" si="654"/>
        <v>3</v>
      </c>
      <c r="DS384" s="14">
        <f t="shared" si="655"/>
        <v>3</v>
      </c>
      <c r="DT384" s="14">
        <f t="shared" si="656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9"/>
        <v>9000</v>
      </c>
      <c r="EC384" s="14">
        <f t="shared" si="700"/>
        <v>9480</v>
      </c>
      <c r="ED384" s="14">
        <f t="shared" si="701"/>
        <v>10066</v>
      </c>
      <c r="EE384" s="14">
        <f t="shared" si="702"/>
        <v>10066</v>
      </c>
      <c r="EF384" s="14">
        <f t="shared" si="703"/>
        <v>10399</v>
      </c>
      <c r="EG384" s="14">
        <f t="shared" si="704"/>
        <v>4488</v>
      </c>
      <c r="EH384" s="14">
        <f t="shared" si="705"/>
        <v>4725</v>
      </c>
      <c r="EI384" s="14">
        <f t="shared" si="706"/>
        <v>4725</v>
      </c>
      <c r="EJ384" s="14">
        <f t="shared" si="707"/>
        <v>5009</v>
      </c>
      <c r="EK384" s="14">
        <f t="shared" si="708"/>
        <v>5172</v>
      </c>
      <c r="EL384" s="14">
        <f t="shared" si="709"/>
        <v>89300</v>
      </c>
      <c r="EM384" s="14">
        <f t="shared" si="710"/>
        <v>93900</v>
      </c>
      <c r="EN384" s="14">
        <f t="shared" si="711"/>
        <v>93900</v>
      </c>
      <c r="EO384" s="14">
        <f t="shared" si="712"/>
        <v>99560</v>
      </c>
      <c r="EP384" s="14">
        <f t="shared" si="713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  <c r="FF384" s="14">
        <f>INDEX(属性投放!$BP$6:$BP$85,(卡牌属性!$DU384-2)*20+卡牌属性!$DV384)</f>
        <v>1500</v>
      </c>
      <c r="FG384" s="14">
        <f>INDEX(属性投放!$BP$6:$BP$85,(卡牌属性!$DU384-2)*20+卡牌属性!$DV384)</f>
        <v>1500</v>
      </c>
      <c r="FH384" s="14">
        <f>INDEX(属性投放!$BP$6:$BP$85,(卡牌属性!$DU384-2)*20+卡牌属性!$DV384)</f>
        <v>1500</v>
      </c>
      <c r="FI384" s="14">
        <f>INDEX(属性投放!$BP$6:$BP$85,(卡牌属性!$DU384-2)*20+卡牌属性!$DV384)</f>
        <v>1500</v>
      </c>
      <c r="FJ384" s="14">
        <f>INDEX(属性投放!$BP$6:$BP$85,(卡牌属性!$DU384-2)*20+卡牌属性!$DV384)</f>
        <v>1500</v>
      </c>
      <c r="FK384" s="14">
        <f>INDEX(属性投放!$BQ$6:$BQ$85,(卡牌属性!$DU384-2)*20+卡牌属性!$DV384)</f>
        <v>750</v>
      </c>
      <c r="FL384" s="14">
        <f>INDEX(属性投放!$BQ$6:$BQ$85,(卡牌属性!$DU384-2)*20+卡牌属性!$DV384)</f>
        <v>750</v>
      </c>
      <c r="FM384" s="14">
        <f>INDEX(属性投放!$BQ$6:$BQ$85,(卡牌属性!$DU384-2)*20+卡牌属性!$DV384)</f>
        <v>750</v>
      </c>
      <c r="FN384" s="14">
        <f>INDEX(属性投放!$BQ$6:$BQ$85,(卡牌属性!$DU384-2)*20+卡牌属性!$DV384)</f>
        <v>750</v>
      </c>
      <c r="FO384" s="14">
        <f>INDEX(属性投放!$BQ$6:$BQ$85,(卡牌属性!$DU384-2)*20+卡牌属性!$DV384)</f>
        <v>750</v>
      </c>
      <c r="FP384" s="14">
        <f>INDEX(属性投放!$BR$6:$BR$85,(卡牌属性!$DU384-2)*20+卡牌属性!$DV384)</f>
        <v>15000</v>
      </c>
      <c r="FQ384" s="14">
        <f>INDEX(属性投放!$BR$6:$BR$85,(卡牌属性!$DU384-2)*20+卡牌属性!$DV384)</f>
        <v>15000</v>
      </c>
      <c r="FR384" s="14">
        <f>INDEX(属性投放!$BR$6:$BR$85,(卡牌属性!$DU384-2)*20+卡牌属性!$DV384)</f>
        <v>15000</v>
      </c>
      <c r="FS384" s="14">
        <f>INDEX(属性投放!$BR$6:$BR$85,(卡牌属性!$DU384-2)*20+卡牌属性!$DV384)</f>
        <v>15000</v>
      </c>
      <c r="FT384" s="14">
        <f>INDEX(属性投放!$BR$6:$BR$85,(卡牌属性!$DU384-2)*20+卡牌属性!$DV384)</f>
        <v>15000</v>
      </c>
    </row>
    <row r="385" spans="31:176" ht="16.5" x14ac:dyDescent="0.2">
      <c r="AE385" s="13">
        <v>381</v>
      </c>
      <c r="AF385" s="13">
        <f t="shared" si="649"/>
        <v>20</v>
      </c>
      <c r="AG385" s="13">
        <f t="shared" si="628"/>
        <v>3</v>
      </c>
      <c r="AH385" s="14">
        <f t="shared" si="629"/>
        <v>1101023</v>
      </c>
      <c r="AI385" s="14" t="str">
        <f t="shared" si="630"/>
        <v>朱童1突</v>
      </c>
      <c r="AJ385" s="25" t="s">
        <v>162</v>
      </c>
      <c r="AK385" s="14">
        <v>62</v>
      </c>
      <c r="AL385" s="14">
        <f t="shared" si="631"/>
        <v>1</v>
      </c>
      <c r="AM385" s="14">
        <f>INDEX(属性投放!$DE$6:$DE$85,(卡牌属性!AG385-2)*20+卡牌属性!AL385)</f>
        <v>80</v>
      </c>
      <c r="AN385" s="14">
        <f t="shared" ref="AN385:AQ404" si="714">$AM385</f>
        <v>80</v>
      </c>
      <c r="AO385" s="14">
        <f t="shared" si="714"/>
        <v>80</v>
      </c>
      <c r="AP385" s="14">
        <f t="shared" si="714"/>
        <v>80</v>
      </c>
      <c r="AQ385" s="14">
        <f t="shared" si="714"/>
        <v>80</v>
      </c>
      <c r="AR385" s="14">
        <f>INDEX(属性投放!$DF$6:$DF$85,(卡牌属性!AG385-2)*20+卡牌属性!AL385)</f>
        <v>0</v>
      </c>
      <c r="AS385" s="14">
        <f t="shared" ref="AS385:AV404" si="715">$AR385</f>
        <v>0</v>
      </c>
      <c r="AT385" s="14">
        <f t="shared" si="715"/>
        <v>0</v>
      </c>
      <c r="AU385" s="14">
        <f t="shared" si="715"/>
        <v>0</v>
      </c>
      <c r="AV385" s="14">
        <f t="shared" si="715"/>
        <v>0</v>
      </c>
      <c r="AW385" s="14">
        <f>INDEX(属性投放!$DG$6:$DG$85,(卡牌属性!AG385-2)*20+卡牌属性!AL385)</f>
        <v>300</v>
      </c>
      <c r="AX385" s="14">
        <f t="shared" ref="AX385:BA404" si="716">$AW385</f>
        <v>300</v>
      </c>
      <c r="AY385" s="14">
        <f t="shared" si="716"/>
        <v>300</v>
      </c>
      <c r="AZ385" s="14">
        <f t="shared" si="716"/>
        <v>300</v>
      </c>
      <c r="BA385" s="14">
        <f t="shared" si="716"/>
        <v>300</v>
      </c>
      <c r="BB385" s="14">
        <f>INDEX(属性投放!$DK$6:$DK$85,(卡牌属性!AG385-2)*20+卡牌属性!AL385)</f>
        <v>9</v>
      </c>
      <c r="BC385" s="14">
        <f t="shared" ref="BC385:BF404" si="717">$BB385</f>
        <v>9</v>
      </c>
      <c r="BD385" s="14">
        <f t="shared" si="717"/>
        <v>9</v>
      </c>
      <c r="BE385" s="14">
        <f t="shared" si="717"/>
        <v>9</v>
      </c>
      <c r="BF385" s="14">
        <f t="shared" si="717"/>
        <v>9</v>
      </c>
      <c r="BG385" s="14">
        <f>INDEX(属性投放!$DL$6:$DL$85,(卡牌属性!AG385-2)*20+卡牌属性!AL385)</f>
        <v>4</v>
      </c>
      <c r="BH385" s="14">
        <f t="shared" ref="BH385:BK404" si="718">$BG385</f>
        <v>4</v>
      </c>
      <c r="BI385" s="14">
        <f t="shared" si="718"/>
        <v>4</v>
      </c>
      <c r="BJ385" s="14">
        <f t="shared" si="718"/>
        <v>4</v>
      </c>
      <c r="BK385" s="14">
        <f t="shared" si="718"/>
        <v>4</v>
      </c>
      <c r="BL385" s="14">
        <f>INDEX(属性投放!$DM$6:$DM$85,(卡牌属性!AG385-2)*20+卡牌属性!AL385)</f>
        <v>45</v>
      </c>
      <c r="BM385" s="14">
        <f t="shared" ref="BM385:BP404" si="719">$BL385</f>
        <v>45</v>
      </c>
      <c r="BN385" s="14">
        <f t="shared" si="719"/>
        <v>45</v>
      </c>
      <c r="BO385" s="14">
        <f t="shared" si="719"/>
        <v>45</v>
      </c>
      <c r="BP385" s="14">
        <f t="shared" si="719"/>
        <v>45</v>
      </c>
      <c r="BU385" s="13">
        <v>381</v>
      </c>
      <c r="BV385" s="13">
        <f t="shared" si="638"/>
        <v>20</v>
      </c>
      <c r="BW385" s="14">
        <f t="shared" si="639"/>
        <v>3</v>
      </c>
      <c r="BX385" s="14">
        <f t="shared" si="640"/>
        <v>1102020</v>
      </c>
      <c r="BY385" s="14" t="str">
        <f t="shared" si="641"/>
        <v>高顺1突</v>
      </c>
      <c r="BZ385" s="25" t="s">
        <v>162</v>
      </c>
      <c r="CA385" s="14">
        <v>2</v>
      </c>
      <c r="CB385" s="14">
        <f t="shared" si="642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674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674</v>
      </c>
      <c r="CN385" s="14">
        <f>INDEX(属性投放!$BD$6:$BD$85,(BW385-2)*20+CB385)</f>
        <v>80</v>
      </c>
      <c r="CQ385" s="13">
        <v>381</v>
      </c>
      <c r="CR385" s="13">
        <f t="shared" si="650"/>
        <v>8</v>
      </c>
      <c r="CS385" s="13">
        <f t="shared" si="651"/>
        <v>17</v>
      </c>
      <c r="CT385" s="14">
        <f t="shared" si="652"/>
        <v>4</v>
      </c>
      <c r="CU385" s="14">
        <f t="shared" si="653"/>
        <v>1102008</v>
      </c>
      <c r="CV385" s="14" t="str">
        <f>INDEX($O$6:$O$36,CR385)&amp;"-"&amp;INDEX(属性投放!$AB$7:$AB$36,CX385)&amp;"-魂火-"&amp;CZ385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701</v>
      </c>
      <c r="CZ385" s="14">
        <f>INDEX(属性投放!$AM$7:$AM$58,CS385)</f>
        <v>2</v>
      </c>
      <c r="DA385" s="14">
        <f t="shared" si="643"/>
        <v>17</v>
      </c>
      <c r="DB385" s="14">
        <f>INDEX(属性投放!$AN$7:$AN$58,DA385)</f>
        <v>62</v>
      </c>
      <c r="DC385" s="14" t="s">
        <v>702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703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704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4"/>
        <v>1102020</v>
      </c>
      <c r="DQ385" s="14" t="str">
        <f t="shared" si="645"/>
        <v>高顺1突</v>
      </c>
      <c r="DR385" s="14">
        <f t="shared" si="654"/>
        <v>6</v>
      </c>
      <c r="DS385" s="14">
        <f t="shared" si="655"/>
        <v>5</v>
      </c>
      <c r="DT385" s="14">
        <f t="shared" si="656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  <c r="FF385" s="14">
        <f>INDEX(属性投放!$BP$6:$BP$85,(卡牌属性!$DU385-2)*20+卡牌属性!$DV385)</f>
        <v>35</v>
      </c>
      <c r="FG385" s="14">
        <f>INDEX(属性投放!$BP$6:$BP$85,(卡牌属性!$DU385-2)*20+卡牌属性!$DV385)</f>
        <v>35</v>
      </c>
      <c r="FH385" s="14">
        <f>INDEX(属性投放!$BP$6:$BP$85,(卡牌属性!$DU385-2)*20+卡牌属性!$DV385)</f>
        <v>35</v>
      </c>
      <c r="FI385" s="14">
        <f>INDEX(属性投放!$BP$6:$BP$85,(卡牌属性!$DU385-2)*20+卡牌属性!$DV385)</f>
        <v>35</v>
      </c>
      <c r="FJ385" s="14">
        <f>INDEX(属性投放!$BP$6:$BP$85,(卡牌属性!$DU385-2)*20+卡牌属性!$DV385)</f>
        <v>35</v>
      </c>
      <c r="FK385" s="14">
        <f>INDEX(属性投放!$BQ$6:$BQ$85,(卡牌属性!$DU385-2)*20+卡牌属性!$DV385)</f>
        <v>18</v>
      </c>
      <c r="FL385" s="14">
        <f>INDEX(属性投放!$BQ$6:$BQ$85,(卡牌属性!$DU385-2)*20+卡牌属性!$DV385)</f>
        <v>18</v>
      </c>
      <c r="FM385" s="14">
        <f>INDEX(属性投放!$BQ$6:$BQ$85,(卡牌属性!$DU385-2)*20+卡牌属性!$DV385)</f>
        <v>18</v>
      </c>
      <c r="FN385" s="14">
        <f>INDEX(属性投放!$BQ$6:$BQ$85,(卡牌属性!$DU385-2)*20+卡牌属性!$DV385)</f>
        <v>18</v>
      </c>
      <c r="FO385" s="14">
        <f>INDEX(属性投放!$BQ$6:$BQ$85,(卡牌属性!$DU385-2)*20+卡牌属性!$DV385)</f>
        <v>18</v>
      </c>
      <c r="FP385" s="14">
        <f>INDEX(属性投放!$BR$6:$BR$85,(卡牌属性!$DU385-2)*20+卡牌属性!$DV385)</f>
        <v>350</v>
      </c>
      <c r="FQ385" s="14">
        <f>INDEX(属性投放!$BR$6:$BR$85,(卡牌属性!$DU385-2)*20+卡牌属性!$DV385)</f>
        <v>350</v>
      </c>
      <c r="FR385" s="14">
        <f>INDEX(属性投放!$BR$6:$BR$85,(卡牌属性!$DU385-2)*20+卡牌属性!$DV385)</f>
        <v>350</v>
      </c>
      <c r="FS385" s="14">
        <f>INDEX(属性投放!$BR$6:$BR$85,(卡牌属性!$DU385-2)*20+卡牌属性!$DV385)</f>
        <v>350</v>
      </c>
      <c r="FT385" s="14">
        <f>INDEX(属性投放!$BR$6:$BR$85,(卡牌属性!$DU385-2)*20+卡牌属性!$DV385)</f>
        <v>350</v>
      </c>
    </row>
    <row r="386" spans="31:176" ht="16.5" x14ac:dyDescent="0.2">
      <c r="AE386" s="13">
        <v>382</v>
      </c>
      <c r="AF386" s="13">
        <f t="shared" si="649"/>
        <v>20</v>
      </c>
      <c r="AG386" s="13">
        <f t="shared" si="628"/>
        <v>3</v>
      </c>
      <c r="AH386" s="14">
        <f t="shared" si="629"/>
        <v>1101023</v>
      </c>
      <c r="AI386" s="14" t="str">
        <f t="shared" si="630"/>
        <v>朱童2突</v>
      </c>
      <c r="AJ386" s="25" t="s">
        <v>162</v>
      </c>
      <c r="AK386" s="14">
        <v>63</v>
      </c>
      <c r="AL386" s="14">
        <f t="shared" si="631"/>
        <v>2</v>
      </c>
      <c r="AM386" s="14">
        <f>INDEX(属性投放!$DE$6:$DE$85,(卡牌属性!AG386-2)*20+卡牌属性!AL386)</f>
        <v>170</v>
      </c>
      <c r="AN386" s="14">
        <f t="shared" si="714"/>
        <v>170</v>
      </c>
      <c r="AO386" s="14">
        <f t="shared" si="714"/>
        <v>170</v>
      </c>
      <c r="AP386" s="14">
        <f t="shared" si="714"/>
        <v>170</v>
      </c>
      <c r="AQ386" s="14">
        <f t="shared" si="714"/>
        <v>170</v>
      </c>
      <c r="AR386" s="14">
        <f>INDEX(属性投放!$DF$6:$DF$85,(卡牌属性!AG386-2)*20+卡牌属性!AL386)</f>
        <v>40</v>
      </c>
      <c r="AS386" s="14">
        <f t="shared" si="715"/>
        <v>40</v>
      </c>
      <c r="AT386" s="14">
        <f t="shared" si="715"/>
        <v>40</v>
      </c>
      <c r="AU386" s="14">
        <f t="shared" si="715"/>
        <v>40</v>
      </c>
      <c r="AV386" s="14">
        <f t="shared" si="715"/>
        <v>40</v>
      </c>
      <c r="AW386" s="14">
        <f>INDEX(属性投放!$DG$6:$DG$85,(卡牌属性!AG386-2)*20+卡牌属性!AL386)</f>
        <v>750</v>
      </c>
      <c r="AX386" s="14">
        <f t="shared" si="716"/>
        <v>750</v>
      </c>
      <c r="AY386" s="14">
        <f t="shared" si="716"/>
        <v>750</v>
      </c>
      <c r="AZ386" s="14">
        <f t="shared" si="716"/>
        <v>750</v>
      </c>
      <c r="BA386" s="14">
        <f t="shared" si="716"/>
        <v>750</v>
      </c>
      <c r="BB386" s="14">
        <f>INDEX(属性投放!$DK$6:$DK$85,(卡牌属性!AG386-2)*20+卡牌属性!AL386)</f>
        <v>18</v>
      </c>
      <c r="BC386" s="14">
        <f t="shared" si="717"/>
        <v>18</v>
      </c>
      <c r="BD386" s="14">
        <f t="shared" si="717"/>
        <v>18</v>
      </c>
      <c r="BE386" s="14">
        <f t="shared" si="717"/>
        <v>18</v>
      </c>
      <c r="BF386" s="14">
        <f t="shared" si="717"/>
        <v>18</v>
      </c>
      <c r="BG386" s="14">
        <f>INDEX(属性投放!$DL$6:$DL$85,(卡牌属性!AG386-2)*20+卡牌属性!AL386)</f>
        <v>9</v>
      </c>
      <c r="BH386" s="14">
        <f t="shared" si="718"/>
        <v>9</v>
      </c>
      <c r="BI386" s="14">
        <f t="shared" si="718"/>
        <v>9</v>
      </c>
      <c r="BJ386" s="14">
        <f t="shared" si="718"/>
        <v>9</v>
      </c>
      <c r="BK386" s="14">
        <f t="shared" si="718"/>
        <v>9</v>
      </c>
      <c r="BL386" s="14">
        <f>INDEX(属性投放!$DM$6:$DM$85,(卡牌属性!AG386-2)*20+卡牌属性!AL386)</f>
        <v>90</v>
      </c>
      <c r="BM386" s="14">
        <f t="shared" si="719"/>
        <v>90</v>
      </c>
      <c r="BN386" s="14">
        <f t="shared" si="719"/>
        <v>90</v>
      </c>
      <c r="BO386" s="14">
        <f t="shared" si="719"/>
        <v>90</v>
      </c>
      <c r="BP386" s="14">
        <f t="shared" si="719"/>
        <v>90</v>
      </c>
      <c r="BU386" s="13">
        <v>382</v>
      </c>
      <c r="BV386" s="13">
        <f t="shared" si="638"/>
        <v>20</v>
      </c>
      <c r="BW386" s="14">
        <f t="shared" si="639"/>
        <v>3</v>
      </c>
      <c r="BX386" s="14">
        <f t="shared" si="640"/>
        <v>1102020</v>
      </c>
      <c r="BY386" s="14" t="str">
        <f t="shared" si="641"/>
        <v>高顺2突</v>
      </c>
      <c r="BZ386" s="25" t="s">
        <v>162</v>
      </c>
      <c r="CA386" s="14">
        <v>2</v>
      </c>
      <c r="CB386" s="14">
        <f t="shared" si="642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674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674</v>
      </c>
      <c r="CN386" s="14">
        <f>INDEX(属性投放!$BD$6:$BD$85,(BW386-2)*20+CB386)</f>
        <v>100</v>
      </c>
      <c r="CQ386" s="13">
        <v>382</v>
      </c>
      <c r="CR386" s="13">
        <f t="shared" si="650"/>
        <v>8</v>
      </c>
      <c r="CS386" s="13">
        <f t="shared" si="651"/>
        <v>18</v>
      </c>
      <c r="CT386" s="14">
        <f t="shared" si="652"/>
        <v>4</v>
      </c>
      <c r="CU386" s="14">
        <f t="shared" si="653"/>
        <v>1102008</v>
      </c>
      <c r="CV386" s="14" t="str">
        <f>INDEX($O$6:$O$36,CR386)&amp;"-"&amp;INDEX(属性投放!$AB$7:$AB$36,CX386)&amp;"-魂火-"&amp;CZ386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701</v>
      </c>
      <c r="CZ386" s="14">
        <f>INDEX(属性投放!$AM$7:$AM$58,CS386)</f>
        <v>3</v>
      </c>
      <c r="DA386" s="14">
        <f t="shared" si="643"/>
        <v>18</v>
      </c>
      <c r="DB386" s="14">
        <f>INDEX(属性投放!$AN$7:$AN$58,DA386)</f>
        <v>65</v>
      </c>
      <c r="DC386" s="14" t="s">
        <v>702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703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704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4"/>
        <v>1102020</v>
      </c>
      <c r="DQ386" s="14" t="str">
        <f t="shared" si="645"/>
        <v>高顺2突</v>
      </c>
      <c r="DR386" s="14">
        <f t="shared" si="654"/>
        <v>6</v>
      </c>
      <c r="DS386" s="14">
        <f t="shared" si="655"/>
        <v>5</v>
      </c>
      <c r="DT386" s="14">
        <f t="shared" si="656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20">EB385+$DY385+EQ385*$DX385</f>
        <v>275</v>
      </c>
      <c r="EC386" s="14">
        <f t="shared" ref="EC386:EC404" si="721">EC385+$DY385+ER385*$DX385</f>
        <v>333</v>
      </c>
      <c r="ED386" s="14">
        <f t="shared" ref="ED386:ED404" si="722">ED385+$DY385+ES385*$DX385</f>
        <v>387</v>
      </c>
      <c r="EE386" s="14">
        <f t="shared" ref="EE386:EE404" si="723">EE385+$DY385+ET385*$DX385</f>
        <v>387</v>
      </c>
      <c r="EF386" s="14">
        <f t="shared" ref="EF386:EF404" si="724">EF385+$DY385+EU385*$DX385</f>
        <v>445</v>
      </c>
      <c r="EG386" s="14">
        <f t="shared" ref="EG386:EG404" si="725">EG385+$DZ385+EV385*$DX385</f>
        <v>64</v>
      </c>
      <c r="EH386" s="14">
        <f t="shared" ref="EH386:EH404" si="726">EH385+$DZ385+EW385*$DX385</f>
        <v>73</v>
      </c>
      <c r="EI386" s="14">
        <f t="shared" ref="EI386:EI404" si="727">EI385+$DZ385+EX385*$DX385</f>
        <v>73</v>
      </c>
      <c r="EJ386" s="14">
        <f t="shared" ref="EJ386:EJ404" si="728">EJ385+$DZ385+EY385*$DX385</f>
        <v>82</v>
      </c>
      <c r="EK386" s="14">
        <f t="shared" ref="EK386:EK404" si="729">EK385+$DZ385+EZ385*$DX385</f>
        <v>91</v>
      </c>
      <c r="EL386" s="14">
        <f t="shared" ref="EL386:EL404" si="730">EL385+$EA385+FA385*$DX385</f>
        <v>1070</v>
      </c>
      <c r="EM386" s="14">
        <f t="shared" ref="EM386:EM404" si="731">EM385+$EA385+FB385*$DX385</f>
        <v>1450</v>
      </c>
      <c r="EN386" s="14">
        <f t="shared" ref="EN386:EN404" si="732">EN385+$EA385+FC385*$DX385</f>
        <v>1450</v>
      </c>
      <c r="EO386" s="14">
        <f t="shared" ref="EO386:EO404" si="733">EO385+$EA385+FD385*$DX385</f>
        <v>1830</v>
      </c>
      <c r="EP386" s="14">
        <f t="shared" ref="EP386:EP404" si="734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  <c r="FF386" s="14">
        <f>INDEX(属性投放!$BP$6:$BP$85,(卡牌属性!$DU386-2)*20+卡牌属性!$DV386)</f>
        <v>45</v>
      </c>
      <c r="FG386" s="14">
        <f>INDEX(属性投放!$BP$6:$BP$85,(卡牌属性!$DU386-2)*20+卡牌属性!$DV386)</f>
        <v>45</v>
      </c>
      <c r="FH386" s="14">
        <f>INDEX(属性投放!$BP$6:$BP$85,(卡牌属性!$DU386-2)*20+卡牌属性!$DV386)</f>
        <v>45</v>
      </c>
      <c r="FI386" s="14">
        <f>INDEX(属性投放!$BP$6:$BP$85,(卡牌属性!$DU386-2)*20+卡牌属性!$DV386)</f>
        <v>45</v>
      </c>
      <c r="FJ386" s="14">
        <f>INDEX(属性投放!$BP$6:$BP$85,(卡牌属性!$DU386-2)*20+卡牌属性!$DV386)</f>
        <v>45</v>
      </c>
      <c r="FK386" s="14">
        <f>INDEX(属性投放!$BQ$6:$BQ$85,(卡牌属性!$DU386-2)*20+卡牌属性!$DV386)</f>
        <v>23</v>
      </c>
      <c r="FL386" s="14">
        <f>INDEX(属性投放!$BQ$6:$BQ$85,(卡牌属性!$DU386-2)*20+卡牌属性!$DV386)</f>
        <v>23</v>
      </c>
      <c r="FM386" s="14">
        <f>INDEX(属性投放!$BQ$6:$BQ$85,(卡牌属性!$DU386-2)*20+卡牌属性!$DV386)</f>
        <v>23</v>
      </c>
      <c r="FN386" s="14">
        <f>INDEX(属性投放!$BQ$6:$BQ$85,(卡牌属性!$DU386-2)*20+卡牌属性!$DV386)</f>
        <v>23</v>
      </c>
      <c r="FO386" s="14">
        <f>INDEX(属性投放!$BQ$6:$BQ$85,(卡牌属性!$DU386-2)*20+卡牌属性!$DV386)</f>
        <v>23</v>
      </c>
      <c r="FP386" s="14">
        <f>INDEX(属性投放!$BR$6:$BR$85,(卡牌属性!$DU386-2)*20+卡牌属性!$DV386)</f>
        <v>450</v>
      </c>
      <c r="FQ386" s="14">
        <f>INDEX(属性投放!$BR$6:$BR$85,(卡牌属性!$DU386-2)*20+卡牌属性!$DV386)</f>
        <v>450</v>
      </c>
      <c r="FR386" s="14">
        <f>INDEX(属性投放!$BR$6:$BR$85,(卡牌属性!$DU386-2)*20+卡牌属性!$DV386)</f>
        <v>450</v>
      </c>
      <c r="FS386" s="14">
        <f>INDEX(属性投放!$BR$6:$BR$85,(卡牌属性!$DU386-2)*20+卡牌属性!$DV386)</f>
        <v>450</v>
      </c>
      <c r="FT386" s="14">
        <f>INDEX(属性投放!$BR$6:$BR$85,(卡牌属性!$DU386-2)*20+卡牌属性!$DV386)</f>
        <v>450</v>
      </c>
    </row>
    <row r="387" spans="31:176" ht="16.5" x14ac:dyDescent="0.2">
      <c r="AE387" s="13">
        <v>383</v>
      </c>
      <c r="AF387" s="13">
        <f t="shared" si="649"/>
        <v>20</v>
      </c>
      <c r="AG387" s="13">
        <f t="shared" si="628"/>
        <v>3</v>
      </c>
      <c r="AH387" s="14">
        <f t="shared" si="629"/>
        <v>1101023</v>
      </c>
      <c r="AI387" s="14" t="str">
        <f t="shared" si="630"/>
        <v>朱童3突</v>
      </c>
      <c r="AJ387" s="25" t="s">
        <v>162</v>
      </c>
      <c r="AK387" s="14">
        <v>64</v>
      </c>
      <c r="AL387" s="14">
        <f t="shared" si="631"/>
        <v>3</v>
      </c>
      <c r="AM387" s="14">
        <f>INDEX(属性投放!$DE$6:$DE$85,(卡牌属性!AG387-2)*20+卡牌属性!AL387)</f>
        <v>215</v>
      </c>
      <c r="AN387" s="14">
        <f t="shared" si="714"/>
        <v>215</v>
      </c>
      <c r="AO387" s="14">
        <f t="shared" si="714"/>
        <v>215</v>
      </c>
      <c r="AP387" s="14">
        <f t="shared" si="714"/>
        <v>215</v>
      </c>
      <c r="AQ387" s="14">
        <f t="shared" si="714"/>
        <v>215</v>
      </c>
      <c r="AR387" s="14">
        <f>INDEX(属性投放!$DF$6:$DF$85,(卡牌属性!AG387-2)*20+卡牌属性!AL387)</f>
        <v>63</v>
      </c>
      <c r="AS387" s="14">
        <f t="shared" si="715"/>
        <v>63</v>
      </c>
      <c r="AT387" s="14">
        <f t="shared" si="715"/>
        <v>63</v>
      </c>
      <c r="AU387" s="14">
        <f t="shared" si="715"/>
        <v>63</v>
      </c>
      <c r="AV387" s="14">
        <f t="shared" si="715"/>
        <v>63</v>
      </c>
      <c r="AW387" s="14">
        <f>INDEX(属性投放!$DG$6:$DG$85,(卡牌属性!AG387-2)*20+卡牌属性!AL387)</f>
        <v>975</v>
      </c>
      <c r="AX387" s="14">
        <f t="shared" si="716"/>
        <v>975</v>
      </c>
      <c r="AY387" s="14">
        <f t="shared" si="716"/>
        <v>975</v>
      </c>
      <c r="AZ387" s="14">
        <f t="shared" si="716"/>
        <v>975</v>
      </c>
      <c r="BA387" s="14">
        <f t="shared" si="716"/>
        <v>975</v>
      </c>
      <c r="BB387" s="14">
        <f>INDEX(属性投放!$DK$6:$DK$85,(卡牌属性!AG387-2)*20+卡牌属性!AL387)</f>
        <v>18</v>
      </c>
      <c r="BC387" s="14">
        <f t="shared" si="717"/>
        <v>18</v>
      </c>
      <c r="BD387" s="14">
        <f t="shared" si="717"/>
        <v>18</v>
      </c>
      <c r="BE387" s="14">
        <f t="shared" si="717"/>
        <v>18</v>
      </c>
      <c r="BF387" s="14">
        <f t="shared" si="717"/>
        <v>18</v>
      </c>
      <c r="BG387" s="14">
        <f>INDEX(属性投放!$DL$6:$DL$85,(卡牌属性!AG387-2)*20+卡牌属性!AL387)</f>
        <v>9</v>
      </c>
      <c r="BH387" s="14">
        <f t="shared" si="718"/>
        <v>9</v>
      </c>
      <c r="BI387" s="14">
        <f t="shared" si="718"/>
        <v>9</v>
      </c>
      <c r="BJ387" s="14">
        <f t="shared" si="718"/>
        <v>9</v>
      </c>
      <c r="BK387" s="14">
        <f t="shared" si="718"/>
        <v>9</v>
      </c>
      <c r="BL387" s="14">
        <f>INDEX(属性投放!$DM$6:$DM$85,(卡牌属性!AG387-2)*20+卡牌属性!AL387)</f>
        <v>90</v>
      </c>
      <c r="BM387" s="14">
        <f t="shared" si="719"/>
        <v>90</v>
      </c>
      <c r="BN387" s="14">
        <f t="shared" si="719"/>
        <v>90</v>
      </c>
      <c r="BO387" s="14">
        <f t="shared" si="719"/>
        <v>90</v>
      </c>
      <c r="BP387" s="14">
        <f t="shared" si="719"/>
        <v>90</v>
      </c>
      <c r="BU387" s="13">
        <v>383</v>
      </c>
      <c r="BV387" s="13">
        <f t="shared" si="638"/>
        <v>20</v>
      </c>
      <c r="BW387" s="14">
        <f t="shared" si="639"/>
        <v>3</v>
      </c>
      <c r="BX387" s="14">
        <f t="shared" si="640"/>
        <v>1102020</v>
      </c>
      <c r="BY387" s="14" t="str">
        <f t="shared" si="641"/>
        <v>高顺3突</v>
      </c>
      <c r="BZ387" s="25" t="s">
        <v>162</v>
      </c>
      <c r="CA387" s="14">
        <v>2</v>
      </c>
      <c r="CB387" s="14">
        <f t="shared" si="642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674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674</v>
      </c>
      <c r="CN387" s="14">
        <f>INDEX(属性投放!$BD$6:$BD$85,(BW387-2)*20+CB387)</f>
        <v>100</v>
      </c>
      <c r="CQ387" s="13">
        <v>383</v>
      </c>
      <c r="CR387" s="13">
        <f t="shared" si="650"/>
        <v>8</v>
      </c>
      <c r="CS387" s="13">
        <f t="shared" si="651"/>
        <v>19</v>
      </c>
      <c r="CT387" s="14">
        <f t="shared" si="652"/>
        <v>4</v>
      </c>
      <c r="CU387" s="14">
        <f t="shared" si="653"/>
        <v>1102008</v>
      </c>
      <c r="CV387" s="14" t="str">
        <f>INDEX($O$6:$O$36,CR387)&amp;"-"&amp;INDEX(属性投放!$AB$7:$AB$36,CX387)&amp;"-魂火-"&amp;CZ387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701</v>
      </c>
      <c r="CZ387" s="14">
        <f>INDEX(属性投放!$AM$7:$AM$58,CS387)</f>
        <v>1</v>
      </c>
      <c r="DA387" s="14">
        <f t="shared" si="643"/>
        <v>19</v>
      </c>
      <c r="DB387" s="14">
        <f>INDEX(属性投放!$AN$7:$AN$58,DA387)</f>
        <v>67</v>
      </c>
      <c r="DC387" s="14" t="s">
        <v>702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703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704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4"/>
        <v>1102020</v>
      </c>
      <c r="DQ387" s="14" t="str">
        <f t="shared" si="645"/>
        <v>高顺3突</v>
      </c>
      <c r="DR387" s="14">
        <f t="shared" si="654"/>
        <v>6</v>
      </c>
      <c r="DS387" s="14">
        <f t="shared" si="655"/>
        <v>5</v>
      </c>
      <c r="DT387" s="14">
        <f t="shared" si="656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20"/>
        <v>440</v>
      </c>
      <c r="EC387" s="14">
        <f t="shared" si="721"/>
        <v>528</v>
      </c>
      <c r="ED387" s="14">
        <f t="shared" si="722"/>
        <v>602</v>
      </c>
      <c r="EE387" s="14">
        <f t="shared" si="723"/>
        <v>602</v>
      </c>
      <c r="EF387" s="14">
        <f t="shared" si="724"/>
        <v>690</v>
      </c>
      <c r="EG387" s="14">
        <f t="shared" si="725"/>
        <v>137</v>
      </c>
      <c r="EH387" s="14">
        <f t="shared" si="726"/>
        <v>156</v>
      </c>
      <c r="EI387" s="14">
        <f t="shared" si="727"/>
        <v>156</v>
      </c>
      <c r="EJ387" s="14">
        <f t="shared" si="728"/>
        <v>185</v>
      </c>
      <c r="EK387" s="14">
        <f t="shared" si="729"/>
        <v>204</v>
      </c>
      <c r="EL387" s="14">
        <f t="shared" si="730"/>
        <v>2520</v>
      </c>
      <c r="EM387" s="14">
        <f t="shared" si="731"/>
        <v>3100</v>
      </c>
      <c r="EN387" s="14">
        <f t="shared" si="732"/>
        <v>3100</v>
      </c>
      <c r="EO387" s="14">
        <f t="shared" si="733"/>
        <v>3780</v>
      </c>
      <c r="EP387" s="14">
        <f t="shared" si="734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  <c r="FF387" s="14">
        <f>INDEX(属性投放!$BP$6:$BP$85,(卡牌属性!$DU387-2)*20+卡牌属性!$DV387)</f>
        <v>75</v>
      </c>
      <c r="FG387" s="14">
        <f>INDEX(属性投放!$BP$6:$BP$85,(卡牌属性!$DU387-2)*20+卡牌属性!$DV387)</f>
        <v>75</v>
      </c>
      <c r="FH387" s="14">
        <f>INDEX(属性投放!$BP$6:$BP$85,(卡牌属性!$DU387-2)*20+卡牌属性!$DV387)</f>
        <v>75</v>
      </c>
      <c r="FI387" s="14">
        <f>INDEX(属性投放!$BP$6:$BP$85,(卡牌属性!$DU387-2)*20+卡牌属性!$DV387)</f>
        <v>75</v>
      </c>
      <c r="FJ387" s="14">
        <f>INDEX(属性投放!$BP$6:$BP$85,(卡牌属性!$DU387-2)*20+卡牌属性!$DV387)</f>
        <v>75</v>
      </c>
      <c r="FK387" s="14">
        <f>INDEX(属性投放!$BQ$6:$BQ$85,(卡牌属性!$DU387-2)*20+卡牌属性!$DV387)</f>
        <v>38</v>
      </c>
      <c r="FL387" s="14">
        <f>INDEX(属性投放!$BQ$6:$BQ$85,(卡牌属性!$DU387-2)*20+卡牌属性!$DV387)</f>
        <v>38</v>
      </c>
      <c r="FM387" s="14">
        <f>INDEX(属性投放!$BQ$6:$BQ$85,(卡牌属性!$DU387-2)*20+卡牌属性!$DV387)</f>
        <v>38</v>
      </c>
      <c r="FN387" s="14">
        <f>INDEX(属性投放!$BQ$6:$BQ$85,(卡牌属性!$DU387-2)*20+卡牌属性!$DV387)</f>
        <v>38</v>
      </c>
      <c r="FO387" s="14">
        <f>INDEX(属性投放!$BQ$6:$BQ$85,(卡牌属性!$DU387-2)*20+卡牌属性!$DV387)</f>
        <v>38</v>
      </c>
      <c r="FP387" s="14">
        <f>INDEX(属性投放!$BR$6:$BR$85,(卡牌属性!$DU387-2)*20+卡牌属性!$DV387)</f>
        <v>750</v>
      </c>
      <c r="FQ387" s="14">
        <f>INDEX(属性投放!$BR$6:$BR$85,(卡牌属性!$DU387-2)*20+卡牌属性!$DV387)</f>
        <v>750</v>
      </c>
      <c r="FR387" s="14">
        <f>INDEX(属性投放!$BR$6:$BR$85,(卡牌属性!$DU387-2)*20+卡牌属性!$DV387)</f>
        <v>750</v>
      </c>
      <c r="FS387" s="14">
        <f>INDEX(属性投放!$BR$6:$BR$85,(卡牌属性!$DU387-2)*20+卡牌属性!$DV387)</f>
        <v>750</v>
      </c>
      <c r="FT387" s="14">
        <f>INDEX(属性投放!$BR$6:$BR$85,(卡牌属性!$DU387-2)*20+卡牌属性!$DV387)</f>
        <v>750</v>
      </c>
    </row>
    <row r="388" spans="31:176" ht="16.5" x14ac:dyDescent="0.2">
      <c r="AE388" s="13">
        <v>384</v>
      </c>
      <c r="AF388" s="13">
        <f t="shared" si="649"/>
        <v>20</v>
      </c>
      <c r="AG388" s="13">
        <f t="shared" si="628"/>
        <v>3</v>
      </c>
      <c r="AH388" s="14">
        <f t="shared" si="629"/>
        <v>1101023</v>
      </c>
      <c r="AI388" s="14" t="str">
        <f t="shared" si="630"/>
        <v>朱童4突</v>
      </c>
      <c r="AJ388" s="25" t="s">
        <v>162</v>
      </c>
      <c r="AK388" s="14">
        <v>65</v>
      </c>
      <c r="AL388" s="14">
        <f t="shared" si="631"/>
        <v>4</v>
      </c>
      <c r="AM388" s="14">
        <f>INDEX(属性投放!$DE$6:$DE$85,(卡牌属性!AG388-2)*20+卡牌属性!AL388)</f>
        <v>440</v>
      </c>
      <c r="AN388" s="14">
        <f t="shared" si="714"/>
        <v>440</v>
      </c>
      <c r="AO388" s="14">
        <f t="shared" si="714"/>
        <v>440</v>
      </c>
      <c r="AP388" s="14">
        <f t="shared" si="714"/>
        <v>440</v>
      </c>
      <c r="AQ388" s="14">
        <f t="shared" si="714"/>
        <v>440</v>
      </c>
      <c r="AR388" s="14">
        <f>INDEX(属性投放!$DF$6:$DF$85,(卡牌属性!AG388-2)*20+卡牌属性!AL388)</f>
        <v>176</v>
      </c>
      <c r="AS388" s="14">
        <f t="shared" si="715"/>
        <v>176</v>
      </c>
      <c r="AT388" s="14">
        <f t="shared" si="715"/>
        <v>176</v>
      </c>
      <c r="AU388" s="14">
        <f t="shared" si="715"/>
        <v>176</v>
      </c>
      <c r="AV388" s="14">
        <f t="shared" si="715"/>
        <v>176</v>
      </c>
      <c r="AW388" s="14">
        <f>INDEX(属性投放!$DG$6:$DG$85,(卡牌属性!AG388-2)*20+卡牌属性!AL388)</f>
        <v>2100</v>
      </c>
      <c r="AX388" s="14">
        <f t="shared" si="716"/>
        <v>2100</v>
      </c>
      <c r="AY388" s="14">
        <f t="shared" si="716"/>
        <v>2100</v>
      </c>
      <c r="AZ388" s="14">
        <f t="shared" si="716"/>
        <v>2100</v>
      </c>
      <c r="BA388" s="14">
        <f t="shared" si="716"/>
        <v>2100</v>
      </c>
      <c r="BB388" s="14">
        <f>INDEX(属性投放!$DK$6:$DK$85,(卡牌属性!AG388-2)*20+卡牌属性!AL388)</f>
        <v>32</v>
      </c>
      <c r="BC388" s="14">
        <f t="shared" si="717"/>
        <v>32</v>
      </c>
      <c r="BD388" s="14">
        <f t="shared" si="717"/>
        <v>32</v>
      </c>
      <c r="BE388" s="14">
        <f t="shared" si="717"/>
        <v>32</v>
      </c>
      <c r="BF388" s="14">
        <f t="shared" si="717"/>
        <v>32</v>
      </c>
      <c r="BG388" s="14">
        <f>INDEX(属性投放!$DL$6:$DL$85,(卡牌属性!AG388-2)*20+卡牌属性!AL388)</f>
        <v>16</v>
      </c>
      <c r="BH388" s="14">
        <f t="shared" si="718"/>
        <v>16</v>
      </c>
      <c r="BI388" s="14">
        <f t="shared" si="718"/>
        <v>16</v>
      </c>
      <c r="BJ388" s="14">
        <f t="shared" si="718"/>
        <v>16</v>
      </c>
      <c r="BK388" s="14">
        <f t="shared" si="718"/>
        <v>16</v>
      </c>
      <c r="BL388" s="14">
        <f>INDEX(属性投放!$DM$6:$DM$85,(卡牌属性!AG388-2)*20+卡牌属性!AL388)</f>
        <v>160</v>
      </c>
      <c r="BM388" s="14">
        <f t="shared" si="719"/>
        <v>160</v>
      </c>
      <c r="BN388" s="14">
        <f t="shared" si="719"/>
        <v>160</v>
      </c>
      <c r="BO388" s="14">
        <f t="shared" si="719"/>
        <v>160</v>
      </c>
      <c r="BP388" s="14">
        <f t="shared" si="719"/>
        <v>160</v>
      </c>
      <c r="BU388" s="13">
        <v>384</v>
      </c>
      <c r="BV388" s="13">
        <f t="shared" si="638"/>
        <v>20</v>
      </c>
      <c r="BW388" s="14">
        <f t="shared" si="639"/>
        <v>3</v>
      </c>
      <c r="BX388" s="14">
        <f t="shared" si="640"/>
        <v>1102020</v>
      </c>
      <c r="BY388" s="14" t="str">
        <f t="shared" si="641"/>
        <v>高顺4突</v>
      </c>
      <c r="BZ388" s="25" t="s">
        <v>162</v>
      </c>
      <c r="CA388" s="14">
        <v>2</v>
      </c>
      <c r="CB388" s="14">
        <f t="shared" si="642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674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674</v>
      </c>
      <c r="CN388" s="14">
        <f>INDEX(属性投放!$BD$6:$BD$85,(BW388-2)*20+CB388)</f>
        <v>120</v>
      </c>
      <c r="CQ388" s="13">
        <v>384</v>
      </c>
      <c r="CR388" s="13">
        <f t="shared" si="650"/>
        <v>8</v>
      </c>
      <c r="CS388" s="13">
        <f t="shared" si="651"/>
        <v>20</v>
      </c>
      <c r="CT388" s="14">
        <f t="shared" si="652"/>
        <v>4</v>
      </c>
      <c r="CU388" s="14">
        <f t="shared" si="653"/>
        <v>1102008</v>
      </c>
      <c r="CV388" s="14" t="str">
        <f>INDEX($O$6:$O$36,CR388)&amp;"-"&amp;INDEX(属性投放!$AB$7:$AB$36,CX388)&amp;"-魂火-"&amp;CZ388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701</v>
      </c>
      <c r="CZ388" s="14">
        <f>INDEX(属性投放!$AM$7:$AM$58,CS388)</f>
        <v>2</v>
      </c>
      <c r="DA388" s="14">
        <f t="shared" si="643"/>
        <v>20</v>
      </c>
      <c r="DB388" s="14">
        <f>INDEX(属性投放!$AN$7:$AN$58,DA388)</f>
        <v>70</v>
      </c>
      <c r="DC388" s="14" t="s">
        <v>702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703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704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4"/>
        <v>1102020</v>
      </c>
      <c r="DQ388" s="14" t="str">
        <f t="shared" si="645"/>
        <v>高顺4突</v>
      </c>
      <c r="DR388" s="14">
        <f t="shared" si="654"/>
        <v>6</v>
      </c>
      <c r="DS388" s="14">
        <f t="shared" si="655"/>
        <v>5</v>
      </c>
      <c r="DT388" s="14">
        <f t="shared" si="656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20"/>
        <v>635</v>
      </c>
      <c r="EC388" s="14">
        <f t="shared" si="721"/>
        <v>753</v>
      </c>
      <c r="ED388" s="14">
        <f t="shared" si="722"/>
        <v>847</v>
      </c>
      <c r="EE388" s="14">
        <f t="shared" si="723"/>
        <v>847</v>
      </c>
      <c r="EF388" s="14">
        <f t="shared" si="724"/>
        <v>965</v>
      </c>
      <c r="EG388" s="14">
        <f t="shared" si="725"/>
        <v>225</v>
      </c>
      <c r="EH388" s="14">
        <f t="shared" si="726"/>
        <v>254</v>
      </c>
      <c r="EI388" s="14">
        <f t="shared" si="727"/>
        <v>254</v>
      </c>
      <c r="EJ388" s="14">
        <f t="shared" si="728"/>
        <v>303</v>
      </c>
      <c r="EK388" s="14">
        <f t="shared" si="729"/>
        <v>332</v>
      </c>
      <c r="EL388" s="14">
        <f t="shared" si="730"/>
        <v>4270</v>
      </c>
      <c r="EM388" s="14">
        <f t="shared" si="731"/>
        <v>5050</v>
      </c>
      <c r="EN388" s="14">
        <f t="shared" si="732"/>
        <v>5050</v>
      </c>
      <c r="EO388" s="14">
        <f t="shared" si="733"/>
        <v>6030</v>
      </c>
      <c r="EP388" s="14">
        <f t="shared" si="734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  <c r="FF388" s="14">
        <f>INDEX(属性投放!$BP$6:$BP$85,(卡牌属性!$DU388-2)*20+卡牌属性!$DV388)</f>
        <v>90</v>
      </c>
      <c r="FG388" s="14">
        <f>INDEX(属性投放!$BP$6:$BP$85,(卡牌属性!$DU388-2)*20+卡牌属性!$DV388)</f>
        <v>90</v>
      </c>
      <c r="FH388" s="14">
        <f>INDEX(属性投放!$BP$6:$BP$85,(卡牌属性!$DU388-2)*20+卡牌属性!$DV388)</f>
        <v>90</v>
      </c>
      <c r="FI388" s="14">
        <f>INDEX(属性投放!$BP$6:$BP$85,(卡牌属性!$DU388-2)*20+卡牌属性!$DV388)</f>
        <v>90</v>
      </c>
      <c r="FJ388" s="14">
        <f>INDEX(属性投放!$BP$6:$BP$85,(卡牌属性!$DU388-2)*20+卡牌属性!$DV388)</f>
        <v>90</v>
      </c>
      <c r="FK388" s="14">
        <f>INDEX(属性投放!$BQ$6:$BQ$85,(卡牌属性!$DU388-2)*20+卡牌属性!$DV388)</f>
        <v>45</v>
      </c>
      <c r="FL388" s="14">
        <f>INDEX(属性投放!$BQ$6:$BQ$85,(卡牌属性!$DU388-2)*20+卡牌属性!$DV388)</f>
        <v>45</v>
      </c>
      <c r="FM388" s="14">
        <f>INDEX(属性投放!$BQ$6:$BQ$85,(卡牌属性!$DU388-2)*20+卡牌属性!$DV388)</f>
        <v>45</v>
      </c>
      <c r="FN388" s="14">
        <f>INDEX(属性投放!$BQ$6:$BQ$85,(卡牌属性!$DU388-2)*20+卡牌属性!$DV388)</f>
        <v>45</v>
      </c>
      <c r="FO388" s="14">
        <f>INDEX(属性投放!$BQ$6:$BQ$85,(卡牌属性!$DU388-2)*20+卡牌属性!$DV388)</f>
        <v>45</v>
      </c>
      <c r="FP388" s="14">
        <f>INDEX(属性投放!$BR$6:$BR$85,(卡牌属性!$DU388-2)*20+卡牌属性!$DV388)</f>
        <v>900</v>
      </c>
      <c r="FQ388" s="14">
        <f>INDEX(属性投放!$BR$6:$BR$85,(卡牌属性!$DU388-2)*20+卡牌属性!$DV388)</f>
        <v>900</v>
      </c>
      <c r="FR388" s="14">
        <f>INDEX(属性投放!$BR$6:$BR$85,(卡牌属性!$DU388-2)*20+卡牌属性!$DV388)</f>
        <v>900</v>
      </c>
      <c r="FS388" s="14">
        <f>INDEX(属性投放!$BR$6:$BR$85,(卡牌属性!$DU388-2)*20+卡牌属性!$DV388)</f>
        <v>900</v>
      </c>
      <c r="FT388" s="14">
        <f>INDEX(属性投放!$BR$6:$BR$85,(卡牌属性!$DU388-2)*20+卡牌属性!$DV388)</f>
        <v>900</v>
      </c>
    </row>
    <row r="389" spans="31:176" ht="16.5" x14ac:dyDescent="0.2">
      <c r="AE389" s="13">
        <v>385</v>
      </c>
      <c r="AF389" s="13">
        <f t="shared" si="649"/>
        <v>20</v>
      </c>
      <c r="AG389" s="13">
        <f t="shared" ref="AG389:AG444" si="735">INDEX($D$6:$D$43,AF389)</f>
        <v>3</v>
      </c>
      <c r="AH389" s="14">
        <f t="shared" ref="AH389:AH444" si="736">INDEX($A$5:$A$43,AF389+1)</f>
        <v>1101023</v>
      </c>
      <c r="AI389" s="14" t="str">
        <f t="shared" ref="AI389:AI444" si="737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8">AE389-INDEX($F$5:$F$43,AF389)</f>
        <v>5</v>
      </c>
      <c r="AM389" s="14">
        <f>INDEX(属性投放!$DE$6:$DE$85,(卡牌属性!AG389-2)*20+卡牌属性!AL389)</f>
        <v>531</v>
      </c>
      <c r="AN389" s="14">
        <f t="shared" si="714"/>
        <v>531</v>
      </c>
      <c r="AO389" s="14">
        <f t="shared" si="714"/>
        <v>531</v>
      </c>
      <c r="AP389" s="14">
        <f t="shared" si="714"/>
        <v>531</v>
      </c>
      <c r="AQ389" s="14">
        <f t="shared" si="714"/>
        <v>531</v>
      </c>
      <c r="AR389" s="14">
        <f>INDEX(属性投放!$DF$6:$DF$85,(卡牌属性!AG389-2)*20+卡牌属性!AL389)</f>
        <v>222</v>
      </c>
      <c r="AS389" s="14">
        <f t="shared" si="715"/>
        <v>222</v>
      </c>
      <c r="AT389" s="14">
        <f t="shared" si="715"/>
        <v>222</v>
      </c>
      <c r="AU389" s="14">
        <f t="shared" si="715"/>
        <v>222</v>
      </c>
      <c r="AV389" s="14">
        <f t="shared" si="715"/>
        <v>222</v>
      </c>
      <c r="AW389" s="14">
        <f>INDEX(属性投放!$DG$6:$DG$85,(卡牌属性!AG389-2)*20+卡牌属性!AL389)</f>
        <v>2555</v>
      </c>
      <c r="AX389" s="14">
        <f t="shared" si="716"/>
        <v>2555</v>
      </c>
      <c r="AY389" s="14">
        <f t="shared" si="716"/>
        <v>2555</v>
      </c>
      <c r="AZ389" s="14">
        <f t="shared" si="716"/>
        <v>2555</v>
      </c>
      <c r="BA389" s="14">
        <f t="shared" si="716"/>
        <v>2555</v>
      </c>
      <c r="BB389" s="14">
        <f>INDEX(属性投放!$DK$6:$DK$85,(卡牌属性!AG389-2)*20+卡牌属性!AL389)</f>
        <v>32</v>
      </c>
      <c r="BC389" s="14">
        <f t="shared" si="717"/>
        <v>32</v>
      </c>
      <c r="BD389" s="14">
        <f t="shared" si="717"/>
        <v>32</v>
      </c>
      <c r="BE389" s="14">
        <f t="shared" si="717"/>
        <v>32</v>
      </c>
      <c r="BF389" s="14">
        <f t="shared" si="717"/>
        <v>32</v>
      </c>
      <c r="BG389" s="14">
        <f>INDEX(属性投放!$DL$6:$DL$85,(卡牌属性!AG389-2)*20+卡牌属性!AL389)</f>
        <v>16</v>
      </c>
      <c r="BH389" s="14">
        <f t="shared" si="718"/>
        <v>16</v>
      </c>
      <c r="BI389" s="14">
        <f t="shared" si="718"/>
        <v>16</v>
      </c>
      <c r="BJ389" s="14">
        <f t="shared" si="718"/>
        <v>16</v>
      </c>
      <c r="BK389" s="14">
        <f t="shared" si="718"/>
        <v>16</v>
      </c>
      <c r="BL389" s="14">
        <f>INDEX(属性投放!$DM$6:$DM$85,(卡牌属性!AG389-2)*20+卡牌属性!AL389)</f>
        <v>160</v>
      </c>
      <c r="BM389" s="14">
        <f t="shared" si="719"/>
        <v>160</v>
      </c>
      <c r="BN389" s="14">
        <f t="shared" si="719"/>
        <v>160</v>
      </c>
      <c r="BO389" s="14">
        <f t="shared" si="719"/>
        <v>160</v>
      </c>
      <c r="BP389" s="14">
        <f t="shared" si="719"/>
        <v>160</v>
      </c>
      <c r="BU389" s="13">
        <v>385</v>
      </c>
      <c r="BV389" s="13">
        <f t="shared" ref="BV389:BV452" si="739">MATCH(BU389-1,$S$5:$S$43,1)</f>
        <v>20</v>
      </c>
      <c r="BW389" s="14">
        <f t="shared" ref="BW389:BW452" si="740">INDEX($Q$6:$Q$43,BV389)</f>
        <v>3</v>
      </c>
      <c r="BX389" s="14">
        <f t="shared" ref="BX389:BX452" si="741">INDEX($N$6:$N$33,BV389)</f>
        <v>1102020</v>
      </c>
      <c r="BY389" s="14" t="str">
        <f t="shared" ref="BY389:BY452" si="742">INDEX($O$6:$O$33,BV389)&amp;CB389&amp;"突"</f>
        <v>高顺5突</v>
      </c>
      <c r="BZ389" s="25" t="s">
        <v>162</v>
      </c>
      <c r="CA389" s="14">
        <v>2</v>
      </c>
      <c r="CB389" s="14">
        <f t="shared" ref="CB389:CB452" si="743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674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674</v>
      </c>
      <c r="CN389" s="14">
        <f>INDEX(属性投放!$BD$6:$BD$85,(BW389-2)*20+CB389)</f>
        <v>120</v>
      </c>
      <c r="CQ389" s="13">
        <v>385</v>
      </c>
      <c r="CR389" s="13">
        <f t="shared" si="650"/>
        <v>8</v>
      </c>
      <c r="CS389" s="13">
        <f t="shared" si="651"/>
        <v>21</v>
      </c>
      <c r="CT389" s="14">
        <f t="shared" si="652"/>
        <v>4</v>
      </c>
      <c r="CU389" s="14">
        <f t="shared" si="653"/>
        <v>1102008</v>
      </c>
      <c r="CV389" s="14" t="str">
        <f>INDEX($O$6:$O$36,CR389)&amp;"-"&amp;INDEX(属性投放!$AB$7:$AB$36,CX389)&amp;"-魂火-"&amp;CZ389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701</v>
      </c>
      <c r="CZ389" s="14">
        <f>INDEX(属性投放!$AM$7:$AM$58,CS389)</f>
        <v>3</v>
      </c>
      <c r="DA389" s="14">
        <f t="shared" ref="DA389:DA452" si="744">CS389</f>
        <v>21</v>
      </c>
      <c r="DB389" s="14">
        <f>INDEX(属性投放!$AN$7:$AN$58,DA389)</f>
        <v>72</v>
      </c>
      <c r="DC389" s="14" t="s">
        <v>702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703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704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5">BX389</f>
        <v>1102020</v>
      </c>
      <c r="DQ389" s="14" t="str">
        <f t="shared" ref="DQ389:DQ444" si="746">BY389</f>
        <v>高顺5突</v>
      </c>
      <c r="DR389" s="14">
        <f t="shared" si="654"/>
        <v>6</v>
      </c>
      <c r="DS389" s="14">
        <f t="shared" si="655"/>
        <v>5</v>
      </c>
      <c r="DT389" s="14">
        <f t="shared" si="656"/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20"/>
        <v>855</v>
      </c>
      <c r="EC389" s="14">
        <f t="shared" si="721"/>
        <v>1043</v>
      </c>
      <c r="ED389" s="14">
        <f t="shared" si="722"/>
        <v>1157</v>
      </c>
      <c r="EE389" s="14">
        <f t="shared" si="723"/>
        <v>1157</v>
      </c>
      <c r="EF389" s="14">
        <f t="shared" si="724"/>
        <v>1305</v>
      </c>
      <c r="EG389" s="14">
        <f t="shared" si="725"/>
        <v>330</v>
      </c>
      <c r="EH389" s="14">
        <f t="shared" si="726"/>
        <v>369</v>
      </c>
      <c r="EI389" s="14">
        <f t="shared" si="727"/>
        <v>369</v>
      </c>
      <c r="EJ389" s="14">
        <f t="shared" si="728"/>
        <v>448</v>
      </c>
      <c r="EK389" s="14">
        <f t="shared" si="729"/>
        <v>487</v>
      </c>
      <c r="EL389" s="14">
        <f t="shared" si="730"/>
        <v>6370</v>
      </c>
      <c r="EM389" s="14">
        <f t="shared" si="731"/>
        <v>7250</v>
      </c>
      <c r="EN389" s="14">
        <f t="shared" si="732"/>
        <v>7250</v>
      </c>
      <c r="EO389" s="14">
        <f t="shared" si="733"/>
        <v>8930</v>
      </c>
      <c r="EP389" s="14">
        <f t="shared" si="734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  <c r="FF389" s="14">
        <f>INDEX(属性投放!$BP$6:$BP$85,(卡牌属性!$DU389-2)*20+卡牌属性!$DV389)</f>
        <v>115</v>
      </c>
      <c r="FG389" s="14">
        <f>INDEX(属性投放!$BP$6:$BP$85,(卡牌属性!$DU389-2)*20+卡牌属性!$DV389)</f>
        <v>115</v>
      </c>
      <c r="FH389" s="14">
        <f>INDEX(属性投放!$BP$6:$BP$85,(卡牌属性!$DU389-2)*20+卡牌属性!$DV389)</f>
        <v>115</v>
      </c>
      <c r="FI389" s="14">
        <f>INDEX(属性投放!$BP$6:$BP$85,(卡牌属性!$DU389-2)*20+卡牌属性!$DV389)</f>
        <v>115</v>
      </c>
      <c r="FJ389" s="14">
        <f>INDEX(属性投放!$BP$6:$BP$85,(卡牌属性!$DU389-2)*20+卡牌属性!$DV389)</f>
        <v>115</v>
      </c>
      <c r="FK389" s="14">
        <f>INDEX(属性投放!$BQ$6:$BQ$85,(卡牌属性!$DU389-2)*20+卡牌属性!$DV389)</f>
        <v>58</v>
      </c>
      <c r="FL389" s="14">
        <f>INDEX(属性投放!$BQ$6:$BQ$85,(卡牌属性!$DU389-2)*20+卡牌属性!$DV389)</f>
        <v>58</v>
      </c>
      <c r="FM389" s="14">
        <f>INDEX(属性投放!$BQ$6:$BQ$85,(卡牌属性!$DU389-2)*20+卡牌属性!$DV389)</f>
        <v>58</v>
      </c>
      <c r="FN389" s="14">
        <f>INDEX(属性投放!$BQ$6:$BQ$85,(卡牌属性!$DU389-2)*20+卡牌属性!$DV389)</f>
        <v>58</v>
      </c>
      <c r="FO389" s="14">
        <f>INDEX(属性投放!$BQ$6:$BQ$85,(卡牌属性!$DU389-2)*20+卡牌属性!$DV389)</f>
        <v>58</v>
      </c>
      <c r="FP389" s="14">
        <f>INDEX(属性投放!$BR$6:$BR$85,(卡牌属性!$DU389-2)*20+卡牌属性!$DV389)</f>
        <v>1150</v>
      </c>
      <c r="FQ389" s="14">
        <f>INDEX(属性投放!$BR$6:$BR$85,(卡牌属性!$DU389-2)*20+卡牌属性!$DV389)</f>
        <v>1150</v>
      </c>
      <c r="FR389" s="14">
        <f>INDEX(属性投放!$BR$6:$BR$85,(卡牌属性!$DU389-2)*20+卡牌属性!$DV389)</f>
        <v>1150</v>
      </c>
      <c r="FS389" s="14">
        <f>INDEX(属性投放!$BR$6:$BR$85,(卡牌属性!$DU389-2)*20+卡牌属性!$DV389)</f>
        <v>1150</v>
      </c>
      <c r="FT389" s="14">
        <f>INDEX(属性投放!$BR$6:$BR$85,(卡牌属性!$DU389-2)*20+卡牌属性!$DV389)</f>
        <v>1150</v>
      </c>
    </row>
    <row r="390" spans="31:176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35"/>
        <v>3</v>
      </c>
      <c r="AH390" s="14">
        <f t="shared" si="736"/>
        <v>1101023</v>
      </c>
      <c r="AI390" s="14" t="str">
        <f t="shared" si="737"/>
        <v>朱童6突</v>
      </c>
      <c r="AJ390" s="25" t="s">
        <v>162</v>
      </c>
      <c r="AK390" s="14">
        <v>67</v>
      </c>
      <c r="AL390" s="14">
        <f t="shared" si="738"/>
        <v>6</v>
      </c>
      <c r="AM390" s="14">
        <f>INDEX(属性投放!$DE$6:$DE$85,(卡牌属性!AG390-2)*20+卡牌属性!AL390)</f>
        <v>622</v>
      </c>
      <c r="AN390" s="14">
        <f t="shared" si="714"/>
        <v>622</v>
      </c>
      <c r="AO390" s="14">
        <f t="shared" si="714"/>
        <v>622</v>
      </c>
      <c r="AP390" s="14">
        <f t="shared" si="714"/>
        <v>622</v>
      </c>
      <c r="AQ390" s="14">
        <f t="shared" si="714"/>
        <v>622</v>
      </c>
      <c r="AR390" s="14">
        <f>INDEX(属性投放!$DF$6:$DF$85,(卡牌属性!AG390-2)*20+卡牌属性!AL390)</f>
        <v>268</v>
      </c>
      <c r="AS390" s="14">
        <f t="shared" si="715"/>
        <v>268</v>
      </c>
      <c r="AT390" s="14">
        <f t="shared" si="715"/>
        <v>268</v>
      </c>
      <c r="AU390" s="14">
        <f t="shared" si="715"/>
        <v>268</v>
      </c>
      <c r="AV390" s="14">
        <f t="shared" si="715"/>
        <v>268</v>
      </c>
      <c r="AW390" s="14">
        <f>INDEX(属性投放!$DG$6:$DG$85,(卡牌属性!AG390-2)*20+卡牌属性!AL390)</f>
        <v>3010</v>
      </c>
      <c r="AX390" s="14">
        <f t="shared" si="716"/>
        <v>3010</v>
      </c>
      <c r="AY390" s="14">
        <f t="shared" si="716"/>
        <v>3010</v>
      </c>
      <c r="AZ390" s="14">
        <f t="shared" si="716"/>
        <v>3010</v>
      </c>
      <c r="BA390" s="14">
        <f t="shared" si="716"/>
        <v>3010</v>
      </c>
      <c r="BB390" s="14">
        <f>INDEX(属性投放!$DK$6:$DK$85,(卡牌属性!AG390-2)*20+卡牌属性!AL390)</f>
        <v>32</v>
      </c>
      <c r="BC390" s="14">
        <f t="shared" si="717"/>
        <v>32</v>
      </c>
      <c r="BD390" s="14">
        <f t="shared" si="717"/>
        <v>32</v>
      </c>
      <c r="BE390" s="14">
        <f t="shared" si="717"/>
        <v>32</v>
      </c>
      <c r="BF390" s="14">
        <f t="shared" si="717"/>
        <v>32</v>
      </c>
      <c r="BG390" s="14">
        <f>INDEX(属性投放!$DL$6:$DL$85,(卡牌属性!AG390-2)*20+卡牌属性!AL390)</f>
        <v>16</v>
      </c>
      <c r="BH390" s="14">
        <f t="shared" si="718"/>
        <v>16</v>
      </c>
      <c r="BI390" s="14">
        <f t="shared" si="718"/>
        <v>16</v>
      </c>
      <c r="BJ390" s="14">
        <f t="shared" si="718"/>
        <v>16</v>
      </c>
      <c r="BK390" s="14">
        <f t="shared" si="718"/>
        <v>16</v>
      </c>
      <c r="BL390" s="14">
        <f>INDEX(属性投放!$DM$6:$DM$85,(卡牌属性!AG390-2)*20+卡牌属性!AL390)</f>
        <v>160</v>
      </c>
      <c r="BM390" s="14">
        <f t="shared" si="719"/>
        <v>160</v>
      </c>
      <c r="BN390" s="14">
        <f t="shared" si="719"/>
        <v>160</v>
      </c>
      <c r="BO390" s="14">
        <f t="shared" si="719"/>
        <v>160</v>
      </c>
      <c r="BP390" s="14">
        <f t="shared" si="719"/>
        <v>160</v>
      </c>
      <c r="BU390" s="13">
        <v>386</v>
      </c>
      <c r="BV390" s="13">
        <f t="shared" si="739"/>
        <v>20</v>
      </c>
      <c r="BW390" s="14">
        <f t="shared" si="740"/>
        <v>3</v>
      </c>
      <c r="BX390" s="14">
        <f t="shared" si="741"/>
        <v>1102020</v>
      </c>
      <c r="BY390" s="14" t="str">
        <f t="shared" si="742"/>
        <v>高顺6突</v>
      </c>
      <c r="BZ390" s="25" t="s">
        <v>162</v>
      </c>
      <c r="CA390" s="14">
        <v>2</v>
      </c>
      <c r="CB390" s="14">
        <f t="shared" si="743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674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674</v>
      </c>
      <c r="CN390" s="14">
        <f>INDEX(属性投放!$BD$6:$BD$85,(BW390-2)*20+CB390)</f>
        <v>120</v>
      </c>
      <c r="CQ390" s="13">
        <v>386</v>
      </c>
      <c r="CR390" s="13">
        <f t="shared" ref="CR390:CR453" si="751">MATCH(CQ390-1,$U$5:$U$36,1)</f>
        <v>8</v>
      </c>
      <c r="CS390" s="13">
        <f t="shared" ref="CS390:CS453" si="752">CQ390-(CR390-1)*52</f>
        <v>22</v>
      </c>
      <c r="CT390" s="14">
        <f t="shared" ref="CT390:CT453" si="753">INDEX($Q$6:$Q$36,CR390)</f>
        <v>4</v>
      </c>
      <c r="CU390" s="14">
        <f t="shared" ref="CU390:CU453" si="754">INDEX($N$6:$N$36,CR390)</f>
        <v>1102008</v>
      </c>
      <c r="CV390" s="14" t="str">
        <f>INDEX($O$6:$O$36,CR390)&amp;"-"&amp;INDEX(属性投放!$AB$7:$AB$36,CX390)&amp;"-魂火-"&amp;CZ390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701</v>
      </c>
      <c r="CZ390" s="14">
        <f>INDEX(属性投放!$AM$7:$AM$58,CS390)</f>
        <v>1</v>
      </c>
      <c r="DA390" s="14">
        <f t="shared" si="744"/>
        <v>22</v>
      </c>
      <c r="DB390" s="14">
        <f>INDEX(属性投放!$AN$7:$AN$58,DA390)</f>
        <v>75</v>
      </c>
      <c r="DC390" s="14" t="s">
        <v>702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703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704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5"/>
        <v>1102020</v>
      </c>
      <c r="DQ390" s="14" t="str">
        <f t="shared" si="746"/>
        <v>高顺6突</v>
      </c>
      <c r="DR390" s="14">
        <f t="shared" ref="DR390:DR453" si="755">INDEX(Y$6:Y$33,$BV390)</f>
        <v>6</v>
      </c>
      <c r="DS390" s="14">
        <f t="shared" ref="DS390:DS453" si="756">INDEX(Z$6:Z$33,$BV390)</f>
        <v>5</v>
      </c>
      <c r="DT390" s="14">
        <f t="shared" ref="DT390:DT453" si="757">INDEX(AA$6:AA$33,$BV390)</f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20"/>
        <v>1061</v>
      </c>
      <c r="EC390" s="14">
        <f t="shared" si="721"/>
        <v>1298</v>
      </c>
      <c r="ED390" s="14">
        <f t="shared" si="722"/>
        <v>1426</v>
      </c>
      <c r="EE390" s="14">
        <f t="shared" si="723"/>
        <v>1426</v>
      </c>
      <c r="EF390" s="14">
        <f t="shared" si="724"/>
        <v>1595</v>
      </c>
      <c r="EG390" s="14">
        <f t="shared" si="725"/>
        <v>430</v>
      </c>
      <c r="EH390" s="14">
        <f t="shared" si="726"/>
        <v>476</v>
      </c>
      <c r="EI390" s="14">
        <f t="shared" si="727"/>
        <v>476</v>
      </c>
      <c r="EJ390" s="14">
        <f t="shared" si="728"/>
        <v>576</v>
      </c>
      <c r="EK390" s="14">
        <f t="shared" si="729"/>
        <v>622</v>
      </c>
      <c r="EL390" s="14">
        <f t="shared" si="730"/>
        <v>8360</v>
      </c>
      <c r="EM390" s="14">
        <f t="shared" si="731"/>
        <v>9310</v>
      </c>
      <c r="EN390" s="14">
        <f t="shared" si="732"/>
        <v>9310</v>
      </c>
      <c r="EO390" s="14">
        <f t="shared" si="733"/>
        <v>11480</v>
      </c>
      <c r="EP390" s="14">
        <f t="shared" si="734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  <c r="FF390" s="14">
        <f>INDEX(属性投放!$BP$6:$BP$85,(卡牌属性!$DU390-2)*20+卡牌属性!$DV390)</f>
        <v>135</v>
      </c>
      <c r="FG390" s="14">
        <f>INDEX(属性投放!$BP$6:$BP$85,(卡牌属性!$DU390-2)*20+卡牌属性!$DV390)</f>
        <v>135</v>
      </c>
      <c r="FH390" s="14">
        <f>INDEX(属性投放!$BP$6:$BP$85,(卡牌属性!$DU390-2)*20+卡牌属性!$DV390)</f>
        <v>135</v>
      </c>
      <c r="FI390" s="14">
        <f>INDEX(属性投放!$BP$6:$BP$85,(卡牌属性!$DU390-2)*20+卡牌属性!$DV390)</f>
        <v>135</v>
      </c>
      <c r="FJ390" s="14">
        <f>INDEX(属性投放!$BP$6:$BP$85,(卡牌属性!$DU390-2)*20+卡牌属性!$DV390)</f>
        <v>135</v>
      </c>
      <c r="FK390" s="14">
        <f>INDEX(属性投放!$BQ$6:$BQ$85,(卡牌属性!$DU390-2)*20+卡牌属性!$DV390)</f>
        <v>68</v>
      </c>
      <c r="FL390" s="14">
        <f>INDEX(属性投放!$BQ$6:$BQ$85,(卡牌属性!$DU390-2)*20+卡牌属性!$DV390)</f>
        <v>68</v>
      </c>
      <c r="FM390" s="14">
        <f>INDEX(属性投放!$BQ$6:$BQ$85,(卡牌属性!$DU390-2)*20+卡牌属性!$DV390)</f>
        <v>68</v>
      </c>
      <c r="FN390" s="14">
        <f>INDEX(属性投放!$BQ$6:$BQ$85,(卡牌属性!$DU390-2)*20+卡牌属性!$DV390)</f>
        <v>68</v>
      </c>
      <c r="FO390" s="14">
        <f>INDEX(属性投放!$BQ$6:$BQ$85,(卡牌属性!$DU390-2)*20+卡牌属性!$DV390)</f>
        <v>68</v>
      </c>
      <c r="FP390" s="14">
        <f>INDEX(属性投放!$BR$6:$BR$85,(卡牌属性!$DU390-2)*20+卡牌属性!$DV390)</f>
        <v>1350</v>
      </c>
      <c r="FQ390" s="14">
        <f>INDEX(属性投放!$BR$6:$BR$85,(卡牌属性!$DU390-2)*20+卡牌属性!$DV390)</f>
        <v>1350</v>
      </c>
      <c r="FR390" s="14">
        <f>INDEX(属性投放!$BR$6:$BR$85,(卡牌属性!$DU390-2)*20+卡牌属性!$DV390)</f>
        <v>1350</v>
      </c>
      <c r="FS390" s="14">
        <f>INDEX(属性投放!$BR$6:$BR$85,(卡牌属性!$DU390-2)*20+卡牌属性!$DV390)</f>
        <v>1350</v>
      </c>
      <c r="FT390" s="14">
        <f>INDEX(属性投放!$BR$6:$BR$85,(卡牌属性!$DU390-2)*20+卡牌属性!$DV390)</f>
        <v>1350</v>
      </c>
    </row>
    <row r="391" spans="31:176" ht="16.5" x14ac:dyDescent="0.2">
      <c r="AE391" s="13">
        <v>387</v>
      </c>
      <c r="AF391" s="13">
        <f t="shared" si="750"/>
        <v>20</v>
      </c>
      <c r="AG391" s="13">
        <f t="shared" si="735"/>
        <v>3</v>
      </c>
      <c r="AH391" s="14">
        <f t="shared" si="736"/>
        <v>1101023</v>
      </c>
      <c r="AI391" s="14" t="str">
        <f t="shared" si="737"/>
        <v>朱童7突</v>
      </c>
      <c r="AJ391" s="25" t="s">
        <v>162</v>
      </c>
      <c r="AK391" s="14">
        <v>68</v>
      </c>
      <c r="AL391" s="14">
        <f t="shared" si="738"/>
        <v>7</v>
      </c>
      <c r="AM391" s="14">
        <f>INDEX(属性投放!$DE$6:$DE$85,(卡牌属性!AG391-2)*20+卡牌属性!AL391)</f>
        <v>1513</v>
      </c>
      <c r="AN391" s="14">
        <f t="shared" si="714"/>
        <v>1513</v>
      </c>
      <c r="AO391" s="14">
        <f t="shared" si="714"/>
        <v>1513</v>
      </c>
      <c r="AP391" s="14">
        <f t="shared" si="714"/>
        <v>1513</v>
      </c>
      <c r="AQ391" s="14">
        <f t="shared" si="714"/>
        <v>1513</v>
      </c>
      <c r="AR391" s="14">
        <f>INDEX(属性投放!$DF$6:$DF$85,(卡牌属性!AG391-2)*20+卡牌属性!AL391)</f>
        <v>714</v>
      </c>
      <c r="AS391" s="14">
        <f t="shared" si="715"/>
        <v>714</v>
      </c>
      <c r="AT391" s="14">
        <f t="shared" si="715"/>
        <v>714</v>
      </c>
      <c r="AU391" s="14">
        <f t="shared" si="715"/>
        <v>714</v>
      </c>
      <c r="AV391" s="14">
        <f t="shared" si="715"/>
        <v>714</v>
      </c>
      <c r="AW391" s="14">
        <f>INDEX(属性投放!$DG$6:$DG$85,(卡牌属性!AG391-2)*20+卡牌属性!AL391)</f>
        <v>7465</v>
      </c>
      <c r="AX391" s="14">
        <f t="shared" si="716"/>
        <v>7465</v>
      </c>
      <c r="AY391" s="14">
        <f t="shared" si="716"/>
        <v>7465</v>
      </c>
      <c r="AZ391" s="14">
        <f t="shared" si="716"/>
        <v>7465</v>
      </c>
      <c r="BA391" s="14">
        <f t="shared" si="716"/>
        <v>7465</v>
      </c>
      <c r="BB391" s="14">
        <f>INDEX(属性投放!$DK$6:$DK$85,(卡牌属性!AG391-2)*20+卡牌属性!AL391)</f>
        <v>52</v>
      </c>
      <c r="BC391" s="14">
        <f t="shared" si="717"/>
        <v>52</v>
      </c>
      <c r="BD391" s="14">
        <f t="shared" si="717"/>
        <v>52</v>
      </c>
      <c r="BE391" s="14">
        <f t="shared" si="717"/>
        <v>52</v>
      </c>
      <c r="BF391" s="14">
        <f t="shared" si="717"/>
        <v>52</v>
      </c>
      <c r="BG391" s="14">
        <f>INDEX(属性投放!$DL$6:$DL$85,(卡牌属性!AG391-2)*20+卡牌属性!AL391)</f>
        <v>26</v>
      </c>
      <c r="BH391" s="14">
        <f t="shared" si="718"/>
        <v>26</v>
      </c>
      <c r="BI391" s="14">
        <f t="shared" si="718"/>
        <v>26</v>
      </c>
      <c r="BJ391" s="14">
        <f t="shared" si="718"/>
        <v>26</v>
      </c>
      <c r="BK391" s="14">
        <f t="shared" si="718"/>
        <v>26</v>
      </c>
      <c r="BL391" s="14">
        <f>INDEX(属性投放!$DM$6:$DM$85,(卡牌属性!AG391-2)*20+卡牌属性!AL391)</f>
        <v>260</v>
      </c>
      <c r="BM391" s="14">
        <f t="shared" si="719"/>
        <v>260</v>
      </c>
      <c r="BN391" s="14">
        <f t="shared" si="719"/>
        <v>260</v>
      </c>
      <c r="BO391" s="14">
        <f t="shared" si="719"/>
        <v>260</v>
      </c>
      <c r="BP391" s="14">
        <f t="shared" si="719"/>
        <v>260</v>
      </c>
      <c r="BU391" s="13">
        <v>387</v>
      </c>
      <c r="BV391" s="13">
        <f t="shared" si="739"/>
        <v>20</v>
      </c>
      <c r="BW391" s="14">
        <f t="shared" si="740"/>
        <v>3</v>
      </c>
      <c r="BX391" s="14">
        <f t="shared" si="741"/>
        <v>1102020</v>
      </c>
      <c r="BY391" s="14" t="str">
        <f t="shared" si="742"/>
        <v>高顺7突</v>
      </c>
      <c r="BZ391" s="25" t="s">
        <v>162</v>
      </c>
      <c r="CA391" s="14">
        <v>2</v>
      </c>
      <c r="CB391" s="14">
        <f t="shared" si="743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674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674</v>
      </c>
      <c r="CN391" s="14">
        <f>INDEX(属性投放!$BD$6:$BD$85,(BW391-2)*20+CB391)</f>
        <v>150</v>
      </c>
      <c r="CQ391" s="13">
        <v>387</v>
      </c>
      <c r="CR391" s="13">
        <f t="shared" si="751"/>
        <v>8</v>
      </c>
      <c r="CS391" s="13">
        <f t="shared" si="752"/>
        <v>23</v>
      </c>
      <c r="CT391" s="14">
        <f t="shared" si="753"/>
        <v>4</v>
      </c>
      <c r="CU391" s="14">
        <f t="shared" si="754"/>
        <v>1102008</v>
      </c>
      <c r="CV391" s="14" t="str">
        <f>INDEX($O$6:$O$36,CR391)&amp;"-"&amp;INDEX(属性投放!$AB$7:$AB$36,CX391)&amp;"-魂火-"&amp;CZ391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701</v>
      </c>
      <c r="CZ391" s="14">
        <f>INDEX(属性投放!$AM$7:$AM$58,CS391)</f>
        <v>2</v>
      </c>
      <c r="DA391" s="14">
        <f t="shared" si="744"/>
        <v>23</v>
      </c>
      <c r="DB391" s="14">
        <f>INDEX(属性投放!$AN$7:$AN$58,DA391)</f>
        <v>77</v>
      </c>
      <c r="DC391" s="14" t="s">
        <v>702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703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704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5"/>
        <v>1102020</v>
      </c>
      <c r="DQ391" s="14" t="str">
        <f t="shared" si="746"/>
        <v>高顺7突</v>
      </c>
      <c r="DR391" s="14">
        <f t="shared" si="755"/>
        <v>6</v>
      </c>
      <c r="DS391" s="14">
        <f t="shared" si="756"/>
        <v>5</v>
      </c>
      <c r="DT391" s="14">
        <f t="shared" si="757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20"/>
        <v>1261</v>
      </c>
      <c r="EC391" s="14">
        <f t="shared" si="721"/>
        <v>1533</v>
      </c>
      <c r="ED391" s="14">
        <f t="shared" si="722"/>
        <v>1671</v>
      </c>
      <c r="EE391" s="14">
        <f t="shared" si="723"/>
        <v>1671</v>
      </c>
      <c r="EF391" s="14">
        <f t="shared" si="724"/>
        <v>1855</v>
      </c>
      <c r="EG391" s="14">
        <f t="shared" si="725"/>
        <v>528</v>
      </c>
      <c r="EH391" s="14">
        <f t="shared" si="726"/>
        <v>579</v>
      </c>
      <c r="EI391" s="14">
        <f t="shared" si="727"/>
        <v>579</v>
      </c>
      <c r="EJ391" s="14">
        <f t="shared" si="728"/>
        <v>694</v>
      </c>
      <c r="EK391" s="14">
        <f t="shared" si="729"/>
        <v>745</v>
      </c>
      <c r="EL391" s="14">
        <f t="shared" si="730"/>
        <v>10310</v>
      </c>
      <c r="EM391" s="14">
        <f t="shared" si="731"/>
        <v>11310</v>
      </c>
      <c r="EN391" s="14">
        <f t="shared" si="732"/>
        <v>11310</v>
      </c>
      <c r="EO391" s="14">
        <f t="shared" si="733"/>
        <v>13830</v>
      </c>
      <c r="EP391" s="14">
        <f t="shared" si="734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  <c r="FF391" s="14">
        <f>INDEX(属性投放!$BP$6:$BP$85,(卡牌属性!$DU391-2)*20+卡牌属性!$DV391)</f>
        <v>140</v>
      </c>
      <c r="FG391" s="14">
        <f>INDEX(属性投放!$BP$6:$BP$85,(卡牌属性!$DU391-2)*20+卡牌属性!$DV391)</f>
        <v>140</v>
      </c>
      <c r="FH391" s="14">
        <f>INDEX(属性投放!$BP$6:$BP$85,(卡牌属性!$DU391-2)*20+卡牌属性!$DV391)</f>
        <v>140</v>
      </c>
      <c r="FI391" s="14">
        <f>INDEX(属性投放!$BP$6:$BP$85,(卡牌属性!$DU391-2)*20+卡牌属性!$DV391)</f>
        <v>140</v>
      </c>
      <c r="FJ391" s="14">
        <f>INDEX(属性投放!$BP$6:$BP$85,(卡牌属性!$DU391-2)*20+卡牌属性!$DV391)</f>
        <v>140</v>
      </c>
      <c r="FK391" s="14">
        <f>INDEX(属性投放!$BQ$6:$BQ$85,(卡牌属性!$DU391-2)*20+卡牌属性!$DV391)</f>
        <v>70</v>
      </c>
      <c r="FL391" s="14">
        <f>INDEX(属性投放!$BQ$6:$BQ$85,(卡牌属性!$DU391-2)*20+卡牌属性!$DV391)</f>
        <v>70</v>
      </c>
      <c r="FM391" s="14">
        <f>INDEX(属性投放!$BQ$6:$BQ$85,(卡牌属性!$DU391-2)*20+卡牌属性!$DV391)</f>
        <v>70</v>
      </c>
      <c r="FN391" s="14">
        <f>INDEX(属性投放!$BQ$6:$BQ$85,(卡牌属性!$DU391-2)*20+卡牌属性!$DV391)</f>
        <v>70</v>
      </c>
      <c r="FO391" s="14">
        <f>INDEX(属性投放!$BQ$6:$BQ$85,(卡牌属性!$DU391-2)*20+卡牌属性!$DV391)</f>
        <v>70</v>
      </c>
      <c r="FP391" s="14">
        <f>INDEX(属性投放!$BR$6:$BR$85,(卡牌属性!$DU391-2)*20+卡牌属性!$DV391)</f>
        <v>1400</v>
      </c>
      <c r="FQ391" s="14">
        <f>INDEX(属性投放!$BR$6:$BR$85,(卡牌属性!$DU391-2)*20+卡牌属性!$DV391)</f>
        <v>1400</v>
      </c>
      <c r="FR391" s="14">
        <f>INDEX(属性投放!$BR$6:$BR$85,(卡牌属性!$DU391-2)*20+卡牌属性!$DV391)</f>
        <v>1400</v>
      </c>
      <c r="FS391" s="14">
        <f>INDEX(属性投放!$BR$6:$BR$85,(卡牌属性!$DU391-2)*20+卡牌属性!$DV391)</f>
        <v>1400</v>
      </c>
      <c r="FT391" s="14">
        <f>INDEX(属性投放!$BR$6:$BR$85,(卡牌属性!$DU391-2)*20+卡牌属性!$DV391)</f>
        <v>1400</v>
      </c>
    </row>
    <row r="392" spans="31:176" ht="16.5" x14ac:dyDescent="0.2">
      <c r="AE392" s="13">
        <v>388</v>
      </c>
      <c r="AF392" s="13">
        <f t="shared" si="750"/>
        <v>20</v>
      </c>
      <c r="AG392" s="13">
        <f t="shared" si="735"/>
        <v>3</v>
      </c>
      <c r="AH392" s="14">
        <f t="shared" si="736"/>
        <v>1101023</v>
      </c>
      <c r="AI392" s="14" t="str">
        <f t="shared" si="737"/>
        <v>朱童8突</v>
      </c>
      <c r="AJ392" s="25" t="s">
        <v>162</v>
      </c>
      <c r="AK392" s="14">
        <v>69</v>
      </c>
      <c r="AL392" s="14">
        <f t="shared" si="738"/>
        <v>8</v>
      </c>
      <c r="AM392" s="14">
        <f>INDEX(属性投放!$DE$6:$DE$85,(卡牌属性!AG392-2)*20+卡牌属性!AL392)</f>
        <v>1661</v>
      </c>
      <c r="AN392" s="14">
        <f t="shared" si="714"/>
        <v>1661</v>
      </c>
      <c r="AO392" s="14">
        <f t="shared" si="714"/>
        <v>1661</v>
      </c>
      <c r="AP392" s="14">
        <f t="shared" si="714"/>
        <v>1661</v>
      </c>
      <c r="AQ392" s="14">
        <f t="shared" si="714"/>
        <v>1661</v>
      </c>
      <c r="AR392" s="14">
        <f>INDEX(属性投放!$DF$6:$DF$85,(卡牌属性!AG392-2)*20+卡牌属性!AL392)</f>
        <v>789</v>
      </c>
      <c r="AS392" s="14">
        <f t="shared" si="715"/>
        <v>789</v>
      </c>
      <c r="AT392" s="14">
        <f t="shared" si="715"/>
        <v>789</v>
      </c>
      <c r="AU392" s="14">
        <f t="shared" si="715"/>
        <v>789</v>
      </c>
      <c r="AV392" s="14">
        <f t="shared" si="715"/>
        <v>789</v>
      </c>
      <c r="AW392" s="14">
        <f>INDEX(属性投放!$DG$6:$DG$85,(卡牌属性!AG392-2)*20+卡牌属性!AL392)</f>
        <v>8205</v>
      </c>
      <c r="AX392" s="14">
        <f t="shared" si="716"/>
        <v>8205</v>
      </c>
      <c r="AY392" s="14">
        <f t="shared" si="716"/>
        <v>8205</v>
      </c>
      <c r="AZ392" s="14">
        <f t="shared" si="716"/>
        <v>8205</v>
      </c>
      <c r="BA392" s="14">
        <f t="shared" si="716"/>
        <v>8205</v>
      </c>
      <c r="BB392" s="14">
        <f>INDEX(属性投放!$DK$6:$DK$85,(卡牌属性!AG392-2)*20+卡牌属性!AL392)</f>
        <v>52</v>
      </c>
      <c r="BC392" s="14">
        <f t="shared" si="717"/>
        <v>52</v>
      </c>
      <c r="BD392" s="14">
        <f t="shared" si="717"/>
        <v>52</v>
      </c>
      <c r="BE392" s="14">
        <f t="shared" si="717"/>
        <v>52</v>
      </c>
      <c r="BF392" s="14">
        <f t="shared" si="717"/>
        <v>52</v>
      </c>
      <c r="BG392" s="14">
        <f>INDEX(属性投放!$DL$6:$DL$85,(卡牌属性!AG392-2)*20+卡牌属性!AL392)</f>
        <v>26</v>
      </c>
      <c r="BH392" s="14">
        <f t="shared" si="718"/>
        <v>26</v>
      </c>
      <c r="BI392" s="14">
        <f t="shared" si="718"/>
        <v>26</v>
      </c>
      <c r="BJ392" s="14">
        <f t="shared" si="718"/>
        <v>26</v>
      </c>
      <c r="BK392" s="14">
        <f t="shared" si="718"/>
        <v>26</v>
      </c>
      <c r="BL392" s="14">
        <f>INDEX(属性投放!$DM$6:$DM$85,(卡牌属性!AG392-2)*20+卡牌属性!AL392)</f>
        <v>260</v>
      </c>
      <c r="BM392" s="14">
        <f t="shared" si="719"/>
        <v>260</v>
      </c>
      <c r="BN392" s="14">
        <f t="shared" si="719"/>
        <v>260</v>
      </c>
      <c r="BO392" s="14">
        <f t="shared" si="719"/>
        <v>260</v>
      </c>
      <c r="BP392" s="14">
        <f t="shared" si="719"/>
        <v>260</v>
      </c>
      <c r="BU392" s="13">
        <v>388</v>
      </c>
      <c r="BV392" s="13">
        <f t="shared" si="739"/>
        <v>20</v>
      </c>
      <c r="BW392" s="14">
        <f t="shared" si="740"/>
        <v>3</v>
      </c>
      <c r="BX392" s="14">
        <f t="shared" si="741"/>
        <v>1102020</v>
      </c>
      <c r="BY392" s="14" t="str">
        <f t="shared" si="742"/>
        <v>高顺8突</v>
      </c>
      <c r="BZ392" s="25" t="s">
        <v>162</v>
      </c>
      <c r="CA392" s="14">
        <v>2</v>
      </c>
      <c r="CB392" s="14">
        <f t="shared" si="743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674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674</v>
      </c>
      <c r="CN392" s="14">
        <f>INDEX(属性投放!$BD$6:$BD$85,(BW392-2)*20+CB392)</f>
        <v>150</v>
      </c>
      <c r="CQ392" s="13">
        <v>388</v>
      </c>
      <c r="CR392" s="13">
        <f t="shared" si="751"/>
        <v>8</v>
      </c>
      <c r="CS392" s="13">
        <f t="shared" si="752"/>
        <v>24</v>
      </c>
      <c r="CT392" s="14">
        <f t="shared" si="753"/>
        <v>4</v>
      </c>
      <c r="CU392" s="14">
        <f t="shared" si="754"/>
        <v>1102008</v>
      </c>
      <c r="CV392" s="14" t="str">
        <f>INDEX($O$6:$O$36,CR392)&amp;"-"&amp;INDEX(属性投放!$AB$7:$AB$36,CX392)&amp;"-魂火-"&amp;CZ392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701</v>
      </c>
      <c r="CZ392" s="14">
        <f>INDEX(属性投放!$AM$7:$AM$58,CS392)</f>
        <v>3</v>
      </c>
      <c r="DA392" s="14">
        <f t="shared" si="744"/>
        <v>24</v>
      </c>
      <c r="DB392" s="14">
        <f>INDEX(属性投放!$AN$7:$AN$58,DA392)</f>
        <v>80</v>
      </c>
      <c r="DC392" s="14" t="s">
        <v>702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703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704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5"/>
        <v>1102020</v>
      </c>
      <c r="DQ392" s="14" t="str">
        <f t="shared" si="746"/>
        <v>高顺8突</v>
      </c>
      <c r="DR392" s="14">
        <f t="shared" si="755"/>
        <v>6</v>
      </c>
      <c r="DS392" s="14">
        <f t="shared" si="756"/>
        <v>5</v>
      </c>
      <c r="DT392" s="14">
        <f t="shared" si="757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20"/>
        <v>1481</v>
      </c>
      <c r="EC392" s="14">
        <f t="shared" si="721"/>
        <v>1798</v>
      </c>
      <c r="ED392" s="14">
        <f t="shared" si="722"/>
        <v>1951</v>
      </c>
      <c r="EE392" s="14">
        <f t="shared" si="723"/>
        <v>1951</v>
      </c>
      <c r="EF392" s="14">
        <f t="shared" si="724"/>
        <v>2145</v>
      </c>
      <c r="EG392" s="14">
        <f t="shared" si="725"/>
        <v>638</v>
      </c>
      <c r="EH392" s="14">
        <f t="shared" si="726"/>
        <v>689</v>
      </c>
      <c r="EI392" s="14">
        <f t="shared" si="727"/>
        <v>689</v>
      </c>
      <c r="EJ392" s="14">
        <f t="shared" si="728"/>
        <v>829</v>
      </c>
      <c r="EK392" s="14">
        <f t="shared" si="729"/>
        <v>885</v>
      </c>
      <c r="EL392" s="14">
        <f t="shared" si="730"/>
        <v>12460</v>
      </c>
      <c r="EM392" s="14">
        <f t="shared" si="731"/>
        <v>13510</v>
      </c>
      <c r="EN392" s="14">
        <f t="shared" si="732"/>
        <v>13510</v>
      </c>
      <c r="EO392" s="14">
        <f t="shared" si="733"/>
        <v>16480</v>
      </c>
      <c r="EP392" s="14">
        <f t="shared" si="734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  <c r="FF392" s="14">
        <f>INDEX(属性投放!$BP$6:$BP$85,(卡牌属性!$DU392-2)*20+卡牌属性!$DV392)</f>
        <v>150</v>
      </c>
      <c r="FG392" s="14">
        <f>INDEX(属性投放!$BP$6:$BP$85,(卡牌属性!$DU392-2)*20+卡牌属性!$DV392)</f>
        <v>150</v>
      </c>
      <c r="FH392" s="14">
        <f>INDEX(属性投放!$BP$6:$BP$85,(卡牌属性!$DU392-2)*20+卡牌属性!$DV392)</f>
        <v>150</v>
      </c>
      <c r="FI392" s="14">
        <f>INDEX(属性投放!$BP$6:$BP$85,(卡牌属性!$DU392-2)*20+卡牌属性!$DV392)</f>
        <v>150</v>
      </c>
      <c r="FJ392" s="14">
        <f>INDEX(属性投放!$BP$6:$BP$85,(卡牌属性!$DU392-2)*20+卡牌属性!$DV392)</f>
        <v>150</v>
      </c>
      <c r="FK392" s="14">
        <f>INDEX(属性投放!$BQ$6:$BQ$85,(卡牌属性!$DU392-2)*20+卡牌属性!$DV392)</f>
        <v>75</v>
      </c>
      <c r="FL392" s="14">
        <f>INDEX(属性投放!$BQ$6:$BQ$85,(卡牌属性!$DU392-2)*20+卡牌属性!$DV392)</f>
        <v>75</v>
      </c>
      <c r="FM392" s="14">
        <f>INDEX(属性投放!$BQ$6:$BQ$85,(卡牌属性!$DU392-2)*20+卡牌属性!$DV392)</f>
        <v>75</v>
      </c>
      <c r="FN392" s="14">
        <f>INDEX(属性投放!$BQ$6:$BQ$85,(卡牌属性!$DU392-2)*20+卡牌属性!$DV392)</f>
        <v>75</v>
      </c>
      <c r="FO392" s="14">
        <f>INDEX(属性投放!$BQ$6:$BQ$85,(卡牌属性!$DU392-2)*20+卡牌属性!$DV392)</f>
        <v>75</v>
      </c>
      <c r="FP392" s="14">
        <f>INDEX(属性投放!$BR$6:$BR$85,(卡牌属性!$DU392-2)*20+卡牌属性!$DV392)</f>
        <v>1500</v>
      </c>
      <c r="FQ392" s="14">
        <f>INDEX(属性投放!$BR$6:$BR$85,(卡牌属性!$DU392-2)*20+卡牌属性!$DV392)</f>
        <v>1500</v>
      </c>
      <c r="FR392" s="14">
        <f>INDEX(属性投放!$BR$6:$BR$85,(卡牌属性!$DU392-2)*20+卡牌属性!$DV392)</f>
        <v>1500</v>
      </c>
      <c r="FS392" s="14">
        <f>INDEX(属性投放!$BR$6:$BR$85,(卡牌属性!$DU392-2)*20+卡牌属性!$DV392)</f>
        <v>1500</v>
      </c>
      <c r="FT392" s="14">
        <f>INDEX(属性投放!$BR$6:$BR$85,(卡牌属性!$DU392-2)*20+卡牌属性!$DV392)</f>
        <v>1500</v>
      </c>
    </row>
    <row r="393" spans="31:176" ht="16.5" x14ac:dyDescent="0.2">
      <c r="AE393" s="13">
        <v>389</v>
      </c>
      <c r="AF393" s="13">
        <f t="shared" si="750"/>
        <v>20</v>
      </c>
      <c r="AG393" s="13">
        <f t="shared" si="735"/>
        <v>3</v>
      </c>
      <c r="AH393" s="14">
        <f t="shared" si="736"/>
        <v>1101023</v>
      </c>
      <c r="AI393" s="14" t="str">
        <f t="shared" si="737"/>
        <v>朱童9突</v>
      </c>
      <c r="AJ393" s="25" t="s">
        <v>162</v>
      </c>
      <c r="AK393" s="14">
        <v>70</v>
      </c>
      <c r="AL393" s="14">
        <f t="shared" si="738"/>
        <v>9</v>
      </c>
      <c r="AM393" s="14">
        <f>INDEX(属性投放!$DE$6:$DE$85,(卡牌属性!AG393-2)*20+卡牌属性!AL393)</f>
        <v>1809</v>
      </c>
      <c r="AN393" s="14">
        <f t="shared" si="714"/>
        <v>1809</v>
      </c>
      <c r="AO393" s="14">
        <f t="shared" si="714"/>
        <v>1809</v>
      </c>
      <c r="AP393" s="14">
        <f t="shared" si="714"/>
        <v>1809</v>
      </c>
      <c r="AQ393" s="14">
        <f t="shared" si="714"/>
        <v>1809</v>
      </c>
      <c r="AR393" s="14">
        <f>INDEX(属性投放!$DF$6:$DF$85,(卡牌属性!AG393-2)*20+卡牌属性!AL393)</f>
        <v>864</v>
      </c>
      <c r="AS393" s="14">
        <f t="shared" si="715"/>
        <v>864</v>
      </c>
      <c r="AT393" s="14">
        <f t="shared" si="715"/>
        <v>864</v>
      </c>
      <c r="AU393" s="14">
        <f t="shared" si="715"/>
        <v>864</v>
      </c>
      <c r="AV393" s="14">
        <f t="shared" si="715"/>
        <v>864</v>
      </c>
      <c r="AW393" s="14">
        <f>INDEX(属性投放!$DG$6:$DG$85,(卡牌属性!AG393-2)*20+卡牌属性!AL393)</f>
        <v>8945</v>
      </c>
      <c r="AX393" s="14">
        <f t="shared" si="716"/>
        <v>8945</v>
      </c>
      <c r="AY393" s="14">
        <f t="shared" si="716"/>
        <v>8945</v>
      </c>
      <c r="AZ393" s="14">
        <f t="shared" si="716"/>
        <v>8945</v>
      </c>
      <c r="BA393" s="14">
        <f t="shared" si="716"/>
        <v>8945</v>
      </c>
      <c r="BB393" s="14">
        <f>INDEX(属性投放!$DK$6:$DK$85,(卡牌属性!AG393-2)*20+卡牌属性!AL393)</f>
        <v>52</v>
      </c>
      <c r="BC393" s="14">
        <f t="shared" si="717"/>
        <v>52</v>
      </c>
      <c r="BD393" s="14">
        <f t="shared" si="717"/>
        <v>52</v>
      </c>
      <c r="BE393" s="14">
        <f t="shared" si="717"/>
        <v>52</v>
      </c>
      <c r="BF393" s="14">
        <f t="shared" si="717"/>
        <v>52</v>
      </c>
      <c r="BG393" s="14">
        <f>INDEX(属性投放!$DL$6:$DL$85,(卡牌属性!AG393-2)*20+卡牌属性!AL393)</f>
        <v>26</v>
      </c>
      <c r="BH393" s="14">
        <f t="shared" si="718"/>
        <v>26</v>
      </c>
      <c r="BI393" s="14">
        <f t="shared" si="718"/>
        <v>26</v>
      </c>
      <c r="BJ393" s="14">
        <f t="shared" si="718"/>
        <v>26</v>
      </c>
      <c r="BK393" s="14">
        <f t="shared" si="718"/>
        <v>26</v>
      </c>
      <c r="BL393" s="14">
        <f>INDEX(属性投放!$DM$6:$DM$85,(卡牌属性!AG393-2)*20+卡牌属性!AL393)</f>
        <v>260</v>
      </c>
      <c r="BM393" s="14">
        <f t="shared" si="719"/>
        <v>260</v>
      </c>
      <c r="BN393" s="14">
        <f t="shared" si="719"/>
        <v>260</v>
      </c>
      <c r="BO393" s="14">
        <f t="shared" si="719"/>
        <v>260</v>
      </c>
      <c r="BP393" s="14">
        <f t="shared" si="719"/>
        <v>260</v>
      </c>
      <c r="BU393" s="13">
        <v>389</v>
      </c>
      <c r="BV393" s="13">
        <f t="shared" si="739"/>
        <v>20</v>
      </c>
      <c r="BW393" s="14">
        <f t="shared" si="740"/>
        <v>3</v>
      </c>
      <c r="BX393" s="14">
        <f t="shared" si="741"/>
        <v>1102020</v>
      </c>
      <c r="BY393" s="14" t="str">
        <f t="shared" si="742"/>
        <v>高顺9突</v>
      </c>
      <c r="BZ393" s="25" t="s">
        <v>162</v>
      </c>
      <c r="CA393" s="14">
        <v>2</v>
      </c>
      <c r="CB393" s="14">
        <f t="shared" si="743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674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674</v>
      </c>
      <c r="CN393" s="14">
        <f>INDEX(属性投放!$BD$6:$BD$85,(BW393-2)*20+CB393)</f>
        <v>150</v>
      </c>
      <c r="CQ393" s="13">
        <v>389</v>
      </c>
      <c r="CR393" s="13">
        <f t="shared" si="751"/>
        <v>8</v>
      </c>
      <c r="CS393" s="13">
        <f t="shared" si="752"/>
        <v>25</v>
      </c>
      <c r="CT393" s="14">
        <f t="shared" si="753"/>
        <v>4</v>
      </c>
      <c r="CU393" s="14">
        <f t="shared" si="754"/>
        <v>1102008</v>
      </c>
      <c r="CV393" s="14" t="str">
        <f>INDEX($O$6:$O$36,CR393)&amp;"-"&amp;INDEX(属性投放!$AB$7:$AB$36,CX393)&amp;"-魂火-"&amp;CZ393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701</v>
      </c>
      <c r="CZ393" s="14">
        <f>INDEX(属性投放!$AM$7:$AM$58,CS393)</f>
        <v>1</v>
      </c>
      <c r="DA393" s="14">
        <f t="shared" si="744"/>
        <v>25</v>
      </c>
      <c r="DB393" s="14">
        <f>INDEX(属性投放!$AN$7:$AN$58,DA393)</f>
        <v>82</v>
      </c>
      <c r="DC393" s="14" t="s">
        <v>702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703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704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5"/>
        <v>1102020</v>
      </c>
      <c r="DQ393" s="14" t="str">
        <f t="shared" si="746"/>
        <v>高顺9突</v>
      </c>
      <c r="DR393" s="14">
        <f t="shared" si="755"/>
        <v>6</v>
      </c>
      <c r="DS393" s="14">
        <f t="shared" si="756"/>
        <v>5</v>
      </c>
      <c r="DT393" s="14">
        <f t="shared" si="757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20"/>
        <v>1711</v>
      </c>
      <c r="EC393" s="14">
        <f t="shared" si="721"/>
        <v>2073</v>
      </c>
      <c r="ED393" s="14">
        <f t="shared" si="722"/>
        <v>2241</v>
      </c>
      <c r="EE393" s="14">
        <f t="shared" si="723"/>
        <v>2241</v>
      </c>
      <c r="EF393" s="14">
        <f t="shared" si="724"/>
        <v>2445</v>
      </c>
      <c r="EG393" s="14">
        <f t="shared" si="725"/>
        <v>753</v>
      </c>
      <c r="EH393" s="14">
        <f t="shared" si="726"/>
        <v>804</v>
      </c>
      <c r="EI393" s="14">
        <f t="shared" si="727"/>
        <v>804</v>
      </c>
      <c r="EJ393" s="14">
        <f t="shared" si="728"/>
        <v>969</v>
      </c>
      <c r="EK393" s="14">
        <f t="shared" si="729"/>
        <v>1030</v>
      </c>
      <c r="EL393" s="14">
        <f t="shared" si="730"/>
        <v>14710</v>
      </c>
      <c r="EM393" s="14">
        <f t="shared" si="731"/>
        <v>15810</v>
      </c>
      <c r="EN393" s="14">
        <f t="shared" si="732"/>
        <v>15810</v>
      </c>
      <c r="EO393" s="14">
        <f t="shared" si="733"/>
        <v>19230</v>
      </c>
      <c r="EP393" s="14">
        <f t="shared" si="734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  <c r="FF393" s="14">
        <f>INDEX(属性投放!$BP$6:$BP$85,(卡牌属性!$DU393-2)*20+卡牌属性!$DV393)</f>
        <v>200</v>
      </c>
      <c r="FG393" s="14">
        <f>INDEX(属性投放!$BP$6:$BP$85,(卡牌属性!$DU393-2)*20+卡牌属性!$DV393)</f>
        <v>200</v>
      </c>
      <c r="FH393" s="14">
        <f>INDEX(属性投放!$BP$6:$BP$85,(卡牌属性!$DU393-2)*20+卡牌属性!$DV393)</f>
        <v>200</v>
      </c>
      <c r="FI393" s="14">
        <f>INDEX(属性投放!$BP$6:$BP$85,(卡牌属性!$DU393-2)*20+卡牌属性!$DV393)</f>
        <v>200</v>
      </c>
      <c r="FJ393" s="14">
        <f>INDEX(属性投放!$BP$6:$BP$85,(卡牌属性!$DU393-2)*20+卡牌属性!$DV393)</f>
        <v>200</v>
      </c>
      <c r="FK393" s="14">
        <f>INDEX(属性投放!$BQ$6:$BQ$85,(卡牌属性!$DU393-2)*20+卡牌属性!$DV393)</f>
        <v>100</v>
      </c>
      <c r="FL393" s="14">
        <f>INDEX(属性投放!$BQ$6:$BQ$85,(卡牌属性!$DU393-2)*20+卡牌属性!$DV393)</f>
        <v>100</v>
      </c>
      <c r="FM393" s="14">
        <f>INDEX(属性投放!$BQ$6:$BQ$85,(卡牌属性!$DU393-2)*20+卡牌属性!$DV393)</f>
        <v>100</v>
      </c>
      <c r="FN393" s="14">
        <f>INDEX(属性投放!$BQ$6:$BQ$85,(卡牌属性!$DU393-2)*20+卡牌属性!$DV393)</f>
        <v>100</v>
      </c>
      <c r="FO393" s="14">
        <f>INDEX(属性投放!$BQ$6:$BQ$85,(卡牌属性!$DU393-2)*20+卡牌属性!$DV393)</f>
        <v>100</v>
      </c>
      <c r="FP393" s="14">
        <f>INDEX(属性投放!$BR$6:$BR$85,(卡牌属性!$DU393-2)*20+卡牌属性!$DV393)</f>
        <v>2000</v>
      </c>
      <c r="FQ393" s="14">
        <f>INDEX(属性投放!$BR$6:$BR$85,(卡牌属性!$DU393-2)*20+卡牌属性!$DV393)</f>
        <v>2000</v>
      </c>
      <c r="FR393" s="14">
        <f>INDEX(属性投放!$BR$6:$BR$85,(卡牌属性!$DU393-2)*20+卡牌属性!$DV393)</f>
        <v>2000</v>
      </c>
      <c r="FS393" s="14">
        <f>INDEX(属性投放!$BR$6:$BR$85,(卡牌属性!$DU393-2)*20+卡牌属性!$DV393)</f>
        <v>2000</v>
      </c>
      <c r="FT393" s="14">
        <f>INDEX(属性投放!$BR$6:$BR$85,(卡牌属性!$DU393-2)*20+卡牌属性!$DV393)</f>
        <v>2000</v>
      </c>
    </row>
    <row r="394" spans="31:176" ht="16.5" x14ac:dyDescent="0.2">
      <c r="AE394" s="13">
        <v>390</v>
      </c>
      <c r="AF394" s="13">
        <f t="shared" si="750"/>
        <v>20</v>
      </c>
      <c r="AG394" s="13">
        <f t="shared" si="735"/>
        <v>3</v>
      </c>
      <c r="AH394" s="14">
        <f t="shared" si="736"/>
        <v>1101023</v>
      </c>
      <c r="AI394" s="14" t="str">
        <f t="shared" si="737"/>
        <v>朱童10突</v>
      </c>
      <c r="AJ394" s="25" t="s">
        <v>162</v>
      </c>
      <c r="AK394" s="14">
        <v>71</v>
      </c>
      <c r="AL394" s="14">
        <f t="shared" si="738"/>
        <v>10</v>
      </c>
      <c r="AM394" s="14">
        <f>INDEX(属性投放!$DE$6:$DE$85,(卡牌属性!AG394-2)*20+卡牌属性!AL394)</f>
        <v>2737</v>
      </c>
      <c r="AN394" s="14">
        <f t="shared" si="714"/>
        <v>2737</v>
      </c>
      <c r="AO394" s="14">
        <f t="shared" si="714"/>
        <v>2737</v>
      </c>
      <c r="AP394" s="14">
        <f t="shared" si="714"/>
        <v>2737</v>
      </c>
      <c r="AQ394" s="14">
        <f t="shared" si="714"/>
        <v>2737</v>
      </c>
      <c r="AR394" s="14">
        <f>INDEX(属性投放!$DF$6:$DF$85,(卡牌属性!AG394-2)*20+卡牌属性!AL394)</f>
        <v>1329</v>
      </c>
      <c r="AS394" s="14">
        <f t="shared" si="715"/>
        <v>1329</v>
      </c>
      <c r="AT394" s="14">
        <f t="shared" si="715"/>
        <v>1329</v>
      </c>
      <c r="AU394" s="14">
        <f t="shared" si="715"/>
        <v>1329</v>
      </c>
      <c r="AV394" s="14">
        <f t="shared" si="715"/>
        <v>1329</v>
      </c>
      <c r="AW394" s="14">
        <f>INDEX(属性投放!$DG$6:$DG$85,(卡牌属性!AG394-2)*20+卡牌属性!AL394)</f>
        <v>13585</v>
      </c>
      <c r="AX394" s="14">
        <f t="shared" si="716"/>
        <v>13585</v>
      </c>
      <c r="AY394" s="14">
        <f t="shared" si="716"/>
        <v>13585</v>
      </c>
      <c r="AZ394" s="14">
        <f t="shared" si="716"/>
        <v>13585</v>
      </c>
      <c r="BA394" s="14">
        <f t="shared" si="716"/>
        <v>13585</v>
      </c>
      <c r="BB394" s="14">
        <f>INDEX(属性投放!$DK$6:$DK$85,(卡牌属性!AG394-2)*20+卡牌属性!AL394)</f>
        <v>111</v>
      </c>
      <c r="BC394" s="14">
        <f t="shared" si="717"/>
        <v>111</v>
      </c>
      <c r="BD394" s="14">
        <f t="shared" si="717"/>
        <v>111</v>
      </c>
      <c r="BE394" s="14">
        <f t="shared" si="717"/>
        <v>111</v>
      </c>
      <c r="BF394" s="14">
        <f t="shared" si="717"/>
        <v>111</v>
      </c>
      <c r="BG394" s="14">
        <f>INDEX(属性投放!$DL$6:$DL$85,(卡牌属性!AG394-2)*20+卡牌属性!AL394)</f>
        <v>56</v>
      </c>
      <c r="BH394" s="14">
        <f t="shared" si="718"/>
        <v>56</v>
      </c>
      <c r="BI394" s="14">
        <f t="shared" si="718"/>
        <v>56</v>
      </c>
      <c r="BJ394" s="14">
        <f t="shared" si="718"/>
        <v>56</v>
      </c>
      <c r="BK394" s="14">
        <f t="shared" si="718"/>
        <v>56</v>
      </c>
      <c r="BL394" s="14">
        <f>INDEX(属性投放!$DM$6:$DM$85,(卡牌属性!AG394-2)*20+卡牌属性!AL394)</f>
        <v>555</v>
      </c>
      <c r="BM394" s="14">
        <f t="shared" si="719"/>
        <v>555</v>
      </c>
      <c r="BN394" s="14">
        <f t="shared" si="719"/>
        <v>555</v>
      </c>
      <c r="BO394" s="14">
        <f t="shared" si="719"/>
        <v>555</v>
      </c>
      <c r="BP394" s="14">
        <f t="shared" si="719"/>
        <v>555</v>
      </c>
      <c r="BU394" s="13">
        <v>390</v>
      </c>
      <c r="BV394" s="13">
        <f t="shared" si="739"/>
        <v>20</v>
      </c>
      <c r="BW394" s="14">
        <f t="shared" si="740"/>
        <v>3</v>
      </c>
      <c r="BX394" s="14">
        <f t="shared" si="741"/>
        <v>1102020</v>
      </c>
      <c r="BY394" s="14" t="str">
        <f t="shared" si="742"/>
        <v>高顺10突</v>
      </c>
      <c r="BZ394" s="25" t="s">
        <v>162</v>
      </c>
      <c r="CA394" s="14">
        <v>2</v>
      </c>
      <c r="CB394" s="14">
        <f t="shared" si="743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674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674</v>
      </c>
      <c r="CN394" s="14">
        <f>INDEX(属性投放!$BD$6:$BD$85,(BW394-2)*20+CB394)</f>
        <v>200</v>
      </c>
      <c r="CQ394" s="13">
        <v>390</v>
      </c>
      <c r="CR394" s="13">
        <f t="shared" si="751"/>
        <v>8</v>
      </c>
      <c r="CS394" s="13">
        <f t="shared" si="752"/>
        <v>26</v>
      </c>
      <c r="CT394" s="14">
        <f t="shared" si="753"/>
        <v>4</v>
      </c>
      <c r="CU394" s="14">
        <f t="shared" si="754"/>
        <v>1102008</v>
      </c>
      <c r="CV394" s="14" t="str">
        <f>INDEX($O$6:$O$36,CR394)&amp;"-"&amp;INDEX(属性投放!$AB$7:$AB$36,CX394)&amp;"-魂火-"&amp;CZ394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701</v>
      </c>
      <c r="CZ394" s="14">
        <f>INDEX(属性投放!$AM$7:$AM$58,CS394)</f>
        <v>2</v>
      </c>
      <c r="DA394" s="14">
        <f t="shared" si="744"/>
        <v>26</v>
      </c>
      <c r="DB394" s="14">
        <f>INDEX(属性投放!$AN$7:$AN$58,DA394)</f>
        <v>85</v>
      </c>
      <c r="DC394" s="14" t="s">
        <v>702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703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704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5"/>
        <v>1102020</v>
      </c>
      <c r="DQ394" s="14" t="str">
        <f t="shared" si="746"/>
        <v>高顺10突</v>
      </c>
      <c r="DR394" s="14">
        <f t="shared" si="755"/>
        <v>6</v>
      </c>
      <c r="DS394" s="14">
        <f t="shared" si="756"/>
        <v>5</v>
      </c>
      <c r="DT394" s="14">
        <f t="shared" si="757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20"/>
        <v>2039</v>
      </c>
      <c r="EC394" s="14">
        <f t="shared" si="721"/>
        <v>2473</v>
      </c>
      <c r="ED394" s="14">
        <f t="shared" si="722"/>
        <v>2665</v>
      </c>
      <c r="EE394" s="14">
        <f t="shared" si="723"/>
        <v>2665</v>
      </c>
      <c r="EF394" s="14">
        <f t="shared" si="724"/>
        <v>2885</v>
      </c>
      <c r="EG394" s="14">
        <f t="shared" si="725"/>
        <v>917</v>
      </c>
      <c r="EH394" s="14">
        <f t="shared" si="726"/>
        <v>968</v>
      </c>
      <c r="EI394" s="14">
        <f t="shared" si="727"/>
        <v>968</v>
      </c>
      <c r="EJ394" s="14">
        <f t="shared" si="728"/>
        <v>1173</v>
      </c>
      <c r="EK394" s="14">
        <f t="shared" si="729"/>
        <v>1242</v>
      </c>
      <c r="EL394" s="14">
        <f t="shared" si="730"/>
        <v>17910</v>
      </c>
      <c r="EM394" s="14">
        <f t="shared" si="731"/>
        <v>19090</v>
      </c>
      <c r="EN394" s="14">
        <f t="shared" si="732"/>
        <v>19090</v>
      </c>
      <c r="EO394" s="14">
        <f t="shared" si="733"/>
        <v>23230</v>
      </c>
      <c r="EP394" s="14">
        <f t="shared" si="734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  <c r="FF394" s="14">
        <f>INDEX(属性投放!$BP$6:$BP$85,(卡牌属性!$DU394-2)*20+卡牌属性!$DV394)</f>
        <v>225</v>
      </c>
      <c r="FG394" s="14">
        <f>INDEX(属性投放!$BP$6:$BP$85,(卡牌属性!$DU394-2)*20+卡牌属性!$DV394)</f>
        <v>225</v>
      </c>
      <c r="FH394" s="14">
        <f>INDEX(属性投放!$BP$6:$BP$85,(卡牌属性!$DU394-2)*20+卡牌属性!$DV394)</f>
        <v>225</v>
      </c>
      <c r="FI394" s="14">
        <f>INDEX(属性投放!$BP$6:$BP$85,(卡牌属性!$DU394-2)*20+卡牌属性!$DV394)</f>
        <v>225</v>
      </c>
      <c r="FJ394" s="14">
        <f>INDEX(属性投放!$BP$6:$BP$85,(卡牌属性!$DU394-2)*20+卡牌属性!$DV394)</f>
        <v>225</v>
      </c>
      <c r="FK394" s="14">
        <f>INDEX(属性投放!$BQ$6:$BQ$85,(卡牌属性!$DU394-2)*20+卡牌属性!$DV394)</f>
        <v>113</v>
      </c>
      <c r="FL394" s="14">
        <f>INDEX(属性投放!$BQ$6:$BQ$85,(卡牌属性!$DU394-2)*20+卡牌属性!$DV394)</f>
        <v>113</v>
      </c>
      <c r="FM394" s="14">
        <f>INDEX(属性投放!$BQ$6:$BQ$85,(卡牌属性!$DU394-2)*20+卡牌属性!$DV394)</f>
        <v>113</v>
      </c>
      <c r="FN394" s="14">
        <f>INDEX(属性投放!$BQ$6:$BQ$85,(卡牌属性!$DU394-2)*20+卡牌属性!$DV394)</f>
        <v>113</v>
      </c>
      <c r="FO394" s="14">
        <f>INDEX(属性投放!$BQ$6:$BQ$85,(卡牌属性!$DU394-2)*20+卡牌属性!$DV394)</f>
        <v>113</v>
      </c>
      <c r="FP394" s="14">
        <f>INDEX(属性投放!$BR$6:$BR$85,(卡牌属性!$DU394-2)*20+卡牌属性!$DV394)</f>
        <v>2250</v>
      </c>
      <c r="FQ394" s="14">
        <f>INDEX(属性投放!$BR$6:$BR$85,(卡牌属性!$DU394-2)*20+卡牌属性!$DV394)</f>
        <v>2250</v>
      </c>
      <c r="FR394" s="14">
        <f>INDEX(属性投放!$BR$6:$BR$85,(卡牌属性!$DU394-2)*20+卡牌属性!$DV394)</f>
        <v>2250</v>
      </c>
      <c r="FS394" s="14">
        <f>INDEX(属性投放!$BR$6:$BR$85,(卡牌属性!$DU394-2)*20+卡牌属性!$DV394)</f>
        <v>2250</v>
      </c>
      <c r="FT394" s="14">
        <f>INDEX(属性投放!$BR$6:$BR$85,(卡牌属性!$DU394-2)*20+卡牌属性!$DV394)</f>
        <v>2250</v>
      </c>
    </row>
    <row r="395" spans="31:176" ht="16.5" x14ac:dyDescent="0.2">
      <c r="AE395" s="13">
        <v>391</v>
      </c>
      <c r="AF395" s="13">
        <f t="shared" si="750"/>
        <v>20</v>
      </c>
      <c r="AG395" s="13">
        <f t="shared" si="735"/>
        <v>3</v>
      </c>
      <c r="AH395" s="14">
        <f t="shared" si="736"/>
        <v>1101023</v>
      </c>
      <c r="AI395" s="14" t="str">
        <f t="shared" si="737"/>
        <v>朱童11突</v>
      </c>
      <c r="AJ395" s="25" t="s">
        <v>162</v>
      </c>
      <c r="AK395" s="14">
        <v>72</v>
      </c>
      <c r="AL395" s="14">
        <f t="shared" si="738"/>
        <v>11</v>
      </c>
      <c r="AM395" s="14">
        <f>INDEX(属性投放!$DE$6:$DE$85,(卡牌属性!AG395-2)*20+卡牌属性!AL395)</f>
        <v>3056</v>
      </c>
      <c r="AN395" s="14">
        <f t="shared" si="714"/>
        <v>3056</v>
      </c>
      <c r="AO395" s="14">
        <f t="shared" si="714"/>
        <v>3056</v>
      </c>
      <c r="AP395" s="14">
        <f t="shared" si="714"/>
        <v>3056</v>
      </c>
      <c r="AQ395" s="14">
        <f t="shared" si="714"/>
        <v>3056</v>
      </c>
      <c r="AR395" s="14">
        <f>INDEX(属性投放!$DF$6:$DF$85,(卡牌属性!AG395-2)*20+卡牌属性!AL395)</f>
        <v>1488</v>
      </c>
      <c r="AS395" s="14">
        <f t="shared" si="715"/>
        <v>1488</v>
      </c>
      <c r="AT395" s="14">
        <f t="shared" si="715"/>
        <v>1488</v>
      </c>
      <c r="AU395" s="14">
        <f t="shared" si="715"/>
        <v>1488</v>
      </c>
      <c r="AV395" s="14">
        <f t="shared" si="715"/>
        <v>1488</v>
      </c>
      <c r="AW395" s="14">
        <f>INDEX(属性投放!$DG$6:$DG$85,(卡牌属性!AG395-2)*20+卡牌属性!AL395)</f>
        <v>15180</v>
      </c>
      <c r="AX395" s="14">
        <f t="shared" si="716"/>
        <v>15180</v>
      </c>
      <c r="AY395" s="14">
        <f t="shared" si="716"/>
        <v>15180</v>
      </c>
      <c r="AZ395" s="14">
        <f t="shared" si="716"/>
        <v>15180</v>
      </c>
      <c r="BA395" s="14">
        <f t="shared" si="716"/>
        <v>15180</v>
      </c>
      <c r="BB395" s="14">
        <f>INDEX(属性投放!$DK$6:$DK$85,(卡牌属性!AG395-2)*20+卡牌属性!AL395)</f>
        <v>111</v>
      </c>
      <c r="BC395" s="14">
        <f t="shared" si="717"/>
        <v>111</v>
      </c>
      <c r="BD395" s="14">
        <f t="shared" si="717"/>
        <v>111</v>
      </c>
      <c r="BE395" s="14">
        <f t="shared" si="717"/>
        <v>111</v>
      </c>
      <c r="BF395" s="14">
        <f t="shared" si="717"/>
        <v>111</v>
      </c>
      <c r="BG395" s="14">
        <f>INDEX(属性投放!$DL$6:$DL$85,(卡牌属性!AG395-2)*20+卡牌属性!AL395)</f>
        <v>56</v>
      </c>
      <c r="BH395" s="14">
        <f t="shared" si="718"/>
        <v>56</v>
      </c>
      <c r="BI395" s="14">
        <f t="shared" si="718"/>
        <v>56</v>
      </c>
      <c r="BJ395" s="14">
        <f t="shared" si="718"/>
        <v>56</v>
      </c>
      <c r="BK395" s="14">
        <f t="shared" si="718"/>
        <v>56</v>
      </c>
      <c r="BL395" s="14">
        <f>INDEX(属性投放!$DM$6:$DM$85,(卡牌属性!AG395-2)*20+卡牌属性!AL395)</f>
        <v>555</v>
      </c>
      <c r="BM395" s="14">
        <f t="shared" si="719"/>
        <v>555</v>
      </c>
      <c r="BN395" s="14">
        <f t="shared" si="719"/>
        <v>555</v>
      </c>
      <c r="BO395" s="14">
        <f t="shared" si="719"/>
        <v>555</v>
      </c>
      <c r="BP395" s="14">
        <f t="shared" si="719"/>
        <v>555</v>
      </c>
      <c r="BU395" s="13">
        <v>391</v>
      </c>
      <c r="BV395" s="13">
        <f t="shared" si="739"/>
        <v>20</v>
      </c>
      <c r="BW395" s="14">
        <f t="shared" si="740"/>
        <v>3</v>
      </c>
      <c r="BX395" s="14">
        <f t="shared" si="741"/>
        <v>1102020</v>
      </c>
      <c r="BY395" s="14" t="str">
        <f t="shared" si="742"/>
        <v>高顺11突</v>
      </c>
      <c r="BZ395" s="25" t="s">
        <v>162</v>
      </c>
      <c r="CA395" s="14">
        <v>2</v>
      </c>
      <c r="CB395" s="14">
        <f t="shared" si="743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674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674</v>
      </c>
      <c r="CN395" s="14">
        <f>INDEX(属性投放!$BD$6:$BD$85,(BW395-2)*20+CB395)</f>
        <v>200</v>
      </c>
      <c r="CQ395" s="13">
        <v>391</v>
      </c>
      <c r="CR395" s="13">
        <f t="shared" si="751"/>
        <v>8</v>
      </c>
      <c r="CS395" s="13">
        <f t="shared" si="752"/>
        <v>27</v>
      </c>
      <c r="CT395" s="14">
        <f t="shared" si="753"/>
        <v>4</v>
      </c>
      <c r="CU395" s="14">
        <f t="shared" si="754"/>
        <v>1102008</v>
      </c>
      <c r="CV395" s="14" t="str">
        <f>INDEX($O$6:$O$36,CR395)&amp;"-"&amp;INDEX(属性投放!$AB$7:$AB$36,CX395)&amp;"-魂火-"&amp;CZ395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701</v>
      </c>
      <c r="CZ395" s="14">
        <f>INDEX(属性投放!$AM$7:$AM$58,CS395)</f>
        <v>3</v>
      </c>
      <c r="DA395" s="14">
        <f t="shared" si="744"/>
        <v>27</v>
      </c>
      <c r="DB395" s="14">
        <f>INDEX(属性投放!$AN$7:$AN$58,DA395)</f>
        <v>87</v>
      </c>
      <c r="DC395" s="14" t="s">
        <v>702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703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704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5"/>
        <v>1102020</v>
      </c>
      <c r="DQ395" s="14" t="str">
        <f t="shared" si="746"/>
        <v>高顺11突</v>
      </c>
      <c r="DR395" s="14">
        <f t="shared" si="755"/>
        <v>6</v>
      </c>
      <c r="DS395" s="14">
        <f t="shared" si="756"/>
        <v>5</v>
      </c>
      <c r="DT395" s="14">
        <f t="shared" si="757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20"/>
        <v>2411</v>
      </c>
      <c r="EC395" s="14">
        <f t="shared" si="721"/>
        <v>2908</v>
      </c>
      <c r="ED395" s="14">
        <f t="shared" si="722"/>
        <v>3135</v>
      </c>
      <c r="EE395" s="14">
        <f t="shared" si="723"/>
        <v>3135</v>
      </c>
      <c r="EF395" s="14">
        <f t="shared" si="724"/>
        <v>3390</v>
      </c>
      <c r="EG395" s="14">
        <f t="shared" si="725"/>
        <v>1100</v>
      </c>
      <c r="EH395" s="14">
        <f t="shared" si="726"/>
        <v>1158</v>
      </c>
      <c r="EI395" s="14">
        <f t="shared" si="727"/>
        <v>1158</v>
      </c>
      <c r="EJ395" s="14">
        <f t="shared" si="728"/>
        <v>1391</v>
      </c>
      <c r="EK395" s="14">
        <f t="shared" si="729"/>
        <v>1481</v>
      </c>
      <c r="EL395" s="14">
        <f t="shared" si="730"/>
        <v>21560</v>
      </c>
      <c r="EM395" s="14">
        <f t="shared" si="731"/>
        <v>22810</v>
      </c>
      <c r="EN395" s="14">
        <f t="shared" si="732"/>
        <v>22810</v>
      </c>
      <c r="EO395" s="14">
        <f t="shared" si="733"/>
        <v>27580</v>
      </c>
      <c r="EP395" s="14">
        <f t="shared" si="734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  <c r="FF395" s="14">
        <f>INDEX(属性投放!$BP$6:$BP$85,(卡牌属性!$DU395-2)*20+卡牌属性!$DV395)</f>
        <v>280</v>
      </c>
      <c r="FG395" s="14">
        <f>INDEX(属性投放!$BP$6:$BP$85,(卡牌属性!$DU395-2)*20+卡牌属性!$DV395)</f>
        <v>280</v>
      </c>
      <c r="FH395" s="14">
        <f>INDEX(属性投放!$BP$6:$BP$85,(卡牌属性!$DU395-2)*20+卡牌属性!$DV395)</f>
        <v>280</v>
      </c>
      <c r="FI395" s="14">
        <f>INDEX(属性投放!$BP$6:$BP$85,(卡牌属性!$DU395-2)*20+卡牌属性!$DV395)</f>
        <v>280</v>
      </c>
      <c r="FJ395" s="14">
        <f>INDEX(属性投放!$BP$6:$BP$85,(卡牌属性!$DU395-2)*20+卡牌属性!$DV395)</f>
        <v>280</v>
      </c>
      <c r="FK395" s="14">
        <f>INDEX(属性投放!$BQ$6:$BQ$85,(卡牌属性!$DU395-2)*20+卡牌属性!$DV395)</f>
        <v>140</v>
      </c>
      <c r="FL395" s="14">
        <f>INDEX(属性投放!$BQ$6:$BQ$85,(卡牌属性!$DU395-2)*20+卡牌属性!$DV395)</f>
        <v>140</v>
      </c>
      <c r="FM395" s="14">
        <f>INDEX(属性投放!$BQ$6:$BQ$85,(卡牌属性!$DU395-2)*20+卡牌属性!$DV395)</f>
        <v>140</v>
      </c>
      <c r="FN395" s="14">
        <f>INDEX(属性投放!$BQ$6:$BQ$85,(卡牌属性!$DU395-2)*20+卡牌属性!$DV395)</f>
        <v>140</v>
      </c>
      <c r="FO395" s="14">
        <f>INDEX(属性投放!$BQ$6:$BQ$85,(卡牌属性!$DU395-2)*20+卡牌属性!$DV395)</f>
        <v>140</v>
      </c>
      <c r="FP395" s="14">
        <f>INDEX(属性投放!$BR$6:$BR$85,(卡牌属性!$DU395-2)*20+卡牌属性!$DV395)</f>
        <v>2800</v>
      </c>
      <c r="FQ395" s="14">
        <f>INDEX(属性投放!$BR$6:$BR$85,(卡牌属性!$DU395-2)*20+卡牌属性!$DV395)</f>
        <v>2800</v>
      </c>
      <c r="FR395" s="14">
        <f>INDEX(属性投放!$BR$6:$BR$85,(卡牌属性!$DU395-2)*20+卡牌属性!$DV395)</f>
        <v>2800</v>
      </c>
      <c r="FS395" s="14">
        <f>INDEX(属性投放!$BR$6:$BR$85,(卡牌属性!$DU395-2)*20+卡牌属性!$DV395)</f>
        <v>2800</v>
      </c>
      <c r="FT395" s="14">
        <f>INDEX(属性投放!$BR$6:$BR$85,(卡牌属性!$DU395-2)*20+卡牌属性!$DV395)</f>
        <v>2800</v>
      </c>
    </row>
    <row r="396" spans="31:176" ht="16.5" x14ac:dyDescent="0.2">
      <c r="AE396" s="13">
        <v>392</v>
      </c>
      <c r="AF396" s="13">
        <f t="shared" si="750"/>
        <v>20</v>
      </c>
      <c r="AG396" s="13">
        <f t="shared" si="735"/>
        <v>3</v>
      </c>
      <c r="AH396" s="14">
        <f t="shared" si="736"/>
        <v>1101023</v>
      </c>
      <c r="AI396" s="14" t="str">
        <f t="shared" si="737"/>
        <v>朱童12突</v>
      </c>
      <c r="AJ396" s="25" t="s">
        <v>162</v>
      </c>
      <c r="AK396" s="14">
        <v>73</v>
      </c>
      <c r="AL396" s="14">
        <f t="shared" si="738"/>
        <v>12</v>
      </c>
      <c r="AM396" s="14">
        <f>INDEX(属性投放!$DE$6:$DE$85,(卡牌属性!AG396-2)*20+卡牌属性!AL396)</f>
        <v>3375</v>
      </c>
      <c r="AN396" s="14">
        <f t="shared" si="714"/>
        <v>3375</v>
      </c>
      <c r="AO396" s="14">
        <f t="shared" si="714"/>
        <v>3375</v>
      </c>
      <c r="AP396" s="14">
        <f t="shared" si="714"/>
        <v>3375</v>
      </c>
      <c r="AQ396" s="14">
        <f t="shared" si="714"/>
        <v>3375</v>
      </c>
      <c r="AR396" s="14">
        <f>INDEX(属性投放!$DF$6:$DF$85,(卡牌属性!AG396-2)*20+卡牌属性!AL396)</f>
        <v>1647</v>
      </c>
      <c r="AS396" s="14">
        <f t="shared" si="715"/>
        <v>1647</v>
      </c>
      <c r="AT396" s="14">
        <f t="shared" si="715"/>
        <v>1647</v>
      </c>
      <c r="AU396" s="14">
        <f t="shared" si="715"/>
        <v>1647</v>
      </c>
      <c r="AV396" s="14">
        <f t="shared" si="715"/>
        <v>1647</v>
      </c>
      <c r="AW396" s="14">
        <f>INDEX(属性投放!$DG$6:$DG$85,(卡牌属性!AG396-2)*20+卡牌属性!AL396)</f>
        <v>16775</v>
      </c>
      <c r="AX396" s="14">
        <f t="shared" si="716"/>
        <v>16775</v>
      </c>
      <c r="AY396" s="14">
        <f t="shared" si="716"/>
        <v>16775</v>
      </c>
      <c r="AZ396" s="14">
        <f t="shared" si="716"/>
        <v>16775</v>
      </c>
      <c r="BA396" s="14">
        <f t="shared" si="716"/>
        <v>16775</v>
      </c>
      <c r="BB396" s="14">
        <f>INDEX(属性投放!$DK$6:$DK$85,(卡牌属性!AG396-2)*20+卡牌属性!AL396)</f>
        <v>111</v>
      </c>
      <c r="BC396" s="14">
        <f t="shared" si="717"/>
        <v>111</v>
      </c>
      <c r="BD396" s="14">
        <f t="shared" si="717"/>
        <v>111</v>
      </c>
      <c r="BE396" s="14">
        <f t="shared" si="717"/>
        <v>111</v>
      </c>
      <c r="BF396" s="14">
        <f t="shared" si="717"/>
        <v>111</v>
      </c>
      <c r="BG396" s="14">
        <f>INDEX(属性投放!$DL$6:$DL$85,(卡牌属性!AG396-2)*20+卡牌属性!AL396)</f>
        <v>56</v>
      </c>
      <c r="BH396" s="14">
        <f t="shared" si="718"/>
        <v>56</v>
      </c>
      <c r="BI396" s="14">
        <f t="shared" si="718"/>
        <v>56</v>
      </c>
      <c r="BJ396" s="14">
        <f t="shared" si="718"/>
        <v>56</v>
      </c>
      <c r="BK396" s="14">
        <f t="shared" si="718"/>
        <v>56</v>
      </c>
      <c r="BL396" s="14">
        <f>INDEX(属性投放!$DM$6:$DM$85,(卡牌属性!AG396-2)*20+卡牌属性!AL396)</f>
        <v>555</v>
      </c>
      <c r="BM396" s="14">
        <f t="shared" si="719"/>
        <v>555</v>
      </c>
      <c r="BN396" s="14">
        <f t="shared" si="719"/>
        <v>555</v>
      </c>
      <c r="BO396" s="14">
        <f t="shared" si="719"/>
        <v>555</v>
      </c>
      <c r="BP396" s="14">
        <f t="shared" si="719"/>
        <v>555</v>
      </c>
      <c r="BU396" s="13">
        <v>392</v>
      </c>
      <c r="BV396" s="13">
        <f t="shared" si="739"/>
        <v>20</v>
      </c>
      <c r="BW396" s="14">
        <f t="shared" si="740"/>
        <v>3</v>
      </c>
      <c r="BX396" s="14">
        <f t="shared" si="741"/>
        <v>1102020</v>
      </c>
      <c r="BY396" s="14" t="str">
        <f t="shared" si="742"/>
        <v>高顺12突</v>
      </c>
      <c r="BZ396" s="25" t="s">
        <v>162</v>
      </c>
      <c r="CA396" s="14">
        <v>2</v>
      </c>
      <c r="CB396" s="14">
        <f t="shared" si="743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674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674</v>
      </c>
      <c r="CN396" s="14">
        <f>INDEX(属性投放!$BD$6:$BD$85,(BW396-2)*20+CB396)</f>
        <v>200</v>
      </c>
      <c r="CQ396" s="13">
        <v>392</v>
      </c>
      <c r="CR396" s="13">
        <f t="shared" si="751"/>
        <v>8</v>
      </c>
      <c r="CS396" s="13">
        <f t="shared" si="752"/>
        <v>28</v>
      </c>
      <c r="CT396" s="14">
        <f t="shared" si="753"/>
        <v>4</v>
      </c>
      <c r="CU396" s="14">
        <f t="shared" si="754"/>
        <v>1102008</v>
      </c>
      <c r="CV396" s="14" t="str">
        <f>INDEX($O$6:$O$36,CR396)&amp;"-"&amp;INDEX(属性投放!$AB$7:$AB$36,CX396)&amp;"-魂火-"&amp;CZ396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701</v>
      </c>
      <c r="CZ396" s="14">
        <f>INDEX(属性投放!$AM$7:$AM$58,CS396)</f>
        <v>1</v>
      </c>
      <c r="DA396" s="14">
        <f t="shared" si="744"/>
        <v>28</v>
      </c>
      <c r="DB396" s="14">
        <f>INDEX(属性投放!$AN$7:$AN$58,DA396)</f>
        <v>90</v>
      </c>
      <c r="DC396" s="14" t="s">
        <v>702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703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704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5"/>
        <v>1102020</v>
      </c>
      <c r="DQ396" s="14" t="str">
        <f t="shared" si="746"/>
        <v>高顺12突</v>
      </c>
      <c r="DR396" s="14">
        <f t="shared" si="755"/>
        <v>6</v>
      </c>
      <c r="DS396" s="14">
        <f t="shared" si="756"/>
        <v>5</v>
      </c>
      <c r="DT396" s="14">
        <f t="shared" si="757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20"/>
        <v>2859</v>
      </c>
      <c r="EC396" s="14">
        <f t="shared" si="721"/>
        <v>3428</v>
      </c>
      <c r="ED396" s="14">
        <f t="shared" si="722"/>
        <v>3695</v>
      </c>
      <c r="EE396" s="14">
        <f t="shared" si="723"/>
        <v>3695</v>
      </c>
      <c r="EF396" s="14">
        <f t="shared" si="724"/>
        <v>3990</v>
      </c>
      <c r="EG396" s="14">
        <f t="shared" si="725"/>
        <v>1320</v>
      </c>
      <c r="EH396" s="14">
        <f t="shared" si="726"/>
        <v>1386</v>
      </c>
      <c r="EI396" s="14">
        <f t="shared" si="727"/>
        <v>1386</v>
      </c>
      <c r="EJ396" s="14">
        <f t="shared" si="728"/>
        <v>1651</v>
      </c>
      <c r="EK396" s="14">
        <f t="shared" si="729"/>
        <v>1765</v>
      </c>
      <c r="EL396" s="14">
        <f t="shared" si="730"/>
        <v>25960</v>
      </c>
      <c r="EM396" s="14">
        <f t="shared" si="731"/>
        <v>27290</v>
      </c>
      <c r="EN396" s="14">
        <f t="shared" si="732"/>
        <v>27290</v>
      </c>
      <c r="EO396" s="14">
        <f t="shared" si="733"/>
        <v>32780</v>
      </c>
      <c r="EP396" s="14">
        <f t="shared" si="734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  <c r="FF396" s="14">
        <f>INDEX(属性投放!$BP$6:$BP$85,(卡牌属性!$DU396-2)*20+卡牌属性!$DV396)</f>
        <v>500</v>
      </c>
      <c r="FG396" s="14">
        <f>INDEX(属性投放!$BP$6:$BP$85,(卡牌属性!$DU396-2)*20+卡牌属性!$DV396)</f>
        <v>500</v>
      </c>
      <c r="FH396" s="14">
        <f>INDEX(属性投放!$BP$6:$BP$85,(卡牌属性!$DU396-2)*20+卡牌属性!$DV396)</f>
        <v>500</v>
      </c>
      <c r="FI396" s="14">
        <f>INDEX(属性投放!$BP$6:$BP$85,(卡牌属性!$DU396-2)*20+卡牌属性!$DV396)</f>
        <v>500</v>
      </c>
      <c r="FJ396" s="14">
        <f>INDEX(属性投放!$BP$6:$BP$85,(卡牌属性!$DU396-2)*20+卡牌属性!$DV396)</f>
        <v>500</v>
      </c>
      <c r="FK396" s="14">
        <f>INDEX(属性投放!$BQ$6:$BQ$85,(卡牌属性!$DU396-2)*20+卡牌属性!$DV396)</f>
        <v>250</v>
      </c>
      <c r="FL396" s="14">
        <f>INDEX(属性投放!$BQ$6:$BQ$85,(卡牌属性!$DU396-2)*20+卡牌属性!$DV396)</f>
        <v>250</v>
      </c>
      <c r="FM396" s="14">
        <f>INDEX(属性投放!$BQ$6:$BQ$85,(卡牌属性!$DU396-2)*20+卡牌属性!$DV396)</f>
        <v>250</v>
      </c>
      <c r="FN396" s="14">
        <f>INDEX(属性投放!$BQ$6:$BQ$85,(卡牌属性!$DU396-2)*20+卡牌属性!$DV396)</f>
        <v>250</v>
      </c>
      <c r="FO396" s="14">
        <f>INDEX(属性投放!$BQ$6:$BQ$85,(卡牌属性!$DU396-2)*20+卡牌属性!$DV396)</f>
        <v>250</v>
      </c>
      <c r="FP396" s="14">
        <f>INDEX(属性投放!$BR$6:$BR$85,(卡牌属性!$DU396-2)*20+卡牌属性!$DV396)</f>
        <v>5000</v>
      </c>
      <c r="FQ396" s="14">
        <f>INDEX(属性投放!$BR$6:$BR$85,(卡牌属性!$DU396-2)*20+卡牌属性!$DV396)</f>
        <v>5000</v>
      </c>
      <c r="FR396" s="14">
        <f>INDEX(属性投放!$BR$6:$BR$85,(卡牌属性!$DU396-2)*20+卡牌属性!$DV396)</f>
        <v>5000</v>
      </c>
      <c r="FS396" s="14">
        <f>INDEX(属性投放!$BR$6:$BR$85,(卡牌属性!$DU396-2)*20+卡牌属性!$DV396)</f>
        <v>5000</v>
      </c>
      <c r="FT396" s="14">
        <f>INDEX(属性投放!$BR$6:$BR$85,(卡牌属性!$DU396-2)*20+卡牌属性!$DV396)</f>
        <v>5000</v>
      </c>
    </row>
    <row r="397" spans="31:176" ht="16.5" x14ac:dyDescent="0.2">
      <c r="AE397" s="13">
        <v>393</v>
      </c>
      <c r="AF397" s="13">
        <f t="shared" si="750"/>
        <v>20</v>
      </c>
      <c r="AG397" s="13">
        <f t="shared" si="735"/>
        <v>3</v>
      </c>
      <c r="AH397" s="14">
        <f t="shared" si="736"/>
        <v>1101023</v>
      </c>
      <c r="AI397" s="14" t="str">
        <f t="shared" si="737"/>
        <v>朱童13突</v>
      </c>
      <c r="AJ397" s="25" t="s">
        <v>162</v>
      </c>
      <c r="AK397" s="14">
        <v>74</v>
      </c>
      <c r="AL397" s="14">
        <f t="shared" si="738"/>
        <v>13</v>
      </c>
      <c r="AM397" s="14">
        <f>INDEX(属性投放!$DE$6:$DE$85,(卡牌属性!AG397-2)*20+卡牌属性!AL397)</f>
        <v>6469</v>
      </c>
      <c r="AN397" s="14">
        <f t="shared" si="714"/>
        <v>6469</v>
      </c>
      <c r="AO397" s="14">
        <f t="shared" si="714"/>
        <v>6469</v>
      </c>
      <c r="AP397" s="14">
        <f t="shared" si="714"/>
        <v>6469</v>
      </c>
      <c r="AQ397" s="14">
        <f t="shared" si="714"/>
        <v>6469</v>
      </c>
      <c r="AR397" s="14">
        <f>INDEX(属性投放!$DF$6:$DF$85,(卡牌属性!AG397-2)*20+卡牌属性!AL397)</f>
        <v>3206</v>
      </c>
      <c r="AS397" s="14">
        <f t="shared" si="715"/>
        <v>3206</v>
      </c>
      <c r="AT397" s="14">
        <f t="shared" si="715"/>
        <v>3206</v>
      </c>
      <c r="AU397" s="14">
        <f t="shared" si="715"/>
        <v>3206</v>
      </c>
      <c r="AV397" s="14">
        <f t="shared" si="715"/>
        <v>3206</v>
      </c>
      <c r="AW397" s="14">
        <f>INDEX(属性投放!$DG$6:$DG$85,(卡牌属性!AG397-2)*20+卡牌属性!AL397)</f>
        <v>32245</v>
      </c>
      <c r="AX397" s="14">
        <f t="shared" si="716"/>
        <v>32245</v>
      </c>
      <c r="AY397" s="14">
        <f t="shared" si="716"/>
        <v>32245</v>
      </c>
      <c r="AZ397" s="14">
        <f t="shared" si="716"/>
        <v>32245</v>
      </c>
      <c r="BA397" s="14">
        <f t="shared" si="716"/>
        <v>32245</v>
      </c>
      <c r="BB397" s="14">
        <f>INDEX(属性投放!$DK$6:$DK$85,(卡牌属性!AG397-2)*20+卡牌属性!AL397)</f>
        <v>211</v>
      </c>
      <c r="BC397" s="14">
        <f t="shared" si="717"/>
        <v>211</v>
      </c>
      <c r="BD397" s="14">
        <f t="shared" si="717"/>
        <v>211</v>
      </c>
      <c r="BE397" s="14">
        <f t="shared" si="717"/>
        <v>211</v>
      </c>
      <c r="BF397" s="14">
        <f t="shared" si="717"/>
        <v>211</v>
      </c>
      <c r="BG397" s="14">
        <f>INDEX(属性投放!$DL$6:$DL$85,(卡牌属性!AG397-2)*20+卡牌属性!AL397)</f>
        <v>106</v>
      </c>
      <c r="BH397" s="14">
        <f t="shared" si="718"/>
        <v>106</v>
      </c>
      <c r="BI397" s="14">
        <f t="shared" si="718"/>
        <v>106</v>
      </c>
      <c r="BJ397" s="14">
        <f t="shared" si="718"/>
        <v>106</v>
      </c>
      <c r="BK397" s="14">
        <f t="shared" si="718"/>
        <v>106</v>
      </c>
      <c r="BL397" s="14">
        <f>INDEX(属性投放!$DM$6:$DM$85,(卡牌属性!AG397-2)*20+卡牌属性!AL397)</f>
        <v>1055</v>
      </c>
      <c r="BM397" s="14">
        <f t="shared" si="719"/>
        <v>1055</v>
      </c>
      <c r="BN397" s="14">
        <f t="shared" si="719"/>
        <v>1055</v>
      </c>
      <c r="BO397" s="14">
        <f t="shared" si="719"/>
        <v>1055</v>
      </c>
      <c r="BP397" s="14">
        <f t="shared" si="719"/>
        <v>1055</v>
      </c>
      <c r="BU397" s="13">
        <v>393</v>
      </c>
      <c r="BV397" s="13">
        <f t="shared" si="739"/>
        <v>20</v>
      </c>
      <c r="BW397" s="14">
        <f t="shared" si="740"/>
        <v>3</v>
      </c>
      <c r="BX397" s="14">
        <f t="shared" si="741"/>
        <v>1102020</v>
      </c>
      <c r="BY397" s="14" t="str">
        <f t="shared" si="742"/>
        <v>高顺13突</v>
      </c>
      <c r="BZ397" s="25" t="s">
        <v>162</v>
      </c>
      <c r="CA397" s="14">
        <v>2</v>
      </c>
      <c r="CB397" s="14">
        <f t="shared" si="743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674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674</v>
      </c>
      <c r="CN397" s="14">
        <f>INDEX(属性投放!$BD$6:$BD$85,(BW397-2)*20+CB397)</f>
        <v>250</v>
      </c>
      <c r="CQ397" s="13">
        <v>393</v>
      </c>
      <c r="CR397" s="13">
        <f t="shared" si="751"/>
        <v>8</v>
      </c>
      <c r="CS397" s="13">
        <f t="shared" si="752"/>
        <v>29</v>
      </c>
      <c r="CT397" s="14">
        <f t="shared" si="753"/>
        <v>4</v>
      </c>
      <c r="CU397" s="14">
        <f t="shared" si="754"/>
        <v>1102008</v>
      </c>
      <c r="CV397" s="14" t="str">
        <f>INDEX($O$6:$O$36,CR397)&amp;"-"&amp;INDEX(属性投放!$AB$7:$AB$36,CX397)&amp;"-魂火-"&amp;CZ397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701</v>
      </c>
      <c r="CZ397" s="14">
        <f>INDEX(属性投放!$AM$7:$AM$58,CS397)</f>
        <v>2</v>
      </c>
      <c r="DA397" s="14">
        <f t="shared" si="744"/>
        <v>29</v>
      </c>
      <c r="DB397" s="14">
        <f>INDEX(属性投放!$AN$7:$AN$58,DA397)</f>
        <v>92</v>
      </c>
      <c r="DC397" s="14" t="s">
        <v>702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703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704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5"/>
        <v>1102020</v>
      </c>
      <c r="DQ397" s="14" t="str">
        <f t="shared" si="746"/>
        <v>高顺13突</v>
      </c>
      <c r="DR397" s="14">
        <f t="shared" si="755"/>
        <v>6</v>
      </c>
      <c r="DS397" s="14">
        <f t="shared" si="756"/>
        <v>5</v>
      </c>
      <c r="DT397" s="14">
        <f t="shared" si="757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20"/>
        <v>3506</v>
      </c>
      <c r="EC397" s="14">
        <f t="shared" si="721"/>
        <v>4138</v>
      </c>
      <c r="ED397" s="14">
        <f t="shared" si="722"/>
        <v>4440</v>
      </c>
      <c r="EE397" s="14">
        <f t="shared" si="723"/>
        <v>4440</v>
      </c>
      <c r="EF397" s="14">
        <f t="shared" si="724"/>
        <v>4770</v>
      </c>
      <c r="EG397" s="14">
        <f t="shared" si="725"/>
        <v>1640</v>
      </c>
      <c r="EH397" s="14">
        <f t="shared" si="726"/>
        <v>1713</v>
      </c>
      <c r="EI397" s="14">
        <f t="shared" si="727"/>
        <v>1713</v>
      </c>
      <c r="EJ397" s="14">
        <f t="shared" si="728"/>
        <v>2006</v>
      </c>
      <c r="EK397" s="14">
        <f t="shared" si="729"/>
        <v>2141</v>
      </c>
      <c r="EL397" s="14">
        <f t="shared" si="730"/>
        <v>32360</v>
      </c>
      <c r="EM397" s="14">
        <f t="shared" si="731"/>
        <v>33760</v>
      </c>
      <c r="EN397" s="14">
        <f t="shared" si="732"/>
        <v>33760</v>
      </c>
      <c r="EO397" s="14">
        <f t="shared" si="733"/>
        <v>39880</v>
      </c>
      <c r="EP397" s="14">
        <f t="shared" si="734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  <c r="FF397" s="14">
        <f>INDEX(属性投放!$BP$6:$BP$85,(卡牌属性!$DU397-2)*20+卡牌属性!$DV397)</f>
        <v>500</v>
      </c>
      <c r="FG397" s="14">
        <f>INDEX(属性投放!$BP$6:$BP$85,(卡牌属性!$DU397-2)*20+卡牌属性!$DV397)</f>
        <v>500</v>
      </c>
      <c r="FH397" s="14">
        <f>INDEX(属性投放!$BP$6:$BP$85,(卡牌属性!$DU397-2)*20+卡牌属性!$DV397)</f>
        <v>500</v>
      </c>
      <c r="FI397" s="14">
        <f>INDEX(属性投放!$BP$6:$BP$85,(卡牌属性!$DU397-2)*20+卡牌属性!$DV397)</f>
        <v>500</v>
      </c>
      <c r="FJ397" s="14">
        <f>INDEX(属性投放!$BP$6:$BP$85,(卡牌属性!$DU397-2)*20+卡牌属性!$DV397)</f>
        <v>500</v>
      </c>
      <c r="FK397" s="14">
        <f>INDEX(属性投放!$BQ$6:$BQ$85,(卡牌属性!$DU397-2)*20+卡牌属性!$DV397)</f>
        <v>250</v>
      </c>
      <c r="FL397" s="14">
        <f>INDEX(属性投放!$BQ$6:$BQ$85,(卡牌属性!$DU397-2)*20+卡牌属性!$DV397)</f>
        <v>250</v>
      </c>
      <c r="FM397" s="14">
        <f>INDEX(属性投放!$BQ$6:$BQ$85,(卡牌属性!$DU397-2)*20+卡牌属性!$DV397)</f>
        <v>250</v>
      </c>
      <c r="FN397" s="14">
        <f>INDEX(属性投放!$BQ$6:$BQ$85,(卡牌属性!$DU397-2)*20+卡牌属性!$DV397)</f>
        <v>250</v>
      </c>
      <c r="FO397" s="14">
        <f>INDEX(属性投放!$BQ$6:$BQ$85,(卡牌属性!$DU397-2)*20+卡牌属性!$DV397)</f>
        <v>250</v>
      </c>
      <c r="FP397" s="14">
        <f>INDEX(属性投放!$BR$6:$BR$85,(卡牌属性!$DU397-2)*20+卡牌属性!$DV397)</f>
        <v>5000</v>
      </c>
      <c r="FQ397" s="14">
        <f>INDEX(属性投放!$BR$6:$BR$85,(卡牌属性!$DU397-2)*20+卡牌属性!$DV397)</f>
        <v>5000</v>
      </c>
      <c r="FR397" s="14">
        <f>INDEX(属性投放!$BR$6:$BR$85,(卡牌属性!$DU397-2)*20+卡牌属性!$DV397)</f>
        <v>5000</v>
      </c>
      <c r="FS397" s="14">
        <f>INDEX(属性投放!$BR$6:$BR$85,(卡牌属性!$DU397-2)*20+卡牌属性!$DV397)</f>
        <v>5000</v>
      </c>
      <c r="FT397" s="14">
        <f>INDEX(属性投放!$BR$6:$BR$85,(卡牌属性!$DU397-2)*20+卡牌属性!$DV397)</f>
        <v>5000</v>
      </c>
    </row>
    <row r="398" spans="31:176" ht="16.5" x14ac:dyDescent="0.2">
      <c r="AE398" s="13">
        <v>394</v>
      </c>
      <c r="AF398" s="13">
        <f t="shared" si="750"/>
        <v>20</v>
      </c>
      <c r="AG398" s="13">
        <f t="shared" si="735"/>
        <v>3</v>
      </c>
      <c r="AH398" s="14">
        <f t="shared" si="736"/>
        <v>1101023</v>
      </c>
      <c r="AI398" s="14" t="str">
        <f t="shared" si="737"/>
        <v>朱童14突</v>
      </c>
      <c r="AJ398" s="25" t="s">
        <v>162</v>
      </c>
      <c r="AK398" s="14">
        <v>75</v>
      </c>
      <c r="AL398" s="14">
        <f t="shared" si="738"/>
        <v>14</v>
      </c>
      <c r="AM398" s="14">
        <f>INDEX(属性投放!$DE$6:$DE$85,(卡牌属性!AG398-2)*20+卡牌属性!AL398)</f>
        <v>7071</v>
      </c>
      <c r="AN398" s="14">
        <f t="shared" si="714"/>
        <v>7071</v>
      </c>
      <c r="AO398" s="14">
        <f t="shared" si="714"/>
        <v>7071</v>
      </c>
      <c r="AP398" s="14">
        <f t="shared" si="714"/>
        <v>7071</v>
      </c>
      <c r="AQ398" s="14">
        <f t="shared" si="714"/>
        <v>7071</v>
      </c>
      <c r="AR398" s="14">
        <f>INDEX(属性投放!$DF$6:$DF$85,(卡牌属性!AG398-2)*20+卡牌属性!AL398)</f>
        <v>3508</v>
      </c>
      <c r="AS398" s="14">
        <f t="shared" si="715"/>
        <v>3508</v>
      </c>
      <c r="AT398" s="14">
        <f t="shared" si="715"/>
        <v>3508</v>
      </c>
      <c r="AU398" s="14">
        <f t="shared" si="715"/>
        <v>3508</v>
      </c>
      <c r="AV398" s="14">
        <f t="shared" si="715"/>
        <v>3508</v>
      </c>
      <c r="AW398" s="14">
        <f>INDEX(属性投放!$DG$6:$DG$85,(卡牌属性!AG398-2)*20+卡牌属性!AL398)</f>
        <v>35255</v>
      </c>
      <c r="AX398" s="14">
        <f t="shared" si="716"/>
        <v>35255</v>
      </c>
      <c r="AY398" s="14">
        <f t="shared" si="716"/>
        <v>35255</v>
      </c>
      <c r="AZ398" s="14">
        <f t="shared" si="716"/>
        <v>35255</v>
      </c>
      <c r="BA398" s="14">
        <f t="shared" si="716"/>
        <v>35255</v>
      </c>
      <c r="BB398" s="14">
        <f>INDEX(属性投放!$DK$6:$DK$85,(卡牌属性!AG398-2)*20+卡牌属性!AL398)</f>
        <v>211</v>
      </c>
      <c r="BC398" s="14">
        <f t="shared" si="717"/>
        <v>211</v>
      </c>
      <c r="BD398" s="14">
        <f t="shared" si="717"/>
        <v>211</v>
      </c>
      <c r="BE398" s="14">
        <f t="shared" si="717"/>
        <v>211</v>
      </c>
      <c r="BF398" s="14">
        <f t="shared" si="717"/>
        <v>211</v>
      </c>
      <c r="BG398" s="14">
        <f>INDEX(属性投放!$DL$6:$DL$85,(卡牌属性!AG398-2)*20+卡牌属性!AL398)</f>
        <v>106</v>
      </c>
      <c r="BH398" s="14">
        <f t="shared" si="718"/>
        <v>106</v>
      </c>
      <c r="BI398" s="14">
        <f t="shared" si="718"/>
        <v>106</v>
      </c>
      <c r="BJ398" s="14">
        <f t="shared" si="718"/>
        <v>106</v>
      </c>
      <c r="BK398" s="14">
        <f t="shared" si="718"/>
        <v>106</v>
      </c>
      <c r="BL398" s="14">
        <f>INDEX(属性投放!$DM$6:$DM$85,(卡牌属性!AG398-2)*20+卡牌属性!AL398)</f>
        <v>1055</v>
      </c>
      <c r="BM398" s="14">
        <f t="shared" si="719"/>
        <v>1055</v>
      </c>
      <c r="BN398" s="14">
        <f t="shared" si="719"/>
        <v>1055</v>
      </c>
      <c r="BO398" s="14">
        <f t="shared" si="719"/>
        <v>1055</v>
      </c>
      <c r="BP398" s="14">
        <f t="shared" si="719"/>
        <v>1055</v>
      </c>
      <c r="BU398" s="13">
        <v>394</v>
      </c>
      <c r="BV398" s="13">
        <f t="shared" si="739"/>
        <v>20</v>
      </c>
      <c r="BW398" s="14">
        <f t="shared" si="740"/>
        <v>3</v>
      </c>
      <c r="BX398" s="14">
        <f t="shared" si="741"/>
        <v>1102020</v>
      </c>
      <c r="BY398" s="14" t="str">
        <f t="shared" si="742"/>
        <v>高顺14突</v>
      </c>
      <c r="BZ398" s="25" t="s">
        <v>162</v>
      </c>
      <c r="CA398" s="14">
        <v>2</v>
      </c>
      <c r="CB398" s="14">
        <f t="shared" si="743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674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674</v>
      </c>
      <c r="CN398" s="14">
        <f>INDEX(属性投放!$BD$6:$BD$85,(BW398-2)*20+CB398)</f>
        <v>250</v>
      </c>
      <c r="CQ398" s="13">
        <v>394</v>
      </c>
      <c r="CR398" s="13">
        <f t="shared" si="751"/>
        <v>8</v>
      </c>
      <c r="CS398" s="13">
        <f t="shared" si="752"/>
        <v>30</v>
      </c>
      <c r="CT398" s="14">
        <f t="shared" si="753"/>
        <v>4</v>
      </c>
      <c r="CU398" s="14">
        <f t="shared" si="754"/>
        <v>1102008</v>
      </c>
      <c r="CV398" s="14" t="str">
        <f>INDEX($O$6:$O$36,CR398)&amp;"-"&amp;INDEX(属性投放!$AB$7:$AB$36,CX398)&amp;"-魂火-"&amp;CZ398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701</v>
      </c>
      <c r="CZ398" s="14">
        <f>INDEX(属性投放!$AM$7:$AM$58,CS398)</f>
        <v>3</v>
      </c>
      <c r="DA398" s="14">
        <f t="shared" si="744"/>
        <v>30</v>
      </c>
      <c r="DB398" s="14">
        <f>INDEX(属性投放!$AN$7:$AN$58,DA398)</f>
        <v>95</v>
      </c>
      <c r="DC398" s="14" t="s">
        <v>702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703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704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5"/>
        <v>1102020</v>
      </c>
      <c r="DQ398" s="14" t="str">
        <f t="shared" si="746"/>
        <v>高顺14突</v>
      </c>
      <c r="DR398" s="14">
        <f t="shared" si="755"/>
        <v>6</v>
      </c>
      <c r="DS398" s="14">
        <f t="shared" si="756"/>
        <v>5</v>
      </c>
      <c r="DT398" s="14">
        <f t="shared" si="757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20"/>
        <v>4214</v>
      </c>
      <c r="EC398" s="14">
        <f t="shared" si="721"/>
        <v>4958</v>
      </c>
      <c r="ED398" s="14">
        <f t="shared" si="722"/>
        <v>5300</v>
      </c>
      <c r="EE398" s="14">
        <f t="shared" si="723"/>
        <v>5300</v>
      </c>
      <c r="EF398" s="14">
        <f t="shared" si="724"/>
        <v>5670</v>
      </c>
      <c r="EG398" s="14">
        <f t="shared" si="725"/>
        <v>1994</v>
      </c>
      <c r="EH398" s="14">
        <f t="shared" si="726"/>
        <v>2067</v>
      </c>
      <c r="EI398" s="14">
        <f t="shared" si="727"/>
        <v>2067</v>
      </c>
      <c r="EJ398" s="14">
        <f t="shared" si="728"/>
        <v>2416</v>
      </c>
      <c r="EK398" s="14">
        <f t="shared" si="729"/>
        <v>2575</v>
      </c>
      <c r="EL398" s="14">
        <f t="shared" si="730"/>
        <v>39360</v>
      </c>
      <c r="EM398" s="14">
        <f t="shared" si="731"/>
        <v>40840</v>
      </c>
      <c r="EN398" s="14">
        <f t="shared" si="732"/>
        <v>40840</v>
      </c>
      <c r="EO398" s="14">
        <f t="shared" si="733"/>
        <v>48080</v>
      </c>
      <c r="EP398" s="14">
        <f t="shared" si="734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  <c r="FF398" s="14">
        <f>INDEX(属性投放!$BP$6:$BP$85,(卡牌属性!$DU398-2)*20+卡牌属性!$DV398)</f>
        <v>550</v>
      </c>
      <c r="FG398" s="14">
        <f>INDEX(属性投放!$BP$6:$BP$85,(卡牌属性!$DU398-2)*20+卡牌属性!$DV398)</f>
        <v>550</v>
      </c>
      <c r="FH398" s="14">
        <f>INDEX(属性投放!$BP$6:$BP$85,(卡牌属性!$DU398-2)*20+卡牌属性!$DV398)</f>
        <v>550</v>
      </c>
      <c r="FI398" s="14">
        <f>INDEX(属性投放!$BP$6:$BP$85,(卡牌属性!$DU398-2)*20+卡牌属性!$DV398)</f>
        <v>550</v>
      </c>
      <c r="FJ398" s="14">
        <f>INDEX(属性投放!$BP$6:$BP$85,(卡牌属性!$DU398-2)*20+卡牌属性!$DV398)</f>
        <v>550</v>
      </c>
      <c r="FK398" s="14">
        <f>INDEX(属性投放!$BQ$6:$BQ$85,(卡牌属性!$DU398-2)*20+卡牌属性!$DV398)</f>
        <v>275</v>
      </c>
      <c r="FL398" s="14">
        <f>INDEX(属性投放!$BQ$6:$BQ$85,(卡牌属性!$DU398-2)*20+卡牌属性!$DV398)</f>
        <v>275</v>
      </c>
      <c r="FM398" s="14">
        <f>INDEX(属性投放!$BQ$6:$BQ$85,(卡牌属性!$DU398-2)*20+卡牌属性!$DV398)</f>
        <v>275</v>
      </c>
      <c r="FN398" s="14">
        <f>INDEX(属性投放!$BQ$6:$BQ$85,(卡牌属性!$DU398-2)*20+卡牌属性!$DV398)</f>
        <v>275</v>
      </c>
      <c r="FO398" s="14">
        <f>INDEX(属性投放!$BQ$6:$BQ$85,(卡牌属性!$DU398-2)*20+卡牌属性!$DV398)</f>
        <v>275</v>
      </c>
      <c r="FP398" s="14">
        <f>INDEX(属性投放!$BR$6:$BR$85,(卡牌属性!$DU398-2)*20+卡牌属性!$DV398)</f>
        <v>5500</v>
      </c>
      <c r="FQ398" s="14">
        <f>INDEX(属性投放!$BR$6:$BR$85,(卡牌属性!$DU398-2)*20+卡牌属性!$DV398)</f>
        <v>5500</v>
      </c>
      <c r="FR398" s="14">
        <f>INDEX(属性投放!$BR$6:$BR$85,(卡牌属性!$DU398-2)*20+卡牌属性!$DV398)</f>
        <v>5500</v>
      </c>
      <c r="FS398" s="14">
        <f>INDEX(属性投放!$BR$6:$BR$85,(卡牌属性!$DU398-2)*20+卡牌属性!$DV398)</f>
        <v>5500</v>
      </c>
      <c r="FT398" s="14">
        <f>INDEX(属性投放!$BR$6:$BR$85,(卡牌属性!$DU398-2)*20+卡牌属性!$DV398)</f>
        <v>5500</v>
      </c>
    </row>
    <row r="399" spans="31:176" ht="16.5" x14ac:dyDescent="0.2">
      <c r="AE399" s="13">
        <v>395</v>
      </c>
      <c r="AF399" s="13">
        <f t="shared" si="750"/>
        <v>20</v>
      </c>
      <c r="AG399" s="13">
        <f t="shared" si="735"/>
        <v>3</v>
      </c>
      <c r="AH399" s="14">
        <f t="shared" si="736"/>
        <v>1101023</v>
      </c>
      <c r="AI399" s="14" t="str">
        <f t="shared" si="737"/>
        <v>朱童15突</v>
      </c>
      <c r="AJ399" s="25" t="s">
        <v>162</v>
      </c>
      <c r="AK399" s="14">
        <v>76</v>
      </c>
      <c r="AL399" s="14">
        <f t="shared" si="738"/>
        <v>15</v>
      </c>
      <c r="AM399" s="14">
        <f>INDEX(属性投放!$DE$6:$DE$85,(卡牌属性!AG399-2)*20+卡牌属性!AL399)</f>
        <v>7673</v>
      </c>
      <c r="AN399" s="14">
        <f t="shared" si="714"/>
        <v>7673</v>
      </c>
      <c r="AO399" s="14">
        <f t="shared" si="714"/>
        <v>7673</v>
      </c>
      <c r="AP399" s="14">
        <f t="shared" si="714"/>
        <v>7673</v>
      </c>
      <c r="AQ399" s="14">
        <f t="shared" si="714"/>
        <v>7673</v>
      </c>
      <c r="AR399" s="14">
        <f>INDEX(属性投放!$DF$6:$DF$85,(卡牌属性!AG399-2)*20+卡牌属性!AL399)</f>
        <v>3810</v>
      </c>
      <c r="AS399" s="14">
        <f t="shared" si="715"/>
        <v>3810</v>
      </c>
      <c r="AT399" s="14">
        <f t="shared" si="715"/>
        <v>3810</v>
      </c>
      <c r="AU399" s="14">
        <f t="shared" si="715"/>
        <v>3810</v>
      </c>
      <c r="AV399" s="14">
        <f t="shared" si="715"/>
        <v>3810</v>
      </c>
      <c r="AW399" s="14">
        <f>INDEX(属性投放!$DG$6:$DG$85,(卡牌属性!AG399-2)*20+卡牌属性!AL399)</f>
        <v>38265</v>
      </c>
      <c r="AX399" s="14">
        <f t="shared" si="716"/>
        <v>38265</v>
      </c>
      <c r="AY399" s="14">
        <f t="shared" si="716"/>
        <v>38265</v>
      </c>
      <c r="AZ399" s="14">
        <f t="shared" si="716"/>
        <v>38265</v>
      </c>
      <c r="BA399" s="14">
        <f t="shared" si="716"/>
        <v>38265</v>
      </c>
      <c r="BB399" s="14">
        <f>INDEX(属性投放!$DK$6:$DK$85,(卡牌属性!AG399-2)*20+卡牌属性!AL399)</f>
        <v>211</v>
      </c>
      <c r="BC399" s="14">
        <f t="shared" si="717"/>
        <v>211</v>
      </c>
      <c r="BD399" s="14">
        <f t="shared" si="717"/>
        <v>211</v>
      </c>
      <c r="BE399" s="14">
        <f t="shared" si="717"/>
        <v>211</v>
      </c>
      <c r="BF399" s="14">
        <f t="shared" si="717"/>
        <v>211</v>
      </c>
      <c r="BG399" s="14">
        <f>INDEX(属性投放!$DL$6:$DL$85,(卡牌属性!AG399-2)*20+卡牌属性!AL399)</f>
        <v>106</v>
      </c>
      <c r="BH399" s="14">
        <f t="shared" si="718"/>
        <v>106</v>
      </c>
      <c r="BI399" s="14">
        <f t="shared" si="718"/>
        <v>106</v>
      </c>
      <c r="BJ399" s="14">
        <f t="shared" si="718"/>
        <v>106</v>
      </c>
      <c r="BK399" s="14">
        <f t="shared" si="718"/>
        <v>106</v>
      </c>
      <c r="BL399" s="14">
        <f>INDEX(属性投放!$DM$6:$DM$85,(卡牌属性!AG399-2)*20+卡牌属性!AL399)</f>
        <v>1055</v>
      </c>
      <c r="BM399" s="14">
        <f t="shared" si="719"/>
        <v>1055</v>
      </c>
      <c r="BN399" s="14">
        <f t="shared" si="719"/>
        <v>1055</v>
      </c>
      <c r="BO399" s="14">
        <f t="shared" si="719"/>
        <v>1055</v>
      </c>
      <c r="BP399" s="14">
        <f t="shared" si="719"/>
        <v>1055</v>
      </c>
      <c r="BU399" s="13">
        <v>395</v>
      </c>
      <c r="BV399" s="13">
        <f t="shared" si="739"/>
        <v>20</v>
      </c>
      <c r="BW399" s="14">
        <f t="shared" si="740"/>
        <v>3</v>
      </c>
      <c r="BX399" s="14">
        <f t="shared" si="741"/>
        <v>1102020</v>
      </c>
      <c r="BY399" s="14" t="str">
        <f t="shared" si="742"/>
        <v>高顺15突</v>
      </c>
      <c r="BZ399" s="25" t="s">
        <v>162</v>
      </c>
      <c r="CA399" s="14">
        <v>2</v>
      </c>
      <c r="CB399" s="14">
        <f t="shared" si="743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674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674</v>
      </c>
      <c r="CN399" s="14">
        <f>INDEX(属性投放!$BD$6:$BD$85,(BW399-2)*20+CB399)</f>
        <v>250</v>
      </c>
      <c r="CQ399" s="13">
        <v>395</v>
      </c>
      <c r="CR399" s="13">
        <f t="shared" si="751"/>
        <v>8</v>
      </c>
      <c r="CS399" s="13">
        <f t="shared" si="752"/>
        <v>31</v>
      </c>
      <c r="CT399" s="14">
        <f t="shared" si="753"/>
        <v>4</v>
      </c>
      <c r="CU399" s="14">
        <f t="shared" si="754"/>
        <v>1102008</v>
      </c>
      <c r="CV399" s="14" t="str">
        <f>INDEX($O$6:$O$36,CR399)&amp;"-"&amp;INDEX(属性投放!$AB$7:$AB$36,CX399)&amp;"-魂火-"&amp;CZ399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701</v>
      </c>
      <c r="CZ399" s="14">
        <f>INDEX(属性投放!$AM$7:$AM$58,CS399)</f>
        <v>1</v>
      </c>
      <c r="DA399" s="14">
        <f t="shared" si="744"/>
        <v>31</v>
      </c>
      <c r="DB399" s="14">
        <f>INDEX(属性投放!$AN$7:$AN$58,DA399)</f>
        <v>97</v>
      </c>
      <c r="DC399" s="14" t="s">
        <v>702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703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704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5"/>
        <v>1102020</v>
      </c>
      <c r="DQ399" s="14" t="str">
        <f t="shared" si="746"/>
        <v>高顺15突</v>
      </c>
      <c r="DR399" s="14">
        <f t="shared" si="755"/>
        <v>6</v>
      </c>
      <c r="DS399" s="14">
        <f t="shared" si="756"/>
        <v>5</v>
      </c>
      <c r="DT399" s="14">
        <f t="shared" si="757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20"/>
        <v>4946</v>
      </c>
      <c r="EC399" s="14">
        <f t="shared" si="721"/>
        <v>5788</v>
      </c>
      <c r="ED399" s="14">
        <f t="shared" si="722"/>
        <v>6165</v>
      </c>
      <c r="EE399" s="14">
        <f t="shared" si="723"/>
        <v>6165</v>
      </c>
      <c r="EF399" s="14">
        <f t="shared" si="724"/>
        <v>6570</v>
      </c>
      <c r="EG399" s="14">
        <f t="shared" si="725"/>
        <v>2360</v>
      </c>
      <c r="EH399" s="14">
        <f t="shared" si="726"/>
        <v>2433</v>
      </c>
      <c r="EI399" s="14">
        <f t="shared" si="727"/>
        <v>2433</v>
      </c>
      <c r="EJ399" s="14">
        <f t="shared" si="728"/>
        <v>2831</v>
      </c>
      <c r="EK399" s="14">
        <f t="shared" si="729"/>
        <v>3011</v>
      </c>
      <c r="EL399" s="14">
        <f t="shared" si="730"/>
        <v>46610</v>
      </c>
      <c r="EM399" s="14">
        <f t="shared" si="731"/>
        <v>48160</v>
      </c>
      <c r="EN399" s="14">
        <f t="shared" si="732"/>
        <v>48160</v>
      </c>
      <c r="EO399" s="14">
        <f t="shared" si="733"/>
        <v>56380</v>
      </c>
      <c r="EP399" s="14">
        <f t="shared" si="734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  <c r="FF399" s="14">
        <f>INDEX(属性投放!$BP$6:$BP$85,(卡牌属性!$DU399-2)*20+卡牌属性!$DV399)</f>
        <v>1000</v>
      </c>
      <c r="FG399" s="14">
        <f>INDEX(属性投放!$BP$6:$BP$85,(卡牌属性!$DU399-2)*20+卡牌属性!$DV399)</f>
        <v>1000</v>
      </c>
      <c r="FH399" s="14">
        <f>INDEX(属性投放!$BP$6:$BP$85,(卡牌属性!$DU399-2)*20+卡牌属性!$DV399)</f>
        <v>1000</v>
      </c>
      <c r="FI399" s="14">
        <f>INDEX(属性投放!$BP$6:$BP$85,(卡牌属性!$DU399-2)*20+卡牌属性!$DV399)</f>
        <v>1000</v>
      </c>
      <c r="FJ399" s="14">
        <f>INDEX(属性投放!$BP$6:$BP$85,(卡牌属性!$DU399-2)*20+卡牌属性!$DV399)</f>
        <v>1000</v>
      </c>
      <c r="FK399" s="14">
        <f>INDEX(属性投放!$BQ$6:$BQ$85,(卡牌属性!$DU399-2)*20+卡牌属性!$DV399)</f>
        <v>500</v>
      </c>
      <c r="FL399" s="14">
        <f>INDEX(属性投放!$BQ$6:$BQ$85,(卡牌属性!$DU399-2)*20+卡牌属性!$DV399)</f>
        <v>500</v>
      </c>
      <c r="FM399" s="14">
        <f>INDEX(属性投放!$BQ$6:$BQ$85,(卡牌属性!$DU399-2)*20+卡牌属性!$DV399)</f>
        <v>500</v>
      </c>
      <c r="FN399" s="14">
        <f>INDEX(属性投放!$BQ$6:$BQ$85,(卡牌属性!$DU399-2)*20+卡牌属性!$DV399)</f>
        <v>500</v>
      </c>
      <c r="FO399" s="14">
        <f>INDEX(属性投放!$BQ$6:$BQ$85,(卡牌属性!$DU399-2)*20+卡牌属性!$DV399)</f>
        <v>500</v>
      </c>
      <c r="FP399" s="14">
        <f>INDEX(属性投放!$BR$6:$BR$85,(卡牌属性!$DU399-2)*20+卡牌属性!$DV399)</f>
        <v>10000</v>
      </c>
      <c r="FQ399" s="14">
        <f>INDEX(属性投放!$BR$6:$BR$85,(卡牌属性!$DU399-2)*20+卡牌属性!$DV399)</f>
        <v>10000</v>
      </c>
      <c r="FR399" s="14">
        <f>INDEX(属性投放!$BR$6:$BR$85,(卡牌属性!$DU399-2)*20+卡牌属性!$DV399)</f>
        <v>10000</v>
      </c>
      <c r="FS399" s="14">
        <f>INDEX(属性投放!$BR$6:$BR$85,(卡牌属性!$DU399-2)*20+卡牌属性!$DV399)</f>
        <v>10000</v>
      </c>
      <c r="FT399" s="14">
        <f>INDEX(属性投放!$BR$6:$BR$85,(卡牌属性!$DU399-2)*20+卡牌属性!$DV399)</f>
        <v>10000</v>
      </c>
    </row>
    <row r="400" spans="31:176" ht="16.5" x14ac:dyDescent="0.2">
      <c r="AE400" s="13">
        <v>396</v>
      </c>
      <c r="AF400" s="13">
        <f t="shared" si="750"/>
        <v>20</v>
      </c>
      <c r="AG400" s="13">
        <f t="shared" si="735"/>
        <v>3</v>
      </c>
      <c r="AH400" s="14">
        <f t="shared" si="736"/>
        <v>1101023</v>
      </c>
      <c r="AI400" s="14" t="str">
        <f t="shared" si="737"/>
        <v>朱童16突</v>
      </c>
      <c r="AJ400" s="25" t="s">
        <v>162</v>
      </c>
      <c r="AK400" s="14">
        <v>77</v>
      </c>
      <c r="AL400" s="14">
        <f t="shared" si="738"/>
        <v>16</v>
      </c>
      <c r="AM400" s="14">
        <f>INDEX(属性投放!$DE$6:$DE$85,(卡牌属性!AG400-2)*20+卡牌属性!AL400)</f>
        <v>13550</v>
      </c>
      <c r="AN400" s="14">
        <f t="shared" si="714"/>
        <v>13550</v>
      </c>
      <c r="AO400" s="14">
        <f t="shared" si="714"/>
        <v>13550</v>
      </c>
      <c r="AP400" s="14">
        <f t="shared" si="714"/>
        <v>13550</v>
      </c>
      <c r="AQ400" s="14">
        <f t="shared" si="714"/>
        <v>13550</v>
      </c>
      <c r="AR400" s="14">
        <f>INDEX(属性投放!$DF$6:$DF$85,(卡牌属性!AG400-2)*20+卡牌属性!AL400)</f>
        <v>6762</v>
      </c>
      <c r="AS400" s="14">
        <f t="shared" si="715"/>
        <v>6762</v>
      </c>
      <c r="AT400" s="14">
        <f t="shared" si="715"/>
        <v>6762</v>
      </c>
      <c r="AU400" s="14">
        <f t="shared" si="715"/>
        <v>6762</v>
      </c>
      <c r="AV400" s="14">
        <f t="shared" si="715"/>
        <v>6762</v>
      </c>
      <c r="AW400" s="14">
        <f>INDEX(属性投放!$DG$6:$DG$85,(卡牌属性!AG400-2)*20+卡牌属性!AL400)</f>
        <v>67650</v>
      </c>
      <c r="AX400" s="14">
        <f t="shared" si="716"/>
        <v>67650</v>
      </c>
      <c r="AY400" s="14">
        <f t="shared" si="716"/>
        <v>67650</v>
      </c>
      <c r="AZ400" s="14">
        <f t="shared" si="716"/>
        <v>67650</v>
      </c>
      <c r="BA400" s="14">
        <f t="shared" si="716"/>
        <v>67650</v>
      </c>
      <c r="BB400" s="14">
        <f>INDEX(属性投放!$DK$6:$DK$85,(卡牌属性!AG400-2)*20+卡牌属性!AL400)</f>
        <v>314</v>
      </c>
      <c r="BC400" s="14">
        <f t="shared" si="717"/>
        <v>314</v>
      </c>
      <c r="BD400" s="14">
        <f t="shared" si="717"/>
        <v>314</v>
      </c>
      <c r="BE400" s="14">
        <f t="shared" si="717"/>
        <v>314</v>
      </c>
      <c r="BF400" s="14">
        <f t="shared" si="717"/>
        <v>314</v>
      </c>
      <c r="BG400" s="14">
        <f>INDEX(属性投放!$DL$6:$DL$85,(卡牌属性!AG400-2)*20+卡牌属性!AL400)</f>
        <v>157</v>
      </c>
      <c r="BH400" s="14">
        <f t="shared" si="718"/>
        <v>157</v>
      </c>
      <c r="BI400" s="14">
        <f t="shared" si="718"/>
        <v>157</v>
      </c>
      <c r="BJ400" s="14">
        <f t="shared" si="718"/>
        <v>157</v>
      </c>
      <c r="BK400" s="14">
        <f t="shared" si="718"/>
        <v>157</v>
      </c>
      <c r="BL400" s="14">
        <f>INDEX(属性投放!$DM$6:$DM$85,(卡牌属性!AG400-2)*20+卡牌属性!AL400)</f>
        <v>1570</v>
      </c>
      <c r="BM400" s="14">
        <f t="shared" si="719"/>
        <v>1570</v>
      </c>
      <c r="BN400" s="14">
        <f t="shared" si="719"/>
        <v>1570</v>
      </c>
      <c r="BO400" s="14">
        <f t="shared" si="719"/>
        <v>1570</v>
      </c>
      <c r="BP400" s="14">
        <f t="shared" si="719"/>
        <v>1570</v>
      </c>
      <c r="BU400" s="13">
        <v>396</v>
      </c>
      <c r="BV400" s="13">
        <f t="shared" si="739"/>
        <v>20</v>
      </c>
      <c r="BW400" s="14">
        <f t="shared" si="740"/>
        <v>3</v>
      </c>
      <c r="BX400" s="14">
        <f t="shared" si="741"/>
        <v>1102020</v>
      </c>
      <c r="BY400" s="14" t="str">
        <f t="shared" si="742"/>
        <v>高顺16突</v>
      </c>
      <c r="BZ400" s="25" t="s">
        <v>162</v>
      </c>
      <c r="CA400" s="14">
        <v>2</v>
      </c>
      <c r="CB400" s="14">
        <f t="shared" si="743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674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674</v>
      </c>
      <c r="CN400" s="14">
        <f>INDEX(属性投放!$BD$6:$BD$85,(BW400-2)*20+CB400)</f>
        <v>300</v>
      </c>
      <c r="CQ400" s="13">
        <v>396</v>
      </c>
      <c r="CR400" s="13">
        <f t="shared" si="751"/>
        <v>8</v>
      </c>
      <c r="CS400" s="13">
        <f t="shared" si="752"/>
        <v>32</v>
      </c>
      <c r="CT400" s="14">
        <f t="shared" si="753"/>
        <v>4</v>
      </c>
      <c r="CU400" s="14">
        <f t="shared" si="754"/>
        <v>1102008</v>
      </c>
      <c r="CV400" s="14" t="str">
        <f>INDEX($O$6:$O$36,CR400)&amp;"-"&amp;INDEX(属性投放!$AB$7:$AB$36,CX400)&amp;"-魂火-"&amp;CZ400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701</v>
      </c>
      <c r="CZ400" s="14">
        <f>INDEX(属性投放!$AM$7:$AM$58,CS400)</f>
        <v>2</v>
      </c>
      <c r="DA400" s="14">
        <f t="shared" si="744"/>
        <v>32</v>
      </c>
      <c r="DB400" s="14">
        <f>INDEX(属性投放!$AN$7:$AN$58,DA400)</f>
        <v>100</v>
      </c>
      <c r="DC400" s="14" t="s">
        <v>702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703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704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5"/>
        <v>1102020</v>
      </c>
      <c r="DQ400" s="14" t="str">
        <f t="shared" si="746"/>
        <v>高顺16突</v>
      </c>
      <c r="DR400" s="14">
        <f t="shared" si="755"/>
        <v>6</v>
      </c>
      <c r="DS400" s="14">
        <f t="shared" si="756"/>
        <v>5</v>
      </c>
      <c r="DT400" s="14">
        <f t="shared" si="757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20"/>
        <v>6154</v>
      </c>
      <c r="EC400" s="14">
        <f t="shared" si="721"/>
        <v>7108</v>
      </c>
      <c r="ED400" s="14">
        <f t="shared" si="722"/>
        <v>7525</v>
      </c>
      <c r="EE400" s="14">
        <f t="shared" si="723"/>
        <v>7525</v>
      </c>
      <c r="EF400" s="14">
        <f t="shared" si="724"/>
        <v>7970</v>
      </c>
      <c r="EG400" s="14">
        <f t="shared" si="725"/>
        <v>2964</v>
      </c>
      <c r="EH400" s="14">
        <f t="shared" si="726"/>
        <v>3037</v>
      </c>
      <c r="EI400" s="14">
        <f t="shared" si="727"/>
        <v>3037</v>
      </c>
      <c r="EJ400" s="14">
        <f t="shared" si="728"/>
        <v>3491</v>
      </c>
      <c r="EK400" s="14">
        <f t="shared" si="729"/>
        <v>3695</v>
      </c>
      <c r="EL400" s="14">
        <f t="shared" si="730"/>
        <v>58610</v>
      </c>
      <c r="EM400" s="14">
        <f t="shared" si="731"/>
        <v>60240</v>
      </c>
      <c r="EN400" s="14">
        <f t="shared" si="732"/>
        <v>60240</v>
      </c>
      <c r="EO400" s="14">
        <f t="shared" si="733"/>
        <v>69580</v>
      </c>
      <c r="EP400" s="14">
        <f t="shared" si="734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  <c r="FF400" s="14">
        <f>INDEX(属性投放!$BP$6:$BP$85,(卡牌属性!$DU400-2)*20+卡牌属性!$DV400)</f>
        <v>1000</v>
      </c>
      <c r="FG400" s="14">
        <f>INDEX(属性投放!$BP$6:$BP$85,(卡牌属性!$DU400-2)*20+卡牌属性!$DV400)</f>
        <v>1000</v>
      </c>
      <c r="FH400" s="14">
        <f>INDEX(属性投放!$BP$6:$BP$85,(卡牌属性!$DU400-2)*20+卡牌属性!$DV400)</f>
        <v>1000</v>
      </c>
      <c r="FI400" s="14">
        <f>INDEX(属性投放!$BP$6:$BP$85,(卡牌属性!$DU400-2)*20+卡牌属性!$DV400)</f>
        <v>1000</v>
      </c>
      <c r="FJ400" s="14">
        <f>INDEX(属性投放!$BP$6:$BP$85,(卡牌属性!$DU400-2)*20+卡牌属性!$DV400)</f>
        <v>1000</v>
      </c>
      <c r="FK400" s="14">
        <f>INDEX(属性投放!$BQ$6:$BQ$85,(卡牌属性!$DU400-2)*20+卡牌属性!$DV400)</f>
        <v>500</v>
      </c>
      <c r="FL400" s="14">
        <f>INDEX(属性投放!$BQ$6:$BQ$85,(卡牌属性!$DU400-2)*20+卡牌属性!$DV400)</f>
        <v>500</v>
      </c>
      <c r="FM400" s="14">
        <f>INDEX(属性投放!$BQ$6:$BQ$85,(卡牌属性!$DU400-2)*20+卡牌属性!$DV400)</f>
        <v>500</v>
      </c>
      <c r="FN400" s="14">
        <f>INDEX(属性投放!$BQ$6:$BQ$85,(卡牌属性!$DU400-2)*20+卡牌属性!$DV400)</f>
        <v>500</v>
      </c>
      <c r="FO400" s="14">
        <f>INDEX(属性投放!$BQ$6:$BQ$85,(卡牌属性!$DU400-2)*20+卡牌属性!$DV400)</f>
        <v>500</v>
      </c>
      <c r="FP400" s="14">
        <f>INDEX(属性投放!$BR$6:$BR$85,(卡牌属性!$DU400-2)*20+卡牌属性!$DV400)</f>
        <v>10000</v>
      </c>
      <c r="FQ400" s="14">
        <f>INDEX(属性投放!$BR$6:$BR$85,(卡牌属性!$DU400-2)*20+卡牌属性!$DV400)</f>
        <v>10000</v>
      </c>
      <c r="FR400" s="14">
        <f>INDEX(属性投放!$BR$6:$BR$85,(卡牌属性!$DU400-2)*20+卡牌属性!$DV400)</f>
        <v>10000</v>
      </c>
      <c r="FS400" s="14">
        <f>INDEX(属性投放!$BR$6:$BR$85,(卡牌属性!$DU400-2)*20+卡牌属性!$DV400)</f>
        <v>10000</v>
      </c>
      <c r="FT400" s="14">
        <f>INDEX(属性投放!$BR$6:$BR$85,(卡牌属性!$DU400-2)*20+卡牌属性!$DV400)</f>
        <v>10000</v>
      </c>
    </row>
    <row r="401" spans="31:176" ht="16.5" x14ac:dyDescent="0.2">
      <c r="AE401" s="13">
        <v>397</v>
      </c>
      <c r="AF401" s="13">
        <f t="shared" si="750"/>
        <v>20</v>
      </c>
      <c r="AG401" s="13">
        <f t="shared" si="735"/>
        <v>3</v>
      </c>
      <c r="AH401" s="14">
        <f t="shared" si="736"/>
        <v>1101023</v>
      </c>
      <c r="AI401" s="14" t="str">
        <f t="shared" si="737"/>
        <v>朱童17突</v>
      </c>
      <c r="AJ401" s="25" t="s">
        <v>162</v>
      </c>
      <c r="AK401" s="14">
        <v>78</v>
      </c>
      <c r="AL401" s="14">
        <f t="shared" si="738"/>
        <v>17</v>
      </c>
      <c r="AM401" s="14">
        <f>INDEX(属性投放!$DE$6:$DE$85,(卡牌属性!AG401-2)*20+卡牌属性!AL401)</f>
        <v>14671</v>
      </c>
      <c r="AN401" s="14">
        <f t="shared" si="714"/>
        <v>14671</v>
      </c>
      <c r="AO401" s="14">
        <f t="shared" si="714"/>
        <v>14671</v>
      </c>
      <c r="AP401" s="14">
        <f t="shared" si="714"/>
        <v>14671</v>
      </c>
      <c r="AQ401" s="14">
        <f t="shared" si="714"/>
        <v>14671</v>
      </c>
      <c r="AR401" s="14">
        <f>INDEX(属性投放!$DF$6:$DF$85,(卡牌属性!AG401-2)*20+卡牌属性!AL401)</f>
        <v>7323</v>
      </c>
      <c r="AS401" s="14">
        <f t="shared" si="715"/>
        <v>7323</v>
      </c>
      <c r="AT401" s="14">
        <f t="shared" si="715"/>
        <v>7323</v>
      </c>
      <c r="AU401" s="14">
        <f t="shared" si="715"/>
        <v>7323</v>
      </c>
      <c r="AV401" s="14">
        <f t="shared" si="715"/>
        <v>7323</v>
      </c>
      <c r="AW401" s="14">
        <f>INDEX(属性投放!$DG$6:$DG$85,(卡牌属性!AG401-2)*20+卡牌属性!AL401)</f>
        <v>73255</v>
      </c>
      <c r="AX401" s="14">
        <f t="shared" si="716"/>
        <v>73255</v>
      </c>
      <c r="AY401" s="14">
        <f t="shared" si="716"/>
        <v>73255</v>
      </c>
      <c r="AZ401" s="14">
        <f t="shared" si="716"/>
        <v>73255</v>
      </c>
      <c r="BA401" s="14">
        <f t="shared" si="716"/>
        <v>73255</v>
      </c>
      <c r="BB401" s="14">
        <f>INDEX(属性投放!$DK$6:$DK$85,(卡牌属性!AG401-2)*20+卡牌属性!AL401)</f>
        <v>314</v>
      </c>
      <c r="BC401" s="14">
        <f t="shared" si="717"/>
        <v>314</v>
      </c>
      <c r="BD401" s="14">
        <f t="shared" si="717"/>
        <v>314</v>
      </c>
      <c r="BE401" s="14">
        <f t="shared" si="717"/>
        <v>314</v>
      </c>
      <c r="BF401" s="14">
        <f t="shared" si="717"/>
        <v>314</v>
      </c>
      <c r="BG401" s="14">
        <f>INDEX(属性投放!$DL$6:$DL$85,(卡牌属性!AG401-2)*20+卡牌属性!AL401)</f>
        <v>157</v>
      </c>
      <c r="BH401" s="14">
        <f t="shared" si="718"/>
        <v>157</v>
      </c>
      <c r="BI401" s="14">
        <f t="shared" si="718"/>
        <v>157</v>
      </c>
      <c r="BJ401" s="14">
        <f t="shared" si="718"/>
        <v>157</v>
      </c>
      <c r="BK401" s="14">
        <f t="shared" si="718"/>
        <v>157</v>
      </c>
      <c r="BL401" s="14">
        <f>INDEX(属性投放!$DM$6:$DM$85,(卡牌属性!AG401-2)*20+卡牌属性!AL401)</f>
        <v>1570</v>
      </c>
      <c r="BM401" s="14">
        <f t="shared" si="719"/>
        <v>1570</v>
      </c>
      <c r="BN401" s="14">
        <f t="shared" si="719"/>
        <v>1570</v>
      </c>
      <c r="BO401" s="14">
        <f t="shared" si="719"/>
        <v>1570</v>
      </c>
      <c r="BP401" s="14">
        <f t="shared" si="719"/>
        <v>1570</v>
      </c>
      <c r="BU401" s="13">
        <v>397</v>
      </c>
      <c r="BV401" s="13">
        <f t="shared" si="739"/>
        <v>20</v>
      </c>
      <c r="BW401" s="14">
        <f t="shared" si="740"/>
        <v>3</v>
      </c>
      <c r="BX401" s="14">
        <f t="shared" si="741"/>
        <v>1102020</v>
      </c>
      <c r="BY401" s="14" t="str">
        <f t="shared" si="742"/>
        <v>高顺17突</v>
      </c>
      <c r="BZ401" s="25" t="s">
        <v>162</v>
      </c>
      <c r="CA401" s="14">
        <v>2</v>
      </c>
      <c r="CB401" s="14">
        <f t="shared" si="743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674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674</v>
      </c>
      <c r="CN401" s="14">
        <f>INDEX(属性投放!$BD$6:$BD$85,(BW401-2)*20+CB401)</f>
        <v>300</v>
      </c>
      <c r="CQ401" s="13">
        <v>397</v>
      </c>
      <c r="CR401" s="13">
        <f t="shared" si="751"/>
        <v>8</v>
      </c>
      <c r="CS401" s="13">
        <f t="shared" si="752"/>
        <v>33</v>
      </c>
      <c r="CT401" s="14">
        <f t="shared" si="753"/>
        <v>4</v>
      </c>
      <c r="CU401" s="14">
        <f t="shared" si="754"/>
        <v>1102008</v>
      </c>
      <c r="CV401" s="14" t="str">
        <f>INDEX($O$6:$O$36,CR401)&amp;"-"&amp;INDEX(属性投放!$AB$7:$AB$36,CX401)&amp;"-魂火-"&amp;CZ401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701</v>
      </c>
      <c r="CZ401" s="14">
        <f>INDEX(属性投放!$AM$7:$AM$58,CS401)</f>
        <v>3</v>
      </c>
      <c r="DA401" s="14">
        <f t="shared" si="744"/>
        <v>33</v>
      </c>
      <c r="DB401" s="14">
        <f>INDEX(属性投放!$AN$7:$AN$58,DA401)</f>
        <v>102</v>
      </c>
      <c r="DC401" s="14" t="s">
        <v>702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703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704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5"/>
        <v>1102020</v>
      </c>
      <c r="DQ401" s="14" t="str">
        <f t="shared" si="746"/>
        <v>高顺17突</v>
      </c>
      <c r="DR401" s="14">
        <f t="shared" si="755"/>
        <v>6</v>
      </c>
      <c r="DS401" s="14">
        <f t="shared" si="756"/>
        <v>5</v>
      </c>
      <c r="DT401" s="14">
        <f t="shared" si="757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20"/>
        <v>7399</v>
      </c>
      <c r="EC401" s="14">
        <f t="shared" si="721"/>
        <v>8458</v>
      </c>
      <c r="ED401" s="14">
        <f t="shared" si="722"/>
        <v>8945</v>
      </c>
      <c r="EE401" s="14">
        <f t="shared" si="723"/>
        <v>8945</v>
      </c>
      <c r="EF401" s="14">
        <f t="shared" si="724"/>
        <v>9495</v>
      </c>
      <c r="EG401" s="14">
        <f t="shared" si="725"/>
        <v>3569</v>
      </c>
      <c r="EH401" s="14">
        <f t="shared" si="726"/>
        <v>3663</v>
      </c>
      <c r="EI401" s="14">
        <f t="shared" si="727"/>
        <v>3663</v>
      </c>
      <c r="EJ401" s="14">
        <f t="shared" si="728"/>
        <v>4166</v>
      </c>
      <c r="EK401" s="14">
        <f t="shared" si="729"/>
        <v>4405</v>
      </c>
      <c r="EL401" s="14">
        <f t="shared" si="730"/>
        <v>70710</v>
      </c>
      <c r="EM401" s="14">
        <f t="shared" si="731"/>
        <v>72690</v>
      </c>
      <c r="EN401" s="14">
        <f t="shared" si="732"/>
        <v>72690</v>
      </c>
      <c r="EO401" s="14">
        <f t="shared" si="733"/>
        <v>83080</v>
      </c>
      <c r="EP401" s="14">
        <f t="shared" si="734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  <c r="FF401" s="14">
        <f>INDEX(属性投放!$BP$6:$BP$85,(卡牌属性!$DU401-2)*20+卡牌属性!$DV401)</f>
        <v>1000</v>
      </c>
      <c r="FG401" s="14">
        <f>INDEX(属性投放!$BP$6:$BP$85,(卡牌属性!$DU401-2)*20+卡牌属性!$DV401)</f>
        <v>1000</v>
      </c>
      <c r="FH401" s="14">
        <f>INDEX(属性投放!$BP$6:$BP$85,(卡牌属性!$DU401-2)*20+卡牌属性!$DV401)</f>
        <v>1000</v>
      </c>
      <c r="FI401" s="14">
        <f>INDEX(属性投放!$BP$6:$BP$85,(卡牌属性!$DU401-2)*20+卡牌属性!$DV401)</f>
        <v>1000</v>
      </c>
      <c r="FJ401" s="14">
        <f>INDEX(属性投放!$BP$6:$BP$85,(卡牌属性!$DU401-2)*20+卡牌属性!$DV401)</f>
        <v>1000</v>
      </c>
      <c r="FK401" s="14">
        <f>INDEX(属性投放!$BQ$6:$BQ$85,(卡牌属性!$DU401-2)*20+卡牌属性!$DV401)</f>
        <v>500</v>
      </c>
      <c r="FL401" s="14">
        <f>INDEX(属性投放!$BQ$6:$BQ$85,(卡牌属性!$DU401-2)*20+卡牌属性!$DV401)</f>
        <v>500</v>
      </c>
      <c r="FM401" s="14">
        <f>INDEX(属性投放!$BQ$6:$BQ$85,(卡牌属性!$DU401-2)*20+卡牌属性!$DV401)</f>
        <v>500</v>
      </c>
      <c r="FN401" s="14">
        <f>INDEX(属性投放!$BQ$6:$BQ$85,(卡牌属性!$DU401-2)*20+卡牌属性!$DV401)</f>
        <v>500</v>
      </c>
      <c r="FO401" s="14">
        <f>INDEX(属性投放!$BQ$6:$BQ$85,(卡牌属性!$DU401-2)*20+卡牌属性!$DV401)</f>
        <v>500</v>
      </c>
      <c r="FP401" s="14">
        <f>INDEX(属性投放!$BR$6:$BR$85,(卡牌属性!$DU401-2)*20+卡牌属性!$DV401)</f>
        <v>10000</v>
      </c>
      <c r="FQ401" s="14">
        <f>INDEX(属性投放!$BR$6:$BR$85,(卡牌属性!$DU401-2)*20+卡牌属性!$DV401)</f>
        <v>10000</v>
      </c>
      <c r="FR401" s="14">
        <f>INDEX(属性投放!$BR$6:$BR$85,(卡牌属性!$DU401-2)*20+卡牌属性!$DV401)</f>
        <v>10000</v>
      </c>
      <c r="FS401" s="14">
        <f>INDEX(属性投放!$BR$6:$BR$85,(卡牌属性!$DU401-2)*20+卡牌属性!$DV401)</f>
        <v>10000</v>
      </c>
      <c r="FT401" s="14">
        <f>INDEX(属性投放!$BR$6:$BR$85,(卡牌属性!$DU401-2)*20+卡牌属性!$DV401)</f>
        <v>10000</v>
      </c>
    </row>
    <row r="402" spans="31:176" ht="16.5" x14ac:dyDescent="0.2">
      <c r="AE402" s="13">
        <v>398</v>
      </c>
      <c r="AF402" s="13">
        <f t="shared" si="750"/>
        <v>20</v>
      </c>
      <c r="AG402" s="13">
        <f t="shared" si="735"/>
        <v>3</v>
      </c>
      <c r="AH402" s="14">
        <f t="shared" si="736"/>
        <v>1101023</v>
      </c>
      <c r="AI402" s="14" t="str">
        <f t="shared" si="737"/>
        <v>朱童18突</v>
      </c>
      <c r="AJ402" s="25" t="s">
        <v>162</v>
      </c>
      <c r="AK402" s="14">
        <v>79</v>
      </c>
      <c r="AL402" s="14">
        <f t="shared" si="738"/>
        <v>18</v>
      </c>
      <c r="AM402" s="14">
        <f>INDEX(属性投放!$DE$6:$DE$85,(卡牌属性!AG402-2)*20+卡牌属性!AL402)</f>
        <v>15792</v>
      </c>
      <c r="AN402" s="14">
        <f t="shared" si="714"/>
        <v>15792</v>
      </c>
      <c r="AO402" s="14">
        <f t="shared" si="714"/>
        <v>15792</v>
      </c>
      <c r="AP402" s="14">
        <f t="shared" si="714"/>
        <v>15792</v>
      </c>
      <c r="AQ402" s="14">
        <f t="shared" si="714"/>
        <v>15792</v>
      </c>
      <c r="AR402" s="14">
        <f>INDEX(属性投放!$DF$6:$DF$85,(卡牌属性!AG402-2)*20+卡牌属性!AL402)</f>
        <v>7884</v>
      </c>
      <c r="AS402" s="14">
        <f t="shared" si="715"/>
        <v>7884</v>
      </c>
      <c r="AT402" s="14">
        <f t="shared" si="715"/>
        <v>7884</v>
      </c>
      <c r="AU402" s="14">
        <f t="shared" si="715"/>
        <v>7884</v>
      </c>
      <c r="AV402" s="14">
        <f t="shared" si="715"/>
        <v>7884</v>
      </c>
      <c r="AW402" s="14">
        <f>INDEX(属性投放!$DG$6:$DG$85,(卡牌属性!AG402-2)*20+卡牌属性!AL402)</f>
        <v>78860</v>
      </c>
      <c r="AX402" s="14">
        <f t="shared" si="716"/>
        <v>78860</v>
      </c>
      <c r="AY402" s="14">
        <f t="shared" si="716"/>
        <v>78860</v>
      </c>
      <c r="AZ402" s="14">
        <f t="shared" si="716"/>
        <v>78860</v>
      </c>
      <c r="BA402" s="14">
        <f t="shared" si="716"/>
        <v>78860</v>
      </c>
      <c r="BB402" s="14">
        <f>INDEX(属性投放!$DK$6:$DK$85,(卡牌属性!AG402-2)*20+卡牌属性!AL402)</f>
        <v>314</v>
      </c>
      <c r="BC402" s="14">
        <f t="shared" si="717"/>
        <v>314</v>
      </c>
      <c r="BD402" s="14">
        <f t="shared" si="717"/>
        <v>314</v>
      </c>
      <c r="BE402" s="14">
        <f t="shared" si="717"/>
        <v>314</v>
      </c>
      <c r="BF402" s="14">
        <f t="shared" si="717"/>
        <v>314</v>
      </c>
      <c r="BG402" s="14">
        <f>INDEX(属性投放!$DL$6:$DL$85,(卡牌属性!AG402-2)*20+卡牌属性!AL402)</f>
        <v>157</v>
      </c>
      <c r="BH402" s="14">
        <f t="shared" si="718"/>
        <v>157</v>
      </c>
      <c r="BI402" s="14">
        <f t="shared" si="718"/>
        <v>157</v>
      </c>
      <c r="BJ402" s="14">
        <f t="shared" si="718"/>
        <v>157</v>
      </c>
      <c r="BK402" s="14">
        <f t="shared" si="718"/>
        <v>157</v>
      </c>
      <c r="BL402" s="14">
        <f>INDEX(属性投放!$DM$6:$DM$85,(卡牌属性!AG402-2)*20+卡牌属性!AL402)</f>
        <v>1570</v>
      </c>
      <c r="BM402" s="14">
        <f t="shared" si="719"/>
        <v>1570</v>
      </c>
      <c r="BN402" s="14">
        <f t="shared" si="719"/>
        <v>1570</v>
      </c>
      <c r="BO402" s="14">
        <f t="shared" si="719"/>
        <v>1570</v>
      </c>
      <c r="BP402" s="14">
        <f t="shared" si="719"/>
        <v>1570</v>
      </c>
      <c r="BU402" s="13">
        <v>398</v>
      </c>
      <c r="BV402" s="13">
        <f t="shared" si="739"/>
        <v>20</v>
      </c>
      <c r="BW402" s="14">
        <f t="shared" si="740"/>
        <v>3</v>
      </c>
      <c r="BX402" s="14">
        <f t="shared" si="741"/>
        <v>1102020</v>
      </c>
      <c r="BY402" s="14" t="str">
        <f t="shared" si="742"/>
        <v>高顺18突</v>
      </c>
      <c r="BZ402" s="25" t="s">
        <v>162</v>
      </c>
      <c r="CA402" s="14">
        <v>2</v>
      </c>
      <c r="CB402" s="14">
        <f t="shared" si="743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674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674</v>
      </c>
      <c r="CN402" s="14">
        <f>INDEX(属性投放!$BD$6:$BD$85,(BW402-2)*20+CB402)</f>
        <v>300</v>
      </c>
      <c r="CQ402" s="13">
        <v>398</v>
      </c>
      <c r="CR402" s="13">
        <f t="shared" si="751"/>
        <v>8</v>
      </c>
      <c r="CS402" s="13">
        <f t="shared" si="752"/>
        <v>34</v>
      </c>
      <c r="CT402" s="14">
        <f t="shared" si="753"/>
        <v>4</v>
      </c>
      <c r="CU402" s="14">
        <f t="shared" si="754"/>
        <v>1102008</v>
      </c>
      <c r="CV402" s="14" t="str">
        <f>INDEX($O$6:$O$36,CR402)&amp;"-"&amp;INDEX(属性投放!$AB$7:$AB$36,CX402)&amp;"-魂火-"&amp;CZ402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701</v>
      </c>
      <c r="CZ402" s="14">
        <f>INDEX(属性投放!$AM$7:$AM$58,CS402)</f>
        <v>1</v>
      </c>
      <c r="DA402" s="14">
        <f t="shared" si="744"/>
        <v>34</v>
      </c>
      <c r="DB402" s="14">
        <f>INDEX(属性投放!$AN$7:$AN$58,DA402)</f>
        <v>105</v>
      </c>
      <c r="DC402" s="14" t="s">
        <v>702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703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704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5"/>
        <v>1102020</v>
      </c>
      <c r="DQ402" s="14" t="str">
        <f t="shared" si="746"/>
        <v>高顺18突</v>
      </c>
      <c r="DR402" s="14">
        <f t="shared" si="755"/>
        <v>6</v>
      </c>
      <c r="DS402" s="14">
        <f t="shared" si="756"/>
        <v>5</v>
      </c>
      <c r="DT402" s="14">
        <f t="shared" si="757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20"/>
        <v>8679</v>
      </c>
      <c r="EC402" s="14">
        <f t="shared" si="721"/>
        <v>9858</v>
      </c>
      <c r="ED402" s="14">
        <f t="shared" si="722"/>
        <v>10425</v>
      </c>
      <c r="EE402" s="14">
        <f t="shared" si="723"/>
        <v>10425</v>
      </c>
      <c r="EF402" s="14">
        <f t="shared" si="724"/>
        <v>11095</v>
      </c>
      <c r="EG402" s="14">
        <f t="shared" si="725"/>
        <v>4189</v>
      </c>
      <c r="EH402" s="14">
        <f t="shared" si="726"/>
        <v>4307</v>
      </c>
      <c r="EI402" s="14">
        <f t="shared" si="727"/>
        <v>4307</v>
      </c>
      <c r="EJ402" s="14">
        <f t="shared" si="728"/>
        <v>4866</v>
      </c>
      <c r="EK402" s="14">
        <f t="shared" si="729"/>
        <v>5145</v>
      </c>
      <c r="EL402" s="14">
        <f t="shared" si="730"/>
        <v>83110</v>
      </c>
      <c r="EM402" s="14">
        <f t="shared" si="731"/>
        <v>85490</v>
      </c>
      <c r="EN402" s="14">
        <f t="shared" si="732"/>
        <v>85490</v>
      </c>
      <c r="EO402" s="14">
        <f t="shared" si="733"/>
        <v>97080</v>
      </c>
      <c r="EP402" s="14">
        <f t="shared" si="734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  <c r="FF402" s="14">
        <f>INDEX(属性投放!$BP$6:$BP$85,(卡牌属性!$DU402-2)*20+卡牌属性!$DV402)</f>
        <v>1800</v>
      </c>
      <c r="FG402" s="14">
        <f>INDEX(属性投放!$BP$6:$BP$85,(卡牌属性!$DU402-2)*20+卡牌属性!$DV402)</f>
        <v>1800</v>
      </c>
      <c r="FH402" s="14">
        <f>INDEX(属性投放!$BP$6:$BP$85,(卡牌属性!$DU402-2)*20+卡牌属性!$DV402)</f>
        <v>1800</v>
      </c>
      <c r="FI402" s="14">
        <f>INDEX(属性投放!$BP$6:$BP$85,(卡牌属性!$DU402-2)*20+卡牌属性!$DV402)</f>
        <v>1800</v>
      </c>
      <c r="FJ402" s="14">
        <f>INDEX(属性投放!$BP$6:$BP$85,(卡牌属性!$DU402-2)*20+卡牌属性!$DV402)</f>
        <v>1800</v>
      </c>
      <c r="FK402" s="14">
        <f>INDEX(属性投放!$BQ$6:$BQ$85,(卡牌属性!$DU402-2)*20+卡牌属性!$DV402)</f>
        <v>900</v>
      </c>
      <c r="FL402" s="14">
        <f>INDEX(属性投放!$BQ$6:$BQ$85,(卡牌属性!$DU402-2)*20+卡牌属性!$DV402)</f>
        <v>900</v>
      </c>
      <c r="FM402" s="14">
        <f>INDEX(属性投放!$BQ$6:$BQ$85,(卡牌属性!$DU402-2)*20+卡牌属性!$DV402)</f>
        <v>900</v>
      </c>
      <c r="FN402" s="14">
        <f>INDEX(属性投放!$BQ$6:$BQ$85,(卡牌属性!$DU402-2)*20+卡牌属性!$DV402)</f>
        <v>900</v>
      </c>
      <c r="FO402" s="14">
        <f>INDEX(属性投放!$BQ$6:$BQ$85,(卡牌属性!$DU402-2)*20+卡牌属性!$DV402)</f>
        <v>900</v>
      </c>
      <c r="FP402" s="14">
        <f>INDEX(属性投放!$BR$6:$BR$85,(卡牌属性!$DU402-2)*20+卡牌属性!$DV402)</f>
        <v>18000</v>
      </c>
      <c r="FQ402" s="14">
        <f>INDEX(属性投放!$BR$6:$BR$85,(卡牌属性!$DU402-2)*20+卡牌属性!$DV402)</f>
        <v>18000</v>
      </c>
      <c r="FR402" s="14">
        <f>INDEX(属性投放!$BR$6:$BR$85,(卡牌属性!$DU402-2)*20+卡牌属性!$DV402)</f>
        <v>18000</v>
      </c>
      <c r="FS402" s="14">
        <f>INDEX(属性投放!$BR$6:$BR$85,(卡牌属性!$DU402-2)*20+卡牌属性!$DV402)</f>
        <v>18000</v>
      </c>
      <c r="FT402" s="14">
        <f>INDEX(属性投放!$BR$6:$BR$85,(卡牌属性!$DU402-2)*20+卡牌属性!$DV402)</f>
        <v>18000</v>
      </c>
    </row>
    <row r="403" spans="31:176" ht="16.5" x14ac:dyDescent="0.2">
      <c r="AE403" s="13">
        <v>399</v>
      </c>
      <c r="AF403" s="13">
        <f t="shared" si="750"/>
        <v>20</v>
      </c>
      <c r="AG403" s="13">
        <f t="shared" si="735"/>
        <v>3</v>
      </c>
      <c r="AH403" s="14">
        <f t="shared" si="736"/>
        <v>1101023</v>
      </c>
      <c r="AI403" s="14" t="str">
        <f t="shared" si="737"/>
        <v>朱童19突</v>
      </c>
      <c r="AJ403" s="25" t="s">
        <v>162</v>
      </c>
      <c r="AK403" s="14">
        <v>80</v>
      </c>
      <c r="AL403" s="14">
        <f t="shared" si="738"/>
        <v>19</v>
      </c>
      <c r="AM403" s="14">
        <f>INDEX(属性投放!$DE$6:$DE$85,(卡牌属性!AG403-2)*20+卡牌属性!AL403)</f>
        <v>24763</v>
      </c>
      <c r="AN403" s="14">
        <f t="shared" si="714"/>
        <v>24763</v>
      </c>
      <c r="AO403" s="14">
        <f t="shared" si="714"/>
        <v>24763</v>
      </c>
      <c r="AP403" s="14">
        <f t="shared" si="714"/>
        <v>24763</v>
      </c>
      <c r="AQ403" s="14">
        <f t="shared" si="714"/>
        <v>24763</v>
      </c>
      <c r="AR403" s="14">
        <f>INDEX(属性投放!$DF$6:$DF$85,(卡牌属性!AG403-2)*20+卡牌属性!AL403)</f>
        <v>12370</v>
      </c>
      <c r="AS403" s="14">
        <f t="shared" si="715"/>
        <v>12370</v>
      </c>
      <c r="AT403" s="14">
        <f t="shared" si="715"/>
        <v>12370</v>
      </c>
      <c r="AU403" s="14">
        <f t="shared" si="715"/>
        <v>12370</v>
      </c>
      <c r="AV403" s="14">
        <f t="shared" si="715"/>
        <v>12370</v>
      </c>
      <c r="AW403" s="14">
        <f>INDEX(属性投放!$DG$6:$DG$85,(卡牌属性!AG403-2)*20+卡牌属性!AL403)</f>
        <v>123715</v>
      </c>
      <c r="AX403" s="14">
        <f t="shared" si="716"/>
        <v>123715</v>
      </c>
      <c r="AY403" s="14">
        <f t="shared" si="716"/>
        <v>123715</v>
      </c>
      <c r="AZ403" s="14">
        <f t="shared" si="716"/>
        <v>123715</v>
      </c>
      <c r="BA403" s="14">
        <f t="shared" si="716"/>
        <v>123715</v>
      </c>
      <c r="BB403" s="14">
        <f>INDEX(属性投放!$DK$6:$DK$85,(卡牌属性!AG403-2)*20+卡牌属性!AL403)</f>
        <v>620</v>
      </c>
      <c r="BC403" s="14">
        <f t="shared" si="717"/>
        <v>620</v>
      </c>
      <c r="BD403" s="14">
        <f t="shared" si="717"/>
        <v>620</v>
      </c>
      <c r="BE403" s="14">
        <f t="shared" si="717"/>
        <v>620</v>
      </c>
      <c r="BF403" s="14">
        <f t="shared" si="717"/>
        <v>620</v>
      </c>
      <c r="BG403" s="14">
        <f>INDEX(属性投放!$DL$6:$DL$85,(卡牌属性!AG403-2)*20+卡牌属性!AL403)</f>
        <v>310</v>
      </c>
      <c r="BH403" s="14">
        <f t="shared" si="718"/>
        <v>310</v>
      </c>
      <c r="BI403" s="14">
        <f t="shared" si="718"/>
        <v>310</v>
      </c>
      <c r="BJ403" s="14">
        <f t="shared" si="718"/>
        <v>310</v>
      </c>
      <c r="BK403" s="14">
        <f t="shared" si="718"/>
        <v>310</v>
      </c>
      <c r="BL403" s="14">
        <f>INDEX(属性投放!$DM$6:$DM$85,(卡牌属性!AG403-2)*20+卡牌属性!AL403)</f>
        <v>3100</v>
      </c>
      <c r="BM403" s="14">
        <f t="shared" si="719"/>
        <v>3100</v>
      </c>
      <c r="BN403" s="14">
        <f t="shared" si="719"/>
        <v>3100</v>
      </c>
      <c r="BO403" s="14">
        <f t="shared" si="719"/>
        <v>3100</v>
      </c>
      <c r="BP403" s="14">
        <f t="shared" si="719"/>
        <v>3100</v>
      </c>
      <c r="BU403" s="13">
        <v>399</v>
      </c>
      <c r="BV403" s="13">
        <f t="shared" si="739"/>
        <v>20</v>
      </c>
      <c r="BW403" s="14">
        <f t="shared" si="740"/>
        <v>3</v>
      </c>
      <c r="BX403" s="14">
        <f t="shared" si="741"/>
        <v>1102020</v>
      </c>
      <c r="BY403" s="14" t="str">
        <f t="shared" si="742"/>
        <v>高顺19突</v>
      </c>
      <c r="BZ403" s="25" t="s">
        <v>162</v>
      </c>
      <c r="CA403" s="14">
        <v>2</v>
      </c>
      <c r="CB403" s="14">
        <f t="shared" si="743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674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674</v>
      </c>
      <c r="CN403" s="14">
        <f>INDEX(属性投放!$BD$6:$BD$85,(BW403-2)*20+CB403)</f>
        <v>400</v>
      </c>
      <c r="CQ403" s="13">
        <v>399</v>
      </c>
      <c r="CR403" s="13">
        <f t="shared" si="751"/>
        <v>8</v>
      </c>
      <c r="CS403" s="13">
        <f t="shared" si="752"/>
        <v>35</v>
      </c>
      <c r="CT403" s="14">
        <f t="shared" si="753"/>
        <v>4</v>
      </c>
      <c r="CU403" s="14">
        <f t="shared" si="754"/>
        <v>1102008</v>
      </c>
      <c r="CV403" s="14" t="str">
        <f>INDEX($O$6:$O$36,CR403)&amp;"-"&amp;INDEX(属性投放!$AB$7:$AB$36,CX403)&amp;"-魂火-"&amp;CZ403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701</v>
      </c>
      <c r="CZ403" s="14">
        <f>INDEX(属性投放!$AM$7:$AM$58,CS403)</f>
        <v>2</v>
      </c>
      <c r="DA403" s="14">
        <f t="shared" si="744"/>
        <v>35</v>
      </c>
      <c r="DB403" s="14">
        <f>INDEX(属性投放!$AN$7:$AN$58,DA403)</f>
        <v>107</v>
      </c>
      <c r="DC403" s="14" t="s">
        <v>702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703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704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5"/>
        <v>1102020</v>
      </c>
      <c r="DQ403" s="14" t="str">
        <f t="shared" si="746"/>
        <v>高顺19突</v>
      </c>
      <c r="DR403" s="14">
        <f t="shared" si="755"/>
        <v>6</v>
      </c>
      <c r="DS403" s="14">
        <f t="shared" si="756"/>
        <v>5</v>
      </c>
      <c r="DT403" s="14">
        <f t="shared" si="757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20"/>
        <v>10724</v>
      </c>
      <c r="EC403" s="14">
        <f t="shared" si="721"/>
        <v>12008</v>
      </c>
      <c r="ED403" s="14">
        <f t="shared" si="722"/>
        <v>12645</v>
      </c>
      <c r="EE403" s="14">
        <f t="shared" si="723"/>
        <v>12645</v>
      </c>
      <c r="EF403" s="14">
        <f t="shared" si="724"/>
        <v>13420</v>
      </c>
      <c r="EG403" s="14">
        <f t="shared" si="725"/>
        <v>5194</v>
      </c>
      <c r="EH403" s="14">
        <f t="shared" si="726"/>
        <v>5333</v>
      </c>
      <c r="EI403" s="14">
        <f t="shared" si="727"/>
        <v>5333</v>
      </c>
      <c r="EJ403" s="14">
        <f t="shared" si="728"/>
        <v>5941</v>
      </c>
      <c r="EK403" s="14">
        <f t="shared" si="729"/>
        <v>6255</v>
      </c>
      <c r="EL403" s="14">
        <f t="shared" si="730"/>
        <v>103210</v>
      </c>
      <c r="EM403" s="14">
        <f t="shared" si="731"/>
        <v>105940</v>
      </c>
      <c r="EN403" s="14">
        <f t="shared" si="732"/>
        <v>105940</v>
      </c>
      <c r="EO403" s="14">
        <f t="shared" si="733"/>
        <v>118580</v>
      </c>
      <c r="EP403" s="14">
        <f t="shared" si="734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  <c r="FF403" s="14">
        <f>INDEX(属性投放!$BP$6:$BP$85,(卡牌属性!$DU403-2)*20+卡牌属性!$DV403)</f>
        <v>1800</v>
      </c>
      <c r="FG403" s="14">
        <f>INDEX(属性投放!$BP$6:$BP$85,(卡牌属性!$DU403-2)*20+卡牌属性!$DV403)</f>
        <v>1800</v>
      </c>
      <c r="FH403" s="14">
        <f>INDEX(属性投放!$BP$6:$BP$85,(卡牌属性!$DU403-2)*20+卡牌属性!$DV403)</f>
        <v>1800</v>
      </c>
      <c r="FI403" s="14">
        <f>INDEX(属性投放!$BP$6:$BP$85,(卡牌属性!$DU403-2)*20+卡牌属性!$DV403)</f>
        <v>1800</v>
      </c>
      <c r="FJ403" s="14">
        <f>INDEX(属性投放!$BP$6:$BP$85,(卡牌属性!$DU403-2)*20+卡牌属性!$DV403)</f>
        <v>1800</v>
      </c>
      <c r="FK403" s="14">
        <f>INDEX(属性投放!$BQ$6:$BQ$85,(卡牌属性!$DU403-2)*20+卡牌属性!$DV403)</f>
        <v>900</v>
      </c>
      <c r="FL403" s="14">
        <f>INDEX(属性投放!$BQ$6:$BQ$85,(卡牌属性!$DU403-2)*20+卡牌属性!$DV403)</f>
        <v>900</v>
      </c>
      <c r="FM403" s="14">
        <f>INDEX(属性投放!$BQ$6:$BQ$85,(卡牌属性!$DU403-2)*20+卡牌属性!$DV403)</f>
        <v>900</v>
      </c>
      <c r="FN403" s="14">
        <f>INDEX(属性投放!$BQ$6:$BQ$85,(卡牌属性!$DU403-2)*20+卡牌属性!$DV403)</f>
        <v>900</v>
      </c>
      <c r="FO403" s="14">
        <f>INDEX(属性投放!$BQ$6:$BQ$85,(卡牌属性!$DU403-2)*20+卡牌属性!$DV403)</f>
        <v>900</v>
      </c>
      <c r="FP403" s="14">
        <f>INDEX(属性投放!$BR$6:$BR$85,(卡牌属性!$DU403-2)*20+卡牌属性!$DV403)</f>
        <v>18000</v>
      </c>
      <c r="FQ403" s="14">
        <f>INDEX(属性投放!$BR$6:$BR$85,(卡牌属性!$DU403-2)*20+卡牌属性!$DV403)</f>
        <v>18000</v>
      </c>
      <c r="FR403" s="14">
        <f>INDEX(属性投放!$BR$6:$BR$85,(卡牌属性!$DU403-2)*20+卡牌属性!$DV403)</f>
        <v>18000</v>
      </c>
      <c r="FS403" s="14">
        <f>INDEX(属性投放!$BR$6:$BR$85,(卡牌属性!$DU403-2)*20+卡牌属性!$DV403)</f>
        <v>18000</v>
      </c>
      <c r="FT403" s="14">
        <f>INDEX(属性投放!$BR$6:$BR$85,(卡牌属性!$DU403-2)*20+卡牌属性!$DV403)</f>
        <v>18000</v>
      </c>
    </row>
    <row r="404" spans="31:176" ht="16.5" x14ac:dyDescent="0.2">
      <c r="AE404" s="13">
        <v>400</v>
      </c>
      <c r="AF404" s="13">
        <f t="shared" si="750"/>
        <v>20</v>
      </c>
      <c r="AG404" s="13">
        <f t="shared" si="735"/>
        <v>3</v>
      </c>
      <c r="AH404" s="14">
        <f t="shared" si="736"/>
        <v>1101023</v>
      </c>
      <c r="AI404" s="14" t="str">
        <f t="shared" si="737"/>
        <v>朱童20突</v>
      </c>
      <c r="AJ404" s="25" t="s">
        <v>162</v>
      </c>
      <c r="AK404" s="14">
        <v>81</v>
      </c>
      <c r="AL404" s="14">
        <f t="shared" si="738"/>
        <v>20</v>
      </c>
      <c r="AM404" s="14">
        <f>INDEX(属性投放!$DE$6:$DE$85,(卡牌属性!AG404-2)*20+卡牌属性!AL404)</f>
        <v>26093</v>
      </c>
      <c r="AN404" s="14">
        <f t="shared" si="714"/>
        <v>26093</v>
      </c>
      <c r="AO404" s="14">
        <f t="shared" si="714"/>
        <v>26093</v>
      </c>
      <c r="AP404" s="14">
        <f t="shared" si="714"/>
        <v>26093</v>
      </c>
      <c r="AQ404" s="14">
        <f t="shared" si="714"/>
        <v>26093</v>
      </c>
      <c r="AR404" s="14">
        <f>INDEX(属性投放!$DF$6:$DF$85,(卡牌属性!AG404-2)*20+卡牌属性!AL404)</f>
        <v>13035</v>
      </c>
      <c r="AS404" s="14">
        <f t="shared" si="715"/>
        <v>13035</v>
      </c>
      <c r="AT404" s="14">
        <f t="shared" si="715"/>
        <v>13035</v>
      </c>
      <c r="AU404" s="14">
        <f t="shared" si="715"/>
        <v>13035</v>
      </c>
      <c r="AV404" s="14">
        <f t="shared" si="715"/>
        <v>13035</v>
      </c>
      <c r="AW404" s="14">
        <f>INDEX(属性投放!$DG$6:$DG$85,(卡牌属性!AG404-2)*20+卡牌属性!AL404)</f>
        <v>130365</v>
      </c>
      <c r="AX404" s="14">
        <f t="shared" si="716"/>
        <v>130365</v>
      </c>
      <c r="AY404" s="14">
        <f t="shared" si="716"/>
        <v>130365</v>
      </c>
      <c r="AZ404" s="14">
        <f t="shared" si="716"/>
        <v>130365</v>
      </c>
      <c r="BA404" s="14">
        <f t="shared" si="716"/>
        <v>130365</v>
      </c>
      <c r="BB404" s="14">
        <f>INDEX(属性投放!$DK$6:$DK$85,(卡牌属性!AG404-2)*20+卡牌属性!AL404)</f>
        <v>620</v>
      </c>
      <c r="BC404" s="14">
        <f t="shared" si="717"/>
        <v>620</v>
      </c>
      <c r="BD404" s="14">
        <f t="shared" si="717"/>
        <v>620</v>
      </c>
      <c r="BE404" s="14">
        <f t="shared" si="717"/>
        <v>620</v>
      </c>
      <c r="BF404" s="14">
        <f t="shared" si="717"/>
        <v>620</v>
      </c>
      <c r="BG404" s="14">
        <f>INDEX(属性投放!$DL$6:$DL$85,(卡牌属性!AG404-2)*20+卡牌属性!AL404)</f>
        <v>310</v>
      </c>
      <c r="BH404" s="14">
        <f t="shared" si="718"/>
        <v>310</v>
      </c>
      <c r="BI404" s="14">
        <f t="shared" si="718"/>
        <v>310</v>
      </c>
      <c r="BJ404" s="14">
        <f t="shared" si="718"/>
        <v>310</v>
      </c>
      <c r="BK404" s="14">
        <f t="shared" si="718"/>
        <v>310</v>
      </c>
      <c r="BL404" s="14">
        <f>INDEX(属性投放!$DM$6:$DM$85,(卡牌属性!AG404-2)*20+卡牌属性!AL404)</f>
        <v>3100</v>
      </c>
      <c r="BM404" s="14">
        <f t="shared" si="719"/>
        <v>3100</v>
      </c>
      <c r="BN404" s="14">
        <f t="shared" si="719"/>
        <v>3100</v>
      </c>
      <c r="BO404" s="14">
        <f t="shared" si="719"/>
        <v>3100</v>
      </c>
      <c r="BP404" s="14">
        <f t="shared" si="719"/>
        <v>3100</v>
      </c>
      <c r="BU404" s="13">
        <v>400</v>
      </c>
      <c r="BV404" s="13">
        <f t="shared" si="739"/>
        <v>20</v>
      </c>
      <c r="BW404" s="14">
        <f t="shared" si="740"/>
        <v>3</v>
      </c>
      <c r="BX404" s="14">
        <f t="shared" si="741"/>
        <v>1102020</v>
      </c>
      <c r="BY404" s="14" t="str">
        <f t="shared" si="742"/>
        <v>高顺20突</v>
      </c>
      <c r="BZ404" s="25" t="s">
        <v>162</v>
      </c>
      <c r="CA404" s="14">
        <v>2</v>
      </c>
      <c r="CB404" s="14">
        <f t="shared" si="743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674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674</v>
      </c>
      <c r="CN404" s="14">
        <f>INDEX(属性投放!$BD$6:$BD$85,(BW404-2)*20+CB404)</f>
        <v>400</v>
      </c>
      <c r="CQ404" s="13">
        <v>400</v>
      </c>
      <c r="CR404" s="13">
        <f t="shared" si="751"/>
        <v>8</v>
      </c>
      <c r="CS404" s="13">
        <f t="shared" si="752"/>
        <v>36</v>
      </c>
      <c r="CT404" s="14">
        <f t="shared" si="753"/>
        <v>4</v>
      </c>
      <c r="CU404" s="14">
        <f t="shared" si="754"/>
        <v>1102008</v>
      </c>
      <c r="CV404" s="14" t="str">
        <f>INDEX($O$6:$O$36,CR404)&amp;"-"&amp;INDEX(属性投放!$AB$7:$AB$36,CX404)&amp;"-魂火-"&amp;CZ404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701</v>
      </c>
      <c r="CZ404" s="14">
        <f>INDEX(属性投放!$AM$7:$AM$58,CS404)</f>
        <v>3</v>
      </c>
      <c r="DA404" s="14">
        <f t="shared" si="744"/>
        <v>36</v>
      </c>
      <c r="DB404" s="14">
        <f>INDEX(属性投放!$AN$7:$AN$58,DA404)</f>
        <v>110</v>
      </c>
      <c r="DC404" s="14" t="s">
        <v>702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703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704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5"/>
        <v>1102020</v>
      </c>
      <c r="DQ404" s="14" t="str">
        <f t="shared" si="746"/>
        <v>高顺20突</v>
      </c>
      <c r="DR404" s="14">
        <f t="shared" si="755"/>
        <v>6</v>
      </c>
      <c r="DS404" s="14">
        <f t="shared" si="756"/>
        <v>5</v>
      </c>
      <c r="DT404" s="14">
        <f t="shared" si="757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20"/>
        <v>12884</v>
      </c>
      <c r="EC404" s="14">
        <f t="shared" si="721"/>
        <v>14408</v>
      </c>
      <c r="ED404" s="14">
        <f t="shared" si="722"/>
        <v>15085</v>
      </c>
      <c r="EE404" s="14">
        <f t="shared" si="723"/>
        <v>15085</v>
      </c>
      <c r="EF404" s="14">
        <f t="shared" si="724"/>
        <v>16020</v>
      </c>
      <c r="EG404" s="14">
        <f t="shared" si="725"/>
        <v>6254</v>
      </c>
      <c r="EH404" s="14">
        <f t="shared" si="726"/>
        <v>6417</v>
      </c>
      <c r="EI404" s="14">
        <f t="shared" si="727"/>
        <v>6417</v>
      </c>
      <c r="EJ404" s="14">
        <f t="shared" si="728"/>
        <v>7145</v>
      </c>
      <c r="EK404" s="14">
        <f t="shared" si="729"/>
        <v>7475</v>
      </c>
      <c r="EL404" s="14">
        <f t="shared" si="730"/>
        <v>124410</v>
      </c>
      <c r="EM404" s="14">
        <f t="shared" si="731"/>
        <v>127540</v>
      </c>
      <c r="EN404" s="14">
        <f t="shared" si="732"/>
        <v>127540</v>
      </c>
      <c r="EO404" s="14">
        <f t="shared" si="733"/>
        <v>142580</v>
      </c>
      <c r="EP404" s="14">
        <f t="shared" si="734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  <c r="FF404" s="14">
        <f>INDEX(属性投放!$BP$6:$BP$85,(卡牌属性!$DU404-2)*20+卡牌属性!$DV404)</f>
        <v>2000</v>
      </c>
      <c r="FG404" s="14">
        <f>INDEX(属性投放!$BP$6:$BP$85,(卡牌属性!$DU404-2)*20+卡牌属性!$DV404)</f>
        <v>2000</v>
      </c>
      <c r="FH404" s="14">
        <f>INDEX(属性投放!$BP$6:$BP$85,(卡牌属性!$DU404-2)*20+卡牌属性!$DV404)</f>
        <v>2000</v>
      </c>
      <c r="FI404" s="14">
        <f>INDEX(属性投放!$BP$6:$BP$85,(卡牌属性!$DU404-2)*20+卡牌属性!$DV404)</f>
        <v>2000</v>
      </c>
      <c r="FJ404" s="14">
        <f>INDEX(属性投放!$BP$6:$BP$85,(卡牌属性!$DU404-2)*20+卡牌属性!$DV404)</f>
        <v>2000</v>
      </c>
      <c r="FK404" s="14">
        <f>INDEX(属性投放!$BQ$6:$BQ$85,(卡牌属性!$DU404-2)*20+卡牌属性!$DV404)</f>
        <v>1000</v>
      </c>
      <c r="FL404" s="14">
        <f>INDEX(属性投放!$BQ$6:$BQ$85,(卡牌属性!$DU404-2)*20+卡牌属性!$DV404)</f>
        <v>1000</v>
      </c>
      <c r="FM404" s="14">
        <f>INDEX(属性投放!$BQ$6:$BQ$85,(卡牌属性!$DU404-2)*20+卡牌属性!$DV404)</f>
        <v>1000</v>
      </c>
      <c r="FN404" s="14">
        <f>INDEX(属性投放!$BQ$6:$BQ$85,(卡牌属性!$DU404-2)*20+卡牌属性!$DV404)</f>
        <v>1000</v>
      </c>
      <c r="FO404" s="14">
        <f>INDEX(属性投放!$BQ$6:$BQ$85,(卡牌属性!$DU404-2)*20+卡牌属性!$DV404)</f>
        <v>1000</v>
      </c>
      <c r="FP404" s="14">
        <f>INDEX(属性投放!$BR$6:$BR$85,(卡牌属性!$DU404-2)*20+卡牌属性!$DV404)</f>
        <v>20000</v>
      </c>
      <c r="FQ404" s="14">
        <f>INDEX(属性投放!$BR$6:$BR$85,(卡牌属性!$DU404-2)*20+卡牌属性!$DV404)</f>
        <v>20000</v>
      </c>
      <c r="FR404" s="14">
        <f>INDEX(属性投放!$BR$6:$BR$85,(卡牌属性!$DU404-2)*20+卡牌属性!$DV404)</f>
        <v>20000</v>
      </c>
      <c r="FS404" s="14">
        <f>INDEX(属性投放!$BR$6:$BR$85,(卡牌属性!$DU404-2)*20+卡牌属性!$DV404)</f>
        <v>20000</v>
      </c>
      <c r="FT404" s="14">
        <f>INDEX(属性投放!$BR$6:$BR$85,(卡牌属性!$DU404-2)*20+卡牌属性!$DV404)</f>
        <v>20000</v>
      </c>
    </row>
    <row r="405" spans="31:176" ht="16.5" x14ac:dyDescent="0.2">
      <c r="AE405" s="13">
        <v>401</v>
      </c>
      <c r="AF405" s="13">
        <f t="shared" si="750"/>
        <v>21</v>
      </c>
      <c r="AG405" s="13">
        <f t="shared" si="735"/>
        <v>4</v>
      </c>
      <c r="AH405" s="14">
        <f t="shared" si="736"/>
        <v>1101026</v>
      </c>
      <c r="AI405" s="14" t="str">
        <f t="shared" si="737"/>
        <v>貂灵芸1突</v>
      </c>
      <c r="AJ405" s="25" t="s">
        <v>162</v>
      </c>
      <c r="AK405" s="14">
        <v>82</v>
      </c>
      <c r="AL405" s="14">
        <f t="shared" si="738"/>
        <v>1</v>
      </c>
      <c r="AM405" s="14">
        <f>INDEX(属性投放!$DE$6:$DE$85,(卡牌属性!AG405-2)*20+卡牌属性!AL405)</f>
        <v>120</v>
      </c>
      <c r="AN405" s="14">
        <f t="shared" ref="AN405:AQ424" si="758">$AM405</f>
        <v>120</v>
      </c>
      <c r="AO405" s="14">
        <f t="shared" si="758"/>
        <v>120</v>
      </c>
      <c r="AP405" s="14">
        <f t="shared" si="758"/>
        <v>120</v>
      </c>
      <c r="AQ405" s="14">
        <f t="shared" si="758"/>
        <v>120</v>
      </c>
      <c r="AR405" s="14">
        <f>INDEX(属性投放!$DF$6:$DF$85,(卡牌属性!AG405-2)*20+卡牌属性!AL405)</f>
        <v>20</v>
      </c>
      <c r="AS405" s="14">
        <f t="shared" ref="AS405:AV424" si="759">$AR405</f>
        <v>20</v>
      </c>
      <c r="AT405" s="14">
        <f t="shared" si="759"/>
        <v>20</v>
      </c>
      <c r="AU405" s="14">
        <f t="shared" si="759"/>
        <v>20</v>
      </c>
      <c r="AV405" s="14">
        <f t="shared" si="759"/>
        <v>20</v>
      </c>
      <c r="AW405" s="14">
        <f>INDEX(属性投放!$DG$6:$DG$85,(卡牌属性!AG405-2)*20+卡牌属性!AL405)</f>
        <v>500</v>
      </c>
      <c r="AX405" s="14">
        <f t="shared" ref="AX405:BA424" si="760">$AW405</f>
        <v>500</v>
      </c>
      <c r="AY405" s="14">
        <f t="shared" si="760"/>
        <v>500</v>
      </c>
      <c r="AZ405" s="14">
        <f t="shared" si="760"/>
        <v>500</v>
      </c>
      <c r="BA405" s="14">
        <f t="shared" si="760"/>
        <v>500</v>
      </c>
      <c r="BB405" s="14">
        <f>INDEX(属性投放!$DK$6:$DK$85,(卡牌属性!AG405-2)*20+卡牌属性!AL405)</f>
        <v>13</v>
      </c>
      <c r="BC405" s="14">
        <f t="shared" ref="BC405:BF424" si="761">$BB405</f>
        <v>13</v>
      </c>
      <c r="BD405" s="14">
        <f t="shared" si="761"/>
        <v>13</v>
      </c>
      <c r="BE405" s="14">
        <f t="shared" si="761"/>
        <v>13</v>
      </c>
      <c r="BF405" s="14">
        <f t="shared" si="761"/>
        <v>13</v>
      </c>
      <c r="BG405" s="14">
        <f>INDEX(属性投放!$DL$6:$DL$85,(卡牌属性!AG405-2)*20+卡牌属性!AL405)</f>
        <v>6</v>
      </c>
      <c r="BH405" s="14">
        <f t="shared" ref="BH405:BK424" si="762">$BG405</f>
        <v>6</v>
      </c>
      <c r="BI405" s="14">
        <f t="shared" si="762"/>
        <v>6</v>
      </c>
      <c r="BJ405" s="14">
        <f t="shared" si="762"/>
        <v>6</v>
      </c>
      <c r="BK405" s="14">
        <f t="shared" si="762"/>
        <v>6</v>
      </c>
      <c r="BL405" s="14">
        <f>INDEX(属性投放!$DM$6:$DM$85,(卡牌属性!AG405-2)*20+卡牌属性!AL405)</f>
        <v>65</v>
      </c>
      <c r="BM405" s="14">
        <f t="shared" ref="BM405:BP424" si="763">$BL405</f>
        <v>65</v>
      </c>
      <c r="BN405" s="14">
        <f t="shared" si="763"/>
        <v>65</v>
      </c>
      <c r="BO405" s="14">
        <f t="shared" si="763"/>
        <v>65</v>
      </c>
      <c r="BP405" s="14">
        <f t="shared" si="763"/>
        <v>65</v>
      </c>
      <c r="BU405" s="13">
        <v>401</v>
      </c>
      <c r="BV405" s="13">
        <f t="shared" si="739"/>
        <v>21</v>
      </c>
      <c r="BW405" s="14">
        <f t="shared" si="740"/>
        <v>3</v>
      </c>
      <c r="BX405" s="14">
        <f t="shared" si="741"/>
        <v>1102021</v>
      </c>
      <c r="BY405" s="14" t="str">
        <f t="shared" si="742"/>
        <v>烈风螳螂1突</v>
      </c>
      <c r="BZ405" s="25" t="s">
        <v>162</v>
      </c>
      <c r="CA405" s="14">
        <v>2</v>
      </c>
      <c r="CB405" s="14">
        <f t="shared" si="743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674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674</v>
      </c>
      <c r="CN405" s="14">
        <f>INDEX(属性投放!$BD$6:$BD$85,(BW405-2)*20+CB405)</f>
        <v>80</v>
      </c>
      <c r="CQ405" s="13">
        <v>401</v>
      </c>
      <c r="CR405" s="13">
        <f t="shared" si="751"/>
        <v>8</v>
      </c>
      <c r="CS405" s="13">
        <f t="shared" si="752"/>
        <v>37</v>
      </c>
      <c r="CT405" s="14">
        <f t="shared" si="753"/>
        <v>4</v>
      </c>
      <c r="CU405" s="14">
        <f t="shared" si="754"/>
        <v>1102008</v>
      </c>
      <c r="CV405" s="14" t="str">
        <f>INDEX($O$6:$O$36,CR405)&amp;"-"&amp;INDEX(属性投放!$AB$7:$AB$36,CX405)&amp;"-魂火-"&amp;CZ405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701</v>
      </c>
      <c r="CZ405" s="14">
        <f>INDEX(属性投放!$AM$7:$AM$58,CS405)</f>
        <v>1</v>
      </c>
      <c r="DA405" s="14">
        <f t="shared" si="744"/>
        <v>37</v>
      </c>
      <c r="DB405" s="14">
        <f>INDEX(属性投放!$AN$7:$AN$58,DA405)</f>
        <v>112</v>
      </c>
      <c r="DC405" s="14" t="s">
        <v>702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703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704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5"/>
        <v>1102021</v>
      </c>
      <c r="DQ405" s="14" t="str">
        <f t="shared" si="746"/>
        <v>烈风螳螂1突</v>
      </c>
      <c r="DR405" s="14">
        <f t="shared" si="755"/>
        <v>7</v>
      </c>
      <c r="DS405" s="14">
        <f t="shared" si="756"/>
        <v>5</v>
      </c>
      <c r="DT405" s="14">
        <f t="shared" si="757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  <c r="FF405" s="14">
        <f>INDEX(属性投放!$BP$6:$BP$85,(卡牌属性!$DU405-2)*20+卡牌属性!$DV405)</f>
        <v>35</v>
      </c>
      <c r="FG405" s="14">
        <f>INDEX(属性投放!$BP$6:$BP$85,(卡牌属性!$DU405-2)*20+卡牌属性!$DV405)</f>
        <v>35</v>
      </c>
      <c r="FH405" s="14">
        <f>INDEX(属性投放!$BP$6:$BP$85,(卡牌属性!$DU405-2)*20+卡牌属性!$DV405)</f>
        <v>35</v>
      </c>
      <c r="FI405" s="14">
        <f>INDEX(属性投放!$BP$6:$BP$85,(卡牌属性!$DU405-2)*20+卡牌属性!$DV405)</f>
        <v>35</v>
      </c>
      <c r="FJ405" s="14">
        <f>INDEX(属性投放!$BP$6:$BP$85,(卡牌属性!$DU405-2)*20+卡牌属性!$DV405)</f>
        <v>35</v>
      </c>
      <c r="FK405" s="14">
        <f>INDEX(属性投放!$BQ$6:$BQ$85,(卡牌属性!$DU405-2)*20+卡牌属性!$DV405)</f>
        <v>18</v>
      </c>
      <c r="FL405" s="14">
        <f>INDEX(属性投放!$BQ$6:$BQ$85,(卡牌属性!$DU405-2)*20+卡牌属性!$DV405)</f>
        <v>18</v>
      </c>
      <c r="FM405" s="14">
        <f>INDEX(属性投放!$BQ$6:$BQ$85,(卡牌属性!$DU405-2)*20+卡牌属性!$DV405)</f>
        <v>18</v>
      </c>
      <c r="FN405" s="14">
        <f>INDEX(属性投放!$BQ$6:$BQ$85,(卡牌属性!$DU405-2)*20+卡牌属性!$DV405)</f>
        <v>18</v>
      </c>
      <c r="FO405" s="14">
        <f>INDEX(属性投放!$BQ$6:$BQ$85,(卡牌属性!$DU405-2)*20+卡牌属性!$DV405)</f>
        <v>18</v>
      </c>
      <c r="FP405" s="14">
        <f>INDEX(属性投放!$BR$6:$BR$85,(卡牌属性!$DU405-2)*20+卡牌属性!$DV405)</f>
        <v>350</v>
      </c>
      <c r="FQ405" s="14">
        <f>INDEX(属性投放!$BR$6:$BR$85,(卡牌属性!$DU405-2)*20+卡牌属性!$DV405)</f>
        <v>350</v>
      </c>
      <c r="FR405" s="14">
        <f>INDEX(属性投放!$BR$6:$BR$85,(卡牌属性!$DU405-2)*20+卡牌属性!$DV405)</f>
        <v>350</v>
      </c>
      <c r="FS405" s="14">
        <f>INDEX(属性投放!$BR$6:$BR$85,(卡牌属性!$DU405-2)*20+卡牌属性!$DV405)</f>
        <v>350</v>
      </c>
      <c r="FT405" s="14">
        <f>INDEX(属性投放!$BR$6:$BR$85,(卡牌属性!$DU405-2)*20+卡牌属性!$DV405)</f>
        <v>350</v>
      </c>
    </row>
    <row r="406" spans="31:176" ht="16.5" x14ac:dyDescent="0.2">
      <c r="AE406" s="13">
        <v>402</v>
      </c>
      <c r="AF406" s="13">
        <f t="shared" si="750"/>
        <v>21</v>
      </c>
      <c r="AG406" s="13">
        <f t="shared" si="735"/>
        <v>4</v>
      </c>
      <c r="AH406" s="14">
        <f t="shared" si="736"/>
        <v>1101026</v>
      </c>
      <c r="AI406" s="14" t="str">
        <f t="shared" si="737"/>
        <v>貂灵芸2突</v>
      </c>
      <c r="AJ406" s="25" t="s">
        <v>162</v>
      </c>
      <c r="AK406" s="14">
        <v>83</v>
      </c>
      <c r="AL406" s="14">
        <f t="shared" si="738"/>
        <v>2</v>
      </c>
      <c r="AM406" s="14">
        <f>INDEX(属性投放!$DE$6:$DE$85,(卡牌属性!AG406-2)*20+卡牌属性!AL406)</f>
        <v>250</v>
      </c>
      <c r="AN406" s="14">
        <f t="shared" si="758"/>
        <v>250</v>
      </c>
      <c r="AO406" s="14">
        <f t="shared" si="758"/>
        <v>250</v>
      </c>
      <c r="AP406" s="14">
        <f t="shared" si="758"/>
        <v>250</v>
      </c>
      <c r="AQ406" s="14">
        <f t="shared" si="758"/>
        <v>250</v>
      </c>
      <c r="AR406" s="14">
        <f>INDEX(属性投放!$DF$6:$DF$85,(卡牌属性!AG406-2)*20+卡牌属性!AL406)</f>
        <v>80</v>
      </c>
      <c r="AS406" s="14">
        <f t="shared" si="759"/>
        <v>80</v>
      </c>
      <c r="AT406" s="14">
        <f t="shared" si="759"/>
        <v>80</v>
      </c>
      <c r="AU406" s="14">
        <f t="shared" si="759"/>
        <v>80</v>
      </c>
      <c r="AV406" s="14">
        <f t="shared" si="759"/>
        <v>80</v>
      </c>
      <c r="AW406" s="14">
        <f>INDEX(属性投放!$DG$6:$DG$85,(卡牌属性!AG406-2)*20+卡牌属性!AL406)</f>
        <v>1150</v>
      </c>
      <c r="AX406" s="14">
        <f t="shared" si="760"/>
        <v>1150</v>
      </c>
      <c r="AY406" s="14">
        <f t="shared" si="760"/>
        <v>1150</v>
      </c>
      <c r="AZ406" s="14">
        <f t="shared" si="760"/>
        <v>1150</v>
      </c>
      <c r="BA406" s="14">
        <f t="shared" si="760"/>
        <v>1150</v>
      </c>
      <c r="BB406" s="14">
        <f>INDEX(属性投放!$DK$6:$DK$85,(卡牌属性!AG406-2)*20+卡牌属性!AL406)</f>
        <v>26</v>
      </c>
      <c r="BC406" s="14">
        <f t="shared" si="761"/>
        <v>26</v>
      </c>
      <c r="BD406" s="14">
        <f t="shared" si="761"/>
        <v>26</v>
      </c>
      <c r="BE406" s="14">
        <f t="shared" si="761"/>
        <v>26</v>
      </c>
      <c r="BF406" s="14">
        <f t="shared" si="761"/>
        <v>26</v>
      </c>
      <c r="BG406" s="14">
        <f>INDEX(属性投放!$DL$6:$DL$85,(卡牌属性!AG406-2)*20+卡牌属性!AL406)</f>
        <v>14</v>
      </c>
      <c r="BH406" s="14">
        <f t="shared" si="762"/>
        <v>14</v>
      </c>
      <c r="BI406" s="14">
        <f t="shared" si="762"/>
        <v>14</v>
      </c>
      <c r="BJ406" s="14">
        <f t="shared" si="762"/>
        <v>14</v>
      </c>
      <c r="BK406" s="14">
        <f t="shared" si="762"/>
        <v>14</v>
      </c>
      <c r="BL406" s="14">
        <f>INDEX(属性投放!$DM$6:$DM$85,(卡牌属性!AG406-2)*20+卡牌属性!AL406)</f>
        <v>130</v>
      </c>
      <c r="BM406" s="14">
        <f t="shared" si="763"/>
        <v>130</v>
      </c>
      <c r="BN406" s="14">
        <f t="shared" si="763"/>
        <v>130</v>
      </c>
      <c r="BO406" s="14">
        <f t="shared" si="763"/>
        <v>130</v>
      </c>
      <c r="BP406" s="14">
        <f t="shared" si="763"/>
        <v>130</v>
      </c>
      <c r="BU406" s="13">
        <v>402</v>
      </c>
      <c r="BV406" s="13">
        <f t="shared" si="739"/>
        <v>21</v>
      </c>
      <c r="BW406" s="14">
        <f t="shared" si="740"/>
        <v>3</v>
      </c>
      <c r="BX406" s="14">
        <f t="shared" si="741"/>
        <v>1102021</v>
      </c>
      <c r="BY406" s="14" t="str">
        <f t="shared" si="742"/>
        <v>烈风螳螂2突</v>
      </c>
      <c r="BZ406" s="25" t="s">
        <v>162</v>
      </c>
      <c r="CA406" s="14">
        <v>2</v>
      </c>
      <c r="CB406" s="14">
        <f t="shared" si="743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674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674</v>
      </c>
      <c r="CN406" s="14">
        <f>INDEX(属性投放!$BD$6:$BD$85,(BW406-2)*20+CB406)</f>
        <v>100</v>
      </c>
      <c r="CQ406" s="13">
        <v>402</v>
      </c>
      <c r="CR406" s="13">
        <f t="shared" si="751"/>
        <v>8</v>
      </c>
      <c r="CS406" s="13">
        <f t="shared" si="752"/>
        <v>38</v>
      </c>
      <c r="CT406" s="14">
        <f t="shared" si="753"/>
        <v>4</v>
      </c>
      <c r="CU406" s="14">
        <f t="shared" si="754"/>
        <v>1102008</v>
      </c>
      <c r="CV406" s="14" t="str">
        <f>INDEX($O$6:$O$36,CR406)&amp;"-"&amp;INDEX(属性投放!$AB$7:$AB$36,CX406)&amp;"-魂火-"&amp;CZ406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701</v>
      </c>
      <c r="CZ406" s="14">
        <f>INDEX(属性投放!$AM$7:$AM$58,CS406)</f>
        <v>2</v>
      </c>
      <c r="DA406" s="14">
        <f t="shared" si="744"/>
        <v>38</v>
      </c>
      <c r="DB406" s="14">
        <f>INDEX(属性投放!$AN$7:$AN$58,DA406)</f>
        <v>115</v>
      </c>
      <c r="DC406" s="14" t="s">
        <v>702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703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704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5"/>
        <v>1102021</v>
      </c>
      <c r="DQ406" s="14" t="str">
        <f t="shared" si="746"/>
        <v>烈风螳螂2突</v>
      </c>
      <c r="DR406" s="14">
        <f t="shared" si="755"/>
        <v>7</v>
      </c>
      <c r="DS406" s="14">
        <f t="shared" si="756"/>
        <v>5</v>
      </c>
      <c r="DT406" s="14">
        <f t="shared" si="757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64">EB405+$DY405+EQ405*$DX405</f>
        <v>333</v>
      </c>
      <c r="EC406" s="14">
        <f t="shared" ref="EC406:EC424" si="765">EC405+$DY405+ER405*$DX405</f>
        <v>387</v>
      </c>
      <c r="ED406" s="14">
        <f t="shared" ref="ED406:ED424" si="766">ED405+$DY405+ES405*$DX405</f>
        <v>445</v>
      </c>
      <c r="EE406" s="14">
        <f t="shared" ref="EE406:EE424" si="767">EE405+$DY405+ET405*$DX405</f>
        <v>445</v>
      </c>
      <c r="EF406" s="14">
        <f t="shared" ref="EF406:EF424" si="768">EF405+$DY405+EU405*$DX405</f>
        <v>535</v>
      </c>
      <c r="EG406" s="14">
        <f t="shared" ref="EG406:EG424" si="769">EG405+$DZ405+EV405*$DX405</f>
        <v>64</v>
      </c>
      <c r="EH406" s="14">
        <f t="shared" ref="EH406:EH424" si="770">EH405+$DZ405+EW405*$DX405</f>
        <v>73</v>
      </c>
      <c r="EI406" s="14">
        <f t="shared" ref="EI406:EI424" si="771">EI405+$DZ405+EX405*$DX405</f>
        <v>73</v>
      </c>
      <c r="EJ406" s="14">
        <f t="shared" ref="EJ406:EJ424" si="772">EJ405+$DZ405+EY405*$DX405</f>
        <v>82</v>
      </c>
      <c r="EK406" s="14">
        <f t="shared" ref="EK406:EK424" si="773">EK405+$DZ405+EZ405*$DX405</f>
        <v>91</v>
      </c>
      <c r="EL406" s="14">
        <f t="shared" ref="EL406:EL424" si="774">EL405+$EA405+FA405*$DX405</f>
        <v>850</v>
      </c>
      <c r="EM406" s="14">
        <f t="shared" ref="EM406:EM424" si="775">EM405+$EA405+FB405*$DX405</f>
        <v>940</v>
      </c>
      <c r="EN406" s="14">
        <f t="shared" ref="EN406:EN424" si="776">EN405+$EA405+FC405*$DX405</f>
        <v>940</v>
      </c>
      <c r="EO406" s="14">
        <f t="shared" ref="EO406:EO424" si="777">EO405+$EA405+FD405*$DX405</f>
        <v>1070</v>
      </c>
      <c r="EP406" s="14">
        <f t="shared" ref="EP406:EP424" si="778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  <c r="FF406" s="14">
        <f>INDEX(属性投放!$BP$6:$BP$85,(卡牌属性!$DU406-2)*20+卡牌属性!$DV406)</f>
        <v>45</v>
      </c>
      <c r="FG406" s="14">
        <f>INDEX(属性投放!$BP$6:$BP$85,(卡牌属性!$DU406-2)*20+卡牌属性!$DV406)</f>
        <v>45</v>
      </c>
      <c r="FH406" s="14">
        <f>INDEX(属性投放!$BP$6:$BP$85,(卡牌属性!$DU406-2)*20+卡牌属性!$DV406)</f>
        <v>45</v>
      </c>
      <c r="FI406" s="14">
        <f>INDEX(属性投放!$BP$6:$BP$85,(卡牌属性!$DU406-2)*20+卡牌属性!$DV406)</f>
        <v>45</v>
      </c>
      <c r="FJ406" s="14">
        <f>INDEX(属性投放!$BP$6:$BP$85,(卡牌属性!$DU406-2)*20+卡牌属性!$DV406)</f>
        <v>45</v>
      </c>
      <c r="FK406" s="14">
        <f>INDEX(属性投放!$BQ$6:$BQ$85,(卡牌属性!$DU406-2)*20+卡牌属性!$DV406)</f>
        <v>23</v>
      </c>
      <c r="FL406" s="14">
        <f>INDEX(属性投放!$BQ$6:$BQ$85,(卡牌属性!$DU406-2)*20+卡牌属性!$DV406)</f>
        <v>23</v>
      </c>
      <c r="FM406" s="14">
        <f>INDEX(属性投放!$BQ$6:$BQ$85,(卡牌属性!$DU406-2)*20+卡牌属性!$DV406)</f>
        <v>23</v>
      </c>
      <c r="FN406" s="14">
        <f>INDEX(属性投放!$BQ$6:$BQ$85,(卡牌属性!$DU406-2)*20+卡牌属性!$DV406)</f>
        <v>23</v>
      </c>
      <c r="FO406" s="14">
        <f>INDEX(属性投放!$BQ$6:$BQ$85,(卡牌属性!$DU406-2)*20+卡牌属性!$DV406)</f>
        <v>23</v>
      </c>
      <c r="FP406" s="14">
        <f>INDEX(属性投放!$BR$6:$BR$85,(卡牌属性!$DU406-2)*20+卡牌属性!$DV406)</f>
        <v>450</v>
      </c>
      <c r="FQ406" s="14">
        <f>INDEX(属性投放!$BR$6:$BR$85,(卡牌属性!$DU406-2)*20+卡牌属性!$DV406)</f>
        <v>450</v>
      </c>
      <c r="FR406" s="14">
        <f>INDEX(属性投放!$BR$6:$BR$85,(卡牌属性!$DU406-2)*20+卡牌属性!$DV406)</f>
        <v>450</v>
      </c>
      <c r="FS406" s="14">
        <f>INDEX(属性投放!$BR$6:$BR$85,(卡牌属性!$DU406-2)*20+卡牌属性!$DV406)</f>
        <v>450</v>
      </c>
      <c r="FT406" s="14">
        <f>INDEX(属性投放!$BR$6:$BR$85,(卡牌属性!$DU406-2)*20+卡牌属性!$DV406)</f>
        <v>450</v>
      </c>
    </row>
    <row r="407" spans="31:176" ht="16.5" x14ac:dyDescent="0.2">
      <c r="AE407" s="13">
        <v>403</v>
      </c>
      <c r="AF407" s="13">
        <f t="shared" si="750"/>
        <v>21</v>
      </c>
      <c r="AG407" s="13">
        <f t="shared" si="735"/>
        <v>4</v>
      </c>
      <c r="AH407" s="14">
        <f t="shared" si="736"/>
        <v>1101026</v>
      </c>
      <c r="AI407" s="14" t="str">
        <f t="shared" si="737"/>
        <v>貂灵芸3突</v>
      </c>
      <c r="AJ407" s="25" t="s">
        <v>162</v>
      </c>
      <c r="AK407" s="14">
        <v>84</v>
      </c>
      <c r="AL407" s="14">
        <f t="shared" si="738"/>
        <v>3</v>
      </c>
      <c r="AM407" s="14">
        <f>INDEX(属性投放!$DE$6:$DE$85,(卡牌属性!AG407-2)*20+卡牌属性!AL407)</f>
        <v>316</v>
      </c>
      <c r="AN407" s="14">
        <f t="shared" si="758"/>
        <v>316</v>
      </c>
      <c r="AO407" s="14">
        <f t="shared" si="758"/>
        <v>316</v>
      </c>
      <c r="AP407" s="14">
        <f t="shared" si="758"/>
        <v>316</v>
      </c>
      <c r="AQ407" s="14">
        <f t="shared" si="758"/>
        <v>316</v>
      </c>
      <c r="AR407" s="14">
        <f>INDEX(属性投放!$DF$6:$DF$85,(卡牌属性!AG407-2)*20+卡牌属性!AL407)</f>
        <v>114</v>
      </c>
      <c r="AS407" s="14">
        <f t="shared" si="759"/>
        <v>114</v>
      </c>
      <c r="AT407" s="14">
        <f t="shared" si="759"/>
        <v>114</v>
      </c>
      <c r="AU407" s="14">
        <f t="shared" si="759"/>
        <v>114</v>
      </c>
      <c r="AV407" s="14">
        <f t="shared" si="759"/>
        <v>114</v>
      </c>
      <c r="AW407" s="14">
        <f>INDEX(属性投放!$DG$6:$DG$85,(卡牌属性!AG407-2)*20+卡牌属性!AL407)</f>
        <v>1480</v>
      </c>
      <c r="AX407" s="14">
        <f t="shared" si="760"/>
        <v>1480</v>
      </c>
      <c r="AY407" s="14">
        <f t="shared" si="760"/>
        <v>1480</v>
      </c>
      <c r="AZ407" s="14">
        <f t="shared" si="760"/>
        <v>1480</v>
      </c>
      <c r="BA407" s="14">
        <f t="shared" si="760"/>
        <v>1480</v>
      </c>
      <c r="BB407" s="14">
        <f>INDEX(属性投放!$DK$6:$DK$85,(卡牌属性!AG407-2)*20+卡牌属性!AL407)</f>
        <v>26</v>
      </c>
      <c r="BC407" s="14">
        <f t="shared" si="761"/>
        <v>26</v>
      </c>
      <c r="BD407" s="14">
        <f t="shared" si="761"/>
        <v>26</v>
      </c>
      <c r="BE407" s="14">
        <f t="shared" si="761"/>
        <v>26</v>
      </c>
      <c r="BF407" s="14">
        <f t="shared" si="761"/>
        <v>26</v>
      </c>
      <c r="BG407" s="14">
        <f>INDEX(属性投放!$DL$6:$DL$85,(卡牌属性!AG407-2)*20+卡牌属性!AL407)</f>
        <v>14</v>
      </c>
      <c r="BH407" s="14">
        <f t="shared" si="762"/>
        <v>14</v>
      </c>
      <c r="BI407" s="14">
        <f t="shared" si="762"/>
        <v>14</v>
      </c>
      <c r="BJ407" s="14">
        <f t="shared" si="762"/>
        <v>14</v>
      </c>
      <c r="BK407" s="14">
        <f t="shared" si="762"/>
        <v>14</v>
      </c>
      <c r="BL407" s="14">
        <f>INDEX(属性投放!$DM$6:$DM$85,(卡牌属性!AG407-2)*20+卡牌属性!AL407)</f>
        <v>130</v>
      </c>
      <c r="BM407" s="14">
        <f t="shared" si="763"/>
        <v>130</v>
      </c>
      <c r="BN407" s="14">
        <f t="shared" si="763"/>
        <v>130</v>
      </c>
      <c r="BO407" s="14">
        <f t="shared" si="763"/>
        <v>130</v>
      </c>
      <c r="BP407" s="14">
        <f t="shared" si="763"/>
        <v>130</v>
      </c>
      <c r="BU407" s="13">
        <v>403</v>
      </c>
      <c r="BV407" s="13">
        <f t="shared" si="739"/>
        <v>21</v>
      </c>
      <c r="BW407" s="14">
        <f t="shared" si="740"/>
        <v>3</v>
      </c>
      <c r="BX407" s="14">
        <f t="shared" si="741"/>
        <v>1102021</v>
      </c>
      <c r="BY407" s="14" t="str">
        <f t="shared" si="742"/>
        <v>烈风螳螂3突</v>
      </c>
      <c r="BZ407" s="25" t="s">
        <v>162</v>
      </c>
      <c r="CA407" s="14">
        <v>2</v>
      </c>
      <c r="CB407" s="14">
        <f t="shared" si="743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674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674</v>
      </c>
      <c r="CN407" s="14">
        <f>INDEX(属性投放!$BD$6:$BD$85,(BW407-2)*20+CB407)</f>
        <v>100</v>
      </c>
      <c r="CQ407" s="13">
        <v>403</v>
      </c>
      <c r="CR407" s="13">
        <f t="shared" si="751"/>
        <v>8</v>
      </c>
      <c r="CS407" s="13">
        <f t="shared" si="752"/>
        <v>39</v>
      </c>
      <c r="CT407" s="14">
        <f t="shared" si="753"/>
        <v>4</v>
      </c>
      <c r="CU407" s="14">
        <f t="shared" si="754"/>
        <v>1102008</v>
      </c>
      <c r="CV407" s="14" t="str">
        <f>INDEX($O$6:$O$36,CR407)&amp;"-"&amp;INDEX(属性投放!$AB$7:$AB$36,CX407)&amp;"-魂火-"&amp;CZ407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701</v>
      </c>
      <c r="CZ407" s="14">
        <f>INDEX(属性投放!$AM$7:$AM$58,CS407)</f>
        <v>3</v>
      </c>
      <c r="DA407" s="14">
        <f t="shared" si="744"/>
        <v>39</v>
      </c>
      <c r="DB407" s="14">
        <f>INDEX(属性投放!$AN$7:$AN$58,DA407)</f>
        <v>117</v>
      </c>
      <c r="DC407" s="14" t="s">
        <v>702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703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704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5"/>
        <v>1102021</v>
      </c>
      <c r="DQ407" s="14" t="str">
        <f t="shared" si="746"/>
        <v>烈风螳螂3突</v>
      </c>
      <c r="DR407" s="14">
        <f t="shared" si="755"/>
        <v>7</v>
      </c>
      <c r="DS407" s="14">
        <f t="shared" si="756"/>
        <v>5</v>
      </c>
      <c r="DT407" s="14">
        <f t="shared" si="757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64"/>
        <v>528</v>
      </c>
      <c r="EC407" s="14">
        <f t="shared" si="765"/>
        <v>602</v>
      </c>
      <c r="ED407" s="14">
        <f t="shared" si="766"/>
        <v>690</v>
      </c>
      <c r="EE407" s="14">
        <f t="shared" si="767"/>
        <v>690</v>
      </c>
      <c r="EF407" s="14">
        <f t="shared" si="768"/>
        <v>830</v>
      </c>
      <c r="EG407" s="14">
        <f t="shared" si="769"/>
        <v>137</v>
      </c>
      <c r="EH407" s="14">
        <f t="shared" si="770"/>
        <v>156</v>
      </c>
      <c r="EI407" s="14">
        <f t="shared" si="771"/>
        <v>156</v>
      </c>
      <c r="EJ407" s="14">
        <f t="shared" si="772"/>
        <v>185</v>
      </c>
      <c r="EK407" s="14">
        <f t="shared" si="773"/>
        <v>204</v>
      </c>
      <c r="EL407" s="14">
        <f t="shared" si="774"/>
        <v>1900</v>
      </c>
      <c r="EM407" s="14">
        <f t="shared" si="775"/>
        <v>2190</v>
      </c>
      <c r="EN407" s="14">
        <f t="shared" si="776"/>
        <v>2190</v>
      </c>
      <c r="EO407" s="14">
        <f t="shared" si="777"/>
        <v>2520</v>
      </c>
      <c r="EP407" s="14">
        <f t="shared" si="778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  <c r="FF407" s="14">
        <f>INDEX(属性投放!$BP$6:$BP$85,(卡牌属性!$DU407-2)*20+卡牌属性!$DV407)</f>
        <v>75</v>
      </c>
      <c r="FG407" s="14">
        <f>INDEX(属性投放!$BP$6:$BP$85,(卡牌属性!$DU407-2)*20+卡牌属性!$DV407)</f>
        <v>75</v>
      </c>
      <c r="FH407" s="14">
        <f>INDEX(属性投放!$BP$6:$BP$85,(卡牌属性!$DU407-2)*20+卡牌属性!$DV407)</f>
        <v>75</v>
      </c>
      <c r="FI407" s="14">
        <f>INDEX(属性投放!$BP$6:$BP$85,(卡牌属性!$DU407-2)*20+卡牌属性!$DV407)</f>
        <v>75</v>
      </c>
      <c r="FJ407" s="14">
        <f>INDEX(属性投放!$BP$6:$BP$85,(卡牌属性!$DU407-2)*20+卡牌属性!$DV407)</f>
        <v>75</v>
      </c>
      <c r="FK407" s="14">
        <f>INDEX(属性投放!$BQ$6:$BQ$85,(卡牌属性!$DU407-2)*20+卡牌属性!$DV407)</f>
        <v>38</v>
      </c>
      <c r="FL407" s="14">
        <f>INDEX(属性投放!$BQ$6:$BQ$85,(卡牌属性!$DU407-2)*20+卡牌属性!$DV407)</f>
        <v>38</v>
      </c>
      <c r="FM407" s="14">
        <f>INDEX(属性投放!$BQ$6:$BQ$85,(卡牌属性!$DU407-2)*20+卡牌属性!$DV407)</f>
        <v>38</v>
      </c>
      <c r="FN407" s="14">
        <f>INDEX(属性投放!$BQ$6:$BQ$85,(卡牌属性!$DU407-2)*20+卡牌属性!$DV407)</f>
        <v>38</v>
      </c>
      <c r="FO407" s="14">
        <f>INDEX(属性投放!$BQ$6:$BQ$85,(卡牌属性!$DU407-2)*20+卡牌属性!$DV407)</f>
        <v>38</v>
      </c>
      <c r="FP407" s="14">
        <f>INDEX(属性投放!$BR$6:$BR$85,(卡牌属性!$DU407-2)*20+卡牌属性!$DV407)</f>
        <v>750</v>
      </c>
      <c r="FQ407" s="14">
        <f>INDEX(属性投放!$BR$6:$BR$85,(卡牌属性!$DU407-2)*20+卡牌属性!$DV407)</f>
        <v>750</v>
      </c>
      <c r="FR407" s="14">
        <f>INDEX(属性投放!$BR$6:$BR$85,(卡牌属性!$DU407-2)*20+卡牌属性!$DV407)</f>
        <v>750</v>
      </c>
      <c r="FS407" s="14">
        <f>INDEX(属性投放!$BR$6:$BR$85,(卡牌属性!$DU407-2)*20+卡牌属性!$DV407)</f>
        <v>750</v>
      </c>
      <c r="FT407" s="14">
        <f>INDEX(属性投放!$BR$6:$BR$85,(卡牌属性!$DU407-2)*20+卡牌属性!$DV407)</f>
        <v>750</v>
      </c>
    </row>
    <row r="408" spans="31:176" ht="16.5" x14ac:dyDescent="0.2">
      <c r="AE408" s="13">
        <v>404</v>
      </c>
      <c r="AF408" s="13">
        <f t="shared" si="750"/>
        <v>21</v>
      </c>
      <c r="AG408" s="13">
        <f t="shared" si="735"/>
        <v>4</v>
      </c>
      <c r="AH408" s="14">
        <f t="shared" si="736"/>
        <v>1101026</v>
      </c>
      <c r="AI408" s="14" t="str">
        <f t="shared" si="737"/>
        <v>貂灵芸4突</v>
      </c>
      <c r="AJ408" s="25" t="s">
        <v>162</v>
      </c>
      <c r="AK408" s="14">
        <v>85</v>
      </c>
      <c r="AL408" s="14">
        <f t="shared" si="738"/>
        <v>4</v>
      </c>
      <c r="AM408" s="14">
        <f>INDEX(属性投放!$DE$6:$DE$85,(卡牌属性!AG408-2)*20+卡牌属性!AL408)</f>
        <v>642</v>
      </c>
      <c r="AN408" s="14">
        <f t="shared" si="758"/>
        <v>642</v>
      </c>
      <c r="AO408" s="14">
        <f t="shared" si="758"/>
        <v>642</v>
      </c>
      <c r="AP408" s="14">
        <f t="shared" si="758"/>
        <v>642</v>
      </c>
      <c r="AQ408" s="14">
        <f t="shared" si="758"/>
        <v>642</v>
      </c>
      <c r="AR408" s="14">
        <f>INDEX(属性投放!$DF$6:$DF$85,(卡牌属性!AG408-2)*20+卡牌属性!AL408)</f>
        <v>288</v>
      </c>
      <c r="AS408" s="14">
        <f t="shared" si="759"/>
        <v>288</v>
      </c>
      <c r="AT408" s="14">
        <f t="shared" si="759"/>
        <v>288</v>
      </c>
      <c r="AU408" s="14">
        <f t="shared" si="759"/>
        <v>288</v>
      </c>
      <c r="AV408" s="14">
        <f t="shared" si="759"/>
        <v>288</v>
      </c>
      <c r="AW408" s="14">
        <f>INDEX(属性投放!$DG$6:$DG$85,(卡牌属性!AG408-2)*20+卡牌属性!AL408)</f>
        <v>3110</v>
      </c>
      <c r="AX408" s="14">
        <f t="shared" si="760"/>
        <v>3110</v>
      </c>
      <c r="AY408" s="14">
        <f t="shared" si="760"/>
        <v>3110</v>
      </c>
      <c r="AZ408" s="14">
        <f t="shared" si="760"/>
        <v>3110</v>
      </c>
      <c r="BA408" s="14">
        <f t="shared" si="760"/>
        <v>3110</v>
      </c>
      <c r="BB408" s="14">
        <f>INDEX(属性投放!$DK$6:$DK$85,(卡牌属性!AG408-2)*20+卡牌属性!AL408)</f>
        <v>47</v>
      </c>
      <c r="BC408" s="14">
        <f t="shared" si="761"/>
        <v>47</v>
      </c>
      <c r="BD408" s="14">
        <f t="shared" si="761"/>
        <v>47</v>
      </c>
      <c r="BE408" s="14">
        <f t="shared" si="761"/>
        <v>47</v>
      </c>
      <c r="BF408" s="14">
        <f t="shared" si="761"/>
        <v>47</v>
      </c>
      <c r="BG408" s="14">
        <f>INDEX(属性投放!$DL$6:$DL$85,(卡牌属性!AG408-2)*20+卡牌属性!AL408)</f>
        <v>24</v>
      </c>
      <c r="BH408" s="14">
        <f t="shared" si="762"/>
        <v>24</v>
      </c>
      <c r="BI408" s="14">
        <f t="shared" si="762"/>
        <v>24</v>
      </c>
      <c r="BJ408" s="14">
        <f t="shared" si="762"/>
        <v>24</v>
      </c>
      <c r="BK408" s="14">
        <f t="shared" si="762"/>
        <v>24</v>
      </c>
      <c r="BL408" s="14">
        <f>INDEX(属性投放!$DM$6:$DM$85,(卡牌属性!AG408-2)*20+卡牌属性!AL408)</f>
        <v>235</v>
      </c>
      <c r="BM408" s="14">
        <f t="shared" si="763"/>
        <v>235</v>
      </c>
      <c r="BN408" s="14">
        <f t="shared" si="763"/>
        <v>235</v>
      </c>
      <c r="BO408" s="14">
        <f t="shared" si="763"/>
        <v>235</v>
      </c>
      <c r="BP408" s="14">
        <f t="shared" si="763"/>
        <v>235</v>
      </c>
      <c r="BU408" s="13">
        <v>404</v>
      </c>
      <c r="BV408" s="13">
        <f t="shared" si="739"/>
        <v>21</v>
      </c>
      <c r="BW408" s="14">
        <f t="shared" si="740"/>
        <v>3</v>
      </c>
      <c r="BX408" s="14">
        <f t="shared" si="741"/>
        <v>1102021</v>
      </c>
      <c r="BY408" s="14" t="str">
        <f t="shared" si="742"/>
        <v>烈风螳螂4突</v>
      </c>
      <c r="BZ408" s="25" t="s">
        <v>162</v>
      </c>
      <c r="CA408" s="14">
        <v>2</v>
      </c>
      <c r="CB408" s="14">
        <f t="shared" si="743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674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674</v>
      </c>
      <c r="CN408" s="14">
        <f>INDEX(属性投放!$BD$6:$BD$85,(BW408-2)*20+CB408)</f>
        <v>120</v>
      </c>
      <c r="CQ408" s="13">
        <v>404</v>
      </c>
      <c r="CR408" s="13">
        <f t="shared" si="751"/>
        <v>8</v>
      </c>
      <c r="CS408" s="13">
        <f t="shared" si="752"/>
        <v>40</v>
      </c>
      <c r="CT408" s="14">
        <f t="shared" si="753"/>
        <v>4</v>
      </c>
      <c r="CU408" s="14">
        <f t="shared" si="754"/>
        <v>1102008</v>
      </c>
      <c r="CV408" s="14" t="str">
        <f>INDEX($O$6:$O$36,CR408)&amp;"-"&amp;INDEX(属性投放!$AB$7:$AB$36,CX408)&amp;"-魂火-"&amp;CZ408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701</v>
      </c>
      <c r="CZ408" s="14">
        <f>INDEX(属性投放!$AM$7:$AM$58,CS408)</f>
        <v>1</v>
      </c>
      <c r="DA408" s="14">
        <f t="shared" si="744"/>
        <v>40</v>
      </c>
      <c r="DB408" s="14">
        <f>INDEX(属性投放!$AN$7:$AN$58,DA408)</f>
        <v>120</v>
      </c>
      <c r="DC408" s="14" t="s">
        <v>702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703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704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5"/>
        <v>1102021</v>
      </c>
      <c r="DQ408" s="14" t="str">
        <f t="shared" si="746"/>
        <v>烈风螳螂4突</v>
      </c>
      <c r="DR408" s="14">
        <f t="shared" si="755"/>
        <v>7</v>
      </c>
      <c r="DS408" s="14">
        <f t="shared" si="756"/>
        <v>5</v>
      </c>
      <c r="DT408" s="14">
        <f t="shared" si="757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64"/>
        <v>753</v>
      </c>
      <c r="EC408" s="14">
        <f t="shared" si="765"/>
        <v>847</v>
      </c>
      <c r="ED408" s="14">
        <f t="shared" si="766"/>
        <v>965</v>
      </c>
      <c r="EE408" s="14">
        <f t="shared" si="767"/>
        <v>965</v>
      </c>
      <c r="EF408" s="14">
        <f t="shared" si="768"/>
        <v>1155</v>
      </c>
      <c r="EG408" s="14">
        <f t="shared" si="769"/>
        <v>225</v>
      </c>
      <c r="EH408" s="14">
        <f t="shared" si="770"/>
        <v>254</v>
      </c>
      <c r="EI408" s="14">
        <f t="shared" si="771"/>
        <v>254</v>
      </c>
      <c r="EJ408" s="14">
        <f t="shared" si="772"/>
        <v>303</v>
      </c>
      <c r="EK408" s="14">
        <f t="shared" si="773"/>
        <v>332</v>
      </c>
      <c r="EL408" s="14">
        <f t="shared" si="774"/>
        <v>3250</v>
      </c>
      <c r="EM408" s="14">
        <f t="shared" si="775"/>
        <v>3740</v>
      </c>
      <c r="EN408" s="14">
        <f t="shared" si="776"/>
        <v>3740</v>
      </c>
      <c r="EO408" s="14">
        <f t="shared" si="777"/>
        <v>4270</v>
      </c>
      <c r="EP408" s="14">
        <f t="shared" si="778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  <c r="FF408" s="14">
        <f>INDEX(属性投放!$BP$6:$BP$85,(卡牌属性!$DU408-2)*20+卡牌属性!$DV408)</f>
        <v>90</v>
      </c>
      <c r="FG408" s="14">
        <f>INDEX(属性投放!$BP$6:$BP$85,(卡牌属性!$DU408-2)*20+卡牌属性!$DV408)</f>
        <v>90</v>
      </c>
      <c r="FH408" s="14">
        <f>INDEX(属性投放!$BP$6:$BP$85,(卡牌属性!$DU408-2)*20+卡牌属性!$DV408)</f>
        <v>90</v>
      </c>
      <c r="FI408" s="14">
        <f>INDEX(属性投放!$BP$6:$BP$85,(卡牌属性!$DU408-2)*20+卡牌属性!$DV408)</f>
        <v>90</v>
      </c>
      <c r="FJ408" s="14">
        <f>INDEX(属性投放!$BP$6:$BP$85,(卡牌属性!$DU408-2)*20+卡牌属性!$DV408)</f>
        <v>90</v>
      </c>
      <c r="FK408" s="14">
        <f>INDEX(属性投放!$BQ$6:$BQ$85,(卡牌属性!$DU408-2)*20+卡牌属性!$DV408)</f>
        <v>45</v>
      </c>
      <c r="FL408" s="14">
        <f>INDEX(属性投放!$BQ$6:$BQ$85,(卡牌属性!$DU408-2)*20+卡牌属性!$DV408)</f>
        <v>45</v>
      </c>
      <c r="FM408" s="14">
        <f>INDEX(属性投放!$BQ$6:$BQ$85,(卡牌属性!$DU408-2)*20+卡牌属性!$DV408)</f>
        <v>45</v>
      </c>
      <c r="FN408" s="14">
        <f>INDEX(属性投放!$BQ$6:$BQ$85,(卡牌属性!$DU408-2)*20+卡牌属性!$DV408)</f>
        <v>45</v>
      </c>
      <c r="FO408" s="14">
        <f>INDEX(属性投放!$BQ$6:$BQ$85,(卡牌属性!$DU408-2)*20+卡牌属性!$DV408)</f>
        <v>45</v>
      </c>
      <c r="FP408" s="14">
        <f>INDEX(属性投放!$BR$6:$BR$85,(卡牌属性!$DU408-2)*20+卡牌属性!$DV408)</f>
        <v>900</v>
      </c>
      <c r="FQ408" s="14">
        <f>INDEX(属性投放!$BR$6:$BR$85,(卡牌属性!$DU408-2)*20+卡牌属性!$DV408)</f>
        <v>900</v>
      </c>
      <c r="FR408" s="14">
        <f>INDEX(属性投放!$BR$6:$BR$85,(卡牌属性!$DU408-2)*20+卡牌属性!$DV408)</f>
        <v>900</v>
      </c>
      <c r="FS408" s="14">
        <f>INDEX(属性投放!$BR$6:$BR$85,(卡牌属性!$DU408-2)*20+卡牌属性!$DV408)</f>
        <v>900</v>
      </c>
      <c r="FT408" s="14">
        <f>INDEX(属性投放!$BR$6:$BR$85,(卡牌属性!$DU408-2)*20+卡牌属性!$DV408)</f>
        <v>900</v>
      </c>
    </row>
    <row r="409" spans="31:176" ht="16.5" x14ac:dyDescent="0.2">
      <c r="AE409" s="13">
        <v>405</v>
      </c>
      <c r="AF409" s="13">
        <f t="shared" si="750"/>
        <v>21</v>
      </c>
      <c r="AG409" s="13">
        <f t="shared" si="735"/>
        <v>4</v>
      </c>
      <c r="AH409" s="14">
        <f t="shared" si="736"/>
        <v>1101026</v>
      </c>
      <c r="AI409" s="14" t="str">
        <f t="shared" si="737"/>
        <v>貂灵芸5突</v>
      </c>
      <c r="AJ409" s="25" t="s">
        <v>162</v>
      </c>
      <c r="AK409" s="14">
        <v>86</v>
      </c>
      <c r="AL409" s="14">
        <f t="shared" si="738"/>
        <v>5</v>
      </c>
      <c r="AM409" s="14">
        <f>INDEX(属性投放!$DE$6:$DE$85,(卡牌属性!AG409-2)*20+卡牌属性!AL409)</f>
        <v>778</v>
      </c>
      <c r="AN409" s="14">
        <f t="shared" si="758"/>
        <v>778</v>
      </c>
      <c r="AO409" s="14">
        <f t="shared" si="758"/>
        <v>778</v>
      </c>
      <c r="AP409" s="14">
        <f t="shared" si="758"/>
        <v>778</v>
      </c>
      <c r="AQ409" s="14">
        <f t="shared" si="758"/>
        <v>778</v>
      </c>
      <c r="AR409" s="14">
        <f>INDEX(属性投放!$DF$6:$DF$85,(卡牌属性!AG409-2)*20+卡牌属性!AL409)</f>
        <v>356</v>
      </c>
      <c r="AS409" s="14">
        <f t="shared" si="759"/>
        <v>356</v>
      </c>
      <c r="AT409" s="14">
        <f t="shared" si="759"/>
        <v>356</v>
      </c>
      <c r="AU409" s="14">
        <f t="shared" si="759"/>
        <v>356</v>
      </c>
      <c r="AV409" s="14">
        <f t="shared" si="759"/>
        <v>356</v>
      </c>
      <c r="AW409" s="14">
        <f>INDEX(属性投放!$DG$6:$DG$85,(卡牌属性!AG409-2)*20+卡牌属性!AL409)</f>
        <v>3790</v>
      </c>
      <c r="AX409" s="14">
        <f t="shared" si="760"/>
        <v>3790</v>
      </c>
      <c r="AY409" s="14">
        <f t="shared" si="760"/>
        <v>3790</v>
      </c>
      <c r="AZ409" s="14">
        <f t="shared" si="760"/>
        <v>3790</v>
      </c>
      <c r="BA409" s="14">
        <f t="shared" si="760"/>
        <v>3790</v>
      </c>
      <c r="BB409" s="14">
        <f>INDEX(属性投放!$DK$6:$DK$85,(卡牌属性!AG409-2)*20+卡牌属性!AL409)</f>
        <v>47</v>
      </c>
      <c r="BC409" s="14">
        <f t="shared" si="761"/>
        <v>47</v>
      </c>
      <c r="BD409" s="14">
        <f t="shared" si="761"/>
        <v>47</v>
      </c>
      <c r="BE409" s="14">
        <f t="shared" si="761"/>
        <v>47</v>
      </c>
      <c r="BF409" s="14">
        <f t="shared" si="761"/>
        <v>47</v>
      </c>
      <c r="BG409" s="14">
        <f>INDEX(属性投放!$DL$6:$DL$85,(卡牌属性!AG409-2)*20+卡牌属性!AL409)</f>
        <v>24</v>
      </c>
      <c r="BH409" s="14">
        <f t="shared" si="762"/>
        <v>24</v>
      </c>
      <c r="BI409" s="14">
        <f t="shared" si="762"/>
        <v>24</v>
      </c>
      <c r="BJ409" s="14">
        <f t="shared" si="762"/>
        <v>24</v>
      </c>
      <c r="BK409" s="14">
        <f t="shared" si="762"/>
        <v>24</v>
      </c>
      <c r="BL409" s="14">
        <f>INDEX(属性投放!$DM$6:$DM$85,(卡牌属性!AG409-2)*20+卡牌属性!AL409)</f>
        <v>235</v>
      </c>
      <c r="BM409" s="14">
        <f t="shared" si="763"/>
        <v>235</v>
      </c>
      <c r="BN409" s="14">
        <f t="shared" si="763"/>
        <v>235</v>
      </c>
      <c r="BO409" s="14">
        <f t="shared" si="763"/>
        <v>235</v>
      </c>
      <c r="BP409" s="14">
        <f t="shared" si="763"/>
        <v>235</v>
      </c>
      <c r="BU409" s="13">
        <v>405</v>
      </c>
      <c r="BV409" s="13">
        <f t="shared" si="739"/>
        <v>21</v>
      </c>
      <c r="BW409" s="14">
        <f t="shared" si="740"/>
        <v>3</v>
      </c>
      <c r="BX409" s="14">
        <f t="shared" si="741"/>
        <v>1102021</v>
      </c>
      <c r="BY409" s="14" t="str">
        <f t="shared" si="742"/>
        <v>烈风螳螂5突</v>
      </c>
      <c r="BZ409" s="25" t="s">
        <v>162</v>
      </c>
      <c r="CA409" s="14">
        <v>2</v>
      </c>
      <c r="CB409" s="14">
        <f t="shared" si="743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674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674</v>
      </c>
      <c r="CN409" s="14">
        <f>INDEX(属性投放!$BD$6:$BD$85,(BW409-2)*20+CB409)</f>
        <v>120</v>
      </c>
      <c r="CQ409" s="13">
        <v>405</v>
      </c>
      <c r="CR409" s="13">
        <f t="shared" si="751"/>
        <v>8</v>
      </c>
      <c r="CS409" s="13">
        <f t="shared" si="752"/>
        <v>41</v>
      </c>
      <c r="CT409" s="14">
        <f t="shared" si="753"/>
        <v>4</v>
      </c>
      <c r="CU409" s="14">
        <f t="shared" si="754"/>
        <v>1102008</v>
      </c>
      <c r="CV409" s="14" t="str">
        <f>INDEX($O$6:$O$36,CR409)&amp;"-"&amp;INDEX(属性投放!$AB$7:$AB$36,CX409)&amp;"-魂火-"&amp;CZ409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701</v>
      </c>
      <c r="CZ409" s="14">
        <f>INDEX(属性投放!$AM$7:$AM$58,CS409)</f>
        <v>2</v>
      </c>
      <c r="DA409" s="14">
        <f t="shared" si="744"/>
        <v>41</v>
      </c>
      <c r="DB409" s="14">
        <f>INDEX(属性投放!$AN$7:$AN$58,DA409)</f>
        <v>122</v>
      </c>
      <c r="DC409" s="14" t="s">
        <v>702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703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704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5"/>
        <v>1102021</v>
      </c>
      <c r="DQ409" s="14" t="str">
        <f t="shared" si="746"/>
        <v>烈风螳螂5突</v>
      </c>
      <c r="DR409" s="14">
        <f t="shared" si="755"/>
        <v>7</v>
      </c>
      <c r="DS409" s="14">
        <f t="shared" si="756"/>
        <v>5</v>
      </c>
      <c r="DT409" s="14">
        <f t="shared" si="757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64"/>
        <v>1043</v>
      </c>
      <c r="EC409" s="14">
        <f t="shared" si="765"/>
        <v>1157</v>
      </c>
      <c r="ED409" s="14">
        <f t="shared" si="766"/>
        <v>1305</v>
      </c>
      <c r="EE409" s="14">
        <f t="shared" si="767"/>
        <v>1305</v>
      </c>
      <c r="EF409" s="14">
        <f t="shared" si="768"/>
        <v>1545</v>
      </c>
      <c r="EG409" s="14">
        <f t="shared" si="769"/>
        <v>330</v>
      </c>
      <c r="EH409" s="14">
        <f t="shared" si="770"/>
        <v>369</v>
      </c>
      <c r="EI409" s="14">
        <f t="shared" si="771"/>
        <v>369</v>
      </c>
      <c r="EJ409" s="14">
        <f t="shared" si="772"/>
        <v>448</v>
      </c>
      <c r="EK409" s="14">
        <f t="shared" si="773"/>
        <v>487</v>
      </c>
      <c r="EL409" s="14">
        <f t="shared" si="774"/>
        <v>4950</v>
      </c>
      <c r="EM409" s="14">
        <f t="shared" si="775"/>
        <v>5640</v>
      </c>
      <c r="EN409" s="14">
        <f t="shared" si="776"/>
        <v>5640</v>
      </c>
      <c r="EO409" s="14">
        <f t="shared" si="777"/>
        <v>6370</v>
      </c>
      <c r="EP409" s="14">
        <f t="shared" si="778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  <c r="FF409" s="14">
        <f>INDEX(属性投放!$BP$6:$BP$85,(卡牌属性!$DU409-2)*20+卡牌属性!$DV409)</f>
        <v>115</v>
      </c>
      <c r="FG409" s="14">
        <f>INDEX(属性投放!$BP$6:$BP$85,(卡牌属性!$DU409-2)*20+卡牌属性!$DV409)</f>
        <v>115</v>
      </c>
      <c r="FH409" s="14">
        <f>INDEX(属性投放!$BP$6:$BP$85,(卡牌属性!$DU409-2)*20+卡牌属性!$DV409)</f>
        <v>115</v>
      </c>
      <c r="FI409" s="14">
        <f>INDEX(属性投放!$BP$6:$BP$85,(卡牌属性!$DU409-2)*20+卡牌属性!$DV409)</f>
        <v>115</v>
      </c>
      <c r="FJ409" s="14">
        <f>INDEX(属性投放!$BP$6:$BP$85,(卡牌属性!$DU409-2)*20+卡牌属性!$DV409)</f>
        <v>115</v>
      </c>
      <c r="FK409" s="14">
        <f>INDEX(属性投放!$BQ$6:$BQ$85,(卡牌属性!$DU409-2)*20+卡牌属性!$DV409)</f>
        <v>58</v>
      </c>
      <c r="FL409" s="14">
        <f>INDEX(属性投放!$BQ$6:$BQ$85,(卡牌属性!$DU409-2)*20+卡牌属性!$DV409)</f>
        <v>58</v>
      </c>
      <c r="FM409" s="14">
        <f>INDEX(属性投放!$BQ$6:$BQ$85,(卡牌属性!$DU409-2)*20+卡牌属性!$DV409)</f>
        <v>58</v>
      </c>
      <c r="FN409" s="14">
        <f>INDEX(属性投放!$BQ$6:$BQ$85,(卡牌属性!$DU409-2)*20+卡牌属性!$DV409)</f>
        <v>58</v>
      </c>
      <c r="FO409" s="14">
        <f>INDEX(属性投放!$BQ$6:$BQ$85,(卡牌属性!$DU409-2)*20+卡牌属性!$DV409)</f>
        <v>58</v>
      </c>
      <c r="FP409" s="14">
        <f>INDEX(属性投放!$BR$6:$BR$85,(卡牌属性!$DU409-2)*20+卡牌属性!$DV409)</f>
        <v>1150</v>
      </c>
      <c r="FQ409" s="14">
        <f>INDEX(属性投放!$BR$6:$BR$85,(卡牌属性!$DU409-2)*20+卡牌属性!$DV409)</f>
        <v>1150</v>
      </c>
      <c r="FR409" s="14">
        <f>INDEX(属性投放!$BR$6:$BR$85,(卡牌属性!$DU409-2)*20+卡牌属性!$DV409)</f>
        <v>1150</v>
      </c>
      <c r="FS409" s="14">
        <f>INDEX(属性投放!$BR$6:$BR$85,(卡牌属性!$DU409-2)*20+卡牌属性!$DV409)</f>
        <v>1150</v>
      </c>
      <c r="FT409" s="14">
        <f>INDEX(属性投放!$BR$6:$BR$85,(卡牌属性!$DU409-2)*20+卡牌属性!$DV409)</f>
        <v>1150</v>
      </c>
    </row>
    <row r="410" spans="31:176" ht="16.5" x14ac:dyDescent="0.2">
      <c r="AE410" s="13">
        <v>406</v>
      </c>
      <c r="AF410" s="13">
        <f t="shared" si="750"/>
        <v>21</v>
      </c>
      <c r="AG410" s="13">
        <f t="shared" si="735"/>
        <v>4</v>
      </c>
      <c r="AH410" s="14">
        <f t="shared" si="736"/>
        <v>1101026</v>
      </c>
      <c r="AI410" s="14" t="str">
        <f t="shared" si="737"/>
        <v>貂灵芸6突</v>
      </c>
      <c r="AJ410" s="25" t="s">
        <v>162</v>
      </c>
      <c r="AK410" s="14">
        <v>87</v>
      </c>
      <c r="AL410" s="14">
        <f t="shared" si="738"/>
        <v>6</v>
      </c>
      <c r="AM410" s="14">
        <f>INDEX(属性投放!$DE$6:$DE$85,(卡牌属性!AG410-2)*20+卡牌属性!AL410)</f>
        <v>914</v>
      </c>
      <c r="AN410" s="14">
        <f t="shared" si="758"/>
        <v>914</v>
      </c>
      <c r="AO410" s="14">
        <f t="shared" si="758"/>
        <v>914</v>
      </c>
      <c r="AP410" s="14">
        <f t="shared" si="758"/>
        <v>914</v>
      </c>
      <c r="AQ410" s="14">
        <f t="shared" si="758"/>
        <v>914</v>
      </c>
      <c r="AR410" s="14">
        <f>INDEX(属性投放!$DF$6:$DF$85,(卡牌属性!AG410-2)*20+卡牌属性!AL410)</f>
        <v>424</v>
      </c>
      <c r="AS410" s="14">
        <f t="shared" si="759"/>
        <v>424</v>
      </c>
      <c r="AT410" s="14">
        <f t="shared" si="759"/>
        <v>424</v>
      </c>
      <c r="AU410" s="14">
        <f t="shared" si="759"/>
        <v>424</v>
      </c>
      <c r="AV410" s="14">
        <f t="shared" si="759"/>
        <v>424</v>
      </c>
      <c r="AW410" s="14">
        <f>INDEX(属性投放!$DG$6:$DG$85,(卡牌属性!AG410-2)*20+卡牌属性!AL410)</f>
        <v>4470</v>
      </c>
      <c r="AX410" s="14">
        <f t="shared" si="760"/>
        <v>4470</v>
      </c>
      <c r="AY410" s="14">
        <f t="shared" si="760"/>
        <v>4470</v>
      </c>
      <c r="AZ410" s="14">
        <f t="shared" si="760"/>
        <v>4470</v>
      </c>
      <c r="BA410" s="14">
        <f t="shared" si="760"/>
        <v>4470</v>
      </c>
      <c r="BB410" s="14">
        <f>INDEX(属性投放!$DK$6:$DK$85,(卡牌属性!AG410-2)*20+卡牌属性!AL410)</f>
        <v>47</v>
      </c>
      <c r="BC410" s="14">
        <f t="shared" si="761"/>
        <v>47</v>
      </c>
      <c r="BD410" s="14">
        <f t="shared" si="761"/>
        <v>47</v>
      </c>
      <c r="BE410" s="14">
        <f t="shared" si="761"/>
        <v>47</v>
      </c>
      <c r="BF410" s="14">
        <f t="shared" si="761"/>
        <v>47</v>
      </c>
      <c r="BG410" s="14">
        <f>INDEX(属性投放!$DL$6:$DL$85,(卡牌属性!AG410-2)*20+卡牌属性!AL410)</f>
        <v>24</v>
      </c>
      <c r="BH410" s="14">
        <f t="shared" si="762"/>
        <v>24</v>
      </c>
      <c r="BI410" s="14">
        <f t="shared" si="762"/>
        <v>24</v>
      </c>
      <c r="BJ410" s="14">
        <f t="shared" si="762"/>
        <v>24</v>
      </c>
      <c r="BK410" s="14">
        <f t="shared" si="762"/>
        <v>24</v>
      </c>
      <c r="BL410" s="14">
        <f>INDEX(属性投放!$DM$6:$DM$85,(卡牌属性!AG410-2)*20+卡牌属性!AL410)</f>
        <v>235</v>
      </c>
      <c r="BM410" s="14">
        <f t="shared" si="763"/>
        <v>235</v>
      </c>
      <c r="BN410" s="14">
        <f t="shared" si="763"/>
        <v>235</v>
      </c>
      <c r="BO410" s="14">
        <f t="shared" si="763"/>
        <v>235</v>
      </c>
      <c r="BP410" s="14">
        <f t="shared" si="763"/>
        <v>235</v>
      </c>
      <c r="BU410" s="13">
        <v>406</v>
      </c>
      <c r="BV410" s="13">
        <f t="shared" si="739"/>
        <v>21</v>
      </c>
      <c r="BW410" s="14">
        <f t="shared" si="740"/>
        <v>3</v>
      </c>
      <c r="BX410" s="14">
        <f t="shared" si="741"/>
        <v>1102021</v>
      </c>
      <c r="BY410" s="14" t="str">
        <f t="shared" si="742"/>
        <v>烈风螳螂6突</v>
      </c>
      <c r="BZ410" s="25" t="s">
        <v>162</v>
      </c>
      <c r="CA410" s="14">
        <v>2</v>
      </c>
      <c r="CB410" s="14">
        <f t="shared" si="743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674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674</v>
      </c>
      <c r="CN410" s="14">
        <f>INDEX(属性投放!$BD$6:$BD$85,(BW410-2)*20+CB410)</f>
        <v>120</v>
      </c>
      <c r="CQ410" s="13">
        <v>406</v>
      </c>
      <c r="CR410" s="13">
        <f t="shared" si="751"/>
        <v>8</v>
      </c>
      <c r="CS410" s="13">
        <f t="shared" si="752"/>
        <v>42</v>
      </c>
      <c r="CT410" s="14">
        <f t="shared" si="753"/>
        <v>4</v>
      </c>
      <c r="CU410" s="14">
        <f t="shared" si="754"/>
        <v>1102008</v>
      </c>
      <c r="CV410" s="14" t="str">
        <f>INDEX($O$6:$O$36,CR410)&amp;"-"&amp;INDEX(属性投放!$AB$7:$AB$36,CX410)&amp;"-魂火-"&amp;CZ410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701</v>
      </c>
      <c r="CZ410" s="14">
        <f>INDEX(属性投放!$AM$7:$AM$58,CS410)</f>
        <v>3</v>
      </c>
      <c r="DA410" s="14">
        <f t="shared" si="744"/>
        <v>42</v>
      </c>
      <c r="DB410" s="14">
        <f>INDEX(属性投放!$AN$7:$AN$58,DA410)</f>
        <v>125</v>
      </c>
      <c r="DC410" s="14" t="s">
        <v>702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703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704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5"/>
        <v>1102021</v>
      </c>
      <c r="DQ410" s="14" t="str">
        <f t="shared" si="746"/>
        <v>烈风螳螂6突</v>
      </c>
      <c r="DR410" s="14">
        <f t="shared" si="755"/>
        <v>7</v>
      </c>
      <c r="DS410" s="14">
        <f t="shared" si="756"/>
        <v>5</v>
      </c>
      <c r="DT410" s="14">
        <f t="shared" si="757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64"/>
        <v>1298</v>
      </c>
      <c r="EC410" s="14">
        <f t="shared" si="765"/>
        <v>1426</v>
      </c>
      <c r="ED410" s="14">
        <f t="shared" si="766"/>
        <v>1595</v>
      </c>
      <c r="EE410" s="14">
        <f t="shared" si="767"/>
        <v>1595</v>
      </c>
      <c r="EF410" s="14">
        <f t="shared" si="768"/>
        <v>1870</v>
      </c>
      <c r="EG410" s="14">
        <f t="shared" si="769"/>
        <v>430</v>
      </c>
      <c r="EH410" s="14">
        <f t="shared" si="770"/>
        <v>476</v>
      </c>
      <c r="EI410" s="14">
        <f t="shared" si="771"/>
        <v>476</v>
      </c>
      <c r="EJ410" s="14">
        <f t="shared" si="772"/>
        <v>576</v>
      </c>
      <c r="EK410" s="14">
        <f t="shared" si="773"/>
        <v>622</v>
      </c>
      <c r="EL410" s="14">
        <f t="shared" si="774"/>
        <v>6660</v>
      </c>
      <c r="EM410" s="14">
        <f t="shared" si="775"/>
        <v>7490</v>
      </c>
      <c r="EN410" s="14">
        <f t="shared" si="776"/>
        <v>7490</v>
      </c>
      <c r="EO410" s="14">
        <f t="shared" si="777"/>
        <v>8360</v>
      </c>
      <c r="EP410" s="14">
        <f t="shared" si="778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  <c r="FF410" s="14">
        <f>INDEX(属性投放!$BP$6:$BP$85,(卡牌属性!$DU410-2)*20+卡牌属性!$DV410)</f>
        <v>135</v>
      </c>
      <c r="FG410" s="14">
        <f>INDEX(属性投放!$BP$6:$BP$85,(卡牌属性!$DU410-2)*20+卡牌属性!$DV410)</f>
        <v>135</v>
      </c>
      <c r="FH410" s="14">
        <f>INDEX(属性投放!$BP$6:$BP$85,(卡牌属性!$DU410-2)*20+卡牌属性!$DV410)</f>
        <v>135</v>
      </c>
      <c r="FI410" s="14">
        <f>INDEX(属性投放!$BP$6:$BP$85,(卡牌属性!$DU410-2)*20+卡牌属性!$DV410)</f>
        <v>135</v>
      </c>
      <c r="FJ410" s="14">
        <f>INDEX(属性投放!$BP$6:$BP$85,(卡牌属性!$DU410-2)*20+卡牌属性!$DV410)</f>
        <v>135</v>
      </c>
      <c r="FK410" s="14">
        <f>INDEX(属性投放!$BQ$6:$BQ$85,(卡牌属性!$DU410-2)*20+卡牌属性!$DV410)</f>
        <v>68</v>
      </c>
      <c r="FL410" s="14">
        <f>INDEX(属性投放!$BQ$6:$BQ$85,(卡牌属性!$DU410-2)*20+卡牌属性!$DV410)</f>
        <v>68</v>
      </c>
      <c r="FM410" s="14">
        <f>INDEX(属性投放!$BQ$6:$BQ$85,(卡牌属性!$DU410-2)*20+卡牌属性!$DV410)</f>
        <v>68</v>
      </c>
      <c r="FN410" s="14">
        <f>INDEX(属性投放!$BQ$6:$BQ$85,(卡牌属性!$DU410-2)*20+卡牌属性!$DV410)</f>
        <v>68</v>
      </c>
      <c r="FO410" s="14">
        <f>INDEX(属性投放!$BQ$6:$BQ$85,(卡牌属性!$DU410-2)*20+卡牌属性!$DV410)</f>
        <v>68</v>
      </c>
      <c r="FP410" s="14">
        <f>INDEX(属性投放!$BR$6:$BR$85,(卡牌属性!$DU410-2)*20+卡牌属性!$DV410)</f>
        <v>1350</v>
      </c>
      <c r="FQ410" s="14">
        <f>INDEX(属性投放!$BR$6:$BR$85,(卡牌属性!$DU410-2)*20+卡牌属性!$DV410)</f>
        <v>1350</v>
      </c>
      <c r="FR410" s="14">
        <f>INDEX(属性投放!$BR$6:$BR$85,(卡牌属性!$DU410-2)*20+卡牌属性!$DV410)</f>
        <v>1350</v>
      </c>
      <c r="FS410" s="14">
        <f>INDEX(属性投放!$BR$6:$BR$85,(卡牌属性!$DU410-2)*20+卡牌属性!$DV410)</f>
        <v>1350</v>
      </c>
      <c r="FT410" s="14">
        <f>INDEX(属性投放!$BR$6:$BR$85,(卡牌属性!$DU410-2)*20+卡牌属性!$DV410)</f>
        <v>1350</v>
      </c>
    </row>
    <row r="411" spans="31:176" ht="16.5" x14ac:dyDescent="0.2">
      <c r="AE411" s="13">
        <v>407</v>
      </c>
      <c r="AF411" s="13">
        <f t="shared" si="750"/>
        <v>21</v>
      </c>
      <c r="AG411" s="13">
        <f t="shared" si="735"/>
        <v>4</v>
      </c>
      <c r="AH411" s="14">
        <f t="shared" si="736"/>
        <v>1101026</v>
      </c>
      <c r="AI411" s="14" t="str">
        <f t="shared" si="737"/>
        <v>貂灵芸7突</v>
      </c>
      <c r="AJ411" s="25" t="s">
        <v>162</v>
      </c>
      <c r="AK411" s="14">
        <v>88</v>
      </c>
      <c r="AL411" s="14">
        <f t="shared" si="738"/>
        <v>7</v>
      </c>
      <c r="AM411" s="14">
        <f>INDEX(属性投放!$DE$6:$DE$85,(卡牌属性!AG411-2)*20+卡牌属性!AL411)</f>
        <v>2225</v>
      </c>
      <c r="AN411" s="14">
        <f t="shared" si="758"/>
        <v>2225</v>
      </c>
      <c r="AO411" s="14">
        <f t="shared" si="758"/>
        <v>2225</v>
      </c>
      <c r="AP411" s="14">
        <f t="shared" si="758"/>
        <v>2225</v>
      </c>
      <c r="AQ411" s="14">
        <f t="shared" si="758"/>
        <v>2225</v>
      </c>
      <c r="AR411" s="14">
        <f>INDEX(属性投放!$DF$6:$DF$85,(卡牌属性!AG411-2)*20+卡牌属性!AL411)</f>
        <v>1092</v>
      </c>
      <c r="AS411" s="14">
        <f t="shared" si="759"/>
        <v>1092</v>
      </c>
      <c r="AT411" s="14">
        <f t="shared" si="759"/>
        <v>1092</v>
      </c>
      <c r="AU411" s="14">
        <f t="shared" si="759"/>
        <v>1092</v>
      </c>
      <c r="AV411" s="14">
        <f t="shared" si="759"/>
        <v>1092</v>
      </c>
      <c r="AW411" s="14">
        <f>INDEX(属性投放!$DG$6:$DG$85,(卡牌属性!AG411-2)*20+卡牌属性!AL411)</f>
        <v>11025</v>
      </c>
      <c r="AX411" s="14">
        <f t="shared" si="760"/>
        <v>11025</v>
      </c>
      <c r="AY411" s="14">
        <f t="shared" si="760"/>
        <v>11025</v>
      </c>
      <c r="AZ411" s="14">
        <f t="shared" si="760"/>
        <v>11025</v>
      </c>
      <c r="BA411" s="14">
        <f t="shared" si="760"/>
        <v>11025</v>
      </c>
      <c r="BB411" s="14">
        <f>INDEX(属性投放!$DK$6:$DK$85,(卡牌属性!AG411-2)*20+卡牌属性!AL411)</f>
        <v>75</v>
      </c>
      <c r="BC411" s="14">
        <f t="shared" si="761"/>
        <v>75</v>
      </c>
      <c r="BD411" s="14">
        <f t="shared" si="761"/>
        <v>75</v>
      </c>
      <c r="BE411" s="14">
        <f t="shared" si="761"/>
        <v>75</v>
      </c>
      <c r="BF411" s="14">
        <f t="shared" si="761"/>
        <v>75</v>
      </c>
      <c r="BG411" s="14">
        <f>INDEX(属性投放!$DL$6:$DL$85,(卡牌属性!AG411-2)*20+卡牌属性!AL411)</f>
        <v>38</v>
      </c>
      <c r="BH411" s="14">
        <f t="shared" si="762"/>
        <v>38</v>
      </c>
      <c r="BI411" s="14">
        <f t="shared" si="762"/>
        <v>38</v>
      </c>
      <c r="BJ411" s="14">
        <f t="shared" si="762"/>
        <v>38</v>
      </c>
      <c r="BK411" s="14">
        <f t="shared" si="762"/>
        <v>38</v>
      </c>
      <c r="BL411" s="14">
        <f>INDEX(属性投放!$DM$6:$DM$85,(卡牌属性!AG411-2)*20+卡牌属性!AL411)</f>
        <v>375</v>
      </c>
      <c r="BM411" s="14">
        <f t="shared" si="763"/>
        <v>375</v>
      </c>
      <c r="BN411" s="14">
        <f t="shared" si="763"/>
        <v>375</v>
      </c>
      <c r="BO411" s="14">
        <f t="shared" si="763"/>
        <v>375</v>
      </c>
      <c r="BP411" s="14">
        <f t="shared" si="763"/>
        <v>375</v>
      </c>
      <c r="BU411" s="13">
        <v>407</v>
      </c>
      <c r="BV411" s="13">
        <f t="shared" si="739"/>
        <v>21</v>
      </c>
      <c r="BW411" s="14">
        <f t="shared" si="740"/>
        <v>3</v>
      </c>
      <c r="BX411" s="14">
        <f t="shared" si="741"/>
        <v>1102021</v>
      </c>
      <c r="BY411" s="14" t="str">
        <f t="shared" si="742"/>
        <v>烈风螳螂7突</v>
      </c>
      <c r="BZ411" s="25" t="s">
        <v>162</v>
      </c>
      <c r="CA411" s="14">
        <v>2</v>
      </c>
      <c r="CB411" s="14">
        <f t="shared" si="743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674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674</v>
      </c>
      <c r="CN411" s="14">
        <f>INDEX(属性投放!$BD$6:$BD$85,(BW411-2)*20+CB411)</f>
        <v>150</v>
      </c>
      <c r="CQ411" s="13">
        <v>407</v>
      </c>
      <c r="CR411" s="13">
        <f t="shared" si="751"/>
        <v>8</v>
      </c>
      <c r="CS411" s="13">
        <f t="shared" si="752"/>
        <v>43</v>
      </c>
      <c r="CT411" s="14">
        <f t="shared" si="753"/>
        <v>4</v>
      </c>
      <c r="CU411" s="14">
        <f t="shared" si="754"/>
        <v>1102008</v>
      </c>
      <c r="CV411" s="14" t="str">
        <f>INDEX($O$6:$O$36,CR411)&amp;"-"&amp;INDEX(属性投放!$AB$7:$AB$36,CX411)&amp;"-魂火-"&amp;CZ411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701</v>
      </c>
      <c r="CZ411" s="14">
        <f>INDEX(属性投放!$AM$7:$AM$58,CS411)</f>
        <v>1</v>
      </c>
      <c r="DA411" s="14">
        <f t="shared" si="744"/>
        <v>43</v>
      </c>
      <c r="DB411" s="14">
        <f>INDEX(属性投放!$AN$7:$AN$58,DA411)</f>
        <v>127</v>
      </c>
      <c r="DC411" s="14" t="s">
        <v>702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703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704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5"/>
        <v>1102021</v>
      </c>
      <c r="DQ411" s="14" t="str">
        <f t="shared" si="746"/>
        <v>烈风螳螂7突</v>
      </c>
      <c r="DR411" s="14">
        <f t="shared" si="755"/>
        <v>7</v>
      </c>
      <c r="DS411" s="14">
        <f t="shared" si="756"/>
        <v>5</v>
      </c>
      <c r="DT411" s="14">
        <f t="shared" si="757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64"/>
        <v>1533</v>
      </c>
      <c r="EC411" s="14">
        <f t="shared" si="765"/>
        <v>1671</v>
      </c>
      <c r="ED411" s="14">
        <f t="shared" si="766"/>
        <v>1855</v>
      </c>
      <c r="EE411" s="14">
        <f t="shared" si="767"/>
        <v>1855</v>
      </c>
      <c r="EF411" s="14">
        <f t="shared" si="768"/>
        <v>2155</v>
      </c>
      <c r="EG411" s="14">
        <f t="shared" si="769"/>
        <v>528</v>
      </c>
      <c r="EH411" s="14">
        <f t="shared" si="770"/>
        <v>579</v>
      </c>
      <c r="EI411" s="14">
        <f t="shared" si="771"/>
        <v>579</v>
      </c>
      <c r="EJ411" s="14">
        <f t="shared" si="772"/>
        <v>694</v>
      </c>
      <c r="EK411" s="14">
        <f t="shared" si="773"/>
        <v>745</v>
      </c>
      <c r="EL411" s="14">
        <f t="shared" si="774"/>
        <v>8410</v>
      </c>
      <c r="EM411" s="14">
        <f t="shared" si="775"/>
        <v>9340</v>
      </c>
      <c r="EN411" s="14">
        <f t="shared" si="776"/>
        <v>9340</v>
      </c>
      <c r="EO411" s="14">
        <f t="shared" si="777"/>
        <v>10310</v>
      </c>
      <c r="EP411" s="14">
        <f t="shared" si="778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  <c r="FF411" s="14">
        <f>INDEX(属性投放!$BP$6:$BP$85,(卡牌属性!$DU411-2)*20+卡牌属性!$DV411)</f>
        <v>140</v>
      </c>
      <c r="FG411" s="14">
        <f>INDEX(属性投放!$BP$6:$BP$85,(卡牌属性!$DU411-2)*20+卡牌属性!$DV411)</f>
        <v>140</v>
      </c>
      <c r="FH411" s="14">
        <f>INDEX(属性投放!$BP$6:$BP$85,(卡牌属性!$DU411-2)*20+卡牌属性!$DV411)</f>
        <v>140</v>
      </c>
      <c r="FI411" s="14">
        <f>INDEX(属性投放!$BP$6:$BP$85,(卡牌属性!$DU411-2)*20+卡牌属性!$DV411)</f>
        <v>140</v>
      </c>
      <c r="FJ411" s="14">
        <f>INDEX(属性投放!$BP$6:$BP$85,(卡牌属性!$DU411-2)*20+卡牌属性!$DV411)</f>
        <v>140</v>
      </c>
      <c r="FK411" s="14">
        <f>INDEX(属性投放!$BQ$6:$BQ$85,(卡牌属性!$DU411-2)*20+卡牌属性!$DV411)</f>
        <v>70</v>
      </c>
      <c r="FL411" s="14">
        <f>INDEX(属性投放!$BQ$6:$BQ$85,(卡牌属性!$DU411-2)*20+卡牌属性!$DV411)</f>
        <v>70</v>
      </c>
      <c r="FM411" s="14">
        <f>INDEX(属性投放!$BQ$6:$BQ$85,(卡牌属性!$DU411-2)*20+卡牌属性!$DV411)</f>
        <v>70</v>
      </c>
      <c r="FN411" s="14">
        <f>INDEX(属性投放!$BQ$6:$BQ$85,(卡牌属性!$DU411-2)*20+卡牌属性!$DV411)</f>
        <v>70</v>
      </c>
      <c r="FO411" s="14">
        <f>INDEX(属性投放!$BQ$6:$BQ$85,(卡牌属性!$DU411-2)*20+卡牌属性!$DV411)</f>
        <v>70</v>
      </c>
      <c r="FP411" s="14">
        <f>INDEX(属性投放!$BR$6:$BR$85,(卡牌属性!$DU411-2)*20+卡牌属性!$DV411)</f>
        <v>1400</v>
      </c>
      <c r="FQ411" s="14">
        <f>INDEX(属性投放!$BR$6:$BR$85,(卡牌属性!$DU411-2)*20+卡牌属性!$DV411)</f>
        <v>1400</v>
      </c>
      <c r="FR411" s="14">
        <f>INDEX(属性投放!$BR$6:$BR$85,(卡牌属性!$DU411-2)*20+卡牌属性!$DV411)</f>
        <v>1400</v>
      </c>
      <c r="FS411" s="14">
        <f>INDEX(属性投放!$BR$6:$BR$85,(卡牌属性!$DU411-2)*20+卡牌属性!$DV411)</f>
        <v>1400</v>
      </c>
      <c r="FT411" s="14">
        <f>INDEX(属性投放!$BR$6:$BR$85,(卡牌属性!$DU411-2)*20+卡牌属性!$DV411)</f>
        <v>1400</v>
      </c>
    </row>
    <row r="412" spans="31:176" ht="16.5" x14ac:dyDescent="0.2">
      <c r="AE412" s="13">
        <v>408</v>
      </c>
      <c r="AF412" s="13">
        <f t="shared" si="750"/>
        <v>21</v>
      </c>
      <c r="AG412" s="13">
        <f t="shared" si="735"/>
        <v>4</v>
      </c>
      <c r="AH412" s="14">
        <f t="shared" si="736"/>
        <v>1101026</v>
      </c>
      <c r="AI412" s="14" t="str">
        <f t="shared" si="737"/>
        <v>貂灵芸8突</v>
      </c>
      <c r="AJ412" s="25" t="s">
        <v>162</v>
      </c>
      <c r="AK412" s="14">
        <v>89</v>
      </c>
      <c r="AL412" s="14">
        <f t="shared" si="738"/>
        <v>8</v>
      </c>
      <c r="AM412" s="14">
        <f>INDEX(属性投放!$DE$6:$DE$85,(卡牌属性!AG412-2)*20+卡牌属性!AL412)</f>
        <v>2438</v>
      </c>
      <c r="AN412" s="14">
        <f t="shared" si="758"/>
        <v>2438</v>
      </c>
      <c r="AO412" s="14">
        <f t="shared" si="758"/>
        <v>2438</v>
      </c>
      <c r="AP412" s="14">
        <f t="shared" si="758"/>
        <v>2438</v>
      </c>
      <c r="AQ412" s="14">
        <f t="shared" si="758"/>
        <v>2438</v>
      </c>
      <c r="AR412" s="14">
        <f>INDEX(属性投放!$DF$6:$DF$85,(卡牌属性!AG412-2)*20+卡牌属性!AL412)</f>
        <v>1199</v>
      </c>
      <c r="AS412" s="14">
        <f t="shared" si="759"/>
        <v>1199</v>
      </c>
      <c r="AT412" s="14">
        <f t="shared" si="759"/>
        <v>1199</v>
      </c>
      <c r="AU412" s="14">
        <f t="shared" si="759"/>
        <v>1199</v>
      </c>
      <c r="AV412" s="14">
        <f t="shared" si="759"/>
        <v>1199</v>
      </c>
      <c r="AW412" s="14">
        <f>INDEX(属性投放!$DG$6:$DG$85,(卡牌属性!AG412-2)*20+卡牌属性!AL412)</f>
        <v>12090</v>
      </c>
      <c r="AX412" s="14">
        <f t="shared" si="760"/>
        <v>12090</v>
      </c>
      <c r="AY412" s="14">
        <f t="shared" si="760"/>
        <v>12090</v>
      </c>
      <c r="AZ412" s="14">
        <f t="shared" si="760"/>
        <v>12090</v>
      </c>
      <c r="BA412" s="14">
        <f t="shared" si="760"/>
        <v>12090</v>
      </c>
      <c r="BB412" s="14">
        <f>INDEX(属性投放!$DK$6:$DK$85,(卡牌属性!AG412-2)*20+卡牌属性!AL412)</f>
        <v>75</v>
      </c>
      <c r="BC412" s="14">
        <f t="shared" si="761"/>
        <v>75</v>
      </c>
      <c r="BD412" s="14">
        <f t="shared" si="761"/>
        <v>75</v>
      </c>
      <c r="BE412" s="14">
        <f t="shared" si="761"/>
        <v>75</v>
      </c>
      <c r="BF412" s="14">
        <f t="shared" si="761"/>
        <v>75</v>
      </c>
      <c r="BG412" s="14">
        <f>INDEX(属性投放!$DL$6:$DL$85,(卡牌属性!AG412-2)*20+卡牌属性!AL412)</f>
        <v>38</v>
      </c>
      <c r="BH412" s="14">
        <f t="shared" si="762"/>
        <v>38</v>
      </c>
      <c r="BI412" s="14">
        <f t="shared" si="762"/>
        <v>38</v>
      </c>
      <c r="BJ412" s="14">
        <f t="shared" si="762"/>
        <v>38</v>
      </c>
      <c r="BK412" s="14">
        <f t="shared" si="762"/>
        <v>38</v>
      </c>
      <c r="BL412" s="14">
        <f>INDEX(属性投放!$DM$6:$DM$85,(卡牌属性!AG412-2)*20+卡牌属性!AL412)</f>
        <v>375</v>
      </c>
      <c r="BM412" s="14">
        <f t="shared" si="763"/>
        <v>375</v>
      </c>
      <c r="BN412" s="14">
        <f t="shared" si="763"/>
        <v>375</v>
      </c>
      <c r="BO412" s="14">
        <f t="shared" si="763"/>
        <v>375</v>
      </c>
      <c r="BP412" s="14">
        <f t="shared" si="763"/>
        <v>375</v>
      </c>
      <c r="BU412" s="13">
        <v>408</v>
      </c>
      <c r="BV412" s="13">
        <f t="shared" si="739"/>
        <v>21</v>
      </c>
      <c r="BW412" s="14">
        <f t="shared" si="740"/>
        <v>3</v>
      </c>
      <c r="BX412" s="14">
        <f t="shared" si="741"/>
        <v>1102021</v>
      </c>
      <c r="BY412" s="14" t="str">
        <f t="shared" si="742"/>
        <v>烈风螳螂8突</v>
      </c>
      <c r="BZ412" s="25" t="s">
        <v>162</v>
      </c>
      <c r="CA412" s="14">
        <v>2</v>
      </c>
      <c r="CB412" s="14">
        <f t="shared" si="743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674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674</v>
      </c>
      <c r="CN412" s="14">
        <f>INDEX(属性投放!$BD$6:$BD$85,(BW412-2)*20+CB412)</f>
        <v>150</v>
      </c>
      <c r="CQ412" s="13">
        <v>408</v>
      </c>
      <c r="CR412" s="13">
        <f t="shared" si="751"/>
        <v>8</v>
      </c>
      <c r="CS412" s="13">
        <f t="shared" si="752"/>
        <v>44</v>
      </c>
      <c r="CT412" s="14">
        <f t="shared" si="753"/>
        <v>4</v>
      </c>
      <c r="CU412" s="14">
        <f t="shared" si="754"/>
        <v>1102008</v>
      </c>
      <c r="CV412" s="14" t="str">
        <f>INDEX($O$6:$O$36,CR412)&amp;"-"&amp;INDEX(属性投放!$AB$7:$AB$36,CX412)&amp;"-魂火-"&amp;CZ412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701</v>
      </c>
      <c r="CZ412" s="14">
        <f>INDEX(属性投放!$AM$7:$AM$58,CS412)</f>
        <v>2</v>
      </c>
      <c r="DA412" s="14">
        <f t="shared" si="744"/>
        <v>44</v>
      </c>
      <c r="DB412" s="14">
        <f>INDEX(属性投放!$AN$7:$AN$58,DA412)</f>
        <v>130</v>
      </c>
      <c r="DC412" s="14" t="s">
        <v>702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703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704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5"/>
        <v>1102021</v>
      </c>
      <c r="DQ412" s="14" t="str">
        <f t="shared" si="746"/>
        <v>烈风螳螂8突</v>
      </c>
      <c r="DR412" s="14">
        <f t="shared" si="755"/>
        <v>7</v>
      </c>
      <c r="DS412" s="14">
        <f t="shared" si="756"/>
        <v>5</v>
      </c>
      <c r="DT412" s="14">
        <f t="shared" si="757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64"/>
        <v>1798</v>
      </c>
      <c r="EC412" s="14">
        <f t="shared" si="765"/>
        <v>1951</v>
      </c>
      <c r="ED412" s="14">
        <f t="shared" si="766"/>
        <v>2145</v>
      </c>
      <c r="EE412" s="14">
        <f t="shared" si="767"/>
        <v>2145</v>
      </c>
      <c r="EF412" s="14">
        <f t="shared" si="768"/>
        <v>2495</v>
      </c>
      <c r="EG412" s="14">
        <f t="shared" si="769"/>
        <v>638</v>
      </c>
      <c r="EH412" s="14">
        <f t="shared" si="770"/>
        <v>689</v>
      </c>
      <c r="EI412" s="14">
        <f t="shared" si="771"/>
        <v>689</v>
      </c>
      <c r="EJ412" s="14">
        <f t="shared" si="772"/>
        <v>829</v>
      </c>
      <c r="EK412" s="14">
        <f t="shared" si="773"/>
        <v>885</v>
      </c>
      <c r="EL412" s="14">
        <f t="shared" si="774"/>
        <v>10310</v>
      </c>
      <c r="EM412" s="14">
        <f t="shared" si="775"/>
        <v>11340</v>
      </c>
      <c r="EN412" s="14">
        <f t="shared" si="776"/>
        <v>11340</v>
      </c>
      <c r="EO412" s="14">
        <f t="shared" si="777"/>
        <v>12460</v>
      </c>
      <c r="EP412" s="14">
        <f t="shared" si="778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  <c r="FF412" s="14">
        <f>INDEX(属性投放!$BP$6:$BP$85,(卡牌属性!$DU412-2)*20+卡牌属性!$DV412)</f>
        <v>150</v>
      </c>
      <c r="FG412" s="14">
        <f>INDEX(属性投放!$BP$6:$BP$85,(卡牌属性!$DU412-2)*20+卡牌属性!$DV412)</f>
        <v>150</v>
      </c>
      <c r="FH412" s="14">
        <f>INDEX(属性投放!$BP$6:$BP$85,(卡牌属性!$DU412-2)*20+卡牌属性!$DV412)</f>
        <v>150</v>
      </c>
      <c r="FI412" s="14">
        <f>INDEX(属性投放!$BP$6:$BP$85,(卡牌属性!$DU412-2)*20+卡牌属性!$DV412)</f>
        <v>150</v>
      </c>
      <c r="FJ412" s="14">
        <f>INDEX(属性投放!$BP$6:$BP$85,(卡牌属性!$DU412-2)*20+卡牌属性!$DV412)</f>
        <v>150</v>
      </c>
      <c r="FK412" s="14">
        <f>INDEX(属性投放!$BQ$6:$BQ$85,(卡牌属性!$DU412-2)*20+卡牌属性!$DV412)</f>
        <v>75</v>
      </c>
      <c r="FL412" s="14">
        <f>INDEX(属性投放!$BQ$6:$BQ$85,(卡牌属性!$DU412-2)*20+卡牌属性!$DV412)</f>
        <v>75</v>
      </c>
      <c r="FM412" s="14">
        <f>INDEX(属性投放!$BQ$6:$BQ$85,(卡牌属性!$DU412-2)*20+卡牌属性!$DV412)</f>
        <v>75</v>
      </c>
      <c r="FN412" s="14">
        <f>INDEX(属性投放!$BQ$6:$BQ$85,(卡牌属性!$DU412-2)*20+卡牌属性!$DV412)</f>
        <v>75</v>
      </c>
      <c r="FO412" s="14">
        <f>INDEX(属性投放!$BQ$6:$BQ$85,(卡牌属性!$DU412-2)*20+卡牌属性!$DV412)</f>
        <v>75</v>
      </c>
      <c r="FP412" s="14">
        <f>INDEX(属性投放!$BR$6:$BR$85,(卡牌属性!$DU412-2)*20+卡牌属性!$DV412)</f>
        <v>1500</v>
      </c>
      <c r="FQ412" s="14">
        <f>INDEX(属性投放!$BR$6:$BR$85,(卡牌属性!$DU412-2)*20+卡牌属性!$DV412)</f>
        <v>1500</v>
      </c>
      <c r="FR412" s="14">
        <f>INDEX(属性投放!$BR$6:$BR$85,(卡牌属性!$DU412-2)*20+卡牌属性!$DV412)</f>
        <v>1500</v>
      </c>
      <c r="FS412" s="14">
        <f>INDEX(属性投放!$BR$6:$BR$85,(卡牌属性!$DU412-2)*20+卡牌属性!$DV412)</f>
        <v>1500</v>
      </c>
      <c r="FT412" s="14">
        <f>INDEX(属性投放!$BR$6:$BR$85,(卡牌属性!$DU412-2)*20+卡牌属性!$DV412)</f>
        <v>1500</v>
      </c>
    </row>
    <row r="413" spans="31:176" ht="16.5" x14ac:dyDescent="0.2">
      <c r="AE413" s="13">
        <v>409</v>
      </c>
      <c r="AF413" s="13">
        <f t="shared" si="750"/>
        <v>21</v>
      </c>
      <c r="AG413" s="13">
        <f t="shared" si="735"/>
        <v>4</v>
      </c>
      <c r="AH413" s="14">
        <f t="shared" si="736"/>
        <v>1101026</v>
      </c>
      <c r="AI413" s="14" t="str">
        <f t="shared" si="737"/>
        <v>貂灵芸9突</v>
      </c>
      <c r="AJ413" s="25" t="s">
        <v>162</v>
      </c>
      <c r="AK413" s="14">
        <v>90</v>
      </c>
      <c r="AL413" s="14">
        <f t="shared" si="738"/>
        <v>9</v>
      </c>
      <c r="AM413" s="14">
        <f>INDEX(属性投放!$DE$6:$DE$85,(卡牌属性!AG413-2)*20+卡牌属性!AL413)</f>
        <v>2651</v>
      </c>
      <c r="AN413" s="14">
        <f t="shared" si="758"/>
        <v>2651</v>
      </c>
      <c r="AO413" s="14">
        <f t="shared" si="758"/>
        <v>2651</v>
      </c>
      <c r="AP413" s="14">
        <f t="shared" si="758"/>
        <v>2651</v>
      </c>
      <c r="AQ413" s="14">
        <f t="shared" si="758"/>
        <v>2651</v>
      </c>
      <c r="AR413" s="14">
        <f>INDEX(属性投放!$DF$6:$DF$85,(卡牌属性!AG413-2)*20+卡牌属性!AL413)</f>
        <v>1306</v>
      </c>
      <c r="AS413" s="14">
        <f t="shared" si="759"/>
        <v>1306</v>
      </c>
      <c r="AT413" s="14">
        <f t="shared" si="759"/>
        <v>1306</v>
      </c>
      <c r="AU413" s="14">
        <f t="shared" si="759"/>
        <v>1306</v>
      </c>
      <c r="AV413" s="14">
        <f t="shared" si="759"/>
        <v>1306</v>
      </c>
      <c r="AW413" s="14">
        <f>INDEX(属性投放!$DG$6:$DG$85,(卡牌属性!AG413-2)*20+卡牌属性!AL413)</f>
        <v>13155</v>
      </c>
      <c r="AX413" s="14">
        <f t="shared" si="760"/>
        <v>13155</v>
      </c>
      <c r="AY413" s="14">
        <f t="shared" si="760"/>
        <v>13155</v>
      </c>
      <c r="AZ413" s="14">
        <f t="shared" si="760"/>
        <v>13155</v>
      </c>
      <c r="BA413" s="14">
        <f t="shared" si="760"/>
        <v>13155</v>
      </c>
      <c r="BB413" s="14">
        <f>INDEX(属性投放!$DK$6:$DK$85,(卡牌属性!AG413-2)*20+卡牌属性!AL413)</f>
        <v>75</v>
      </c>
      <c r="BC413" s="14">
        <f t="shared" si="761"/>
        <v>75</v>
      </c>
      <c r="BD413" s="14">
        <f t="shared" si="761"/>
        <v>75</v>
      </c>
      <c r="BE413" s="14">
        <f t="shared" si="761"/>
        <v>75</v>
      </c>
      <c r="BF413" s="14">
        <f t="shared" si="761"/>
        <v>75</v>
      </c>
      <c r="BG413" s="14">
        <f>INDEX(属性投放!$DL$6:$DL$85,(卡牌属性!AG413-2)*20+卡牌属性!AL413)</f>
        <v>38</v>
      </c>
      <c r="BH413" s="14">
        <f t="shared" si="762"/>
        <v>38</v>
      </c>
      <c r="BI413" s="14">
        <f t="shared" si="762"/>
        <v>38</v>
      </c>
      <c r="BJ413" s="14">
        <f t="shared" si="762"/>
        <v>38</v>
      </c>
      <c r="BK413" s="14">
        <f t="shared" si="762"/>
        <v>38</v>
      </c>
      <c r="BL413" s="14">
        <f>INDEX(属性投放!$DM$6:$DM$85,(卡牌属性!AG413-2)*20+卡牌属性!AL413)</f>
        <v>375</v>
      </c>
      <c r="BM413" s="14">
        <f t="shared" si="763"/>
        <v>375</v>
      </c>
      <c r="BN413" s="14">
        <f t="shared" si="763"/>
        <v>375</v>
      </c>
      <c r="BO413" s="14">
        <f t="shared" si="763"/>
        <v>375</v>
      </c>
      <c r="BP413" s="14">
        <f t="shared" si="763"/>
        <v>375</v>
      </c>
      <c r="BU413" s="13">
        <v>409</v>
      </c>
      <c r="BV413" s="13">
        <f t="shared" si="739"/>
        <v>21</v>
      </c>
      <c r="BW413" s="14">
        <f t="shared" si="740"/>
        <v>3</v>
      </c>
      <c r="BX413" s="14">
        <f t="shared" si="741"/>
        <v>1102021</v>
      </c>
      <c r="BY413" s="14" t="str">
        <f t="shared" si="742"/>
        <v>烈风螳螂9突</v>
      </c>
      <c r="BZ413" s="25" t="s">
        <v>162</v>
      </c>
      <c r="CA413" s="14">
        <v>2</v>
      </c>
      <c r="CB413" s="14">
        <f t="shared" si="743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674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674</v>
      </c>
      <c r="CN413" s="14">
        <f>INDEX(属性投放!$BD$6:$BD$85,(BW413-2)*20+CB413)</f>
        <v>150</v>
      </c>
      <c r="CQ413" s="13">
        <v>409</v>
      </c>
      <c r="CR413" s="13">
        <f t="shared" si="751"/>
        <v>8</v>
      </c>
      <c r="CS413" s="13">
        <f t="shared" si="752"/>
        <v>45</v>
      </c>
      <c r="CT413" s="14">
        <f t="shared" si="753"/>
        <v>4</v>
      </c>
      <c r="CU413" s="14">
        <f t="shared" si="754"/>
        <v>1102008</v>
      </c>
      <c r="CV413" s="14" t="str">
        <f>INDEX($O$6:$O$36,CR413)&amp;"-"&amp;INDEX(属性投放!$AB$7:$AB$36,CX413)&amp;"-魂火-"&amp;CZ413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701</v>
      </c>
      <c r="CZ413" s="14">
        <f>INDEX(属性投放!$AM$7:$AM$58,CS413)</f>
        <v>3</v>
      </c>
      <c r="DA413" s="14">
        <f t="shared" si="744"/>
        <v>45</v>
      </c>
      <c r="DB413" s="14">
        <f>INDEX(属性投放!$AN$7:$AN$58,DA413)</f>
        <v>132</v>
      </c>
      <c r="DC413" s="14" t="s">
        <v>702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703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704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5"/>
        <v>1102021</v>
      </c>
      <c r="DQ413" s="14" t="str">
        <f t="shared" si="746"/>
        <v>烈风螳螂9突</v>
      </c>
      <c r="DR413" s="14">
        <f t="shared" si="755"/>
        <v>7</v>
      </c>
      <c r="DS413" s="14">
        <f t="shared" si="756"/>
        <v>5</v>
      </c>
      <c r="DT413" s="14">
        <f t="shared" si="757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64"/>
        <v>2073</v>
      </c>
      <c r="EC413" s="14">
        <f t="shared" si="765"/>
        <v>2241</v>
      </c>
      <c r="ED413" s="14">
        <f t="shared" si="766"/>
        <v>2445</v>
      </c>
      <c r="EE413" s="14">
        <f t="shared" si="767"/>
        <v>2445</v>
      </c>
      <c r="EF413" s="14">
        <f t="shared" si="768"/>
        <v>2845</v>
      </c>
      <c r="EG413" s="14">
        <f t="shared" si="769"/>
        <v>753</v>
      </c>
      <c r="EH413" s="14">
        <f t="shared" si="770"/>
        <v>804</v>
      </c>
      <c r="EI413" s="14">
        <f t="shared" si="771"/>
        <v>804</v>
      </c>
      <c r="EJ413" s="14">
        <f t="shared" si="772"/>
        <v>969</v>
      </c>
      <c r="EK413" s="14">
        <f t="shared" si="773"/>
        <v>1030</v>
      </c>
      <c r="EL413" s="14">
        <f t="shared" si="774"/>
        <v>12310</v>
      </c>
      <c r="EM413" s="14">
        <f t="shared" si="775"/>
        <v>13440</v>
      </c>
      <c r="EN413" s="14">
        <f t="shared" si="776"/>
        <v>13440</v>
      </c>
      <c r="EO413" s="14">
        <f t="shared" si="777"/>
        <v>14710</v>
      </c>
      <c r="EP413" s="14">
        <f t="shared" si="778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  <c r="FF413" s="14">
        <f>INDEX(属性投放!$BP$6:$BP$85,(卡牌属性!$DU413-2)*20+卡牌属性!$DV413)</f>
        <v>200</v>
      </c>
      <c r="FG413" s="14">
        <f>INDEX(属性投放!$BP$6:$BP$85,(卡牌属性!$DU413-2)*20+卡牌属性!$DV413)</f>
        <v>200</v>
      </c>
      <c r="FH413" s="14">
        <f>INDEX(属性投放!$BP$6:$BP$85,(卡牌属性!$DU413-2)*20+卡牌属性!$DV413)</f>
        <v>200</v>
      </c>
      <c r="FI413" s="14">
        <f>INDEX(属性投放!$BP$6:$BP$85,(卡牌属性!$DU413-2)*20+卡牌属性!$DV413)</f>
        <v>200</v>
      </c>
      <c r="FJ413" s="14">
        <f>INDEX(属性投放!$BP$6:$BP$85,(卡牌属性!$DU413-2)*20+卡牌属性!$DV413)</f>
        <v>200</v>
      </c>
      <c r="FK413" s="14">
        <f>INDEX(属性投放!$BQ$6:$BQ$85,(卡牌属性!$DU413-2)*20+卡牌属性!$DV413)</f>
        <v>100</v>
      </c>
      <c r="FL413" s="14">
        <f>INDEX(属性投放!$BQ$6:$BQ$85,(卡牌属性!$DU413-2)*20+卡牌属性!$DV413)</f>
        <v>100</v>
      </c>
      <c r="FM413" s="14">
        <f>INDEX(属性投放!$BQ$6:$BQ$85,(卡牌属性!$DU413-2)*20+卡牌属性!$DV413)</f>
        <v>100</v>
      </c>
      <c r="FN413" s="14">
        <f>INDEX(属性投放!$BQ$6:$BQ$85,(卡牌属性!$DU413-2)*20+卡牌属性!$DV413)</f>
        <v>100</v>
      </c>
      <c r="FO413" s="14">
        <f>INDEX(属性投放!$BQ$6:$BQ$85,(卡牌属性!$DU413-2)*20+卡牌属性!$DV413)</f>
        <v>100</v>
      </c>
      <c r="FP413" s="14">
        <f>INDEX(属性投放!$BR$6:$BR$85,(卡牌属性!$DU413-2)*20+卡牌属性!$DV413)</f>
        <v>2000</v>
      </c>
      <c r="FQ413" s="14">
        <f>INDEX(属性投放!$BR$6:$BR$85,(卡牌属性!$DU413-2)*20+卡牌属性!$DV413)</f>
        <v>2000</v>
      </c>
      <c r="FR413" s="14">
        <f>INDEX(属性投放!$BR$6:$BR$85,(卡牌属性!$DU413-2)*20+卡牌属性!$DV413)</f>
        <v>2000</v>
      </c>
      <c r="FS413" s="14">
        <f>INDEX(属性投放!$BR$6:$BR$85,(卡牌属性!$DU413-2)*20+卡牌属性!$DV413)</f>
        <v>2000</v>
      </c>
      <c r="FT413" s="14">
        <f>INDEX(属性投放!$BR$6:$BR$85,(卡牌属性!$DU413-2)*20+卡牌属性!$DV413)</f>
        <v>2000</v>
      </c>
    </row>
    <row r="414" spans="31:176" ht="16.5" x14ac:dyDescent="0.2">
      <c r="AE414" s="13">
        <v>410</v>
      </c>
      <c r="AF414" s="13">
        <f t="shared" si="750"/>
        <v>21</v>
      </c>
      <c r="AG414" s="13">
        <f t="shared" si="735"/>
        <v>4</v>
      </c>
      <c r="AH414" s="14">
        <f t="shared" si="736"/>
        <v>1101026</v>
      </c>
      <c r="AI414" s="14" t="str">
        <f t="shared" si="737"/>
        <v>貂灵芸10突</v>
      </c>
      <c r="AJ414" s="25" t="s">
        <v>162</v>
      </c>
      <c r="AK414" s="14">
        <v>91</v>
      </c>
      <c r="AL414" s="14">
        <f t="shared" si="738"/>
        <v>10</v>
      </c>
      <c r="AM414" s="14">
        <f>INDEX(属性投放!$DE$6:$DE$85,(卡牌属性!AG414-2)*20+卡牌属性!AL414)</f>
        <v>3989</v>
      </c>
      <c r="AN414" s="14">
        <f t="shared" si="758"/>
        <v>3989</v>
      </c>
      <c r="AO414" s="14">
        <f t="shared" si="758"/>
        <v>3989</v>
      </c>
      <c r="AP414" s="14">
        <f t="shared" si="758"/>
        <v>3989</v>
      </c>
      <c r="AQ414" s="14">
        <f t="shared" si="758"/>
        <v>3989</v>
      </c>
      <c r="AR414" s="14">
        <f>INDEX(属性投放!$DF$6:$DF$85,(卡牌属性!AG414-2)*20+卡牌属性!AL414)</f>
        <v>1983</v>
      </c>
      <c r="AS414" s="14">
        <f t="shared" si="759"/>
        <v>1983</v>
      </c>
      <c r="AT414" s="14">
        <f t="shared" si="759"/>
        <v>1983</v>
      </c>
      <c r="AU414" s="14">
        <f t="shared" si="759"/>
        <v>1983</v>
      </c>
      <c r="AV414" s="14">
        <f t="shared" si="759"/>
        <v>1983</v>
      </c>
      <c r="AW414" s="14">
        <f>INDEX(属性投放!$DG$6:$DG$85,(卡牌属性!AG414-2)*20+卡牌属性!AL414)</f>
        <v>19845</v>
      </c>
      <c r="AX414" s="14">
        <f t="shared" si="760"/>
        <v>19845</v>
      </c>
      <c r="AY414" s="14">
        <f t="shared" si="760"/>
        <v>19845</v>
      </c>
      <c r="AZ414" s="14">
        <f t="shared" si="760"/>
        <v>19845</v>
      </c>
      <c r="BA414" s="14">
        <f t="shared" si="760"/>
        <v>19845</v>
      </c>
      <c r="BB414" s="14">
        <f>INDEX(属性投放!$DK$6:$DK$85,(卡牌属性!AG414-2)*20+卡牌属性!AL414)</f>
        <v>148</v>
      </c>
      <c r="BC414" s="14">
        <f t="shared" si="761"/>
        <v>148</v>
      </c>
      <c r="BD414" s="14">
        <f t="shared" si="761"/>
        <v>148</v>
      </c>
      <c r="BE414" s="14">
        <f t="shared" si="761"/>
        <v>148</v>
      </c>
      <c r="BF414" s="14">
        <f t="shared" si="761"/>
        <v>148</v>
      </c>
      <c r="BG414" s="14">
        <f>INDEX(属性投放!$DL$6:$DL$85,(卡牌属性!AG414-2)*20+卡牌属性!AL414)</f>
        <v>74</v>
      </c>
      <c r="BH414" s="14">
        <f t="shared" si="762"/>
        <v>74</v>
      </c>
      <c r="BI414" s="14">
        <f t="shared" si="762"/>
        <v>74</v>
      </c>
      <c r="BJ414" s="14">
        <f t="shared" si="762"/>
        <v>74</v>
      </c>
      <c r="BK414" s="14">
        <f t="shared" si="762"/>
        <v>74</v>
      </c>
      <c r="BL414" s="14">
        <f>INDEX(属性投放!$DM$6:$DM$85,(卡牌属性!AG414-2)*20+卡牌属性!AL414)</f>
        <v>740</v>
      </c>
      <c r="BM414" s="14">
        <f t="shared" si="763"/>
        <v>740</v>
      </c>
      <c r="BN414" s="14">
        <f t="shared" si="763"/>
        <v>740</v>
      </c>
      <c r="BO414" s="14">
        <f t="shared" si="763"/>
        <v>740</v>
      </c>
      <c r="BP414" s="14">
        <f t="shared" si="763"/>
        <v>740</v>
      </c>
      <c r="BU414" s="13">
        <v>410</v>
      </c>
      <c r="BV414" s="13">
        <f t="shared" si="739"/>
        <v>21</v>
      </c>
      <c r="BW414" s="14">
        <f t="shared" si="740"/>
        <v>3</v>
      </c>
      <c r="BX414" s="14">
        <f t="shared" si="741"/>
        <v>1102021</v>
      </c>
      <c r="BY414" s="14" t="str">
        <f t="shared" si="742"/>
        <v>烈风螳螂10突</v>
      </c>
      <c r="BZ414" s="25" t="s">
        <v>162</v>
      </c>
      <c r="CA414" s="14">
        <v>2</v>
      </c>
      <c r="CB414" s="14">
        <f t="shared" si="743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674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674</v>
      </c>
      <c r="CN414" s="14">
        <f>INDEX(属性投放!$BD$6:$BD$85,(BW414-2)*20+CB414)</f>
        <v>200</v>
      </c>
      <c r="CQ414" s="13">
        <v>410</v>
      </c>
      <c r="CR414" s="13">
        <f t="shared" si="751"/>
        <v>8</v>
      </c>
      <c r="CS414" s="13">
        <f t="shared" si="752"/>
        <v>46</v>
      </c>
      <c r="CT414" s="14">
        <f t="shared" si="753"/>
        <v>4</v>
      </c>
      <c r="CU414" s="14">
        <f t="shared" si="754"/>
        <v>1102008</v>
      </c>
      <c r="CV414" s="14" t="str">
        <f>INDEX($O$6:$O$36,CR414)&amp;"-"&amp;INDEX(属性投放!$AB$7:$AB$36,CX414)&amp;"-魂火-"&amp;CZ414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701</v>
      </c>
      <c r="CZ414" s="14">
        <f>INDEX(属性投放!$AM$7:$AM$58,CS414)</f>
        <v>1</v>
      </c>
      <c r="DA414" s="14">
        <f t="shared" si="744"/>
        <v>46</v>
      </c>
      <c r="DB414" s="14">
        <f>INDEX(属性投放!$AN$7:$AN$58,DA414)</f>
        <v>135</v>
      </c>
      <c r="DC414" s="14" t="s">
        <v>702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703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704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5"/>
        <v>1102021</v>
      </c>
      <c r="DQ414" s="14" t="str">
        <f t="shared" si="746"/>
        <v>烈风螳螂10突</v>
      </c>
      <c r="DR414" s="14">
        <f t="shared" si="755"/>
        <v>7</v>
      </c>
      <c r="DS414" s="14">
        <f t="shared" si="756"/>
        <v>5</v>
      </c>
      <c r="DT414" s="14">
        <f t="shared" si="757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64"/>
        <v>2473</v>
      </c>
      <c r="EC414" s="14">
        <f t="shared" si="765"/>
        <v>2665</v>
      </c>
      <c r="ED414" s="14">
        <f t="shared" si="766"/>
        <v>2885</v>
      </c>
      <c r="EE414" s="14">
        <f t="shared" si="767"/>
        <v>2885</v>
      </c>
      <c r="EF414" s="14">
        <f t="shared" si="768"/>
        <v>3365</v>
      </c>
      <c r="EG414" s="14">
        <f t="shared" si="769"/>
        <v>917</v>
      </c>
      <c r="EH414" s="14">
        <f t="shared" si="770"/>
        <v>968</v>
      </c>
      <c r="EI414" s="14">
        <f t="shared" si="771"/>
        <v>968</v>
      </c>
      <c r="EJ414" s="14">
        <f t="shared" si="772"/>
        <v>1173</v>
      </c>
      <c r="EK414" s="14">
        <f t="shared" si="773"/>
        <v>1242</v>
      </c>
      <c r="EL414" s="14">
        <f t="shared" si="774"/>
        <v>15110</v>
      </c>
      <c r="EM414" s="14">
        <f t="shared" si="775"/>
        <v>16400</v>
      </c>
      <c r="EN414" s="14">
        <f t="shared" si="776"/>
        <v>16400</v>
      </c>
      <c r="EO414" s="14">
        <f t="shared" si="777"/>
        <v>17910</v>
      </c>
      <c r="EP414" s="14">
        <f t="shared" si="778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  <c r="FF414" s="14">
        <f>INDEX(属性投放!$BP$6:$BP$85,(卡牌属性!$DU414-2)*20+卡牌属性!$DV414)</f>
        <v>225</v>
      </c>
      <c r="FG414" s="14">
        <f>INDEX(属性投放!$BP$6:$BP$85,(卡牌属性!$DU414-2)*20+卡牌属性!$DV414)</f>
        <v>225</v>
      </c>
      <c r="FH414" s="14">
        <f>INDEX(属性投放!$BP$6:$BP$85,(卡牌属性!$DU414-2)*20+卡牌属性!$DV414)</f>
        <v>225</v>
      </c>
      <c r="FI414" s="14">
        <f>INDEX(属性投放!$BP$6:$BP$85,(卡牌属性!$DU414-2)*20+卡牌属性!$DV414)</f>
        <v>225</v>
      </c>
      <c r="FJ414" s="14">
        <f>INDEX(属性投放!$BP$6:$BP$85,(卡牌属性!$DU414-2)*20+卡牌属性!$DV414)</f>
        <v>225</v>
      </c>
      <c r="FK414" s="14">
        <f>INDEX(属性投放!$BQ$6:$BQ$85,(卡牌属性!$DU414-2)*20+卡牌属性!$DV414)</f>
        <v>113</v>
      </c>
      <c r="FL414" s="14">
        <f>INDEX(属性投放!$BQ$6:$BQ$85,(卡牌属性!$DU414-2)*20+卡牌属性!$DV414)</f>
        <v>113</v>
      </c>
      <c r="FM414" s="14">
        <f>INDEX(属性投放!$BQ$6:$BQ$85,(卡牌属性!$DU414-2)*20+卡牌属性!$DV414)</f>
        <v>113</v>
      </c>
      <c r="FN414" s="14">
        <f>INDEX(属性投放!$BQ$6:$BQ$85,(卡牌属性!$DU414-2)*20+卡牌属性!$DV414)</f>
        <v>113</v>
      </c>
      <c r="FO414" s="14">
        <f>INDEX(属性投放!$BQ$6:$BQ$85,(卡牌属性!$DU414-2)*20+卡牌属性!$DV414)</f>
        <v>113</v>
      </c>
      <c r="FP414" s="14">
        <f>INDEX(属性投放!$BR$6:$BR$85,(卡牌属性!$DU414-2)*20+卡牌属性!$DV414)</f>
        <v>2250</v>
      </c>
      <c r="FQ414" s="14">
        <f>INDEX(属性投放!$BR$6:$BR$85,(卡牌属性!$DU414-2)*20+卡牌属性!$DV414)</f>
        <v>2250</v>
      </c>
      <c r="FR414" s="14">
        <f>INDEX(属性投放!$BR$6:$BR$85,(卡牌属性!$DU414-2)*20+卡牌属性!$DV414)</f>
        <v>2250</v>
      </c>
      <c r="FS414" s="14">
        <f>INDEX(属性投放!$BR$6:$BR$85,(卡牌属性!$DU414-2)*20+卡牌属性!$DV414)</f>
        <v>2250</v>
      </c>
      <c r="FT414" s="14">
        <f>INDEX(属性投放!$BR$6:$BR$85,(卡牌属性!$DU414-2)*20+卡牌属性!$DV414)</f>
        <v>2250</v>
      </c>
    </row>
    <row r="415" spans="31:176" ht="16.5" x14ac:dyDescent="0.2">
      <c r="AE415" s="13">
        <v>411</v>
      </c>
      <c r="AF415" s="13">
        <f t="shared" si="750"/>
        <v>21</v>
      </c>
      <c r="AG415" s="13">
        <f t="shared" si="735"/>
        <v>4</v>
      </c>
      <c r="AH415" s="14">
        <f t="shared" si="736"/>
        <v>1101026</v>
      </c>
      <c r="AI415" s="14" t="str">
        <f t="shared" si="737"/>
        <v>貂灵芸11突</v>
      </c>
      <c r="AJ415" s="25" t="s">
        <v>162</v>
      </c>
      <c r="AK415" s="14">
        <v>92</v>
      </c>
      <c r="AL415" s="14">
        <f t="shared" si="738"/>
        <v>11</v>
      </c>
      <c r="AM415" s="14">
        <f>INDEX(属性投放!$DE$6:$DE$85,(卡牌属性!AG415-2)*20+卡牌属性!AL415)</f>
        <v>4411</v>
      </c>
      <c r="AN415" s="14">
        <f t="shared" si="758"/>
        <v>4411</v>
      </c>
      <c r="AO415" s="14">
        <f t="shared" si="758"/>
        <v>4411</v>
      </c>
      <c r="AP415" s="14">
        <f t="shared" si="758"/>
        <v>4411</v>
      </c>
      <c r="AQ415" s="14">
        <f t="shared" si="758"/>
        <v>4411</v>
      </c>
      <c r="AR415" s="14">
        <f>INDEX(属性投放!$DF$6:$DF$85,(卡牌属性!AG415-2)*20+卡牌属性!AL415)</f>
        <v>2194</v>
      </c>
      <c r="AS415" s="14">
        <f t="shared" si="759"/>
        <v>2194</v>
      </c>
      <c r="AT415" s="14">
        <f t="shared" si="759"/>
        <v>2194</v>
      </c>
      <c r="AU415" s="14">
        <f t="shared" si="759"/>
        <v>2194</v>
      </c>
      <c r="AV415" s="14">
        <f t="shared" si="759"/>
        <v>2194</v>
      </c>
      <c r="AW415" s="14">
        <f>INDEX(属性投放!$DG$6:$DG$85,(卡牌属性!AG415-2)*20+卡牌属性!AL415)</f>
        <v>21955</v>
      </c>
      <c r="AX415" s="14">
        <f t="shared" si="760"/>
        <v>21955</v>
      </c>
      <c r="AY415" s="14">
        <f t="shared" si="760"/>
        <v>21955</v>
      </c>
      <c r="AZ415" s="14">
        <f t="shared" si="760"/>
        <v>21955</v>
      </c>
      <c r="BA415" s="14">
        <f t="shared" si="760"/>
        <v>21955</v>
      </c>
      <c r="BB415" s="14">
        <f>INDEX(属性投放!$DK$6:$DK$85,(卡牌属性!AG415-2)*20+卡牌属性!AL415)</f>
        <v>148</v>
      </c>
      <c r="BC415" s="14">
        <f t="shared" si="761"/>
        <v>148</v>
      </c>
      <c r="BD415" s="14">
        <f t="shared" si="761"/>
        <v>148</v>
      </c>
      <c r="BE415" s="14">
        <f t="shared" si="761"/>
        <v>148</v>
      </c>
      <c r="BF415" s="14">
        <f t="shared" si="761"/>
        <v>148</v>
      </c>
      <c r="BG415" s="14">
        <f>INDEX(属性投放!$DL$6:$DL$85,(卡牌属性!AG415-2)*20+卡牌属性!AL415)</f>
        <v>74</v>
      </c>
      <c r="BH415" s="14">
        <f t="shared" si="762"/>
        <v>74</v>
      </c>
      <c r="BI415" s="14">
        <f t="shared" si="762"/>
        <v>74</v>
      </c>
      <c r="BJ415" s="14">
        <f t="shared" si="762"/>
        <v>74</v>
      </c>
      <c r="BK415" s="14">
        <f t="shared" si="762"/>
        <v>74</v>
      </c>
      <c r="BL415" s="14">
        <f>INDEX(属性投放!$DM$6:$DM$85,(卡牌属性!AG415-2)*20+卡牌属性!AL415)</f>
        <v>740</v>
      </c>
      <c r="BM415" s="14">
        <f t="shared" si="763"/>
        <v>740</v>
      </c>
      <c r="BN415" s="14">
        <f t="shared" si="763"/>
        <v>740</v>
      </c>
      <c r="BO415" s="14">
        <f t="shared" si="763"/>
        <v>740</v>
      </c>
      <c r="BP415" s="14">
        <f t="shared" si="763"/>
        <v>740</v>
      </c>
      <c r="BU415" s="13">
        <v>411</v>
      </c>
      <c r="BV415" s="13">
        <f t="shared" si="739"/>
        <v>21</v>
      </c>
      <c r="BW415" s="14">
        <f t="shared" si="740"/>
        <v>3</v>
      </c>
      <c r="BX415" s="14">
        <f t="shared" si="741"/>
        <v>1102021</v>
      </c>
      <c r="BY415" s="14" t="str">
        <f t="shared" si="742"/>
        <v>烈风螳螂11突</v>
      </c>
      <c r="BZ415" s="25" t="s">
        <v>162</v>
      </c>
      <c r="CA415" s="14">
        <v>2</v>
      </c>
      <c r="CB415" s="14">
        <f t="shared" si="743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674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674</v>
      </c>
      <c r="CN415" s="14">
        <f>INDEX(属性投放!$BD$6:$BD$85,(BW415-2)*20+CB415)</f>
        <v>200</v>
      </c>
      <c r="CQ415" s="13">
        <v>411</v>
      </c>
      <c r="CR415" s="13">
        <f t="shared" si="751"/>
        <v>8</v>
      </c>
      <c r="CS415" s="13">
        <f t="shared" si="752"/>
        <v>47</v>
      </c>
      <c r="CT415" s="14">
        <f t="shared" si="753"/>
        <v>4</v>
      </c>
      <c r="CU415" s="14">
        <f t="shared" si="754"/>
        <v>1102008</v>
      </c>
      <c r="CV415" s="14" t="str">
        <f>INDEX($O$6:$O$36,CR415)&amp;"-"&amp;INDEX(属性投放!$AB$7:$AB$36,CX415)&amp;"-魂火-"&amp;CZ415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701</v>
      </c>
      <c r="CZ415" s="14">
        <f>INDEX(属性投放!$AM$7:$AM$58,CS415)</f>
        <v>2</v>
      </c>
      <c r="DA415" s="14">
        <f t="shared" si="744"/>
        <v>47</v>
      </c>
      <c r="DB415" s="14">
        <f>INDEX(属性投放!$AN$7:$AN$58,DA415)</f>
        <v>137</v>
      </c>
      <c r="DC415" s="14" t="s">
        <v>702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703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704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5"/>
        <v>1102021</v>
      </c>
      <c r="DQ415" s="14" t="str">
        <f t="shared" si="746"/>
        <v>烈风螳螂11突</v>
      </c>
      <c r="DR415" s="14">
        <f t="shared" si="755"/>
        <v>7</v>
      </c>
      <c r="DS415" s="14">
        <f t="shared" si="756"/>
        <v>5</v>
      </c>
      <c r="DT415" s="14">
        <f t="shared" si="757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64"/>
        <v>2908</v>
      </c>
      <c r="EC415" s="14">
        <f t="shared" si="765"/>
        <v>3135</v>
      </c>
      <c r="ED415" s="14">
        <f t="shared" si="766"/>
        <v>3390</v>
      </c>
      <c r="EE415" s="14">
        <f t="shared" si="767"/>
        <v>3390</v>
      </c>
      <c r="EF415" s="14">
        <f t="shared" si="768"/>
        <v>3940</v>
      </c>
      <c r="EG415" s="14">
        <f t="shared" si="769"/>
        <v>1100</v>
      </c>
      <c r="EH415" s="14">
        <f t="shared" si="770"/>
        <v>1158</v>
      </c>
      <c r="EI415" s="14">
        <f t="shared" si="771"/>
        <v>1158</v>
      </c>
      <c r="EJ415" s="14">
        <f t="shared" si="772"/>
        <v>1391</v>
      </c>
      <c r="EK415" s="14">
        <f t="shared" si="773"/>
        <v>1481</v>
      </c>
      <c r="EL415" s="14">
        <f t="shared" si="774"/>
        <v>18200</v>
      </c>
      <c r="EM415" s="14">
        <f t="shared" si="775"/>
        <v>19700</v>
      </c>
      <c r="EN415" s="14">
        <f t="shared" si="776"/>
        <v>19700</v>
      </c>
      <c r="EO415" s="14">
        <f t="shared" si="777"/>
        <v>21560</v>
      </c>
      <c r="EP415" s="14">
        <f t="shared" si="778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  <c r="FF415" s="14">
        <f>INDEX(属性投放!$BP$6:$BP$85,(卡牌属性!$DU415-2)*20+卡牌属性!$DV415)</f>
        <v>280</v>
      </c>
      <c r="FG415" s="14">
        <f>INDEX(属性投放!$BP$6:$BP$85,(卡牌属性!$DU415-2)*20+卡牌属性!$DV415)</f>
        <v>280</v>
      </c>
      <c r="FH415" s="14">
        <f>INDEX(属性投放!$BP$6:$BP$85,(卡牌属性!$DU415-2)*20+卡牌属性!$DV415)</f>
        <v>280</v>
      </c>
      <c r="FI415" s="14">
        <f>INDEX(属性投放!$BP$6:$BP$85,(卡牌属性!$DU415-2)*20+卡牌属性!$DV415)</f>
        <v>280</v>
      </c>
      <c r="FJ415" s="14">
        <f>INDEX(属性投放!$BP$6:$BP$85,(卡牌属性!$DU415-2)*20+卡牌属性!$DV415)</f>
        <v>280</v>
      </c>
      <c r="FK415" s="14">
        <f>INDEX(属性投放!$BQ$6:$BQ$85,(卡牌属性!$DU415-2)*20+卡牌属性!$DV415)</f>
        <v>140</v>
      </c>
      <c r="FL415" s="14">
        <f>INDEX(属性投放!$BQ$6:$BQ$85,(卡牌属性!$DU415-2)*20+卡牌属性!$DV415)</f>
        <v>140</v>
      </c>
      <c r="FM415" s="14">
        <f>INDEX(属性投放!$BQ$6:$BQ$85,(卡牌属性!$DU415-2)*20+卡牌属性!$DV415)</f>
        <v>140</v>
      </c>
      <c r="FN415" s="14">
        <f>INDEX(属性投放!$BQ$6:$BQ$85,(卡牌属性!$DU415-2)*20+卡牌属性!$DV415)</f>
        <v>140</v>
      </c>
      <c r="FO415" s="14">
        <f>INDEX(属性投放!$BQ$6:$BQ$85,(卡牌属性!$DU415-2)*20+卡牌属性!$DV415)</f>
        <v>140</v>
      </c>
      <c r="FP415" s="14">
        <f>INDEX(属性投放!$BR$6:$BR$85,(卡牌属性!$DU415-2)*20+卡牌属性!$DV415)</f>
        <v>2800</v>
      </c>
      <c r="FQ415" s="14">
        <f>INDEX(属性投放!$BR$6:$BR$85,(卡牌属性!$DU415-2)*20+卡牌属性!$DV415)</f>
        <v>2800</v>
      </c>
      <c r="FR415" s="14">
        <f>INDEX(属性投放!$BR$6:$BR$85,(卡牌属性!$DU415-2)*20+卡牌属性!$DV415)</f>
        <v>2800</v>
      </c>
      <c r="FS415" s="14">
        <f>INDEX(属性投放!$BR$6:$BR$85,(卡牌属性!$DU415-2)*20+卡牌属性!$DV415)</f>
        <v>2800</v>
      </c>
      <c r="FT415" s="14">
        <f>INDEX(属性投放!$BR$6:$BR$85,(卡牌属性!$DU415-2)*20+卡牌属性!$DV415)</f>
        <v>2800</v>
      </c>
    </row>
    <row r="416" spans="31:176" ht="16.5" x14ac:dyDescent="0.2">
      <c r="AE416" s="13">
        <v>412</v>
      </c>
      <c r="AF416" s="13">
        <f t="shared" si="750"/>
        <v>21</v>
      </c>
      <c r="AG416" s="13">
        <f t="shared" si="735"/>
        <v>4</v>
      </c>
      <c r="AH416" s="14">
        <f t="shared" si="736"/>
        <v>1101026</v>
      </c>
      <c r="AI416" s="14" t="str">
        <f t="shared" si="737"/>
        <v>貂灵芸12突</v>
      </c>
      <c r="AJ416" s="25" t="s">
        <v>162</v>
      </c>
      <c r="AK416" s="14">
        <v>93</v>
      </c>
      <c r="AL416" s="14">
        <f t="shared" si="738"/>
        <v>12</v>
      </c>
      <c r="AM416" s="14">
        <f>INDEX(属性投放!$DE$6:$DE$85,(卡牌属性!AG416-2)*20+卡牌属性!AL416)</f>
        <v>4833</v>
      </c>
      <c r="AN416" s="14">
        <f t="shared" si="758"/>
        <v>4833</v>
      </c>
      <c r="AO416" s="14">
        <f t="shared" si="758"/>
        <v>4833</v>
      </c>
      <c r="AP416" s="14">
        <f t="shared" si="758"/>
        <v>4833</v>
      </c>
      <c r="AQ416" s="14">
        <f t="shared" si="758"/>
        <v>4833</v>
      </c>
      <c r="AR416" s="14">
        <f>INDEX(属性投放!$DF$6:$DF$85,(卡牌属性!AG416-2)*20+卡牌属性!AL416)</f>
        <v>2405</v>
      </c>
      <c r="AS416" s="14">
        <f t="shared" si="759"/>
        <v>2405</v>
      </c>
      <c r="AT416" s="14">
        <f t="shared" si="759"/>
        <v>2405</v>
      </c>
      <c r="AU416" s="14">
        <f t="shared" si="759"/>
        <v>2405</v>
      </c>
      <c r="AV416" s="14">
        <f t="shared" si="759"/>
        <v>2405</v>
      </c>
      <c r="AW416" s="14">
        <f>INDEX(属性投放!$DG$6:$DG$85,(卡牌属性!AG416-2)*20+卡牌属性!AL416)</f>
        <v>24065</v>
      </c>
      <c r="AX416" s="14">
        <f t="shared" si="760"/>
        <v>24065</v>
      </c>
      <c r="AY416" s="14">
        <f t="shared" si="760"/>
        <v>24065</v>
      </c>
      <c r="AZ416" s="14">
        <f t="shared" si="760"/>
        <v>24065</v>
      </c>
      <c r="BA416" s="14">
        <f t="shared" si="760"/>
        <v>24065</v>
      </c>
      <c r="BB416" s="14">
        <f>INDEX(属性投放!$DK$6:$DK$85,(卡牌属性!AG416-2)*20+卡牌属性!AL416)</f>
        <v>148</v>
      </c>
      <c r="BC416" s="14">
        <f t="shared" si="761"/>
        <v>148</v>
      </c>
      <c r="BD416" s="14">
        <f t="shared" si="761"/>
        <v>148</v>
      </c>
      <c r="BE416" s="14">
        <f t="shared" si="761"/>
        <v>148</v>
      </c>
      <c r="BF416" s="14">
        <f t="shared" si="761"/>
        <v>148</v>
      </c>
      <c r="BG416" s="14">
        <f>INDEX(属性投放!$DL$6:$DL$85,(卡牌属性!AG416-2)*20+卡牌属性!AL416)</f>
        <v>74</v>
      </c>
      <c r="BH416" s="14">
        <f t="shared" si="762"/>
        <v>74</v>
      </c>
      <c r="BI416" s="14">
        <f t="shared" si="762"/>
        <v>74</v>
      </c>
      <c r="BJ416" s="14">
        <f t="shared" si="762"/>
        <v>74</v>
      </c>
      <c r="BK416" s="14">
        <f t="shared" si="762"/>
        <v>74</v>
      </c>
      <c r="BL416" s="14">
        <f>INDEX(属性投放!$DM$6:$DM$85,(卡牌属性!AG416-2)*20+卡牌属性!AL416)</f>
        <v>740</v>
      </c>
      <c r="BM416" s="14">
        <f t="shared" si="763"/>
        <v>740</v>
      </c>
      <c r="BN416" s="14">
        <f t="shared" si="763"/>
        <v>740</v>
      </c>
      <c r="BO416" s="14">
        <f t="shared" si="763"/>
        <v>740</v>
      </c>
      <c r="BP416" s="14">
        <f t="shared" si="763"/>
        <v>740</v>
      </c>
      <c r="BU416" s="13">
        <v>412</v>
      </c>
      <c r="BV416" s="13">
        <f t="shared" si="739"/>
        <v>21</v>
      </c>
      <c r="BW416" s="14">
        <f t="shared" si="740"/>
        <v>3</v>
      </c>
      <c r="BX416" s="14">
        <f t="shared" si="741"/>
        <v>1102021</v>
      </c>
      <c r="BY416" s="14" t="str">
        <f t="shared" si="742"/>
        <v>烈风螳螂12突</v>
      </c>
      <c r="BZ416" s="25" t="s">
        <v>162</v>
      </c>
      <c r="CA416" s="14">
        <v>2</v>
      </c>
      <c r="CB416" s="14">
        <f t="shared" si="743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674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674</v>
      </c>
      <c r="CN416" s="14">
        <f>INDEX(属性投放!$BD$6:$BD$85,(BW416-2)*20+CB416)</f>
        <v>200</v>
      </c>
      <c r="CQ416" s="13">
        <v>412</v>
      </c>
      <c r="CR416" s="13">
        <f t="shared" si="751"/>
        <v>8</v>
      </c>
      <c r="CS416" s="13">
        <f t="shared" si="752"/>
        <v>48</v>
      </c>
      <c r="CT416" s="14">
        <f t="shared" si="753"/>
        <v>4</v>
      </c>
      <c r="CU416" s="14">
        <f t="shared" si="754"/>
        <v>1102008</v>
      </c>
      <c r="CV416" s="14" t="str">
        <f>INDEX($O$6:$O$36,CR416)&amp;"-"&amp;INDEX(属性投放!$AB$7:$AB$36,CX416)&amp;"-魂火-"&amp;CZ416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701</v>
      </c>
      <c r="CZ416" s="14">
        <f>INDEX(属性投放!$AM$7:$AM$58,CS416)</f>
        <v>3</v>
      </c>
      <c r="DA416" s="14">
        <f t="shared" si="744"/>
        <v>48</v>
      </c>
      <c r="DB416" s="14">
        <f>INDEX(属性投放!$AN$7:$AN$58,DA416)</f>
        <v>140</v>
      </c>
      <c r="DC416" s="14" t="s">
        <v>702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703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704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5"/>
        <v>1102021</v>
      </c>
      <c r="DQ416" s="14" t="str">
        <f t="shared" si="746"/>
        <v>烈风螳螂12突</v>
      </c>
      <c r="DR416" s="14">
        <f t="shared" si="755"/>
        <v>7</v>
      </c>
      <c r="DS416" s="14">
        <f t="shared" si="756"/>
        <v>5</v>
      </c>
      <c r="DT416" s="14">
        <f t="shared" si="757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64"/>
        <v>3428</v>
      </c>
      <c r="EC416" s="14">
        <f t="shared" si="765"/>
        <v>3695</v>
      </c>
      <c r="ED416" s="14">
        <f t="shared" si="766"/>
        <v>3990</v>
      </c>
      <c r="EE416" s="14">
        <f t="shared" si="767"/>
        <v>3990</v>
      </c>
      <c r="EF416" s="14">
        <f t="shared" si="768"/>
        <v>4620</v>
      </c>
      <c r="EG416" s="14">
        <f t="shared" si="769"/>
        <v>1320</v>
      </c>
      <c r="EH416" s="14">
        <f t="shared" si="770"/>
        <v>1386</v>
      </c>
      <c r="EI416" s="14">
        <f t="shared" si="771"/>
        <v>1386</v>
      </c>
      <c r="EJ416" s="14">
        <f t="shared" si="772"/>
        <v>1651</v>
      </c>
      <c r="EK416" s="14">
        <f t="shared" si="773"/>
        <v>1765</v>
      </c>
      <c r="EL416" s="14">
        <f t="shared" si="774"/>
        <v>21960</v>
      </c>
      <c r="EM416" s="14">
        <f t="shared" si="775"/>
        <v>23700</v>
      </c>
      <c r="EN416" s="14">
        <f t="shared" si="776"/>
        <v>23700</v>
      </c>
      <c r="EO416" s="14">
        <f t="shared" si="777"/>
        <v>25960</v>
      </c>
      <c r="EP416" s="14">
        <f t="shared" si="778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  <c r="FF416" s="14">
        <f>INDEX(属性投放!$BP$6:$BP$85,(卡牌属性!$DU416-2)*20+卡牌属性!$DV416)</f>
        <v>500</v>
      </c>
      <c r="FG416" s="14">
        <f>INDEX(属性投放!$BP$6:$BP$85,(卡牌属性!$DU416-2)*20+卡牌属性!$DV416)</f>
        <v>500</v>
      </c>
      <c r="FH416" s="14">
        <f>INDEX(属性投放!$BP$6:$BP$85,(卡牌属性!$DU416-2)*20+卡牌属性!$DV416)</f>
        <v>500</v>
      </c>
      <c r="FI416" s="14">
        <f>INDEX(属性投放!$BP$6:$BP$85,(卡牌属性!$DU416-2)*20+卡牌属性!$DV416)</f>
        <v>500</v>
      </c>
      <c r="FJ416" s="14">
        <f>INDEX(属性投放!$BP$6:$BP$85,(卡牌属性!$DU416-2)*20+卡牌属性!$DV416)</f>
        <v>500</v>
      </c>
      <c r="FK416" s="14">
        <f>INDEX(属性投放!$BQ$6:$BQ$85,(卡牌属性!$DU416-2)*20+卡牌属性!$DV416)</f>
        <v>250</v>
      </c>
      <c r="FL416" s="14">
        <f>INDEX(属性投放!$BQ$6:$BQ$85,(卡牌属性!$DU416-2)*20+卡牌属性!$DV416)</f>
        <v>250</v>
      </c>
      <c r="FM416" s="14">
        <f>INDEX(属性投放!$BQ$6:$BQ$85,(卡牌属性!$DU416-2)*20+卡牌属性!$DV416)</f>
        <v>250</v>
      </c>
      <c r="FN416" s="14">
        <f>INDEX(属性投放!$BQ$6:$BQ$85,(卡牌属性!$DU416-2)*20+卡牌属性!$DV416)</f>
        <v>250</v>
      </c>
      <c r="FO416" s="14">
        <f>INDEX(属性投放!$BQ$6:$BQ$85,(卡牌属性!$DU416-2)*20+卡牌属性!$DV416)</f>
        <v>250</v>
      </c>
      <c r="FP416" s="14">
        <f>INDEX(属性投放!$BR$6:$BR$85,(卡牌属性!$DU416-2)*20+卡牌属性!$DV416)</f>
        <v>5000</v>
      </c>
      <c r="FQ416" s="14">
        <f>INDEX(属性投放!$BR$6:$BR$85,(卡牌属性!$DU416-2)*20+卡牌属性!$DV416)</f>
        <v>5000</v>
      </c>
      <c r="FR416" s="14">
        <f>INDEX(属性投放!$BR$6:$BR$85,(卡牌属性!$DU416-2)*20+卡牌属性!$DV416)</f>
        <v>5000</v>
      </c>
      <c r="FS416" s="14">
        <f>INDEX(属性投放!$BR$6:$BR$85,(卡牌属性!$DU416-2)*20+卡牌属性!$DV416)</f>
        <v>5000</v>
      </c>
      <c r="FT416" s="14">
        <f>INDEX(属性投放!$BR$6:$BR$85,(卡牌属性!$DU416-2)*20+卡牌属性!$DV416)</f>
        <v>5000</v>
      </c>
    </row>
    <row r="417" spans="31:176" ht="16.5" x14ac:dyDescent="0.2">
      <c r="AE417" s="13">
        <v>413</v>
      </c>
      <c r="AF417" s="13">
        <f t="shared" si="750"/>
        <v>21</v>
      </c>
      <c r="AG417" s="13">
        <f t="shared" si="735"/>
        <v>4</v>
      </c>
      <c r="AH417" s="14">
        <f t="shared" si="736"/>
        <v>1101026</v>
      </c>
      <c r="AI417" s="14" t="str">
        <f t="shared" si="737"/>
        <v>貂灵芸13突</v>
      </c>
      <c r="AJ417" s="25" t="s">
        <v>162</v>
      </c>
      <c r="AK417" s="14">
        <v>94</v>
      </c>
      <c r="AL417" s="14">
        <f t="shared" si="738"/>
        <v>13</v>
      </c>
      <c r="AM417" s="14">
        <f>INDEX(属性投放!$DE$6:$DE$85,(卡牌属性!AG417-2)*20+卡牌属性!AL417)</f>
        <v>8955</v>
      </c>
      <c r="AN417" s="14">
        <f t="shared" si="758"/>
        <v>8955</v>
      </c>
      <c r="AO417" s="14">
        <f t="shared" si="758"/>
        <v>8955</v>
      </c>
      <c r="AP417" s="14">
        <f t="shared" si="758"/>
        <v>8955</v>
      </c>
      <c r="AQ417" s="14">
        <f t="shared" si="758"/>
        <v>8955</v>
      </c>
      <c r="AR417" s="14">
        <f>INDEX(属性投放!$DF$6:$DF$85,(卡牌属性!AG417-2)*20+卡牌属性!AL417)</f>
        <v>4466</v>
      </c>
      <c r="AS417" s="14">
        <f t="shared" si="759"/>
        <v>4466</v>
      </c>
      <c r="AT417" s="14">
        <f t="shared" si="759"/>
        <v>4466</v>
      </c>
      <c r="AU417" s="14">
        <f t="shared" si="759"/>
        <v>4466</v>
      </c>
      <c r="AV417" s="14">
        <f t="shared" si="759"/>
        <v>4466</v>
      </c>
      <c r="AW417" s="14">
        <f>INDEX(属性投放!$DG$6:$DG$85,(卡牌属性!AG417-2)*20+卡牌属性!AL417)</f>
        <v>44675</v>
      </c>
      <c r="AX417" s="14">
        <f t="shared" si="760"/>
        <v>44675</v>
      </c>
      <c r="AY417" s="14">
        <f t="shared" si="760"/>
        <v>44675</v>
      </c>
      <c r="AZ417" s="14">
        <f t="shared" si="760"/>
        <v>44675</v>
      </c>
      <c r="BA417" s="14">
        <f t="shared" si="760"/>
        <v>44675</v>
      </c>
      <c r="BB417" s="14">
        <f>INDEX(属性投放!$DK$6:$DK$85,(卡牌属性!AG417-2)*20+卡牌属性!AL417)</f>
        <v>279</v>
      </c>
      <c r="BC417" s="14">
        <f t="shared" si="761"/>
        <v>279</v>
      </c>
      <c r="BD417" s="14">
        <f t="shared" si="761"/>
        <v>279</v>
      </c>
      <c r="BE417" s="14">
        <f t="shared" si="761"/>
        <v>279</v>
      </c>
      <c r="BF417" s="14">
        <f t="shared" si="761"/>
        <v>279</v>
      </c>
      <c r="BG417" s="14">
        <f>INDEX(属性投放!$DL$6:$DL$85,(卡牌属性!AG417-2)*20+卡牌属性!AL417)</f>
        <v>140</v>
      </c>
      <c r="BH417" s="14">
        <f t="shared" si="762"/>
        <v>140</v>
      </c>
      <c r="BI417" s="14">
        <f t="shared" si="762"/>
        <v>140</v>
      </c>
      <c r="BJ417" s="14">
        <f t="shared" si="762"/>
        <v>140</v>
      </c>
      <c r="BK417" s="14">
        <f t="shared" si="762"/>
        <v>140</v>
      </c>
      <c r="BL417" s="14">
        <f>INDEX(属性投放!$DM$6:$DM$85,(卡牌属性!AG417-2)*20+卡牌属性!AL417)</f>
        <v>1395</v>
      </c>
      <c r="BM417" s="14">
        <f t="shared" si="763"/>
        <v>1395</v>
      </c>
      <c r="BN417" s="14">
        <f t="shared" si="763"/>
        <v>1395</v>
      </c>
      <c r="BO417" s="14">
        <f t="shared" si="763"/>
        <v>1395</v>
      </c>
      <c r="BP417" s="14">
        <f t="shared" si="763"/>
        <v>1395</v>
      </c>
      <c r="BU417" s="13">
        <v>413</v>
      </c>
      <c r="BV417" s="13">
        <f t="shared" si="739"/>
        <v>21</v>
      </c>
      <c r="BW417" s="14">
        <f t="shared" si="740"/>
        <v>3</v>
      </c>
      <c r="BX417" s="14">
        <f t="shared" si="741"/>
        <v>1102021</v>
      </c>
      <c r="BY417" s="14" t="str">
        <f t="shared" si="742"/>
        <v>烈风螳螂13突</v>
      </c>
      <c r="BZ417" s="25" t="s">
        <v>162</v>
      </c>
      <c r="CA417" s="14">
        <v>2</v>
      </c>
      <c r="CB417" s="14">
        <f t="shared" si="743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674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674</v>
      </c>
      <c r="CN417" s="14">
        <f>INDEX(属性投放!$BD$6:$BD$85,(BW417-2)*20+CB417)</f>
        <v>250</v>
      </c>
      <c r="CQ417" s="13">
        <v>413</v>
      </c>
      <c r="CR417" s="13">
        <f t="shared" si="751"/>
        <v>8</v>
      </c>
      <c r="CS417" s="13">
        <f t="shared" si="752"/>
        <v>49</v>
      </c>
      <c r="CT417" s="14">
        <f t="shared" si="753"/>
        <v>4</v>
      </c>
      <c r="CU417" s="14">
        <f t="shared" si="754"/>
        <v>1102008</v>
      </c>
      <c r="CV417" s="14" t="str">
        <f>INDEX($O$6:$O$36,CR417)&amp;"-"&amp;INDEX(属性投放!$AB$7:$AB$36,CX417)&amp;"-魂火-"&amp;CZ417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701</v>
      </c>
      <c r="CZ417" s="14">
        <f>INDEX(属性投放!$AM$7:$AM$58,CS417)</f>
        <v>1</v>
      </c>
      <c r="DA417" s="14">
        <f t="shared" si="744"/>
        <v>49</v>
      </c>
      <c r="DB417" s="14">
        <f>INDEX(属性投放!$AN$7:$AN$58,DA417)</f>
        <v>142</v>
      </c>
      <c r="DC417" s="14" t="s">
        <v>702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703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704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5"/>
        <v>1102021</v>
      </c>
      <c r="DQ417" s="14" t="str">
        <f t="shared" si="746"/>
        <v>烈风螳螂13突</v>
      </c>
      <c r="DR417" s="14">
        <f t="shared" si="755"/>
        <v>7</v>
      </c>
      <c r="DS417" s="14">
        <f t="shared" si="756"/>
        <v>5</v>
      </c>
      <c r="DT417" s="14">
        <f t="shared" si="757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64"/>
        <v>4138</v>
      </c>
      <c r="EC417" s="14">
        <f t="shared" si="765"/>
        <v>4440</v>
      </c>
      <c r="ED417" s="14">
        <f t="shared" si="766"/>
        <v>4770</v>
      </c>
      <c r="EE417" s="14">
        <f t="shared" si="767"/>
        <v>4770</v>
      </c>
      <c r="EF417" s="14">
        <f t="shared" si="768"/>
        <v>5470</v>
      </c>
      <c r="EG417" s="14">
        <f t="shared" si="769"/>
        <v>1640</v>
      </c>
      <c r="EH417" s="14">
        <f t="shared" si="770"/>
        <v>1713</v>
      </c>
      <c r="EI417" s="14">
        <f t="shared" si="771"/>
        <v>1713</v>
      </c>
      <c r="EJ417" s="14">
        <f t="shared" si="772"/>
        <v>2006</v>
      </c>
      <c r="EK417" s="14">
        <f t="shared" si="773"/>
        <v>2141</v>
      </c>
      <c r="EL417" s="14">
        <f t="shared" si="774"/>
        <v>27800</v>
      </c>
      <c r="EM417" s="14">
        <f t="shared" si="775"/>
        <v>29750</v>
      </c>
      <c r="EN417" s="14">
        <f t="shared" si="776"/>
        <v>29750</v>
      </c>
      <c r="EO417" s="14">
        <f t="shared" si="777"/>
        <v>32360</v>
      </c>
      <c r="EP417" s="14">
        <f t="shared" si="778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  <c r="FF417" s="14">
        <f>INDEX(属性投放!$BP$6:$BP$85,(卡牌属性!$DU417-2)*20+卡牌属性!$DV417)</f>
        <v>500</v>
      </c>
      <c r="FG417" s="14">
        <f>INDEX(属性投放!$BP$6:$BP$85,(卡牌属性!$DU417-2)*20+卡牌属性!$DV417)</f>
        <v>500</v>
      </c>
      <c r="FH417" s="14">
        <f>INDEX(属性投放!$BP$6:$BP$85,(卡牌属性!$DU417-2)*20+卡牌属性!$DV417)</f>
        <v>500</v>
      </c>
      <c r="FI417" s="14">
        <f>INDEX(属性投放!$BP$6:$BP$85,(卡牌属性!$DU417-2)*20+卡牌属性!$DV417)</f>
        <v>500</v>
      </c>
      <c r="FJ417" s="14">
        <f>INDEX(属性投放!$BP$6:$BP$85,(卡牌属性!$DU417-2)*20+卡牌属性!$DV417)</f>
        <v>500</v>
      </c>
      <c r="FK417" s="14">
        <f>INDEX(属性投放!$BQ$6:$BQ$85,(卡牌属性!$DU417-2)*20+卡牌属性!$DV417)</f>
        <v>250</v>
      </c>
      <c r="FL417" s="14">
        <f>INDEX(属性投放!$BQ$6:$BQ$85,(卡牌属性!$DU417-2)*20+卡牌属性!$DV417)</f>
        <v>250</v>
      </c>
      <c r="FM417" s="14">
        <f>INDEX(属性投放!$BQ$6:$BQ$85,(卡牌属性!$DU417-2)*20+卡牌属性!$DV417)</f>
        <v>250</v>
      </c>
      <c r="FN417" s="14">
        <f>INDEX(属性投放!$BQ$6:$BQ$85,(卡牌属性!$DU417-2)*20+卡牌属性!$DV417)</f>
        <v>250</v>
      </c>
      <c r="FO417" s="14">
        <f>INDEX(属性投放!$BQ$6:$BQ$85,(卡牌属性!$DU417-2)*20+卡牌属性!$DV417)</f>
        <v>250</v>
      </c>
      <c r="FP417" s="14">
        <f>INDEX(属性投放!$BR$6:$BR$85,(卡牌属性!$DU417-2)*20+卡牌属性!$DV417)</f>
        <v>5000</v>
      </c>
      <c r="FQ417" s="14">
        <f>INDEX(属性投放!$BR$6:$BR$85,(卡牌属性!$DU417-2)*20+卡牌属性!$DV417)</f>
        <v>5000</v>
      </c>
      <c r="FR417" s="14">
        <f>INDEX(属性投放!$BR$6:$BR$85,(卡牌属性!$DU417-2)*20+卡牌属性!$DV417)</f>
        <v>5000</v>
      </c>
      <c r="FS417" s="14">
        <f>INDEX(属性投放!$BR$6:$BR$85,(卡牌属性!$DU417-2)*20+卡牌属性!$DV417)</f>
        <v>5000</v>
      </c>
      <c r="FT417" s="14">
        <f>INDEX(属性投放!$BR$6:$BR$85,(卡牌属性!$DU417-2)*20+卡牌属性!$DV417)</f>
        <v>5000</v>
      </c>
    </row>
    <row r="418" spans="31:176" ht="16.5" x14ac:dyDescent="0.2">
      <c r="AE418" s="13">
        <v>414</v>
      </c>
      <c r="AF418" s="13">
        <f t="shared" si="750"/>
        <v>21</v>
      </c>
      <c r="AG418" s="13">
        <f t="shared" si="735"/>
        <v>4</v>
      </c>
      <c r="AH418" s="14">
        <f t="shared" si="736"/>
        <v>1101026</v>
      </c>
      <c r="AI418" s="14" t="str">
        <f t="shared" si="737"/>
        <v>貂灵芸14突</v>
      </c>
      <c r="AJ418" s="25" t="s">
        <v>162</v>
      </c>
      <c r="AK418" s="14">
        <v>95</v>
      </c>
      <c r="AL418" s="14">
        <f t="shared" si="738"/>
        <v>14</v>
      </c>
      <c r="AM418" s="14">
        <f>INDEX(属性投放!$DE$6:$DE$85,(卡牌属性!AG418-2)*20+卡牌属性!AL418)</f>
        <v>9753</v>
      </c>
      <c r="AN418" s="14">
        <f t="shared" si="758"/>
        <v>9753</v>
      </c>
      <c r="AO418" s="14">
        <f t="shared" si="758"/>
        <v>9753</v>
      </c>
      <c r="AP418" s="14">
        <f t="shared" si="758"/>
        <v>9753</v>
      </c>
      <c r="AQ418" s="14">
        <f t="shared" si="758"/>
        <v>9753</v>
      </c>
      <c r="AR418" s="14">
        <f>INDEX(属性投放!$DF$6:$DF$85,(卡牌属性!AG418-2)*20+卡牌属性!AL418)</f>
        <v>4865</v>
      </c>
      <c r="AS418" s="14">
        <f t="shared" si="759"/>
        <v>4865</v>
      </c>
      <c r="AT418" s="14">
        <f t="shared" si="759"/>
        <v>4865</v>
      </c>
      <c r="AU418" s="14">
        <f t="shared" si="759"/>
        <v>4865</v>
      </c>
      <c r="AV418" s="14">
        <f t="shared" si="759"/>
        <v>4865</v>
      </c>
      <c r="AW418" s="14">
        <f>INDEX(属性投放!$DG$6:$DG$85,(卡牌属性!AG418-2)*20+卡牌属性!AL418)</f>
        <v>48665</v>
      </c>
      <c r="AX418" s="14">
        <f t="shared" si="760"/>
        <v>48665</v>
      </c>
      <c r="AY418" s="14">
        <f t="shared" si="760"/>
        <v>48665</v>
      </c>
      <c r="AZ418" s="14">
        <f t="shared" si="760"/>
        <v>48665</v>
      </c>
      <c r="BA418" s="14">
        <f t="shared" si="760"/>
        <v>48665</v>
      </c>
      <c r="BB418" s="14">
        <f>INDEX(属性投放!$DK$6:$DK$85,(卡牌属性!AG418-2)*20+卡牌属性!AL418)</f>
        <v>279</v>
      </c>
      <c r="BC418" s="14">
        <f t="shared" si="761"/>
        <v>279</v>
      </c>
      <c r="BD418" s="14">
        <f t="shared" si="761"/>
        <v>279</v>
      </c>
      <c r="BE418" s="14">
        <f t="shared" si="761"/>
        <v>279</v>
      </c>
      <c r="BF418" s="14">
        <f t="shared" si="761"/>
        <v>279</v>
      </c>
      <c r="BG418" s="14">
        <f>INDEX(属性投放!$DL$6:$DL$85,(卡牌属性!AG418-2)*20+卡牌属性!AL418)</f>
        <v>140</v>
      </c>
      <c r="BH418" s="14">
        <f t="shared" si="762"/>
        <v>140</v>
      </c>
      <c r="BI418" s="14">
        <f t="shared" si="762"/>
        <v>140</v>
      </c>
      <c r="BJ418" s="14">
        <f t="shared" si="762"/>
        <v>140</v>
      </c>
      <c r="BK418" s="14">
        <f t="shared" si="762"/>
        <v>140</v>
      </c>
      <c r="BL418" s="14">
        <f>INDEX(属性投放!$DM$6:$DM$85,(卡牌属性!AG418-2)*20+卡牌属性!AL418)</f>
        <v>1395</v>
      </c>
      <c r="BM418" s="14">
        <f t="shared" si="763"/>
        <v>1395</v>
      </c>
      <c r="BN418" s="14">
        <f t="shared" si="763"/>
        <v>1395</v>
      </c>
      <c r="BO418" s="14">
        <f t="shared" si="763"/>
        <v>1395</v>
      </c>
      <c r="BP418" s="14">
        <f t="shared" si="763"/>
        <v>1395</v>
      </c>
      <c r="BU418" s="13">
        <v>414</v>
      </c>
      <c r="BV418" s="13">
        <f t="shared" si="739"/>
        <v>21</v>
      </c>
      <c r="BW418" s="14">
        <f t="shared" si="740"/>
        <v>3</v>
      </c>
      <c r="BX418" s="14">
        <f t="shared" si="741"/>
        <v>1102021</v>
      </c>
      <c r="BY418" s="14" t="str">
        <f t="shared" si="742"/>
        <v>烈风螳螂14突</v>
      </c>
      <c r="BZ418" s="25" t="s">
        <v>162</v>
      </c>
      <c r="CA418" s="14">
        <v>2</v>
      </c>
      <c r="CB418" s="14">
        <f t="shared" si="743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674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674</v>
      </c>
      <c r="CN418" s="14">
        <f>INDEX(属性投放!$BD$6:$BD$85,(BW418-2)*20+CB418)</f>
        <v>250</v>
      </c>
      <c r="CQ418" s="13">
        <v>414</v>
      </c>
      <c r="CR418" s="13">
        <f t="shared" si="751"/>
        <v>8</v>
      </c>
      <c r="CS418" s="13">
        <f t="shared" si="752"/>
        <v>50</v>
      </c>
      <c r="CT418" s="14">
        <f t="shared" si="753"/>
        <v>4</v>
      </c>
      <c r="CU418" s="14">
        <f t="shared" si="754"/>
        <v>1102008</v>
      </c>
      <c r="CV418" s="14" t="str">
        <f>INDEX($O$6:$O$36,CR418)&amp;"-"&amp;INDEX(属性投放!$AB$7:$AB$36,CX418)&amp;"-魂火-"&amp;CZ418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701</v>
      </c>
      <c r="CZ418" s="14">
        <f>INDEX(属性投放!$AM$7:$AM$58,CS418)</f>
        <v>2</v>
      </c>
      <c r="DA418" s="14">
        <f t="shared" si="744"/>
        <v>50</v>
      </c>
      <c r="DB418" s="14">
        <f>INDEX(属性投放!$AN$7:$AN$58,DA418)</f>
        <v>145</v>
      </c>
      <c r="DC418" s="14" t="s">
        <v>702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703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704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5"/>
        <v>1102021</v>
      </c>
      <c r="DQ418" s="14" t="str">
        <f t="shared" si="746"/>
        <v>烈风螳螂14突</v>
      </c>
      <c r="DR418" s="14">
        <f t="shared" si="755"/>
        <v>7</v>
      </c>
      <c r="DS418" s="14">
        <f t="shared" si="756"/>
        <v>5</v>
      </c>
      <c r="DT418" s="14">
        <f t="shared" si="757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64"/>
        <v>4958</v>
      </c>
      <c r="EC418" s="14">
        <f t="shared" si="765"/>
        <v>5300</v>
      </c>
      <c r="ED418" s="14">
        <f t="shared" si="766"/>
        <v>5670</v>
      </c>
      <c r="EE418" s="14">
        <f t="shared" si="767"/>
        <v>5670</v>
      </c>
      <c r="EF418" s="14">
        <f t="shared" si="768"/>
        <v>6570</v>
      </c>
      <c r="EG418" s="14">
        <f t="shared" si="769"/>
        <v>1994</v>
      </c>
      <c r="EH418" s="14">
        <f t="shared" si="770"/>
        <v>2067</v>
      </c>
      <c r="EI418" s="14">
        <f t="shared" si="771"/>
        <v>2067</v>
      </c>
      <c r="EJ418" s="14">
        <f t="shared" si="772"/>
        <v>2416</v>
      </c>
      <c r="EK418" s="14">
        <f t="shared" si="773"/>
        <v>2575</v>
      </c>
      <c r="EL418" s="14">
        <f t="shared" si="774"/>
        <v>34000</v>
      </c>
      <c r="EM418" s="14">
        <f t="shared" si="775"/>
        <v>36350</v>
      </c>
      <c r="EN418" s="14">
        <f t="shared" si="776"/>
        <v>36350</v>
      </c>
      <c r="EO418" s="14">
        <f t="shared" si="777"/>
        <v>39360</v>
      </c>
      <c r="EP418" s="14">
        <f t="shared" si="778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  <c r="FF418" s="14">
        <f>INDEX(属性投放!$BP$6:$BP$85,(卡牌属性!$DU418-2)*20+卡牌属性!$DV418)</f>
        <v>550</v>
      </c>
      <c r="FG418" s="14">
        <f>INDEX(属性投放!$BP$6:$BP$85,(卡牌属性!$DU418-2)*20+卡牌属性!$DV418)</f>
        <v>550</v>
      </c>
      <c r="FH418" s="14">
        <f>INDEX(属性投放!$BP$6:$BP$85,(卡牌属性!$DU418-2)*20+卡牌属性!$DV418)</f>
        <v>550</v>
      </c>
      <c r="FI418" s="14">
        <f>INDEX(属性投放!$BP$6:$BP$85,(卡牌属性!$DU418-2)*20+卡牌属性!$DV418)</f>
        <v>550</v>
      </c>
      <c r="FJ418" s="14">
        <f>INDEX(属性投放!$BP$6:$BP$85,(卡牌属性!$DU418-2)*20+卡牌属性!$DV418)</f>
        <v>550</v>
      </c>
      <c r="FK418" s="14">
        <f>INDEX(属性投放!$BQ$6:$BQ$85,(卡牌属性!$DU418-2)*20+卡牌属性!$DV418)</f>
        <v>275</v>
      </c>
      <c r="FL418" s="14">
        <f>INDEX(属性投放!$BQ$6:$BQ$85,(卡牌属性!$DU418-2)*20+卡牌属性!$DV418)</f>
        <v>275</v>
      </c>
      <c r="FM418" s="14">
        <f>INDEX(属性投放!$BQ$6:$BQ$85,(卡牌属性!$DU418-2)*20+卡牌属性!$DV418)</f>
        <v>275</v>
      </c>
      <c r="FN418" s="14">
        <f>INDEX(属性投放!$BQ$6:$BQ$85,(卡牌属性!$DU418-2)*20+卡牌属性!$DV418)</f>
        <v>275</v>
      </c>
      <c r="FO418" s="14">
        <f>INDEX(属性投放!$BQ$6:$BQ$85,(卡牌属性!$DU418-2)*20+卡牌属性!$DV418)</f>
        <v>275</v>
      </c>
      <c r="FP418" s="14">
        <f>INDEX(属性投放!$BR$6:$BR$85,(卡牌属性!$DU418-2)*20+卡牌属性!$DV418)</f>
        <v>5500</v>
      </c>
      <c r="FQ418" s="14">
        <f>INDEX(属性投放!$BR$6:$BR$85,(卡牌属性!$DU418-2)*20+卡牌属性!$DV418)</f>
        <v>5500</v>
      </c>
      <c r="FR418" s="14">
        <f>INDEX(属性投放!$BR$6:$BR$85,(卡牌属性!$DU418-2)*20+卡牌属性!$DV418)</f>
        <v>5500</v>
      </c>
      <c r="FS418" s="14">
        <f>INDEX(属性投放!$BR$6:$BR$85,(卡牌属性!$DU418-2)*20+卡牌属性!$DV418)</f>
        <v>5500</v>
      </c>
      <c r="FT418" s="14">
        <f>INDEX(属性投放!$BR$6:$BR$85,(卡牌属性!$DU418-2)*20+卡牌属性!$DV418)</f>
        <v>5500</v>
      </c>
    </row>
    <row r="419" spans="31:176" ht="16.5" x14ac:dyDescent="0.2">
      <c r="AE419" s="13">
        <v>415</v>
      </c>
      <c r="AF419" s="13">
        <f t="shared" si="750"/>
        <v>21</v>
      </c>
      <c r="AG419" s="13">
        <f t="shared" si="735"/>
        <v>4</v>
      </c>
      <c r="AH419" s="14">
        <f t="shared" si="736"/>
        <v>1101026</v>
      </c>
      <c r="AI419" s="14" t="str">
        <f t="shared" si="737"/>
        <v>貂灵芸15突</v>
      </c>
      <c r="AJ419" s="25" t="s">
        <v>162</v>
      </c>
      <c r="AK419" s="14">
        <v>96</v>
      </c>
      <c r="AL419" s="14">
        <f t="shared" si="738"/>
        <v>15</v>
      </c>
      <c r="AM419" s="14">
        <f>INDEX(属性投放!$DE$6:$DE$85,(卡牌属性!AG419-2)*20+卡牌属性!AL419)</f>
        <v>10551</v>
      </c>
      <c r="AN419" s="14">
        <f t="shared" si="758"/>
        <v>10551</v>
      </c>
      <c r="AO419" s="14">
        <f t="shared" si="758"/>
        <v>10551</v>
      </c>
      <c r="AP419" s="14">
        <f t="shared" si="758"/>
        <v>10551</v>
      </c>
      <c r="AQ419" s="14">
        <f t="shared" si="758"/>
        <v>10551</v>
      </c>
      <c r="AR419" s="14">
        <f>INDEX(属性投放!$DF$6:$DF$85,(卡牌属性!AG419-2)*20+卡牌属性!AL419)</f>
        <v>5264</v>
      </c>
      <c r="AS419" s="14">
        <f t="shared" si="759"/>
        <v>5264</v>
      </c>
      <c r="AT419" s="14">
        <f t="shared" si="759"/>
        <v>5264</v>
      </c>
      <c r="AU419" s="14">
        <f t="shared" si="759"/>
        <v>5264</v>
      </c>
      <c r="AV419" s="14">
        <f t="shared" si="759"/>
        <v>5264</v>
      </c>
      <c r="AW419" s="14">
        <f>INDEX(属性投放!$DG$6:$DG$85,(卡牌属性!AG419-2)*20+卡牌属性!AL419)</f>
        <v>52655</v>
      </c>
      <c r="AX419" s="14">
        <f t="shared" si="760"/>
        <v>52655</v>
      </c>
      <c r="AY419" s="14">
        <f t="shared" si="760"/>
        <v>52655</v>
      </c>
      <c r="AZ419" s="14">
        <f t="shared" si="760"/>
        <v>52655</v>
      </c>
      <c r="BA419" s="14">
        <f t="shared" si="760"/>
        <v>52655</v>
      </c>
      <c r="BB419" s="14">
        <f>INDEX(属性投放!$DK$6:$DK$85,(卡牌属性!AG419-2)*20+卡牌属性!AL419)</f>
        <v>279</v>
      </c>
      <c r="BC419" s="14">
        <f t="shared" si="761"/>
        <v>279</v>
      </c>
      <c r="BD419" s="14">
        <f t="shared" si="761"/>
        <v>279</v>
      </c>
      <c r="BE419" s="14">
        <f t="shared" si="761"/>
        <v>279</v>
      </c>
      <c r="BF419" s="14">
        <f t="shared" si="761"/>
        <v>279</v>
      </c>
      <c r="BG419" s="14">
        <f>INDEX(属性投放!$DL$6:$DL$85,(卡牌属性!AG419-2)*20+卡牌属性!AL419)</f>
        <v>140</v>
      </c>
      <c r="BH419" s="14">
        <f t="shared" si="762"/>
        <v>140</v>
      </c>
      <c r="BI419" s="14">
        <f t="shared" si="762"/>
        <v>140</v>
      </c>
      <c r="BJ419" s="14">
        <f t="shared" si="762"/>
        <v>140</v>
      </c>
      <c r="BK419" s="14">
        <f t="shared" si="762"/>
        <v>140</v>
      </c>
      <c r="BL419" s="14">
        <f>INDEX(属性投放!$DM$6:$DM$85,(卡牌属性!AG419-2)*20+卡牌属性!AL419)</f>
        <v>1395</v>
      </c>
      <c r="BM419" s="14">
        <f t="shared" si="763"/>
        <v>1395</v>
      </c>
      <c r="BN419" s="14">
        <f t="shared" si="763"/>
        <v>1395</v>
      </c>
      <c r="BO419" s="14">
        <f t="shared" si="763"/>
        <v>1395</v>
      </c>
      <c r="BP419" s="14">
        <f t="shared" si="763"/>
        <v>1395</v>
      </c>
      <c r="BU419" s="13">
        <v>415</v>
      </c>
      <c r="BV419" s="13">
        <f t="shared" si="739"/>
        <v>21</v>
      </c>
      <c r="BW419" s="14">
        <f t="shared" si="740"/>
        <v>3</v>
      </c>
      <c r="BX419" s="14">
        <f t="shared" si="741"/>
        <v>1102021</v>
      </c>
      <c r="BY419" s="14" t="str">
        <f t="shared" si="742"/>
        <v>烈风螳螂15突</v>
      </c>
      <c r="BZ419" s="25" t="s">
        <v>162</v>
      </c>
      <c r="CA419" s="14">
        <v>2</v>
      </c>
      <c r="CB419" s="14">
        <f t="shared" si="743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674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674</v>
      </c>
      <c r="CN419" s="14">
        <f>INDEX(属性投放!$BD$6:$BD$85,(BW419-2)*20+CB419)</f>
        <v>250</v>
      </c>
      <c r="CQ419" s="13">
        <v>415</v>
      </c>
      <c r="CR419" s="13">
        <f t="shared" si="751"/>
        <v>8</v>
      </c>
      <c r="CS419" s="13">
        <f t="shared" si="752"/>
        <v>51</v>
      </c>
      <c r="CT419" s="14">
        <f t="shared" si="753"/>
        <v>4</v>
      </c>
      <c r="CU419" s="14">
        <f t="shared" si="754"/>
        <v>1102008</v>
      </c>
      <c r="CV419" s="14" t="str">
        <f>INDEX($O$6:$O$36,CR419)&amp;"-"&amp;INDEX(属性投放!$AB$7:$AB$36,CX419)&amp;"-魂火-"&amp;CZ419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701</v>
      </c>
      <c r="CZ419" s="14">
        <f>INDEX(属性投放!$AM$7:$AM$58,CS419)</f>
        <v>3</v>
      </c>
      <c r="DA419" s="14">
        <f t="shared" si="744"/>
        <v>51</v>
      </c>
      <c r="DB419" s="14">
        <f>INDEX(属性投放!$AN$7:$AN$58,DA419)</f>
        <v>147</v>
      </c>
      <c r="DC419" s="14" t="s">
        <v>702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703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704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5"/>
        <v>1102021</v>
      </c>
      <c r="DQ419" s="14" t="str">
        <f t="shared" si="746"/>
        <v>烈风螳螂15突</v>
      </c>
      <c r="DR419" s="14">
        <f t="shared" si="755"/>
        <v>7</v>
      </c>
      <c r="DS419" s="14">
        <f t="shared" si="756"/>
        <v>5</v>
      </c>
      <c r="DT419" s="14">
        <f t="shared" si="757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64"/>
        <v>5788</v>
      </c>
      <c r="EC419" s="14">
        <f t="shared" si="765"/>
        <v>6165</v>
      </c>
      <c r="ED419" s="14">
        <f t="shared" si="766"/>
        <v>6570</v>
      </c>
      <c r="EE419" s="14">
        <f t="shared" si="767"/>
        <v>6570</v>
      </c>
      <c r="EF419" s="14">
        <f t="shared" si="768"/>
        <v>7645</v>
      </c>
      <c r="EG419" s="14">
        <f t="shared" si="769"/>
        <v>2360</v>
      </c>
      <c r="EH419" s="14">
        <f t="shared" si="770"/>
        <v>2433</v>
      </c>
      <c r="EI419" s="14">
        <f t="shared" si="771"/>
        <v>2433</v>
      </c>
      <c r="EJ419" s="14">
        <f t="shared" si="772"/>
        <v>2831</v>
      </c>
      <c r="EK419" s="14">
        <f t="shared" si="773"/>
        <v>3011</v>
      </c>
      <c r="EL419" s="14">
        <f t="shared" si="774"/>
        <v>40550</v>
      </c>
      <c r="EM419" s="14">
        <f t="shared" si="775"/>
        <v>43250</v>
      </c>
      <c r="EN419" s="14">
        <f t="shared" si="776"/>
        <v>43250</v>
      </c>
      <c r="EO419" s="14">
        <f t="shared" si="777"/>
        <v>46610</v>
      </c>
      <c r="EP419" s="14">
        <f t="shared" si="778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  <c r="FF419" s="14">
        <f>INDEX(属性投放!$BP$6:$BP$85,(卡牌属性!$DU419-2)*20+卡牌属性!$DV419)</f>
        <v>1000</v>
      </c>
      <c r="FG419" s="14">
        <f>INDEX(属性投放!$BP$6:$BP$85,(卡牌属性!$DU419-2)*20+卡牌属性!$DV419)</f>
        <v>1000</v>
      </c>
      <c r="FH419" s="14">
        <f>INDEX(属性投放!$BP$6:$BP$85,(卡牌属性!$DU419-2)*20+卡牌属性!$DV419)</f>
        <v>1000</v>
      </c>
      <c r="FI419" s="14">
        <f>INDEX(属性投放!$BP$6:$BP$85,(卡牌属性!$DU419-2)*20+卡牌属性!$DV419)</f>
        <v>1000</v>
      </c>
      <c r="FJ419" s="14">
        <f>INDEX(属性投放!$BP$6:$BP$85,(卡牌属性!$DU419-2)*20+卡牌属性!$DV419)</f>
        <v>1000</v>
      </c>
      <c r="FK419" s="14">
        <f>INDEX(属性投放!$BQ$6:$BQ$85,(卡牌属性!$DU419-2)*20+卡牌属性!$DV419)</f>
        <v>500</v>
      </c>
      <c r="FL419" s="14">
        <f>INDEX(属性投放!$BQ$6:$BQ$85,(卡牌属性!$DU419-2)*20+卡牌属性!$DV419)</f>
        <v>500</v>
      </c>
      <c r="FM419" s="14">
        <f>INDEX(属性投放!$BQ$6:$BQ$85,(卡牌属性!$DU419-2)*20+卡牌属性!$DV419)</f>
        <v>500</v>
      </c>
      <c r="FN419" s="14">
        <f>INDEX(属性投放!$BQ$6:$BQ$85,(卡牌属性!$DU419-2)*20+卡牌属性!$DV419)</f>
        <v>500</v>
      </c>
      <c r="FO419" s="14">
        <f>INDEX(属性投放!$BQ$6:$BQ$85,(卡牌属性!$DU419-2)*20+卡牌属性!$DV419)</f>
        <v>500</v>
      </c>
      <c r="FP419" s="14">
        <f>INDEX(属性投放!$BR$6:$BR$85,(卡牌属性!$DU419-2)*20+卡牌属性!$DV419)</f>
        <v>10000</v>
      </c>
      <c r="FQ419" s="14">
        <f>INDEX(属性投放!$BR$6:$BR$85,(卡牌属性!$DU419-2)*20+卡牌属性!$DV419)</f>
        <v>10000</v>
      </c>
      <c r="FR419" s="14">
        <f>INDEX(属性投放!$BR$6:$BR$85,(卡牌属性!$DU419-2)*20+卡牌属性!$DV419)</f>
        <v>10000</v>
      </c>
      <c r="FS419" s="14">
        <f>INDEX(属性投放!$BR$6:$BR$85,(卡牌属性!$DU419-2)*20+卡牌属性!$DV419)</f>
        <v>10000</v>
      </c>
      <c r="FT419" s="14">
        <f>INDEX(属性投放!$BR$6:$BR$85,(卡牌属性!$DU419-2)*20+卡牌属性!$DV419)</f>
        <v>10000</v>
      </c>
    </row>
    <row r="420" spans="31:176" ht="16.5" x14ac:dyDescent="0.2">
      <c r="AE420" s="13">
        <v>416</v>
      </c>
      <c r="AF420" s="13">
        <f t="shared" si="750"/>
        <v>21</v>
      </c>
      <c r="AG420" s="13">
        <f t="shared" si="735"/>
        <v>4</v>
      </c>
      <c r="AH420" s="14">
        <f t="shared" si="736"/>
        <v>1101026</v>
      </c>
      <c r="AI420" s="14" t="str">
        <f t="shared" si="737"/>
        <v>貂灵芸16突</v>
      </c>
      <c r="AJ420" s="25" t="s">
        <v>162</v>
      </c>
      <c r="AK420" s="14">
        <v>97</v>
      </c>
      <c r="AL420" s="14">
        <f t="shared" si="738"/>
        <v>16</v>
      </c>
      <c r="AM420" s="14">
        <f>INDEX(属性投放!$DE$6:$DE$85,(卡牌属性!AG420-2)*20+卡牌属性!AL420)</f>
        <v>18324</v>
      </c>
      <c r="AN420" s="14">
        <f t="shared" si="758"/>
        <v>18324</v>
      </c>
      <c r="AO420" s="14">
        <f t="shared" si="758"/>
        <v>18324</v>
      </c>
      <c r="AP420" s="14">
        <f t="shared" si="758"/>
        <v>18324</v>
      </c>
      <c r="AQ420" s="14">
        <f t="shared" si="758"/>
        <v>18324</v>
      </c>
      <c r="AR420" s="14">
        <f>INDEX(属性投放!$DF$6:$DF$85,(卡牌属性!AG420-2)*20+卡牌属性!AL420)</f>
        <v>9163</v>
      </c>
      <c r="AS420" s="14">
        <f t="shared" si="759"/>
        <v>9163</v>
      </c>
      <c r="AT420" s="14">
        <f t="shared" si="759"/>
        <v>9163</v>
      </c>
      <c r="AU420" s="14">
        <f t="shared" si="759"/>
        <v>9163</v>
      </c>
      <c r="AV420" s="14">
        <f t="shared" si="759"/>
        <v>9163</v>
      </c>
      <c r="AW420" s="14">
        <f>INDEX(属性投放!$DG$6:$DG$85,(卡牌属性!AG420-2)*20+卡牌属性!AL420)</f>
        <v>91520</v>
      </c>
      <c r="AX420" s="14">
        <f t="shared" si="760"/>
        <v>91520</v>
      </c>
      <c r="AY420" s="14">
        <f t="shared" si="760"/>
        <v>91520</v>
      </c>
      <c r="AZ420" s="14">
        <f t="shared" si="760"/>
        <v>91520</v>
      </c>
      <c r="BA420" s="14">
        <f t="shared" si="760"/>
        <v>91520</v>
      </c>
      <c r="BB420" s="14">
        <f>INDEX(属性投放!$DK$6:$DK$85,(卡牌属性!AG420-2)*20+卡牌属性!AL420)</f>
        <v>417</v>
      </c>
      <c r="BC420" s="14">
        <f t="shared" si="761"/>
        <v>417</v>
      </c>
      <c r="BD420" s="14">
        <f t="shared" si="761"/>
        <v>417</v>
      </c>
      <c r="BE420" s="14">
        <f t="shared" si="761"/>
        <v>417</v>
      </c>
      <c r="BF420" s="14">
        <f t="shared" si="761"/>
        <v>417</v>
      </c>
      <c r="BG420" s="14">
        <f>INDEX(属性投放!$DL$6:$DL$85,(卡牌属性!AG420-2)*20+卡牌属性!AL420)</f>
        <v>209</v>
      </c>
      <c r="BH420" s="14">
        <f t="shared" si="762"/>
        <v>209</v>
      </c>
      <c r="BI420" s="14">
        <f t="shared" si="762"/>
        <v>209</v>
      </c>
      <c r="BJ420" s="14">
        <f t="shared" si="762"/>
        <v>209</v>
      </c>
      <c r="BK420" s="14">
        <f t="shared" si="762"/>
        <v>209</v>
      </c>
      <c r="BL420" s="14">
        <f>INDEX(属性投放!$DM$6:$DM$85,(卡牌属性!AG420-2)*20+卡牌属性!AL420)</f>
        <v>2085</v>
      </c>
      <c r="BM420" s="14">
        <f t="shared" si="763"/>
        <v>2085</v>
      </c>
      <c r="BN420" s="14">
        <f t="shared" si="763"/>
        <v>2085</v>
      </c>
      <c r="BO420" s="14">
        <f t="shared" si="763"/>
        <v>2085</v>
      </c>
      <c r="BP420" s="14">
        <f t="shared" si="763"/>
        <v>2085</v>
      </c>
      <c r="BU420" s="13">
        <v>416</v>
      </c>
      <c r="BV420" s="13">
        <f t="shared" si="739"/>
        <v>21</v>
      </c>
      <c r="BW420" s="14">
        <f t="shared" si="740"/>
        <v>3</v>
      </c>
      <c r="BX420" s="14">
        <f t="shared" si="741"/>
        <v>1102021</v>
      </c>
      <c r="BY420" s="14" t="str">
        <f t="shared" si="742"/>
        <v>烈风螳螂16突</v>
      </c>
      <c r="BZ420" s="25" t="s">
        <v>162</v>
      </c>
      <c r="CA420" s="14">
        <v>2</v>
      </c>
      <c r="CB420" s="14">
        <f t="shared" si="743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674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674</v>
      </c>
      <c r="CN420" s="14">
        <f>INDEX(属性投放!$BD$6:$BD$85,(BW420-2)*20+CB420)</f>
        <v>300</v>
      </c>
      <c r="CQ420" s="13">
        <v>416</v>
      </c>
      <c r="CR420" s="13">
        <f t="shared" si="751"/>
        <v>8</v>
      </c>
      <c r="CS420" s="13">
        <f t="shared" si="752"/>
        <v>52</v>
      </c>
      <c r="CT420" s="14">
        <f t="shared" si="753"/>
        <v>4</v>
      </c>
      <c r="CU420" s="14">
        <f t="shared" si="754"/>
        <v>1102008</v>
      </c>
      <c r="CV420" s="14" t="str">
        <f>INDEX($O$6:$O$36,CR420)&amp;"-"&amp;INDEX(属性投放!$AB$7:$AB$36,CX420)&amp;"-魂火-"&amp;CZ420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701</v>
      </c>
      <c r="CZ420" s="14">
        <f>INDEX(属性投放!$AM$7:$AM$58,CS420)</f>
        <v>4</v>
      </c>
      <c r="DA420" s="14">
        <f t="shared" si="744"/>
        <v>52</v>
      </c>
      <c r="DB420" s="14">
        <f>INDEX(属性投放!$AN$7:$AN$58,DA420)</f>
        <v>150</v>
      </c>
      <c r="DC420" s="14" t="s">
        <v>702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703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704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5"/>
        <v>1102021</v>
      </c>
      <c r="DQ420" s="14" t="str">
        <f t="shared" si="746"/>
        <v>烈风螳螂16突</v>
      </c>
      <c r="DR420" s="14">
        <f t="shared" si="755"/>
        <v>7</v>
      </c>
      <c r="DS420" s="14">
        <f t="shared" si="756"/>
        <v>5</v>
      </c>
      <c r="DT420" s="14">
        <f t="shared" si="757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64"/>
        <v>7108</v>
      </c>
      <c r="EC420" s="14">
        <f t="shared" si="765"/>
        <v>7525</v>
      </c>
      <c r="ED420" s="14">
        <f t="shared" si="766"/>
        <v>7970</v>
      </c>
      <c r="EE420" s="14">
        <f t="shared" si="767"/>
        <v>7970</v>
      </c>
      <c r="EF420" s="14">
        <f t="shared" si="768"/>
        <v>9245</v>
      </c>
      <c r="EG420" s="14">
        <f t="shared" si="769"/>
        <v>2964</v>
      </c>
      <c r="EH420" s="14">
        <f t="shared" si="770"/>
        <v>3037</v>
      </c>
      <c r="EI420" s="14">
        <f t="shared" si="771"/>
        <v>3037</v>
      </c>
      <c r="EJ420" s="14">
        <f t="shared" si="772"/>
        <v>3491</v>
      </c>
      <c r="EK420" s="14">
        <f t="shared" si="773"/>
        <v>3695</v>
      </c>
      <c r="EL420" s="14">
        <f t="shared" si="774"/>
        <v>51750</v>
      </c>
      <c r="EM420" s="14">
        <f t="shared" si="775"/>
        <v>54850</v>
      </c>
      <c r="EN420" s="14">
        <f t="shared" si="776"/>
        <v>54850</v>
      </c>
      <c r="EO420" s="14">
        <f t="shared" si="777"/>
        <v>58610</v>
      </c>
      <c r="EP420" s="14">
        <f t="shared" si="778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  <c r="FF420" s="14">
        <f>INDEX(属性投放!$BP$6:$BP$85,(卡牌属性!$DU420-2)*20+卡牌属性!$DV420)</f>
        <v>1000</v>
      </c>
      <c r="FG420" s="14">
        <f>INDEX(属性投放!$BP$6:$BP$85,(卡牌属性!$DU420-2)*20+卡牌属性!$DV420)</f>
        <v>1000</v>
      </c>
      <c r="FH420" s="14">
        <f>INDEX(属性投放!$BP$6:$BP$85,(卡牌属性!$DU420-2)*20+卡牌属性!$DV420)</f>
        <v>1000</v>
      </c>
      <c r="FI420" s="14">
        <f>INDEX(属性投放!$BP$6:$BP$85,(卡牌属性!$DU420-2)*20+卡牌属性!$DV420)</f>
        <v>1000</v>
      </c>
      <c r="FJ420" s="14">
        <f>INDEX(属性投放!$BP$6:$BP$85,(卡牌属性!$DU420-2)*20+卡牌属性!$DV420)</f>
        <v>1000</v>
      </c>
      <c r="FK420" s="14">
        <f>INDEX(属性投放!$BQ$6:$BQ$85,(卡牌属性!$DU420-2)*20+卡牌属性!$DV420)</f>
        <v>500</v>
      </c>
      <c r="FL420" s="14">
        <f>INDEX(属性投放!$BQ$6:$BQ$85,(卡牌属性!$DU420-2)*20+卡牌属性!$DV420)</f>
        <v>500</v>
      </c>
      <c r="FM420" s="14">
        <f>INDEX(属性投放!$BQ$6:$BQ$85,(卡牌属性!$DU420-2)*20+卡牌属性!$DV420)</f>
        <v>500</v>
      </c>
      <c r="FN420" s="14">
        <f>INDEX(属性投放!$BQ$6:$BQ$85,(卡牌属性!$DU420-2)*20+卡牌属性!$DV420)</f>
        <v>500</v>
      </c>
      <c r="FO420" s="14">
        <f>INDEX(属性投放!$BQ$6:$BQ$85,(卡牌属性!$DU420-2)*20+卡牌属性!$DV420)</f>
        <v>500</v>
      </c>
      <c r="FP420" s="14">
        <f>INDEX(属性投放!$BR$6:$BR$85,(卡牌属性!$DU420-2)*20+卡牌属性!$DV420)</f>
        <v>10000</v>
      </c>
      <c r="FQ420" s="14">
        <f>INDEX(属性投放!$BR$6:$BR$85,(卡牌属性!$DU420-2)*20+卡牌属性!$DV420)</f>
        <v>10000</v>
      </c>
      <c r="FR420" s="14">
        <f>INDEX(属性投放!$BR$6:$BR$85,(卡牌属性!$DU420-2)*20+卡牌属性!$DV420)</f>
        <v>10000</v>
      </c>
      <c r="FS420" s="14">
        <f>INDEX(属性投放!$BR$6:$BR$85,(卡牌属性!$DU420-2)*20+卡牌属性!$DV420)</f>
        <v>10000</v>
      </c>
      <c r="FT420" s="14">
        <f>INDEX(属性投放!$BR$6:$BR$85,(卡牌属性!$DU420-2)*20+卡牌属性!$DV420)</f>
        <v>10000</v>
      </c>
    </row>
    <row r="421" spans="31:176" ht="16.5" x14ac:dyDescent="0.2">
      <c r="AE421" s="13">
        <v>417</v>
      </c>
      <c r="AF421" s="13">
        <f t="shared" si="750"/>
        <v>21</v>
      </c>
      <c r="AG421" s="13">
        <f t="shared" si="735"/>
        <v>4</v>
      </c>
      <c r="AH421" s="14">
        <f t="shared" si="736"/>
        <v>1101026</v>
      </c>
      <c r="AI421" s="14" t="str">
        <f t="shared" si="737"/>
        <v>貂灵芸17突</v>
      </c>
      <c r="AJ421" s="25" t="s">
        <v>162</v>
      </c>
      <c r="AK421" s="14">
        <v>98</v>
      </c>
      <c r="AL421" s="14">
        <f t="shared" si="738"/>
        <v>17</v>
      </c>
      <c r="AM421" s="14">
        <f>INDEX(属性投放!$DE$6:$DE$85,(卡牌属性!AG421-2)*20+卡牌属性!AL421)</f>
        <v>19814</v>
      </c>
      <c r="AN421" s="14">
        <f t="shared" si="758"/>
        <v>19814</v>
      </c>
      <c r="AO421" s="14">
        <f t="shared" si="758"/>
        <v>19814</v>
      </c>
      <c r="AP421" s="14">
        <f t="shared" si="758"/>
        <v>19814</v>
      </c>
      <c r="AQ421" s="14">
        <f t="shared" si="758"/>
        <v>19814</v>
      </c>
      <c r="AR421" s="14">
        <f>INDEX(属性投放!$DF$6:$DF$85,(卡牌属性!AG421-2)*20+卡牌属性!AL421)</f>
        <v>9908</v>
      </c>
      <c r="AS421" s="14">
        <f t="shared" si="759"/>
        <v>9908</v>
      </c>
      <c r="AT421" s="14">
        <f t="shared" si="759"/>
        <v>9908</v>
      </c>
      <c r="AU421" s="14">
        <f t="shared" si="759"/>
        <v>9908</v>
      </c>
      <c r="AV421" s="14">
        <f t="shared" si="759"/>
        <v>9908</v>
      </c>
      <c r="AW421" s="14">
        <f>INDEX(属性投放!$DG$6:$DG$85,(卡牌属性!AG421-2)*20+卡牌属性!AL421)</f>
        <v>98970</v>
      </c>
      <c r="AX421" s="14">
        <f t="shared" si="760"/>
        <v>98970</v>
      </c>
      <c r="AY421" s="14">
        <f t="shared" si="760"/>
        <v>98970</v>
      </c>
      <c r="AZ421" s="14">
        <f t="shared" si="760"/>
        <v>98970</v>
      </c>
      <c r="BA421" s="14">
        <f t="shared" si="760"/>
        <v>98970</v>
      </c>
      <c r="BB421" s="14">
        <f>INDEX(属性投放!$DK$6:$DK$85,(卡牌属性!AG421-2)*20+卡牌属性!AL421)</f>
        <v>417</v>
      </c>
      <c r="BC421" s="14">
        <f t="shared" si="761"/>
        <v>417</v>
      </c>
      <c r="BD421" s="14">
        <f t="shared" si="761"/>
        <v>417</v>
      </c>
      <c r="BE421" s="14">
        <f t="shared" si="761"/>
        <v>417</v>
      </c>
      <c r="BF421" s="14">
        <f t="shared" si="761"/>
        <v>417</v>
      </c>
      <c r="BG421" s="14">
        <f>INDEX(属性投放!$DL$6:$DL$85,(卡牌属性!AG421-2)*20+卡牌属性!AL421)</f>
        <v>209</v>
      </c>
      <c r="BH421" s="14">
        <f t="shared" si="762"/>
        <v>209</v>
      </c>
      <c r="BI421" s="14">
        <f t="shared" si="762"/>
        <v>209</v>
      </c>
      <c r="BJ421" s="14">
        <f t="shared" si="762"/>
        <v>209</v>
      </c>
      <c r="BK421" s="14">
        <f t="shared" si="762"/>
        <v>209</v>
      </c>
      <c r="BL421" s="14">
        <f>INDEX(属性投放!$DM$6:$DM$85,(卡牌属性!AG421-2)*20+卡牌属性!AL421)</f>
        <v>2085</v>
      </c>
      <c r="BM421" s="14">
        <f t="shared" si="763"/>
        <v>2085</v>
      </c>
      <c r="BN421" s="14">
        <f t="shared" si="763"/>
        <v>2085</v>
      </c>
      <c r="BO421" s="14">
        <f t="shared" si="763"/>
        <v>2085</v>
      </c>
      <c r="BP421" s="14">
        <f t="shared" si="763"/>
        <v>2085</v>
      </c>
      <c r="BU421" s="13">
        <v>417</v>
      </c>
      <c r="BV421" s="13">
        <f t="shared" si="739"/>
        <v>21</v>
      </c>
      <c r="BW421" s="14">
        <f t="shared" si="740"/>
        <v>3</v>
      </c>
      <c r="BX421" s="14">
        <f t="shared" si="741"/>
        <v>1102021</v>
      </c>
      <c r="BY421" s="14" t="str">
        <f t="shared" si="742"/>
        <v>烈风螳螂17突</v>
      </c>
      <c r="BZ421" s="25" t="s">
        <v>162</v>
      </c>
      <c r="CA421" s="14">
        <v>2</v>
      </c>
      <c r="CB421" s="14">
        <f t="shared" si="743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674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674</v>
      </c>
      <c r="CN421" s="14">
        <f>INDEX(属性投放!$BD$6:$BD$85,(BW421-2)*20+CB421)</f>
        <v>300</v>
      </c>
      <c r="CQ421" s="13">
        <v>417</v>
      </c>
      <c r="CR421" s="13">
        <f t="shared" si="751"/>
        <v>9</v>
      </c>
      <c r="CS421" s="13">
        <f t="shared" si="752"/>
        <v>1</v>
      </c>
      <c r="CT421" s="14">
        <f t="shared" si="753"/>
        <v>3</v>
      </c>
      <c r="CU421" s="14">
        <f t="shared" si="754"/>
        <v>1102009</v>
      </c>
      <c r="CV421" s="14" t="str">
        <f>INDEX($O$6:$O$36,CR421)&amp;"-"&amp;INDEX(属性投放!$AB$7:$AB$36,CX421)&amp;"-魂火-"&amp;CZ421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701</v>
      </c>
      <c r="CZ421" s="14">
        <f>INDEX(属性投放!$AM$7:$AM$58,CS421)</f>
        <v>1</v>
      </c>
      <c r="DA421" s="14">
        <f t="shared" si="744"/>
        <v>1</v>
      </c>
      <c r="DB421" s="14">
        <f>INDEX(属性投放!$AN$7:$AN$58,DA421)</f>
        <v>5</v>
      </c>
      <c r="DC421" s="14" t="s">
        <v>702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703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704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5"/>
        <v>1102021</v>
      </c>
      <c r="DQ421" s="14" t="str">
        <f t="shared" si="746"/>
        <v>烈风螳螂17突</v>
      </c>
      <c r="DR421" s="14">
        <f t="shared" si="755"/>
        <v>7</v>
      </c>
      <c r="DS421" s="14">
        <f t="shared" si="756"/>
        <v>5</v>
      </c>
      <c r="DT421" s="14">
        <f t="shared" si="757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64"/>
        <v>8458</v>
      </c>
      <c r="EC421" s="14">
        <f t="shared" si="765"/>
        <v>8945</v>
      </c>
      <c r="ED421" s="14">
        <f t="shared" si="766"/>
        <v>9495</v>
      </c>
      <c r="EE421" s="14">
        <f t="shared" si="767"/>
        <v>9495</v>
      </c>
      <c r="EF421" s="14">
        <f t="shared" si="768"/>
        <v>10945</v>
      </c>
      <c r="EG421" s="14">
        <f t="shared" si="769"/>
        <v>3569</v>
      </c>
      <c r="EH421" s="14">
        <f t="shared" si="770"/>
        <v>3663</v>
      </c>
      <c r="EI421" s="14">
        <f t="shared" si="771"/>
        <v>3663</v>
      </c>
      <c r="EJ421" s="14">
        <f t="shared" si="772"/>
        <v>4166</v>
      </c>
      <c r="EK421" s="14">
        <f t="shared" si="773"/>
        <v>4405</v>
      </c>
      <c r="EL421" s="14">
        <f t="shared" si="774"/>
        <v>63150</v>
      </c>
      <c r="EM421" s="14">
        <f t="shared" si="775"/>
        <v>66600</v>
      </c>
      <c r="EN421" s="14">
        <f t="shared" si="776"/>
        <v>66600</v>
      </c>
      <c r="EO421" s="14">
        <f t="shared" si="777"/>
        <v>70710</v>
      </c>
      <c r="EP421" s="14">
        <f t="shared" si="778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  <c r="FF421" s="14">
        <f>INDEX(属性投放!$BP$6:$BP$85,(卡牌属性!$DU421-2)*20+卡牌属性!$DV421)</f>
        <v>1000</v>
      </c>
      <c r="FG421" s="14">
        <f>INDEX(属性投放!$BP$6:$BP$85,(卡牌属性!$DU421-2)*20+卡牌属性!$DV421)</f>
        <v>1000</v>
      </c>
      <c r="FH421" s="14">
        <f>INDEX(属性投放!$BP$6:$BP$85,(卡牌属性!$DU421-2)*20+卡牌属性!$DV421)</f>
        <v>1000</v>
      </c>
      <c r="FI421" s="14">
        <f>INDEX(属性投放!$BP$6:$BP$85,(卡牌属性!$DU421-2)*20+卡牌属性!$DV421)</f>
        <v>1000</v>
      </c>
      <c r="FJ421" s="14">
        <f>INDEX(属性投放!$BP$6:$BP$85,(卡牌属性!$DU421-2)*20+卡牌属性!$DV421)</f>
        <v>1000</v>
      </c>
      <c r="FK421" s="14">
        <f>INDEX(属性投放!$BQ$6:$BQ$85,(卡牌属性!$DU421-2)*20+卡牌属性!$DV421)</f>
        <v>500</v>
      </c>
      <c r="FL421" s="14">
        <f>INDEX(属性投放!$BQ$6:$BQ$85,(卡牌属性!$DU421-2)*20+卡牌属性!$DV421)</f>
        <v>500</v>
      </c>
      <c r="FM421" s="14">
        <f>INDEX(属性投放!$BQ$6:$BQ$85,(卡牌属性!$DU421-2)*20+卡牌属性!$DV421)</f>
        <v>500</v>
      </c>
      <c r="FN421" s="14">
        <f>INDEX(属性投放!$BQ$6:$BQ$85,(卡牌属性!$DU421-2)*20+卡牌属性!$DV421)</f>
        <v>500</v>
      </c>
      <c r="FO421" s="14">
        <f>INDEX(属性投放!$BQ$6:$BQ$85,(卡牌属性!$DU421-2)*20+卡牌属性!$DV421)</f>
        <v>500</v>
      </c>
      <c r="FP421" s="14">
        <f>INDEX(属性投放!$BR$6:$BR$85,(卡牌属性!$DU421-2)*20+卡牌属性!$DV421)</f>
        <v>10000</v>
      </c>
      <c r="FQ421" s="14">
        <f>INDEX(属性投放!$BR$6:$BR$85,(卡牌属性!$DU421-2)*20+卡牌属性!$DV421)</f>
        <v>10000</v>
      </c>
      <c r="FR421" s="14">
        <f>INDEX(属性投放!$BR$6:$BR$85,(卡牌属性!$DU421-2)*20+卡牌属性!$DV421)</f>
        <v>10000</v>
      </c>
      <c r="FS421" s="14">
        <f>INDEX(属性投放!$BR$6:$BR$85,(卡牌属性!$DU421-2)*20+卡牌属性!$DV421)</f>
        <v>10000</v>
      </c>
      <c r="FT421" s="14">
        <f>INDEX(属性投放!$BR$6:$BR$85,(卡牌属性!$DU421-2)*20+卡牌属性!$DV421)</f>
        <v>10000</v>
      </c>
    </row>
    <row r="422" spans="31:176" ht="16.5" x14ac:dyDescent="0.2">
      <c r="AE422" s="13">
        <v>418</v>
      </c>
      <c r="AF422" s="13">
        <f t="shared" si="750"/>
        <v>21</v>
      </c>
      <c r="AG422" s="13">
        <f t="shared" si="735"/>
        <v>4</v>
      </c>
      <c r="AH422" s="14">
        <f t="shared" si="736"/>
        <v>1101026</v>
      </c>
      <c r="AI422" s="14" t="str">
        <f t="shared" si="737"/>
        <v>貂灵芸18突</v>
      </c>
      <c r="AJ422" s="25" t="s">
        <v>162</v>
      </c>
      <c r="AK422" s="14">
        <v>99</v>
      </c>
      <c r="AL422" s="14">
        <f t="shared" si="738"/>
        <v>18</v>
      </c>
      <c r="AM422" s="14">
        <f>INDEX(属性投放!$DE$6:$DE$85,(卡牌属性!AG422-2)*20+卡牌属性!AL422)</f>
        <v>21304</v>
      </c>
      <c r="AN422" s="14">
        <f t="shared" si="758"/>
        <v>21304</v>
      </c>
      <c r="AO422" s="14">
        <f t="shared" si="758"/>
        <v>21304</v>
      </c>
      <c r="AP422" s="14">
        <f t="shared" si="758"/>
        <v>21304</v>
      </c>
      <c r="AQ422" s="14">
        <f t="shared" si="758"/>
        <v>21304</v>
      </c>
      <c r="AR422" s="14">
        <f>INDEX(属性投放!$DF$6:$DF$85,(卡牌属性!AG422-2)*20+卡牌属性!AL422)</f>
        <v>10653</v>
      </c>
      <c r="AS422" s="14">
        <f t="shared" si="759"/>
        <v>10653</v>
      </c>
      <c r="AT422" s="14">
        <f t="shared" si="759"/>
        <v>10653</v>
      </c>
      <c r="AU422" s="14">
        <f t="shared" si="759"/>
        <v>10653</v>
      </c>
      <c r="AV422" s="14">
        <f t="shared" si="759"/>
        <v>10653</v>
      </c>
      <c r="AW422" s="14">
        <f>INDEX(属性投放!$DG$6:$DG$85,(卡牌属性!AG422-2)*20+卡牌属性!AL422)</f>
        <v>106420</v>
      </c>
      <c r="AX422" s="14">
        <f t="shared" si="760"/>
        <v>106420</v>
      </c>
      <c r="AY422" s="14">
        <f t="shared" si="760"/>
        <v>106420</v>
      </c>
      <c r="AZ422" s="14">
        <f t="shared" si="760"/>
        <v>106420</v>
      </c>
      <c r="BA422" s="14">
        <f t="shared" si="760"/>
        <v>106420</v>
      </c>
      <c r="BB422" s="14">
        <f>INDEX(属性投放!$DK$6:$DK$85,(卡牌属性!AG422-2)*20+卡牌属性!AL422)</f>
        <v>417</v>
      </c>
      <c r="BC422" s="14">
        <f t="shared" si="761"/>
        <v>417</v>
      </c>
      <c r="BD422" s="14">
        <f t="shared" si="761"/>
        <v>417</v>
      </c>
      <c r="BE422" s="14">
        <f t="shared" si="761"/>
        <v>417</v>
      </c>
      <c r="BF422" s="14">
        <f t="shared" si="761"/>
        <v>417</v>
      </c>
      <c r="BG422" s="14">
        <f>INDEX(属性投放!$DL$6:$DL$85,(卡牌属性!AG422-2)*20+卡牌属性!AL422)</f>
        <v>209</v>
      </c>
      <c r="BH422" s="14">
        <f t="shared" si="762"/>
        <v>209</v>
      </c>
      <c r="BI422" s="14">
        <f t="shared" si="762"/>
        <v>209</v>
      </c>
      <c r="BJ422" s="14">
        <f t="shared" si="762"/>
        <v>209</v>
      </c>
      <c r="BK422" s="14">
        <f t="shared" si="762"/>
        <v>209</v>
      </c>
      <c r="BL422" s="14">
        <f>INDEX(属性投放!$DM$6:$DM$85,(卡牌属性!AG422-2)*20+卡牌属性!AL422)</f>
        <v>2085</v>
      </c>
      <c r="BM422" s="14">
        <f t="shared" si="763"/>
        <v>2085</v>
      </c>
      <c r="BN422" s="14">
        <f t="shared" si="763"/>
        <v>2085</v>
      </c>
      <c r="BO422" s="14">
        <f t="shared" si="763"/>
        <v>2085</v>
      </c>
      <c r="BP422" s="14">
        <f t="shared" si="763"/>
        <v>2085</v>
      </c>
      <c r="BU422" s="13">
        <v>418</v>
      </c>
      <c r="BV422" s="13">
        <f t="shared" si="739"/>
        <v>21</v>
      </c>
      <c r="BW422" s="14">
        <f t="shared" si="740"/>
        <v>3</v>
      </c>
      <c r="BX422" s="14">
        <f t="shared" si="741"/>
        <v>1102021</v>
      </c>
      <c r="BY422" s="14" t="str">
        <f t="shared" si="742"/>
        <v>烈风螳螂18突</v>
      </c>
      <c r="BZ422" s="25" t="s">
        <v>162</v>
      </c>
      <c r="CA422" s="14">
        <v>2</v>
      </c>
      <c r="CB422" s="14">
        <f t="shared" si="743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674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674</v>
      </c>
      <c r="CN422" s="14">
        <f>INDEX(属性投放!$BD$6:$BD$85,(BW422-2)*20+CB422)</f>
        <v>300</v>
      </c>
      <c r="CQ422" s="13">
        <v>418</v>
      </c>
      <c r="CR422" s="13">
        <f t="shared" si="751"/>
        <v>9</v>
      </c>
      <c r="CS422" s="13">
        <f t="shared" si="752"/>
        <v>2</v>
      </c>
      <c r="CT422" s="14">
        <f t="shared" si="753"/>
        <v>3</v>
      </c>
      <c r="CU422" s="14">
        <f t="shared" si="754"/>
        <v>1102009</v>
      </c>
      <c r="CV422" s="14" t="str">
        <f>INDEX($O$6:$O$36,CR422)&amp;"-"&amp;INDEX(属性投放!$AB$7:$AB$36,CX422)&amp;"-魂火-"&amp;CZ422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701</v>
      </c>
      <c r="CZ422" s="14">
        <f>INDEX(属性投放!$AM$7:$AM$58,CS422)</f>
        <v>1</v>
      </c>
      <c r="DA422" s="14">
        <f t="shared" si="744"/>
        <v>2</v>
      </c>
      <c r="DB422" s="14">
        <f>INDEX(属性投放!$AN$7:$AN$58,DA422)</f>
        <v>10</v>
      </c>
      <c r="DC422" s="14" t="s">
        <v>702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703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704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5"/>
        <v>1102021</v>
      </c>
      <c r="DQ422" s="14" t="str">
        <f t="shared" si="746"/>
        <v>烈风螳螂18突</v>
      </c>
      <c r="DR422" s="14">
        <f t="shared" si="755"/>
        <v>7</v>
      </c>
      <c r="DS422" s="14">
        <f t="shared" si="756"/>
        <v>5</v>
      </c>
      <c r="DT422" s="14">
        <f t="shared" si="757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64"/>
        <v>9858</v>
      </c>
      <c r="EC422" s="14">
        <f t="shared" si="765"/>
        <v>10425</v>
      </c>
      <c r="ED422" s="14">
        <f t="shared" si="766"/>
        <v>11095</v>
      </c>
      <c r="EE422" s="14">
        <f t="shared" si="767"/>
        <v>11095</v>
      </c>
      <c r="EF422" s="14">
        <f t="shared" si="768"/>
        <v>12745</v>
      </c>
      <c r="EG422" s="14">
        <f t="shared" si="769"/>
        <v>4189</v>
      </c>
      <c r="EH422" s="14">
        <f t="shared" si="770"/>
        <v>4307</v>
      </c>
      <c r="EI422" s="14">
        <f t="shared" si="771"/>
        <v>4307</v>
      </c>
      <c r="EJ422" s="14">
        <f t="shared" si="772"/>
        <v>4866</v>
      </c>
      <c r="EK422" s="14">
        <f t="shared" si="773"/>
        <v>5145</v>
      </c>
      <c r="EL422" s="14">
        <f t="shared" si="774"/>
        <v>74750</v>
      </c>
      <c r="EM422" s="14">
        <f t="shared" si="775"/>
        <v>78600</v>
      </c>
      <c r="EN422" s="14">
        <f t="shared" si="776"/>
        <v>78600</v>
      </c>
      <c r="EO422" s="14">
        <f t="shared" si="777"/>
        <v>83110</v>
      </c>
      <c r="EP422" s="14">
        <f t="shared" si="778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  <c r="FF422" s="14">
        <f>INDEX(属性投放!$BP$6:$BP$85,(卡牌属性!$DU422-2)*20+卡牌属性!$DV422)</f>
        <v>1800</v>
      </c>
      <c r="FG422" s="14">
        <f>INDEX(属性投放!$BP$6:$BP$85,(卡牌属性!$DU422-2)*20+卡牌属性!$DV422)</f>
        <v>1800</v>
      </c>
      <c r="FH422" s="14">
        <f>INDEX(属性投放!$BP$6:$BP$85,(卡牌属性!$DU422-2)*20+卡牌属性!$DV422)</f>
        <v>1800</v>
      </c>
      <c r="FI422" s="14">
        <f>INDEX(属性投放!$BP$6:$BP$85,(卡牌属性!$DU422-2)*20+卡牌属性!$DV422)</f>
        <v>1800</v>
      </c>
      <c r="FJ422" s="14">
        <f>INDEX(属性投放!$BP$6:$BP$85,(卡牌属性!$DU422-2)*20+卡牌属性!$DV422)</f>
        <v>1800</v>
      </c>
      <c r="FK422" s="14">
        <f>INDEX(属性投放!$BQ$6:$BQ$85,(卡牌属性!$DU422-2)*20+卡牌属性!$DV422)</f>
        <v>900</v>
      </c>
      <c r="FL422" s="14">
        <f>INDEX(属性投放!$BQ$6:$BQ$85,(卡牌属性!$DU422-2)*20+卡牌属性!$DV422)</f>
        <v>900</v>
      </c>
      <c r="FM422" s="14">
        <f>INDEX(属性投放!$BQ$6:$BQ$85,(卡牌属性!$DU422-2)*20+卡牌属性!$DV422)</f>
        <v>900</v>
      </c>
      <c r="FN422" s="14">
        <f>INDEX(属性投放!$BQ$6:$BQ$85,(卡牌属性!$DU422-2)*20+卡牌属性!$DV422)</f>
        <v>900</v>
      </c>
      <c r="FO422" s="14">
        <f>INDEX(属性投放!$BQ$6:$BQ$85,(卡牌属性!$DU422-2)*20+卡牌属性!$DV422)</f>
        <v>900</v>
      </c>
      <c r="FP422" s="14">
        <f>INDEX(属性投放!$BR$6:$BR$85,(卡牌属性!$DU422-2)*20+卡牌属性!$DV422)</f>
        <v>18000</v>
      </c>
      <c r="FQ422" s="14">
        <f>INDEX(属性投放!$BR$6:$BR$85,(卡牌属性!$DU422-2)*20+卡牌属性!$DV422)</f>
        <v>18000</v>
      </c>
      <c r="FR422" s="14">
        <f>INDEX(属性投放!$BR$6:$BR$85,(卡牌属性!$DU422-2)*20+卡牌属性!$DV422)</f>
        <v>18000</v>
      </c>
      <c r="FS422" s="14">
        <f>INDEX(属性投放!$BR$6:$BR$85,(卡牌属性!$DU422-2)*20+卡牌属性!$DV422)</f>
        <v>18000</v>
      </c>
      <c r="FT422" s="14">
        <f>INDEX(属性投放!$BR$6:$BR$85,(卡牌属性!$DU422-2)*20+卡牌属性!$DV422)</f>
        <v>18000</v>
      </c>
    </row>
    <row r="423" spans="31:176" ht="16.5" x14ac:dyDescent="0.2">
      <c r="AE423" s="13">
        <v>419</v>
      </c>
      <c r="AF423" s="13">
        <f t="shared" si="750"/>
        <v>21</v>
      </c>
      <c r="AG423" s="13">
        <f t="shared" si="735"/>
        <v>4</v>
      </c>
      <c r="AH423" s="14">
        <f t="shared" si="736"/>
        <v>1101026</v>
      </c>
      <c r="AI423" s="14" t="str">
        <f t="shared" si="737"/>
        <v>貂灵芸19突</v>
      </c>
      <c r="AJ423" s="25" t="s">
        <v>162</v>
      </c>
      <c r="AK423" s="14">
        <v>100</v>
      </c>
      <c r="AL423" s="14">
        <f t="shared" si="738"/>
        <v>19</v>
      </c>
      <c r="AM423" s="14">
        <f>INDEX(属性投放!$DE$6:$DE$85,(卡牌属性!AG423-2)*20+卡牌属性!AL423)</f>
        <v>33219</v>
      </c>
      <c r="AN423" s="14">
        <f t="shared" si="758"/>
        <v>33219</v>
      </c>
      <c r="AO423" s="14">
        <f t="shared" si="758"/>
        <v>33219</v>
      </c>
      <c r="AP423" s="14">
        <f t="shared" si="758"/>
        <v>33219</v>
      </c>
      <c r="AQ423" s="14">
        <f t="shared" si="758"/>
        <v>33219</v>
      </c>
      <c r="AR423" s="14">
        <f>INDEX(属性投放!$DF$6:$DF$85,(卡牌属性!AG423-2)*20+卡牌属性!AL423)</f>
        <v>16623</v>
      </c>
      <c r="AS423" s="14">
        <f t="shared" si="759"/>
        <v>16623</v>
      </c>
      <c r="AT423" s="14">
        <f t="shared" si="759"/>
        <v>16623</v>
      </c>
      <c r="AU423" s="14">
        <f t="shared" si="759"/>
        <v>16623</v>
      </c>
      <c r="AV423" s="14">
        <f t="shared" si="759"/>
        <v>16623</v>
      </c>
      <c r="AW423" s="14">
        <f>INDEX(属性投放!$DG$6:$DG$85,(卡牌属性!AG423-2)*20+卡牌属性!AL423)</f>
        <v>165995</v>
      </c>
      <c r="AX423" s="14">
        <f t="shared" si="760"/>
        <v>165995</v>
      </c>
      <c r="AY423" s="14">
        <f t="shared" si="760"/>
        <v>165995</v>
      </c>
      <c r="AZ423" s="14">
        <f t="shared" si="760"/>
        <v>165995</v>
      </c>
      <c r="BA423" s="14">
        <f t="shared" si="760"/>
        <v>165995</v>
      </c>
      <c r="BB423" s="14">
        <f>INDEX(属性投放!$DK$6:$DK$85,(卡牌属性!AG423-2)*20+卡牌属性!AL423)</f>
        <v>826</v>
      </c>
      <c r="BC423" s="14">
        <f t="shared" si="761"/>
        <v>826</v>
      </c>
      <c r="BD423" s="14">
        <f t="shared" si="761"/>
        <v>826</v>
      </c>
      <c r="BE423" s="14">
        <f t="shared" si="761"/>
        <v>826</v>
      </c>
      <c r="BF423" s="14">
        <f t="shared" si="761"/>
        <v>826</v>
      </c>
      <c r="BG423" s="14">
        <f>INDEX(属性投放!$DL$6:$DL$85,(卡牌属性!AG423-2)*20+卡牌属性!AL423)</f>
        <v>413</v>
      </c>
      <c r="BH423" s="14">
        <f t="shared" si="762"/>
        <v>413</v>
      </c>
      <c r="BI423" s="14">
        <f t="shared" si="762"/>
        <v>413</v>
      </c>
      <c r="BJ423" s="14">
        <f t="shared" si="762"/>
        <v>413</v>
      </c>
      <c r="BK423" s="14">
        <f t="shared" si="762"/>
        <v>413</v>
      </c>
      <c r="BL423" s="14">
        <f>INDEX(属性投放!$DM$6:$DM$85,(卡牌属性!AG423-2)*20+卡牌属性!AL423)</f>
        <v>4130</v>
      </c>
      <c r="BM423" s="14">
        <f t="shared" si="763"/>
        <v>4130</v>
      </c>
      <c r="BN423" s="14">
        <f t="shared" si="763"/>
        <v>4130</v>
      </c>
      <c r="BO423" s="14">
        <f t="shared" si="763"/>
        <v>4130</v>
      </c>
      <c r="BP423" s="14">
        <f t="shared" si="763"/>
        <v>4130</v>
      </c>
      <c r="BU423" s="13">
        <v>419</v>
      </c>
      <c r="BV423" s="13">
        <f t="shared" si="739"/>
        <v>21</v>
      </c>
      <c r="BW423" s="14">
        <f t="shared" si="740"/>
        <v>3</v>
      </c>
      <c r="BX423" s="14">
        <f t="shared" si="741"/>
        <v>1102021</v>
      </c>
      <c r="BY423" s="14" t="str">
        <f t="shared" si="742"/>
        <v>烈风螳螂19突</v>
      </c>
      <c r="BZ423" s="25" t="s">
        <v>162</v>
      </c>
      <c r="CA423" s="14">
        <v>2</v>
      </c>
      <c r="CB423" s="14">
        <f t="shared" si="743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674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674</v>
      </c>
      <c r="CN423" s="14">
        <f>INDEX(属性投放!$BD$6:$BD$85,(BW423-2)*20+CB423)</f>
        <v>400</v>
      </c>
      <c r="CQ423" s="13">
        <v>419</v>
      </c>
      <c r="CR423" s="13">
        <f t="shared" si="751"/>
        <v>9</v>
      </c>
      <c r="CS423" s="13">
        <f t="shared" si="752"/>
        <v>3</v>
      </c>
      <c r="CT423" s="14">
        <f t="shared" si="753"/>
        <v>3</v>
      </c>
      <c r="CU423" s="14">
        <f t="shared" si="754"/>
        <v>1102009</v>
      </c>
      <c r="CV423" s="14" t="str">
        <f>INDEX($O$6:$O$36,CR423)&amp;"-"&amp;INDEX(属性投放!$AB$7:$AB$36,CX423)&amp;"-魂火-"&amp;CZ423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701</v>
      </c>
      <c r="CZ423" s="14">
        <f>INDEX(属性投放!$AM$7:$AM$58,CS423)</f>
        <v>2</v>
      </c>
      <c r="DA423" s="14">
        <f t="shared" si="744"/>
        <v>3</v>
      </c>
      <c r="DB423" s="14">
        <f>INDEX(属性投放!$AN$7:$AN$58,DA423)</f>
        <v>15</v>
      </c>
      <c r="DC423" s="14" t="s">
        <v>702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703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704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5"/>
        <v>1102021</v>
      </c>
      <c r="DQ423" s="14" t="str">
        <f t="shared" si="746"/>
        <v>烈风螳螂19突</v>
      </c>
      <c r="DR423" s="14">
        <f t="shared" si="755"/>
        <v>7</v>
      </c>
      <c r="DS423" s="14">
        <f t="shared" si="756"/>
        <v>5</v>
      </c>
      <c r="DT423" s="14">
        <f t="shared" si="757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64"/>
        <v>12008</v>
      </c>
      <c r="EC423" s="14">
        <f t="shared" si="765"/>
        <v>12645</v>
      </c>
      <c r="ED423" s="14">
        <f t="shared" si="766"/>
        <v>13420</v>
      </c>
      <c r="EE423" s="14">
        <f t="shared" si="767"/>
        <v>13420</v>
      </c>
      <c r="EF423" s="14">
        <f t="shared" si="768"/>
        <v>15245</v>
      </c>
      <c r="EG423" s="14">
        <f t="shared" si="769"/>
        <v>5194</v>
      </c>
      <c r="EH423" s="14">
        <f t="shared" si="770"/>
        <v>5333</v>
      </c>
      <c r="EI423" s="14">
        <f t="shared" si="771"/>
        <v>5333</v>
      </c>
      <c r="EJ423" s="14">
        <f t="shared" si="772"/>
        <v>5941</v>
      </c>
      <c r="EK423" s="14">
        <f t="shared" si="773"/>
        <v>6255</v>
      </c>
      <c r="EL423" s="14">
        <f t="shared" si="774"/>
        <v>94150</v>
      </c>
      <c r="EM423" s="14">
        <f t="shared" si="775"/>
        <v>98350</v>
      </c>
      <c r="EN423" s="14">
        <f t="shared" si="776"/>
        <v>98350</v>
      </c>
      <c r="EO423" s="14">
        <f t="shared" si="777"/>
        <v>103210</v>
      </c>
      <c r="EP423" s="14">
        <f t="shared" si="778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  <c r="FF423" s="14">
        <f>INDEX(属性投放!$BP$6:$BP$85,(卡牌属性!$DU423-2)*20+卡牌属性!$DV423)</f>
        <v>1800</v>
      </c>
      <c r="FG423" s="14">
        <f>INDEX(属性投放!$BP$6:$BP$85,(卡牌属性!$DU423-2)*20+卡牌属性!$DV423)</f>
        <v>1800</v>
      </c>
      <c r="FH423" s="14">
        <f>INDEX(属性投放!$BP$6:$BP$85,(卡牌属性!$DU423-2)*20+卡牌属性!$DV423)</f>
        <v>1800</v>
      </c>
      <c r="FI423" s="14">
        <f>INDEX(属性投放!$BP$6:$BP$85,(卡牌属性!$DU423-2)*20+卡牌属性!$DV423)</f>
        <v>1800</v>
      </c>
      <c r="FJ423" s="14">
        <f>INDEX(属性投放!$BP$6:$BP$85,(卡牌属性!$DU423-2)*20+卡牌属性!$DV423)</f>
        <v>1800</v>
      </c>
      <c r="FK423" s="14">
        <f>INDEX(属性投放!$BQ$6:$BQ$85,(卡牌属性!$DU423-2)*20+卡牌属性!$DV423)</f>
        <v>900</v>
      </c>
      <c r="FL423" s="14">
        <f>INDEX(属性投放!$BQ$6:$BQ$85,(卡牌属性!$DU423-2)*20+卡牌属性!$DV423)</f>
        <v>900</v>
      </c>
      <c r="FM423" s="14">
        <f>INDEX(属性投放!$BQ$6:$BQ$85,(卡牌属性!$DU423-2)*20+卡牌属性!$DV423)</f>
        <v>900</v>
      </c>
      <c r="FN423" s="14">
        <f>INDEX(属性投放!$BQ$6:$BQ$85,(卡牌属性!$DU423-2)*20+卡牌属性!$DV423)</f>
        <v>900</v>
      </c>
      <c r="FO423" s="14">
        <f>INDEX(属性投放!$BQ$6:$BQ$85,(卡牌属性!$DU423-2)*20+卡牌属性!$DV423)</f>
        <v>900</v>
      </c>
      <c r="FP423" s="14">
        <f>INDEX(属性投放!$BR$6:$BR$85,(卡牌属性!$DU423-2)*20+卡牌属性!$DV423)</f>
        <v>18000</v>
      </c>
      <c r="FQ423" s="14">
        <f>INDEX(属性投放!$BR$6:$BR$85,(卡牌属性!$DU423-2)*20+卡牌属性!$DV423)</f>
        <v>18000</v>
      </c>
      <c r="FR423" s="14">
        <f>INDEX(属性投放!$BR$6:$BR$85,(卡牌属性!$DU423-2)*20+卡牌属性!$DV423)</f>
        <v>18000</v>
      </c>
      <c r="FS423" s="14">
        <f>INDEX(属性投放!$BR$6:$BR$85,(卡牌属性!$DU423-2)*20+卡牌属性!$DV423)</f>
        <v>18000</v>
      </c>
      <c r="FT423" s="14">
        <f>INDEX(属性投放!$BR$6:$BR$85,(卡牌属性!$DU423-2)*20+卡牌属性!$DV423)</f>
        <v>18000</v>
      </c>
    </row>
    <row r="424" spans="31:176" ht="16.5" x14ac:dyDescent="0.2">
      <c r="AE424" s="13">
        <v>420</v>
      </c>
      <c r="AF424" s="13">
        <f t="shared" si="750"/>
        <v>21</v>
      </c>
      <c r="AG424" s="13">
        <f t="shared" si="735"/>
        <v>4</v>
      </c>
      <c r="AH424" s="14">
        <f t="shared" si="736"/>
        <v>1101026</v>
      </c>
      <c r="AI424" s="14" t="str">
        <f t="shared" si="737"/>
        <v>貂灵芸20突</v>
      </c>
      <c r="AJ424" s="25" t="s">
        <v>162</v>
      </c>
      <c r="AK424" s="14">
        <v>101</v>
      </c>
      <c r="AL424" s="14">
        <f t="shared" si="738"/>
        <v>20</v>
      </c>
      <c r="AM424" s="14">
        <f>INDEX(属性投放!$DE$6:$DE$85,(卡牌属性!AG424-2)*20+卡牌属性!AL424)</f>
        <v>34989</v>
      </c>
      <c r="AN424" s="14">
        <f t="shared" si="758"/>
        <v>34989</v>
      </c>
      <c r="AO424" s="14">
        <f t="shared" si="758"/>
        <v>34989</v>
      </c>
      <c r="AP424" s="14">
        <f t="shared" si="758"/>
        <v>34989</v>
      </c>
      <c r="AQ424" s="14">
        <f t="shared" si="758"/>
        <v>34989</v>
      </c>
      <c r="AR424" s="14">
        <f>INDEX(属性投放!$DF$6:$DF$85,(卡牌属性!AG424-2)*20+卡牌属性!AL424)</f>
        <v>17509</v>
      </c>
      <c r="AS424" s="14">
        <f t="shared" si="759"/>
        <v>17509</v>
      </c>
      <c r="AT424" s="14">
        <f t="shared" si="759"/>
        <v>17509</v>
      </c>
      <c r="AU424" s="14">
        <f t="shared" si="759"/>
        <v>17509</v>
      </c>
      <c r="AV424" s="14">
        <f t="shared" si="759"/>
        <v>17509</v>
      </c>
      <c r="AW424" s="14">
        <f>INDEX(属性投放!$DG$6:$DG$85,(卡牌属性!AG424-2)*20+卡牌属性!AL424)</f>
        <v>174845</v>
      </c>
      <c r="AX424" s="14">
        <f t="shared" si="760"/>
        <v>174845</v>
      </c>
      <c r="AY424" s="14">
        <f t="shared" si="760"/>
        <v>174845</v>
      </c>
      <c r="AZ424" s="14">
        <f t="shared" si="760"/>
        <v>174845</v>
      </c>
      <c r="BA424" s="14">
        <f t="shared" si="760"/>
        <v>174845</v>
      </c>
      <c r="BB424" s="14">
        <f>INDEX(属性投放!$DK$6:$DK$85,(卡牌属性!AG424-2)*20+卡牌属性!AL424)</f>
        <v>826</v>
      </c>
      <c r="BC424" s="14">
        <f t="shared" si="761"/>
        <v>826</v>
      </c>
      <c r="BD424" s="14">
        <f t="shared" si="761"/>
        <v>826</v>
      </c>
      <c r="BE424" s="14">
        <f t="shared" si="761"/>
        <v>826</v>
      </c>
      <c r="BF424" s="14">
        <f t="shared" si="761"/>
        <v>826</v>
      </c>
      <c r="BG424" s="14">
        <f>INDEX(属性投放!$DL$6:$DL$85,(卡牌属性!AG424-2)*20+卡牌属性!AL424)</f>
        <v>413</v>
      </c>
      <c r="BH424" s="14">
        <f t="shared" si="762"/>
        <v>413</v>
      </c>
      <c r="BI424" s="14">
        <f t="shared" si="762"/>
        <v>413</v>
      </c>
      <c r="BJ424" s="14">
        <f t="shared" si="762"/>
        <v>413</v>
      </c>
      <c r="BK424" s="14">
        <f t="shared" si="762"/>
        <v>413</v>
      </c>
      <c r="BL424" s="14">
        <f>INDEX(属性投放!$DM$6:$DM$85,(卡牌属性!AG424-2)*20+卡牌属性!AL424)</f>
        <v>4130</v>
      </c>
      <c r="BM424" s="14">
        <f t="shared" si="763"/>
        <v>4130</v>
      </c>
      <c r="BN424" s="14">
        <f t="shared" si="763"/>
        <v>4130</v>
      </c>
      <c r="BO424" s="14">
        <f t="shared" si="763"/>
        <v>4130</v>
      </c>
      <c r="BP424" s="14">
        <f t="shared" si="763"/>
        <v>4130</v>
      </c>
      <c r="BU424" s="13">
        <v>420</v>
      </c>
      <c r="BV424" s="13">
        <f t="shared" si="739"/>
        <v>21</v>
      </c>
      <c r="BW424" s="14">
        <f t="shared" si="740"/>
        <v>3</v>
      </c>
      <c r="BX424" s="14">
        <f t="shared" si="741"/>
        <v>1102021</v>
      </c>
      <c r="BY424" s="14" t="str">
        <f t="shared" si="742"/>
        <v>烈风螳螂20突</v>
      </c>
      <c r="BZ424" s="25" t="s">
        <v>162</v>
      </c>
      <c r="CA424" s="14">
        <v>2</v>
      </c>
      <c r="CB424" s="14">
        <f t="shared" si="743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674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674</v>
      </c>
      <c r="CN424" s="14">
        <f>INDEX(属性投放!$BD$6:$BD$85,(BW424-2)*20+CB424)</f>
        <v>400</v>
      </c>
      <c r="CQ424" s="13">
        <v>420</v>
      </c>
      <c r="CR424" s="13">
        <f t="shared" si="751"/>
        <v>9</v>
      </c>
      <c r="CS424" s="13">
        <f t="shared" si="752"/>
        <v>4</v>
      </c>
      <c r="CT424" s="14">
        <f t="shared" si="753"/>
        <v>3</v>
      </c>
      <c r="CU424" s="14">
        <f t="shared" si="754"/>
        <v>1102009</v>
      </c>
      <c r="CV424" s="14" t="str">
        <f>INDEX($O$6:$O$36,CR424)&amp;"-"&amp;INDEX(属性投放!$AB$7:$AB$36,CX424)&amp;"-魂火-"&amp;CZ424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701</v>
      </c>
      <c r="CZ424" s="14">
        <f>INDEX(属性投放!$AM$7:$AM$58,CS424)</f>
        <v>1</v>
      </c>
      <c r="DA424" s="14">
        <f t="shared" si="744"/>
        <v>4</v>
      </c>
      <c r="DB424" s="14">
        <f>INDEX(属性投放!$AN$7:$AN$58,DA424)</f>
        <v>20</v>
      </c>
      <c r="DC424" s="14" t="s">
        <v>702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703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704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5"/>
        <v>1102021</v>
      </c>
      <c r="DQ424" s="14" t="str">
        <f t="shared" si="746"/>
        <v>烈风螳螂20突</v>
      </c>
      <c r="DR424" s="14">
        <f t="shared" si="755"/>
        <v>7</v>
      </c>
      <c r="DS424" s="14">
        <f t="shared" si="756"/>
        <v>5</v>
      </c>
      <c r="DT424" s="14">
        <f t="shared" si="757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64"/>
        <v>14408</v>
      </c>
      <c r="EC424" s="14">
        <f t="shared" si="765"/>
        <v>15085</v>
      </c>
      <c r="ED424" s="14">
        <f t="shared" si="766"/>
        <v>16020</v>
      </c>
      <c r="EE424" s="14">
        <f t="shared" si="767"/>
        <v>16020</v>
      </c>
      <c r="EF424" s="14">
        <f t="shared" si="768"/>
        <v>18245</v>
      </c>
      <c r="EG424" s="14">
        <f t="shared" si="769"/>
        <v>6254</v>
      </c>
      <c r="EH424" s="14">
        <f t="shared" si="770"/>
        <v>6417</v>
      </c>
      <c r="EI424" s="14">
        <f t="shared" si="771"/>
        <v>6417</v>
      </c>
      <c r="EJ424" s="14">
        <f t="shared" si="772"/>
        <v>7145</v>
      </c>
      <c r="EK424" s="14">
        <f t="shared" si="773"/>
        <v>7475</v>
      </c>
      <c r="EL424" s="14">
        <f t="shared" si="774"/>
        <v>114150</v>
      </c>
      <c r="EM424" s="14">
        <f t="shared" si="775"/>
        <v>118750</v>
      </c>
      <c r="EN424" s="14">
        <f t="shared" si="776"/>
        <v>118750</v>
      </c>
      <c r="EO424" s="14">
        <f t="shared" si="777"/>
        <v>124410</v>
      </c>
      <c r="EP424" s="14">
        <f t="shared" si="778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  <c r="FF424" s="14">
        <f>INDEX(属性投放!$BP$6:$BP$85,(卡牌属性!$DU424-2)*20+卡牌属性!$DV424)</f>
        <v>2000</v>
      </c>
      <c r="FG424" s="14">
        <f>INDEX(属性投放!$BP$6:$BP$85,(卡牌属性!$DU424-2)*20+卡牌属性!$DV424)</f>
        <v>2000</v>
      </c>
      <c r="FH424" s="14">
        <f>INDEX(属性投放!$BP$6:$BP$85,(卡牌属性!$DU424-2)*20+卡牌属性!$DV424)</f>
        <v>2000</v>
      </c>
      <c r="FI424" s="14">
        <f>INDEX(属性投放!$BP$6:$BP$85,(卡牌属性!$DU424-2)*20+卡牌属性!$DV424)</f>
        <v>2000</v>
      </c>
      <c r="FJ424" s="14">
        <f>INDEX(属性投放!$BP$6:$BP$85,(卡牌属性!$DU424-2)*20+卡牌属性!$DV424)</f>
        <v>2000</v>
      </c>
      <c r="FK424" s="14">
        <f>INDEX(属性投放!$BQ$6:$BQ$85,(卡牌属性!$DU424-2)*20+卡牌属性!$DV424)</f>
        <v>1000</v>
      </c>
      <c r="FL424" s="14">
        <f>INDEX(属性投放!$BQ$6:$BQ$85,(卡牌属性!$DU424-2)*20+卡牌属性!$DV424)</f>
        <v>1000</v>
      </c>
      <c r="FM424" s="14">
        <f>INDEX(属性投放!$BQ$6:$BQ$85,(卡牌属性!$DU424-2)*20+卡牌属性!$DV424)</f>
        <v>1000</v>
      </c>
      <c r="FN424" s="14">
        <f>INDEX(属性投放!$BQ$6:$BQ$85,(卡牌属性!$DU424-2)*20+卡牌属性!$DV424)</f>
        <v>1000</v>
      </c>
      <c r="FO424" s="14">
        <f>INDEX(属性投放!$BQ$6:$BQ$85,(卡牌属性!$DU424-2)*20+卡牌属性!$DV424)</f>
        <v>1000</v>
      </c>
      <c r="FP424" s="14">
        <f>INDEX(属性投放!$BR$6:$BR$85,(卡牌属性!$DU424-2)*20+卡牌属性!$DV424)</f>
        <v>20000</v>
      </c>
      <c r="FQ424" s="14">
        <f>INDEX(属性投放!$BR$6:$BR$85,(卡牌属性!$DU424-2)*20+卡牌属性!$DV424)</f>
        <v>20000</v>
      </c>
      <c r="FR424" s="14">
        <f>INDEX(属性投放!$BR$6:$BR$85,(卡牌属性!$DU424-2)*20+卡牌属性!$DV424)</f>
        <v>20000</v>
      </c>
      <c r="FS424" s="14">
        <f>INDEX(属性投放!$BR$6:$BR$85,(卡牌属性!$DU424-2)*20+卡牌属性!$DV424)</f>
        <v>20000</v>
      </c>
      <c r="FT424" s="14">
        <f>INDEX(属性投放!$BR$6:$BR$85,(卡牌属性!$DU424-2)*20+卡牌属性!$DV424)</f>
        <v>20000</v>
      </c>
    </row>
    <row r="425" spans="31:176" ht="16.5" x14ac:dyDescent="0.2">
      <c r="AE425" s="13">
        <v>421</v>
      </c>
      <c r="AF425" s="13">
        <f t="shared" si="750"/>
        <v>22</v>
      </c>
      <c r="AG425" s="13">
        <f t="shared" si="735"/>
        <v>3</v>
      </c>
      <c r="AH425" s="14">
        <f t="shared" si="736"/>
        <v>1101030</v>
      </c>
      <c r="AI425" s="14" t="str">
        <f t="shared" si="737"/>
        <v>卢天佑1突</v>
      </c>
      <c r="AJ425" s="25" t="s">
        <v>162</v>
      </c>
      <c r="AK425" s="14">
        <v>102</v>
      </c>
      <c r="AL425" s="14">
        <f t="shared" si="738"/>
        <v>1</v>
      </c>
      <c r="AM425" s="14">
        <f>INDEX(属性投放!$DE$6:$DE$85,(卡牌属性!AG425-2)*20+卡牌属性!AL425)</f>
        <v>80</v>
      </c>
      <c r="AN425" s="14">
        <f t="shared" ref="AN425:AQ444" si="779">$AM425</f>
        <v>80</v>
      </c>
      <c r="AO425" s="14">
        <f t="shared" si="779"/>
        <v>80</v>
      </c>
      <c r="AP425" s="14">
        <f t="shared" si="779"/>
        <v>80</v>
      </c>
      <c r="AQ425" s="14">
        <f t="shared" si="779"/>
        <v>80</v>
      </c>
      <c r="AR425" s="14">
        <f>INDEX(属性投放!$DF$6:$DF$85,(卡牌属性!AG425-2)*20+卡牌属性!AL425)</f>
        <v>0</v>
      </c>
      <c r="AS425" s="14">
        <f t="shared" ref="AS425:AV444" si="780">$AR425</f>
        <v>0</v>
      </c>
      <c r="AT425" s="14">
        <f t="shared" si="780"/>
        <v>0</v>
      </c>
      <c r="AU425" s="14">
        <f t="shared" si="780"/>
        <v>0</v>
      </c>
      <c r="AV425" s="14">
        <f t="shared" si="780"/>
        <v>0</v>
      </c>
      <c r="AW425" s="14">
        <f>INDEX(属性投放!$DG$6:$DG$85,(卡牌属性!AG425-2)*20+卡牌属性!AL425)</f>
        <v>300</v>
      </c>
      <c r="AX425" s="14">
        <f t="shared" ref="AX425:BA444" si="781">$AW425</f>
        <v>300</v>
      </c>
      <c r="AY425" s="14">
        <f t="shared" si="781"/>
        <v>300</v>
      </c>
      <c r="AZ425" s="14">
        <f t="shared" si="781"/>
        <v>300</v>
      </c>
      <c r="BA425" s="14">
        <f t="shared" si="781"/>
        <v>300</v>
      </c>
      <c r="BB425" s="14">
        <f>INDEX(属性投放!$DK$6:$DK$85,(卡牌属性!AG425-2)*20+卡牌属性!AL425)</f>
        <v>9</v>
      </c>
      <c r="BC425" s="14">
        <f t="shared" ref="BC425:BF444" si="782">$BB425</f>
        <v>9</v>
      </c>
      <c r="BD425" s="14">
        <f t="shared" si="782"/>
        <v>9</v>
      </c>
      <c r="BE425" s="14">
        <f t="shared" si="782"/>
        <v>9</v>
      </c>
      <c r="BF425" s="14">
        <f t="shared" si="782"/>
        <v>9</v>
      </c>
      <c r="BG425" s="14">
        <f>INDEX(属性投放!$DL$6:$DL$85,(卡牌属性!AG425-2)*20+卡牌属性!AL425)</f>
        <v>4</v>
      </c>
      <c r="BH425" s="14">
        <f t="shared" ref="BH425:BK444" si="783">$BG425</f>
        <v>4</v>
      </c>
      <c r="BI425" s="14">
        <f t="shared" si="783"/>
        <v>4</v>
      </c>
      <c r="BJ425" s="14">
        <f t="shared" si="783"/>
        <v>4</v>
      </c>
      <c r="BK425" s="14">
        <f t="shared" si="783"/>
        <v>4</v>
      </c>
      <c r="BL425" s="14">
        <f>INDEX(属性投放!$DM$6:$DM$85,(卡牌属性!AG425-2)*20+卡牌属性!AL425)</f>
        <v>45</v>
      </c>
      <c r="BM425" s="14">
        <f t="shared" ref="BM425:BP444" si="784">$BL425</f>
        <v>45</v>
      </c>
      <c r="BN425" s="14">
        <f t="shared" si="784"/>
        <v>45</v>
      </c>
      <c r="BO425" s="14">
        <f t="shared" si="784"/>
        <v>45</v>
      </c>
      <c r="BP425" s="14">
        <f t="shared" si="784"/>
        <v>45</v>
      </c>
      <c r="BU425" s="13">
        <v>421</v>
      </c>
      <c r="BV425" s="13">
        <f t="shared" si="739"/>
        <v>22</v>
      </c>
      <c r="BW425" s="14">
        <f t="shared" si="740"/>
        <v>2</v>
      </c>
      <c r="BX425" s="14">
        <f t="shared" si="741"/>
        <v>1102050</v>
      </c>
      <c r="BY425" s="14" t="str">
        <f t="shared" si="742"/>
        <v>柠檬精1突</v>
      </c>
      <c r="BZ425" s="25" t="s">
        <v>162</v>
      </c>
      <c r="CA425" s="14">
        <v>2</v>
      </c>
      <c r="CB425" s="14">
        <f t="shared" si="743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674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674</v>
      </c>
      <c r="CN425" s="14">
        <f>INDEX(属性投放!$BD$6:$BD$85,(BW425-2)*20+CB425)</f>
        <v>50</v>
      </c>
      <c r="CQ425" s="13">
        <v>421</v>
      </c>
      <c r="CR425" s="13">
        <f t="shared" si="751"/>
        <v>9</v>
      </c>
      <c r="CS425" s="13">
        <f t="shared" si="752"/>
        <v>5</v>
      </c>
      <c r="CT425" s="14">
        <f t="shared" si="753"/>
        <v>3</v>
      </c>
      <c r="CU425" s="14">
        <f t="shared" si="754"/>
        <v>1102009</v>
      </c>
      <c r="CV425" s="14" t="str">
        <f>INDEX($O$6:$O$36,CR425)&amp;"-"&amp;INDEX(属性投放!$AB$7:$AB$36,CX425)&amp;"-魂火-"&amp;CZ425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701</v>
      </c>
      <c r="CZ425" s="14">
        <f>INDEX(属性投放!$AM$7:$AM$58,CS425)</f>
        <v>2</v>
      </c>
      <c r="DA425" s="14">
        <f t="shared" si="744"/>
        <v>5</v>
      </c>
      <c r="DB425" s="14">
        <f>INDEX(属性投放!$AN$7:$AN$58,DA425)</f>
        <v>25</v>
      </c>
      <c r="DC425" s="14" t="s">
        <v>702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703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704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5"/>
        <v>1102050</v>
      </c>
      <c r="DQ425" s="14" t="str">
        <f t="shared" si="746"/>
        <v>柠檬精1突</v>
      </c>
      <c r="DR425" s="14">
        <f t="shared" si="755"/>
        <v>2</v>
      </c>
      <c r="DS425" s="14">
        <f t="shared" si="756"/>
        <v>3</v>
      </c>
      <c r="DT425" s="14">
        <f t="shared" si="757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  <c r="FF425" s="14">
        <f>INDEX(属性投放!$BP$6:$BP$85,(卡牌属性!$DU425-2)*20+卡牌属性!$DV425)</f>
        <v>25</v>
      </c>
      <c r="FG425" s="14">
        <f>INDEX(属性投放!$BP$6:$BP$85,(卡牌属性!$DU425-2)*20+卡牌属性!$DV425)</f>
        <v>25</v>
      </c>
      <c r="FH425" s="14">
        <f>INDEX(属性投放!$BP$6:$BP$85,(卡牌属性!$DU425-2)*20+卡牌属性!$DV425)</f>
        <v>25</v>
      </c>
      <c r="FI425" s="14">
        <f>INDEX(属性投放!$BP$6:$BP$85,(卡牌属性!$DU425-2)*20+卡牌属性!$DV425)</f>
        <v>25</v>
      </c>
      <c r="FJ425" s="14">
        <f>INDEX(属性投放!$BP$6:$BP$85,(卡牌属性!$DU425-2)*20+卡牌属性!$DV425)</f>
        <v>25</v>
      </c>
      <c r="FK425" s="14">
        <f>INDEX(属性投放!$BQ$6:$BQ$85,(卡牌属性!$DU425-2)*20+卡牌属性!$DV425)</f>
        <v>13</v>
      </c>
      <c r="FL425" s="14">
        <f>INDEX(属性投放!$BQ$6:$BQ$85,(卡牌属性!$DU425-2)*20+卡牌属性!$DV425)</f>
        <v>13</v>
      </c>
      <c r="FM425" s="14">
        <f>INDEX(属性投放!$BQ$6:$BQ$85,(卡牌属性!$DU425-2)*20+卡牌属性!$DV425)</f>
        <v>13</v>
      </c>
      <c r="FN425" s="14">
        <f>INDEX(属性投放!$BQ$6:$BQ$85,(卡牌属性!$DU425-2)*20+卡牌属性!$DV425)</f>
        <v>13</v>
      </c>
      <c r="FO425" s="14">
        <f>INDEX(属性投放!$BQ$6:$BQ$85,(卡牌属性!$DU425-2)*20+卡牌属性!$DV425)</f>
        <v>13</v>
      </c>
      <c r="FP425" s="14">
        <f>INDEX(属性投放!$BR$6:$BR$85,(卡牌属性!$DU425-2)*20+卡牌属性!$DV425)</f>
        <v>250</v>
      </c>
      <c r="FQ425" s="14">
        <f>INDEX(属性投放!$BR$6:$BR$85,(卡牌属性!$DU425-2)*20+卡牌属性!$DV425)</f>
        <v>250</v>
      </c>
      <c r="FR425" s="14">
        <f>INDEX(属性投放!$BR$6:$BR$85,(卡牌属性!$DU425-2)*20+卡牌属性!$DV425)</f>
        <v>250</v>
      </c>
      <c r="FS425" s="14">
        <f>INDEX(属性投放!$BR$6:$BR$85,(卡牌属性!$DU425-2)*20+卡牌属性!$DV425)</f>
        <v>250</v>
      </c>
      <c r="FT425" s="14">
        <f>INDEX(属性投放!$BR$6:$BR$85,(卡牌属性!$DU425-2)*20+卡牌属性!$DV425)</f>
        <v>250</v>
      </c>
    </row>
    <row r="426" spans="31:176" ht="16.5" x14ac:dyDescent="0.2">
      <c r="AE426" s="13">
        <v>422</v>
      </c>
      <c r="AF426" s="13">
        <f t="shared" si="750"/>
        <v>22</v>
      </c>
      <c r="AG426" s="13">
        <f t="shared" si="735"/>
        <v>3</v>
      </c>
      <c r="AH426" s="14">
        <f t="shared" si="736"/>
        <v>1101030</v>
      </c>
      <c r="AI426" s="14" t="str">
        <f t="shared" si="737"/>
        <v>卢天佑2突</v>
      </c>
      <c r="AJ426" s="25" t="s">
        <v>162</v>
      </c>
      <c r="AK426" s="14">
        <v>103</v>
      </c>
      <c r="AL426" s="14">
        <f t="shared" si="738"/>
        <v>2</v>
      </c>
      <c r="AM426" s="14">
        <f>INDEX(属性投放!$DE$6:$DE$85,(卡牌属性!AG426-2)*20+卡牌属性!AL426)</f>
        <v>170</v>
      </c>
      <c r="AN426" s="14">
        <f t="shared" si="779"/>
        <v>170</v>
      </c>
      <c r="AO426" s="14">
        <f t="shared" si="779"/>
        <v>170</v>
      </c>
      <c r="AP426" s="14">
        <f t="shared" si="779"/>
        <v>170</v>
      </c>
      <c r="AQ426" s="14">
        <f t="shared" si="779"/>
        <v>170</v>
      </c>
      <c r="AR426" s="14">
        <f>INDEX(属性投放!$DF$6:$DF$85,(卡牌属性!AG426-2)*20+卡牌属性!AL426)</f>
        <v>40</v>
      </c>
      <c r="AS426" s="14">
        <f t="shared" si="780"/>
        <v>40</v>
      </c>
      <c r="AT426" s="14">
        <f t="shared" si="780"/>
        <v>40</v>
      </c>
      <c r="AU426" s="14">
        <f t="shared" si="780"/>
        <v>40</v>
      </c>
      <c r="AV426" s="14">
        <f t="shared" si="780"/>
        <v>40</v>
      </c>
      <c r="AW426" s="14">
        <f>INDEX(属性投放!$DG$6:$DG$85,(卡牌属性!AG426-2)*20+卡牌属性!AL426)</f>
        <v>750</v>
      </c>
      <c r="AX426" s="14">
        <f t="shared" si="781"/>
        <v>750</v>
      </c>
      <c r="AY426" s="14">
        <f t="shared" si="781"/>
        <v>750</v>
      </c>
      <c r="AZ426" s="14">
        <f t="shared" si="781"/>
        <v>750</v>
      </c>
      <c r="BA426" s="14">
        <f t="shared" si="781"/>
        <v>750</v>
      </c>
      <c r="BB426" s="14">
        <f>INDEX(属性投放!$DK$6:$DK$85,(卡牌属性!AG426-2)*20+卡牌属性!AL426)</f>
        <v>18</v>
      </c>
      <c r="BC426" s="14">
        <f t="shared" si="782"/>
        <v>18</v>
      </c>
      <c r="BD426" s="14">
        <f t="shared" si="782"/>
        <v>18</v>
      </c>
      <c r="BE426" s="14">
        <f t="shared" si="782"/>
        <v>18</v>
      </c>
      <c r="BF426" s="14">
        <f t="shared" si="782"/>
        <v>18</v>
      </c>
      <c r="BG426" s="14">
        <f>INDEX(属性投放!$DL$6:$DL$85,(卡牌属性!AG426-2)*20+卡牌属性!AL426)</f>
        <v>9</v>
      </c>
      <c r="BH426" s="14">
        <f t="shared" si="783"/>
        <v>9</v>
      </c>
      <c r="BI426" s="14">
        <f t="shared" si="783"/>
        <v>9</v>
      </c>
      <c r="BJ426" s="14">
        <f t="shared" si="783"/>
        <v>9</v>
      </c>
      <c r="BK426" s="14">
        <f t="shared" si="783"/>
        <v>9</v>
      </c>
      <c r="BL426" s="14">
        <f>INDEX(属性投放!$DM$6:$DM$85,(卡牌属性!AG426-2)*20+卡牌属性!AL426)</f>
        <v>90</v>
      </c>
      <c r="BM426" s="14">
        <f t="shared" si="784"/>
        <v>90</v>
      </c>
      <c r="BN426" s="14">
        <f t="shared" si="784"/>
        <v>90</v>
      </c>
      <c r="BO426" s="14">
        <f t="shared" si="784"/>
        <v>90</v>
      </c>
      <c r="BP426" s="14">
        <f t="shared" si="784"/>
        <v>90</v>
      </c>
      <c r="BU426" s="13">
        <v>422</v>
      </c>
      <c r="BV426" s="13">
        <f t="shared" si="739"/>
        <v>22</v>
      </c>
      <c r="BW426" s="14">
        <f t="shared" si="740"/>
        <v>2</v>
      </c>
      <c r="BX426" s="14">
        <f t="shared" si="741"/>
        <v>1102050</v>
      </c>
      <c r="BY426" s="14" t="str">
        <f t="shared" si="742"/>
        <v>柠檬精2突</v>
      </c>
      <c r="BZ426" s="25" t="s">
        <v>162</v>
      </c>
      <c r="CA426" s="14">
        <v>2</v>
      </c>
      <c r="CB426" s="14">
        <f t="shared" si="743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674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674</v>
      </c>
      <c r="CN426" s="14">
        <f>INDEX(属性投放!$BD$6:$BD$85,(BW426-2)*20+CB426)</f>
        <v>60</v>
      </c>
      <c r="CQ426" s="13">
        <v>422</v>
      </c>
      <c r="CR426" s="13">
        <f t="shared" si="751"/>
        <v>9</v>
      </c>
      <c r="CS426" s="13">
        <f t="shared" si="752"/>
        <v>6</v>
      </c>
      <c r="CT426" s="14">
        <f t="shared" si="753"/>
        <v>3</v>
      </c>
      <c r="CU426" s="14">
        <f t="shared" si="754"/>
        <v>1102009</v>
      </c>
      <c r="CV426" s="14" t="str">
        <f>INDEX($O$6:$O$36,CR426)&amp;"-"&amp;INDEX(属性投放!$AB$7:$AB$36,CX426)&amp;"-魂火-"&amp;CZ426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701</v>
      </c>
      <c r="CZ426" s="14">
        <f>INDEX(属性投放!$AM$7:$AM$58,CS426)</f>
        <v>1</v>
      </c>
      <c r="DA426" s="14">
        <f t="shared" si="744"/>
        <v>6</v>
      </c>
      <c r="DB426" s="14">
        <f>INDEX(属性投放!$AN$7:$AN$58,DA426)</f>
        <v>30</v>
      </c>
      <c r="DC426" s="14" t="s">
        <v>702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703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704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5"/>
        <v>1102050</v>
      </c>
      <c r="DQ426" s="14" t="str">
        <f t="shared" si="746"/>
        <v>柠檬精2突</v>
      </c>
      <c r="DR426" s="14">
        <f t="shared" si="755"/>
        <v>2</v>
      </c>
      <c r="DS426" s="14">
        <f t="shared" si="756"/>
        <v>3</v>
      </c>
      <c r="DT426" s="14">
        <f t="shared" si="757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85">EB425+$DY425+EQ425*$DX425</f>
        <v>116</v>
      </c>
      <c r="EC426" s="14">
        <f t="shared" ref="EC426:EC444" si="786">EC425+$DY425+ER425*$DX425</f>
        <v>145</v>
      </c>
      <c r="ED426" s="14">
        <f t="shared" ref="ED426:ED444" si="787">ED425+$DY425+ES425*$DX425</f>
        <v>174</v>
      </c>
      <c r="EE426" s="14">
        <f t="shared" ref="EE426:EE444" si="788">EE425+$DY425+ET425*$DX425</f>
        <v>174</v>
      </c>
      <c r="EF426" s="14">
        <f t="shared" ref="EF426:EF444" si="789">EF425+$DY425+EU425*$DX425</f>
        <v>207</v>
      </c>
      <c r="EG426" s="14">
        <f t="shared" ref="EG426:EG444" si="790">EG425+$DZ425+EV425*$DX425</f>
        <v>45</v>
      </c>
      <c r="EH426" s="14">
        <f t="shared" ref="EH426:EH444" si="791">EH425+$DZ425+EW425*$DX425</f>
        <v>50</v>
      </c>
      <c r="EI426" s="14">
        <f t="shared" ref="EI426:EI444" si="792">EI425+$DZ425+EX425*$DX425</f>
        <v>50</v>
      </c>
      <c r="EJ426" s="14">
        <f t="shared" ref="EJ426:EJ444" si="793">EJ425+$DZ425+EY425*$DX425</f>
        <v>59</v>
      </c>
      <c r="EK426" s="14">
        <f t="shared" ref="EK426:EK444" si="794">EK425+$DZ425+EZ425*$DX425</f>
        <v>68</v>
      </c>
      <c r="EL426" s="14">
        <f t="shared" ref="EL426:EL444" si="795">EL425+$EA425+FA425*$DX425</f>
        <v>840</v>
      </c>
      <c r="EM426" s="14">
        <f t="shared" ref="EM426:EM444" si="796">EM425+$EA425+FB425*$DX425</f>
        <v>970</v>
      </c>
      <c r="EN426" s="14">
        <f t="shared" ref="EN426:EN444" si="797">EN425+$EA425+FC425*$DX425</f>
        <v>970</v>
      </c>
      <c r="EO426" s="14">
        <f t="shared" ref="EO426:EO444" si="798">EO425+$EA425+FD425*$DX425</f>
        <v>1350</v>
      </c>
      <c r="EP426" s="14">
        <f t="shared" ref="EP426:EP444" si="799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  <c r="FF426" s="14">
        <f>INDEX(属性投放!$BP$6:$BP$85,(卡牌属性!$DU426-2)*20+卡牌属性!$DV426)</f>
        <v>30</v>
      </c>
      <c r="FG426" s="14">
        <f>INDEX(属性投放!$BP$6:$BP$85,(卡牌属性!$DU426-2)*20+卡牌属性!$DV426)</f>
        <v>30</v>
      </c>
      <c r="FH426" s="14">
        <f>INDEX(属性投放!$BP$6:$BP$85,(卡牌属性!$DU426-2)*20+卡牌属性!$DV426)</f>
        <v>30</v>
      </c>
      <c r="FI426" s="14">
        <f>INDEX(属性投放!$BP$6:$BP$85,(卡牌属性!$DU426-2)*20+卡牌属性!$DV426)</f>
        <v>30</v>
      </c>
      <c r="FJ426" s="14">
        <f>INDEX(属性投放!$BP$6:$BP$85,(卡牌属性!$DU426-2)*20+卡牌属性!$DV426)</f>
        <v>30</v>
      </c>
      <c r="FK426" s="14">
        <f>INDEX(属性投放!$BQ$6:$BQ$85,(卡牌属性!$DU426-2)*20+卡牌属性!$DV426)</f>
        <v>15</v>
      </c>
      <c r="FL426" s="14">
        <f>INDEX(属性投放!$BQ$6:$BQ$85,(卡牌属性!$DU426-2)*20+卡牌属性!$DV426)</f>
        <v>15</v>
      </c>
      <c r="FM426" s="14">
        <f>INDEX(属性投放!$BQ$6:$BQ$85,(卡牌属性!$DU426-2)*20+卡牌属性!$DV426)</f>
        <v>15</v>
      </c>
      <c r="FN426" s="14">
        <f>INDEX(属性投放!$BQ$6:$BQ$85,(卡牌属性!$DU426-2)*20+卡牌属性!$DV426)</f>
        <v>15</v>
      </c>
      <c r="FO426" s="14">
        <f>INDEX(属性投放!$BQ$6:$BQ$85,(卡牌属性!$DU426-2)*20+卡牌属性!$DV426)</f>
        <v>15</v>
      </c>
      <c r="FP426" s="14">
        <f>INDEX(属性投放!$BR$6:$BR$85,(卡牌属性!$DU426-2)*20+卡牌属性!$DV426)</f>
        <v>300</v>
      </c>
      <c r="FQ426" s="14">
        <f>INDEX(属性投放!$BR$6:$BR$85,(卡牌属性!$DU426-2)*20+卡牌属性!$DV426)</f>
        <v>300</v>
      </c>
      <c r="FR426" s="14">
        <f>INDEX(属性投放!$BR$6:$BR$85,(卡牌属性!$DU426-2)*20+卡牌属性!$DV426)</f>
        <v>300</v>
      </c>
      <c r="FS426" s="14">
        <f>INDEX(属性投放!$BR$6:$BR$85,(卡牌属性!$DU426-2)*20+卡牌属性!$DV426)</f>
        <v>300</v>
      </c>
      <c r="FT426" s="14">
        <f>INDEX(属性投放!$BR$6:$BR$85,(卡牌属性!$DU426-2)*20+卡牌属性!$DV426)</f>
        <v>300</v>
      </c>
    </row>
    <row r="427" spans="31:176" ht="16.5" x14ac:dyDescent="0.2">
      <c r="AE427" s="13">
        <v>423</v>
      </c>
      <c r="AF427" s="13">
        <f t="shared" si="750"/>
        <v>22</v>
      </c>
      <c r="AG427" s="13">
        <f t="shared" si="735"/>
        <v>3</v>
      </c>
      <c r="AH427" s="14">
        <f t="shared" si="736"/>
        <v>1101030</v>
      </c>
      <c r="AI427" s="14" t="str">
        <f t="shared" si="737"/>
        <v>卢天佑3突</v>
      </c>
      <c r="AJ427" s="25" t="s">
        <v>162</v>
      </c>
      <c r="AK427" s="14">
        <v>104</v>
      </c>
      <c r="AL427" s="14">
        <f t="shared" si="738"/>
        <v>3</v>
      </c>
      <c r="AM427" s="14">
        <f>INDEX(属性投放!$DE$6:$DE$85,(卡牌属性!AG427-2)*20+卡牌属性!AL427)</f>
        <v>215</v>
      </c>
      <c r="AN427" s="14">
        <f t="shared" si="779"/>
        <v>215</v>
      </c>
      <c r="AO427" s="14">
        <f t="shared" si="779"/>
        <v>215</v>
      </c>
      <c r="AP427" s="14">
        <f t="shared" si="779"/>
        <v>215</v>
      </c>
      <c r="AQ427" s="14">
        <f t="shared" si="779"/>
        <v>215</v>
      </c>
      <c r="AR427" s="14">
        <f>INDEX(属性投放!$DF$6:$DF$85,(卡牌属性!AG427-2)*20+卡牌属性!AL427)</f>
        <v>63</v>
      </c>
      <c r="AS427" s="14">
        <f t="shared" si="780"/>
        <v>63</v>
      </c>
      <c r="AT427" s="14">
        <f t="shared" si="780"/>
        <v>63</v>
      </c>
      <c r="AU427" s="14">
        <f t="shared" si="780"/>
        <v>63</v>
      </c>
      <c r="AV427" s="14">
        <f t="shared" si="780"/>
        <v>63</v>
      </c>
      <c r="AW427" s="14">
        <f>INDEX(属性投放!$DG$6:$DG$85,(卡牌属性!AG427-2)*20+卡牌属性!AL427)</f>
        <v>975</v>
      </c>
      <c r="AX427" s="14">
        <f t="shared" si="781"/>
        <v>975</v>
      </c>
      <c r="AY427" s="14">
        <f t="shared" si="781"/>
        <v>975</v>
      </c>
      <c r="AZ427" s="14">
        <f t="shared" si="781"/>
        <v>975</v>
      </c>
      <c r="BA427" s="14">
        <f t="shared" si="781"/>
        <v>975</v>
      </c>
      <c r="BB427" s="14">
        <f>INDEX(属性投放!$DK$6:$DK$85,(卡牌属性!AG427-2)*20+卡牌属性!AL427)</f>
        <v>18</v>
      </c>
      <c r="BC427" s="14">
        <f t="shared" si="782"/>
        <v>18</v>
      </c>
      <c r="BD427" s="14">
        <f t="shared" si="782"/>
        <v>18</v>
      </c>
      <c r="BE427" s="14">
        <f t="shared" si="782"/>
        <v>18</v>
      </c>
      <c r="BF427" s="14">
        <f t="shared" si="782"/>
        <v>18</v>
      </c>
      <c r="BG427" s="14">
        <f>INDEX(属性投放!$DL$6:$DL$85,(卡牌属性!AG427-2)*20+卡牌属性!AL427)</f>
        <v>9</v>
      </c>
      <c r="BH427" s="14">
        <f t="shared" si="783"/>
        <v>9</v>
      </c>
      <c r="BI427" s="14">
        <f t="shared" si="783"/>
        <v>9</v>
      </c>
      <c r="BJ427" s="14">
        <f t="shared" si="783"/>
        <v>9</v>
      </c>
      <c r="BK427" s="14">
        <f t="shared" si="783"/>
        <v>9</v>
      </c>
      <c r="BL427" s="14">
        <f>INDEX(属性投放!$DM$6:$DM$85,(卡牌属性!AG427-2)*20+卡牌属性!AL427)</f>
        <v>90</v>
      </c>
      <c r="BM427" s="14">
        <f t="shared" si="784"/>
        <v>90</v>
      </c>
      <c r="BN427" s="14">
        <f t="shared" si="784"/>
        <v>90</v>
      </c>
      <c r="BO427" s="14">
        <f t="shared" si="784"/>
        <v>90</v>
      </c>
      <c r="BP427" s="14">
        <f t="shared" si="784"/>
        <v>90</v>
      </c>
      <c r="BU427" s="13">
        <v>423</v>
      </c>
      <c r="BV427" s="13">
        <f t="shared" si="739"/>
        <v>22</v>
      </c>
      <c r="BW427" s="14">
        <f t="shared" si="740"/>
        <v>2</v>
      </c>
      <c r="BX427" s="14">
        <f t="shared" si="741"/>
        <v>1102050</v>
      </c>
      <c r="BY427" s="14" t="str">
        <f t="shared" si="742"/>
        <v>柠檬精3突</v>
      </c>
      <c r="BZ427" s="25" t="s">
        <v>162</v>
      </c>
      <c r="CA427" s="14">
        <v>2</v>
      </c>
      <c r="CB427" s="14">
        <f t="shared" si="743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674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674</v>
      </c>
      <c r="CN427" s="14">
        <f>INDEX(属性投放!$BD$6:$BD$85,(BW427-2)*20+CB427)</f>
        <v>60</v>
      </c>
      <c r="CQ427" s="13">
        <v>423</v>
      </c>
      <c r="CR427" s="13">
        <f t="shared" si="751"/>
        <v>9</v>
      </c>
      <c r="CS427" s="13">
        <f t="shared" si="752"/>
        <v>7</v>
      </c>
      <c r="CT427" s="14">
        <f t="shared" si="753"/>
        <v>3</v>
      </c>
      <c r="CU427" s="14">
        <f t="shared" si="754"/>
        <v>1102009</v>
      </c>
      <c r="CV427" s="14" t="str">
        <f>INDEX($O$6:$O$36,CR427)&amp;"-"&amp;INDEX(属性投放!$AB$7:$AB$36,CX427)&amp;"-魂火-"&amp;CZ427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701</v>
      </c>
      <c r="CZ427" s="14">
        <f>INDEX(属性投放!$AM$7:$AM$58,CS427)</f>
        <v>2</v>
      </c>
      <c r="DA427" s="14">
        <f t="shared" si="744"/>
        <v>7</v>
      </c>
      <c r="DB427" s="14">
        <f>INDEX(属性投放!$AN$7:$AN$58,DA427)</f>
        <v>35</v>
      </c>
      <c r="DC427" s="14" t="s">
        <v>702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703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704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5"/>
        <v>1102050</v>
      </c>
      <c r="DQ427" s="14" t="str">
        <f t="shared" si="746"/>
        <v>柠檬精3突</v>
      </c>
      <c r="DR427" s="14">
        <f t="shared" si="755"/>
        <v>2</v>
      </c>
      <c r="DS427" s="14">
        <f t="shared" si="756"/>
        <v>3</v>
      </c>
      <c r="DT427" s="14">
        <f t="shared" si="757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85"/>
        <v>196</v>
      </c>
      <c r="EC427" s="14">
        <f t="shared" si="786"/>
        <v>235</v>
      </c>
      <c r="ED427" s="14">
        <f t="shared" si="787"/>
        <v>284</v>
      </c>
      <c r="EE427" s="14">
        <f t="shared" si="788"/>
        <v>284</v>
      </c>
      <c r="EF427" s="14">
        <f t="shared" si="789"/>
        <v>337</v>
      </c>
      <c r="EG427" s="14">
        <f t="shared" si="790"/>
        <v>90</v>
      </c>
      <c r="EH427" s="14">
        <f t="shared" si="791"/>
        <v>105</v>
      </c>
      <c r="EI427" s="14">
        <f t="shared" si="792"/>
        <v>105</v>
      </c>
      <c r="EJ427" s="14">
        <f t="shared" si="793"/>
        <v>124</v>
      </c>
      <c r="EK427" s="14">
        <f t="shared" si="794"/>
        <v>143</v>
      </c>
      <c r="EL427" s="14">
        <f t="shared" si="795"/>
        <v>1940</v>
      </c>
      <c r="EM427" s="14">
        <f t="shared" si="796"/>
        <v>2270</v>
      </c>
      <c r="EN427" s="14">
        <f t="shared" si="797"/>
        <v>2270</v>
      </c>
      <c r="EO427" s="14">
        <f t="shared" si="798"/>
        <v>2850</v>
      </c>
      <c r="EP427" s="14">
        <f t="shared" si="799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  <c r="FF427" s="14">
        <f>INDEX(属性投放!$BP$6:$BP$85,(卡牌属性!$DU427-2)*20+卡牌属性!$DV427)</f>
        <v>50</v>
      </c>
      <c r="FG427" s="14">
        <f>INDEX(属性投放!$BP$6:$BP$85,(卡牌属性!$DU427-2)*20+卡牌属性!$DV427)</f>
        <v>50</v>
      </c>
      <c r="FH427" s="14">
        <f>INDEX(属性投放!$BP$6:$BP$85,(卡牌属性!$DU427-2)*20+卡牌属性!$DV427)</f>
        <v>50</v>
      </c>
      <c r="FI427" s="14">
        <f>INDEX(属性投放!$BP$6:$BP$85,(卡牌属性!$DU427-2)*20+卡牌属性!$DV427)</f>
        <v>50</v>
      </c>
      <c r="FJ427" s="14">
        <f>INDEX(属性投放!$BP$6:$BP$85,(卡牌属性!$DU427-2)*20+卡牌属性!$DV427)</f>
        <v>50</v>
      </c>
      <c r="FK427" s="14">
        <f>INDEX(属性投放!$BQ$6:$BQ$85,(卡牌属性!$DU427-2)*20+卡牌属性!$DV427)</f>
        <v>25</v>
      </c>
      <c r="FL427" s="14">
        <f>INDEX(属性投放!$BQ$6:$BQ$85,(卡牌属性!$DU427-2)*20+卡牌属性!$DV427)</f>
        <v>25</v>
      </c>
      <c r="FM427" s="14">
        <f>INDEX(属性投放!$BQ$6:$BQ$85,(卡牌属性!$DU427-2)*20+卡牌属性!$DV427)</f>
        <v>25</v>
      </c>
      <c r="FN427" s="14">
        <f>INDEX(属性投放!$BQ$6:$BQ$85,(卡牌属性!$DU427-2)*20+卡牌属性!$DV427)</f>
        <v>25</v>
      </c>
      <c r="FO427" s="14">
        <f>INDEX(属性投放!$BQ$6:$BQ$85,(卡牌属性!$DU427-2)*20+卡牌属性!$DV427)</f>
        <v>25</v>
      </c>
      <c r="FP427" s="14">
        <f>INDEX(属性投放!$BR$6:$BR$85,(卡牌属性!$DU427-2)*20+卡牌属性!$DV427)</f>
        <v>500</v>
      </c>
      <c r="FQ427" s="14">
        <f>INDEX(属性投放!$BR$6:$BR$85,(卡牌属性!$DU427-2)*20+卡牌属性!$DV427)</f>
        <v>500</v>
      </c>
      <c r="FR427" s="14">
        <f>INDEX(属性投放!$BR$6:$BR$85,(卡牌属性!$DU427-2)*20+卡牌属性!$DV427)</f>
        <v>500</v>
      </c>
      <c r="FS427" s="14">
        <f>INDEX(属性投放!$BR$6:$BR$85,(卡牌属性!$DU427-2)*20+卡牌属性!$DV427)</f>
        <v>500</v>
      </c>
      <c r="FT427" s="14">
        <f>INDEX(属性投放!$BR$6:$BR$85,(卡牌属性!$DU427-2)*20+卡牌属性!$DV427)</f>
        <v>500</v>
      </c>
    </row>
    <row r="428" spans="31:176" ht="16.5" x14ac:dyDescent="0.2">
      <c r="AE428" s="13">
        <v>424</v>
      </c>
      <c r="AF428" s="13">
        <f t="shared" si="750"/>
        <v>22</v>
      </c>
      <c r="AG428" s="13">
        <f t="shared" si="735"/>
        <v>3</v>
      </c>
      <c r="AH428" s="14">
        <f t="shared" si="736"/>
        <v>1101030</v>
      </c>
      <c r="AI428" s="14" t="str">
        <f t="shared" si="737"/>
        <v>卢天佑4突</v>
      </c>
      <c r="AJ428" s="25" t="s">
        <v>162</v>
      </c>
      <c r="AK428" s="14">
        <v>105</v>
      </c>
      <c r="AL428" s="14">
        <f t="shared" si="738"/>
        <v>4</v>
      </c>
      <c r="AM428" s="14">
        <f>INDEX(属性投放!$DE$6:$DE$85,(卡牌属性!AG428-2)*20+卡牌属性!AL428)</f>
        <v>440</v>
      </c>
      <c r="AN428" s="14">
        <f t="shared" si="779"/>
        <v>440</v>
      </c>
      <c r="AO428" s="14">
        <f t="shared" si="779"/>
        <v>440</v>
      </c>
      <c r="AP428" s="14">
        <f t="shared" si="779"/>
        <v>440</v>
      </c>
      <c r="AQ428" s="14">
        <f t="shared" si="779"/>
        <v>440</v>
      </c>
      <c r="AR428" s="14">
        <f>INDEX(属性投放!$DF$6:$DF$85,(卡牌属性!AG428-2)*20+卡牌属性!AL428)</f>
        <v>176</v>
      </c>
      <c r="AS428" s="14">
        <f t="shared" si="780"/>
        <v>176</v>
      </c>
      <c r="AT428" s="14">
        <f t="shared" si="780"/>
        <v>176</v>
      </c>
      <c r="AU428" s="14">
        <f t="shared" si="780"/>
        <v>176</v>
      </c>
      <c r="AV428" s="14">
        <f t="shared" si="780"/>
        <v>176</v>
      </c>
      <c r="AW428" s="14">
        <f>INDEX(属性投放!$DG$6:$DG$85,(卡牌属性!AG428-2)*20+卡牌属性!AL428)</f>
        <v>2100</v>
      </c>
      <c r="AX428" s="14">
        <f t="shared" si="781"/>
        <v>2100</v>
      </c>
      <c r="AY428" s="14">
        <f t="shared" si="781"/>
        <v>2100</v>
      </c>
      <c r="AZ428" s="14">
        <f t="shared" si="781"/>
        <v>2100</v>
      </c>
      <c r="BA428" s="14">
        <f t="shared" si="781"/>
        <v>2100</v>
      </c>
      <c r="BB428" s="14">
        <f>INDEX(属性投放!$DK$6:$DK$85,(卡牌属性!AG428-2)*20+卡牌属性!AL428)</f>
        <v>32</v>
      </c>
      <c r="BC428" s="14">
        <f t="shared" si="782"/>
        <v>32</v>
      </c>
      <c r="BD428" s="14">
        <f t="shared" si="782"/>
        <v>32</v>
      </c>
      <c r="BE428" s="14">
        <f t="shared" si="782"/>
        <v>32</v>
      </c>
      <c r="BF428" s="14">
        <f t="shared" si="782"/>
        <v>32</v>
      </c>
      <c r="BG428" s="14">
        <f>INDEX(属性投放!$DL$6:$DL$85,(卡牌属性!AG428-2)*20+卡牌属性!AL428)</f>
        <v>16</v>
      </c>
      <c r="BH428" s="14">
        <f t="shared" si="783"/>
        <v>16</v>
      </c>
      <c r="BI428" s="14">
        <f t="shared" si="783"/>
        <v>16</v>
      </c>
      <c r="BJ428" s="14">
        <f t="shared" si="783"/>
        <v>16</v>
      </c>
      <c r="BK428" s="14">
        <f t="shared" si="783"/>
        <v>16</v>
      </c>
      <c r="BL428" s="14">
        <f>INDEX(属性投放!$DM$6:$DM$85,(卡牌属性!AG428-2)*20+卡牌属性!AL428)</f>
        <v>160</v>
      </c>
      <c r="BM428" s="14">
        <f t="shared" si="784"/>
        <v>160</v>
      </c>
      <c r="BN428" s="14">
        <f t="shared" si="784"/>
        <v>160</v>
      </c>
      <c r="BO428" s="14">
        <f t="shared" si="784"/>
        <v>160</v>
      </c>
      <c r="BP428" s="14">
        <f t="shared" si="784"/>
        <v>160</v>
      </c>
      <c r="BU428" s="13">
        <v>424</v>
      </c>
      <c r="BV428" s="13">
        <f t="shared" si="739"/>
        <v>22</v>
      </c>
      <c r="BW428" s="14">
        <f t="shared" si="740"/>
        <v>2</v>
      </c>
      <c r="BX428" s="14">
        <f t="shared" si="741"/>
        <v>1102050</v>
      </c>
      <c r="BY428" s="14" t="str">
        <f t="shared" si="742"/>
        <v>柠檬精4突</v>
      </c>
      <c r="BZ428" s="25" t="s">
        <v>162</v>
      </c>
      <c r="CA428" s="14">
        <v>2</v>
      </c>
      <c r="CB428" s="14">
        <f t="shared" si="743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674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674</v>
      </c>
      <c r="CN428" s="14">
        <f>INDEX(属性投放!$BD$6:$BD$85,(BW428-2)*20+CB428)</f>
        <v>80</v>
      </c>
      <c r="CQ428" s="13">
        <v>424</v>
      </c>
      <c r="CR428" s="13">
        <f t="shared" si="751"/>
        <v>9</v>
      </c>
      <c r="CS428" s="13">
        <f t="shared" si="752"/>
        <v>8</v>
      </c>
      <c r="CT428" s="14">
        <f t="shared" si="753"/>
        <v>3</v>
      </c>
      <c r="CU428" s="14">
        <f t="shared" si="754"/>
        <v>1102009</v>
      </c>
      <c r="CV428" s="14" t="str">
        <f>INDEX($O$6:$O$36,CR428)&amp;"-"&amp;INDEX(属性投放!$AB$7:$AB$36,CX428)&amp;"-魂火-"&amp;CZ428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701</v>
      </c>
      <c r="CZ428" s="14">
        <f>INDEX(属性投放!$AM$7:$AM$58,CS428)</f>
        <v>1</v>
      </c>
      <c r="DA428" s="14">
        <f t="shared" si="744"/>
        <v>8</v>
      </c>
      <c r="DB428" s="14">
        <f>INDEX(属性投放!$AN$7:$AN$58,DA428)</f>
        <v>40</v>
      </c>
      <c r="DC428" s="14" t="s">
        <v>702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703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704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5"/>
        <v>1102050</v>
      </c>
      <c r="DQ428" s="14" t="str">
        <f t="shared" si="746"/>
        <v>柠檬精4突</v>
      </c>
      <c r="DR428" s="14">
        <f t="shared" si="755"/>
        <v>2</v>
      </c>
      <c r="DS428" s="14">
        <f t="shared" si="756"/>
        <v>3</v>
      </c>
      <c r="DT428" s="14">
        <f t="shared" si="757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85"/>
        <v>296</v>
      </c>
      <c r="EC428" s="14">
        <f t="shared" si="786"/>
        <v>345</v>
      </c>
      <c r="ED428" s="14">
        <f t="shared" si="787"/>
        <v>414</v>
      </c>
      <c r="EE428" s="14">
        <f t="shared" si="788"/>
        <v>414</v>
      </c>
      <c r="EF428" s="14">
        <f t="shared" si="789"/>
        <v>487</v>
      </c>
      <c r="EG428" s="14">
        <f t="shared" si="790"/>
        <v>145</v>
      </c>
      <c r="EH428" s="14">
        <f t="shared" si="791"/>
        <v>170</v>
      </c>
      <c r="EI428" s="14">
        <f t="shared" si="792"/>
        <v>170</v>
      </c>
      <c r="EJ428" s="14">
        <f t="shared" si="793"/>
        <v>199</v>
      </c>
      <c r="EK428" s="14">
        <f t="shared" si="794"/>
        <v>228</v>
      </c>
      <c r="EL428" s="14">
        <f t="shared" si="795"/>
        <v>3240</v>
      </c>
      <c r="EM428" s="14">
        <f t="shared" si="796"/>
        <v>3770</v>
      </c>
      <c r="EN428" s="14">
        <f t="shared" si="797"/>
        <v>3770</v>
      </c>
      <c r="EO428" s="14">
        <f t="shared" si="798"/>
        <v>4550</v>
      </c>
      <c r="EP428" s="14">
        <f t="shared" si="799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  <c r="FF428" s="14">
        <f>INDEX(属性投放!$BP$6:$BP$85,(卡牌属性!$DU428-2)*20+卡牌属性!$DV428)</f>
        <v>60</v>
      </c>
      <c r="FG428" s="14">
        <f>INDEX(属性投放!$BP$6:$BP$85,(卡牌属性!$DU428-2)*20+卡牌属性!$DV428)</f>
        <v>60</v>
      </c>
      <c r="FH428" s="14">
        <f>INDEX(属性投放!$BP$6:$BP$85,(卡牌属性!$DU428-2)*20+卡牌属性!$DV428)</f>
        <v>60</v>
      </c>
      <c r="FI428" s="14">
        <f>INDEX(属性投放!$BP$6:$BP$85,(卡牌属性!$DU428-2)*20+卡牌属性!$DV428)</f>
        <v>60</v>
      </c>
      <c r="FJ428" s="14">
        <f>INDEX(属性投放!$BP$6:$BP$85,(卡牌属性!$DU428-2)*20+卡牌属性!$DV428)</f>
        <v>60</v>
      </c>
      <c r="FK428" s="14">
        <f>INDEX(属性投放!$BQ$6:$BQ$85,(卡牌属性!$DU428-2)*20+卡牌属性!$DV428)</f>
        <v>30</v>
      </c>
      <c r="FL428" s="14">
        <f>INDEX(属性投放!$BQ$6:$BQ$85,(卡牌属性!$DU428-2)*20+卡牌属性!$DV428)</f>
        <v>30</v>
      </c>
      <c r="FM428" s="14">
        <f>INDEX(属性投放!$BQ$6:$BQ$85,(卡牌属性!$DU428-2)*20+卡牌属性!$DV428)</f>
        <v>30</v>
      </c>
      <c r="FN428" s="14">
        <f>INDEX(属性投放!$BQ$6:$BQ$85,(卡牌属性!$DU428-2)*20+卡牌属性!$DV428)</f>
        <v>30</v>
      </c>
      <c r="FO428" s="14">
        <f>INDEX(属性投放!$BQ$6:$BQ$85,(卡牌属性!$DU428-2)*20+卡牌属性!$DV428)</f>
        <v>30</v>
      </c>
      <c r="FP428" s="14">
        <f>INDEX(属性投放!$BR$6:$BR$85,(卡牌属性!$DU428-2)*20+卡牌属性!$DV428)</f>
        <v>600</v>
      </c>
      <c r="FQ428" s="14">
        <f>INDEX(属性投放!$BR$6:$BR$85,(卡牌属性!$DU428-2)*20+卡牌属性!$DV428)</f>
        <v>600</v>
      </c>
      <c r="FR428" s="14">
        <f>INDEX(属性投放!$BR$6:$BR$85,(卡牌属性!$DU428-2)*20+卡牌属性!$DV428)</f>
        <v>600</v>
      </c>
      <c r="FS428" s="14">
        <f>INDEX(属性投放!$BR$6:$BR$85,(卡牌属性!$DU428-2)*20+卡牌属性!$DV428)</f>
        <v>600</v>
      </c>
      <c r="FT428" s="14">
        <f>INDEX(属性投放!$BR$6:$BR$85,(卡牌属性!$DU428-2)*20+卡牌属性!$DV428)</f>
        <v>600</v>
      </c>
    </row>
    <row r="429" spans="31:176" ht="16.5" x14ac:dyDescent="0.2">
      <c r="AE429" s="13">
        <v>425</v>
      </c>
      <c r="AF429" s="13">
        <f t="shared" si="750"/>
        <v>22</v>
      </c>
      <c r="AG429" s="13">
        <f t="shared" si="735"/>
        <v>3</v>
      </c>
      <c r="AH429" s="14">
        <f t="shared" si="736"/>
        <v>1101030</v>
      </c>
      <c r="AI429" s="14" t="str">
        <f t="shared" si="737"/>
        <v>卢天佑5突</v>
      </c>
      <c r="AJ429" s="25" t="s">
        <v>162</v>
      </c>
      <c r="AK429" s="14">
        <v>106</v>
      </c>
      <c r="AL429" s="14">
        <f t="shared" si="738"/>
        <v>5</v>
      </c>
      <c r="AM429" s="14">
        <f>INDEX(属性投放!$DE$6:$DE$85,(卡牌属性!AG429-2)*20+卡牌属性!AL429)</f>
        <v>531</v>
      </c>
      <c r="AN429" s="14">
        <f t="shared" si="779"/>
        <v>531</v>
      </c>
      <c r="AO429" s="14">
        <f t="shared" si="779"/>
        <v>531</v>
      </c>
      <c r="AP429" s="14">
        <f t="shared" si="779"/>
        <v>531</v>
      </c>
      <c r="AQ429" s="14">
        <f t="shared" si="779"/>
        <v>531</v>
      </c>
      <c r="AR429" s="14">
        <f>INDEX(属性投放!$DF$6:$DF$85,(卡牌属性!AG429-2)*20+卡牌属性!AL429)</f>
        <v>222</v>
      </c>
      <c r="AS429" s="14">
        <f t="shared" si="780"/>
        <v>222</v>
      </c>
      <c r="AT429" s="14">
        <f t="shared" si="780"/>
        <v>222</v>
      </c>
      <c r="AU429" s="14">
        <f t="shared" si="780"/>
        <v>222</v>
      </c>
      <c r="AV429" s="14">
        <f t="shared" si="780"/>
        <v>222</v>
      </c>
      <c r="AW429" s="14">
        <f>INDEX(属性投放!$DG$6:$DG$85,(卡牌属性!AG429-2)*20+卡牌属性!AL429)</f>
        <v>2555</v>
      </c>
      <c r="AX429" s="14">
        <f t="shared" si="781"/>
        <v>2555</v>
      </c>
      <c r="AY429" s="14">
        <f t="shared" si="781"/>
        <v>2555</v>
      </c>
      <c r="AZ429" s="14">
        <f t="shared" si="781"/>
        <v>2555</v>
      </c>
      <c r="BA429" s="14">
        <f t="shared" si="781"/>
        <v>2555</v>
      </c>
      <c r="BB429" s="14">
        <f>INDEX(属性投放!$DK$6:$DK$85,(卡牌属性!AG429-2)*20+卡牌属性!AL429)</f>
        <v>32</v>
      </c>
      <c r="BC429" s="14">
        <f t="shared" si="782"/>
        <v>32</v>
      </c>
      <c r="BD429" s="14">
        <f t="shared" si="782"/>
        <v>32</v>
      </c>
      <c r="BE429" s="14">
        <f t="shared" si="782"/>
        <v>32</v>
      </c>
      <c r="BF429" s="14">
        <f t="shared" si="782"/>
        <v>32</v>
      </c>
      <c r="BG429" s="14">
        <f>INDEX(属性投放!$DL$6:$DL$85,(卡牌属性!AG429-2)*20+卡牌属性!AL429)</f>
        <v>16</v>
      </c>
      <c r="BH429" s="14">
        <f t="shared" si="783"/>
        <v>16</v>
      </c>
      <c r="BI429" s="14">
        <f t="shared" si="783"/>
        <v>16</v>
      </c>
      <c r="BJ429" s="14">
        <f t="shared" si="783"/>
        <v>16</v>
      </c>
      <c r="BK429" s="14">
        <f t="shared" si="783"/>
        <v>16</v>
      </c>
      <c r="BL429" s="14">
        <f>INDEX(属性投放!$DM$6:$DM$85,(卡牌属性!AG429-2)*20+卡牌属性!AL429)</f>
        <v>160</v>
      </c>
      <c r="BM429" s="14">
        <f t="shared" si="784"/>
        <v>160</v>
      </c>
      <c r="BN429" s="14">
        <f t="shared" si="784"/>
        <v>160</v>
      </c>
      <c r="BO429" s="14">
        <f t="shared" si="784"/>
        <v>160</v>
      </c>
      <c r="BP429" s="14">
        <f t="shared" si="784"/>
        <v>160</v>
      </c>
      <c r="BU429" s="13">
        <v>425</v>
      </c>
      <c r="BV429" s="13">
        <f t="shared" si="739"/>
        <v>22</v>
      </c>
      <c r="BW429" s="14">
        <f t="shared" si="740"/>
        <v>2</v>
      </c>
      <c r="BX429" s="14">
        <f t="shared" si="741"/>
        <v>1102050</v>
      </c>
      <c r="BY429" s="14" t="str">
        <f t="shared" si="742"/>
        <v>柠檬精5突</v>
      </c>
      <c r="BZ429" s="25" t="s">
        <v>162</v>
      </c>
      <c r="CA429" s="14">
        <v>2</v>
      </c>
      <c r="CB429" s="14">
        <f t="shared" si="743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674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674</v>
      </c>
      <c r="CN429" s="14">
        <f>INDEX(属性投放!$BD$6:$BD$85,(BW429-2)*20+CB429)</f>
        <v>80</v>
      </c>
      <c r="CQ429" s="13">
        <v>425</v>
      </c>
      <c r="CR429" s="13">
        <f t="shared" si="751"/>
        <v>9</v>
      </c>
      <c r="CS429" s="13">
        <f t="shared" si="752"/>
        <v>9</v>
      </c>
      <c r="CT429" s="14">
        <f t="shared" si="753"/>
        <v>3</v>
      </c>
      <c r="CU429" s="14">
        <f t="shared" si="754"/>
        <v>1102009</v>
      </c>
      <c r="CV429" s="14" t="str">
        <f>INDEX($O$6:$O$36,CR429)&amp;"-"&amp;INDEX(属性投放!$AB$7:$AB$36,CX429)&amp;"-魂火-"&amp;CZ429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701</v>
      </c>
      <c r="CZ429" s="14">
        <f>INDEX(属性投放!$AM$7:$AM$58,CS429)</f>
        <v>2</v>
      </c>
      <c r="DA429" s="14">
        <f t="shared" si="744"/>
        <v>9</v>
      </c>
      <c r="DB429" s="14">
        <f>INDEX(属性投放!$AN$7:$AN$58,DA429)</f>
        <v>42</v>
      </c>
      <c r="DC429" s="14" t="s">
        <v>702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703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704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5"/>
        <v>1102050</v>
      </c>
      <c r="DQ429" s="14" t="str">
        <f t="shared" si="746"/>
        <v>柠檬精5突</v>
      </c>
      <c r="DR429" s="14">
        <f t="shared" si="755"/>
        <v>2</v>
      </c>
      <c r="DS429" s="14">
        <f t="shared" si="756"/>
        <v>3</v>
      </c>
      <c r="DT429" s="14">
        <f t="shared" si="757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85"/>
        <v>416</v>
      </c>
      <c r="EC429" s="14">
        <f t="shared" si="786"/>
        <v>485</v>
      </c>
      <c r="ED429" s="14">
        <f t="shared" si="787"/>
        <v>574</v>
      </c>
      <c r="EE429" s="14">
        <f t="shared" si="788"/>
        <v>574</v>
      </c>
      <c r="EF429" s="14">
        <f t="shared" si="789"/>
        <v>667</v>
      </c>
      <c r="EG429" s="14">
        <f t="shared" si="790"/>
        <v>215</v>
      </c>
      <c r="EH429" s="14">
        <f t="shared" si="791"/>
        <v>250</v>
      </c>
      <c r="EI429" s="14">
        <f t="shared" si="792"/>
        <v>250</v>
      </c>
      <c r="EJ429" s="14">
        <f t="shared" si="793"/>
        <v>289</v>
      </c>
      <c r="EK429" s="14">
        <f t="shared" si="794"/>
        <v>328</v>
      </c>
      <c r="EL429" s="14">
        <f t="shared" si="795"/>
        <v>4840</v>
      </c>
      <c r="EM429" s="14">
        <f t="shared" si="796"/>
        <v>5570</v>
      </c>
      <c r="EN429" s="14">
        <f t="shared" si="797"/>
        <v>5570</v>
      </c>
      <c r="EO429" s="14">
        <f t="shared" si="798"/>
        <v>6450</v>
      </c>
      <c r="EP429" s="14">
        <f t="shared" si="799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  <c r="FF429" s="14">
        <f>INDEX(属性投放!$BP$6:$BP$85,(卡牌属性!$DU429-2)*20+卡牌属性!$DV429)</f>
        <v>80</v>
      </c>
      <c r="FG429" s="14">
        <f>INDEX(属性投放!$BP$6:$BP$85,(卡牌属性!$DU429-2)*20+卡牌属性!$DV429)</f>
        <v>80</v>
      </c>
      <c r="FH429" s="14">
        <f>INDEX(属性投放!$BP$6:$BP$85,(卡牌属性!$DU429-2)*20+卡牌属性!$DV429)</f>
        <v>80</v>
      </c>
      <c r="FI429" s="14">
        <f>INDEX(属性投放!$BP$6:$BP$85,(卡牌属性!$DU429-2)*20+卡牌属性!$DV429)</f>
        <v>80</v>
      </c>
      <c r="FJ429" s="14">
        <f>INDEX(属性投放!$BP$6:$BP$85,(卡牌属性!$DU429-2)*20+卡牌属性!$DV429)</f>
        <v>80</v>
      </c>
      <c r="FK429" s="14">
        <f>INDEX(属性投放!$BQ$6:$BQ$85,(卡牌属性!$DU429-2)*20+卡牌属性!$DV429)</f>
        <v>40</v>
      </c>
      <c r="FL429" s="14">
        <f>INDEX(属性投放!$BQ$6:$BQ$85,(卡牌属性!$DU429-2)*20+卡牌属性!$DV429)</f>
        <v>40</v>
      </c>
      <c r="FM429" s="14">
        <f>INDEX(属性投放!$BQ$6:$BQ$85,(卡牌属性!$DU429-2)*20+卡牌属性!$DV429)</f>
        <v>40</v>
      </c>
      <c r="FN429" s="14">
        <f>INDEX(属性投放!$BQ$6:$BQ$85,(卡牌属性!$DU429-2)*20+卡牌属性!$DV429)</f>
        <v>40</v>
      </c>
      <c r="FO429" s="14">
        <f>INDEX(属性投放!$BQ$6:$BQ$85,(卡牌属性!$DU429-2)*20+卡牌属性!$DV429)</f>
        <v>40</v>
      </c>
      <c r="FP429" s="14">
        <f>INDEX(属性投放!$BR$6:$BR$85,(卡牌属性!$DU429-2)*20+卡牌属性!$DV429)</f>
        <v>800</v>
      </c>
      <c r="FQ429" s="14">
        <f>INDEX(属性投放!$BR$6:$BR$85,(卡牌属性!$DU429-2)*20+卡牌属性!$DV429)</f>
        <v>800</v>
      </c>
      <c r="FR429" s="14">
        <f>INDEX(属性投放!$BR$6:$BR$85,(卡牌属性!$DU429-2)*20+卡牌属性!$DV429)</f>
        <v>800</v>
      </c>
      <c r="FS429" s="14">
        <f>INDEX(属性投放!$BR$6:$BR$85,(卡牌属性!$DU429-2)*20+卡牌属性!$DV429)</f>
        <v>800</v>
      </c>
      <c r="FT429" s="14">
        <f>INDEX(属性投放!$BR$6:$BR$85,(卡牌属性!$DU429-2)*20+卡牌属性!$DV429)</f>
        <v>800</v>
      </c>
    </row>
    <row r="430" spans="31:176" ht="16.5" x14ac:dyDescent="0.2">
      <c r="AE430" s="13">
        <v>426</v>
      </c>
      <c r="AF430" s="13">
        <f t="shared" si="750"/>
        <v>22</v>
      </c>
      <c r="AG430" s="13">
        <f t="shared" si="735"/>
        <v>3</v>
      </c>
      <c r="AH430" s="14">
        <f t="shared" si="736"/>
        <v>1101030</v>
      </c>
      <c r="AI430" s="14" t="str">
        <f t="shared" si="737"/>
        <v>卢天佑6突</v>
      </c>
      <c r="AJ430" s="25" t="s">
        <v>162</v>
      </c>
      <c r="AK430" s="14">
        <v>107</v>
      </c>
      <c r="AL430" s="14">
        <f t="shared" si="738"/>
        <v>6</v>
      </c>
      <c r="AM430" s="14">
        <f>INDEX(属性投放!$DE$6:$DE$85,(卡牌属性!AG430-2)*20+卡牌属性!AL430)</f>
        <v>622</v>
      </c>
      <c r="AN430" s="14">
        <f t="shared" si="779"/>
        <v>622</v>
      </c>
      <c r="AO430" s="14">
        <f t="shared" si="779"/>
        <v>622</v>
      </c>
      <c r="AP430" s="14">
        <f t="shared" si="779"/>
        <v>622</v>
      </c>
      <c r="AQ430" s="14">
        <f t="shared" si="779"/>
        <v>622</v>
      </c>
      <c r="AR430" s="14">
        <f>INDEX(属性投放!$DF$6:$DF$85,(卡牌属性!AG430-2)*20+卡牌属性!AL430)</f>
        <v>268</v>
      </c>
      <c r="AS430" s="14">
        <f t="shared" si="780"/>
        <v>268</v>
      </c>
      <c r="AT430" s="14">
        <f t="shared" si="780"/>
        <v>268</v>
      </c>
      <c r="AU430" s="14">
        <f t="shared" si="780"/>
        <v>268</v>
      </c>
      <c r="AV430" s="14">
        <f t="shared" si="780"/>
        <v>268</v>
      </c>
      <c r="AW430" s="14">
        <f>INDEX(属性投放!$DG$6:$DG$85,(卡牌属性!AG430-2)*20+卡牌属性!AL430)</f>
        <v>3010</v>
      </c>
      <c r="AX430" s="14">
        <f t="shared" si="781"/>
        <v>3010</v>
      </c>
      <c r="AY430" s="14">
        <f t="shared" si="781"/>
        <v>3010</v>
      </c>
      <c r="AZ430" s="14">
        <f t="shared" si="781"/>
        <v>3010</v>
      </c>
      <c r="BA430" s="14">
        <f t="shared" si="781"/>
        <v>3010</v>
      </c>
      <c r="BB430" s="14">
        <f>INDEX(属性投放!$DK$6:$DK$85,(卡牌属性!AG430-2)*20+卡牌属性!AL430)</f>
        <v>32</v>
      </c>
      <c r="BC430" s="14">
        <f t="shared" si="782"/>
        <v>32</v>
      </c>
      <c r="BD430" s="14">
        <f t="shared" si="782"/>
        <v>32</v>
      </c>
      <c r="BE430" s="14">
        <f t="shared" si="782"/>
        <v>32</v>
      </c>
      <c r="BF430" s="14">
        <f t="shared" si="782"/>
        <v>32</v>
      </c>
      <c r="BG430" s="14">
        <f>INDEX(属性投放!$DL$6:$DL$85,(卡牌属性!AG430-2)*20+卡牌属性!AL430)</f>
        <v>16</v>
      </c>
      <c r="BH430" s="14">
        <f t="shared" si="783"/>
        <v>16</v>
      </c>
      <c r="BI430" s="14">
        <f t="shared" si="783"/>
        <v>16</v>
      </c>
      <c r="BJ430" s="14">
        <f t="shared" si="783"/>
        <v>16</v>
      </c>
      <c r="BK430" s="14">
        <f t="shared" si="783"/>
        <v>16</v>
      </c>
      <c r="BL430" s="14">
        <f>INDEX(属性投放!$DM$6:$DM$85,(卡牌属性!AG430-2)*20+卡牌属性!AL430)</f>
        <v>160</v>
      </c>
      <c r="BM430" s="14">
        <f t="shared" si="784"/>
        <v>160</v>
      </c>
      <c r="BN430" s="14">
        <f t="shared" si="784"/>
        <v>160</v>
      </c>
      <c r="BO430" s="14">
        <f t="shared" si="784"/>
        <v>160</v>
      </c>
      <c r="BP430" s="14">
        <f t="shared" si="784"/>
        <v>160</v>
      </c>
      <c r="BU430" s="13">
        <v>426</v>
      </c>
      <c r="BV430" s="13">
        <f t="shared" si="739"/>
        <v>22</v>
      </c>
      <c r="BW430" s="14">
        <f t="shared" si="740"/>
        <v>2</v>
      </c>
      <c r="BX430" s="14">
        <f t="shared" si="741"/>
        <v>1102050</v>
      </c>
      <c r="BY430" s="14" t="str">
        <f t="shared" si="742"/>
        <v>柠檬精6突</v>
      </c>
      <c r="BZ430" s="25" t="s">
        <v>162</v>
      </c>
      <c r="CA430" s="14">
        <v>2</v>
      </c>
      <c r="CB430" s="14">
        <f t="shared" si="743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674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674</v>
      </c>
      <c r="CN430" s="14">
        <f>INDEX(属性投放!$BD$6:$BD$85,(BW430-2)*20+CB430)</f>
        <v>80</v>
      </c>
      <c r="CQ430" s="13">
        <v>426</v>
      </c>
      <c r="CR430" s="13">
        <f t="shared" si="751"/>
        <v>9</v>
      </c>
      <c r="CS430" s="13">
        <f t="shared" si="752"/>
        <v>10</v>
      </c>
      <c r="CT430" s="14">
        <f t="shared" si="753"/>
        <v>3</v>
      </c>
      <c r="CU430" s="14">
        <f t="shared" si="754"/>
        <v>1102009</v>
      </c>
      <c r="CV430" s="14" t="str">
        <f>INDEX($O$6:$O$36,CR430)&amp;"-"&amp;INDEX(属性投放!$AB$7:$AB$36,CX430)&amp;"-魂火-"&amp;CZ430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701</v>
      </c>
      <c r="CZ430" s="14">
        <f>INDEX(属性投放!$AM$7:$AM$58,CS430)</f>
        <v>1</v>
      </c>
      <c r="DA430" s="14">
        <f t="shared" si="744"/>
        <v>10</v>
      </c>
      <c r="DB430" s="14">
        <f>INDEX(属性投放!$AN$7:$AN$58,DA430)</f>
        <v>45</v>
      </c>
      <c r="DC430" s="14" t="s">
        <v>702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703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704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5"/>
        <v>1102050</v>
      </c>
      <c r="DQ430" s="14" t="str">
        <f t="shared" si="746"/>
        <v>柠檬精6突</v>
      </c>
      <c r="DR430" s="14">
        <f t="shared" si="755"/>
        <v>2</v>
      </c>
      <c r="DS430" s="14">
        <f t="shared" si="756"/>
        <v>3</v>
      </c>
      <c r="DT430" s="14">
        <f t="shared" si="757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85"/>
        <v>538</v>
      </c>
      <c r="EC430" s="14">
        <f t="shared" si="786"/>
        <v>621</v>
      </c>
      <c r="ED430" s="14">
        <f t="shared" si="787"/>
        <v>724</v>
      </c>
      <c r="EE430" s="14">
        <f t="shared" si="788"/>
        <v>724</v>
      </c>
      <c r="EF430" s="14">
        <f t="shared" si="789"/>
        <v>831</v>
      </c>
      <c r="EG430" s="14">
        <f t="shared" si="790"/>
        <v>283</v>
      </c>
      <c r="EH430" s="14">
        <f t="shared" si="791"/>
        <v>325</v>
      </c>
      <c r="EI430" s="14">
        <f t="shared" si="792"/>
        <v>325</v>
      </c>
      <c r="EJ430" s="14">
        <f t="shared" si="793"/>
        <v>371</v>
      </c>
      <c r="EK430" s="14">
        <f t="shared" si="794"/>
        <v>417</v>
      </c>
      <c r="EL430" s="14">
        <f t="shared" si="795"/>
        <v>6340</v>
      </c>
      <c r="EM430" s="14">
        <f t="shared" si="796"/>
        <v>7210</v>
      </c>
      <c r="EN430" s="14">
        <f t="shared" si="797"/>
        <v>7210</v>
      </c>
      <c r="EO430" s="14">
        <f t="shared" si="798"/>
        <v>8160</v>
      </c>
      <c r="EP430" s="14">
        <f t="shared" si="799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  <c r="FF430" s="14">
        <f>INDEX(属性投放!$BP$6:$BP$85,(卡牌属性!$DU430-2)*20+卡牌属性!$DV430)</f>
        <v>100</v>
      </c>
      <c r="FG430" s="14">
        <f>INDEX(属性投放!$BP$6:$BP$85,(卡牌属性!$DU430-2)*20+卡牌属性!$DV430)</f>
        <v>100</v>
      </c>
      <c r="FH430" s="14">
        <f>INDEX(属性投放!$BP$6:$BP$85,(卡牌属性!$DU430-2)*20+卡牌属性!$DV430)</f>
        <v>100</v>
      </c>
      <c r="FI430" s="14">
        <f>INDEX(属性投放!$BP$6:$BP$85,(卡牌属性!$DU430-2)*20+卡牌属性!$DV430)</f>
        <v>100</v>
      </c>
      <c r="FJ430" s="14">
        <f>INDEX(属性投放!$BP$6:$BP$85,(卡牌属性!$DU430-2)*20+卡牌属性!$DV430)</f>
        <v>100</v>
      </c>
      <c r="FK430" s="14">
        <f>INDEX(属性投放!$BQ$6:$BQ$85,(卡牌属性!$DU430-2)*20+卡牌属性!$DV430)</f>
        <v>50</v>
      </c>
      <c r="FL430" s="14">
        <f>INDEX(属性投放!$BQ$6:$BQ$85,(卡牌属性!$DU430-2)*20+卡牌属性!$DV430)</f>
        <v>50</v>
      </c>
      <c r="FM430" s="14">
        <f>INDEX(属性投放!$BQ$6:$BQ$85,(卡牌属性!$DU430-2)*20+卡牌属性!$DV430)</f>
        <v>50</v>
      </c>
      <c r="FN430" s="14">
        <f>INDEX(属性投放!$BQ$6:$BQ$85,(卡牌属性!$DU430-2)*20+卡牌属性!$DV430)</f>
        <v>50</v>
      </c>
      <c r="FO430" s="14">
        <f>INDEX(属性投放!$BQ$6:$BQ$85,(卡牌属性!$DU430-2)*20+卡牌属性!$DV430)</f>
        <v>50</v>
      </c>
      <c r="FP430" s="14">
        <f>INDEX(属性投放!$BR$6:$BR$85,(卡牌属性!$DU430-2)*20+卡牌属性!$DV430)</f>
        <v>1000</v>
      </c>
      <c r="FQ430" s="14">
        <f>INDEX(属性投放!$BR$6:$BR$85,(卡牌属性!$DU430-2)*20+卡牌属性!$DV430)</f>
        <v>1000</v>
      </c>
      <c r="FR430" s="14">
        <f>INDEX(属性投放!$BR$6:$BR$85,(卡牌属性!$DU430-2)*20+卡牌属性!$DV430)</f>
        <v>1000</v>
      </c>
      <c r="FS430" s="14">
        <f>INDEX(属性投放!$BR$6:$BR$85,(卡牌属性!$DU430-2)*20+卡牌属性!$DV430)</f>
        <v>1000</v>
      </c>
      <c r="FT430" s="14">
        <f>INDEX(属性投放!$BR$6:$BR$85,(卡牌属性!$DU430-2)*20+卡牌属性!$DV430)</f>
        <v>1000</v>
      </c>
    </row>
    <row r="431" spans="31:176" ht="16.5" x14ac:dyDescent="0.2">
      <c r="AE431" s="13">
        <v>427</v>
      </c>
      <c r="AF431" s="13">
        <f t="shared" si="750"/>
        <v>22</v>
      </c>
      <c r="AG431" s="13">
        <f t="shared" si="735"/>
        <v>3</v>
      </c>
      <c r="AH431" s="14">
        <f t="shared" si="736"/>
        <v>1101030</v>
      </c>
      <c r="AI431" s="14" t="str">
        <f t="shared" si="737"/>
        <v>卢天佑7突</v>
      </c>
      <c r="AJ431" s="25" t="s">
        <v>162</v>
      </c>
      <c r="AK431" s="14">
        <v>108</v>
      </c>
      <c r="AL431" s="14">
        <f t="shared" si="738"/>
        <v>7</v>
      </c>
      <c r="AM431" s="14">
        <f>INDEX(属性投放!$DE$6:$DE$85,(卡牌属性!AG431-2)*20+卡牌属性!AL431)</f>
        <v>1513</v>
      </c>
      <c r="AN431" s="14">
        <f t="shared" si="779"/>
        <v>1513</v>
      </c>
      <c r="AO431" s="14">
        <f t="shared" si="779"/>
        <v>1513</v>
      </c>
      <c r="AP431" s="14">
        <f t="shared" si="779"/>
        <v>1513</v>
      </c>
      <c r="AQ431" s="14">
        <f t="shared" si="779"/>
        <v>1513</v>
      </c>
      <c r="AR431" s="14">
        <f>INDEX(属性投放!$DF$6:$DF$85,(卡牌属性!AG431-2)*20+卡牌属性!AL431)</f>
        <v>714</v>
      </c>
      <c r="AS431" s="14">
        <f t="shared" si="780"/>
        <v>714</v>
      </c>
      <c r="AT431" s="14">
        <f t="shared" si="780"/>
        <v>714</v>
      </c>
      <c r="AU431" s="14">
        <f t="shared" si="780"/>
        <v>714</v>
      </c>
      <c r="AV431" s="14">
        <f t="shared" si="780"/>
        <v>714</v>
      </c>
      <c r="AW431" s="14">
        <f>INDEX(属性投放!$DG$6:$DG$85,(卡牌属性!AG431-2)*20+卡牌属性!AL431)</f>
        <v>7465</v>
      </c>
      <c r="AX431" s="14">
        <f t="shared" si="781"/>
        <v>7465</v>
      </c>
      <c r="AY431" s="14">
        <f t="shared" si="781"/>
        <v>7465</v>
      </c>
      <c r="AZ431" s="14">
        <f t="shared" si="781"/>
        <v>7465</v>
      </c>
      <c r="BA431" s="14">
        <f t="shared" si="781"/>
        <v>7465</v>
      </c>
      <c r="BB431" s="14">
        <f>INDEX(属性投放!$DK$6:$DK$85,(卡牌属性!AG431-2)*20+卡牌属性!AL431)</f>
        <v>52</v>
      </c>
      <c r="BC431" s="14">
        <f t="shared" si="782"/>
        <v>52</v>
      </c>
      <c r="BD431" s="14">
        <f t="shared" si="782"/>
        <v>52</v>
      </c>
      <c r="BE431" s="14">
        <f t="shared" si="782"/>
        <v>52</v>
      </c>
      <c r="BF431" s="14">
        <f t="shared" si="782"/>
        <v>52</v>
      </c>
      <c r="BG431" s="14">
        <f>INDEX(属性投放!$DL$6:$DL$85,(卡牌属性!AG431-2)*20+卡牌属性!AL431)</f>
        <v>26</v>
      </c>
      <c r="BH431" s="14">
        <f t="shared" si="783"/>
        <v>26</v>
      </c>
      <c r="BI431" s="14">
        <f t="shared" si="783"/>
        <v>26</v>
      </c>
      <c r="BJ431" s="14">
        <f t="shared" si="783"/>
        <v>26</v>
      </c>
      <c r="BK431" s="14">
        <f t="shared" si="783"/>
        <v>26</v>
      </c>
      <c r="BL431" s="14">
        <f>INDEX(属性投放!$DM$6:$DM$85,(卡牌属性!AG431-2)*20+卡牌属性!AL431)</f>
        <v>260</v>
      </c>
      <c r="BM431" s="14">
        <f t="shared" si="784"/>
        <v>260</v>
      </c>
      <c r="BN431" s="14">
        <f t="shared" si="784"/>
        <v>260</v>
      </c>
      <c r="BO431" s="14">
        <f t="shared" si="784"/>
        <v>260</v>
      </c>
      <c r="BP431" s="14">
        <f t="shared" si="784"/>
        <v>260</v>
      </c>
      <c r="BU431" s="13">
        <v>427</v>
      </c>
      <c r="BV431" s="13">
        <f t="shared" si="739"/>
        <v>22</v>
      </c>
      <c r="BW431" s="14">
        <f t="shared" si="740"/>
        <v>2</v>
      </c>
      <c r="BX431" s="14">
        <f t="shared" si="741"/>
        <v>1102050</v>
      </c>
      <c r="BY431" s="14" t="str">
        <f t="shared" si="742"/>
        <v>柠檬精7突</v>
      </c>
      <c r="BZ431" s="25" t="s">
        <v>162</v>
      </c>
      <c r="CA431" s="14">
        <v>2</v>
      </c>
      <c r="CB431" s="14">
        <f t="shared" si="743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674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674</v>
      </c>
      <c r="CN431" s="14">
        <f>INDEX(属性投放!$BD$6:$BD$85,(BW431-2)*20+CB431)</f>
        <v>100</v>
      </c>
      <c r="CQ431" s="13">
        <v>427</v>
      </c>
      <c r="CR431" s="13">
        <f t="shared" si="751"/>
        <v>9</v>
      </c>
      <c r="CS431" s="13">
        <f t="shared" si="752"/>
        <v>11</v>
      </c>
      <c r="CT431" s="14">
        <f t="shared" si="753"/>
        <v>3</v>
      </c>
      <c r="CU431" s="14">
        <f t="shared" si="754"/>
        <v>1102009</v>
      </c>
      <c r="CV431" s="14" t="str">
        <f>INDEX($O$6:$O$36,CR431)&amp;"-"&amp;INDEX(属性投放!$AB$7:$AB$36,CX431)&amp;"-魂火-"&amp;CZ431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701</v>
      </c>
      <c r="CZ431" s="14">
        <f>INDEX(属性投放!$AM$7:$AM$58,CS431)</f>
        <v>2</v>
      </c>
      <c r="DA431" s="14">
        <f t="shared" si="744"/>
        <v>11</v>
      </c>
      <c r="DB431" s="14">
        <f>INDEX(属性投放!$AN$7:$AN$58,DA431)</f>
        <v>47</v>
      </c>
      <c r="DC431" s="14" t="s">
        <v>702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703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704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5"/>
        <v>1102050</v>
      </c>
      <c r="DQ431" s="14" t="str">
        <f t="shared" si="746"/>
        <v>柠檬精7突</v>
      </c>
      <c r="DR431" s="14">
        <f t="shared" si="755"/>
        <v>2</v>
      </c>
      <c r="DS431" s="14">
        <f t="shared" si="756"/>
        <v>3</v>
      </c>
      <c r="DT431" s="14">
        <f t="shared" si="757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85"/>
        <v>668</v>
      </c>
      <c r="EC431" s="14">
        <f t="shared" si="786"/>
        <v>761</v>
      </c>
      <c r="ED431" s="14">
        <f t="shared" si="787"/>
        <v>874</v>
      </c>
      <c r="EE431" s="14">
        <f t="shared" si="788"/>
        <v>874</v>
      </c>
      <c r="EF431" s="14">
        <f t="shared" si="789"/>
        <v>991</v>
      </c>
      <c r="EG431" s="14">
        <f t="shared" si="790"/>
        <v>353</v>
      </c>
      <c r="EH431" s="14">
        <f t="shared" si="791"/>
        <v>400</v>
      </c>
      <c r="EI431" s="14">
        <f t="shared" si="792"/>
        <v>400</v>
      </c>
      <c r="EJ431" s="14">
        <f t="shared" si="793"/>
        <v>451</v>
      </c>
      <c r="EK431" s="14">
        <f t="shared" si="794"/>
        <v>502</v>
      </c>
      <c r="EL431" s="14">
        <f t="shared" si="795"/>
        <v>7840</v>
      </c>
      <c r="EM431" s="14">
        <f t="shared" si="796"/>
        <v>8810</v>
      </c>
      <c r="EN431" s="14">
        <f t="shared" si="797"/>
        <v>8810</v>
      </c>
      <c r="EO431" s="14">
        <f t="shared" si="798"/>
        <v>9810</v>
      </c>
      <c r="EP431" s="14">
        <f t="shared" si="799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  <c r="FF431" s="14">
        <f>INDEX(属性投放!$BP$6:$BP$85,(卡牌属性!$DU431-2)*20+卡牌属性!$DV431)</f>
        <v>100</v>
      </c>
      <c r="FG431" s="14">
        <f>INDEX(属性投放!$BP$6:$BP$85,(卡牌属性!$DU431-2)*20+卡牌属性!$DV431)</f>
        <v>100</v>
      </c>
      <c r="FH431" s="14">
        <f>INDEX(属性投放!$BP$6:$BP$85,(卡牌属性!$DU431-2)*20+卡牌属性!$DV431)</f>
        <v>100</v>
      </c>
      <c r="FI431" s="14">
        <f>INDEX(属性投放!$BP$6:$BP$85,(卡牌属性!$DU431-2)*20+卡牌属性!$DV431)</f>
        <v>100</v>
      </c>
      <c r="FJ431" s="14">
        <f>INDEX(属性投放!$BP$6:$BP$85,(卡牌属性!$DU431-2)*20+卡牌属性!$DV431)</f>
        <v>100</v>
      </c>
      <c r="FK431" s="14">
        <f>INDEX(属性投放!$BQ$6:$BQ$85,(卡牌属性!$DU431-2)*20+卡牌属性!$DV431)</f>
        <v>50</v>
      </c>
      <c r="FL431" s="14">
        <f>INDEX(属性投放!$BQ$6:$BQ$85,(卡牌属性!$DU431-2)*20+卡牌属性!$DV431)</f>
        <v>50</v>
      </c>
      <c r="FM431" s="14">
        <f>INDEX(属性投放!$BQ$6:$BQ$85,(卡牌属性!$DU431-2)*20+卡牌属性!$DV431)</f>
        <v>50</v>
      </c>
      <c r="FN431" s="14">
        <f>INDEX(属性投放!$BQ$6:$BQ$85,(卡牌属性!$DU431-2)*20+卡牌属性!$DV431)</f>
        <v>50</v>
      </c>
      <c r="FO431" s="14">
        <f>INDEX(属性投放!$BQ$6:$BQ$85,(卡牌属性!$DU431-2)*20+卡牌属性!$DV431)</f>
        <v>50</v>
      </c>
      <c r="FP431" s="14">
        <f>INDEX(属性投放!$BR$6:$BR$85,(卡牌属性!$DU431-2)*20+卡牌属性!$DV431)</f>
        <v>1000</v>
      </c>
      <c r="FQ431" s="14">
        <f>INDEX(属性投放!$BR$6:$BR$85,(卡牌属性!$DU431-2)*20+卡牌属性!$DV431)</f>
        <v>1000</v>
      </c>
      <c r="FR431" s="14">
        <f>INDEX(属性投放!$BR$6:$BR$85,(卡牌属性!$DU431-2)*20+卡牌属性!$DV431)</f>
        <v>1000</v>
      </c>
      <c r="FS431" s="14">
        <f>INDEX(属性投放!$BR$6:$BR$85,(卡牌属性!$DU431-2)*20+卡牌属性!$DV431)</f>
        <v>1000</v>
      </c>
      <c r="FT431" s="14">
        <f>INDEX(属性投放!$BR$6:$BR$85,(卡牌属性!$DU431-2)*20+卡牌属性!$DV431)</f>
        <v>1000</v>
      </c>
    </row>
    <row r="432" spans="31:176" ht="16.5" x14ac:dyDescent="0.2">
      <c r="AE432" s="13">
        <v>428</v>
      </c>
      <c r="AF432" s="13">
        <f t="shared" si="750"/>
        <v>22</v>
      </c>
      <c r="AG432" s="13">
        <f t="shared" si="735"/>
        <v>3</v>
      </c>
      <c r="AH432" s="14">
        <f t="shared" si="736"/>
        <v>1101030</v>
      </c>
      <c r="AI432" s="14" t="str">
        <f t="shared" si="737"/>
        <v>卢天佑8突</v>
      </c>
      <c r="AJ432" s="25" t="s">
        <v>162</v>
      </c>
      <c r="AK432" s="14">
        <v>109</v>
      </c>
      <c r="AL432" s="14">
        <f t="shared" si="738"/>
        <v>8</v>
      </c>
      <c r="AM432" s="14">
        <f>INDEX(属性投放!$DE$6:$DE$85,(卡牌属性!AG432-2)*20+卡牌属性!AL432)</f>
        <v>1661</v>
      </c>
      <c r="AN432" s="14">
        <f t="shared" si="779"/>
        <v>1661</v>
      </c>
      <c r="AO432" s="14">
        <f t="shared" si="779"/>
        <v>1661</v>
      </c>
      <c r="AP432" s="14">
        <f t="shared" si="779"/>
        <v>1661</v>
      </c>
      <c r="AQ432" s="14">
        <f t="shared" si="779"/>
        <v>1661</v>
      </c>
      <c r="AR432" s="14">
        <f>INDEX(属性投放!$DF$6:$DF$85,(卡牌属性!AG432-2)*20+卡牌属性!AL432)</f>
        <v>789</v>
      </c>
      <c r="AS432" s="14">
        <f t="shared" si="780"/>
        <v>789</v>
      </c>
      <c r="AT432" s="14">
        <f t="shared" si="780"/>
        <v>789</v>
      </c>
      <c r="AU432" s="14">
        <f t="shared" si="780"/>
        <v>789</v>
      </c>
      <c r="AV432" s="14">
        <f t="shared" si="780"/>
        <v>789</v>
      </c>
      <c r="AW432" s="14">
        <f>INDEX(属性投放!$DG$6:$DG$85,(卡牌属性!AG432-2)*20+卡牌属性!AL432)</f>
        <v>8205</v>
      </c>
      <c r="AX432" s="14">
        <f t="shared" si="781"/>
        <v>8205</v>
      </c>
      <c r="AY432" s="14">
        <f t="shared" si="781"/>
        <v>8205</v>
      </c>
      <c r="AZ432" s="14">
        <f t="shared" si="781"/>
        <v>8205</v>
      </c>
      <c r="BA432" s="14">
        <f t="shared" si="781"/>
        <v>8205</v>
      </c>
      <c r="BB432" s="14">
        <f>INDEX(属性投放!$DK$6:$DK$85,(卡牌属性!AG432-2)*20+卡牌属性!AL432)</f>
        <v>52</v>
      </c>
      <c r="BC432" s="14">
        <f t="shared" si="782"/>
        <v>52</v>
      </c>
      <c r="BD432" s="14">
        <f t="shared" si="782"/>
        <v>52</v>
      </c>
      <c r="BE432" s="14">
        <f t="shared" si="782"/>
        <v>52</v>
      </c>
      <c r="BF432" s="14">
        <f t="shared" si="782"/>
        <v>52</v>
      </c>
      <c r="BG432" s="14">
        <f>INDEX(属性投放!$DL$6:$DL$85,(卡牌属性!AG432-2)*20+卡牌属性!AL432)</f>
        <v>26</v>
      </c>
      <c r="BH432" s="14">
        <f t="shared" si="783"/>
        <v>26</v>
      </c>
      <c r="BI432" s="14">
        <f t="shared" si="783"/>
        <v>26</v>
      </c>
      <c r="BJ432" s="14">
        <f t="shared" si="783"/>
        <v>26</v>
      </c>
      <c r="BK432" s="14">
        <f t="shared" si="783"/>
        <v>26</v>
      </c>
      <c r="BL432" s="14">
        <f>INDEX(属性投放!$DM$6:$DM$85,(卡牌属性!AG432-2)*20+卡牌属性!AL432)</f>
        <v>260</v>
      </c>
      <c r="BM432" s="14">
        <f t="shared" si="784"/>
        <v>260</v>
      </c>
      <c r="BN432" s="14">
        <f t="shared" si="784"/>
        <v>260</v>
      </c>
      <c r="BO432" s="14">
        <f t="shared" si="784"/>
        <v>260</v>
      </c>
      <c r="BP432" s="14">
        <f t="shared" si="784"/>
        <v>260</v>
      </c>
      <c r="BU432" s="13">
        <v>428</v>
      </c>
      <c r="BV432" s="13">
        <f t="shared" si="739"/>
        <v>22</v>
      </c>
      <c r="BW432" s="14">
        <f t="shared" si="740"/>
        <v>2</v>
      </c>
      <c r="BX432" s="14">
        <f t="shared" si="741"/>
        <v>1102050</v>
      </c>
      <c r="BY432" s="14" t="str">
        <f t="shared" si="742"/>
        <v>柠檬精8突</v>
      </c>
      <c r="BZ432" s="25" t="s">
        <v>162</v>
      </c>
      <c r="CA432" s="14">
        <v>2</v>
      </c>
      <c r="CB432" s="14">
        <f t="shared" si="743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674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674</v>
      </c>
      <c r="CN432" s="14">
        <f>INDEX(属性投放!$BD$6:$BD$85,(BW432-2)*20+CB432)</f>
        <v>100</v>
      </c>
      <c r="CQ432" s="13">
        <v>428</v>
      </c>
      <c r="CR432" s="13">
        <f t="shared" si="751"/>
        <v>9</v>
      </c>
      <c r="CS432" s="13">
        <f t="shared" si="752"/>
        <v>12</v>
      </c>
      <c r="CT432" s="14">
        <f t="shared" si="753"/>
        <v>3</v>
      </c>
      <c r="CU432" s="14">
        <f t="shared" si="754"/>
        <v>1102009</v>
      </c>
      <c r="CV432" s="14" t="str">
        <f>INDEX($O$6:$O$36,CR432)&amp;"-"&amp;INDEX(属性投放!$AB$7:$AB$36,CX432)&amp;"-魂火-"&amp;CZ432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701</v>
      </c>
      <c r="CZ432" s="14">
        <f>INDEX(属性投放!$AM$7:$AM$58,CS432)</f>
        <v>1</v>
      </c>
      <c r="DA432" s="14">
        <f t="shared" si="744"/>
        <v>12</v>
      </c>
      <c r="DB432" s="14">
        <f>INDEX(属性投放!$AN$7:$AN$58,DA432)</f>
        <v>50</v>
      </c>
      <c r="DC432" s="14" t="s">
        <v>702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703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704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5"/>
        <v>1102050</v>
      </c>
      <c r="DQ432" s="14" t="str">
        <f t="shared" si="746"/>
        <v>柠檬精8突</v>
      </c>
      <c r="DR432" s="14">
        <f t="shared" si="755"/>
        <v>2</v>
      </c>
      <c r="DS432" s="14">
        <f t="shared" si="756"/>
        <v>3</v>
      </c>
      <c r="DT432" s="14">
        <f t="shared" si="757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85"/>
        <v>808</v>
      </c>
      <c r="EC432" s="14">
        <f t="shared" si="786"/>
        <v>911</v>
      </c>
      <c r="ED432" s="14">
        <f t="shared" si="787"/>
        <v>1034</v>
      </c>
      <c r="EE432" s="14">
        <f t="shared" si="788"/>
        <v>1034</v>
      </c>
      <c r="EF432" s="14">
        <f t="shared" si="789"/>
        <v>1166</v>
      </c>
      <c r="EG432" s="14">
        <f t="shared" si="790"/>
        <v>428</v>
      </c>
      <c r="EH432" s="14">
        <f t="shared" si="791"/>
        <v>480</v>
      </c>
      <c r="EI432" s="14">
        <f t="shared" si="792"/>
        <v>480</v>
      </c>
      <c r="EJ432" s="14">
        <f t="shared" si="793"/>
        <v>541</v>
      </c>
      <c r="EK432" s="14">
        <f t="shared" si="794"/>
        <v>592</v>
      </c>
      <c r="EL432" s="14">
        <f t="shared" si="795"/>
        <v>9440</v>
      </c>
      <c r="EM432" s="14">
        <f t="shared" si="796"/>
        <v>10560</v>
      </c>
      <c r="EN432" s="14">
        <f t="shared" si="797"/>
        <v>10560</v>
      </c>
      <c r="EO432" s="14">
        <f t="shared" si="798"/>
        <v>11610</v>
      </c>
      <c r="EP432" s="14">
        <f t="shared" si="799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  <c r="FF432" s="14">
        <f>INDEX(属性投放!$BP$6:$BP$85,(卡牌属性!$DU432-2)*20+卡牌属性!$DV432)</f>
        <v>100</v>
      </c>
      <c r="FG432" s="14">
        <f>INDEX(属性投放!$BP$6:$BP$85,(卡牌属性!$DU432-2)*20+卡牌属性!$DV432)</f>
        <v>100</v>
      </c>
      <c r="FH432" s="14">
        <f>INDEX(属性投放!$BP$6:$BP$85,(卡牌属性!$DU432-2)*20+卡牌属性!$DV432)</f>
        <v>100</v>
      </c>
      <c r="FI432" s="14">
        <f>INDEX(属性投放!$BP$6:$BP$85,(卡牌属性!$DU432-2)*20+卡牌属性!$DV432)</f>
        <v>100</v>
      </c>
      <c r="FJ432" s="14">
        <f>INDEX(属性投放!$BP$6:$BP$85,(卡牌属性!$DU432-2)*20+卡牌属性!$DV432)</f>
        <v>100</v>
      </c>
      <c r="FK432" s="14">
        <f>INDEX(属性投放!$BQ$6:$BQ$85,(卡牌属性!$DU432-2)*20+卡牌属性!$DV432)</f>
        <v>50</v>
      </c>
      <c r="FL432" s="14">
        <f>INDEX(属性投放!$BQ$6:$BQ$85,(卡牌属性!$DU432-2)*20+卡牌属性!$DV432)</f>
        <v>50</v>
      </c>
      <c r="FM432" s="14">
        <f>INDEX(属性投放!$BQ$6:$BQ$85,(卡牌属性!$DU432-2)*20+卡牌属性!$DV432)</f>
        <v>50</v>
      </c>
      <c r="FN432" s="14">
        <f>INDEX(属性投放!$BQ$6:$BQ$85,(卡牌属性!$DU432-2)*20+卡牌属性!$DV432)</f>
        <v>50</v>
      </c>
      <c r="FO432" s="14">
        <f>INDEX(属性投放!$BQ$6:$BQ$85,(卡牌属性!$DU432-2)*20+卡牌属性!$DV432)</f>
        <v>50</v>
      </c>
      <c r="FP432" s="14">
        <f>INDEX(属性投放!$BR$6:$BR$85,(卡牌属性!$DU432-2)*20+卡牌属性!$DV432)</f>
        <v>1000</v>
      </c>
      <c r="FQ432" s="14">
        <f>INDEX(属性投放!$BR$6:$BR$85,(卡牌属性!$DU432-2)*20+卡牌属性!$DV432)</f>
        <v>1000</v>
      </c>
      <c r="FR432" s="14">
        <f>INDEX(属性投放!$BR$6:$BR$85,(卡牌属性!$DU432-2)*20+卡牌属性!$DV432)</f>
        <v>1000</v>
      </c>
      <c r="FS432" s="14">
        <f>INDEX(属性投放!$BR$6:$BR$85,(卡牌属性!$DU432-2)*20+卡牌属性!$DV432)</f>
        <v>1000</v>
      </c>
      <c r="FT432" s="14">
        <f>INDEX(属性投放!$BR$6:$BR$85,(卡牌属性!$DU432-2)*20+卡牌属性!$DV432)</f>
        <v>1000</v>
      </c>
    </row>
    <row r="433" spans="31:176" ht="16.5" x14ac:dyDescent="0.2">
      <c r="AE433" s="13">
        <v>429</v>
      </c>
      <c r="AF433" s="13">
        <f t="shared" si="750"/>
        <v>22</v>
      </c>
      <c r="AG433" s="13">
        <f t="shared" si="735"/>
        <v>3</v>
      </c>
      <c r="AH433" s="14">
        <f t="shared" si="736"/>
        <v>1101030</v>
      </c>
      <c r="AI433" s="14" t="str">
        <f t="shared" si="737"/>
        <v>卢天佑9突</v>
      </c>
      <c r="AJ433" s="25" t="s">
        <v>162</v>
      </c>
      <c r="AK433" s="14">
        <v>110</v>
      </c>
      <c r="AL433" s="14">
        <f t="shared" si="738"/>
        <v>9</v>
      </c>
      <c r="AM433" s="14">
        <f>INDEX(属性投放!$DE$6:$DE$85,(卡牌属性!AG433-2)*20+卡牌属性!AL433)</f>
        <v>1809</v>
      </c>
      <c r="AN433" s="14">
        <f t="shared" si="779"/>
        <v>1809</v>
      </c>
      <c r="AO433" s="14">
        <f t="shared" si="779"/>
        <v>1809</v>
      </c>
      <c r="AP433" s="14">
        <f t="shared" si="779"/>
        <v>1809</v>
      </c>
      <c r="AQ433" s="14">
        <f t="shared" si="779"/>
        <v>1809</v>
      </c>
      <c r="AR433" s="14">
        <f>INDEX(属性投放!$DF$6:$DF$85,(卡牌属性!AG433-2)*20+卡牌属性!AL433)</f>
        <v>864</v>
      </c>
      <c r="AS433" s="14">
        <f t="shared" si="780"/>
        <v>864</v>
      </c>
      <c r="AT433" s="14">
        <f t="shared" si="780"/>
        <v>864</v>
      </c>
      <c r="AU433" s="14">
        <f t="shared" si="780"/>
        <v>864</v>
      </c>
      <c r="AV433" s="14">
        <f t="shared" si="780"/>
        <v>864</v>
      </c>
      <c r="AW433" s="14">
        <f>INDEX(属性投放!$DG$6:$DG$85,(卡牌属性!AG433-2)*20+卡牌属性!AL433)</f>
        <v>8945</v>
      </c>
      <c r="AX433" s="14">
        <f t="shared" si="781"/>
        <v>8945</v>
      </c>
      <c r="AY433" s="14">
        <f t="shared" si="781"/>
        <v>8945</v>
      </c>
      <c r="AZ433" s="14">
        <f t="shared" si="781"/>
        <v>8945</v>
      </c>
      <c r="BA433" s="14">
        <f t="shared" si="781"/>
        <v>8945</v>
      </c>
      <c r="BB433" s="14">
        <f>INDEX(属性投放!$DK$6:$DK$85,(卡牌属性!AG433-2)*20+卡牌属性!AL433)</f>
        <v>52</v>
      </c>
      <c r="BC433" s="14">
        <f t="shared" si="782"/>
        <v>52</v>
      </c>
      <c r="BD433" s="14">
        <f t="shared" si="782"/>
        <v>52</v>
      </c>
      <c r="BE433" s="14">
        <f t="shared" si="782"/>
        <v>52</v>
      </c>
      <c r="BF433" s="14">
        <f t="shared" si="782"/>
        <v>52</v>
      </c>
      <c r="BG433" s="14">
        <f>INDEX(属性投放!$DL$6:$DL$85,(卡牌属性!AG433-2)*20+卡牌属性!AL433)</f>
        <v>26</v>
      </c>
      <c r="BH433" s="14">
        <f t="shared" si="783"/>
        <v>26</v>
      </c>
      <c r="BI433" s="14">
        <f t="shared" si="783"/>
        <v>26</v>
      </c>
      <c r="BJ433" s="14">
        <f t="shared" si="783"/>
        <v>26</v>
      </c>
      <c r="BK433" s="14">
        <f t="shared" si="783"/>
        <v>26</v>
      </c>
      <c r="BL433" s="14">
        <f>INDEX(属性投放!$DM$6:$DM$85,(卡牌属性!AG433-2)*20+卡牌属性!AL433)</f>
        <v>260</v>
      </c>
      <c r="BM433" s="14">
        <f t="shared" si="784"/>
        <v>260</v>
      </c>
      <c r="BN433" s="14">
        <f t="shared" si="784"/>
        <v>260</v>
      </c>
      <c r="BO433" s="14">
        <f t="shared" si="784"/>
        <v>260</v>
      </c>
      <c r="BP433" s="14">
        <f t="shared" si="784"/>
        <v>260</v>
      </c>
      <c r="BU433" s="13">
        <v>429</v>
      </c>
      <c r="BV433" s="13">
        <f t="shared" si="739"/>
        <v>22</v>
      </c>
      <c r="BW433" s="14">
        <f t="shared" si="740"/>
        <v>2</v>
      </c>
      <c r="BX433" s="14">
        <f t="shared" si="741"/>
        <v>1102050</v>
      </c>
      <c r="BY433" s="14" t="str">
        <f t="shared" si="742"/>
        <v>柠檬精9突</v>
      </c>
      <c r="BZ433" s="25" t="s">
        <v>162</v>
      </c>
      <c r="CA433" s="14">
        <v>2</v>
      </c>
      <c r="CB433" s="14">
        <f t="shared" si="743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674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674</v>
      </c>
      <c r="CN433" s="14">
        <f>INDEX(属性投放!$BD$6:$BD$85,(BW433-2)*20+CB433)</f>
        <v>100</v>
      </c>
      <c r="CQ433" s="13">
        <v>429</v>
      </c>
      <c r="CR433" s="13">
        <f t="shared" si="751"/>
        <v>9</v>
      </c>
      <c r="CS433" s="13">
        <f t="shared" si="752"/>
        <v>13</v>
      </c>
      <c r="CT433" s="14">
        <f t="shared" si="753"/>
        <v>3</v>
      </c>
      <c r="CU433" s="14">
        <f t="shared" si="754"/>
        <v>1102009</v>
      </c>
      <c r="CV433" s="14" t="str">
        <f>INDEX($O$6:$O$36,CR433)&amp;"-"&amp;INDEX(属性投放!$AB$7:$AB$36,CX433)&amp;"-魂火-"&amp;CZ433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701</v>
      </c>
      <c r="CZ433" s="14">
        <f>INDEX(属性投放!$AM$7:$AM$58,CS433)</f>
        <v>2</v>
      </c>
      <c r="DA433" s="14">
        <f t="shared" si="744"/>
        <v>13</v>
      </c>
      <c r="DB433" s="14">
        <f>INDEX(属性投放!$AN$7:$AN$58,DA433)</f>
        <v>52</v>
      </c>
      <c r="DC433" s="14" t="s">
        <v>702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703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704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5"/>
        <v>1102050</v>
      </c>
      <c r="DQ433" s="14" t="str">
        <f t="shared" si="746"/>
        <v>柠檬精9突</v>
      </c>
      <c r="DR433" s="14">
        <f t="shared" si="755"/>
        <v>2</v>
      </c>
      <c r="DS433" s="14">
        <f t="shared" si="756"/>
        <v>3</v>
      </c>
      <c r="DT433" s="14">
        <f t="shared" si="757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85"/>
        <v>948</v>
      </c>
      <c r="EC433" s="14">
        <f t="shared" si="786"/>
        <v>1061</v>
      </c>
      <c r="ED433" s="14">
        <f t="shared" si="787"/>
        <v>1194</v>
      </c>
      <c r="EE433" s="14">
        <f t="shared" si="788"/>
        <v>1194</v>
      </c>
      <c r="EF433" s="14">
        <f t="shared" si="789"/>
        <v>1341</v>
      </c>
      <c r="EG433" s="14">
        <f t="shared" si="790"/>
        <v>503</v>
      </c>
      <c r="EH433" s="14">
        <f t="shared" si="791"/>
        <v>560</v>
      </c>
      <c r="EI433" s="14">
        <f t="shared" si="792"/>
        <v>560</v>
      </c>
      <c r="EJ433" s="14">
        <f t="shared" si="793"/>
        <v>631</v>
      </c>
      <c r="EK433" s="14">
        <f t="shared" si="794"/>
        <v>682</v>
      </c>
      <c r="EL433" s="14">
        <f t="shared" si="795"/>
        <v>11040</v>
      </c>
      <c r="EM433" s="14">
        <f t="shared" si="796"/>
        <v>12310</v>
      </c>
      <c r="EN433" s="14">
        <f t="shared" si="797"/>
        <v>12310</v>
      </c>
      <c r="EO433" s="14">
        <f t="shared" si="798"/>
        <v>13410</v>
      </c>
      <c r="EP433" s="14">
        <f t="shared" si="799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  <c r="FF433" s="14">
        <f>INDEX(属性投放!$BP$6:$BP$85,(卡牌属性!$DU433-2)*20+卡牌属性!$DV433)</f>
        <v>150</v>
      </c>
      <c r="FG433" s="14">
        <f>INDEX(属性投放!$BP$6:$BP$85,(卡牌属性!$DU433-2)*20+卡牌属性!$DV433)</f>
        <v>150</v>
      </c>
      <c r="FH433" s="14">
        <f>INDEX(属性投放!$BP$6:$BP$85,(卡牌属性!$DU433-2)*20+卡牌属性!$DV433)</f>
        <v>150</v>
      </c>
      <c r="FI433" s="14">
        <f>INDEX(属性投放!$BP$6:$BP$85,(卡牌属性!$DU433-2)*20+卡牌属性!$DV433)</f>
        <v>150</v>
      </c>
      <c r="FJ433" s="14">
        <f>INDEX(属性投放!$BP$6:$BP$85,(卡牌属性!$DU433-2)*20+卡牌属性!$DV433)</f>
        <v>150</v>
      </c>
      <c r="FK433" s="14">
        <f>INDEX(属性投放!$BQ$6:$BQ$85,(卡牌属性!$DU433-2)*20+卡牌属性!$DV433)</f>
        <v>75</v>
      </c>
      <c r="FL433" s="14">
        <f>INDEX(属性投放!$BQ$6:$BQ$85,(卡牌属性!$DU433-2)*20+卡牌属性!$DV433)</f>
        <v>75</v>
      </c>
      <c r="FM433" s="14">
        <f>INDEX(属性投放!$BQ$6:$BQ$85,(卡牌属性!$DU433-2)*20+卡牌属性!$DV433)</f>
        <v>75</v>
      </c>
      <c r="FN433" s="14">
        <f>INDEX(属性投放!$BQ$6:$BQ$85,(卡牌属性!$DU433-2)*20+卡牌属性!$DV433)</f>
        <v>75</v>
      </c>
      <c r="FO433" s="14">
        <f>INDEX(属性投放!$BQ$6:$BQ$85,(卡牌属性!$DU433-2)*20+卡牌属性!$DV433)</f>
        <v>75</v>
      </c>
      <c r="FP433" s="14">
        <f>INDEX(属性投放!$BR$6:$BR$85,(卡牌属性!$DU433-2)*20+卡牌属性!$DV433)</f>
        <v>1500</v>
      </c>
      <c r="FQ433" s="14">
        <f>INDEX(属性投放!$BR$6:$BR$85,(卡牌属性!$DU433-2)*20+卡牌属性!$DV433)</f>
        <v>1500</v>
      </c>
      <c r="FR433" s="14">
        <f>INDEX(属性投放!$BR$6:$BR$85,(卡牌属性!$DU433-2)*20+卡牌属性!$DV433)</f>
        <v>1500</v>
      </c>
      <c r="FS433" s="14">
        <f>INDEX(属性投放!$BR$6:$BR$85,(卡牌属性!$DU433-2)*20+卡牌属性!$DV433)</f>
        <v>1500</v>
      </c>
      <c r="FT433" s="14">
        <f>INDEX(属性投放!$BR$6:$BR$85,(卡牌属性!$DU433-2)*20+卡牌属性!$DV433)</f>
        <v>1500</v>
      </c>
    </row>
    <row r="434" spans="31:176" ht="16.5" x14ac:dyDescent="0.2">
      <c r="AE434" s="13">
        <v>430</v>
      </c>
      <c r="AF434" s="13">
        <f t="shared" si="750"/>
        <v>22</v>
      </c>
      <c r="AG434" s="13">
        <f t="shared" si="735"/>
        <v>3</v>
      </c>
      <c r="AH434" s="14">
        <f t="shared" si="736"/>
        <v>1101030</v>
      </c>
      <c r="AI434" s="14" t="str">
        <f t="shared" si="737"/>
        <v>卢天佑10突</v>
      </c>
      <c r="AJ434" s="25" t="s">
        <v>162</v>
      </c>
      <c r="AK434" s="14">
        <v>111</v>
      </c>
      <c r="AL434" s="14">
        <f t="shared" si="738"/>
        <v>10</v>
      </c>
      <c r="AM434" s="14">
        <f>INDEX(属性投放!$DE$6:$DE$85,(卡牌属性!AG434-2)*20+卡牌属性!AL434)</f>
        <v>2737</v>
      </c>
      <c r="AN434" s="14">
        <f t="shared" si="779"/>
        <v>2737</v>
      </c>
      <c r="AO434" s="14">
        <f t="shared" si="779"/>
        <v>2737</v>
      </c>
      <c r="AP434" s="14">
        <f t="shared" si="779"/>
        <v>2737</v>
      </c>
      <c r="AQ434" s="14">
        <f t="shared" si="779"/>
        <v>2737</v>
      </c>
      <c r="AR434" s="14">
        <f>INDEX(属性投放!$DF$6:$DF$85,(卡牌属性!AG434-2)*20+卡牌属性!AL434)</f>
        <v>1329</v>
      </c>
      <c r="AS434" s="14">
        <f t="shared" si="780"/>
        <v>1329</v>
      </c>
      <c r="AT434" s="14">
        <f t="shared" si="780"/>
        <v>1329</v>
      </c>
      <c r="AU434" s="14">
        <f t="shared" si="780"/>
        <v>1329</v>
      </c>
      <c r="AV434" s="14">
        <f t="shared" si="780"/>
        <v>1329</v>
      </c>
      <c r="AW434" s="14">
        <f>INDEX(属性投放!$DG$6:$DG$85,(卡牌属性!AG434-2)*20+卡牌属性!AL434)</f>
        <v>13585</v>
      </c>
      <c r="AX434" s="14">
        <f t="shared" si="781"/>
        <v>13585</v>
      </c>
      <c r="AY434" s="14">
        <f t="shared" si="781"/>
        <v>13585</v>
      </c>
      <c r="AZ434" s="14">
        <f t="shared" si="781"/>
        <v>13585</v>
      </c>
      <c r="BA434" s="14">
        <f t="shared" si="781"/>
        <v>13585</v>
      </c>
      <c r="BB434" s="14">
        <f>INDEX(属性投放!$DK$6:$DK$85,(卡牌属性!AG434-2)*20+卡牌属性!AL434)</f>
        <v>111</v>
      </c>
      <c r="BC434" s="14">
        <f t="shared" si="782"/>
        <v>111</v>
      </c>
      <c r="BD434" s="14">
        <f t="shared" si="782"/>
        <v>111</v>
      </c>
      <c r="BE434" s="14">
        <f t="shared" si="782"/>
        <v>111</v>
      </c>
      <c r="BF434" s="14">
        <f t="shared" si="782"/>
        <v>111</v>
      </c>
      <c r="BG434" s="14">
        <f>INDEX(属性投放!$DL$6:$DL$85,(卡牌属性!AG434-2)*20+卡牌属性!AL434)</f>
        <v>56</v>
      </c>
      <c r="BH434" s="14">
        <f t="shared" si="783"/>
        <v>56</v>
      </c>
      <c r="BI434" s="14">
        <f t="shared" si="783"/>
        <v>56</v>
      </c>
      <c r="BJ434" s="14">
        <f t="shared" si="783"/>
        <v>56</v>
      </c>
      <c r="BK434" s="14">
        <f t="shared" si="783"/>
        <v>56</v>
      </c>
      <c r="BL434" s="14">
        <f>INDEX(属性投放!$DM$6:$DM$85,(卡牌属性!AG434-2)*20+卡牌属性!AL434)</f>
        <v>555</v>
      </c>
      <c r="BM434" s="14">
        <f t="shared" si="784"/>
        <v>555</v>
      </c>
      <c r="BN434" s="14">
        <f t="shared" si="784"/>
        <v>555</v>
      </c>
      <c r="BO434" s="14">
        <f t="shared" si="784"/>
        <v>555</v>
      </c>
      <c r="BP434" s="14">
        <f t="shared" si="784"/>
        <v>555</v>
      </c>
      <c r="BU434" s="13">
        <v>430</v>
      </c>
      <c r="BV434" s="13">
        <f t="shared" si="739"/>
        <v>22</v>
      </c>
      <c r="BW434" s="14">
        <f t="shared" si="740"/>
        <v>2</v>
      </c>
      <c r="BX434" s="14">
        <f t="shared" si="741"/>
        <v>1102050</v>
      </c>
      <c r="BY434" s="14" t="str">
        <f t="shared" si="742"/>
        <v>柠檬精10突</v>
      </c>
      <c r="BZ434" s="25" t="s">
        <v>162</v>
      </c>
      <c r="CA434" s="14">
        <v>2</v>
      </c>
      <c r="CB434" s="14">
        <f t="shared" si="743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674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674</v>
      </c>
      <c r="CN434" s="14">
        <f>INDEX(属性投放!$BD$6:$BD$85,(BW434-2)*20+CB434)</f>
        <v>120</v>
      </c>
      <c r="CQ434" s="13">
        <v>430</v>
      </c>
      <c r="CR434" s="13">
        <f t="shared" si="751"/>
        <v>9</v>
      </c>
      <c r="CS434" s="13">
        <f t="shared" si="752"/>
        <v>14</v>
      </c>
      <c r="CT434" s="14">
        <f t="shared" si="753"/>
        <v>3</v>
      </c>
      <c r="CU434" s="14">
        <f t="shared" si="754"/>
        <v>1102009</v>
      </c>
      <c r="CV434" s="14" t="str">
        <f>INDEX($O$6:$O$36,CR434)&amp;"-"&amp;INDEX(属性投放!$AB$7:$AB$36,CX434)&amp;"-魂火-"&amp;CZ434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701</v>
      </c>
      <c r="CZ434" s="14">
        <f>INDEX(属性投放!$AM$7:$AM$58,CS434)</f>
        <v>1</v>
      </c>
      <c r="DA434" s="14">
        <f t="shared" si="744"/>
        <v>14</v>
      </c>
      <c r="DB434" s="14">
        <f>INDEX(属性投放!$AN$7:$AN$58,DA434)</f>
        <v>55</v>
      </c>
      <c r="DC434" s="14" t="s">
        <v>702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703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704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5"/>
        <v>1102050</v>
      </c>
      <c r="DQ434" s="14" t="str">
        <f t="shared" si="746"/>
        <v>柠檬精10突</v>
      </c>
      <c r="DR434" s="14">
        <f t="shared" si="755"/>
        <v>2</v>
      </c>
      <c r="DS434" s="14">
        <f t="shared" si="756"/>
        <v>3</v>
      </c>
      <c r="DT434" s="14">
        <f t="shared" si="757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85"/>
        <v>1162</v>
      </c>
      <c r="EC434" s="14">
        <f t="shared" si="786"/>
        <v>1291</v>
      </c>
      <c r="ED434" s="14">
        <f t="shared" si="787"/>
        <v>1440</v>
      </c>
      <c r="EE434" s="14">
        <f t="shared" si="788"/>
        <v>1440</v>
      </c>
      <c r="EF434" s="14">
        <f t="shared" si="789"/>
        <v>1611</v>
      </c>
      <c r="EG434" s="14">
        <f t="shared" si="790"/>
        <v>618</v>
      </c>
      <c r="EH434" s="14">
        <f t="shared" si="791"/>
        <v>683</v>
      </c>
      <c r="EI434" s="14">
        <f t="shared" si="792"/>
        <v>683</v>
      </c>
      <c r="EJ434" s="14">
        <f t="shared" si="793"/>
        <v>770</v>
      </c>
      <c r="EK434" s="14">
        <f t="shared" si="794"/>
        <v>821</v>
      </c>
      <c r="EL434" s="14">
        <f t="shared" si="795"/>
        <v>13500</v>
      </c>
      <c r="EM434" s="14">
        <f t="shared" si="796"/>
        <v>15010</v>
      </c>
      <c r="EN434" s="14">
        <f t="shared" si="797"/>
        <v>15010</v>
      </c>
      <c r="EO434" s="14">
        <f t="shared" si="798"/>
        <v>16190</v>
      </c>
      <c r="EP434" s="14">
        <f t="shared" si="799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  <c r="FF434" s="14">
        <f>INDEX(属性投放!$BP$6:$BP$85,(卡牌属性!$DU434-2)*20+卡牌属性!$DV434)</f>
        <v>160</v>
      </c>
      <c r="FG434" s="14">
        <f>INDEX(属性投放!$BP$6:$BP$85,(卡牌属性!$DU434-2)*20+卡牌属性!$DV434)</f>
        <v>160</v>
      </c>
      <c r="FH434" s="14">
        <f>INDEX(属性投放!$BP$6:$BP$85,(卡牌属性!$DU434-2)*20+卡牌属性!$DV434)</f>
        <v>160</v>
      </c>
      <c r="FI434" s="14">
        <f>INDEX(属性投放!$BP$6:$BP$85,(卡牌属性!$DU434-2)*20+卡牌属性!$DV434)</f>
        <v>160</v>
      </c>
      <c r="FJ434" s="14">
        <f>INDEX(属性投放!$BP$6:$BP$85,(卡牌属性!$DU434-2)*20+卡牌属性!$DV434)</f>
        <v>160</v>
      </c>
      <c r="FK434" s="14">
        <f>INDEX(属性投放!$BQ$6:$BQ$85,(卡牌属性!$DU434-2)*20+卡牌属性!$DV434)</f>
        <v>80</v>
      </c>
      <c r="FL434" s="14">
        <f>INDEX(属性投放!$BQ$6:$BQ$85,(卡牌属性!$DU434-2)*20+卡牌属性!$DV434)</f>
        <v>80</v>
      </c>
      <c r="FM434" s="14">
        <f>INDEX(属性投放!$BQ$6:$BQ$85,(卡牌属性!$DU434-2)*20+卡牌属性!$DV434)</f>
        <v>80</v>
      </c>
      <c r="FN434" s="14">
        <f>INDEX(属性投放!$BQ$6:$BQ$85,(卡牌属性!$DU434-2)*20+卡牌属性!$DV434)</f>
        <v>80</v>
      </c>
      <c r="FO434" s="14">
        <f>INDEX(属性投放!$BQ$6:$BQ$85,(卡牌属性!$DU434-2)*20+卡牌属性!$DV434)</f>
        <v>80</v>
      </c>
      <c r="FP434" s="14">
        <f>INDEX(属性投放!$BR$6:$BR$85,(卡牌属性!$DU434-2)*20+卡牌属性!$DV434)</f>
        <v>1600</v>
      </c>
      <c r="FQ434" s="14">
        <f>INDEX(属性投放!$BR$6:$BR$85,(卡牌属性!$DU434-2)*20+卡牌属性!$DV434)</f>
        <v>1600</v>
      </c>
      <c r="FR434" s="14">
        <f>INDEX(属性投放!$BR$6:$BR$85,(卡牌属性!$DU434-2)*20+卡牌属性!$DV434)</f>
        <v>1600</v>
      </c>
      <c r="FS434" s="14">
        <f>INDEX(属性投放!$BR$6:$BR$85,(卡牌属性!$DU434-2)*20+卡牌属性!$DV434)</f>
        <v>1600</v>
      </c>
      <c r="FT434" s="14">
        <f>INDEX(属性投放!$BR$6:$BR$85,(卡牌属性!$DU434-2)*20+卡牌属性!$DV434)</f>
        <v>1600</v>
      </c>
    </row>
    <row r="435" spans="31:176" ht="16.5" x14ac:dyDescent="0.2">
      <c r="AE435" s="13">
        <v>431</v>
      </c>
      <c r="AF435" s="13">
        <f t="shared" si="750"/>
        <v>22</v>
      </c>
      <c r="AG435" s="13">
        <f t="shared" si="735"/>
        <v>3</v>
      </c>
      <c r="AH435" s="14">
        <f t="shared" si="736"/>
        <v>1101030</v>
      </c>
      <c r="AI435" s="14" t="str">
        <f t="shared" si="737"/>
        <v>卢天佑11突</v>
      </c>
      <c r="AJ435" s="25" t="s">
        <v>162</v>
      </c>
      <c r="AK435" s="14">
        <v>112</v>
      </c>
      <c r="AL435" s="14">
        <f t="shared" si="738"/>
        <v>11</v>
      </c>
      <c r="AM435" s="14">
        <f>INDEX(属性投放!$DE$6:$DE$85,(卡牌属性!AG435-2)*20+卡牌属性!AL435)</f>
        <v>3056</v>
      </c>
      <c r="AN435" s="14">
        <f t="shared" si="779"/>
        <v>3056</v>
      </c>
      <c r="AO435" s="14">
        <f t="shared" si="779"/>
        <v>3056</v>
      </c>
      <c r="AP435" s="14">
        <f t="shared" si="779"/>
        <v>3056</v>
      </c>
      <c r="AQ435" s="14">
        <f t="shared" si="779"/>
        <v>3056</v>
      </c>
      <c r="AR435" s="14">
        <f>INDEX(属性投放!$DF$6:$DF$85,(卡牌属性!AG435-2)*20+卡牌属性!AL435)</f>
        <v>1488</v>
      </c>
      <c r="AS435" s="14">
        <f t="shared" si="780"/>
        <v>1488</v>
      </c>
      <c r="AT435" s="14">
        <f t="shared" si="780"/>
        <v>1488</v>
      </c>
      <c r="AU435" s="14">
        <f t="shared" si="780"/>
        <v>1488</v>
      </c>
      <c r="AV435" s="14">
        <f t="shared" si="780"/>
        <v>1488</v>
      </c>
      <c r="AW435" s="14">
        <f>INDEX(属性投放!$DG$6:$DG$85,(卡牌属性!AG435-2)*20+卡牌属性!AL435)</f>
        <v>15180</v>
      </c>
      <c r="AX435" s="14">
        <f t="shared" si="781"/>
        <v>15180</v>
      </c>
      <c r="AY435" s="14">
        <f t="shared" si="781"/>
        <v>15180</v>
      </c>
      <c r="AZ435" s="14">
        <f t="shared" si="781"/>
        <v>15180</v>
      </c>
      <c r="BA435" s="14">
        <f t="shared" si="781"/>
        <v>15180</v>
      </c>
      <c r="BB435" s="14">
        <f>INDEX(属性投放!$DK$6:$DK$85,(卡牌属性!AG435-2)*20+卡牌属性!AL435)</f>
        <v>111</v>
      </c>
      <c r="BC435" s="14">
        <f t="shared" si="782"/>
        <v>111</v>
      </c>
      <c r="BD435" s="14">
        <f t="shared" si="782"/>
        <v>111</v>
      </c>
      <c r="BE435" s="14">
        <f t="shared" si="782"/>
        <v>111</v>
      </c>
      <c r="BF435" s="14">
        <f t="shared" si="782"/>
        <v>111</v>
      </c>
      <c r="BG435" s="14">
        <f>INDEX(属性投放!$DL$6:$DL$85,(卡牌属性!AG435-2)*20+卡牌属性!AL435)</f>
        <v>56</v>
      </c>
      <c r="BH435" s="14">
        <f t="shared" si="783"/>
        <v>56</v>
      </c>
      <c r="BI435" s="14">
        <f t="shared" si="783"/>
        <v>56</v>
      </c>
      <c r="BJ435" s="14">
        <f t="shared" si="783"/>
        <v>56</v>
      </c>
      <c r="BK435" s="14">
        <f t="shared" si="783"/>
        <v>56</v>
      </c>
      <c r="BL435" s="14">
        <f>INDEX(属性投放!$DM$6:$DM$85,(卡牌属性!AG435-2)*20+卡牌属性!AL435)</f>
        <v>555</v>
      </c>
      <c r="BM435" s="14">
        <f t="shared" si="784"/>
        <v>555</v>
      </c>
      <c r="BN435" s="14">
        <f t="shared" si="784"/>
        <v>555</v>
      </c>
      <c r="BO435" s="14">
        <f t="shared" si="784"/>
        <v>555</v>
      </c>
      <c r="BP435" s="14">
        <f t="shared" si="784"/>
        <v>555</v>
      </c>
      <c r="BU435" s="13">
        <v>431</v>
      </c>
      <c r="BV435" s="13">
        <f t="shared" si="739"/>
        <v>22</v>
      </c>
      <c r="BW435" s="14">
        <f t="shared" si="740"/>
        <v>2</v>
      </c>
      <c r="BX435" s="14">
        <f t="shared" si="741"/>
        <v>1102050</v>
      </c>
      <c r="BY435" s="14" t="str">
        <f t="shared" si="742"/>
        <v>柠檬精11突</v>
      </c>
      <c r="BZ435" s="25" t="s">
        <v>162</v>
      </c>
      <c r="CA435" s="14">
        <v>2</v>
      </c>
      <c r="CB435" s="14">
        <f t="shared" si="743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674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674</v>
      </c>
      <c r="CN435" s="14">
        <f>INDEX(属性投放!$BD$6:$BD$85,(BW435-2)*20+CB435)</f>
        <v>120</v>
      </c>
      <c r="CQ435" s="13">
        <v>431</v>
      </c>
      <c r="CR435" s="13">
        <f t="shared" si="751"/>
        <v>9</v>
      </c>
      <c r="CS435" s="13">
        <f t="shared" si="752"/>
        <v>15</v>
      </c>
      <c r="CT435" s="14">
        <f t="shared" si="753"/>
        <v>3</v>
      </c>
      <c r="CU435" s="14">
        <f t="shared" si="754"/>
        <v>1102009</v>
      </c>
      <c r="CV435" s="14" t="str">
        <f>INDEX($O$6:$O$36,CR435)&amp;"-"&amp;INDEX(属性投放!$AB$7:$AB$36,CX435)&amp;"-魂火-"&amp;CZ435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701</v>
      </c>
      <c r="CZ435" s="14">
        <f>INDEX(属性投放!$AM$7:$AM$58,CS435)</f>
        <v>2</v>
      </c>
      <c r="DA435" s="14">
        <f t="shared" si="744"/>
        <v>15</v>
      </c>
      <c r="DB435" s="14">
        <f>INDEX(属性投放!$AN$7:$AN$58,DA435)</f>
        <v>57</v>
      </c>
      <c r="DC435" s="14" t="s">
        <v>702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703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704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5"/>
        <v>1102050</v>
      </c>
      <c r="DQ435" s="14" t="str">
        <f t="shared" si="746"/>
        <v>柠檬精11突</v>
      </c>
      <c r="DR435" s="14">
        <f t="shared" si="755"/>
        <v>2</v>
      </c>
      <c r="DS435" s="14">
        <f t="shared" si="756"/>
        <v>3</v>
      </c>
      <c r="DT435" s="14">
        <f t="shared" si="757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85"/>
        <v>1392</v>
      </c>
      <c r="EC435" s="14">
        <f t="shared" si="786"/>
        <v>1535</v>
      </c>
      <c r="ED435" s="14">
        <f t="shared" si="787"/>
        <v>1705</v>
      </c>
      <c r="EE435" s="14">
        <f t="shared" si="788"/>
        <v>1705</v>
      </c>
      <c r="EF435" s="14">
        <f t="shared" si="789"/>
        <v>1911</v>
      </c>
      <c r="EG435" s="14">
        <f t="shared" si="790"/>
        <v>740</v>
      </c>
      <c r="EH435" s="14">
        <f t="shared" si="791"/>
        <v>819</v>
      </c>
      <c r="EI435" s="14">
        <f t="shared" si="792"/>
        <v>819</v>
      </c>
      <c r="EJ435" s="14">
        <f t="shared" si="793"/>
        <v>920</v>
      </c>
      <c r="EK435" s="14">
        <f t="shared" si="794"/>
        <v>978</v>
      </c>
      <c r="EL435" s="14">
        <f t="shared" si="795"/>
        <v>16150</v>
      </c>
      <c r="EM435" s="14">
        <f t="shared" si="796"/>
        <v>18010</v>
      </c>
      <c r="EN435" s="14">
        <f t="shared" si="797"/>
        <v>18010</v>
      </c>
      <c r="EO435" s="14">
        <f t="shared" si="798"/>
        <v>19260</v>
      </c>
      <c r="EP435" s="14">
        <f t="shared" si="799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  <c r="FF435" s="14">
        <f>INDEX(属性投放!$BP$6:$BP$85,(卡牌属性!$DU435-2)*20+卡牌属性!$DV435)</f>
        <v>200</v>
      </c>
      <c r="FG435" s="14">
        <f>INDEX(属性投放!$BP$6:$BP$85,(卡牌属性!$DU435-2)*20+卡牌属性!$DV435)</f>
        <v>200</v>
      </c>
      <c r="FH435" s="14">
        <f>INDEX(属性投放!$BP$6:$BP$85,(卡牌属性!$DU435-2)*20+卡牌属性!$DV435)</f>
        <v>200</v>
      </c>
      <c r="FI435" s="14">
        <f>INDEX(属性投放!$BP$6:$BP$85,(卡牌属性!$DU435-2)*20+卡牌属性!$DV435)</f>
        <v>200</v>
      </c>
      <c r="FJ435" s="14">
        <f>INDEX(属性投放!$BP$6:$BP$85,(卡牌属性!$DU435-2)*20+卡牌属性!$DV435)</f>
        <v>200</v>
      </c>
      <c r="FK435" s="14">
        <f>INDEX(属性投放!$BQ$6:$BQ$85,(卡牌属性!$DU435-2)*20+卡牌属性!$DV435)</f>
        <v>100</v>
      </c>
      <c r="FL435" s="14">
        <f>INDEX(属性投放!$BQ$6:$BQ$85,(卡牌属性!$DU435-2)*20+卡牌属性!$DV435)</f>
        <v>100</v>
      </c>
      <c r="FM435" s="14">
        <f>INDEX(属性投放!$BQ$6:$BQ$85,(卡牌属性!$DU435-2)*20+卡牌属性!$DV435)</f>
        <v>100</v>
      </c>
      <c r="FN435" s="14">
        <f>INDEX(属性投放!$BQ$6:$BQ$85,(卡牌属性!$DU435-2)*20+卡牌属性!$DV435)</f>
        <v>100</v>
      </c>
      <c r="FO435" s="14">
        <f>INDEX(属性投放!$BQ$6:$BQ$85,(卡牌属性!$DU435-2)*20+卡牌属性!$DV435)</f>
        <v>100</v>
      </c>
      <c r="FP435" s="14">
        <f>INDEX(属性投放!$BR$6:$BR$85,(卡牌属性!$DU435-2)*20+卡牌属性!$DV435)</f>
        <v>2000</v>
      </c>
      <c r="FQ435" s="14">
        <f>INDEX(属性投放!$BR$6:$BR$85,(卡牌属性!$DU435-2)*20+卡牌属性!$DV435)</f>
        <v>2000</v>
      </c>
      <c r="FR435" s="14">
        <f>INDEX(属性投放!$BR$6:$BR$85,(卡牌属性!$DU435-2)*20+卡牌属性!$DV435)</f>
        <v>2000</v>
      </c>
      <c r="FS435" s="14">
        <f>INDEX(属性投放!$BR$6:$BR$85,(卡牌属性!$DU435-2)*20+卡牌属性!$DV435)</f>
        <v>2000</v>
      </c>
      <c r="FT435" s="14">
        <f>INDEX(属性投放!$BR$6:$BR$85,(卡牌属性!$DU435-2)*20+卡牌属性!$DV435)</f>
        <v>2000</v>
      </c>
    </row>
    <row r="436" spans="31:176" ht="16.5" x14ac:dyDescent="0.2">
      <c r="AE436" s="13">
        <v>432</v>
      </c>
      <c r="AF436" s="13">
        <f t="shared" si="750"/>
        <v>22</v>
      </c>
      <c r="AG436" s="13">
        <f t="shared" si="735"/>
        <v>3</v>
      </c>
      <c r="AH436" s="14">
        <f t="shared" si="736"/>
        <v>1101030</v>
      </c>
      <c r="AI436" s="14" t="str">
        <f t="shared" si="737"/>
        <v>卢天佑12突</v>
      </c>
      <c r="AJ436" s="25" t="s">
        <v>162</v>
      </c>
      <c r="AK436" s="14">
        <v>113</v>
      </c>
      <c r="AL436" s="14">
        <f t="shared" si="738"/>
        <v>12</v>
      </c>
      <c r="AM436" s="14">
        <f>INDEX(属性投放!$DE$6:$DE$85,(卡牌属性!AG436-2)*20+卡牌属性!AL436)</f>
        <v>3375</v>
      </c>
      <c r="AN436" s="14">
        <f t="shared" si="779"/>
        <v>3375</v>
      </c>
      <c r="AO436" s="14">
        <f t="shared" si="779"/>
        <v>3375</v>
      </c>
      <c r="AP436" s="14">
        <f t="shared" si="779"/>
        <v>3375</v>
      </c>
      <c r="AQ436" s="14">
        <f t="shared" si="779"/>
        <v>3375</v>
      </c>
      <c r="AR436" s="14">
        <f>INDEX(属性投放!$DF$6:$DF$85,(卡牌属性!AG436-2)*20+卡牌属性!AL436)</f>
        <v>1647</v>
      </c>
      <c r="AS436" s="14">
        <f t="shared" si="780"/>
        <v>1647</v>
      </c>
      <c r="AT436" s="14">
        <f t="shared" si="780"/>
        <v>1647</v>
      </c>
      <c r="AU436" s="14">
        <f t="shared" si="780"/>
        <v>1647</v>
      </c>
      <c r="AV436" s="14">
        <f t="shared" si="780"/>
        <v>1647</v>
      </c>
      <c r="AW436" s="14">
        <f>INDEX(属性投放!$DG$6:$DG$85,(卡牌属性!AG436-2)*20+卡牌属性!AL436)</f>
        <v>16775</v>
      </c>
      <c r="AX436" s="14">
        <f t="shared" si="781"/>
        <v>16775</v>
      </c>
      <c r="AY436" s="14">
        <f t="shared" si="781"/>
        <v>16775</v>
      </c>
      <c r="AZ436" s="14">
        <f t="shared" si="781"/>
        <v>16775</v>
      </c>
      <c r="BA436" s="14">
        <f t="shared" si="781"/>
        <v>16775</v>
      </c>
      <c r="BB436" s="14">
        <f>INDEX(属性投放!$DK$6:$DK$85,(卡牌属性!AG436-2)*20+卡牌属性!AL436)</f>
        <v>111</v>
      </c>
      <c r="BC436" s="14">
        <f t="shared" si="782"/>
        <v>111</v>
      </c>
      <c r="BD436" s="14">
        <f t="shared" si="782"/>
        <v>111</v>
      </c>
      <c r="BE436" s="14">
        <f t="shared" si="782"/>
        <v>111</v>
      </c>
      <c r="BF436" s="14">
        <f t="shared" si="782"/>
        <v>111</v>
      </c>
      <c r="BG436" s="14">
        <f>INDEX(属性投放!$DL$6:$DL$85,(卡牌属性!AG436-2)*20+卡牌属性!AL436)</f>
        <v>56</v>
      </c>
      <c r="BH436" s="14">
        <f t="shared" si="783"/>
        <v>56</v>
      </c>
      <c r="BI436" s="14">
        <f t="shared" si="783"/>
        <v>56</v>
      </c>
      <c r="BJ436" s="14">
        <f t="shared" si="783"/>
        <v>56</v>
      </c>
      <c r="BK436" s="14">
        <f t="shared" si="783"/>
        <v>56</v>
      </c>
      <c r="BL436" s="14">
        <f>INDEX(属性投放!$DM$6:$DM$85,(卡牌属性!AG436-2)*20+卡牌属性!AL436)</f>
        <v>555</v>
      </c>
      <c r="BM436" s="14">
        <f t="shared" si="784"/>
        <v>555</v>
      </c>
      <c r="BN436" s="14">
        <f t="shared" si="784"/>
        <v>555</v>
      </c>
      <c r="BO436" s="14">
        <f t="shared" si="784"/>
        <v>555</v>
      </c>
      <c r="BP436" s="14">
        <f t="shared" si="784"/>
        <v>555</v>
      </c>
      <c r="BU436" s="13">
        <v>432</v>
      </c>
      <c r="BV436" s="13">
        <f t="shared" si="739"/>
        <v>22</v>
      </c>
      <c r="BW436" s="14">
        <f t="shared" si="740"/>
        <v>2</v>
      </c>
      <c r="BX436" s="14">
        <f t="shared" si="741"/>
        <v>1102050</v>
      </c>
      <c r="BY436" s="14" t="str">
        <f t="shared" si="742"/>
        <v>柠檬精12突</v>
      </c>
      <c r="BZ436" s="25" t="s">
        <v>162</v>
      </c>
      <c r="CA436" s="14">
        <v>2</v>
      </c>
      <c r="CB436" s="14">
        <f t="shared" si="743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674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674</v>
      </c>
      <c r="CN436" s="14">
        <f>INDEX(属性投放!$BD$6:$BD$85,(BW436-2)*20+CB436)</f>
        <v>120</v>
      </c>
      <c r="CQ436" s="13">
        <v>432</v>
      </c>
      <c r="CR436" s="13">
        <f t="shared" si="751"/>
        <v>9</v>
      </c>
      <c r="CS436" s="13">
        <f t="shared" si="752"/>
        <v>16</v>
      </c>
      <c r="CT436" s="14">
        <f t="shared" si="753"/>
        <v>3</v>
      </c>
      <c r="CU436" s="14">
        <f t="shared" si="754"/>
        <v>1102009</v>
      </c>
      <c r="CV436" s="14" t="str">
        <f>INDEX($O$6:$O$36,CR436)&amp;"-"&amp;INDEX(属性投放!$AB$7:$AB$36,CX436)&amp;"-魂火-"&amp;CZ436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701</v>
      </c>
      <c r="CZ436" s="14">
        <f>INDEX(属性投放!$AM$7:$AM$58,CS436)</f>
        <v>1</v>
      </c>
      <c r="DA436" s="14">
        <f t="shared" si="744"/>
        <v>16</v>
      </c>
      <c r="DB436" s="14">
        <f>INDEX(属性投放!$AN$7:$AN$58,DA436)</f>
        <v>60</v>
      </c>
      <c r="DC436" s="14" t="s">
        <v>702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703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704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5"/>
        <v>1102050</v>
      </c>
      <c r="DQ436" s="14" t="str">
        <f t="shared" si="746"/>
        <v>柠檬精12突</v>
      </c>
      <c r="DR436" s="14">
        <f t="shared" si="755"/>
        <v>2</v>
      </c>
      <c r="DS436" s="14">
        <f t="shared" si="756"/>
        <v>3</v>
      </c>
      <c r="DT436" s="14">
        <f t="shared" si="757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85"/>
        <v>1672</v>
      </c>
      <c r="EC436" s="14">
        <f t="shared" si="786"/>
        <v>1831</v>
      </c>
      <c r="ED436" s="14">
        <f t="shared" si="787"/>
        <v>2025</v>
      </c>
      <c r="EE436" s="14">
        <f t="shared" si="788"/>
        <v>2025</v>
      </c>
      <c r="EF436" s="14">
        <f t="shared" si="789"/>
        <v>2271</v>
      </c>
      <c r="EG436" s="14">
        <f t="shared" si="790"/>
        <v>888</v>
      </c>
      <c r="EH436" s="14">
        <f t="shared" si="791"/>
        <v>983</v>
      </c>
      <c r="EI436" s="14">
        <f t="shared" si="792"/>
        <v>983</v>
      </c>
      <c r="EJ436" s="14">
        <f t="shared" si="793"/>
        <v>1100</v>
      </c>
      <c r="EK436" s="14">
        <f t="shared" si="794"/>
        <v>1166</v>
      </c>
      <c r="EL436" s="14">
        <f t="shared" si="795"/>
        <v>19350</v>
      </c>
      <c r="EM436" s="14">
        <f t="shared" si="796"/>
        <v>21610</v>
      </c>
      <c r="EN436" s="14">
        <f t="shared" si="797"/>
        <v>21610</v>
      </c>
      <c r="EO436" s="14">
        <f t="shared" si="798"/>
        <v>22940</v>
      </c>
      <c r="EP436" s="14">
        <f t="shared" si="799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  <c r="FF436" s="14">
        <f>INDEX(属性投放!$BP$6:$BP$85,(卡牌属性!$DU436-2)*20+卡牌属性!$DV436)</f>
        <v>350</v>
      </c>
      <c r="FG436" s="14">
        <f>INDEX(属性投放!$BP$6:$BP$85,(卡牌属性!$DU436-2)*20+卡牌属性!$DV436)</f>
        <v>350</v>
      </c>
      <c r="FH436" s="14">
        <f>INDEX(属性投放!$BP$6:$BP$85,(卡牌属性!$DU436-2)*20+卡牌属性!$DV436)</f>
        <v>350</v>
      </c>
      <c r="FI436" s="14">
        <f>INDEX(属性投放!$BP$6:$BP$85,(卡牌属性!$DU436-2)*20+卡牌属性!$DV436)</f>
        <v>350</v>
      </c>
      <c r="FJ436" s="14">
        <f>INDEX(属性投放!$BP$6:$BP$85,(卡牌属性!$DU436-2)*20+卡牌属性!$DV436)</f>
        <v>350</v>
      </c>
      <c r="FK436" s="14">
        <f>INDEX(属性投放!$BQ$6:$BQ$85,(卡牌属性!$DU436-2)*20+卡牌属性!$DV436)</f>
        <v>175</v>
      </c>
      <c r="FL436" s="14">
        <f>INDEX(属性投放!$BQ$6:$BQ$85,(卡牌属性!$DU436-2)*20+卡牌属性!$DV436)</f>
        <v>175</v>
      </c>
      <c r="FM436" s="14">
        <f>INDEX(属性投放!$BQ$6:$BQ$85,(卡牌属性!$DU436-2)*20+卡牌属性!$DV436)</f>
        <v>175</v>
      </c>
      <c r="FN436" s="14">
        <f>INDEX(属性投放!$BQ$6:$BQ$85,(卡牌属性!$DU436-2)*20+卡牌属性!$DV436)</f>
        <v>175</v>
      </c>
      <c r="FO436" s="14">
        <f>INDEX(属性投放!$BQ$6:$BQ$85,(卡牌属性!$DU436-2)*20+卡牌属性!$DV436)</f>
        <v>175</v>
      </c>
      <c r="FP436" s="14">
        <f>INDEX(属性投放!$BR$6:$BR$85,(卡牌属性!$DU436-2)*20+卡牌属性!$DV436)</f>
        <v>3500</v>
      </c>
      <c r="FQ436" s="14">
        <f>INDEX(属性投放!$BR$6:$BR$85,(卡牌属性!$DU436-2)*20+卡牌属性!$DV436)</f>
        <v>3500</v>
      </c>
      <c r="FR436" s="14">
        <f>INDEX(属性投放!$BR$6:$BR$85,(卡牌属性!$DU436-2)*20+卡牌属性!$DV436)</f>
        <v>3500</v>
      </c>
      <c r="FS436" s="14">
        <f>INDEX(属性投放!$BR$6:$BR$85,(卡牌属性!$DU436-2)*20+卡牌属性!$DV436)</f>
        <v>3500</v>
      </c>
      <c r="FT436" s="14">
        <f>INDEX(属性投放!$BR$6:$BR$85,(卡牌属性!$DU436-2)*20+卡牌属性!$DV436)</f>
        <v>3500</v>
      </c>
    </row>
    <row r="437" spans="31:176" ht="16.5" x14ac:dyDescent="0.2">
      <c r="AE437" s="13">
        <v>433</v>
      </c>
      <c r="AF437" s="13">
        <f t="shared" si="750"/>
        <v>22</v>
      </c>
      <c r="AG437" s="13">
        <f t="shared" si="735"/>
        <v>3</v>
      </c>
      <c r="AH437" s="14">
        <f t="shared" si="736"/>
        <v>1101030</v>
      </c>
      <c r="AI437" s="14" t="str">
        <f t="shared" si="737"/>
        <v>卢天佑13突</v>
      </c>
      <c r="AJ437" s="25" t="s">
        <v>162</v>
      </c>
      <c r="AK437" s="14">
        <v>114</v>
      </c>
      <c r="AL437" s="14">
        <f t="shared" si="738"/>
        <v>13</v>
      </c>
      <c r="AM437" s="14">
        <f>INDEX(属性投放!$DE$6:$DE$85,(卡牌属性!AG437-2)*20+卡牌属性!AL437)</f>
        <v>6469</v>
      </c>
      <c r="AN437" s="14">
        <f t="shared" si="779"/>
        <v>6469</v>
      </c>
      <c r="AO437" s="14">
        <f t="shared" si="779"/>
        <v>6469</v>
      </c>
      <c r="AP437" s="14">
        <f t="shared" si="779"/>
        <v>6469</v>
      </c>
      <c r="AQ437" s="14">
        <f t="shared" si="779"/>
        <v>6469</v>
      </c>
      <c r="AR437" s="14">
        <f>INDEX(属性投放!$DF$6:$DF$85,(卡牌属性!AG437-2)*20+卡牌属性!AL437)</f>
        <v>3206</v>
      </c>
      <c r="AS437" s="14">
        <f t="shared" si="780"/>
        <v>3206</v>
      </c>
      <c r="AT437" s="14">
        <f t="shared" si="780"/>
        <v>3206</v>
      </c>
      <c r="AU437" s="14">
        <f t="shared" si="780"/>
        <v>3206</v>
      </c>
      <c r="AV437" s="14">
        <f t="shared" si="780"/>
        <v>3206</v>
      </c>
      <c r="AW437" s="14">
        <f>INDEX(属性投放!$DG$6:$DG$85,(卡牌属性!AG437-2)*20+卡牌属性!AL437)</f>
        <v>32245</v>
      </c>
      <c r="AX437" s="14">
        <f t="shared" si="781"/>
        <v>32245</v>
      </c>
      <c r="AY437" s="14">
        <f t="shared" si="781"/>
        <v>32245</v>
      </c>
      <c r="AZ437" s="14">
        <f t="shared" si="781"/>
        <v>32245</v>
      </c>
      <c r="BA437" s="14">
        <f t="shared" si="781"/>
        <v>32245</v>
      </c>
      <c r="BB437" s="14">
        <f>INDEX(属性投放!$DK$6:$DK$85,(卡牌属性!AG437-2)*20+卡牌属性!AL437)</f>
        <v>211</v>
      </c>
      <c r="BC437" s="14">
        <f t="shared" si="782"/>
        <v>211</v>
      </c>
      <c r="BD437" s="14">
        <f t="shared" si="782"/>
        <v>211</v>
      </c>
      <c r="BE437" s="14">
        <f t="shared" si="782"/>
        <v>211</v>
      </c>
      <c r="BF437" s="14">
        <f t="shared" si="782"/>
        <v>211</v>
      </c>
      <c r="BG437" s="14">
        <f>INDEX(属性投放!$DL$6:$DL$85,(卡牌属性!AG437-2)*20+卡牌属性!AL437)</f>
        <v>106</v>
      </c>
      <c r="BH437" s="14">
        <f t="shared" si="783"/>
        <v>106</v>
      </c>
      <c r="BI437" s="14">
        <f t="shared" si="783"/>
        <v>106</v>
      </c>
      <c r="BJ437" s="14">
        <f t="shared" si="783"/>
        <v>106</v>
      </c>
      <c r="BK437" s="14">
        <f t="shared" si="783"/>
        <v>106</v>
      </c>
      <c r="BL437" s="14">
        <f>INDEX(属性投放!$DM$6:$DM$85,(卡牌属性!AG437-2)*20+卡牌属性!AL437)</f>
        <v>1055</v>
      </c>
      <c r="BM437" s="14">
        <f t="shared" si="784"/>
        <v>1055</v>
      </c>
      <c r="BN437" s="14">
        <f t="shared" si="784"/>
        <v>1055</v>
      </c>
      <c r="BO437" s="14">
        <f t="shared" si="784"/>
        <v>1055</v>
      </c>
      <c r="BP437" s="14">
        <f t="shared" si="784"/>
        <v>1055</v>
      </c>
      <c r="BU437" s="13">
        <v>433</v>
      </c>
      <c r="BV437" s="13">
        <f t="shared" si="739"/>
        <v>22</v>
      </c>
      <c r="BW437" s="14">
        <f t="shared" si="740"/>
        <v>2</v>
      </c>
      <c r="BX437" s="14">
        <f t="shared" si="741"/>
        <v>1102050</v>
      </c>
      <c r="BY437" s="14" t="str">
        <f t="shared" si="742"/>
        <v>柠檬精13突</v>
      </c>
      <c r="BZ437" s="25" t="s">
        <v>162</v>
      </c>
      <c r="CA437" s="14">
        <v>2</v>
      </c>
      <c r="CB437" s="14">
        <f t="shared" si="743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674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674</v>
      </c>
      <c r="CN437" s="14">
        <f>INDEX(属性投放!$BD$6:$BD$85,(BW437-2)*20+CB437)</f>
        <v>150</v>
      </c>
      <c r="CQ437" s="13">
        <v>433</v>
      </c>
      <c r="CR437" s="13">
        <f t="shared" si="751"/>
        <v>9</v>
      </c>
      <c r="CS437" s="13">
        <f t="shared" si="752"/>
        <v>17</v>
      </c>
      <c r="CT437" s="14">
        <f t="shared" si="753"/>
        <v>3</v>
      </c>
      <c r="CU437" s="14">
        <f t="shared" si="754"/>
        <v>1102009</v>
      </c>
      <c r="CV437" s="14" t="str">
        <f>INDEX($O$6:$O$36,CR437)&amp;"-"&amp;INDEX(属性投放!$AB$7:$AB$36,CX437)&amp;"-魂火-"&amp;CZ437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701</v>
      </c>
      <c r="CZ437" s="14">
        <f>INDEX(属性投放!$AM$7:$AM$58,CS437)</f>
        <v>2</v>
      </c>
      <c r="DA437" s="14">
        <f t="shared" si="744"/>
        <v>17</v>
      </c>
      <c r="DB437" s="14">
        <f>INDEX(属性投放!$AN$7:$AN$58,DA437)</f>
        <v>62</v>
      </c>
      <c r="DC437" s="14" t="s">
        <v>702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703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704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5"/>
        <v>1102050</v>
      </c>
      <c r="DQ437" s="14" t="str">
        <f t="shared" si="746"/>
        <v>柠檬精13突</v>
      </c>
      <c r="DR437" s="14">
        <f t="shared" si="755"/>
        <v>2</v>
      </c>
      <c r="DS437" s="14">
        <f t="shared" si="756"/>
        <v>3</v>
      </c>
      <c r="DT437" s="14">
        <f t="shared" si="757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85"/>
        <v>2092</v>
      </c>
      <c r="EC437" s="14">
        <f t="shared" si="786"/>
        <v>2265</v>
      </c>
      <c r="ED437" s="14">
        <f t="shared" si="787"/>
        <v>2480</v>
      </c>
      <c r="EE437" s="14">
        <f t="shared" si="788"/>
        <v>2480</v>
      </c>
      <c r="EF437" s="14">
        <f t="shared" si="789"/>
        <v>2761</v>
      </c>
      <c r="EG437" s="14">
        <f t="shared" si="790"/>
        <v>1105</v>
      </c>
      <c r="EH437" s="14">
        <f t="shared" si="791"/>
        <v>1214</v>
      </c>
      <c r="EI437" s="14">
        <f t="shared" si="792"/>
        <v>1214</v>
      </c>
      <c r="EJ437" s="14">
        <f t="shared" si="793"/>
        <v>1345</v>
      </c>
      <c r="EK437" s="14">
        <f t="shared" si="794"/>
        <v>1418</v>
      </c>
      <c r="EL437" s="14">
        <f t="shared" si="795"/>
        <v>23900</v>
      </c>
      <c r="EM437" s="14">
        <f t="shared" si="796"/>
        <v>26510</v>
      </c>
      <c r="EN437" s="14">
        <f t="shared" si="797"/>
        <v>26510</v>
      </c>
      <c r="EO437" s="14">
        <f t="shared" si="798"/>
        <v>27910</v>
      </c>
      <c r="EP437" s="14">
        <f t="shared" si="799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  <c r="FF437" s="14">
        <f>INDEX(属性投放!$BP$6:$BP$85,(卡牌属性!$DU437-2)*20+卡牌属性!$DV437)</f>
        <v>350</v>
      </c>
      <c r="FG437" s="14">
        <f>INDEX(属性投放!$BP$6:$BP$85,(卡牌属性!$DU437-2)*20+卡牌属性!$DV437)</f>
        <v>350</v>
      </c>
      <c r="FH437" s="14">
        <f>INDEX(属性投放!$BP$6:$BP$85,(卡牌属性!$DU437-2)*20+卡牌属性!$DV437)</f>
        <v>350</v>
      </c>
      <c r="FI437" s="14">
        <f>INDEX(属性投放!$BP$6:$BP$85,(卡牌属性!$DU437-2)*20+卡牌属性!$DV437)</f>
        <v>350</v>
      </c>
      <c r="FJ437" s="14">
        <f>INDEX(属性投放!$BP$6:$BP$85,(卡牌属性!$DU437-2)*20+卡牌属性!$DV437)</f>
        <v>350</v>
      </c>
      <c r="FK437" s="14">
        <f>INDEX(属性投放!$BQ$6:$BQ$85,(卡牌属性!$DU437-2)*20+卡牌属性!$DV437)</f>
        <v>175</v>
      </c>
      <c r="FL437" s="14">
        <f>INDEX(属性投放!$BQ$6:$BQ$85,(卡牌属性!$DU437-2)*20+卡牌属性!$DV437)</f>
        <v>175</v>
      </c>
      <c r="FM437" s="14">
        <f>INDEX(属性投放!$BQ$6:$BQ$85,(卡牌属性!$DU437-2)*20+卡牌属性!$DV437)</f>
        <v>175</v>
      </c>
      <c r="FN437" s="14">
        <f>INDEX(属性投放!$BQ$6:$BQ$85,(卡牌属性!$DU437-2)*20+卡牌属性!$DV437)</f>
        <v>175</v>
      </c>
      <c r="FO437" s="14">
        <f>INDEX(属性投放!$BQ$6:$BQ$85,(卡牌属性!$DU437-2)*20+卡牌属性!$DV437)</f>
        <v>175</v>
      </c>
      <c r="FP437" s="14">
        <f>INDEX(属性投放!$BR$6:$BR$85,(卡牌属性!$DU437-2)*20+卡牌属性!$DV437)</f>
        <v>3500</v>
      </c>
      <c r="FQ437" s="14">
        <f>INDEX(属性投放!$BR$6:$BR$85,(卡牌属性!$DU437-2)*20+卡牌属性!$DV437)</f>
        <v>3500</v>
      </c>
      <c r="FR437" s="14">
        <f>INDEX(属性投放!$BR$6:$BR$85,(卡牌属性!$DU437-2)*20+卡牌属性!$DV437)</f>
        <v>3500</v>
      </c>
      <c r="FS437" s="14">
        <f>INDEX(属性投放!$BR$6:$BR$85,(卡牌属性!$DU437-2)*20+卡牌属性!$DV437)</f>
        <v>3500</v>
      </c>
      <c r="FT437" s="14">
        <f>INDEX(属性投放!$BR$6:$BR$85,(卡牌属性!$DU437-2)*20+卡牌属性!$DV437)</f>
        <v>3500</v>
      </c>
    </row>
    <row r="438" spans="31:176" ht="16.5" x14ac:dyDescent="0.2">
      <c r="AE438" s="13">
        <v>434</v>
      </c>
      <c r="AF438" s="13">
        <f t="shared" si="750"/>
        <v>22</v>
      </c>
      <c r="AG438" s="13">
        <f t="shared" si="735"/>
        <v>3</v>
      </c>
      <c r="AH438" s="14">
        <f t="shared" si="736"/>
        <v>1101030</v>
      </c>
      <c r="AI438" s="14" t="str">
        <f t="shared" si="737"/>
        <v>卢天佑14突</v>
      </c>
      <c r="AJ438" s="25" t="s">
        <v>162</v>
      </c>
      <c r="AK438" s="14">
        <v>115</v>
      </c>
      <c r="AL438" s="14">
        <f t="shared" si="738"/>
        <v>14</v>
      </c>
      <c r="AM438" s="14">
        <f>INDEX(属性投放!$DE$6:$DE$85,(卡牌属性!AG438-2)*20+卡牌属性!AL438)</f>
        <v>7071</v>
      </c>
      <c r="AN438" s="14">
        <f t="shared" si="779"/>
        <v>7071</v>
      </c>
      <c r="AO438" s="14">
        <f t="shared" si="779"/>
        <v>7071</v>
      </c>
      <c r="AP438" s="14">
        <f t="shared" si="779"/>
        <v>7071</v>
      </c>
      <c r="AQ438" s="14">
        <f t="shared" si="779"/>
        <v>7071</v>
      </c>
      <c r="AR438" s="14">
        <f>INDEX(属性投放!$DF$6:$DF$85,(卡牌属性!AG438-2)*20+卡牌属性!AL438)</f>
        <v>3508</v>
      </c>
      <c r="AS438" s="14">
        <f t="shared" si="780"/>
        <v>3508</v>
      </c>
      <c r="AT438" s="14">
        <f t="shared" si="780"/>
        <v>3508</v>
      </c>
      <c r="AU438" s="14">
        <f t="shared" si="780"/>
        <v>3508</v>
      </c>
      <c r="AV438" s="14">
        <f t="shared" si="780"/>
        <v>3508</v>
      </c>
      <c r="AW438" s="14">
        <f>INDEX(属性投放!$DG$6:$DG$85,(卡牌属性!AG438-2)*20+卡牌属性!AL438)</f>
        <v>35255</v>
      </c>
      <c r="AX438" s="14">
        <f t="shared" si="781"/>
        <v>35255</v>
      </c>
      <c r="AY438" s="14">
        <f t="shared" si="781"/>
        <v>35255</v>
      </c>
      <c r="AZ438" s="14">
        <f t="shared" si="781"/>
        <v>35255</v>
      </c>
      <c r="BA438" s="14">
        <f t="shared" si="781"/>
        <v>35255</v>
      </c>
      <c r="BB438" s="14">
        <f>INDEX(属性投放!$DK$6:$DK$85,(卡牌属性!AG438-2)*20+卡牌属性!AL438)</f>
        <v>211</v>
      </c>
      <c r="BC438" s="14">
        <f t="shared" si="782"/>
        <v>211</v>
      </c>
      <c r="BD438" s="14">
        <f t="shared" si="782"/>
        <v>211</v>
      </c>
      <c r="BE438" s="14">
        <f t="shared" si="782"/>
        <v>211</v>
      </c>
      <c r="BF438" s="14">
        <f t="shared" si="782"/>
        <v>211</v>
      </c>
      <c r="BG438" s="14">
        <f>INDEX(属性投放!$DL$6:$DL$85,(卡牌属性!AG438-2)*20+卡牌属性!AL438)</f>
        <v>106</v>
      </c>
      <c r="BH438" s="14">
        <f t="shared" si="783"/>
        <v>106</v>
      </c>
      <c r="BI438" s="14">
        <f t="shared" si="783"/>
        <v>106</v>
      </c>
      <c r="BJ438" s="14">
        <f t="shared" si="783"/>
        <v>106</v>
      </c>
      <c r="BK438" s="14">
        <f t="shared" si="783"/>
        <v>106</v>
      </c>
      <c r="BL438" s="14">
        <f>INDEX(属性投放!$DM$6:$DM$85,(卡牌属性!AG438-2)*20+卡牌属性!AL438)</f>
        <v>1055</v>
      </c>
      <c r="BM438" s="14">
        <f t="shared" si="784"/>
        <v>1055</v>
      </c>
      <c r="BN438" s="14">
        <f t="shared" si="784"/>
        <v>1055</v>
      </c>
      <c r="BO438" s="14">
        <f t="shared" si="784"/>
        <v>1055</v>
      </c>
      <c r="BP438" s="14">
        <f t="shared" si="784"/>
        <v>1055</v>
      </c>
      <c r="BU438" s="13">
        <v>434</v>
      </c>
      <c r="BV438" s="13">
        <f t="shared" si="739"/>
        <v>22</v>
      </c>
      <c r="BW438" s="14">
        <f t="shared" si="740"/>
        <v>2</v>
      </c>
      <c r="BX438" s="14">
        <f t="shared" si="741"/>
        <v>1102050</v>
      </c>
      <c r="BY438" s="14" t="str">
        <f t="shared" si="742"/>
        <v>柠檬精14突</v>
      </c>
      <c r="BZ438" s="25" t="s">
        <v>162</v>
      </c>
      <c r="CA438" s="14">
        <v>2</v>
      </c>
      <c r="CB438" s="14">
        <f t="shared" si="743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674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674</v>
      </c>
      <c r="CN438" s="14">
        <f>INDEX(属性投放!$BD$6:$BD$85,(BW438-2)*20+CB438)</f>
        <v>150</v>
      </c>
      <c r="CQ438" s="13">
        <v>434</v>
      </c>
      <c r="CR438" s="13">
        <f t="shared" si="751"/>
        <v>9</v>
      </c>
      <c r="CS438" s="13">
        <f t="shared" si="752"/>
        <v>18</v>
      </c>
      <c r="CT438" s="14">
        <f t="shared" si="753"/>
        <v>3</v>
      </c>
      <c r="CU438" s="14">
        <f t="shared" si="754"/>
        <v>1102009</v>
      </c>
      <c r="CV438" s="14" t="str">
        <f>INDEX($O$6:$O$36,CR438)&amp;"-"&amp;INDEX(属性投放!$AB$7:$AB$36,CX438)&amp;"-魂火-"&amp;CZ438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701</v>
      </c>
      <c r="CZ438" s="14">
        <f>INDEX(属性投放!$AM$7:$AM$58,CS438)</f>
        <v>3</v>
      </c>
      <c r="DA438" s="14">
        <f t="shared" si="744"/>
        <v>18</v>
      </c>
      <c r="DB438" s="14">
        <f>INDEX(属性投放!$AN$7:$AN$58,DA438)</f>
        <v>65</v>
      </c>
      <c r="DC438" s="14" t="s">
        <v>702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703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704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5"/>
        <v>1102050</v>
      </c>
      <c r="DQ438" s="14" t="str">
        <f t="shared" si="746"/>
        <v>柠檬精14突</v>
      </c>
      <c r="DR438" s="14">
        <f t="shared" si="755"/>
        <v>2</v>
      </c>
      <c r="DS438" s="14">
        <f t="shared" si="756"/>
        <v>3</v>
      </c>
      <c r="DT438" s="14">
        <f t="shared" si="757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85"/>
        <v>2538</v>
      </c>
      <c r="EC438" s="14">
        <f t="shared" si="786"/>
        <v>2735</v>
      </c>
      <c r="ED438" s="14">
        <f t="shared" si="787"/>
        <v>2990</v>
      </c>
      <c r="EE438" s="14">
        <f t="shared" si="788"/>
        <v>2990</v>
      </c>
      <c r="EF438" s="14">
        <f t="shared" si="789"/>
        <v>3311</v>
      </c>
      <c r="EG438" s="14">
        <f t="shared" si="790"/>
        <v>1344</v>
      </c>
      <c r="EH438" s="14">
        <f t="shared" si="791"/>
        <v>1469</v>
      </c>
      <c r="EI438" s="14">
        <f t="shared" si="792"/>
        <v>1469</v>
      </c>
      <c r="EJ438" s="14">
        <f t="shared" si="793"/>
        <v>1624</v>
      </c>
      <c r="EK438" s="14">
        <f t="shared" si="794"/>
        <v>1697</v>
      </c>
      <c r="EL438" s="14">
        <f t="shared" si="795"/>
        <v>29000</v>
      </c>
      <c r="EM438" s="14">
        <f t="shared" si="796"/>
        <v>32010</v>
      </c>
      <c r="EN438" s="14">
        <f t="shared" si="797"/>
        <v>32010</v>
      </c>
      <c r="EO438" s="14">
        <f t="shared" si="798"/>
        <v>33490</v>
      </c>
      <c r="EP438" s="14">
        <f t="shared" si="799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  <c r="FF438" s="14">
        <f>INDEX(属性投放!$BP$6:$BP$85,(卡牌属性!$DU438-2)*20+卡牌属性!$DV438)</f>
        <v>400</v>
      </c>
      <c r="FG438" s="14">
        <f>INDEX(属性投放!$BP$6:$BP$85,(卡牌属性!$DU438-2)*20+卡牌属性!$DV438)</f>
        <v>400</v>
      </c>
      <c r="FH438" s="14">
        <f>INDEX(属性投放!$BP$6:$BP$85,(卡牌属性!$DU438-2)*20+卡牌属性!$DV438)</f>
        <v>400</v>
      </c>
      <c r="FI438" s="14">
        <f>INDEX(属性投放!$BP$6:$BP$85,(卡牌属性!$DU438-2)*20+卡牌属性!$DV438)</f>
        <v>400</v>
      </c>
      <c r="FJ438" s="14">
        <f>INDEX(属性投放!$BP$6:$BP$85,(卡牌属性!$DU438-2)*20+卡牌属性!$DV438)</f>
        <v>400</v>
      </c>
      <c r="FK438" s="14">
        <f>INDEX(属性投放!$BQ$6:$BQ$85,(卡牌属性!$DU438-2)*20+卡牌属性!$DV438)</f>
        <v>200</v>
      </c>
      <c r="FL438" s="14">
        <f>INDEX(属性投放!$BQ$6:$BQ$85,(卡牌属性!$DU438-2)*20+卡牌属性!$DV438)</f>
        <v>200</v>
      </c>
      <c r="FM438" s="14">
        <f>INDEX(属性投放!$BQ$6:$BQ$85,(卡牌属性!$DU438-2)*20+卡牌属性!$DV438)</f>
        <v>200</v>
      </c>
      <c r="FN438" s="14">
        <f>INDEX(属性投放!$BQ$6:$BQ$85,(卡牌属性!$DU438-2)*20+卡牌属性!$DV438)</f>
        <v>200</v>
      </c>
      <c r="FO438" s="14">
        <f>INDEX(属性投放!$BQ$6:$BQ$85,(卡牌属性!$DU438-2)*20+卡牌属性!$DV438)</f>
        <v>200</v>
      </c>
      <c r="FP438" s="14">
        <f>INDEX(属性投放!$BR$6:$BR$85,(卡牌属性!$DU438-2)*20+卡牌属性!$DV438)</f>
        <v>4000</v>
      </c>
      <c r="FQ438" s="14">
        <f>INDEX(属性投放!$BR$6:$BR$85,(卡牌属性!$DU438-2)*20+卡牌属性!$DV438)</f>
        <v>4000</v>
      </c>
      <c r="FR438" s="14">
        <f>INDEX(属性投放!$BR$6:$BR$85,(卡牌属性!$DU438-2)*20+卡牌属性!$DV438)</f>
        <v>4000</v>
      </c>
      <c r="FS438" s="14">
        <f>INDEX(属性投放!$BR$6:$BR$85,(卡牌属性!$DU438-2)*20+卡牌属性!$DV438)</f>
        <v>4000</v>
      </c>
      <c r="FT438" s="14">
        <f>INDEX(属性投放!$BR$6:$BR$85,(卡牌属性!$DU438-2)*20+卡牌属性!$DV438)</f>
        <v>4000</v>
      </c>
    </row>
    <row r="439" spans="31:176" ht="16.5" x14ac:dyDescent="0.2">
      <c r="AE439" s="13">
        <v>435</v>
      </c>
      <c r="AF439" s="13">
        <f t="shared" si="750"/>
        <v>22</v>
      </c>
      <c r="AG439" s="13">
        <f t="shared" si="735"/>
        <v>3</v>
      </c>
      <c r="AH439" s="14">
        <f t="shared" si="736"/>
        <v>1101030</v>
      </c>
      <c r="AI439" s="14" t="str">
        <f t="shared" si="737"/>
        <v>卢天佑15突</v>
      </c>
      <c r="AJ439" s="25" t="s">
        <v>162</v>
      </c>
      <c r="AK439" s="14">
        <v>116</v>
      </c>
      <c r="AL439" s="14">
        <f t="shared" si="738"/>
        <v>15</v>
      </c>
      <c r="AM439" s="14">
        <f>INDEX(属性投放!$DE$6:$DE$85,(卡牌属性!AG439-2)*20+卡牌属性!AL439)</f>
        <v>7673</v>
      </c>
      <c r="AN439" s="14">
        <f t="shared" si="779"/>
        <v>7673</v>
      </c>
      <c r="AO439" s="14">
        <f t="shared" si="779"/>
        <v>7673</v>
      </c>
      <c r="AP439" s="14">
        <f t="shared" si="779"/>
        <v>7673</v>
      </c>
      <c r="AQ439" s="14">
        <f t="shared" si="779"/>
        <v>7673</v>
      </c>
      <c r="AR439" s="14">
        <f>INDEX(属性投放!$DF$6:$DF$85,(卡牌属性!AG439-2)*20+卡牌属性!AL439)</f>
        <v>3810</v>
      </c>
      <c r="AS439" s="14">
        <f t="shared" si="780"/>
        <v>3810</v>
      </c>
      <c r="AT439" s="14">
        <f t="shared" si="780"/>
        <v>3810</v>
      </c>
      <c r="AU439" s="14">
        <f t="shared" si="780"/>
        <v>3810</v>
      </c>
      <c r="AV439" s="14">
        <f t="shared" si="780"/>
        <v>3810</v>
      </c>
      <c r="AW439" s="14">
        <f>INDEX(属性投放!$DG$6:$DG$85,(卡牌属性!AG439-2)*20+卡牌属性!AL439)</f>
        <v>38265</v>
      </c>
      <c r="AX439" s="14">
        <f t="shared" si="781"/>
        <v>38265</v>
      </c>
      <c r="AY439" s="14">
        <f t="shared" si="781"/>
        <v>38265</v>
      </c>
      <c r="AZ439" s="14">
        <f t="shared" si="781"/>
        <v>38265</v>
      </c>
      <c r="BA439" s="14">
        <f t="shared" si="781"/>
        <v>38265</v>
      </c>
      <c r="BB439" s="14">
        <f>INDEX(属性投放!$DK$6:$DK$85,(卡牌属性!AG439-2)*20+卡牌属性!AL439)</f>
        <v>211</v>
      </c>
      <c r="BC439" s="14">
        <f t="shared" si="782"/>
        <v>211</v>
      </c>
      <c r="BD439" s="14">
        <f t="shared" si="782"/>
        <v>211</v>
      </c>
      <c r="BE439" s="14">
        <f t="shared" si="782"/>
        <v>211</v>
      </c>
      <c r="BF439" s="14">
        <f t="shared" si="782"/>
        <v>211</v>
      </c>
      <c r="BG439" s="14">
        <f>INDEX(属性投放!$DL$6:$DL$85,(卡牌属性!AG439-2)*20+卡牌属性!AL439)</f>
        <v>106</v>
      </c>
      <c r="BH439" s="14">
        <f t="shared" si="783"/>
        <v>106</v>
      </c>
      <c r="BI439" s="14">
        <f t="shared" si="783"/>
        <v>106</v>
      </c>
      <c r="BJ439" s="14">
        <f t="shared" si="783"/>
        <v>106</v>
      </c>
      <c r="BK439" s="14">
        <f t="shared" si="783"/>
        <v>106</v>
      </c>
      <c r="BL439" s="14">
        <f>INDEX(属性投放!$DM$6:$DM$85,(卡牌属性!AG439-2)*20+卡牌属性!AL439)</f>
        <v>1055</v>
      </c>
      <c r="BM439" s="14">
        <f t="shared" si="784"/>
        <v>1055</v>
      </c>
      <c r="BN439" s="14">
        <f t="shared" si="784"/>
        <v>1055</v>
      </c>
      <c r="BO439" s="14">
        <f t="shared" si="784"/>
        <v>1055</v>
      </c>
      <c r="BP439" s="14">
        <f t="shared" si="784"/>
        <v>1055</v>
      </c>
      <c r="BU439" s="13">
        <v>435</v>
      </c>
      <c r="BV439" s="13">
        <f t="shared" si="739"/>
        <v>22</v>
      </c>
      <c r="BW439" s="14">
        <f t="shared" si="740"/>
        <v>2</v>
      </c>
      <c r="BX439" s="14">
        <f t="shared" si="741"/>
        <v>1102050</v>
      </c>
      <c r="BY439" s="14" t="str">
        <f t="shared" si="742"/>
        <v>柠檬精15突</v>
      </c>
      <c r="BZ439" s="25" t="s">
        <v>162</v>
      </c>
      <c r="CA439" s="14">
        <v>2</v>
      </c>
      <c r="CB439" s="14">
        <f t="shared" si="743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674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674</v>
      </c>
      <c r="CN439" s="14">
        <f>INDEX(属性投放!$BD$6:$BD$85,(BW439-2)*20+CB439)</f>
        <v>150</v>
      </c>
      <c r="CQ439" s="13">
        <v>435</v>
      </c>
      <c r="CR439" s="13">
        <f t="shared" si="751"/>
        <v>9</v>
      </c>
      <c r="CS439" s="13">
        <f t="shared" si="752"/>
        <v>19</v>
      </c>
      <c r="CT439" s="14">
        <f t="shared" si="753"/>
        <v>3</v>
      </c>
      <c r="CU439" s="14">
        <f t="shared" si="754"/>
        <v>1102009</v>
      </c>
      <c r="CV439" s="14" t="str">
        <f>INDEX($O$6:$O$36,CR439)&amp;"-"&amp;INDEX(属性投放!$AB$7:$AB$36,CX439)&amp;"-魂火-"&amp;CZ439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701</v>
      </c>
      <c r="CZ439" s="14">
        <f>INDEX(属性投放!$AM$7:$AM$58,CS439)</f>
        <v>1</v>
      </c>
      <c r="DA439" s="14">
        <f t="shared" si="744"/>
        <v>19</v>
      </c>
      <c r="DB439" s="14">
        <f>INDEX(属性投放!$AN$7:$AN$58,DA439)</f>
        <v>67</v>
      </c>
      <c r="DC439" s="14" t="s">
        <v>702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703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704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5"/>
        <v>1102050</v>
      </c>
      <c r="DQ439" s="14" t="str">
        <f t="shared" si="746"/>
        <v>柠檬精15突</v>
      </c>
      <c r="DR439" s="14">
        <f t="shared" si="755"/>
        <v>2</v>
      </c>
      <c r="DS439" s="14">
        <f t="shared" si="756"/>
        <v>3</v>
      </c>
      <c r="DT439" s="14">
        <f t="shared" si="757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85"/>
        <v>3022</v>
      </c>
      <c r="EC439" s="14">
        <f t="shared" si="786"/>
        <v>3240</v>
      </c>
      <c r="ED439" s="14">
        <f t="shared" si="787"/>
        <v>3530</v>
      </c>
      <c r="EE439" s="14">
        <f t="shared" si="788"/>
        <v>3530</v>
      </c>
      <c r="EF439" s="14">
        <f t="shared" si="789"/>
        <v>3886</v>
      </c>
      <c r="EG439" s="14">
        <f t="shared" si="790"/>
        <v>1600</v>
      </c>
      <c r="EH439" s="14">
        <f t="shared" si="791"/>
        <v>1739</v>
      </c>
      <c r="EI439" s="14">
        <f t="shared" si="792"/>
        <v>1739</v>
      </c>
      <c r="EJ439" s="14">
        <f t="shared" si="793"/>
        <v>1915</v>
      </c>
      <c r="EK439" s="14">
        <f t="shared" si="794"/>
        <v>1988</v>
      </c>
      <c r="EL439" s="14">
        <f t="shared" si="795"/>
        <v>34400</v>
      </c>
      <c r="EM439" s="14">
        <f t="shared" si="796"/>
        <v>37760</v>
      </c>
      <c r="EN439" s="14">
        <f t="shared" si="797"/>
        <v>37760</v>
      </c>
      <c r="EO439" s="14">
        <f t="shared" si="798"/>
        <v>39310</v>
      </c>
      <c r="EP439" s="14">
        <f t="shared" si="799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  <c r="FF439" s="14">
        <f>INDEX(属性投放!$BP$6:$BP$85,(卡牌属性!$DU439-2)*20+卡牌属性!$DV439)</f>
        <v>700</v>
      </c>
      <c r="FG439" s="14">
        <f>INDEX(属性投放!$BP$6:$BP$85,(卡牌属性!$DU439-2)*20+卡牌属性!$DV439)</f>
        <v>700</v>
      </c>
      <c r="FH439" s="14">
        <f>INDEX(属性投放!$BP$6:$BP$85,(卡牌属性!$DU439-2)*20+卡牌属性!$DV439)</f>
        <v>700</v>
      </c>
      <c r="FI439" s="14">
        <f>INDEX(属性投放!$BP$6:$BP$85,(卡牌属性!$DU439-2)*20+卡牌属性!$DV439)</f>
        <v>700</v>
      </c>
      <c r="FJ439" s="14">
        <f>INDEX(属性投放!$BP$6:$BP$85,(卡牌属性!$DU439-2)*20+卡牌属性!$DV439)</f>
        <v>700</v>
      </c>
      <c r="FK439" s="14">
        <f>INDEX(属性投放!$BQ$6:$BQ$85,(卡牌属性!$DU439-2)*20+卡牌属性!$DV439)</f>
        <v>350</v>
      </c>
      <c r="FL439" s="14">
        <f>INDEX(属性投放!$BQ$6:$BQ$85,(卡牌属性!$DU439-2)*20+卡牌属性!$DV439)</f>
        <v>350</v>
      </c>
      <c r="FM439" s="14">
        <f>INDEX(属性投放!$BQ$6:$BQ$85,(卡牌属性!$DU439-2)*20+卡牌属性!$DV439)</f>
        <v>350</v>
      </c>
      <c r="FN439" s="14">
        <f>INDEX(属性投放!$BQ$6:$BQ$85,(卡牌属性!$DU439-2)*20+卡牌属性!$DV439)</f>
        <v>350</v>
      </c>
      <c r="FO439" s="14">
        <f>INDEX(属性投放!$BQ$6:$BQ$85,(卡牌属性!$DU439-2)*20+卡牌属性!$DV439)</f>
        <v>350</v>
      </c>
      <c r="FP439" s="14">
        <f>INDEX(属性投放!$BR$6:$BR$85,(卡牌属性!$DU439-2)*20+卡牌属性!$DV439)</f>
        <v>7000</v>
      </c>
      <c r="FQ439" s="14">
        <f>INDEX(属性投放!$BR$6:$BR$85,(卡牌属性!$DU439-2)*20+卡牌属性!$DV439)</f>
        <v>7000</v>
      </c>
      <c r="FR439" s="14">
        <f>INDEX(属性投放!$BR$6:$BR$85,(卡牌属性!$DU439-2)*20+卡牌属性!$DV439)</f>
        <v>7000</v>
      </c>
      <c r="FS439" s="14">
        <f>INDEX(属性投放!$BR$6:$BR$85,(卡牌属性!$DU439-2)*20+卡牌属性!$DV439)</f>
        <v>7000</v>
      </c>
      <c r="FT439" s="14">
        <f>INDEX(属性投放!$BR$6:$BR$85,(卡牌属性!$DU439-2)*20+卡牌属性!$DV439)</f>
        <v>7000</v>
      </c>
    </row>
    <row r="440" spans="31:176" ht="16.5" x14ac:dyDescent="0.2">
      <c r="AE440" s="13">
        <v>436</v>
      </c>
      <c r="AF440" s="13">
        <f t="shared" si="750"/>
        <v>22</v>
      </c>
      <c r="AG440" s="13">
        <f t="shared" si="735"/>
        <v>3</v>
      </c>
      <c r="AH440" s="14">
        <f t="shared" si="736"/>
        <v>1101030</v>
      </c>
      <c r="AI440" s="14" t="str">
        <f t="shared" si="737"/>
        <v>卢天佑16突</v>
      </c>
      <c r="AJ440" s="25" t="s">
        <v>162</v>
      </c>
      <c r="AK440" s="14">
        <v>117</v>
      </c>
      <c r="AL440" s="14">
        <f t="shared" si="738"/>
        <v>16</v>
      </c>
      <c r="AM440" s="14">
        <f>INDEX(属性投放!$DE$6:$DE$85,(卡牌属性!AG440-2)*20+卡牌属性!AL440)</f>
        <v>13550</v>
      </c>
      <c r="AN440" s="14">
        <f t="shared" si="779"/>
        <v>13550</v>
      </c>
      <c r="AO440" s="14">
        <f t="shared" si="779"/>
        <v>13550</v>
      </c>
      <c r="AP440" s="14">
        <f t="shared" si="779"/>
        <v>13550</v>
      </c>
      <c r="AQ440" s="14">
        <f t="shared" si="779"/>
        <v>13550</v>
      </c>
      <c r="AR440" s="14">
        <f>INDEX(属性投放!$DF$6:$DF$85,(卡牌属性!AG440-2)*20+卡牌属性!AL440)</f>
        <v>6762</v>
      </c>
      <c r="AS440" s="14">
        <f t="shared" si="780"/>
        <v>6762</v>
      </c>
      <c r="AT440" s="14">
        <f t="shared" si="780"/>
        <v>6762</v>
      </c>
      <c r="AU440" s="14">
        <f t="shared" si="780"/>
        <v>6762</v>
      </c>
      <c r="AV440" s="14">
        <f t="shared" si="780"/>
        <v>6762</v>
      </c>
      <c r="AW440" s="14">
        <f>INDEX(属性投放!$DG$6:$DG$85,(卡牌属性!AG440-2)*20+卡牌属性!AL440)</f>
        <v>67650</v>
      </c>
      <c r="AX440" s="14">
        <f t="shared" si="781"/>
        <v>67650</v>
      </c>
      <c r="AY440" s="14">
        <f t="shared" si="781"/>
        <v>67650</v>
      </c>
      <c r="AZ440" s="14">
        <f t="shared" si="781"/>
        <v>67650</v>
      </c>
      <c r="BA440" s="14">
        <f t="shared" si="781"/>
        <v>67650</v>
      </c>
      <c r="BB440" s="14">
        <f>INDEX(属性投放!$DK$6:$DK$85,(卡牌属性!AG440-2)*20+卡牌属性!AL440)</f>
        <v>314</v>
      </c>
      <c r="BC440" s="14">
        <f t="shared" si="782"/>
        <v>314</v>
      </c>
      <c r="BD440" s="14">
        <f t="shared" si="782"/>
        <v>314</v>
      </c>
      <c r="BE440" s="14">
        <f t="shared" si="782"/>
        <v>314</v>
      </c>
      <c r="BF440" s="14">
        <f t="shared" si="782"/>
        <v>314</v>
      </c>
      <c r="BG440" s="14">
        <f>INDEX(属性投放!$DL$6:$DL$85,(卡牌属性!AG440-2)*20+卡牌属性!AL440)</f>
        <v>157</v>
      </c>
      <c r="BH440" s="14">
        <f t="shared" si="783"/>
        <v>157</v>
      </c>
      <c r="BI440" s="14">
        <f t="shared" si="783"/>
        <v>157</v>
      </c>
      <c r="BJ440" s="14">
        <f t="shared" si="783"/>
        <v>157</v>
      </c>
      <c r="BK440" s="14">
        <f t="shared" si="783"/>
        <v>157</v>
      </c>
      <c r="BL440" s="14">
        <f>INDEX(属性投放!$DM$6:$DM$85,(卡牌属性!AG440-2)*20+卡牌属性!AL440)</f>
        <v>1570</v>
      </c>
      <c r="BM440" s="14">
        <f t="shared" si="784"/>
        <v>1570</v>
      </c>
      <c r="BN440" s="14">
        <f t="shared" si="784"/>
        <v>1570</v>
      </c>
      <c r="BO440" s="14">
        <f t="shared" si="784"/>
        <v>1570</v>
      </c>
      <c r="BP440" s="14">
        <f t="shared" si="784"/>
        <v>1570</v>
      </c>
      <c r="BU440" s="13">
        <v>436</v>
      </c>
      <c r="BV440" s="13">
        <f t="shared" si="739"/>
        <v>22</v>
      </c>
      <c r="BW440" s="14">
        <f t="shared" si="740"/>
        <v>2</v>
      </c>
      <c r="BX440" s="14">
        <f t="shared" si="741"/>
        <v>1102050</v>
      </c>
      <c r="BY440" s="14" t="str">
        <f t="shared" si="742"/>
        <v>柠檬精16突</v>
      </c>
      <c r="BZ440" s="25" t="s">
        <v>162</v>
      </c>
      <c r="CA440" s="14">
        <v>2</v>
      </c>
      <c r="CB440" s="14">
        <f t="shared" si="743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674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674</v>
      </c>
      <c r="CN440" s="14">
        <f>INDEX(属性投放!$BD$6:$BD$85,(BW440-2)*20+CB440)</f>
        <v>200</v>
      </c>
      <c r="CQ440" s="13">
        <v>436</v>
      </c>
      <c r="CR440" s="13">
        <f t="shared" si="751"/>
        <v>9</v>
      </c>
      <c r="CS440" s="13">
        <f t="shared" si="752"/>
        <v>20</v>
      </c>
      <c r="CT440" s="14">
        <f t="shared" si="753"/>
        <v>3</v>
      </c>
      <c r="CU440" s="14">
        <f t="shared" si="754"/>
        <v>1102009</v>
      </c>
      <c r="CV440" s="14" t="str">
        <f>INDEX($O$6:$O$36,CR440)&amp;"-"&amp;INDEX(属性投放!$AB$7:$AB$36,CX440)&amp;"-魂火-"&amp;CZ440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701</v>
      </c>
      <c r="CZ440" s="14">
        <f>INDEX(属性投放!$AM$7:$AM$58,CS440)</f>
        <v>2</v>
      </c>
      <c r="DA440" s="14">
        <f t="shared" si="744"/>
        <v>20</v>
      </c>
      <c r="DB440" s="14">
        <f>INDEX(属性投放!$AN$7:$AN$58,DA440)</f>
        <v>70</v>
      </c>
      <c r="DC440" s="14" t="s">
        <v>702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703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704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5"/>
        <v>1102050</v>
      </c>
      <c r="DQ440" s="14" t="str">
        <f t="shared" si="746"/>
        <v>柠檬精16突</v>
      </c>
      <c r="DR440" s="14">
        <f t="shared" si="755"/>
        <v>2</v>
      </c>
      <c r="DS440" s="14">
        <f t="shared" si="756"/>
        <v>3</v>
      </c>
      <c r="DT440" s="14">
        <f t="shared" si="757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85"/>
        <v>3818</v>
      </c>
      <c r="EC440" s="14">
        <f t="shared" si="786"/>
        <v>4060</v>
      </c>
      <c r="ED440" s="14">
        <f t="shared" si="787"/>
        <v>4390</v>
      </c>
      <c r="EE440" s="14">
        <f t="shared" si="788"/>
        <v>4390</v>
      </c>
      <c r="EF440" s="14">
        <f t="shared" si="789"/>
        <v>4786</v>
      </c>
      <c r="EG440" s="14">
        <f t="shared" si="790"/>
        <v>2014</v>
      </c>
      <c r="EH440" s="14">
        <f t="shared" si="791"/>
        <v>2169</v>
      </c>
      <c r="EI440" s="14">
        <f t="shared" si="792"/>
        <v>2169</v>
      </c>
      <c r="EJ440" s="14">
        <f t="shared" si="793"/>
        <v>2369</v>
      </c>
      <c r="EK440" s="14">
        <f t="shared" si="794"/>
        <v>2442</v>
      </c>
      <c r="EL440" s="14">
        <f t="shared" si="795"/>
        <v>43000</v>
      </c>
      <c r="EM440" s="14">
        <f t="shared" si="796"/>
        <v>46760</v>
      </c>
      <c r="EN440" s="14">
        <f t="shared" si="797"/>
        <v>46760</v>
      </c>
      <c r="EO440" s="14">
        <f t="shared" si="798"/>
        <v>48390</v>
      </c>
      <c r="EP440" s="14">
        <f t="shared" si="799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  <c r="FF440" s="14">
        <f>INDEX(属性投放!$BP$6:$BP$85,(卡牌属性!$DU440-2)*20+卡牌属性!$DV440)</f>
        <v>700</v>
      </c>
      <c r="FG440" s="14">
        <f>INDEX(属性投放!$BP$6:$BP$85,(卡牌属性!$DU440-2)*20+卡牌属性!$DV440)</f>
        <v>700</v>
      </c>
      <c r="FH440" s="14">
        <f>INDEX(属性投放!$BP$6:$BP$85,(卡牌属性!$DU440-2)*20+卡牌属性!$DV440)</f>
        <v>700</v>
      </c>
      <c r="FI440" s="14">
        <f>INDEX(属性投放!$BP$6:$BP$85,(卡牌属性!$DU440-2)*20+卡牌属性!$DV440)</f>
        <v>700</v>
      </c>
      <c r="FJ440" s="14">
        <f>INDEX(属性投放!$BP$6:$BP$85,(卡牌属性!$DU440-2)*20+卡牌属性!$DV440)</f>
        <v>700</v>
      </c>
      <c r="FK440" s="14">
        <f>INDEX(属性投放!$BQ$6:$BQ$85,(卡牌属性!$DU440-2)*20+卡牌属性!$DV440)</f>
        <v>350</v>
      </c>
      <c r="FL440" s="14">
        <f>INDEX(属性投放!$BQ$6:$BQ$85,(卡牌属性!$DU440-2)*20+卡牌属性!$DV440)</f>
        <v>350</v>
      </c>
      <c r="FM440" s="14">
        <f>INDEX(属性投放!$BQ$6:$BQ$85,(卡牌属性!$DU440-2)*20+卡牌属性!$DV440)</f>
        <v>350</v>
      </c>
      <c r="FN440" s="14">
        <f>INDEX(属性投放!$BQ$6:$BQ$85,(卡牌属性!$DU440-2)*20+卡牌属性!$DV440)</f>
        <v>350</v>
      </c>
      <c r="FO440" s="14">
        <f>INDEX(属性投放!$BQ$6:$BQ$85,(卡牌属性!$DU440-2)*20+卡牌属性!$DV440)</f>
        <v>350</v>
      </c>
      <c r="FP440" s="14">
        <f>INDEX(属性投放!$BR$6:$BR$85,(卡牌属性!$DU440-2)*20+卡牌属性!$DV440)</f>
        <v>7000</v>
      </c>
      <c r="FQ440" s="14">
        <f>INDEX(属性投放!$BR$6:$BR$85,(卡牌属性!$DU440-2)*20+卡牌属性!$DV440)</f>
        <v>7000</v>
      </c>
      <c r="FR440" s="14">
        <f>INDEX(属性投放!$BR$6:$BR$85,(卡牌属性!$DU440-2)*20+卡牌属性!$DV440)</f>
        <v>7000</v>
      </c>
      <c r="FS440" s="14">
        <f>INDEX(属性投放!$BR$6:$BR$85,(卡牌属性!$DU440-2)*20+卡牌属性!$DV440)</f>
        <v>7000</v>
      </c>
      <c r="FT440" s="14">
        <f>INDEX(属性投放!$BR$6:$BR$85,(卡牌属性!$DU440-2)*20+卡牌属性!$DV440)</f>
        <v>7000</v>
      </c>
    </row>
    <row r="441" spans="31:176" ht="16.5" x14ac:dyDescent="0.2">
      <c r="AE441" s="13">
        <v>437</v>
      </c>
      <c r="AF441" s="13">
        <f t="shared" si="750"/>
        <v>22</v>
      </c>
      <c r="AG441" s="13">
        <f t="shared" si="735"/>
        <v>3</v>
      </c>
      <c r="AH441" s="14">
        <f t="shared" si="736"/>
        <v>1101030</v>
      </c>
      <c r="AI441" s="14" t="str">
        <f t="shared" si="737"/>
        <v>卢天佑17突</v>
      </c>
      <c r="AJ441" s="25" t="s">
        <v>162</v>
      </c>
      <c r="AK441" s="14">
        <v>118</v>
      </c>
      <c r="AL441" s="14">
        <f t="shared" si="738"/>
        <v>17</v>
      </c>
      <c r="AM441" s="14">
        <f>INDEX(属性投放!$DE$6:$DE$85,(卡牌属性!AG441-2)*20+卡牌属性!AL441)</f>
        <v>14671</v>
      </c>
      <c r="AN441" s="14">
        <f t="shared" si="779"/>
        <v>14671</v>
      </c>
      <c r="AO441" s="14">
        <f t="shared" si="779"/>
        <v>14671</v>
      </c>
      <c r="AP441" s="14">
        <f t="shared" si="779"/>
        <v>14671</v>
      </c>
      <c r="AQ441" s="14">
        <f t="shared" si="779"/>
        <v>14671</v>
      </c>
      <c r="AR441" s="14">
        <f>INDEX(属性投放!$DF$6:$DF$85,(卡牌属性!AG441-2)*20+卡牌属性!AL441)</f>
        <v>7323</v>
      </c>
      <c r="AS441" s="14">
        <f t="shared" si="780"/>
        <v>7323</v>
      </c>
      <c r="AT441" s="14">
        <f t="shared" si="780"/>
        <v>7323</v>
      </c>
      <c r="AU441" s="14">
        <f t="shared" si="780"/>
        <v>7323</v>
      </c>
      <c r="AV441" s="14">
        <f t="shared" si="780"/>
        <v>7323</v>
      </c>
      <c r="AW441" s="14">
        <f>INDEX(属性投放!$DG$6:$DG$85,(卡牌属性!AG441-2)*20+卡牌属性!AL441)</f>
        <v>73255</v>
      </c>
      <c r="AX441" s="14">
        <f t="shared" si="781"/>
        <v>73255</v>
      </c>
      <c r="AY441" s="14">
        <f t="shared" si="781"/>
        <v>73255</v>
      </c>
      <c r="AZ441" s="14">
        <f t="shared" si="781"/>
        <v>73255</v>
      </c>
      <c r="BA441" s="14">
        <f t="shared" si="781"/>
        <v>73255</v>
      </c>
      <c r="BB441" s="14">
        <f>INDEX(属性投放!$DK$6:$DK$85,(卡牌属性!AG441-2)*20+卡牌属性!AL441)</f>
        <v>314</v>
      </c>
      <c r="BC441" s="14">
        <f t="shared" si="782"/>
        <v>314</v>
      </c>
      <c r="BD441" s="14">
        <f t="shared" si="782"/>
        <v>314</v>
      </c>
      <c r="BE441" s="14">
        <f t="shared" si="782"/>
        <v>314</v>
      </c>
      <c r="BF441" s="14">
        <f t="shared" si="782"/>
        <v>314</v>
      </c>
      <c r="BG441" s="14">
        <f>INDEX(属性投放!$DL$6:$DL$85,(卡牌属性!AG441-2)*20+卡牌属性!AL441)</f>
        <v>157</v>
      </c>
      <c r="BH441" s="14">
        <f t="shared" si="783"/>
        <v>157</v>
      </c>
      <c r="BI441" s="14">
        <f t="shared" si="783"/>
        <v>157</v>
      </c>
      <c r="BJ441" s="14">
        <f t="shared" si="783"/>
        <v>157</v>
      </c>
      <c r="BK441" s="14">
        <f t="shared" si="783"/>
        <v>157</v>
      </c>
      <c r="BL441" s="14">
        <f>INDEX(属性投放!$DM$6:$DM$85,(卡牌属性!AG441-2)*20+卡牌属性!AL441)</f>
        <v>1570</v>
      </c>
      <c r="BM441" s="14">
        <f t="shared" si="784"/>
        <v>1570</v>
      </c>
      <c r="BN441" s="14">
        <f t="shared" si="784"/>
        <v>1570</v>
      </c>
      <c r="BO441" s="14">
        <f t="shared" si="784"/>
        <v>1570</v>
      </c>
      <c r="BP441" s="14">
        <f t="shared" si="784"/>
        <v>1570</v>
      </c>
      <c r="BU441" s="13">
        <v>437</v>
      </c>
      <c r="BV441" s="13">
        <f t="shared" si="739"/>
        <v>22</v>
      </c>
      <c r="BW441" s="14">
        <f t="shared" si="740"/>
        <v>2</v>
      </c>
      <c r="BX441" s="14">
        <f t="shared" si="741"/>
        <v>1102050</v>
      </c>
      <c r="BY441" s="14" t="str">
        <f t="shared" si="742"/>
        <v>柠檬精17突</v>
      </c>
      <c r="BZ441" s="25" t="s">
        <v>162</v>
      </c>
      <c r="CA441" s="14">
        <v>2</v>
      </c>
      <c r="CB441" s="14">
        <f t="shared" si="743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674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674</v>
      </c>
      <c r="CN441" s="14">
        <f>INDEX(属性投放!$BD$6:$BD$85,(BW441-2)*20+CB441)</f>
        <v>200</v>
      </c>
      <c r="CQ441" s="13">
        <v>437</v>
      </c>
      <c r="CR441" s="13">
        <f t="shared" si="751"/>
        <v>9</v>
      </c>
      <c r="CS441" s="13">
        <f t="shared" si="752"/>
        <v>21</v>
      </c>
      <c r="CT441" s="14">
        <f t="shared" si="753"/>
        <v>3</v>
      </c>
      <c r="CU441" s="14">
        <f t="shared" si="754"/>
        <v>1102009</v>
      </c>
      <c r="CV441" s="14" t="str">
        <f>INDEX($O$6:$O$36,CR441)&amp;"-"&amp;INDEX(属性投放!$AB$7:$AB$36,CX441)&amp;"-魂火-"&amp;CZ441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701</v>
      </c>
      <c r="CZ441" s="14">
        <f>INDEX(属性投放!$AM$7:$AM$58,CS441)</f>
        <v>3</v>
      </c>
      <c r="DA441" s="14">
        <f t="shared" si="744"/>
        <v>21</v>
      </c>
      <c r="DB441" s="14">
        <f>INDEX(属性投放!$AN$7:$AN$58,DA441)</f>
        <v>72</v>
      </c>
      <c r="DC441" s="14" t="s">
        <v>702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703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704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5"/>
        <v>1102050</v>
      </c>
      <c r="DQ441" s="14" t="str">
        <f t="shared" si="746"/>
        <v>柠檬精17突</v>
      </c>
      <c r="DR441" s="14">
        <f t="shared" si="755"/>
        <v>2</v>
      </c>
      <c r="DS441" s="14">
        <f t="shared" si="756"/>
        <v>3</v>
      </c>
      <c r="DT441" s="14">
        <f t="shared" si="757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85"/>
        <v>4623</v>
      </c>
      <c r="EC441" s="14">
        <f t="shared" si="786"/>
        <v>4900</v>
      </c>
      <c r="ED441" s="14">
        <f t="shared" si="787"/>
        <v>5265</v>
      </c>
      <c r="EE441" s="14">
        <f t="shared" si="788"/>
        <v>5265</v>
      </c>
      <c r="EF441" s="14">
        <f t="shared" si="789"/>
        <v>5696</v>
      </c>
      <c r="EG441" s="14">
        <f t="shared" si="790"/>
        <v>2434</v>
      </c>
      <c r="EH441" s="14">
        <f t="shared" si="791"/>
        <v>2610</v>
      </c>
      <c r="EI441" s="14">
        <f t="shared" si="792"/>
        <v>2610</v>
      </c>
      <c r="EJ441" s="14">
        <f t="shared" si="793"/>
        <v>2824</v>
      </c>
      <c r="EK441" s="14">
        <f t="shared" si="794"/>
        <v>2918</v>
      </c>
      <c r="EL441" s="14">
        <f t="shared" si="795"/>
        <v>51750</v>
      </c>
      <c r="EM441" s="14">
        <f t="shared" si="796"/>
        <v>55860</v>
      </c>
      <c r="EN441" s="14">
        <f t="shared" si="797"/>
        <v>55860</v>
      </c>
      <c r="EO441" s="14">
        <f t="shared" si="798"/>
        <v>57840</v>
      </c>
      <c r="EP441" s="14">
        <f t="shared" si="799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  <c r="FF441" s="14">
        <f>INDEX(属性投放!$BP$6:$BP$85,(卡牌属性!$DU441-2)*20+卡牌属性!$DV441)</f>
        <v>800</v>
      </c>
      <c r="FG441" s="14">
        <f>INDEX(属性投放!$BP$6:$BP$85,(卡牌属性!$DU441-2)*20+卡牌属性!$DV441)</f>
        <v>800</v>
      </c>
      <c r="FH441" s="14">
        <f>INDEX(属性投放!$BP$6:$BP$85,(卡牌属性!$DU441-2)*20+卡牌属性!$DV441)</f>
        <v>800</v>
      </c>
      <c r="FI441" s="14">
        <f>INDEX(属性投放!$BP$6:$BP$85,(卡牌属性!$DU441-2)*20+卡牌属性!$DV441)</f>
        <v>800</v>
      </c>
      <c r="FJ441" s="14">
        <f>INDEX(属性投放!$BP$6:$BP$85,(卡牌属性!$DU441-2)*20+卡牌属性!$DV441)</f>
        <v>800</v>
      </c>
      <c r="FK441" s="14">
        <f>INDEX(属性投放!$BQ$6:$BQ$85,(卡牌属性!$DU441-2)*20+卡牌属性!$DV441)</f>
        <v>400</v>
      </c>
      <c r="FL441" s="14">
        <f>INDEX(属性投放!$BQ$6:$BQ$85,(卡牌属性!$DU441-2)*20+卡牌属性!$DV441)</f>
        <v>400</v>
      </c>
      <c r="FM441" s="14">
        <f>INDEX(属性投放!$BQ$6:$BQ$85,(卡牌属性!$DU441-2)*20+卡牌属性!$DV441)</f>
        <v>400</v>
      </c>
      <c r="FN441" s="14">
        <f>INDEX(属性投放!$BQ$6:$BQ$85,(卡牌属性!$DU441-2)*20+卡牌属性!$DV441)</f>
        <v>400</v>
      </c>
      <c r="FO441" s="14">
        <f>INDEX(属性投放!$BQ$6:$BQ$85,(卡牌属性!$DU441-2)*20+卡牌属性!$DV441)</f>
        <v>400</v>
      </c>
      <c r="FP441" s="14">
        <f>INDEX(属性投放!$BR$6:$BR$85,(卡牌属性!$DU441-2)*20+卡牌属性!$DV441)</f>
        <v>8000</v>
      </c>
      <c r="FQ441" s="14">
        <f>INDEX(属性投放!$BR$6:$BR$85,(卡牌属性!$DU441-2)*20+卡牌属性!$DV441)</f>
        <v>8000</v>
      </c>
      <c r="FR441" s="14">
        <f>INDEX(属性投放!$BR$6:$BR$85,(卡牌属性!$DU441-2)*20+卡牌属性!$DV441)</f>
        <v>8000</v>
      </c>
      <c r="FS441" s="14">
        <f>INDEX(属性投放!$BR$6:$BR$85,(卡牌属性!$DU441-2)*20+卡牌属性!$DV441)</f>
        <v>8000</v>
      </c>
      <c r="FT441" s="14">
        <f>INDEX(属性投放!$BR$6:$BR$85,(卡牌属性!$DU441-2)*20+卡牌属性!$DV441)</f>
        <v>8000</v>
      </c>
    </row>
    <row r="442" spans="31:176" ht="16.5" x14ac:dyDescent="0.2">
      <c r="AE442" s="13">
        <v>438</v>
      </c>
      <c r="AF442" s="13">
        <f t="shared" si="750"/>
        <v>22</v>
      </c>
      <c r="AG442" s="13">
        <f t="shared" si="735"/>
        <v>3</v>
      </c>
      <c r="AH442" s="14">
        <f t="shared" si="736"/>
        <v>1101030</v>
      </c>
      <c r="AI442" s="14" t="str">
        <f t="shared" si="737"/>
        <v>卢天佑18突</v>
      </c>
      <c r="AJ442" s="25" t="s">
        <v>162</v>
      </c>
      <c r="AK442" s="14">
        <v>119</v>
      </c>
      <c r="AL442" s="14">
        <f t="shared" si="738"/>
        <v>18</v>
      </c>
      <c r="AM442" s="14">
        <f>INDEX(属性投放!$DE$6:$DE$85,(卡牌属性!AG442-2)*20+卡牌属性!AL442)</f>
        <v>15792</v>
      </c>
      <c r="AN442" s="14">
        <f t="shared" si="779"/>
        <v>15792</v>
      </c>
      <c r="AO442" s="14">
        <f t="shared" si="779"/>
        <v>15792</v>
      </c>
      <c r="AP442" s="14">
        <f t="shared" si="779"/>
        <v>15792</v>
      </c>
      <c r="AQ442" s="14">
        <f t="shared" si="779"/>
        <v>15792</v>
      </c>
      <c r="AR442" s="14">
        <f>INDEX(属性投放!$DF$6:$DF$85,(卡牌属性!AG442-2)*20+卡牌属性!AL442)</f>
        <v>7884</v>
      </c>
      <c r="AS442" s="14">
        <f t="shared" si="780"/>
        <v>7884</v>
      </c>
      <c r="AT442" s="14">
        <f t="shared" si="780"/>
        <v>7884</v>
      </c>
      <c r="AU442" s="14">
        <f t="shared" si="780"/>
        <v>7884</v>
      </c>
      <c r="AV442" s="14">
        <f t="shared" si="780"/>
        <v>7884</v>
      </c>
      <c r="AW442" s="14">
        <f>INDEX(属性投放!$DG$6:$DG$85,(卡牌属性!AG442-2)*20+卡牌属性!AL442)</f>
        <v>78860</v>
      </c>
      <c r="AX442" s="14">
        <f t="shared" si="781"/>
        <v>78860</v>
      </c>
      <c r="AY442" s="14">
        <f t="shared" si="781"/>
        <v>78860</v>
      </c>
      <c r="AZ442" s="14">
        <f t="shared" si="781"/>
        <v>78860</v>
      </c>
      <c r="BA442" s="14">
        <f t="shared" si="781"/>
        <v>78860</v>
      </c>
      <c r="BB442" s="14">
        <f>INDEX(属性投放!$DK$6:$DK$85,(卡牌属性!AG442-2)*20+卡牌属性!AL442)</f>
        <v>314</v>
      </c>
      <c r="BC442" s="14">
        <f t="shared" si="782"/>
        <v>314</v>
      </c>
      <c r="BD442" s="14">
        <f t="shared" si="782"/>
        <v>314</v>
      </c>
      <c r="BE442" s="14">
        <f t="shared" si="782"/>
        <v>314</v>
      </c>
      <c r="BF442" s="14">
        <f t="shared" si="782"/>
        <v>314</v>
      </c>
      <c r="BG442" s="14">
        <f>INDEX(属性投放!$DL$6:$DL$85,(卡牌属性!AG442-2)*20+卡牌属性!AL442)</f>
        <v>157</v>
      </c>
      <c r="BH442" s="14">
        <f t="shared" si="783"/>
        <v>157</v>
      </c>
      <c r="BI442" s="14">
        <f t="shared" si="783"/>
        <v>157</v>
      </c>
      <c r="BJ442" s="14">
        <f t="shared" si="783"/>
        <v>157</v>
      </c>
      <c r="BK442" s="14">
        <f t="shared" si="783"/>
        <v>157</v>
      </c>
      <c r="BL442" s="14">
        <f>INDEX(属性投放!$DM$6:$DM$85,(卡牌属性!AG442-2)*20+卡牌属性!AL442)</f>
        <v>1570</v>
      </c>
      <c r="BM442" s="14">
        <f t="shared" si="784"/>
        <v>1570</v>
      </c>
      <c r="BN442" s="14">
        <f t="shared" si="784"/>
        <v>1570</v>
      </c>
      <c r="BO442" s="14">
        <f t="shared" si="784"/>
        <v>1570</v>
      </c>
      <c r="BP442" s="14">
        <f t="shared" si="784"/>
        <v>1570</v>
      </c>
      <c r="BU442" s="13">
        <v>438</v>
      </c>
      <c r="BV442" s="13">
        <f t="shared" si="739"/>
        <v>22</v>
      </c>
      <c r="BW442" s="14">
        <f t="shared" si="740"/>
        <v>2</v>
      </c>
      <c r="BX442" s="14">
        <f t="shared" si="741"/>
        <v>1102050</v>
      </c>
      <c r="BY442" s="14" t="str">
        <f t="shared" si="742"/>
        <v>柠檬精18突</v>
      </c>
      <c r="BZ442" s="25" t="s">
        <v>162</v>
      </c>
      <c r="CA442" s="14">
        <v>2</v>
      </c>
      <c r="CB442" s="14">
        <f t="shared" si="743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674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674</v>
      </c>
      <c r="CN442" s="14">
        <f>INDEX(属性投放!$BD$6:$BD$85,(BW442-2)*20+CB442)</f>
        <v>200</v>
      </c>
      <c r="CQ442" s="13">
        <v>438</v>
      </c>
      <c r="CR442" s="13">
        <f t="shared" si="751"/>
        <v>9</v>
      </c>
      <c r="CS442" s="13">
        <f t="shared" si="752"/>
        <v>22</v>
      </c>
      <c r="CT442" s="14">
        <f t="shared" si="753"/>
        <v>3</v>
      </c>
      <c r="CU442" s="14">
        <f t="shared" si="754"/>
        <v>1102009</v>
      </c>
      <c r="CV442" s="14" t="str">
        <f>INDEX($O$6:$O$36,CR442)&amp;"-"&amp;INDEX(属性投放!$AB$7:$AB$36,CX442)&amp;"-魂火-"&amp;CZ442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701</v>
      </c>
      <c r="CZ442" s="14">
        <f>INDEX(属性投放!$AM$7:$AM$58,CS442)</f>
        <v>1</v>
      </c>
      <c r="DA442" s="14">
        <f t="shared" si="744"/>
        <v>22</v>
      </c>
      <c r="DB442" s="14">
        <f>INDEX(属性投放!$AN$7:$AN$58,DA442)</f>
        <v>75</v>
      </c>
      <c r="DC442" s="14" t="s">
        <v>702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703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704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5"/>
        <v>1102050</v>
      </c>
      <c r="DQ442" s="14" t="str">
        <f t="shared" si="746"/>
        <v>柠檬精18突</v>
      </c>
      <c r="DR442" s="14">
        <f t="shared" si="755"/>
        <v>2</v>
      </c>
      <c r="DS442" s="14">
        <f t="shared" si="756"/>
        <v>3</v>
      </c>
      <c r="DT442" s="14">
        <f t="shared" si="757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85"/>
        <v>5543</v>
      </c>
      <c r="EC442" s="14">
        <f t="shared" si="786"/>
        <v>5860</v>
      </c>
      <c r="ED442" s="14">
        <f t="shared" si="787"/>
        <v>6265</v>
      </c>
      <c r="EE442" s="14">
        <f t="shared" si="788"/>
        <v>6265</v>
      </c>
      <c r="EF442" s="14">
        <f t="shared" si="789"/>
        <v>6736</v>
      </c>
      <c r="EG442" s="14">
        <f t="shared" si="790"/>
        <v>2914</v>
      </c>
      <c r="EH442" s="14">
        <f t="shared" si="791"/>
        <v>3114</v>
      </c>
      <c r="EI442" s="14">
        <f t="shared" si="792"/>
        <v>3114</v>
      </c>
      <c r="EJ442" s="14">
        <f t="shared" si="793"/>
        <v>3344</v>
      </c>
      <c r="EK442" s="14">
        <f t="shared" si="794"/>
        <v>3462</v>
      </c>
      <c r="EL442" s="14">
        <f t="shared" si="795"/>
        <v>61750</v>
      </c>
      <c r="EM442" s="14">
        <f t="shared" si="796"/>
        <v>66260</v>
      </c>
      <c r="EN442" s="14">
        <f t="shared" si="797"/>
        <v>66260</v>
      </c>
      <c r="EO442" s="14">
        <f t="shared" si="798"/>
        <v>68640</v>
      </c>
      <c r="EP442" s="14">
        <f t="shared" si="799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  <c r="FF442" s="14">
        <f>INDEX(属性投放!$BP$6:$BP$85,(卡牌属性!$DU442-2)*20+卡牌属性!$DV442)</f>
        <v>1400</v>
      </c>
      <c r="FG442" s="14">
        <f>INDEX(属性投放!$BP$6:$BP$85,(卡牌属性!$DU442-2)*20+卡牌属性!$DV442)</f>
        <v>1400</v>
      </c>
      <c r="FH442" s="14">
        <f>INDEX(属性投放!$BP$6:$BP$85,(卡牌属性!$DU442-2)*20+卡牌属性!$DV442)</f>
        <v>1400</v>
      </c>
      <c r="FI442" s="14">
        <f>INDEX(属性投放!$BP$6:$BP$85,(卡牌属性!$DU442-2)*20+卡牌属性!$DV442)</f>
        <v>1400</v>
      </c>
      <c r="FJ442" s="14">
        <f>INDEX(属性投放!$BP$6:$BP$85,(卡牌属性!$DU442-2)*20+卡牌属性!$DV442)</f>
        <v>1400</v>
      </c>
      <c r="FK442" s="14">
        <f>INDEX(属性投放!$BQ$6:$BQ$85,(卡牌属性!$DU442-2)*20+卡牌属性!$DV442)</f>
        <v>700</v>
      </c>
      <c r="FL442" s="14">
        <f>INDEX(属性投放!$BQ$6:$BQ$85,(卡牌属性!$DU442-2)*20+卡牌属性!$DV442)</f>
        <v>700</v>
      </c>
      <c r="FM442" s="14">
        <f>INDEX(属性投放!$BQ$6:$BQ$85,(卡牌属性!$DU442-2)*20+卡牌属性!$DV442)</f>
        <v>700</v>
      </c>
      <c r="FN442" s="14">
        <f>INDEX(属性投放!$BQ$6:$BQ$85,(卡牌属性!$DU442-2)*20+卡牌属性!$DV442)</f>
        <v>700</v>
      </c>
      <c r="FO442" s="14">
        <f>INDEX(属性投放!$BQ$6:$BQ$85,(卡牌属性!$DU442-2)*20+卡牌属性!$DV442)</f>
        <v>700</v>
      </c>
      <c r="FP442" s="14">
        <f>INDEX(属性投放!$BR$6:$BR$85,(卡牌属性!$DU442-2)*20+卡牌属性!$DV442)</f>
        <v>14000</v>
      </c>
      <c r="FQ442" s="14">
        <f>INDEX(属性投放!$BR$6:$BR$85,(卡牌属性!$DU442-2)*20+卡牌属性!$DV442)</f>
        <v>14000</v>
      </c>
      <c r="FR442" s="14">
        <f>INDEX(属性投放!$BR$6:$BR$85,(卡牌属性!$DU442-2)*20+卡牌属性!$DV442)</f>
        <v>14000</v>
      </c>
      <c r="FS442" s="14">
        <f>INDEX(属性投放!$BR$6:$BR$85,(卡牌属性!$DU442-2)*20+卡牌属性!$DV442)</f>
        <v>14000</v>
      </c>
      <c r="FT442" s="14">
        <f>INDEX(属性投放!$BR$6:$BR$85,(卡牌属性!$DU442-2)*20+卡牌属性!$DV442)</f>
        <v>14000</v>
      </c>
    </row>
    <row r="443" spans="31:176" ht="16.5" x14ac:dyDescent="0.2">
      <c r="AE443" s="13">
        <v>439</v>
      </c>
      <c r="AF443" s="13">
        <f t="shared" si="750"/>
        <v>22</v>
      </c>
      <c r="AG443" s="13">
        <f t="shared" si="735"/>
        <v>3</v>
      </c>
      <c r="AH443" s="14">
        <f t="shared" si="736"/>
        <v>1101030</v>
      </c>
      <c r="AI443" s="14" t="str">
        <f t="shared" si="737"/>
        <v>卢天佑19突</v>
      </c>
      <c r="AJ443" s="25" t="s">
        <v>162</v>
      </c>
      <c r="AK443" s="14">
        <v>120</v>
      </c>
      <c r="AL443" s="14">
        <f t="shared" si="738"/>
        <v>19</v>
      </c>
      <c r="AM443" s="14">
        <f>INDEX(属性投放!$DE$6:$DE$85,(卡牌属性!AG443-2)*20+卡牌属性!AL443)</f>
        <v>24763</v>
      </c>
      <c r="AN443" s="14">
        <f t="shared" si="779"/>
        <v>24763</v>
      </c>
      <c r="AO443" s="14">
        <f t="shared" si="779"/>
        <v>24763</v>
      </c>
      <c r="AP443" s="14">
        <f t="shared" si="779"/>
        <v>24763</v>
      </c>
      <c r="AQ443" s="14">
        <f t="shared" si="779"/>
        <v>24763</v>
      </c>
      <c r="AR443" s="14">
        <f>INDEX(属性投放!$DF$6:$DF$85,(卡牌属性!AG443-2)*20+卡牌属性!AL443)</f>
        <v>12370</v>
      </c>
      <c r="AS443" s="14">
        <f t="shared" si="780"/>
        <v>12370</v>
      </c>
      <c r="AT443" s="14">
        <f t="shared" si="780"/>
        <v>12370</v>
      </c>
      <c r="AU443" s="14">
        <f t="shared" si="780"/>
        <v>12370</v>
      </c>
      <c r="AV443" s="14">
        <f t="shared" si="780"/>
        <v>12370</v>
      </c>
      <c r="AW443" s="14">
        <f>INDEX(属性投放!$DG$6:$DG$85,(卡牌属性!AG443-2)*20+卡牌属性!AL443)</f>
        <v>123715</v>
      </c>
      <c r="AX443" s="14">
        <f t="shared" si="781"/>
        <v>123715</v>
      </c>
      <c r="AY443" s="14">
        <f t="shared" si="781"/>
        <v>123715</v>
      </c>
      <c r="AZ443" s="14">
        <f t="shared" si="781"/>
        <v>123715</v>
      </c>
      <c r="BA443" s="14">
        <f t="shared" si="781"/>
        <v>123715</v>
      </c>
      <c r="BB443" s="14">
        <f>INDEX(属性投放!$DK$6:$DK$85,(卡牌属性!AG443-2)*20+卡牌属性!AL443)</f>
        <v>620</v>
      </c>
      <c r="BC443" s="14">
        <f t="shared" si="782"/>
        <v>620</v>
      </c>
      <c r="BD443" s="14">
        <f t="shared" si="782"/>
        <v>620</v>
      </c>
      <c r="BE443" s="14">
        <f t="shared" si="782"/>
        <v>620</v>
      </c>
      <c r="BF443" s="14">
        <f t="shared" si="782"/>
        <v>620</v>
      </c>
      <c r="BG443" s="14">
        <f>INDEX(属性投放!$DL$6:$DL$85,(卡牌属性!AG443-2)*20+卡牌属性!AL443)</f>
        <v>310</v>
      </c>
      <c r="BH443" s="14">
        <f t="shared" si="783"/>
        <v>310</v>
      </c>
      <c r="BI443" s="14">
        <f t="shared" si="783"/>
        <v>310</v>
      </c>
      <c r="BJ443" s="14">
        <f t="shared" si="783"/>
        <v>310</v>
      </c>
      <c r="BK443" s="14">
        <f t="shared" si="783"/>
        <v>310</v>
      </c>
      <c r="BL443" s="14">
        <f>INDEX(属性投放!$DM$6:$DM$85,(卡牌属性!AG443-2)*20+卡牌属性!AL443)</f>
        <v>3100</v>
      </c>
      <c r="BM443" s="14">
        <f t="shared" si="784"/>
        <v>3100</v>
      </c>
      <c r="BN443" s="14">
        <f t="shared" si="784"/>
        <v>3100</v>
      </c>
      <c r="BO443" s="14">
        <f t="shared" si="784"/>
        <v>3100</v>
      </c>
      <c r="BP443" s="14">
        <f t="shared" si="784"/>
        <v>3100</v>
      </c>
      <c r="BU443" s="13">
        <v>439</v>
      </c>
      <c r="BV443" s="13">
        <f t="shared" si="739"/>
        <v>22</v>
      </c>
      <c r="BW443" s="14">
        <f t="shared" si="740"/>
        <v>2</v>
      </c>
      <c r="BX443" s="14">
        <f t="shared" si="741"/>
        <v>1102050</v>
      </c>
      <c r="BY443" s="14" t="str">
        <f t="shared" si="742"/>
        <v>柠檬精19突</v>
      </c>
      <c r="BZ443" s="25" t="s">
        <v>162</v>
      </c>
      <c r="CA443" s="14">
        <v>2</v>
      </c>
      <c r="CB443" s="14">
        <f t="shared" si="743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674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674</v>
      </c>
      <c r="CN443" s="14">
        <f>INDEX(属性投放!$BD$6:$BD$85,(BW443-2)*20+CB443)</f>
        <v>250</v>
      </c>
      <c r="CQ443" s="13">
        <v>439</v>
      </c>
      <c r="CR443" s="13">
        <f t="shared" si="751"/>
        <v>9</v>
      </c>
      <c r="CS443" s="13">
        <f t="shared" si="752"/>
        <v>23</v>
      </c>
      <c r="CT443" s="14">
        <f t="shared" si="753"/>
        <v>3</v>
      </c>
      <c r="CU443" s="14">
        <f t="shared" si="754"/>
        <v>1102009</v>
      </c>
      <c r="CV443" s="14" t="str">
        <f>INDEX($O$6:$O$36,CR443)&amp;"-"&amp;INDEX(属性投放!$AB$7:$AB$36,CX443)&amp;"-魂火-"&amp;CZ443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701</v>
      </c>
      <c r="CZ443" s="14">
        <f>INDEX(属性投放!$AM$7:$AM$58,CS443)</f>
        <v>2</v>
      </c>
      <c r="DA443" s="14">
        <f t="shared" si="744"/>
        <v>23</v>
      </c>
      <c r="DB443" s="14">
        <f>INDEX(属性投放!$AN$7:$AN$58,DA443)</f>
        <v>77</v>
      </c>
      <c r="DC443" s="14" t="s">
        <v>702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703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704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5"/>
        <v>1102050</v>
      </c>
      <c r="DQ443" s="14" t="str">
        <f t="shared" si="746"/>
        <v>柠檬精19突</v>
      </c>
      <c r="DR443" s="14">
        <f t="shared" si="755"/>
        <v>2</v>
      </c>
      <c r="DS443" s="14">
        <f t="shared" si="756"/>
        <v>3</v>
      </c>
      <c r="DT443" s="14">
        <f t="shared" si="757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85"/>
        <v>7048</v>
      </c>
      <c r="EC443" s="14">
        <f t="shared" si="786"/>
        <v>7400</v>
      </c>
      <c r="ED443" s="14">
        <f t="shared" si="787"/>
        <v>7840</v>
      </c>
      <c r="EE443" s="14">
        <f t="shared" si="788"/>
        <v>7840</v>
      </c>
      <c r="EF443" s="14">
        <f t="shared" si="789"/>
        <v>8346</v>
      </c>
      <c r="EG443" s="14">
        <f t="shared" si="790"/>
        <v>3684</v>
      </c>
      <c r="EH443" s="14">
        <f t="shared" si="791"/>
        <v>3905</v>
      </c>
      <c r="EI443" s="14">
        <f t="shared" si="792"/>
        <v>3905</v>
      </c>
      <c r="EJ443" s="14">
        <f t="shared" si="793"/>
        <v>4149</v>
      </c>
      <c r="EK443" s="14">
        <f t="shared" si="794"/>
        <v>4288</v>
      </c>
      <c r="EL443" s="14">
        <f t="shared" si="795"/>
        <v>77500</v>
      </c>
      <c r="EM443" s="14">
        <f t="shared" si="796"/>
        <v>82360</v>
      </c>
      <c r="EN443" s="14">
        <f t="shared" si="797"/>
        <v>82360</v>
      </c>
      <c r="EO443" s="14">
        <f t="shared" si="798"/>
        <v>85090</v>
      </c>
      <c r="EP443" s="14">
        <f t="shared" si="799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  <c r="FF443" s="14">
        <f>INDEX(属性投放!$BP$6:$BP$85,(卡牌属性!$DU443-2)*20+卡牌属性!$DV443)</f>
        <v>1400</v>
      </c>
      <c r="FG443" s="14">
        <f>INDEX(属性投放!$BP$6:$BP$85,(卡牌属性!$DU443-2)*20+卡牌属性!$DV443)</f>
        <v>1400</v>
      </c>
      <c r="FH443" s="14">
        <f>INDEX(属性投放!$BP$6:$BP$85,(卡牌属性!$DU443-2)*20+卡牌属性!$DV443)</f>
        <v>1400</v>
      </c>
      <c r="FI443" s="14">
        <f>INDEX(属性投放!$BP$6:$BP$85,(卡牌属性!$DU443-2)*20+卡牌属性!$DV443)</f>
        <v>1400</v>
      </c>
      <c r="FJ443" s="14">
        <f>INDEX(属性投放!$BP$6:$BP$85,(卡牌属性!$DU443-2)*20+卡牌属性!$DV443)</f>
        <v>1400</v>
      </c>
      <c r="FK443" s="14">
        <f>INDEX(属性投放!$BQ$6:$BQ$85,(卡牌属性!$DU443-2)*20+卡牌属性!$DV443)</f>
        <v>700</v>
      </c>
      <c r="FL443" s="14">
        <f>INDEX(属性投放!$BQ$6:$BQ$85,(卡牌属性!$DU443-2)*20+卡牌属性!$DV443)</f>
        <v>700</v>
      </c>
      <c r="FM443" s="14">
        <f>INDEX(属性投放!$BQ$6:$BQ$85,(卡牌属性!$DU443-2)*20+卡牌属性!$DV443)</f>
        <v>700</v>
      </c>
      <c r="FN443" s="14">
        <f>INDEX(属性投放!$BQ$6:$BQ$85,(卡牌属性!$DU443-2)*20+卡牌属性!$DV443)</f>
        <v>700</v>
      </c>
      <c r="FO443" s="14">
        <f>INDEX(属性投放!$BQ$6:$BQ$85,(卡牌属性!$DU443-2)*20+卡牌属性!$DV443)</f>
        <v>700</v>
      </c>
      <c r="FP443" s="14">
        <f>INDEX(属性投放!$BR$6:$BR$85,(卡牌属性!$DU443-2)*20+卡牌属性!$DV443)</f>
        <v>14000</v>
      </c>
      <c r="FQ443" s="14">
        <f>INDEX(属性投放!$BR$6:$BR$85,(卡牌属性!$DU443-2)*20+卡牌属性!$DV443)</f>
        <v>14000</v>
      </c>
      <c r="FR443" s="14">
        <f>INDEX(属性投放!$BR$6:$BR$85,(卡牌属性!$DU443-2)*20+卡牌属性!$DV443)</f>
        <v>14000</v>
      </c>
      <c r="FS443" s="14">
        <f>INDEX(属性投放!$BR$6:$BR$85,(卡牌属性!$DU443-2)*20+卡牌属性!$DV443)</f>
        <v>14000</v>
      </c>
      <c r="FT443" s="14">
        <f>INDEX(属性投放!$BR$6:$BR$85,(卡牌属性!$DU443-2)*20+卡牌属性!$DV443)</f>
        <v>14000</v>
      </c>
    </row>
    <row r="444" spans="31:176" ht="16.5" x14ac:dyDescent="0.2">
      <c r="AE444" s="13">
        <v>440</v>
      </c>
      <c r="AF444" s="13">
        <f t="shared" si="750"/>
        <v>22</v>
      </c>
      <c r="AG444" s="13">
        <f t="shared" si="735"/>
        <v>3</v>
      </c>
      <c r="AH444" s="14">
        <f t="shared" si="736"/>
        <v>1101030</v>
      </c>
      <c r="AI444" s="14" t="str">
        <f t="shared" si="737"/>
        <v>卢天佑20突</v>
      </c>
      <c r="AJ444" s="25" t="s">
        <v>162</v>
      </c>
      <c r="AK444" s="14">
        <v>121</v>
      </c>
      <c r="AL444" s="14">
        <f t="shared" si="738"/>
        <v>20</v>
      </c>
      <c r="AM444" s="14">
        <f>INDEX(属性投放!$DE$6:$DE$85,(卡牌属性!AG444-2)*20+卡牌属性!AL444)</f>
        <v>26093</v>
      </c>
      <c r="AN444" s="14">
        <f t="shared" si="779"/>
        <v>26093</v>
      </c>
      <c r="AO444" s="14">
        <f t="shared" si="779"/>
        <v>26093</v>
      </c>
      <c r="AP444" s="14">
        <f t="shared" si="779"/>
        <v>26093</v>
      </c>
      <c r="AQ444" s="14">
        <f t="shared" si="779"/>
        <v>26093</v>
      </c>
      <c r="AR444" s="14">
        <f>INDEX(属性投放!$DF$6:$DF$85,(卡牌属性!AG444-2)*20+卡牌属性!AL444)</f>
        <v>13035</v>
      </c>
      <c r="AS444" s="14">
        <f t="shared" si="780"/>
        <v>13035</v>
      </c>
      <c r="AT444" s="14">
        <f t="shared" si="780"/>
        <v>13035</v>
      </c>
      <c r="AU444" s="14">
        <f t="shared" si="780"/>
        <v>13035</v>
      </c>
      <c r="AV444" s="14">
        <f t="shared" si="780"/>
        <v>13035</v>
      </c>
      <c r="AW444" s="14">
        <f>INDEX(属性投放!$DG$6:$DG$85,(卡牌属性!AG444-2)*20+卡牌属性!AL444)</f>
        <v>130365</v>
      </c>
      <c r="AX444" s="14">
        <f t="shared" si="781"/>
        <v>130365</v>
      </c>
      <c r="AY444" s="14">
        <f t="shared" si="781"/>
        <v>130365</v>
      </c>
      <c r="AZ444" s="14">
        <f t="shared" si="781"/>
        <v>130365</v>
      </c>
      <c r="BA444" s="14">
        <f t="shared" si="781"/>
        <v>130365</v>
      </c>
      <c r="BB444" s="14">
        <f>INDEX(属性投放!$DK$6:$DK$85,(卡牌属性!AG444-2)*20+卡牌属性!AL444)</f>
        <v>620</v>
      </c>
      <c r="BC444" s="14">
        <f t="shared" si="782"/>
        <v>620</v>
      </c>
      <c r="BD444" s="14">
        <f t="shared" si="782"/>
        <v>620</v>
      </c>
      <c r="BE444" s="14">
        <f t="shared" si="782"/>
        <v>620</v>
      </c>
      <c r="BF444" s="14">
        <f t="shared" si="782"/>
        <v>620</v>
      </c>
      <c r="BG444" s="14">
        <f>INDEX(属性投放!$DL$6:$DL$85,(卡牌属性!AG444-2)*20+卡牌属性!AL444)</f>
        <v>310</v>
      </c>
      <c r="BH444" s="14">
        <f t="shared" si="783"/>
        <v>310</v>
      </c>
      <c r="BI444" s="14">
        <f t="shared" si="783"/>
        <v>310</v>
      </c>
      <c r="BJ444" s="14">
        <f t="shared" si="783"/>
        <v>310</v>
      </c>
      <c r="BK444" s="14">
        <f t="shared" si="783"/>
        <v>310</v>
      </c>
      <c r="BL444" s="14">
        <f>INDEX(属性投放!$DM$6:$DM$85,(卡牌属性!AG444-2)*20+卡牌属性!AL444)</f>
        <v>3100</v>
      </c>
      <c r="BM444" s="14">
        <f t="shared" si="784"/>
        <v>3100</v>
      </c>
      <c r="BN444" s="14">
        <f t="shared" si="784"/>
        <v>3100</v>
      </c>
      <c r="BO444" s="14">
        <f t="shared" si="784"/>
        <v>3100</v>
      </c>
      <c r="BP444" s="14">
        <f t="shared" si="784"/>
        <v>3100</v>
      </c>
      <c r="BU444" s="13">
        <v>440</v>
      </c>
      <c r="BV444" s="13">
        <f t="shared" si="739"/>
        <v>22</v>
      </c>
      <c r="BW444" s="14">
        <f t="shared" si="740"/>
        <v>2</v>
      </c>
      <c r="BX444" s="14">
        <f t="shared" si="741"/>
        <v>1102050</v>
      </c>
      <c r="BY444" s="14" t="str">
        <f t="shared" si="742"/>
        <v>柠檬精20突</v>
      </c>
      <c r="BZ444" s="25" t="s">
        <v>162</v>
      </c>
      <c r="CA444" s="14">
        <v>2</v>
      </c>
      <c r="CB444" s="14">
        <f t="shared" si="743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674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674</v>
      </c>
      <c r="CN444" s="14">
        <f>INDEX(属性投放!$BD$6:$BD$85,(BW444-2)*20+CB444)</f>
        <v>250</v>
      </c>
      <c r="CQ444" s="13">
        <v>440</v>
      </c>
      <c r="CR444" s="13">
        <f t="shared" si="751"/>
        <v>9</v>
      </c>
      <c r="CS444" s="13">
        <f t="shared" si="752"/>
        <v>24</v>
      </c>
      <c r="CT444" s="14">
        <f t="shared" si="753"/>
        <v>3</v>
      </c>
      <c r="CU444" s="14">
        <f t="shared" si="754"/>
        <v>1102009</v>
      </c>
      <c r="CV444" s="14" t="str">
        <f>INDEX($O$6:$O$36,CR444)&amp;"-"&amp;INDEX(属性投放!$AB$7:$AB$36,CX444)&amp;"-魂火-"&amp;CZ444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701</v>
      </c>
      <c r="CZ444" s="14">
        <f>INDEX(属性投放!$AM$7:$AM$58,CS444)</f>
        <v>3</v>
      </c>
      <c r="DA444" s="14">
        <f t="shared" si="744"/>
        <v>24</v>
      </c>
      <c r="DB444" s="14">
        <f>INDEX(属性投放!$AN$7:$AN$58,DA444)</f>
        <v>80</v>
      </c>
      <c r="DC444" s="14" t="s">
        <v>702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703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704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5"/>
        <v>1102050</v>
      </c>
      <c r="DQ444" s="14" t="str">
        <f t="shared" si="746"/>
        <v>柠檬精20突</v>
      </c>
      <c r="DR444" s="14">
        <f t="shared" si="755"/>
        <v>2</v>
      </c>
      <c r="DS444" s="14">
        <f t="shared" si="756"/>
        <v>3</v>
      </c>
      <c r="DT444" s="14">
        <f t="shared" si="757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85"/>
        <v>8608</v>
      </c>
      <c r="EC444" s="14">
        <f t="shared" si="786"/>
        <v>9000</v>
      </c>
      <c r="ED444" s="14">
        <f t="shared" si="787"/>
        <v>9480</v>
      </c>
      <c r="EE444" s="14">
        <f t="shared" si="788"/>
        <v>9480</v>
      </c>
      <c r="EF444" s="14">
        <f t="shared" si="789"/>
        <v>10066</v>
      </c>
      <c r="EG444" s="14">
        <f t="shared" si="790"/>
        <v>4488</v>
      </c>
      <c r="EH444" s="14">
        <f t="shared" si="791"/>
        <v>4725</v>
      </c>
      <c r="EI444" s="14">
        <f t="shared" si="792"/>
        <v>4725</v>
      </c>
      <c r="EJ444" s="14">
        <f t="shared" si="793"/>
        <v>5009</v>
      </c>
      <c r="EK444" s="14">
        <f t="shared" si="794"/>
        <v>5172</v>
      </c>
      <c r="EL444" s="14">
        <f t="shared" si="795"/>
        <v>93900</v>
      </c>
      <c r="EM444" s="14">
        <f t="shared" si="796"/>
        <v>99560</v>
      </c>
      <c r="EN444" s="14">
        <f t="shared" si="797"/>
        <v>99560</v>
      </c>
      <c r="EO444" s="14">
        <f t="shared" si="798"/>
        <v>102690</v>
      </c>
      <c r="EP444" s="14">
        <f t="shared" si="799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  <c r="FF444" s="14">
        <f>INDEX(属性投放!$BP$6:$BP$85,(卡牌属性!$DU444-2)*20+卡牌属性!$DV444)</f>
        <v>1500</v>
      </c>
      <c r="FG444" s="14">
        <f>INDEX(属性投放!$BP$6:$BP$85,(卡牌属性!$DU444-2)*20+卡牌属性!$DV444)</f>
        <v>1500</v>
      </c>
      <c r="FH444" s="14">
        <f>INDEX(属性投放!$BP$6:$BP$85,(卡牌属性!$DU444-2)*20+卡牌属性!$DV444)</f>
        <v>1500</v>
      </c>
      <c r="FI444" s="14">
        <f>INDEX(属性投放!$BP$6:$BP$85,(卡牌属性!$DU444-2)*20+卡牌属性!$DV444)</f>
        <v>1500</v>
      </c>
      <c r="FJ444" s="14">
        <f>INDEX(属性投放!$BP$6:$BP$85,(卡牌属性!$DU444-2)*20+卡牌属性!$DV444)</f>
        <v>1500</v>
      </c>
      <c r="FK444" s="14">
        <f>INDEX(属性投放!$BQ$6:$BQ$85,(卡牌属性!$DU444-2)*20+卡牌属性!$DV444)</f>
        <v>750</v>
      </c>
      <c r="FL444" s="14">
        <f>INDEX(属性投放!$BQ$6:$BQ$85,(卡牌属性!$DU444-2)*20+卡牌属性!$DV444)</f>
        <v>750</v>
      </c>
      <c r="FM444" s="14">
        <f>INDEX(属性投放!$BQ$6:$BQ$85,(卡牌属性!$DU444-2)*20+卡牌属性!$DV444)</f>
        <v>750</v>
      </c>
      <c r="FN444" s="14">
        <f>INDEX(属性投放!$BQ$6:$BQ$85,(卡牌属性!$DU444-2)*20+卡牌属性!$DV444)</f>
        <v>750</v>
      </c>
      <c r="FO444" s="14">
        <f>INDEX(属性投放!$BQ$6:$BQ$85,(卡牌属性!$DU444-2)*20+卡牌属性!$DV444)</f>
        <v>750</v>
      </c>
      <c r="FP444" s="14">
        <f>INDEX(属性投放!$BR$6:$BR$85,(卡牌属性!$DU444-2)*20+卡牌属性!$DV444)</f>
        <v>15000</v>
      </c>
      <c r="FQ444" s="14">
        <f>INDEX(属性投放!$BR$6:$BR$85,(卡牌属性!$DU444-2)*20+卡牌属性!$DV444)</f>
        <v>15000</v>
      </c>
      <c r="FR444" s="14">
        <f>INDEX(属性投放!$BR$6:$BR$85,(卡牌属性!$DU444-2)*20+卡牌属性!$DV444)</f>
        <v>15000</v>
      </c>
      <c r="FS444" s="14">
        <f>INDEX(属性投放!$BR$6:$BR$85,(卡牌属性!$DU444-2)*20+卡牌属性!$DV444)</f>
        <v>15000</v>
      </c>
      <c r="FT444" s="14">
        <f>INDEX(属性投放!$BR$6:$BR$85,(卡牌属性!$DU444-2)*20+卡牌属性!$DV444)</f>
        <v>15000</v>
      </c>
    </row>
    <row r="445" spans="31:176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9"/>
        <v>23</v>
      </c>
      <c r="BW445" s="14">
        <f t="shared" si="740"/>
        <v>2</v>
      </c>
      <c r="BX445" s="14">
        <f t="shared" si="741"/>
        <v>1102023</v>
      </c>
      <c r="BY445" s="14" t="str">
        <f t="shared" si="742"/>
        <v>异邦刀客1突</v>
      </c>
      <c r="BZ445" s="25" t="s">
        <v>162</v>
      </c>
      <c r="CA445" s="14">
        <v>3</v>
      </c>
      <c r="CB445" s="14">
        <f t="shared" si="743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674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674</v>
      </c>
      <c r="CN445" s="14">
        <f>INDEX(属性投放!$BD$6:$BD$85,(BW445-2)*20+CB445)</f>
        <v>50</v>
      </c>
      <c r="CQ445" s="13">
        <v>441</v>
      </c>
      <c r="CR445" s="13">
        <f t="shared" si="751"/>
        <v>9</v>
      </c>
      <c r="CS445" s="13">
        <f t="shared" si="752"/>
        <v>25</v>
      </c>
      <c r="CT445" s="14">
        <f t="shared" si="753"/>
        <v>3</v>
      </c>
      <c r="CU445" s="14">
        <f t="shared" si="754"/>
        <v>1102009</v>
      </c>
      <c r="CV445" s="14" t="str">
        <f>INDEX($O$6:$O$36,CR445)&amp;"-"&amp;INDEX(属性投放!$AB$7:$AB$36,CX445)&amp;"-魂火-"&amp;CZ445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701</v>
      </c>
      <c r="CZ445" s="14">
        <f>INDEX(属性投放!$AM$7:$AM$58,CS445)</f>
        <v>1</v>
      </c>
      <c r="DA445" s="14">
        <f t="shared" si="744"/>
        <v>25</v>
      </c>
      <c r="DB445" s="14">
        <f>INDEX(属性投放!$AN$7:$AN$58,DA445)</f>
        <v>82</v>
      </c>
      <c r="DC445" s="14" t="s">
        <v>702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703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704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14">
        <f t="shared" ref="DP445:DP459" si="800">BX445</f>
        <v>1102023</v>
      </c>
      <c r="DQ445" s="14" t="str">
        <f t="shared" ref="DQ445:DQ459" si="801">BY445</f>
        <v>异邦刀客1突</v>
      </c>
      <c r="DR445" s="14">
        <f t="shared" si="755"/>
        <v>4</v>
      </c>
      <c r="DS445" s="14">
        <f t="shared" si="756"/>
        <v>3</v>
      </c>
      <c r="DT445" s="14">
        <f t="shared" si="757"/>
        <v>3</v>
      </c>
      <c r="DU445" s="14">
        <f t="shared" ref="DU445:DU459" si="802">BW445</f>
        <v>2</v>
      </c>
      <c r="DV445" s="14">
        <f t="shared" ref="DV445:DV459" si="803">CB445</f>
        <v>1</v>
      </c>
      <c r="DW445" s="14">
        <f t="shared" ref="DW445:DW459" si="804">(DU445-2)*20+DV445</f>
        <v>1</v>
      </c>
      <c r="DX445" s="14">
        <f>INDEX(属性投放!$AW$6:$AW$85,(卡牌属性!DU445-2)*20+卡牌属性!DV445)</f>
        <v>4</v>
      </c>
      <c r="DY445" s="14">
        <f>INDEX(属性投放!BP$6:BP$85,卡牌属性!$DW445)</f>
        <v>25</v>
      </c>
      <c r="DZ445" s="14">
        <f>INDEX(属性投放!BQ$6:BQ$85,卡牌属性!$DW445)</f>
        <v>13</v>
      </c>
      <c r="EA445" s="14">
        <f>INDEX(属性投放!BR$6:BR$85,卡牌属性!$DW445)</f>
        <v>250</v>
      </c>
      <c r="EB445" s="14">
        <f>INDEX(属性偏向!$I$4:$I$15,卡牌属性!$DR445+EB$3)</f>
        <v>125</v>
      </c>
      <c r="EC445" s="14">
        <f>INDEX(属性偏向!$I$4:$I$15,卡牌属性!$DR445+EC$3)</f>
        <v>150</v>
      </c>
      <c r="ED445" s="14">
        <f>INDEX(属性偏向!$I$4:$I$15,卡牌属性!$DR445+ED$3)</f>
        <v>200</v>
      </c>
      <c r="EE445" s="14">
        <f>INDEX(属性偏向!$I$4:$I$15,卡牌属性!$DR445+EE$3)</f>
        <v>200</v>
      </c>
      <c r="EF445" s="14">
        <f>INDEX(属性偏向!$I$4:$I$15,卡牌属性!$DR445+EF$3)</f>
        <v>250</v>
      </c>
      <c r="EG445" s="14">
        <f>INDEX(属性偏向!$J$4:$J$15,卡牌属性!$DS445+EG$3)</f>
        <v>20</v>
      </c>
      <c r="EH445" s="14">
        <f>INDEX(属性偏向!$J$4:$J$15,卡牌属性!$DS445+EH$3)</f>
        <v>25</v>
      </c>
      <c r="EI445" s="14">
        <f>INDEX(属性偏向!$J$4:$J$15,卡牌属性!$DS445+EI$3)</f>
        <v>25</v>
      </c>
      <c r="EJ445" s="14">
        <f>INDEX(属性偏向!$J$4:$J$15,卡牌属性!$DS445+EJ$3)</f>
        <v>30</v>
      </c>
      <c r="EK445" s="14">
        <f>INDEX(属性偏向!$J$4:$J$15,卡牌属性!$DS445+EK$3)</f>
        <v>35</v>
      </c>
      <c r="EL445" s="14">
        <f>INDEX(属性偏向!$K$4:$K$15,卡牌属性!$DT445+EL$3)</f>
        <v>300</v>
      </c>
      <c r="EM445" s="14">
        <f>INDEX(属性偏向!$K$4:$K$15,卡牌属性!$DT445+EM$3)</f>
        <v>350</v>
      </c>
      <c r="EN445" s="14">
        <f>INDEX(属性偏向!$K$4:$K$15,卡牌属性!$DT445+EN$3)</f>
        <v>350</v>
      </c>
      <c r="EO445" s="14">
        <f>INDEX(属性偏向!$K$4:$K$15,卡牌属性!$DT445+EO$3)</f>
        <v>400</v>
      </c>
      <c r="EP445" s="14">
        <f>INDEX(属性偏向!$K$4:$K$15,卡牌属性!$DT445+EP$3)</f>
        <v>700</v>
      </c>
      <c r="EQ445" s="14">
        <f>INDEX(属性偏向!$T$4:$T$243,(卡牌属性!$DR445-1+EQ$3)*20+卡牌属性!$DV445)</f>
        <v>6</v>
      </c>
      <c r="ER445" s="14">
        <f>INDEX(属性偏向!$T$4:$T$243,(卡牌属性!$DR445-1+ER$3)*20+卡牌属性!$DV445)</f>
        <v>8</v>
      </c>
      <c r="ES445" s="14">
        <f>INDEX(属性偏向!$T$4:$T$243,(卡牌属性!$DR445-1+ES$3)*20+卡牌属性!$DV445)</f>
        <v>10</v>
      </c>
      <c r="ET445" s="14">
        <f>INDEX(属性偏向!$T$4:$T$243,(卡牌属性!$DR445-1+ET$3)*20+卡牌属性!$DV445)</f>
        <v>10</v>
      </c>
      <c r="EU445" s="14">
        <f>INDEX(属性偏向!$T$4:$T$243,(卡牌属性!$DR445-1+EU$3)*20+卡牌属性!$DV445)</f>
        <v>12</v>
      </c>
      <c r="EV445" s="14">
        <f>INDEX(属性偏向!$U$4:$U$243,(卡牌属性!$DS445-1+EV$3)*20+卡牌属性!$DV445)</f>
        <v>3</v>
      </c>
      <c r="EW445" s="14">
        <f>INDEX(属性偏向!$U$4:$U$243,(卡牌属性!$DS445-1+EW$3)*20+卡牌属性!$DV445)</f>
        <v>3</v>
      </c>
      <c r="EX445" s="14">
        <f>INDEX(属性偏向!$U$4:$U$243,(卡牌属性!$DS445-1+EX$3)*20+卡牌属性!$DV445)</f>
        <v>3</v>
      </c>
      <c r="EY445" s="14">
        <f>INDEX(属性偏向!$U$4:$U$243,(卡牌属性!$DS445-1+EY$3)*20+卡牌属性!$DV445)</f>
        <v>4</v>
      </c>
      <c r="EZ445" s="14">
        <f>INDEX(属性偏向!$U$4:$U$243,(卡牌属性!$DS445-1+EZ$3)*20+卡牌属性!$DV445)</f>
        <v>5</v>
      </c>
      <c r="FA445" s="14">
        <f>INDEX(属性偏向!$V$4:$V$243,(卡牌属性!$DT445-1+FA$3)*20+卡牌属性!$DV445)</f>
        <v>50</v>
      </c>
      <c r="FB445" s="14">
        <f>INDEX(属性偏向!$V$4:$V$243,(卡牌属性!$DT445-1+FB$3)*20+卡牌属性!$DV445)</f>
        <v>60</v>
      </c>
      <c r="FC445" s="14">
        <f>INDEX(属性偏向!$V$4:$V$243,(卡牌属性!$DT445-1+FC$3)*20+卡牌属性!$DV445)</f>
        <v>60</v>
      </c>
      <c r="FD445" s="14">
        <f>INDEX(属性偏向!$V$4:$V$243,(卡牌属性!$DT445-1+FD$3)*20+卡牌属性!$DV445)</f>
        <v>80</v>
      </c>
      <c r="FE445" s="14">
        <f>INDEX(属性偏向!$V$4:$V$243,(卡牌属性!$DT445-1+FE$3)*20+卡牌属性!$DV445)</f>
        <v>100</v>
      </c>
      <c r="FF445" s="14">
        <f>INDEX(属性投放!$BP$6:$BP$85,(卡牌属性!$DU445-2)*20+卡牌属性!$DV445)</f>
        <v>25</v>
      </c>
      <c r="FG445" s="14">
        <f>INDEX(属性投放!$BP$6:$BP$85,(卡牌属性!$DU445-2)*20+卡牌属性!$DV445)</f>
        <v>25</v>
      </c>
      <c r="FH445" s="14">
        <f>INDEX(属性投放!$BP$6:$BP$85,(卡牌属性!$DU445-2)*20+卡牌属性!$DV445)</f>
        <v>25</v>
      </c>
      <c r="FI445" s="14">
        <f>INDEX(属性投放!$BP$6:$BP$85,(卡牌属性!$DU445-2)*20+卡牌属性!$DV445)</f>
        <v>25</v>
      </c>
      <c r="FJ445" s="14">
        <f>INDEX(属性投放!$BP$6:$BP$85,(卡牌属性!$DU445-2)*20+卡牌属性!$DV445)</f>
        <v>25</v>
      </c>
      <c r="FK445" s="14">
        <f>INDEX(属性投放!$BQ$6:$BQ$85,(卡牌属性!$DU445-2)*20+卡牌属性!$DV445)</f>
        <v>13</v>
      </c>
      <c r="FL445" s="14">
        <f>INDEX(属性投放!$BQ$6:$BQ$85,(卡牌属性!$DU445-2)*20+卡牌属性!$DV445)</f>
        <v>13</v>
      </c>
      <c r="FM445" s="14">
        <f>INDEX(属性投放!$BQ$6:$BQ$85,(卡牌属性!$DU445-2)*20+卡牌属性!$DV445)</f>
        <v>13</v>
      </c>
      <c r="FN445" s="14">
        <f>INDEX(属性投放!$BQ$6:$BQ$85,(卡牌属性!$DU445-2)*20+卡牌属性!$DV445)</f>
        <v>13</v>
      </c>
      <c r="FO445" s="14">
        <f>INDEX(属性投放!$BQ$6:$BQ$85,(卡牌属性!$DU445-2)*20+卡牌属性!$DV445)</f>
        <v>13</v>
      </c>
      <c r="FP445" s="14">
        <f>INDEX(属性投放!$BR$6:$BR$85,(卡牌属性!$DU445-2)*20+卡牌属性!$DV445)</f>
        <v>250</v>
      </c>
      <c r="FQ445" s="14">
        <f>INDEX(属性投放!$BR$6:$BR$85,(卡牌属性!$DU445-2)*20+卡牌属性!$DV445)</f>
        <v>250</v>
      </c>
      <c r="FR445" s="14">
        <f>INDEX(属性投放!$BR$6:$BR$85,(卡牌属性!$DU445-2)*20+卡牌属性!$DV445)</f>
        <v>250</v>
      </c>
      <c r="FS445" s="14">
        <f>INDEX(属性投放!$BR$6:$BR$85,(卡牌属性!$DU445-2)*20+卡牌属性!$DV445)</f>
        <v>250</v>
      </c>
      <c r="FT445" s="14">
        <f>INDEX(属性投放!$BR$6:$BR$85,(卡牌属性!$DU445-2)*20+卡牌属性!$DV445)</f>
        <v>250</v>
      </c>
    </row>
    <row r="446" spans="31:176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9"/>
        <v>23</v>
      </c>
      <c r="BW446" s="14">
        <f t="shared" si="740"/>
        <v>2</v>
      </c>
      <c r="BX446" s="14">
        <f t="shared" si="741"/>
        <v>1102023</v>
      </c>
      <c r="BY446" s="14" t="str">
        <f t="shared" si="742"/>
        <v>异邦刀客2突</v>
      </c>
      <c r="BZ446" s="25" t="s">
        <v>162</v>
      </c>
      <c r="CA446" s="14">
        <v>4</v>
      </c>
      <c r="CB446" s="14">
        <f t="shared" si="743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674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674</v>
      </c>
      <c r="CN446" s="14">
        <f>INDEX(属性投放!$BD$6:$BD$85,(BW446-2)*20+CB446)</f>
        <v>60</v>
      </c>
      <c r="CQ446" s="13">
        <v>442</v>
      </c>
      <c r="CR446" s="13">
        <f t="shared" si="751"/>
        <v>9</v>
      </c>
      <c r="CS446" s="13">
        <f t="shared" si="752"/>
        <v>26</v>
      </c>
      <c r="CT446" s="14">
        <f t="shared" si="753"/>
        <v>3</v>
      </c>
      <c r="CU446" s="14">
        <f t="shared" si="754"/>
        <v>1102009</v>
      </c>
      <c r="CV446" s="14" t="str">
        <f>INDEX($O$6:$O$36,CR446)&amp;"-"&amp;INDEX(属性投放!$AB$7:$AB$36,CX446)&amp;"-魂火-"&amp;CZ446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701</v>
      </c>
      <c r="CZ446" s="14">
        <f>INDEX(属性投放!$AM$7:$AM$58,CS446)</f>
        <v>2</v>
      </c>
      <c r="DA446" s="14">
        <f t="shared" si="744"/>
        <v>26</v>
      </c>
      <c r="DB446" s="14">
        <f>INDEX(属性投放!$AN$7:$AN$58,DA446)</f>
        <v>85</v>
      </c>
      <c r="DC446" s="14" t="s">
        <v>702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703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704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14">
        <f t="shared" si="800"/>
        <v>1102023</v>
      </c>
      <c r="DQ446" s="14" t="str">
        <f t="shared" si="801"/>
        <v>异邦刀客2突</v>
      </c>
      <c r="DR446" s="14">
        <f t="shared" si="755"/>
        <v>4</v>
      </c>
      <c r="DS446" s="14">
        <f t="shared" si="756"/>
        <v>3</v>
      </c>
      <c r="DT446" s="14">
        <f t="shared" si="757"/>
        <v>3</v>
      </c>
      <c r="DU446" s="14">
        <f t="shared" si="802"/>
        <v>2</v>
      </c>
      <c r="DV446" s="14">
        <f t="shared" si="803"/>
        <v>2</v>
      </c>
      <c r="DW446" s="14">
        <f t="shared" si="804"/>
        <v>2</v>
      </c>
      <c r="DX446" s="14">
        <f>INDEX(属性投放!$AW$6:$AW$85,(卡牌属性!DU446-2)*20+卡牌属性!DV446)</f>
        <v>10</v>
      </c>
      <c r="DY446" s="14">
        <f>INDEX(属性投放!BP$6:BP$85,卡牌属性!$DW446)</f>
        <v>30</v>
      </c>
      <c r="DZ446" s="14">
        <f>INDEX(属性投放!BQ$6:BQ$85,卡牌属性!$DW446)</f>
        <v>15</v>
      </c>
      <c r="EA446" s="14">
        <f>INDEX(属性投放!BR$6:BR$85,卡牌属性!$DW446)</f>
        <v>300</v>
      </c>
      <c r="EB446" s="14">
        <f t="shared" ref="EB446:EB464" si="805">EB445+$DY445+EQ445*$DX445</f>
        <v>174</v>
      </c>
      <c r="EC446" s="14">
        <f t="shared" ref="EC446:EC464" si="806">EC445+$DY445+ER445*$DX445</f>
        <v>207</v>
      </c>
      <c r="ED446" s="14">
        <f t="shared" ref="ED446:ED464" si="807">ED445+$DY445+ES445*$DX445</f>
        <v>265</v>
      </c>
      <c r="EE446" s="14">
        <f t="shared" ref="EE446:EE464" si="808">EE445+$DY445+ET445*$DX445</f>
        <v>265</v>
      </c>
      <c r="EF446" s="14">
        <f t="shared" ref="EF446:EF464" si="809">EF445+$DY445+EU445*$DX445</f>
        <v>323</v>
      </c>
      <c r="EG446" s="14">
        <f t="shared" ref="EG446:EG464" si="810">EG445+$DZ445+EV445*$DX445</f>
        <v>45</v>
      </c>
      <c r="EH446" s="14">
        <f t="shared" ref="EH446:EH464" si="811">EH445+$DZ445+EW445*$DX445</f>
        <v>50</v>
      </c>
      <c r="EI446" s="14">
        <f t="shared" ref="EI446:EI464" si="812">EI445+$DZ445+EX445*$DX445</f>
        <v>50</v>
      </c>
      <c r="EJ446" s="14">
        <f t="shared" ref="EJ446:EJ464" si="813">EJ445+$DZ445+EY445*$DX445</f>
        <v>59</v>
      </c>
      <c r="EK446" s="14">
        <f t="shared" ref="EK446:EK464" si="814">EK445+$DZ445+EZ445*$DX445</f>
        <v>68</v>
      </c>
      <c r="EL446" s="14">
        <f t="shared" ref="EL446:EL464" si="815">EL445+$EA445+FA445*$DX445</f>
        <v>750</v>
      </c>
      <c r="EM446" s="14">
        <f t="shared" ref="EM446:EM464" si="816">EM445+$EA445+FB445*$DX445</f>
        <v>840</v>
      </c>
      <c r="EN446" s="14">
        <f t="shared" ref="EN446:EN464" si="817">EN445+$EA445+FC445*$DX445</f>
        <v>840</v>
      </c>
      <c r="EO446" s="14">
        <f t="shared" ref="EO446:EO464" si="818">EO445+$EA445+FD445*$DX445</f>
        <v>970</v>
      </c>
      <c r="EP446" s="14">
        <f t="shared" ref="EP446:EP464" si="819">EP445+$EA445+FE445*$DX445</f>
        <v>1350</v>
      </c>
      <c r="EQ446" s="14">
        <f>INDEX(属性偏向!$T$4:$T$243,(卡牌属性!$DR446-1+EQ$3)*20+卡牌属性!$DV446)</f>
        <v>8</v>
      </c>
      <c r="ER446" s="14">
        <f>INDEX(属性偏向!$T$4:$T$243,(卡牌属性!$DR446-1+ER$3)*20+卡牌属性!$DV446)</f>
        <v>10</v>
      </c>
      <c r="ES446" s="14">
        <f>INDEX(属性偏向!$T$4:$T$243,(卡牌属性!$DR446-1+ES$3)*20+卡牌属性!$DV446)</f>
        <v>12</v>
      </c>
      <c r="ET446" s="14">
        <f>INDEX(属性偏向!$T$4:$T$243,(卡牌属性!$DR446-1+ET$3)*20+卡牌属性!$DV446)</f>
        <v>12</v>
      </c>
      <c r="EU446" s="14">
        <f>INDEX(属性偏向!$T$4:$T$243,(卡牌属性!$DR446-1+EU$3)*20+卡牌属性!$DV446)</f>
        <v>15</v>
      </c>
      <c r="EV446" s="14">
        <f>INDEX(属性偏向!$U$4:$U$243,(卡牌属性!$DS446-1+EV$3)*20+卡牌属性!$DV446)</f>
        <v>3</v>
      </c>
      <c r="EW446" s="14">
        <f>INDEX(属性偏向!$U$4:$U$243,(卡牌属性!$DS446-1+EW$3)*20+卡牌属性!$DV446)</f>
        <v>4</v>
      </c>
      <c r="EX446" s="14">
        <f>INDEX(属性偏向!$U$4:$U$243,(卡牌属性!$DS446-1+EX$3)*20+卡牌属性!$DV446)</f>
        <v>4</v>
      </c>
      <c r="EY446" s="14">
        <f>INDEX(属性偏向!$U$4:$U$243,(卡牌属性!$DS446-1+EY$3)*20+卡牌属性!$DV446)</f>
        <v>5</v>
      </c>
      <c r="EZ446" s="14">
        <f>INDEX(属性偏向!$U$4:$U$243,(卡牌属性!$DS446-1+EZ$3)*20+卡牌属性!$DV446)</f>
        <v>6</v>
      </c>
      <c r="FA446" s="14">
        <f>INDEX(属性偏向!$V$4:$V$243,(卡牌属性!$DT446-1+FA$3)*20+卡牌属性!$DV446)</f>
        <v>60</v>
      </c>
      <c r="FB446" s="14">
        <f>INDEX(属性偏向!$V$4:$V$243,(卡牌属性!$DT446-1+FB$3)*20+卡牌属性!$DV446)</f>
        <v>80</v>
      </c>
      <c r="FC446" s="14">
        <f>INDEX(属性偏向!$V$4:$V$243,(卡牌属性!$DT446-1+FC$3)*20+卡牌属性!$DV446)</f>
        <v>80</v>
      </c>
      <c r="FD446" s="14">
        <f>INDEX(属性偏向!$V$4:$V$243,(卡牌属性!$DT446-1+FD$3)*20+卡牌属性!$DV446)</f>
        <v>100</v>
      </c>
      <c r="FE446" s="14">
        <f>INDEX(属性偏向!$V$4:$V$243,(卡牌属性!$DT446-1+FE$3)*20+卡牌属性!$DV446)</f>
        <v>120</v>
      </c>
      <c r="FF446" s="14">
        <f>INDEX(属性投放!$BP$6:$BP$85,(卡牌属性!$DU446-2)*20+卡牌属性!$DV446)</f>
        <v>30</v>
      </c>
      <c r="FG446" s="14">
        <f>INDEX(属性投放!$BP$6:$BP$85,(卡牌属性!$DU446-2)*20+卡牌属性!$DV446)</f>
        <v>30</v>
      </c>
      <c r="FH446" s="14">
        <f>INDEX(属性投放!$BP$6:$BP$85,(卡牌属性!$DU446-2)*20+卡牌属性!$DV446)</f>
        <v>30</v>
      </c>
      <c r="FI446" s="14">
        <f>INDEX(属性投放!$BP$6:$BP$85,(卡牌属性!$DU446-2)*20+卡牌属性!$DV446)</f>
        <v>30</v>
      </c>
      <c r="FJ446" s="14">
        <f>INDEX(属性投放!$BP$6:$BP$85,(卡牌属性!$DU446-2)*20+卡牌属性!$DV446)</f>
        <v>30</v>
      </c>
      <c r="FK446" s="14">
        <f>INDEX(属性投放!$BQ$6:$BQ$85,(卡牌属性!$DU446-2)*20+卡牌属性!$DV446)</f>
        <v>15</v>
      </c>
      <c r="FL446" s="14">
        <f>INDEX(属性投放!$BQ$6:$BQ$85,(卡牌属性!$DU446-2)*20+卡牌属性!$DV446)</f>
        <v>15</v>
      </c>
      <c r="FM446" s="14">
        <f>INDEX(属性投放!$BQ$6:$BQ$85,(卡牌属性!$DU446-2)*20+卡牌属性!$DV446)</f>
        <v>15</v>
      </c>
      <c r="FN446" s="14">
        <f>INDEX(属性投放!$BQ$6:$BQ$85,(卡牌属性!$DU446-2)*20+卡牌属性!$DV446)</f>
        <v>15</v>
      </c>
      <c r="FO446" s="14">
        <f>INDEX(属性投放!$BQ$6:$BQ$85,(卡牌属性!$DU446-2)*20+卡牌属性!$DV446)</f>
        <v>15</v>
      </c>
      <c r="FP446" s="14">
        <f>INDEX(属性投放!$BR$6:$BR$85,(卡牌属性!$DU446-2)*20+卡牌属性!$DV446)</f>
        <v>300</v>
      </c>
      <c r="FQ446" s="14">
        <f>INDEX(属性投放!$BR$6:$BR$85,(卡牌属性!$DU446-2)*20+卡牌属性!$DV446)</f>
        <v>300</v>
      </c>
      <c r="FR446" s="14">
        <f>INDEX(属性投放!$BR$6:$BR$85,(卡牌属性!$DU446-2)*20+卡牌属性!$DV446)</f>
        <v>300</v>
      </c>
      <c r="FS446" s="14">
        <f>INDEX(属性投放!$BR$6:$BR$85,(卡牌属性!$DU446-2)*20+卡牌属性!$DV446)</f>
        <v>300</v>
      </c>
      <c r="FT446" s="14">
        <f>INDEX(属性投放!$BR$6:$BR$85,(卡牌属性!$DU446-2)*20+卡牌属性!$DV446)</f>
        <v>300</v>
      </c>
    </row>
    <row r="447" spans="31:176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9"/>
        <v>23</v>
      </c>
      <c r="BW447" s="14">
        <f t="shared" si="740"/>
        <v>2</v>
      </c>
      <c r="BX447" s="14">
        <f t="shared" si="741"/>
        <v>1102023</v>
      </c>
      <c r="BY447" s="14" t="str">
        <f t="shared" si="742"/>
        <v>异邦刀客3突</v>
      </c>
      <c r="BZ447" s="25" t="s">
        <v>162</v>
      </c>
      <c r="CA447" s="14">
        <v>5</v>
      </c>
      <c r="CB447" s="14">
        <f t="shared" si="743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674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674</v>
      </c>
      <c r="CN447" s="14">
        <f>INDEX(属性投放!$BD$6:$BD$85,(BW447-2)*20+CB447)</f>
        <v>60</v>
      </c>
      <c r="CQ447" s="13">
        <v>443</v>
      </c>
      <c r="CR447" s="13">
        <f t="shared" si="751"/>
        <v>9</v>
      </c>
      <c r="CS447" s="13">
        <f t="shared" si="752"/>
        <v>27</v>
      </c>
      <c r="CT447" s="14">
        <f t="shared" si="753"/>
        <v>3</v>
      </c>
      <c r="CU447" s="14">
        <f t="shared" si="754"/>
        <v>1102009</v>
      </c>
      <c r="CV447" s="14" t="str">
        <f>INDEX($O$6:$O$36,CR447)&amp;"-"&amp;INDEX(属性投放!$AB$7:$AB$36,CX447)&amp;"-魂火-"&amp;CZ447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701</v>
      </c>
      <c r="CZ447" s="14">
        <f>INDEX(属性投放!$AM$7:$AM$58,CS447)</f>
        <v>3</v>
      </c>
      <c r="DA447" s="14">
        <f t="shared" si="744"/>
        <v>27</v>
      </c>
      <c r="DB447" s="14">
        <f>INDEX(属性投放!$AN$7:$AN$58,DA447)</f>
        <v>87</v>
      </c>
      <c r="DC447" s="14" t="s">
        <v>702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703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704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14">
        <f t="shared" si="800"/>
        <v>1102023</v>
      </c>
      <c r="DQ447" s="14" t="str">
        <f t="shared" si="801"/>
        <v>异邦刀客3突</v>
      </c>
      <c r="DR447" s="14">
        <f t="shared" si="755"/>
        <v>4</v>
      </c>
      <c r="DS447" s="14">
        <f t="shared" si="756"/>
        <v>3</v>
      </c>
      <c r="DT447" s="14">
        <f t="shared" si="757"/>
        <v>3</v>
      </c>
      <c r="DU447" s="14">
        <f t="shared" si="802"/>
        <v>2</v>
      </c>
      <c r="DV447" s="14">
        <f t="shared" si="803"/>
        <v>3</v>
      </c>
      <c r="DW447" s="14">
        <f t="shared" si="804"/>
        <v>3</v>
      </c>
      <c r="DX447" s="14">
        <f>INDEX(属性投放!$AW$6:$AW$85,(卡牌属性!DU447-2)*20+卡牌属性!DV447)</f>
        <v>10</v>
      </c>
      <c r="DY447" s="14">
        <f>INDEX(属性投放!BP$6:BP$85,卡牌属性!$DW447)</f>
        <v>50</v>
      </c>
      <c r="DZ447" s="14">
        <f>INDEX(属性投放!BQ$6:BQ$85,卡牌属性!$DW447)</f>
        <v>25</v>
      </c>
      <c r="EA447" s="14">
        <f>INDEX(属性投放!BR$6:BR$85,卡牌属性!$DW447)</f>
        <v>500</v>
      </c>
      <c r="EB447" s="14">
        <f t="shared" si="805"/>
        <v>284</v>
      </c>
      <c r="EC447" s="14">
        <f t="shared" si="806"/>
        <v>337</v>
      </c>
      <c r="ED447" s="14">
        <f t="shared" si="807"/>
        <v>415</v>
      </c>
      <c r="EE447" s="14">
        <f t="shared" si="808"/>
        <v>415</v>
      </c>
      <c r="EF447" s="14">
        <f t="shared" si="809"/>
        <v>503</v>
      </c>
      <c r="EG447" s="14">
        <f t="shared" si="810"/>
        <v>90</v>
      </c>
      <c r="EH447" s="14">
        <f t="shared" si="811"/>
        <v>105</v>
      </c>
      <c r="EI447" s="14">
        <f t="shared" si="812"/>
        <v>105</v>
      </c>
      <c r="EJ447" s="14">
        <f t="shared" si="813"/>
        <v>124</v>
      </c>
      <c r="EK447" s="14">
        <f t="shared" si="814"/>
        <v>143</v>
      </c>
      <c r="EL447" s="14">
        <f t="shared" si="815"/>
        <v>1650</v>
      </c>
      <c r="EM447" s="14">
        <f t="shared" si="816"/>
        <v>1940</v>
      </c>
      <c r="EN447" s="14">
        <f t="shared" si="817"/>
        <v>1940</v>
      </c>
      <c r="EO447" s="14">
        <f t="shared" si="818"/>
        <v>2270</v>
      </c>
      <c r="EP447" s="14">
        <f t="shared" si="819"/>
        <v>2850</v>
      </c>
      <c r="EQ447" s="14">
        <f>INDEX(属性偏向!$T$4:$T$243,(卡牌属性!$DR447-1+EQ$3)*20+卡牌属性!$DV447)</f>
        <v>8</v>
      </c>
      <c r="ER447" s="14">
        <f>INDEX(属性偏向!$T$4:$T$243,(卡牌属性!$DR447-1+ER$3)*20+卡牌属性!$DV447)</f>
        <v>10</v>
      </c>
      <c r="ES447" s="14">
        <f>INDEX(属性偏向!$T$4:$T$243,(卡牌属性!$DR447-1+ES$3)*20+卡牌属性!$DV447)</f>
        <v>12</v>
      </c>
      <c r="ET447" s="14">
        <f>INDEX(属性偏向!$T$4:$T$243,(卡牌属性!$DR447-1+ET$3)*20+卡牌属性!$DV447)</f>
        <v>12</v>
      </c>
      <c r="EU447" s="14">
        <f>INDEX(属性偏向!$T$4:$T$243,(卡牌属性!$DR447-1+EU$3)*20+卡牌属性!$DV447)</f>
        <v>15</v>
      </c>
      <c r="EV447" s="14">
        <f>INDEX(属性偏向!$U$4:$U$243,(卡牌属性!$DS447-1+EV$3)*20+卡牌属性!$DV447)</f>
        <v>3</v>
      </c>
      <c r="EW447" s="14">
        <f>INDEX(属性偏向!$U$4:$U$243,(卡牌属性!$DS447-1+EW$3)*20+卡牌属性!$DV447)</f>
        <v>4</v>
      </c>
      <c r="EX447" s="14">
        <f>INDEX(属性偏向!$U$4:$U$243,(卡牌属性!$DS447-1+EX$3)*20+卡牌属性!$DV447)</f>
        <v>4</v>
      </c>
      <c r="EY447" s="14">
        <f>INDEX(属性偏向!$U$4:$U$243,(卡牌属性!$DS447-1+EY$3)*20+卡牌属性!$DV447)</f>
        <v>5</v>
      </c>
      <c r="EZ447" s="14">
        <f>INDEX(属性偏向!$U$4:$U$243,(卡牌属性!$DS447-1+EZ$3)*20+卡牌属性!$DV447)</f>
        <v>6</v>
      </c>
      <c r="FA447" s="14">
        <f>INDEX(属性偏向!$V$4:$V$243,(卡牌属性!$DT447-1+FA$3)*20+卡牌属性!$DV447)</f>
        <v>60</v>
      </c>
      <c r="FB447" s="14">
        <f>INDEX(属性偏向!$V$4:$V$243,(卡牌属性!$DT447-1+FB$3)*20+卡牌属性!$DV447)</f>
        <v>80</v>
      </c>
      <c r="FC447" s="14">
        <f>INDEX(属性偏向!$V$4:$V$243,(卡牌属性!$DT447-1+FC$3)*20+卡牌属性!$DV447)</f>
        <v>80</v>
      </c>
      <c r="FD447" s="14">
        <f>INDEX(属性偏向!$V$4:$V$243,(卡牌属性!$DT447-1+FD$3)*20+卡牌属性!$DV447)</f>
        <v>100</v>
      </c>
      <c r="FE447" s="14">
        <f>INDEX(属性偏向!$V$4:$V$243,(卡牌属性!$DT447-1+FE$3)*20+卡牌属性!$DV447)</f>
        <v>120</v>
      </c>
      <c r="FF447" s="14">
        <f>INDEX(属性投放!$BP$6:$BP$85,(卡牌属性!$DU447-2)*20+卡牌属性!$DV447)</f>
        <v>50</v>
      </c>
      <c r="FG447" s="14">
        <f>INDEX(属性投放!$BP$6:$BP$85,(卡牌属性!$DU447-2)*20+卡牌属性!$DV447)</f>
        <v>50</v>
      </c>
      <c r="FH447" s="14">
        <f>INDEX(属性投放!$BP$6:$BP$85,(卡牌属性!$DU447-2)*20+卡牌属性!$DV447)</f>
        <v>50</v>
      </c>
      <c r="FI447" s="14">
        <f>INDEX(属性投放!$BP$6:$BP$85,(卡牌属性!$DU447-2)*20+卡牌属性!$DV447)</f>
        <v>50</v>
      </c>
      <c r="FJ447" s="14">
        <f>INDEX(属性投放!$BP$6:$BP$85,(卡牌属性!$DU447-2)*20+卡牌属性!$DV447)</f>
        <v>50</v>
      </c>
      <c r="FK447" s="14">
        <f>INDEX(属性投放!$BQ$6:$BQ$85,(卡牌属性!$DU447-2)*20+卡牌属性!$DV447)</f>
        <v>25</v>
      </c>
      <c r="FL447" s="14">
        <f>INDEX(属性投放!$BQ$6:$BQ$85,(卡牌属性!$DU447-2)*20+卡牌属性!$DV447)</f>
        <v>25</v>
      </c>
      <c r="FM447" s="14">
        <f>INDEX(属性投放!$BQ$6:$BQ$85,(卡牌属性!$DU447-2)*20+卡牌属性!$DV447)</f>
        <v>25</v>
      </c>
      <c r="FN447" s="14">
        <f>INDEX(属性投放!$BQ$6:$BQ$85,(卡牌属性!$DU447-2)*20+卡牌属性!$DV447)</f>
        <v>25</v>
      </c>
      <c r="FO447" s="14">
        <f>INDEX(属性投放!$BQ$6:$BQ$85,(卡牌属性!$DU447-2)*20+卡牌属性!$DV447)</f>
        <v>25</v>
      </c>
      <c r="FP447" s="14">
        <f>INDEX(属性投放!$BR$6:$BR$85,(卡牌属性!$DU447-2)*20+卡牌属性!$DV447)</f>
        <v>500</v>
      </c>
      <c r="FQ447" s="14">
        <f>INDEX(属性投放!$BR$6:$BR$85,(卡牌属性!$DU447-2)*20+卡牌属性!$DV447)</f>
        <v>500</v>
      </c>
      <c r="FR447" s="14">
        <f>INDEX(属性投放!$BR$6:$BR$85,(卡牌属性!$DU447-2)*20+卡牌属性!$DV447)</f>
        <v>500</v>
      </c>
      <c r="FS447" s="14">
        <f>INDEX(属性投放!$BR$6:$BR$85,(卡牌属性!$DU447-2)*20+卡牌属性!$DV447)</f>
        <v>500</v>
      </c>
      <c r="FT447" s="14">
        <f>INDEX(属性投放!$BR$6:$BR$85,(卡牌属性!$DU447-2)*20+卡牌属性!$DV447)</f>
        <v>500</v>
      </c>
    </row>
    <row r="448" spans="31:176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9"/>
        <v>23</v>
      </c>
      <c r="BW448" s="14">
        <f t="shared" si="740"/>
        <v>2</v>
      </c>
      <c r="BX448" s="14">
        <f t="shared" si="741"/>
        <v>1102023</v>
      </c>
      <c r="BY448" s="14" t="str">
        <f t="shared" si="742"/>
        <v>异邦刀客4突</v>
      </c>
      <c r="BZ448" s="25" t="s">
        <v>162</v>
      </c>
      <c r="CA448" s="14">
        <v>6</v>
      </c>
      <c r="CB448" s="14">
        <f t="shared" si="743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674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674</v>
      </c>
      <c r="CN448" s="14">
        <f>INDEX(属性投放!$BD$6:$BD$85,(BW448-2)*20+CB448)</f>
        <v>80</v>
      </c>
      <c r="CQ448" s="13">
        <v>444</v>
      </c>
      <c r="CR448" s="13">
        <f t="shared" si="751"/>
        <v>9</v>
      </c>
      <c r="CS448" s="13">
        <f t="shared" si="752"/>
        <v>28</v>
      </c>
      <c r="CT448" s="14">
        <f t="shared" si="753"/>
        <v>3</v>
      </c>
      <c r="CU448" s="14">
        <f t="shared" si="754"/>
        <v>1102009</v>
      </c>
      <c r="CV448" s="14" t="str">
        <f>INDEX($O$6:$O$36,CR448)&amp;"-"&amp;INDEX(属性投放!$AB$7:$AB$36,CX448)&amp;"-魂火-"&amp;CZ448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701</v>
      </c>
      <c r="CZ448" s="14">
        <f>INDEX(属性投放!$AM$7:$AM$58,CS448)</f>
        <v>1</v>
      </c>
      <c r="DA448" s="14">
        <f t="shared" si="744"/>
        <v>28</v>
      </c>
      <c r="DB448" s="14">
        <f>INDEX(属性投放!$AN$7:$AN$58,DA448)</f>
        <v>90</v>
      </c>
      <c r="DC448" s="14" t="s">
        <v>702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703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704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14">
        <f t="shared" si="800"/>
        <v>1102023</v>
      </c>
      <c r="DQ448" s="14" t="str">
        <f t="shared" si="801"/>
        <v>异邦刀客4突</v>
      </c>
      <c r="DR448" s="14">
        <f t="shared" si="755"/>
        <v>4</v>
      </c>
      <c r="DS448" s="14">
        <f t="shared" si="756"/>
        <v>3</v>
      </c>
      <c r="DT448" s="14">
        <f t="shared" si="757"/>
        <v>3</v>
      </c>
      <c r="DU448" s="14">
        <f t="shared" si="802"/>
        <v>2</v>
      </c>
      <c r="DV448" s="14">
        <f t="shared" si="803"/>
        <v>4</v>
      </c>
      <c r="DW448" s="14">
        <f t="shared" si="804"/>
        <v>4</v>
      </c>
      <c r="DX448" s="14">
        <f>INDEX(属性投放!$AW$6:$AW$85,(卡牌属性!DU448-2)*20+卡牌属性!DV448)</f>
        <v>10</v>
      </c>
      <c r="DY448" s="14">
        <f>INDEX(属性投放!BP$6:BP$85,卡牌属性!$DW448)</f>
        <v>60</v>
      </c>
      <c r="DZ448" s="14">
        <f>INDEX(属性投放!BQ$6:BQ$85,卡牌属性!$DW448)</f>
        <v>30</v>
      </c>
      <c r="EA448" s="14">
        <f>INDEX(属性投放!BR$6:BR$85,卡牌属性!$DW448)</f>
        <v>600</v>
      </c>
      <c r="EB448" s="14">
        <f t="shared" si="805"/>
        <v>414</v>
      </c>
      <c r="EC448" s="14">
        <f t="shared" si="806"/>
        <v>487</v>
      </c>
      <c r="ED448" s="14">
        <f t="shared" si="807"/>
        <v>585</v>
      </c>
      <c r="EE448" s="14">
        <f t="shared" si="808"/>
        <v>585</v>
      </c>
      <c r="EF448" s="14">
        <f t="shared" si="809"/>
        <v>703</v>
      </c>
      <c r="EG448" s="14">
        <f t="shared" si="810"/>
        <v>145</v>
      </c>
      <c r="EH448" s="14">
        <f t="shared" si="811"/>
        <v>170</v>
      </c>
      <c r="EI448" s="14">
        <f t="shared" si="812"/>
        <v>170</v>
      </c>
      <c r="EJ448" s="14">
        <f t="shared" si="813"/>
        <v>199</v>
      </c>
      <c r="EK448" s="14">
        <f t="shared" si="814"/>
        <v>228</v>
      </c>
      <c r="EL448" s="14">
        <f t="shared" si="815"/>
        <v>2750</v>
      </c>
      <c r="EM448" s="14">
        <f t="shared" si="816"/>
        <v>3240</v>
      </c>
      <c r="EN448" s="14">
        <f t="shared" si="817"/>
        <v>3240</v>
      </c>
      <c r="EO448" s="14">
        <f t="shared" si="818"/>
        <v>3770</v>
      </c>
      <c r="EP448" s="14">
        <f t="shared" si="819"/>
        <v>4550</v>
      </c>
      <c r="EQ448" s="14">
        <f>INDEX(属性偏向!$T$4:$T$243,(卡牌属性!$DR448-1+EQ$3)*20+卡牌属性!$DV448)</f>
        <v>10</v>
      </c>
      <c r="ER448" s="14">
        <f>INDEX(属性偏向!$T$4:$T$243,(卡牌属性!$DR448-1+ER$3)*20+卡牌属性!$DV448)</f>
        <v>12</v>
      </c>
      <c r="ES448" s="14">
        <f>INDEX(属性偏向!$T$4:$T$243,(卡牌属性!$DR448-1+ES$3)*20+卡牌属性!$DV448)</f>
        <v>13</v>
      </c>
      <c r="ET448" s="14">
        <f>INDEX(属性偏向!$T$4:$T$243,(卡牌属性!$DR448-1+ET$3)*20+卡牌属性!$DV448)</f>
        <v>13</v>
      </c>
      <c r="EU448" s="14">
        <f>INDEX(属性偏向!$T$4:$T$243,(卡牌属性!$DR448-1+EU$3)*20+卡牌属性!$DV448)</f>
        <v>20</v>
      </c>
      <c r="EV448" s="14">
        <f>INDEX(属性偏向!$U$4:$U$243,(卡牌属性!$DS448-1+EV$3)*20+卡牌属性!$DV448)</f>
        <v>4</v>
      </c>
      <c r="EW448" s="14">
        <f>INDEX(属性偏向!$U$4:$U$243,(卡牌属性!$DS448-1+EW$3)*20+卡牌属性!$DV448)</f>
        <v>5</v>
      </c>
      <c r="EX448" s="14">
        <f>INDEX(属性偏向!$U$4:$U$243,(卡牌属性!$DS448-1+EX$3)*20+卡牌属性!$DV448)</f>
        <v>5</v>
      </c>
      <c r="EY448" s="14">
        <f>INDEX(属性偏向!$U$4:$U$243,(卡牌属性!$DS448-1+EY$3)*20+卡牌属性!$DV448)</f>
        <v>6</v>
      </c>
      <c r="EZ448" s="14">
        <f>INDEX(属性偏向!$U$4:$U$243,(卡牌属性!$DS448-1+EZ$3)*20+卡牌属性!$DV448)</f>
        <v>7</v>
      </c>
      <c r="FA448" s="14">
        <f>INDEX(属性偏向!$V$4:$V$243,(卡牌属性!$DT448-1+FA$3)*20+卡牌属性!$DV448)</f>
        <v>80</v>
      </c>
      <c r="FB448" s="14">
        <f>INDEX(属性偏向!$V$4:$V$243,(卡牌属性!$DT448-1+FB$3)*20+卡牌属性!$DV448)</f>
        <v>100</v>
      </c>
      <c r="FC448" s="14">
        <f>INDEX(属性偏向!$V$4:$V$243,(卡牌属性!$DT448-1+FC$3)*20+卡牌属性!$DV448)</f>
        <v>100</v>
      </c>
      <c r="FD448" s="14">
        <f>INDEX(属性偏向!$V$4:$V$243,(卡牌属性!$DT448-1+FD$3)*20+卡牌属性!$DV448)</f>
        <v>120</v>
      </c>
      <c r="FE448" s="14">
        <f>INDEX(属性偏向!$V$4:$V$243,(卡牌属性!$DT448-1+FE$3)*20+卡牌属性!$DV448)</f>
        <v>130</v>
      </c>
      <c r="FF448" s="14">
        <f>INDEX(属性投放!$BP$6:$BP$85,(卡牌属性!$DU448-2)*20+卡牌属性!$DV448)</f>
        <v>60</v>
      </c>
      <c r="FG448" s="14">
        <f>INDEX(属性投放!$BP$6:$BP$85,(卡牌属性!$DU448-2)*20+卡牌属性!$DV448)</f>
        <v>60</v>
      </c>
      <c r="FH448" s="14">
        <f>INDEX(属性投放!$BP$6:$BP$85,(卡牌属性!$DU448-2)*20+卡牌属性!$DV448)</f>
        <v>60</v>
      </c>
      <c r="FI448" s="14">
        <f>INDEX(属性投放!$BP$6:$BP$85,(卡牌属性!$DU448-2)*20+卡牌属性!$DV448)</f>
        <v>60</v>
      </c>
      <c r="FJ448" s="14">
        <f>INDEX(属性投放!$BP$6:$BP$85,(卡牌属性!$DU448-2)*20+卡牌属性!$DV448)</f>
        <v>60</v>
      </c>
      <c r="FK448" s="14">
        <f>INDEX(属性投放!$BQ$6:$BQ$85,(卡牌属性!$DU448-2)*20+卡牌属性!$DV448)</f>
        <v>30</v>
      </c>
      <c r="FL448" s="14">
        <f>INDEX(属性投放!$BQ$6:$BQ$85,(卡牌属性!$DU448-2)*20+卡牌属性!$DV448)</f>
        <v>30</v>
      </c>
      <c r="FM448" s="14">
        <f>INDEX(属性投放!$BQ$6:$BQ$85,(卡牌属性!$DU448-2)*20+卡牌属性!$DV448)</f>
        <v>30</v>
      </c>
      <c r="FN448" s="14">
        <f>INDEX(属性投放!$BQ$6:$BQ$85,(卡牌属性!$DU448-2)*20+卡牌属性!$DV448)</f>
        <v>30</v>
      </c>
      <c r="FO448" s="14">
        <f>INDEX(属性投放!$BQ$6:$BQ$85,(卡牌属性!$DU448-2)*20+卡牌属性!$DV448)</f>
        <v>30</v>
      </c>
      <c r="FP448" s="14">
        <f>INDEX(属性投放!$BR$6:$BR$85,(卡牌属性!$DU448-2)*20+卡牌属性!$DV448)</f>
        <v>600</v>
      </c>
      <c r="FQ448" s="14">
        <f>INDEX(属性投放!$BR$6:$BR$85,(卡牌属性!$DU448-2)*20+卡牌属性!$DV448)</f>
        <v>600</v>
      </c>
      <c r="FR448" s="14">
        <f>INDEX(属性投放!$BR$6:$BR$85,(卡牌属性!$DU448-2)*20+卡牌属性!$DV448)</f>
        <v>600</v>
      </c>
      <c r="FS448" s="14">
        <f>INDEX(属性投放!$BR$6:$BR$85,(卡牌属性!$DU448-2)*20+卡牌属性!$DV448)</f>
        <v>600</v>
      </c>
      <c r="FT448" s="14">
        <f>INDEX(属性投放!$BR$6:$BR$85,(卡牌属性!$DU448-2)*20+卡牌属性!$DV448)</f>
        <v>600</v>
      </c>
    </row>
    <row r="449" spans="31:176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9"/>
        <v>23</v>
      </c>
      <c r="BW449" s="14">
        <f t="shared" si="740"/>
        <v>2</v>
      </c>
      <c r="BX449" s="14">
        <f t="shared" si="741"/>
        <v>1102023</v>
      </c>
      <c r="BY449" s="14" t="str">
        <f t="shared" si="742"/>
        <v>异邦刀客5突</v>
      </c>
      <c r="BZ449" s="25" t="s">
        <v>162</v>
      </c>
      <c r="CA449" s="14">
        <v>7</v>
      </c>
      <c r="CB449" s="14">
        <f t="shared" si="743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674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674</v>
      </c>
      <c r="CN449" s="14">
        <f>INDEX(属性投放!$BD$6:$BD$85,(BW449-2)*20+CB449)</f>
        <v>80</v>
      </c>
      <c r="CQ449" s="13">
        <v>445</v>
      </c>
      <c r="CR449" s="13">
        <f t="shared" si="751"/>
        <v>9</v>
      </c>
      <c r="CS449" s="13">
        <f t="shared" si="752"/>
        <v>29</v>
      </c>
      <c r="CT449" s="14">
        <f t="shared" si="753"/>
        <v>3</v>
      </c>
      <c r="CU449" s="14">
        <f t="shared" si="754"/>
        <v>1102009</v>
      </c>
      <c r="CV449" s="14" t="str">
        <f>INDEX($O$6:$O$36,CR449)&amp;"-"&amp;INDEX(属性投放!$AB$7:$AB$36,CX449)&amp;"-魂火-"&amp;CZ449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701</v>
      </c>
      <c r="CZ449" s="14">
        <f>INDEX(属性投放!$AM$7:$AM$58,CS449)</f>
        <v>2</v>
      </c>
      <c r="DA449" s="14">
        <f t="shared" si="744"/>
        <v>29</v>
      </c>
      <c r="DB449" s="14">
        <f>INDEX(属性投放!$AN$7:$AN$58,DA449)</f>
        <v>92</v>
      </c>
      <c r="DC449" s="14" t="s">
        <v>702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703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704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14">
        <f t="shared" si="800"/>
        <v>1102023</v>
      </c>
      <c r="DQ449" s="14" t="str">
        <f t="shared" si="801"/>
        <v>异邦刀客5突</v>
      </c>
      <c r="DR449" s="14">
        <f t="shared" si="755"/>
        <v>4</v>
      </c>
      <c r="DS449" s="14">
        <f t="shared" si="756"/>
        <v>3</v>
      </c>
      <c r="DT449" s="14">
        <f t="shared" si="757"/>
        <v>3</v>
      </c>
      <c r="DU449" s="14">
        <f t="shared" si="802"/>
        <v>2</v>
      </c>
      <c r="DV449" s="14">
        <f t="shared" si="803"/>
        <v>5</v>
      </c>
      <c r="DW449" s="14">
        <f t="shared" si="804"/>
        <v>5</v>
      </c>
      <c r="DX449" s="14">
        <f>INDEX(属性投放!$AW$6:$AW$85,(卡牌属性!DU449-2)*20+卡牌属性!DV449)</f>
        <v>7</v>
      </c>
      <c r="DY449" s="14">
        <f>INDEX(属性投放!BP$6:BP$85,卡牌属性!$DW449)</f>
        <v>80</v>
      </c>
      <c r="DZ449" s="14">
        <f>INDEX(属性投放!BQ$6:BQ$85,卡牌属性!$DW449)</f>
        <v>40</v>
      </c>
      <c r="EA449" s="14">
        <f>INDEX(属性投放!BR$6:BR$85,卡牌属性!$DW449)</f>
        <v>800</v>
      </c>
      <c r="EB449" s="14">
        <f t="shared" si="805"/>
        <v>574</v>
      </c>
      <c r="EC449" s="14">
        <f t="shared" si="806"/>
        <v>667</v>
      </c>
      <c r="ED449" s="14">
        <f t="shared" si="807"/>
        <v>775</v>
      </c>
      <c r="EE449" s="14">
        <f t="shared" si="808"/>
        <v>775</v>
      </c>
      <c r="EF449" s="14">
        <f t="shared" si="809"/>
        <v>963</v>
      </c>
      <c r="EG449" s="14">
        <f t="shared" si="810"/>
        <v>215</v>
      </c>
      <c r="EH449" s="14">
        <f t="shared" si="811"/>
        <v>250</v>
      </c>
      <c r="EI449" s="14">
        <f t="shared" si="812"/>
        <v>250</v>
      </c>
      <c r="EJ449" s="14">
        <f t="shared" si="813"/>
        <v>289</v>
      </c>
      <c r="EK449" s="14">
        <f t="shared" si="814"/>
        <v>328</v>
      </c>
      <c r="EL449" s="14">
        <f t="shared" si="815"/>
        <v>4150</v>
      </c>
      <c r="EM449" s="14">
        <f t="shared" si="816"/>
        <v>4840</v>
      </c>
      <c r="EN449" s="14">
        <f t="shared" si="817"/>
        <v>4840</v>
      </c>
      <c r="EO449" s="14">
        <f t="shared" si="818"/>
        <v>5570</v>
      </c>
      <c r="EP449" s="14">
        <f t="shared" si="819"/>
        <v>6450</v>
      </c>
      <c r="EQ449" s="14">
        <f>INDEX(属性偏向!$T$4:$T$243,(卡牌属性!$DR449-1+EQ$3)*20+卡牌属性!$DV449)</f>
        <v>10</v>
      </c>
      <c r="ER449" s="14">
        <f>INDEX(属性偏向!$T$4:$T$243,(卡牌属性!$DR449-1+ER$3)*20+卡牌属性!$DV449)</f>
        <v>12</v>
      </c>
      <c r="ES449" s="14">
        <f>INDEX(属性偏向!$T$4:$T$243,(卡牌属性!$DR449-1+ES$3)*20+卡牌属性!$DV449)</f>
        <v>13</v>
      </c>
      <c r="ET449" s="14">
        <f>INDEX(属性偏向!$T$4:$T$243,(卡牌属性!$DR449-1+ET$3)*20+卡牌属性!$DV449)</f>
        <v>13</v>
      </c>
      <c r="EU449" s="14">
        <f>INDEX(属性偏向!$T$4:$T$243,(卡牌属性!$DR449-1+EU$3)*20+卡牌属性!$DV449)</f>
        <v>20</v>
      </c>
      <c r="EV449" s="14">
        <f>INDEX(属性偏向!$U$4:$U$243,(卡牌属性!$DS449-1+EV$3)*20+卡牌属性!$DV449)</f>
        <v>4</v>
      </c>
      <c r="EW449" s="14">
        <f>INDEX(属性偏向!$U$4:$U$243,(卡牌属性!$DS449-1+EW$3)*20+卡牌属性!$DV449)</f>
        <v>5</v>
      </c>
      <c r="EX449" s="14">
        <f>INDEX(属性偏向!$U$4:$U$243,(卡牌属性!$DS449-1+EX$3)*20+卡牌属性!$DV449)</f>
        <v>5</v>
      </c>
      <c r="EY449" s="14">
        <f>INDEX(属性偏向!$U$4:$U$243,(卡牌属性!$DS449-1+EY$3)*20+卡牌属性!$DV449)</f>
        <v>6</v>
      </c>
      <c r="EZ449" s="14">
        <f>INDEX(属性偏向!$U$4:$U$243,(卡牌属性!$DS449-1+EZ$3)*20+卡牌属性!$DV449)</f>
        <v>7</v>
      </c>
      <c r="FA449" s="14">
        <f>INDEX(属性偏向!$V$4:$V$243,(卡牌属性!$DT449-1+FA$3)*20+卡牌属性!$DV449)</f>
        <v>80</v>
      </c>
      <c r="FB449" s="14">
        <f>INDEX(属性偏向!$V$4:$V$243,(卡牌属性!$DT449-1+FB$3)*20+卡牌属性!$DV449)</f>
        <v>100</v>
      </c>
      <c r="FC449" s="14">
        <f>INDEX(属性偏向!$V$4:$V$243,(卡牌属性!$DT449-1+FC$3)*20+卡牌属性!$DV449)</f>
        <v>100</v>
      </c>
      <c r="FD449" s="14">
        <f>INDEX(属性偏向!$V$4:$V$243,(卡牌属性!$DT449-1+FD$3)*20+卡牌属性!$DV449)</f>
        <v>120</v>
      </c>
      <c r="FE449" s="14">
        <f>INDEX(属性偏向!$V$4:$V$243,(卡牌属性!$DT449-1+FE$3)*20+卡牌属性!$DV449)</f>
        <v>130</v>
      </c>
      <c r="FF449" s="14">
        <f>INDEX(属性投放!$BP$6:$BP$85,(卡牌属性!$DU449-2)*20+卡牌属性!$DV449)</f>
        <v>80</v>
      </c>
      <c r="FG449" s="14">
        <f>INDEX(属性投放!$BP$6:$BP$85,(卡牌属性!$DU449-2)*20+卡牌属性!$DV449)</f>
        <v>80</v>
      </c>
      <c r="FH449" s="14">
        <f>INDEX(属性投放!$BP$6:$BP$85,(卡牌属性!$DU449-2)*20+卡牌属性!$DV449)</f>
        <v>80</v>
      </c>
      <c r="FI449" s="14">
        <f>INDEX(属性投放!$BP$6:$BP$85,(卡牌属性!$DU449-2)*20+卡牌属性!$DV449)</f>
        <v>80</v>
      </c>
      <c r="FJ449" s="14">
        <f>INDEX(属性投放!$BP$6:$BP$85,(卡牌属性!$DU449-2)*20+卡牌属性!$DV449)</f>
        <v>80</v>
      </c>
      <c r="FK449" s="14">
        <f>INDEX(属性投放!$BQ$6:$BQ$85,(卡牌属性!$DU449-2)*20+卡牌属性!$DV449)</f>
        <v>40</v>
      </c>
      <c r="FL449" s="14">
        <f>INDEX(属性投放!$BQ$6:$BQ$85,(卡牌属性!$DU449-2)*20+卡牌属性!$DV449)</f>
        <v>40</v>
      </c>
      <c r="FM449" s="14">
        <f>INDEX(属性投放!$BQ$6:$BQ$85,(卡牌属性!$DU449-2)*20+卡牌属性!$DV449)</f>
        <v>40</v>
      </c>
      <c r="FN449" s="14">
        <f>INDEX(属性投放!$BQ$6:$BQ$85,(卡牌属性!$DU449-2)*20+卡牌属性!$DV449)</f>
        <v>40</v>
      </c>
      <c r="FO449" s="14">
        <f>INDEX(属性投放!$BQ$6:$BQ$85,(卡牌属性!$DU449-2)*20+卡牌属性!$DV449)</f>
        <v>40</v>
      </c>
      <c r="FP449" s="14">
        <f>INDEX(属性投放!$BR$6:$BR$85,(卡牌属性!$DU449-2)*20+卡牌属性!$DV449)</f>
        <v>800</v>
      </c>
      <c r="FQ449" s="14">
        <f>INDEX(属性投放!$BR$6:$BR$85,(卡牌属性!$DU449-2)*20+卡牌属性!$DV449)</f>
        <v>800</v>
      </c>
      <c r="FR449" s="14">
        <f>INDEX(属性投放!$BR$6:$BR$85,(卡牌属性!$DU449-2)*20+卡牌属性!$DV449)</f>
        <v>800</v>
      </c>
      <c r="FS449" s="14">
        <f>INDEX(属性投放!$BR$6:$BR$85,(卡牌属性!$DU449-2)*20+卡牌属性!$DV449)</f>
        <v>800</v>
      </c>
      <c r="FT449" s="14">
        <f>INDEX(属性投放!$BR$6:$BR$85,(卡牌属性!$DU449-2)*20+卡牌属性!$DV449)</f>
        <v>800</v>
      </c>
    </row>
    <row r="450" spans="31:176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9"/>
        <v>23</v>
      </c>
      <c r="BW450" s="14">
        <f t="shared" si="740"/>
        <v>2</v>
      </c>
      <c r="BX450" s="14">
        <f t="shared" si="741"/>
        <v>1102023</v>
      </c>
      <c r="BY450" s="14" t="str">
        <f t="shared" si="742"/>
        <v>异邦刀客6突</v>
      </c>
      <c r="BZ450" s="25" t="s">
        <v>162</v>
      </c>
      <c r="CA450" s="14">
        <v>8</v>
      </c>
      <c r="CB450" s="14">
        <f t="shared" si="743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674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674</v>
      </c>
      <c r="CN450" s="14">
        <f>INDEX(属性投放!$BD$6:$BD$85,(BW450-2)*20+CB450)</f>
        <v>80</v>
      </c>
      <c r="CQ450" s="13">
        <v>446</v>
      </c>
      <c r="CR450" s="13">
        <f t="shared" si="751"/>
        <v>9</v>
      </c>
      <c r="CS450" s="13">
        <f t="shared" si="752"/>
        <v>30</v>
      </c>
      <c r="CT450" s="14">
        <f t="shared" si="753"/>
        <v>3</v>
      </c>
      <c r="CU450" s="14">
        <f t="shared" si="754"/>
        <v>1102009</v>
      </c>
      <c r="CV450" s="14" t="str">
        <f>INDEX($O$6:$O$36,CR450)&amp;"-"&amp;INDEX(属性投放!$AB$7:$AB$36,CX450)&amp;"-魂火-"&amp;CZ450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701</v>
      </c>
      <c r="CZ450" s="14">
        <f>INDEX(属性投放!$AM$7:$AM$58,CS450)</f>
        <v>3</v>
      </c>
      <c r="DA450" s="14">
        <f t="shared" si="744"/>
        <v>30</v>
      </c>
      <c r="DB450" s="14">
        <f>INDEX(属性投放!$AN$7:$AN$58,DA450)</f>
        <v>95</v>
      </c>
      <c r="DC450" s="14" t="s">
        <v>702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703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704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14">
        <f t="shared" si="800"/>
        <v>1102023</v>
      </c>
      <c r="DQ450" s="14" t="str">
        <f t="shared" si="801"/>
        <v>异邦刀客6突</v>
      </c>
      <c r="DR450" s="14">
        <f t="shared" si="755"/>
        <v>4</v>
      </c>
      <c r="DS450" s="14">
        <f t="shared" si="756"/>
        <v>3</v>
      </c>
      <c r="DT450" s="14">
        <f t="shared" si="757"/>
        <v>3</v>
      </c>
      <c r="DU450" s="14">
        <f t="shared" si="802"/>
        <v>2</v>
      </c>
      <c r="DV450" s="14">
        <f t="shared" si="803"/>
        <v>6</v>
      </c>
      <c r="DW450" s="14">
        <f t="shared" si="804"/>
        <v>6</v>
      </c>
      <c r="DX450" s="14">
        <f>INDEX(属性投放!$AW$6:$AW$85,(卡牌属性!DU450-2)*20+卡牌属性!DV450)</f>
        <v>5</v>
      </c>
      <c r="DY450" s="14">
        <f>INDEX(属性投放!BP$6:BP$85,卡牌属性!$DW450)</f>
        <v>100</v>
      </c>
      <c r="DZ450" s="14">
        <f>INDEX(属性投放!BQ$6:BQ$85,卡牌属性!$DW450)</f>
        <v>50</v>
      </c>
      <c r="EA450" s="14">
        <f>INDEX(属性投放!BR$6:BR$85,卡牌属性!$DW450)</f>
        <v>1000</v>
      </c>
      <c r="EB450" s="14">
        <f t="shared" si="805"/>
        <v>724</v>
      </c>
      <c r="EC450" s="14">
        <f t="shared" si="806"/>
        <v>831</v>
      </c>
      <c r="ED450" s="14">
        <f t="shared" si="807"/>
        <v>946</v>
      </c>
      <c r="EE450" s="14">
        <f t="shared" si="808"/>
        <v>946</v>
      </c>
      <c r="EF450" s="14">
        <f t="shared" si="809"/>
        <v>1183</v>
      </c>
      <c r="EG450" s="14">
        <f t="shared" si="810"/>
        <v>283</v>
      </c>
      <c r="EH450" s="14">
        <f t="shared" si="811"/>
        <v>325</v>
      </c>
      <c r="EI450" s="14">
        <f t="shared" si="812"/>
        <v>325</v>
      </c>
      <c r="EJ450" s="14">
        <f t="shared" si="813"/>
        <v>371</v>
      </c>
      <c r="EK450" s="14">
        <f t="shared" si="814"/>
        <v>417</v>
      </c>
      <c r="EL450" s="14">
        <f t="shared" si="815"/>
        <v>5510</v>
      </c>
      <c r="EM450" s="14">
        <f t="shared" si="816"/>
        <v>6340</v>
      </c>
      <c r="EN450" s="14">
        <f t="shared" si="817"/>
        <v>6340</v>
      </c>
      <c r="EO450" s="14">
        <f t="shared" si="818"/>
        <v>7210</v>
      </c>
      <c r="EP450" s="14">
        <f t="shared" si="819"/>
        <v>8160</v>
      </c>
      <c r="EQ450" s="14">
        <f>INDEX(属性偏向!$T$4:$T$243,(卡牌属性!$DR450-1+EQ$3)*20+卡牌属性!$DV450)</f>
        <v>10</v>
      </c>
      <c r="ER450" s="14">
        <f>INDEX(属性偏向!$T$4:$T$243,(卡牌属性!$DR450-1+ER$3)*20+卡牌属性!$DV450)</f>
        <v>12</v>
      </c>
      <c r="ES450" s="14">
        <f>INDEX(属性偏向!$T$4:$T$243,(卡牌属性!$DR450-1+ES$3)*20+卡牌属性!$DV450)</f>
        <v>13</v>
      </c>
      <c r="ET450" s="14">
        <f>INDEX(属性偏向!$T$4:$T$243,(卡牌属性!$DR450-1+ET$3)*20+卡牌属性!$DV450)</f>
        <v>13</v>
      </c>
      <c r="EU450" s="14">
        <f>INDEX(属性偏向!$T$4:$T$243,(卡牌属性!$DR450-1+EU$3)*20+卡牌属性!$DV450)</f>
        <v>20</v>
      </c>
      <c r="EV450" s="14">
        <f>INDEX(属性偏向!$U$4:$U$243,(卡牌属性!$DS450-1+EV$3)*20+卡牌属性!$DV450)</f>
        <v>4</v>
      </c>
      <c r="EW450" s="14">
        <f>INDEX(属性偏向!$U$4:$U$243,(卡牌属性!$DS450-1+EW$3)*20+卡牌属性!$DV450)</f>
        <v>5</v>
      </c>
      <c r="EX450" s="14">
        <f>INDEX(属性偏向!$U$4:$U$243,(卡牌属性!$DS450-1+EX$3)*20+卡牌属性!$DV450)</f>
        <v>5</v>
      </c>
      <c r="EY450" s="14">
        <f>INDEX(属性偏向!$U$4:$U$243,(卡牌属性!$DS450-1+EY$3)*20+卡牌属性!$DV450)</f>
        <v>6</v>
      </c>
      <c r="EZ450" s="14">
        <f>INDEX(属性偏向!$U$4:$U$243,(卡牌属性!$DS450-1+EZ$3)*20+卡牌属性!$DV450)</f>
        <v>7</v>
      </c>
      <c r="FA450" s="14">
        <f>INDEX(属性偏向!$V$4:$V$243,(卡牌属性!$DT450-1+FA$3)*20+卡牌属性!$DV450)</f>
        <v>80</v>
      </c>
      <c r="FB450" s="14">
        <f>INDEX(属性偏向!$V$4:$V$243,(卡牌属性!$DT450-1+FB$3)*20+卡牌属性!$DV450)</f>
        <v>100</v>
      </c>
      <c r="FC450" s="14">
        <f>INDEX(属性偏向!$V$4:$V$243,(卡牌属性!$DT450-1+FC$3)*20+卡牌属性!$DV450)</f>
        <v>100</v>
      </c>
      <c r="FD450" s="14">
        <f>INDEX(属性偏向!$V$4:$V$243,(卡牌属性!$DT450-1+FD$3)*20+卡牌属性!$DV450)</f>
        <v>120</v>
      </c>
      <c r="FE450" s="14">
        <f>INDEX(属性偏向!$V$4:$V$243,(卡牌属性!$DT450-1+FE$3)*20+卡牌属性!$DV450)</f>
        <v>130</v>
      </c>
      <c r="FF450" s="14">
        <f>INDEX(属性投放!$BP$6:$BP$85,(卡牌属性!$DU450-2)*20+卡牌属性!$DV450)</f>
        <v>100</v>
      </c>
      <c r="FG450" s="14">
        <f>INDEX(属性投放!$BP$6:$BP$85,(卡牌属性!$DU450-2)*20+卡牌属性!$DV450)</f>
        <v>100</v>
      </c>
      <c r="FH450" s="14">
        <f>INDEX(属性投放!$BP$6:$BP$85,(卡牌属性!$DU450-2)*20+卡牌属性!$DV450)</f>
        <v>100</v>
      </c>
      <c r="FI450" s="14">
        <f>INDEX(属性投放!$BP$6:$BP$85,(卡牌属性!$DU450-2)*20+卡牌属性!$DV450)</f>
        <v>100</v>
      </c>
      <c r="FJ450" s="14">
        <f>INDEX(属性投放!$BP$6:$BP$85,(卡牌属性!$DU450-2)*20+卡牌属性!$DV450)</f>
        <v>100</v>
      </c>
      <c r="FK450" s="14">
        <f>INDEX(属性投放!$BQ$6:$BQ$85,(卡牌属性!$DU450-2)*20+卡牌属性!$DV450)</f>
        <v>50</v>
      </c>
      <c r="FL450" s="14">
        <f>INDEX(属性投放!$BQ$6:$BQ$85,(卡牌属性!$DU450-2)*20+卡牌属性!$DV450)</f>
        <v>50</v>
      </c>
      <c r="FM450" s="14">
        <f>INDEX(属性投放!$BQ$6:$BQ$85,(卡牌属性!$DU450-2)*20+卡牌属性!$DV450)</f>
        <v>50</v>
      </c>
      <c r="FN450" s="14">
        <f>INDEX(属性投放!$BQ$6:$BQ$85,(卡牌属性!$DU450-2)*20+卡牌属性!$DV450)</f>
        <v>50</v>
      </c>
      <c r="FO450" s="14">
        <f>INDEX(属性投放!$BQ$6:$BQ$85,(卡牌属性!$DU450-2)*20+卡牌属性!$DV450)</f>
        <v>50</v>
      </c>
      <c r="FP450" s="14">
        <f>INDEX(属性投放!$BR$6:$BR$85,(卡牌属性!$DU450-2)*20+卡牌属性!$DV450)</f>
        <v>1000</v>
      </c>
      <c r="FQ450" s="14">
        <f>INDEX(属性投放!$BR$6:$BR$85,(卡牌属性!$DU450-2)*20+卡牌属性!$DV450)</f>
        <v>1000</v>
      </c>
      <c r="FR450" s="14">
        <f>INDEX(属性投放!$BR$6:$BR$85,(卡牌属性!$DU450-2)*20+卡牌属性!$DV450)</f>
        <v>1000</v>
      </c>
      <c r="FS450" s="14">
        <f>INDEX(属性投放!$BR$6:$BR$85,(卡牌属性!$DU450-2)*20+卡牌属性!$DV450)</f>
        <v>1000</v>
      </c>
      <c r="FT450" s="14">
        <f>INDEX(属性投放!$BR$6:$BR$85,(卡牌属性!$DU450-2)*20+卡牌属性!$DV450)</f>
        <v>1000</v>
      </c>
    </row>
    <row r="451" spans="31:176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9"/>
        <v>23</v>
      </c>
      <c r="BW451" s="14">
        <f t="shared" si="740"/>
        <v>2</v>
      </c>
      <c r="BX451" s="14">
        <f t="shared" si="741"/>
        <v>1102023</v>
      </c>
      <c r="BY451" s="14" t="str">
        <f t="shared" si="742"/>
        <v>异邦刀客7突</v>
      </c>
      <c r="BZ451" s="25" t="s">
        <v>162</v>
      </c>
      <c r="CA451" s="14">
        <v>9</v>
      </c>
      <c r="CB451" s="14">
        <f t="shared" si="743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674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674</v>
      </c>
      <c r="CN451" s="14">
        <f>INDEX(属性投放!$BD$6:$BD$85,(BW451-2)*20+CB451)</f>
        <v>100</v>
      </c>
      <c r="CQ451" s="13">
        <v>447</v>
      </c>
      <c r="CR451" s="13">
        <f t="shared" si="751"/>
        <v>9</v>
      </c>
      <c r="CS451" s="13">
        <f t="shared" si="752"/>
        <v>31</v>
      </c>
      <c r="CT451" s="14">
        <f t="shared" si="753"/>
        <v>3</v>
      </c>
      <c r="CU451" s="14">
        <f t="shared" si="754"/>
        <v>1102009</v>
      </c>
      <c r="CV451" s="14" t="str">
        <f>INDEX($O$6:$O$36,CR451)&amp;"-"&amp;INDEX(属性投放!$AB$7:$AB$36,CX451)&amp;"-魂火-"&amp;CZ451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701</v>
      </c>
      <c r="CZ451" s="14">
        <f>INDEX(属性投放!$AM$7:$AM$58,CS451)</f>
        <v>1</v>
      </c>
      <c r="DA451" s="14">
        <f t="shared" si="744"/>
        <v>31</v>
      </c>
      <c r="DB451" s="14">
        <f>INDEX(属性投放!$AN$7:$AN$58,DA451)</f>
        <v>97</v>
      </c>
      <c r="DC451" s="14" t="s">
        <v>702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703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704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14">
        <f t="shared" si="800"/>
        <v>1102023</v>
      </c>
      <c r="DQ451" s="14" t="str">
        <f t="shared" si="801"/>
        <v>异邦刀客7突</v>
      </c>
      <c r="DR451" s="14">
        <f t="shared" si="755"/>
        <v>4</v>
      </c>
      <c r="DS451" s="14">
        <f t="shared" si="756"/>
        <v>3</v>
      </c>
      <c r="DT451" s="14">
        <f t="shared" si="757"/>
        <v>3</v>
      </c>
      <c r="DU451" s="14">
        <f t="shared" si="802"/>
        <v>2</v>
      </c>
      <c r="DV451" s="14">
        <f t="shared" si="803"/>
        <v>7</v>
      </c>
      <c r="DW451" s="14">
        <f t="shared" si="804"/>
        <v>7</v>
      </c>
      <c r="DX451" s="14">
        <f>INDEX(属性投放!$AW$6:$AW$85,(卡牌属性!DU451-2)*20+卡牌属性!DV451)</f>
        <v>5</v>
      </c>
      <c r="DY451" s="14">
        <f>INDEX(属性投放!BP$6:BP$85,卡牌属性!$DW451)</f>
        <v>100</v>
      </c>
      <c r="DZ451" s="14">
        <f>INDEX(属性投放!BQ$6:BQ$85,卡牌属性!$DW451)</f>
        <v>50</v>
      </c>
      <c r="EA451" s="14">
        <f>INDEX(属性投放!BR$6:BR$85,卡牌属性!$DW451)</f>
        <v>1000</v>
      </c>
      <c r="EB451" s="14">
        <f t="shared" si="805"/>
        <v>874</v>
      </c>
      <c r="EC451" s="14">
        <f t="shared" si="806"/>
        <v>991</v>
      </c>
      <c r="ED451" s="14">
        <f t="shared" si="807"/>
        <v>1111</v>
      </c>
      <c r="EE451" s="14">
        <f t="shared" si="808"/>
        <v>1111</v>
      </c>
      <c r="EF451" s="14">
        <f t="shared" si="809"/>
        <v>1383</v>
      </c>
      <c r="EG451" s="14">
        <f t="shared" si="810"/>
        <v>353</v>
      </c>
      <c r="EH451" s="14">
        <f t="shared" si="811"/>
        <v>400</v>
      </c>
      <c r="EI451" s="14">
        <f t="shared" si="812"/>
        <v>400</v>
      </c>
      <c r="EJ451" s="14">
        <f t="shared" si="813"/>
        <v>451</v>
      </c>
      <c r="EK451" s="14">
        <f t="shared" si="814"/>
        <v>502</v>
      </c>
      <c r="EL451" s="14">
        <f t="shared" si="815"/>
        <v>6910</v>
      </c>
      <c r="EM451" s="14">
        <f t="shared" si="816"/>
        <v>7840</v>
      </c>
      <c r="EN451" s="14">
        <f t="shared" si="817"/>
        <v>7840</v>
      </c>
      <c r="EO451" s="14">
        <f t="shared" si="818"/>
        <v>8810</v>
      </c>
      <c r="EP451" s="14">
        <f t="shared" si="819"/>
        <v>9810</v>
      </c>
      <c r="EQ451" s="14">
        <f>INDEX(属性偏向!$T$4:$T$243,(卡牌属性!$DR451-1+EQ$3)*20+卡牌属性!$DV451)</f>
        <v>12</v>
      </c>
      <c r="ER451" s="14">
        <f>INDEX(属性偏向!$T$4:$T$243,(卡牌属性!$DR451-1+ER$3)*20+卡牌属性!$DV451)</f>
        <v>15</v>
      </c>
      <c r="ES451" s="14">
        <f>INDEX(属性偏向!$T$4:$T$243,(卡牌属性!$DR451-1+ES$3)*20+卡牌属性!$DV451)</f>
        <v>16</v>
      </c>
      <c r="ET451" s="14">
        <f>INDEX(属性偏向!$T$4:$T$243,(卡牌属性!$DR451-1+ET$3)*20+卡牌属性!$DV451)</f>
        <v>16</v>
      </c>
      <c r="EU451" s="14">
        <f>INDEX(属性偏向!$T$4:$T$243,(卡牌属性!$DR451-1+EU$3)*20+卡牌属性!$DV451)</f>
        <v>25</v>
      </c>
      <c r="EV451" s="14">
        <f>INDEX(属性偏向!$U$4:$U$243,(卡牌属性!$DS451-1+EV$3)*20+卡牌属性!$DV451)</f>
        <v>5</v>
      </c>
      <c r="EW451" s="14">
        <f>INDEX(属性偏向!$U$4:$U$243,(卡牌属性!$DS451-1+EW$3)*20+卡牌属性!$DV451)</f>
        <v>6</v>
      </c>
      <c r="EX451" s="14">
        <f>INDEX(属性偏向!$U$4:$U$243,(卡牌属性!$DS451-1+EX$3)*20+卡牌属性!$DV451)</f>
        <v>6</v>
      </c>
      <c r="EY451" s="14">
        <f>INDEX(属性偏向!$U$4:$U$243,(卡牌属性!$DS451-1+EY$3)*20+卡牌属性!$DV451)</f>
        <v>8</v>
      </c>
      <c r="EZ451" s="14">
        <f>INDEX(属性偏向!$U$4:$U$243,(卡牌属性!$DS451-1+EZ$3)*20+卡牌属性!$DV451)</f>
        <v>8</v>
      </c>
      <c r="FA451" s="14">
        <f>INDEX(属性偏向!$V$4:$V$243,(卡牌属性!$DT451-1+FA$3)*20+卡牌属性!$DV451)</f>
        <v>100</v>
      </c>
      <c r="FB451" s="14">
        <f>INDEX(属性偏向!$V$4:$V$243,(卡牌属性!$DT451-1+FB$3)*20+卡牌属性!$DV451)</f>
        <v>120</v>
      </c>
      <c r="FC451" s="14">
        <f>INDEX(属性偏向!$V$4:$V$243,(卡牌属性!$DT451-1+FC$3)*20+卡牌属性!$DV451)</f>
        <v>120</v>
      </c>
      <c r="FD451" s="14">
        <f>INDEX(属性偏向!$V$4:$V$243,(卡牌属性!$DT451-1+FD$3)*20+卡牌属性!$DV451)</f>
        <v>150</v>
      </c>
      <c r="FE451" s="14">
        <f>INDEX(属性偏向!$V$4:$V$243,(卡牌属性!$DT451-1+FE$3)*20+卡牌属性!$DV451)</f>
        <v>160</v>
      </c>
      <c r="FF451" s="14">
        <f>INDEX(属性投放!$BP$6:$BP$85,(卡牌属性!$DU451-2)*20+卡牌属性!$DV451)</f>
        <v>100</v>
      </c>
      <c r="FG451" s="14">
        <f>INDEX(属性投放!$BP$6:$BP$85,(卡牌属性!$DU451-2)*20+卡牌属性!$DV451)</f>
        <v>100</v>
      </c>
      <c r="FH451" s="14">
        <f>INDEX(属性投放!$BP$6:$BP$85,(卡牌属性!$DU451-2)*20+卡牌属性!$DV451)</f>
        <v>100</v>
      </c>
      <c r="FI451" s="14">
        <f>INDEX(属性投放!$BP$6:$BP$85,(卡牌属性!$DU451-2)*20+卡牌属性!$DV451)</f>
        <v>100</v>
      </c>
      <c r="FJ451" s="14">
        <f>INDEX(属性投放!$BP$6:$BP$85,(卡牌属性!$DU451-2)*20+卡牌属性!$DV451)</f>
        <v>100</v>
      </c>
      <c r="FK451" s="14">
        <f>INDEX(属性投放!$BQ$6:$BQ$85,(卡牌属性!$DU451-2)*20+卡牌属性!$DV451)</f>
        <v>50</v>
      </c>
      <c r="FL451" s="14">
        <f>INDEX(属性投放!$BQ$6:$BQ$85,(卡牌属性!$DU451-2)*20+卡牌属性!$DV451)</f>
        <v>50</v>
      </c>
      <c r="FM451" s="14">
        <f>INDEX(属性投放!$BQ$6:$BQ$85,(卡牌属性!$DU451-2)*20+卡牌属性!$DV451)</f>
        <v>50</v>
      </c>
      <c r="FN451" s="14">
        <f>INDEX(属性投放!$BQ$6:$BQ$85,(卡牌属性!$DU451-2)*20+卡牌属性!$DV451)</f>
        <v>50</v>
      </c>
      <c r="FO451" s="14">
        <f>INDEX(属性投放!$BQ$6:$BQ$85,(卡牌属性!$DU451-2)*20+卡牌属性!$DV451)</f>
        <v>50</v>
      </c>
      <c r="FP451" s="14">
        <f>INDEX(属性投放!$BR$6:$BR$85,(卡牌属性!$DU451-2)*20+卡牌属性!$DV451)</f>
        <v>1000</v>
      </c>
      <c r="FQ451" s="14">
        <f>INDEX(属性投放!$BR$6:$BR$85,(卡牌属性!$DU451-2)*20+卡牌属性!$DV451)</f>
        <v>1000</v>
      </c>
      <c r="FR451" s="14">
        <f>INDEX(属性投放!$BR$6:$BR$85,(卡牌属性!$DU451-2)*20+卡牌属性!$DV451)</f>
        <v>1000</v>
      </c>
      <c r="FS451" s="14">
        <f>INDEX(属性投放!$BR$6:$BR$85,(卡牌属性!$DU451-2)*20+卡牌属性!$DV451)</f>
        <v>1000</v>
      </c>
      <c r="FT451" s="14">
        <f>INDEX(属性投放!$BR$6:$BR$85,(卡牌属性!$DU451-2)*20+卡牌属性!$DV451)</f>
        <v>1000</v>
      </c>
    </row>
    <row r="452" spans="31:176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9"/>
        <v>23</v>
      </c>
      <c r="BW452" s="14">
        <f t="shared" si="740"/>
        <v>2</v>
      </c>
      <c r="BX452" s="14">
        <f t="shared" si="741"/>
        <v>1102023</v>
      </c>
      <c r="BY452" s="14" t="str">
        <f t="shared" si="742"/>
        <v>异邦刀客8突</v>
      </c>
      <c r="BZ452" s="25" t="s">
        <v>162</v>
      </c>
      <c r="CA452" s="14">
        <v>10</v>
      </c>
      <c r="CB452" s="14">
        <f t="shared" si="743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674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674</v>
      </c>
      <c r="CN452" s="14">
        <f>INDEX(属性投放!$BD$6:$BD$85,(BW452-2)*20+CB452)</f>
        <v>100</v>
      </c>
      <c r="CQ452" s="13">
        <v>448</v>
      </c>
      <c r="CR452" s="13">
        <f t="shared" si="751"/>
        <v>9</v>
      </c>
      <c r="CS452" s="13">
        <f t="shared" si="752"/>
        <v>32</v>
      </c>
      <c r="CT452" s="14">
        <f t="shared" si="753"/>
        <v>3</v>
      </c>
      <c r="CU452" s="14">
        <f t="shared" si="754"/>
        <v>1102009</v>
      </c>
      <c r="CV452" s="14" t="str">
        <f>INDEX($O$6:$O$36,CR452)&amp;"-"&amp;INDEX(属性投放!$AB$7:$AB$36,CX452)&amp;"-魂火-"&amp;CZ452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701</v>
      </c>
      <c r="CZ452" s="14">
        <f>INDEX(属性投放!$AM$7:$AM$58,CS452)</f>
        <v>2</v>
      </c>
      <c r="DA452" s="14">
        <f t="shared" si="744"/>
        <v>32</v>
      </c>
      <c r="DB452" s="14">
        <f>INDEX(属性投放!$AN$7:$AN$58,DA452)</f>
        <v>100</v>
      </c>
      <c r="DC452" s="14" t="s">
        <v>702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703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704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14">
        <f t="shared" si="800"/>
        <v>1102023</v>
      </c>
      <c r="DQ452" s="14" t="str">
        <f t="shared" si="801"/>
        <v>异邦刀客8突</v>
      </c>
      <c r="DR452" s="14">
        <f t="shared" si="755"/>
        <v>4</v>
      </c>
      <c r="DS452" s="14">
        <f t="shared" si="756"/>
        <v>3</v>
      </c>
      <c r="DT452" s="14">
        <f t="shared" si="757"/>
        <v>3</v>
      </c>
      <c r="DU452" s="14">
        <f t="shared" si="802"/>
        <v>2</v>
      </c>
      <c r="DV452" s="14">
        <f t="shared" si="803"/>
        <v>8</v>
      </c>
      <c r="DW452" s="14">
        <f t="shared" si="804"/>
        <v>8</v>
      </c>
      <c r="DX452" s="14">
        <f>INDEX(属性投放!$AW$6:$AW$85,(卡牌属性!DU452-2)*20+卡牌属性!DV452)</f>
        <v>5</v>
      </c>
      <c r="DY452" s="14">
        <f>INDEX(属性投放!BP$6:BP$85,卡牌属性!$DW452)</f>
        <v>100</v>
      </c>
      <c r="DZ452" s="14">
        <f>INDEX(属性投放!BQ$6:BQ$85,卡牌属性!$DW452)</f>
        <v>50</v>
      </c>
      <c r="EA452" s="14">
        <f>INDEX(属性投放!BR$6:BR$85,卡牌属性!$DW452)</f>
        <v>1000</v>
      </c>
      <c r="EB452" s="14">
        <f t="shared" si="805"/>
        <v>1034</v>
      </c>
      <c r="EC452" s="14">
        <f t="shared" si="806"/>
        <v>1166</v>
      </c>
      <c r="ED452" s="14">
        <f t="shared" si="807"/>
        <v>1291</v>
      </c>
      <c r="EE452" s="14">
        <f t="shared" si="808"/>
        <v>1291</v>
      </c>
      <c r="EF452" s="14">
        <f t="shared" si="809"/>
        <v>1608</v>
      </c>
      <c r="EG452" s="14">
        <f t="shared" si="810"/>
        <v>428</v>
      </c>
      <c r="EH452" s="14">
        <f t="shared" si="811"/>
        <v>480</v>
      </c>
      <c r="EI452" s="14">
        <f t="shared" si="812"/>
        <v>480</v>
      </c>
      <c r="EJ452" s="14">
        <f t="shared" si="813"/>
        <v>541</v>
      </c>
      <c r="EK452" s="14">
        <f t="shared" si="814"/>
        <v>592</v>
      </c>
      <c r="EL452" s="14">
        <f t="shared" si="815"/>
        <v>8410</v>
      </c>
      <c r="EM452" s="14">
        <f t="shared" si="816"/>
        <v>9440</v>
      </c>
      <c r="EN452" s="14">
        <f t="shared" si="817"/>
        <v>9440</v>
      </c>
      <c r="EO452" s="14">
        <f t="shared" si="818"/>
        <v>10560</v>
      </c>
      <c r="EP452" s="14">
        <f t="shared" si="819"/>
        <v>11610</v>
      </c>
      <c r="EQ452" s="14">
        <f>INDEX(属性偏向!$T$4:$T$243,(卡牌属性!$DR452-1+EQ$3)*20+卡牌属性!$DV452)</f>
        <v>12</v>
      </c>
      <c r="ER452" s="14">
        <f>INDEX(属性偏向!$T$4:$T$243,(卡牌属性!$DR452-1+ER$3)*20+卡牌属性!$DV452)</f>
        <v>15</v>
      </c>
      <c r="ES452" s="14">
        <f>INDEX(属性偏向!$T$4:$T$243,(卡牌属性!$DR452-1+ES$3)*20+卡牌属性!$DV452)</f>
        <v>16</v>
      </c>
      <c r="ET452" s="14">
        <f>INDEX(属性偏向!$T$4:$T$243,(卡牌属性!$DR452-1+ET$3)*20+卡牌属性!$DV452)</f>
        <v>16</v>
      </c>
      <c r="EU452" s="14">
        <f>INDEX(属性偏向!$T$4:$T$243,(卡牌属性!$DR452-1+EU$3)*20+卡牌属性!$DV452)</f>
        <v>25</v>
      </c>
      <c r="EV452" s="14">
        <f>INDEX(属性偏向!$U$4:$U$243,(卡牌属性!$DS452-1+EV$3)*20+卡牌属性!$DV452)</f>
        <v>5</v>
      </c>
      <c r="EW452" s="14">
        <f>INDEX(属性偏向!$U$4:$U$243,(卡牌属性!$DS452-1+EW$3)*20+卡牌属性!$DV452)</f>
        <v>6</v>
      </c>
      <c r="EX452" s="14">
        <f>INDEX(属性偏向!$U$4:$U$243,(卡牌属性!$DS452-1+EX$3)*20+卡牌属性!$DV452)</f>
        <v>6</v>
      </c>
      <c r="EY452" s="14">
        <f>INDEX(属性偏向!$U$4:$U$243,(卡牌属性!$DS452-1+EY$3)*20+卡牌属性!$DV452)</f>
        <v>8</v>
      </c>
      <c r="EZ452" s="14">
        <f>INDEX(属性偏向!$U$4:$U$243,(卡牌属性!$DS452-1+EZ$3)*20+卡牌属性!$DV452)</f>
        <v>8</v>
      </c>
      <c r="FA452" s="14">
        <f>INDEX(属性偏向!$V$4:$V$243,(卡牌属性!$DT452-1+FA$3)*20+卡牌属性!$DV452)</f>
        <v>100</v>
      </c>
      <c r="FB452" s="14">
        <f>INDEX(属性偏向!$V$4:$V$243,(卡牌属性!$DT452-1+FB$3)*20+卡牌属性!$DV452)</f>
        <v>120</v>
      </c>
      <c r="FC452" s="14">
        <f>INDEX(属性偏向!$V$4:$V$243,(卡牌属性!$DT452-1+FC$3)*20+卡牌属性!$DV452)</f>
        <v>120</v>
      </c>
      <c r="FD452" s="14">
        <f>INDEX(属性偏向!$V$4:$V$243,(卡牌属性!$DT452-1+FD$3)*20+卡牌属性!$DV452)</f>
        <v>150</v>
      </c>
      <c r="FE452" s="14">
        <f>INDEX(属性偏向!$V$4:$V$243,(卡牌属性!$DT452-1+FE$3)*20+卡牌属性!$DV452)</f>
        <v>160</v>
      </c>
      <c r="FF452" s="14">
        <f>INDEX(属性投放!$BP$6:$BP$85,(卡牌属性!$DU452-2)*20+卡牌属性!$DV452)</f>
        <v>100</v>
      </c>
      <c r="FG452" s="14">
        <f>INDEX(属性投放!$BP$6:$BP$85,(卡牌属性!$DU452-2)*20+卡牌属性!$DV452)</f>
        <v>100</v>
      </c>
      <c r="FH452" s="14">
        <f>INDEX(属性投放!$BP$6:$BP$85,(卡牌属性!$DU452-2)*20+卡牌属性!$DV452)</f>
        <v>100</v>
      </c>
      <c r="FI452" s="14">
        <f>INDEX(属性投放!$BP$6:$BP$85,(卡牌属性!$DU452-2)*20+卡牌属性!$DV452)</f>
        <v>100</v>
      </c>
      <c r="FJ452" s="14">
        <f>INDEX(属性投放!$BP$6:$BP$85,(卡牌属性!$DU452-2)*20+卡牌属性!$DV452)</f>
        <v>100</v>
      </c>
      <c r="FK452" s="14">
        <f>INDEX(属性投放!$BQ$6:$BQ$85,(卡牌属性!$DU452-2)*20+卡牌属性!$DV452)</f>
        <v>50</v>
      </c>
      <c r="FL452" s="14">
        <f>INDEX(属性投放!$BQ$6:$BQ$85,(卡牌属性!$DU452-2)*20+卡牌属性!$DV452)</f>
        <v>50</v>
      </c>
      <c r="FM452" s="14">
        <f>INDEX(属性投放!$BQ$6:$BQ$85,(卡牌属性!$DU452-2)*20+卡牌属性!$DV452)</f>
        <v>50</v>
      </c>
      <c r="FN452" s="14">
        <f>INDEX(属性投放!$BQ$6:$BQ$85,(卡牌属性!$DU452-2)*20+卡牌属性!$DV452)</f>
        <v>50</v>
      </c>
      <c r="FO452" s="14">
        <f>INDEX(属性投放!$BQ$6:$BQ$85,(卡牌属性!$DU452-2)*20+卡牌属性!$DV452)</f>
        <v>50</v>
      </c>
      <c r="FP452" s="14">
        <f>INDEX(属性投放!$BR$6:$BR$85,(卡牌属性!$DU452-2)*20+卡牌属性!$DV452)</f>
        <v>1000</v>
      </c>
      <c r="FQ452" s="14">
        <f>INDEX(属性投放!$BR$6:$BR$85,(卡牌属性!$DU452-2)*20+卡牌属性!$DV452)</f>
        <v>1000</v>
      </c>
      <c r="FR452" s="14">
        <f>INDEX(属性投放!$BR$6:$BR$85,(卡牌属性!$DU452-2)*20+卡牌属性!$DV452)</f>
        <v>1000</v>
      </c>
      <c r="FS452" s="14">
        <f>INDEX(属性投放!$BR$6:$BR$85,(卡牌属性!$DU452-2)*20+卡牌属性!$DV452)</f>
        <v>1000</v>
      </c>
      <c r="FT452" s="14">
        <f>INDEX(属性投放!$BR$6:$BR$85,(卡牌属性!$DU452-2)*20+卡牌属性!$DV452)</f>
        <v>1000</v>
      </c>
    </row>
    <row r="453" spans="31:176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820">MATCH(BU453-1,$S$5:$S$43,1)</f>
        <v>23</v>
      </c>
      <c r="BW453" s="14">
        <f t="shared" ref="BW453:BW516" si="821">INDEX($Q$6:$Q$43,BV453)</f>
        <v>2</v>
      </c>
      <c r="BX453" s="14">
        <f t="shared" ref="BX453:BX516" si="822">INDEX($N$6:$N$33,BV453)</f>
        <v>1102023</v>
      </c>
      <c r="BY453" s="14" t="str">
        <f t="shared" ref="BY453:BY516" si="823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824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674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674</v>
      </c>
      <c r="CN453" s="14">
        <f>INDEX(属性投放!$BD$6:$BD$85,(BW453-2)*20+CB453)</f>
        <v>100</v>
      </c>
      <c r="CQ453" s="13">
        <v>449</v>
      </c>
      <c r="CR453" s="13">
        <f t="shared" si="751"/>
        <v>9</v>
      </c>
      <c r="CS453" s="13">
        <f t="shared" si="752"/>
        <v>33</v>
      </c>
      <c r="CT453" s="14">
        <f t="shared" si="753"/>
        <v>3</v>
      </c>
      <c r="CU453" s="14">
        <f t="shared" si="754"/>
        <v>1102009</v>
      </c>
      <c r="CV453" s="14" t="str">
        <f>INDEX($O$6:$O$36,CR453)&amp;"-"&amp;INDEX(属性投放!$AB$7:$AB$36,CX453)&amp;"-魂火-"&amp;CZ453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701</v>
      </c>
      <c r="CZ453" s="14">
        <f>INDEX(属性投放!$AM$7:$AM$58,CS453)</f>
        <v>3</v>
      </c>
      <c r="DA453" s="14">
        <f t="shared" ref="DA453:DA516" si="825">CS453</f>
        <v>33</v>
      </c>
      <c r="DB453" s="14">
        <f>INDEX(属性投放!$AN$7:$AN$58,DA453)</f>
        <v>102</v>
      </c>
      <c r="DC453" s="14" t="s">
        <v>702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703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704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14">
        <f t="shared" si="800"/>
        <v>1102023</v>
      </c>
      <c r="DQ453" s="14" t="str">
        <f t="shared" si="801"/>
        <v>异邦刀客9突</v>
      </c>
      <c r="DR453" s="14">
        <f t="shared" si="755"/>
        <v>4</v>
      </c>
      <c r="DS453" s="14">
        <f t="shared" si="756"/>
        <v>3</v>
      </c>
      <c r="DT453" s="14">
        <f t="shared" si="757"/>
        <v>3</v>
      </c>
      <c r="DU453" s="14">
        <f t="shared" si="802"/>
        <v>2</v>
      </c>
      <c r="DV453" s="14">
        <f t="shared" si="803"/>
        <v>9</v>
      </c>
      <c r="DW453" s="14">
        <f t="shared" si="804"/>
        <v>9</v>
      </c>
      <c r="DX453" s="14">
        <f>INDEX(属性投放!$AW$6:$AW$85,(卡牌属性!DU453-2)*20+卡牌属性!DV453)</f>
        <v>8</v>
      </c>
      <c r="DY453" s="14">
        <f>INDEX(属性投放!BP$6:BP$85,卡牌属性!$DW453)</f>
        <v>150</v>
      </c>
      <c r="DZ453" s="14">
        <f>INDEX(属性投放!BQ$6:BQ$85,卡牌属性!$DW453)</f>
        <v>75</v>
      </c>
      <c r="EA453" s="14">
        <f>INDEX(属性投放!BR$6:BR$85,卡牌属性!$DW453)</f>
        <v>1500</v>
      </c>
      <c r="EB453" s="14">
        <f t="shared" si="805"/>
        <v>1194</v>
      </c>
      <c r="EC453" s="14">
        <f t="shared" si="806"/>
        <v>1341</v>
      </c>
      <c r="ED453" s="14">
        <f t="shared" si="807"/>
        <v>1471</v>
      </c>
      <c r="EE453" s="14">
        <f t="shared" si="808"/>
        <v>1471</v>
      </c>
      <c r="EF453" s="14">
        <f t="shared" si="809"/>
        <v>1833</v>
      </c>
      <c r="EG453" s="14">
        <f t="shared" si="810"/>
        <v>503</v>
      </c>
      <c r="EH453" s="14">
        <f t="shared" si="811"/>
        <v>560</v>
      </c>
      <c r="EI453" s="14">
        <f t="shared" si="812"/>
        <v>560</v>
      </c>
      <c r="EJ453" s="14">
        <f t="shared" si="813"/>
        <v>631</v>
      </c>
      <c r="EK453" s="14">
        <f t="shared" si="814"/>
        <v>682</v>
      </c>
      <c r="EL453" s="14">
        <f t="shared" si="815"/>
        <v>9910</v>
      </c>
      <c r="EM453" s="14">
        <f t="shared" si="816"/>
        <v>11040</v>
      </c>
      <c r="EN453" s="14">
        <f t="shared" si="817"/>
        <v>11040</v>
      </c>
      <c r="EO453" s="14">
        <f t="shared" si="818"/>
        <v>12310</v>
      </c>
      <c r="EP453" s="14">
        <f t="shared" si="819"/>
        <v>13410</v>
      </c>
      <c r="EQ453" s="14">
        <f>INDEX(属性偏向!$T$4:$T$243,(卡牌属性!$DR453-1+EQ$3)*20+卡牌属性!$DV453)</f>
        <v>12</v>
      </c>
      <c r="ER453" s="14">
        <f>INDEX(属性偏向!$T$4:$T$243,(卡牌属性!$DR453-1+ER$3)*20+卡牌属性!$DV453)</f>
        <v>15</v>
      </c>
      <c r="ES453" s="14">
        <f>INDEX(属性偏向!$T$4:$T$243,(卡牌属性!$DR453-1+ES$3)*20+卡牌属性!$DV453)</f>
        <v>16</v>
      </c>
      <c r="ET453" s="14">
        <f>INDEX(属性偏向!$T$4:$T$243,(卡牌属性!$DR453-1+ET$3)*20+卡牌属性!$DV453)</f>
        <v>16</v>
      </c>
      <c r="EU453" s="14">
        <f>INDEX(属性偏向!$T$4:$T$243,(卡牌属性!$DR453-1+EU$3)*20+卡牌属性!$DV453)</f>
        <v>25</v>
      </c>
      <c r="EV453" s="14">
        <f>INDEX(属性偏向!$U$4:$U$243,(卡牌属性!$DS453-1+EV$3)*20+卡牌属性!$DV453)</f>
        <v>5</v>
      </c>
      <c r="EW453" s="14">
        <f>INDEX(属性偏向!$U$4:$U$243,(卡牌属性!$DS453-1+EW$3)*20+卡牌属性!$DV453)</f>
        <v>6</v>
      </c>
      <c r="EX453" s="14">
        <f>INDEX(属性偏向!$U$4:$U$243,(卡牌属性!$DS453-1+EX$3)*20+卡牌属性!$DV453)</f>
        <v>6</v>
      </c>
      <c r="EY453" s="14">
        <f>INDEX(属性偏向!$U$4:$U$243,(卡牌属性!$DS453-1+EY$3)*20+卡牌属性!$DV453)</f>
        <v>8</v>
      </c>
      <c r="EZ453" s="14">
        <f>INDEX(属性偏向!$U$4:$U$243,(卡牌属性!$DS453-1+EZ$3)*20+卡牌属性!$DV453)</f>
        <v>8</v>
      </c>
      <c r="FA453" s="14">
        <f>INDEX(属性偏向!$V$4:$V$243,(卡牌属性!$DT453-1+FA$3)*20+卡牌属性!$DV453)</f>
        <v>100</v>
      </c>
      <c r="FB453" s="14">
        <f>INDEX(属性偏向!$V$4:$V$243,(卡牌属性!$DT453-1+FB$3)*20+卡牌属性!$DV453)</f>
        <v>120</v>
      </c>
      <c r="FC453" s="14">
        <f>INDEX(属性偏向!$V$4:$V$243,(卡牌属性!$DT453-1+FC$3)*20+卡牌属性!$DV453)</f>
        <v>120</v>
      </c>
      <c r="FD453" s="14">
        <f>INDEX(属性偏向!$V$4:$V$243,(卡牌属性!$DT453-1+FD$3)*20+卡牌属性!$DV453)</f>
        <v>150</v>
      </c>
      <c r="FE453" s="14">
        <f>INDEX(属性偏向!$V$4:$V$243,(卡牌属性!$DT453-1+FE$3)*20+卡牌属性!$DV453)</f>
        <v>160</v>
      </c>
      <c r="FF453" s="14">
        <f>INDEX(属性投放!$BP$6:$BP$85,(卡牌属性!$DU453-2)*20+卡牌属性!$DV453)</f>
        <v>150</v>
      </c>
      <c r="FG453" s="14">
        <f>INDEX(属性投放!$BP$6:$BP$85,(卡牌属性!$DU453-2)*20+卡牌属性!$DV453)</f>
        <v>150</v>
      </c>
      <c r="FH453" s="14">
        <f>INDEX(属性投放!$BP$6:$BP$85,(卡牌属性!$DU453-2)*20+卡牌属性!$DV453)</f>
        <v>150</v>
      </c>
      <c r="FI453" s="14">
        <f>INDEX(属性投放!$BP$6:$BP$85,(卡牌属性!$DU453-2)*20+卡牌属性!$DV453)</f>
        <v>150</v>
      </c>
      <c r="FJ453" s="14">
        <f>INDEX(属性投放!$BP$6:$BP$85,(卡牌属性!$DU453-2)*20+卡牌属性!$DV453)</f>
        <v>150</v>
      </c>
      <c r="FK453" s="14">
        <f>INDEX(属性投放!$BQ$6:$BQ$85,(卡牌属性!$DU453-2)*20+卡牌属性!$DV453)</f>
        <v>75</v>
      </c>
      <c r="FL453" s="14">
        <f>INDEX(属性投放!$BQ$6:$BQ$85,(卡牌属性!$DU453-2)*20+卡牌属性!$DV453)</f>
        <v>75</v>
      </c>
      <c r="FM453" s="14">
        <f>INDEX(属性投放!$BQ$6:$BQ$85,(卡牌属性!$DU453-2)*20+卡牌属性!$DV453)</f>
        <v>75</v>
      </c>
      <c r="FN453" s="14">
        <f>INDEX(属性投放!$BQ$6:$BQ$85,(卡牌属性!$DU453-2)*20+卡牌属性!$DV453)</f>
        <v>75</v>
      </c>
      <c r="FO453" s="14">
        <f>INDEX(属性投放!$BQ$6:$BQ$85,(卡牌属性!$DU453-2)*20+卡牌属性!$DV453)</f>
        <v>75</v>
      </c>
      <c r="FP453" s="14">
        <f>INDEX(属性投放!$BR$6:$BR$85,(卡牌属性!$DU453-2)*20+卡牌属性!$DV453)</f>
        <v>1500</v>
      </c>
      <c r="FQ453" s="14">
        <f>INDEX(属性投放!$BR$6:$BR$85,(卡牌属性!$DU453-2)*20+卡牌属性!$DV453)</f>
        <v>1500</v>
      </c>
      <c r="FR453" s="14">
        <f>INDEX(属性投放!$BR$6:$BR$85,(卡牌属性!$DU453-2)*20+卡牌属性!$DV453)</f>
        <v>1500</v>
      </c>
      <c r="FS453" s="14">
        <f>INDEX(属性投放!$BR$6:$BR$85,(卡牌属性!$DU453-2)*20+卡牌属性!$DV453)</f>
        <v>1500</v>
      </c>
      <c r="FT453" s="14">
        <f>INDEX(属性投放!$BR$6:$BR$85,(卡牌属性!$DU453-2)*20+卡牌属性!$DV453)</f>
        <v>1500</v>
      </c>
    </row>
    <row r="454" spans="31:176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820"/>
        <v>23</v>
      </c>
      <c r="BW454" s="14">
        <f t="shared" si="821"/>
        <v>2</v>
      </c>
      <c r="BX454" s="14">
        <f t="shared" si="822"/>
        <v>1102023</v>
      </c>
      <c r="BY454" s="14" t="str">
        <f t="shared" si="823"/>
        <v>异邦刀客10突</v>
      </c>
      <c r="BZ454" s="25" t="s">
        <v>162</v>
      </c>
      <c r="CA454" s="14">
        <v>12</v>
      </c>
      <c r="CB454" s="14">
        <f t="shared" si="824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674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674</v>
      </c>
      <c r="CN454" s="14">
        <f>INDEX(属性投放!$BD$6:$BD$85,(BW454-2)*20+CB454)</f>
        <v>120</v>
      </c>
      <c r="CQ454" s="13">
        <v>450</v>
      </c>
      <c r="CR454" s="13">
        <f t="shared" ref="CR454:CR517" si="826">MATCH(CQ454-1,$U$5:$U$36,1)</f>
        <v>9</v>
      </c>
      <c r="CS454" s="13">
        <f t="shared" ref="CS454:CS517" si="827">CQ454-(CR454-1)*52</f>
        <v>34</v>
      </c>
      <c r="CT454" s="14">
        <f t="shared" ref="CT454:CT517" si="828">INDEX($Q$6:$Q$36,CR454)</f>
        <v>3</v>
      </c>
      <c r="CU454" s="14">
        <f t="shared" ref="CU454:CU517" si="829">INDEX($N$6:$N$36,CR454)</f>
        <v>1102009</v>
      </c>
      <c r="CV454" s="14" t="str">
        <f>INDEX($O$6:$O$36,CR454)&amp;"-"&amp;INDEX(属性投放!$AB$7:$AB$36,CX454)&amp;"-魂火-"&amp;CZ454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701</v>
      </c>
      <c r="CZ454" s="14">
        <f>INDEX(属性投放!$AM$7:$AM$58,CS454)</f>
        <v>1</v>
      </c>
      <c r="DA454" s="14">
        <f t="shared" si="825"/>
        <v>34</v>
      </c>
      <c r="DB454" s="14">
        <f>INDEX(属性投放!$AN$7:$AN$58,DA454)</f>
        <v>105</v>
      </c>
      <c r="DC454" s="14" t="s">
        <v>702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703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704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14">
        <f t="shared" si="800"/>
        <v>1102023</v>
      </c>
      <c r="DQ454" s="14" t="str">
        <f t="shared" si="801"/>
        <v>异邦刀客10突</v>
      </c>
      <c r="DR454" s="14">
        <f t="shared" ref="DR454:DR459" si="830">INDEX(Y$6:Y$33,$BV454)</f>
        <v>4</v>
      </c>
      <c r="DS454" s="14">
        <f t="shared" ref="DS454:DS459" si="831">INDEX(Z$6:Z$33,$BV454)</f>
        <v>3</v>
      </c>
      <c r="DT454" s="14">
        <f t="shared" ref="DT454:DT459" si="832">INDEX(AA$6:AA$33,$BV454)</f>
        <v>3</v>
      </c>
      <c r="DU454" s="14">
        <f t="shared" si="802"/>
        <v>2</v>
      </c>
      <c r="DV454" s="14">
        <f t="shared" si="803"/>
        <v>10</v>
      </c>
      <c r="DW454" s="14">
        <f t="shared" si="804"/>
        <v>10</v>
      </c>
      <c r="DX454" s="14">
        <f>INDEX(属性投放!$AW$6:$AW$85,(卡牌属性!DU454-2)*20+卡牌属性!DV454)</f>
        <v>7</v>
      </c>
      <c r="DY454" s="14">
        <f>INDEX(属性投放!BP$6:BP$85,卡牌属性!$DW454)</f>
        <v>160</v>
      </c>
      <c r="DZ454" s="14">
        <f>INDEX(属性投放!BQ$6:BQ$85,卡牌属性!$DW454)</f>
        <v>80</v>
      </c>
      <c r="EA454" s="14">
        <f>INDEX(属性投放!BR$6:BR$85,卡牌属性!$DW454)</f>
        <v>1600</v>
      </c>
      <c r="EB454" s="14">
        <f t="shared" si="805"/>
        <v>1440</v>
      </c>
      <c r="EC454" s="14">
        <f t="shared" si="806"/>
        <v>1611</v>
      </c>
      <c r="ED454" s="14">
        <f t="shared" si="807"/>
        <v>1749</v>
      </c>
      <c r="EE454" s="14">
        <f t="shared" si="808"/>
        <v>1749</v>
      </c>
      <c r="EF454" s="14">
        <f t="shared" si="809"/>
        <v>2183</v>
      </c>
      <c r="EG454" s="14">
        <f t="shared" si="810"/>
        <v>618</v>
      </c>
      <c r="EH454" s="14">
        <f t="shared" si="811"/>
        <v>683</v>
      </c>
      <c r="EI454" s="14">
        <f t="shared" si="812"/>
        <v>683</v>
      </c>
      <c r="EJ454" s="14">
        <f t="shared" si="813"/>
        <v>770</v>
      </c>
      <c r="EK454" s="14">
        <f t="shared" si="814"/>
        <v>821</v>
      </c>
      <c r="EL454" s="14">
        <f t="shared" si="815"/>
        <v>12210</v>
      </c>
      <c r="EM454" s="14">
        <f t="shared" si="816"/>
        <v>13500</v>
      </c>
      <c r="EN454" s="14">
        <f t="shared" si="817"/>
        <v>13500</v>
      </c>
      <c r="EO454" s="14">
        <f t="shared" si="818"/>
        <v>15010</v>
      </c>
      <c r="EP454" s="14">
        <f t="shared" si="819"/>
        <v>16190</v>
      </c>
      <c r="EQ454" s="14">
        <f>INDEX(属性偏向!$T$4:$T$243,(卡牌属性!$DR454-1+EQ$3)*20+卡牌属性!$DV454)</f>
        <v>15</v>
      </c>
      <c r="ER454" s="14">
        <f>INDEX(属性偏向!$T$4:$T$243,(卡牌属性!$DR454-1+ER$3)*20+卡牌属性!$DV454)</f>
        <v>20</v>
      </c>
      <c r="ES454" s="14">
        <f>INDEX(属性偏向!$T$4:$T$243,(卡牌属性!$DR454-1+ES$3)*20+卡牌属性!$DV454)</f>
        <v>21</v>
      </c>
      <c r="ET454" s="14">
        <f>INDEX(属性偏向!$T$4:$T$243,(卡牌属性!$DR454-1+ET$3)*20+卡牌属性!$DV454)</f>
        <v>21</v>
      </c>
      <c r="EU454" s="14">
        <f>INDEX(属性偏向!$T$4:$T$243,(卡牌属性!$DR454-1+EU$3)*20+卡牌属性!$DV454)</f>
        <v>30</v>
      </c>
      <c r="EV454" s="14">
        <f>INDEX(属性偏向!$U$4:$U$243,(卡牌属性!$DS454-1+EV$3)*20+卡牌属性!$DV454)</f>
        <v>6</v>
      </c>
      <c r="EW454" s="14">
        <f>INDEX(属性偏向!$U$4:$U$243,(卡牌属性!$DS454-1+EW$3)*20+卡牌属性!$DV454)</f>
        <v>8</v>
      </c>
      <c r="EX454" s="14">
        <f>INDEX(属性偏向!$U$4:$U$243,(卡牌属性!$DS454-1+EX$3)*20+卡牌属性!$DV454)</f>
        <v>8</v>
      </c>
      <c r="EY454" s="14">
        <f>INDEX(属性偏向!$U$4:$U$243,(卡牌属性!$DS454-1+EY$3)*20+卡牌属性!$DV454)</f>
        <v>10</v>
      </c>
      <c r="EZ454" s="14">
        <f>INDEX(属性偏向!$U$4:$U$243,(卡牌属性!$DS454-1+EZ$3)*20+卡牌属性!$DV454)</f>
        <v>11</v>
      </c>
      <c r="FA454" s="14">
        <f>INDEX(属性偏向!$V$4:$V$243,(卡牌属性!$DT454-1+FA$3)*20+卡牌属性!$DV454)</f>
        <v>120</v>
      </c>
      <c r="FB454" s="14">
        <f>INDEX(属性偏向!$V$4:$V$243,(卡牌属性!$DT454-1+FB$3)*20+卡牌属性!$DV454)</f>
        <v>150</v>
      </c>
      <c r="FC454" s="14">
        <f>INDEX(属性偏向!$V$4:$V$243,(卡牌属性!$DT454-1+FC$3)*20+卡牌属性!$DV454)</f>
        <v>150</v>
      </c>
      <c r="FD454" s="14">
        <f>INDEX(属性偏向!$V$4:$V$243,(卡牌属性!$DT454-1+FD$3)*20+卡牌属性!$DV454)</f>
        <v>200</v>
      </c>
      <c r="FE454" s="14">
        <f>INDEX(属性偏向!$V$4:$V$243,(卡牌属性!$DT454-1+FE$3)*20+卡牌属性!$DV454)</f>
        <v>210</v>
      </c>
      <c r="FF454" s="14">
        <f>INDEX(属性投放!$BP$6:$BP$85,(卡牌属性!$DU454-2)*20+卡牌属性!$DV454)</f>
        <v>160</v>
      </c>
      <c r="FG454" s="14">
        <f>INDEX(属性投放!$BP$6:$BP$85,(卡牌属性!$DU454-2)*20+卡牌属性!$DV454)</f>
        <v>160</v>
      </c>
      <c r="FH454" s="14">
        <f>INDEX(属性投放!$BP$6:$BP$85,(卡牌属性!$DU454-2)*20+卡牌属性!$DV454)</f>
        <v>160</v>
      </c>
      <c r="FI454" s="14">
        <f>INDEX(属性投放!$BP$6:$BP$85,(卡牌属性!$DU454-2)*20+卡牌属性!$DV454)</f>
        <v>160</v>
      </c>
      <c r="FJ454" s="14">
        <f>INDEX(属性投放!$BP$6:$BP$85,(卡牌属性!$DU454-2)*20+卡牌属性!$DV454)</f>
        <v>160</v>
      </c>
      <c r="FK454" s="14">
        <f>INDEX(属性投放!$BQ$6:$BQ$85,(卡牌属性!$DU454-2)*20+卡牌属性!$DV454)</f>
        <v>80</v>
      </c>
      <c r="FL454" s="14">
        <f>INDEX(属性投放!$BQ$6:$BQ$85,(卡牌属性!$DU454-2)*20+卡牌属性!$DV454)</f>
        <v>80</v>
      </c>
      <c r="FM454" s="14">
        <f>INDEX(属性投放!$BQ$6:$BQ$85,(卡牌属性!$DU454-2)*20+卡牌属性!$DV454)</f>
        <v>80</v>
      </c>
      <c r="FN454" s="14">
        <f>INDEX(属性投放!$BQ$6:$BQ$85,(卡牌属性!$DU454-2)*20+卡牌属性!$DV454)</f>
        <v>80</v>
      </c>
      <c r="FO454" s="14">
        <f>INDEX(属性投放!$BQ$6:$BQ$85,(卡牌属性!$DU454-2)*20+卡牌属性!$DV454)</f>
        <v>80</v>
      </c>
      <c r="FP454" s="14">
        <f>INDEX(属性投放!$BR$6:$BR$85,(卡牌属性!$DU454-2)*20+卡牌属性!$DV454)</f>
        <v>1600</v>
      </c>
      <c r="FQ454" s="14">
        <f>INDEX(属性投放!$BR$6:$BR$85,(卡牌属性!$DU454-2)*20+卡牌属性!$DV454)</f>
        <v>1600</v>
      </c>
      <c r="FR454" s="14">
        <f>INDEX(属性投放!$BR$6:$BR$85,(卡牌属性!$DU454-2)*20+卡牌属性!$DV454)</f>
        <v>1600</v>
      </c>
      <c r="FS454" s="14">
        <f>INDEX(属性投放!$BR$6:$BR$85,(卡牌属性!$DU454-2)*20+卡牌属性!$DV454)</f>
        <v>1600</v>
      </c>
      <c r="FT454" s="14">
        <f>INDEX(属性投放!$BR$6:$BR$85,(卡牌属性!$DU454-2)*20+卡牌属性!$DV454)</f>
        <v>1600</v>
      </c>
    </row>
    <row r="455" spans="31:176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820"/>
        <v>23</v>
      </c>
      <c r="BW455" s="14">
        <f t="shared" si="821"/>
        <v>2</v>
      </c>
      <c r="BX455" s="14">
        <f t="shared" si="822"/>
        <v>1102023</v>
      </c>
      <c r="BY455" s="14" t="str">
        <f t="shared" si="823"/>
        <v>异邦刀客11突</v>
      </c>
      <c r="BZ455" s="25" t="s">
        <v>162</v>
      </c>
      <c r="CA455" s="14">
        <v>13</v>
      </c>
      <c r="CB455" s="14">
        <f t="shared" si="824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674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674</v>
      </c>
      <c r="CN455" s="14">
        <f>INDEX(属性投放!$BD$6:$BD$85,(BW455-2)*20+CB455)</f>
        <v>120</v>
      </c>
      <c r="CQ455" s="13">
        <v>451</v>
      </c>
      <c r="CR455" s="13">
        <f t="shared" si="826"/>
        <v>9</v>
      </c>
      <c r="CS455" s="13">
        <f t="shared" si="827"/>
        <v>35</v>
      </c>
      <c r="CT455" s="14">
        <f t="shared" si="828"/>
        <v>3</v>
      </c>
      <c r="CU455" s="14">
        <f t="shared" si="829"/>
        <v>1102009</v>
      </c>
      <c r="CV455" s="14" t="str">
        <f>INDEX($O$6:$O$36,CR455)&amp;"-"&amp;INDEX(属性投放!$AB$7:$AB$36,CX455)&amp;"-魂火-"&amp;CZ455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701</v>
      </c>
      <c r="CZ455" s="14">
        <f>INDEX(属性投放!$AM$7:$AM$58,CS455)</f>
        <v>2</v>
      </c>
      <c r="DA455" s="14">
        <f t="shared" si="825"/>
        <v>35</v>
      </c>
      <c r="DB455" s="14">
        <f>INDEX(属性投放!$AN$7:$AN$58,DA455)</f>
        <v>107</v>
      </c>
      <c r="DC455" s="14" t="s">
        <v>702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703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704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14">
        <f t="shared" si="800"/>
        <v>1102023</v>
      </c>
      <c r="DQ455" s="14" t="str">
        <f t="shared" si="801"/>
        <v>异邦刀客11突</v>
      </c>
      <c r="DR455" s="14">
        <f t="shared" si="830"/>
        <v>4</v>
      </c>
      <c r="DS455" s="14">
        <f t="shared" si="831"/>
        <v>3</v>
      </c>
      <c r="DT455" s="14">
        <f t="shared" si="832"/>
        <v>3</v>
      </c>
      <c r="DU455" s="14">
        <f t="shared" si="802"/>
        <v>2</v>
      </c>
      <c r="DV455" s="14">
        <f t="shared" si="803"/>
        <v>11</v>
      </c>
      <c r="DW455" s="14">
        <f t="shared" si="804"/>
        <v>11</v>
      </c>
      <c r="DX455" s="14">
        <f>INDEX(属性投放!$AW$6:$AW$85,(卡牌属性!DU455-2)*20+卡牌属性!DV455)</f>
        <v>8</v>
      </c>
      <c r="DY455" s="14">
        <f>INDEX(属性投放!BP$6:BP$85,卡牌属性!$DW455)</f>
        <v>200</v>
      </c>
      <c r="DZ455" s="14">
        <f>INDEX(属性投放!BQ$6:BQ$85,卡牌属性!$DW455)</f>
        <v>100</v>
      </c>
      <c r="EA455" s="14">
        <f>INDEX(属性投放!BR$6:BR$85,卡牌属性!$DW455)</f>
        <v>2000</v>
      </c>
      <c r="EB455" s="14">
        <f t="shared" si="805"/>
        <v>1705</v>
      </c>
      <c r="EC455" s="14">
        <f t="shared" si="806"/>
        <v>1911</v>
      </c>
      <c r="ED455" s="14">
        <f t="shared" si="807"/>
        <v>2056</v>
      </c>
      <c r="EE455" s="14">
        <f t="shared" si="808"/>
        <v>2056</v>
      </c>
      <c r="EF455" s="14">
        <f t="shared" si="809"/>
        <v>2553</v>
      </c>
      <c r="EG455" s="14">
        <f t="shared" si="810"/>
        <v>740</v>
      </c>
      <c r="EH455" s="14">
        <f t="shared" si="811"/>
        <v>819</v>
      </c>
      <c r="EI455" s="14">
        <f t="shared" si="812"/>
        <v>819</v>
      </c>
      <c r="EJ455" s="14">
        <f t="shared" si="813"/>
        <v>920</v>
      </c>
      <c r="EK455" s="14">
        <f t="shared" si="814"/>
        <v>978</v>
      </c>
      <c r="EL455" s="14">
        <f t="shared" si="815"/>
        <v>14650</v>
      </c>
      <c r="EM455" s="14">
        <f t="shared" si="816"/>
        <v>16150</v>
      </c>
      <c r="EN455" s="14">
        <f t="shared" si="817"/>
        <v>16150</v>
      </c>
      <c r="EO455" s="14">
        <f t="shared" si="818"/>
        <v>18010</v>
      </c>
      <c r="EP455" s="14">
        <f t="shared" si="819"/>
        <v>19260</v>
      </c>
      <c r="EQ455" s="14">
        <f>INDEX(属性偏向!$T$4:$T$243,(卡牌属性!$DR455-1+EQ$3)*20+卡牌属性!$DV455)</f>
        <v>15</v>
      </c>
      <c r="ER455" s="14">
        <f>INDEX(属性偏向!$T$4:$T$243,(卡牌属性!$DR455-1+ER$3)*20+卡牌属性!$DV455)</f>
        <v>20</v>
      </c>
      <c r="ES455" s="14">
        <f>INDEX(属性偏向!$T$4:$T$243,(卡牌属性!$DR455-1+ES$3)*20+卡牌属性!$DV455)</f>
        <v>21</v>
      </c>
      <c r="ET455" s="14">
        <f>INDEX(属性偏向!$T$4:$T$243,(卡牌属性!$DR455-1+ET$3)*20+卡牌属性!$DV455)</f>
        <v>21</v>
      </c>
      <c r="EU455" s="14">
        <f>INDEX(属性偏向!$T$4:$T$243,(卡牌属性!$DR455-1+EU$3)*20+卡牌属性!$DV455)</f>
        <v>30</v>
      </c>
      <c r="EV455" s="14">
        <f>INDEX(属性偏向!$U$4:$U$243,(卡牌属性!$DS455-1+EV$3)*20+卡牌属性!$DV455)</f>
        <v>6</v>
      </c>
      <c r="EW455" s="14">
        <f>INDEX(属性偏向!$U$4:$U$243,(卡牌属性!$DS455-1+EW$3)*20+卡牌属性!$DV455)</f>
        <v>8</v>
      </c>
      <c r="EX455" s="14">
        <f>INDEX(属性偏向!$U$4:$U$243,(卡牌属性!$DS455-1+EX$3)*20+卡牌属性!$DV455)</f>
        <v>8</v>
      </c>
      <c r="EY455" s="14">
        <f>INDEX(属性偏向!$U$4:$U$243,(卡牌属性!$DS455-1+EY$3)*20+卡牌属性!$DV455)</f>
        <v>10</v>
      </c>
      <c r="EZ455" s="14">
        <f>INDEX(属性偏向!$U$4:$U$243,(卡牌属性!$DS455-1+EZ$3)*20+卡牌属性!$DV455)</f>
        <v>11</v>
      </c>
      <c r="FA455" s="14">
        <f>INDEX(属性偏向!$V$4:$V$243,(卡牌属性!$DT455-1+FA$3)*20+卡牌属性!$DV455)</f>
        <v>120</v>
      </c>
      <c r="FB455" s="14">
        <f>INDEX(属性偏向!$V$4:$V$243,(卡牌属性!$DT455-1+FB$3)*20+卡牌属性!$DV455)</f>
        <v>150</v>
      </c>
      <c r="FC455" s="14">
        <f>INDEX(属性偏向!$V$4:$V$243,(卡牌属性!$DT455-1+FC$3)*20+卡牌属性!$DV455)</f>
        <v>150</v>
      </c>
      <c r="FD455" s="14">
        <f>INDEX(属性偏向!$V$4:$V$243,(卡牌属性!$DT455-1+FD$3)*20+卡牌属性!$DV455)</f>
        <v>200</v>
      </c>
      <c r="FE455" s="14">
        <f>INDEX(属性偏向!$V$4:$V$243,(卡牌属性!$DT455-1+FE$3)*20+卡牌属性!$DV455)</f>
        <v>210</v>
      </c>
      <c r="FF455" s="14">
        <f>INDEX(属性投放!$BP$6:$BP$85,(卡牌属性!$DU455-2)*20+卡牌属性!$DV455)</f>
        <v>200</v>
      </c>
      <c r="FG455" s="14">
        <f>INDEX(属性投放!$BP$6:$BP$85,(卡牌属性!$DU455-2)*20+卡牌属性!$DV455)</f>
        <v>200</v>
      </c>
      <c r="FH455" s="14">
        <f>INDEX(属性投放!$BP$6:$BP$85,(卡牌属性!$DU455-2)*20+卡牌属性!$DV455)</f>
        <v>200</v>
      </c>
      <c r="FI455" s="14">
        <f>INDEX(属性投放!$BP$6:$BP$85,(卡牌属性!$DU455-2)*20+卡牌属性!$DV455)</f>
        <v>200</v>
      </c>
      <c r="FJ455" s="14">
        <f>INDEX(属性投放!$BP$6:$BP$85,(卡牌属性!$DU455-2)*20+卡牌属性!$DV455)</f>
        <v>200</v>
      </c>
      <c r="FK455" s="14">
        <f>INDEX(属性投放!$BQ$6:$BQ$85,(卡牌属性!$DU455-2)*20+卡牌属性!$DV455)</f>
        <v>100</v>
      </c>
      <c r="FL455" s="14">
        <f>INDEX(属性投放!$BQ$6:$BQ$85,(卡牌属性!$DU455-2)*20+卡牌属性!$DV455)</f>
        <v>100</v>
      </c>
      <c r="FM455" s="14">
        <f>INDEX(属性投放!$BQ$6:$BQ$85,(卡牌属性!$DU455-2)*20+卡牌属性!$DV455)</f>
        <v>100</v>
      </c>
      <c r="FN455" s="14">
        <f>INDEX(属性投放!$BQ$6:$BQ$85,(卡牌属性!$DU455-2)*20+卡牌属性!$DV455)</f>
        <v>100</v>
      </c>
      <c r="FO455" s="14">
        <f>INDEX(属性投放!$BQ$6:$BQ$85,(卡牌属性!$DU455-2)*20+卡牌属性!$DV455)</f>
        <v>100</v>
      </c>
      <c r="FP455" s="14">
        <f>INDEX(属性投放!$BR$6:$BR$85,(卡牌属性!$DU455-2)*20+卡牌属性!$DV455)</f>
        <v>2000</v>
      </c>
      <c r="FQ455" s="14">
        <f>INDEX(属性投放!$BR$6:$BR$85,(卡牌属性!$DU455-2)*20+卡牌属性!$DV455)</f>
        <v>2000</v>
      </c>
      <c r="FR455" s="14">
        <f>INDEX(属性投放!$BR$6:$BR$85,(卡牌属性!$DU455-2)*20+卡牌属性!$DV455)</f>
        <v>2000</v>
      </c>
      <c r="FS455" s="14">
        <f>INDEX(属性投放!$BR$6:$BR$85,(卡牌属性!$DU455-2)*20+卡牌属性!$DV455)</f>
        <v>2000</v>
      </c>
      <c r="FT455" s="14">
        <f>INDEX(属性投放!$BR$6:$BR$85,(卡牌属性!$DU455-2)*20+卡牌属性!$DV455)</f>
        <v>2000</v>
      </c>
    </row>
    <row r="456" spans="31:176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820"/>
        <v>23</v>
      </c>
      <c r="BW456" s="14">
        <f t="shared" si="821"/>
        <v>2</v>
      </c>
      <c r="BX456" s="14">
        <f t="shared" si="822"/>
        <v>1102023</v>
      </c>
      <c r="BY456" s="14" t="str">
        <f t="shared" si="823"/>
        <v>异邦刀客12突</v>
      </c>
      <c r="BZ456" s="25" t="s">
        <v>162</v>
      </c>
      <c r="CA456" s="14">
        <v>14</v>
      </c>
      <c r="CB456" s="14">
        <f t="shared" si="824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674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674</v>
      </c>
      <c r="CN456" s="14">
        <f>INDEX(属性投放!$BD$6:$BD$85,(BW456-2)*20+CB456)</f>
        <v>120</v>
      </c>
      <c r="CQ456" s="13">
        <v>452</v>
      </c>
      <c r="CR456" s="13">
        <f t="shared" si="826"/>
        <v>9</v>
      </c>
      <c r="CS456" s="13">
        <f t="shared" si="827"/>
        <v>36</v>
      </c>
      <c r="CT456" s="14">
        <f t="shared" si="828"/>
        <v>3</v>
      </c>
      <c r="CU456" s="14">
        <f t="shared" si="829"/>
        <v>1102009</v>
      </c>
      <c r="CV456" s="14" t="str">
        <f>INDEX($O$6:$O$36,CR456)&amp;"-"&amp;INDEX(属性投放!$AB$7:$AB$36,CX456)&amp;"-魂火-"&amp;CZ456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701</v>
      </c>
      <c r="CZ456" s="14">
        <f>INDEX(属性投放!$AM$7:$AM$58,CS456)</f>
        <v>3</v>
      </c>
      <c r="DA456" s="14">
        <f t="shared" si="825"/>
        <v>36</v>
      </c>
      <c r="DB456" s="14">
        <f>INDEX(属性投放!$AN$7:$AN$58,DA456)</f>
        <v>110</v>
      </c>
      <c r="DC456" s="14" t="s">
        <v>702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703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704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14">
        <f t="shared" si="800"/>
        <v>1102023</v>
      </c>
      <c r="DQ456" s="14" t="str">
        <f t="shared" si="801"/>
        <v>异邦刀客12突</v>
      </c>
      <c r="DR456" s="14">
        <f t="shared" si="830"/>
        <v>4</v>
      </c>
      <c r="DS456" s="14">
        <f t="shared" si="831"/>
        <v>3</v>
      </c>
      <c r="DT456" s="14">
        <f t="shared" si="832"/>
        <v>3</v>
      </c>
      <c r="DU456" s="14">
        <f t="shared" si="802"/>
        <v>2</v>
      </c>
      <c r="DV456" s="14">
        <f t="shared" si="803"/>
        <v>12</v>
      </c>
      <c r="DW456" s="14">
        <f t="shared" si="804"/>
        <v>12</v>
      </c>
      <c r="DX456" s="14">
        <f>INDEX(属性投放!$AW$6:$AW$85,(卡牌属性!DU456-2)*20+卡牌属性!DV456)</f>
        <v>7</v>
      </c>
      <c r="DY456" s="14">
        <f>INDEX(属性投放!BP$6:BP$85,卡牌属性!$DW456)</f>
        <v>350</v>
      </c>
      <c r="DZ456" s="14">
        <f>INDEX(属性投放!BQ$6:BQ$85,卡牌属性!$DW456)</f>
        <v>175</v>
      </c>
      <c r="EA456" s="14">
        <f>INDEX(属性投放!BR$6:BR$85,卡牌属性!$DW456)</f>
        <v>3500</v>
      </c>
      <c r="EB456" s="14">
        <f t="shared" si="805"/>
        <v>2025</v>
      </c>
      <c r="EC456" s="14">
        <f t="shared" si="806"/>
        <v>2271</v>
      </c>
      <c r="ED456" s="14">
        <f t="shared" si="807"/>
        <v>2424</v>
      </c>
      <c r="EE456" s="14">
        <f t="shared" si="808"/>
        <v>2424</v>
      </c>
      <c r="EF456" s="14">
        <f t="shared" si="809"/>
        <v>2993</v>
      </c>
      <c r="EG456" s="14">
        <f t="shared" si="810"/>
        <v>888</v>
      </c>
      <c r="EH456" s="14">
        <f t="shared" si="811"/>
        <v>983</v>
      </c>
      <c r="EI456" s="14">
        <f t="shared" si="812"/>
        <v>983</v>
      </c>
      <c r="EJ456" s="14">
        <f t="shared" si="813"/>
        <v>1100</v>
      </c>
      <c r="EK456" s="14">
        <f t="shared" si="814"/>
        <v>1166</v>
      </c>
      <c r="EL456" s="14">
        <f t="shared" si="815"/>
        <v>17610</v>
      </c>
      <c r="EM456" s="14">
        <f t="shared" si="816"/>
        <v>19350</v>
      </c>
      <c r="EN456" s="14">
        <f t="shared" si="817"/>
        <v>19350</v>
      </c>
      <c r="EO456" s="14">
        <f t="shared" si="818"/>
        <v>21610</v>
      </c>
      <c r="EP456" s="14">
        <f t="shared" si="819"/>
        <v>22940</v>
      </c>
      <c r="EQ456" s="14">
        <f>INDEX(属性偏向!$T$4:$T$243,(卡牌属性!$DR456-1+EQ$3)*20+卡牌属性!$DV456)</f>
        <v>15</v>
      </c>
      <c r="ER456" s="14">
        <f>INDEX(属性偏向!$T$4:$T$243,(卡牌属性!$DR456-1+ER$3)*20+卡牌属性!$DV456)</f>
        <v>20</v>
      </c>
      <c r="ES456" s="14">
        <f>INDEX(属性偏向!$T$4:$T$243,(卡牌属性!$DR456-1+ES$3)*20+卡牌属性!$DV456)</f>
        <v>21</v>
      </c>
      <c r="ET456" s="14">
        <f>INDEX(属性偏向!$T$4:$T$243,(卡牌属性!$DR456-1+ET$3)*20+卡牌属性!$DV456)</f>
        <v>21</v>
      </c>
      <c r="EU456" s="14">
        <f>INDEX(属性偏向!$T$4:$T$243,(卡牌属性!$DR456-1+EU$3)*20+卡牌属性!$DV456)</f>
        <v>30</v>
      </c>
      <c r="EV456" s="14">
        <f>INDEX(属性偏向!$U$4:$U$243,(卡牌属性!$DS456-1+EV$3)*20+卡牌属性!$DV456)</f>
        <v>6</v>
      </c>
      <c r="EW456" s="14">
        <f>INDEX(属性偏向!$U$4:$U$243,(卡牌属性!$DS456-1+EW$3)*20+卡牌属性!$DV456)</f>
        <v>8</v>
      </c>
      <c r="EX456" s="14">
        <f>INDEX(属性偏向!$U$4:$U$243,(卡牌属性!$DS456-1+EX$3)*20+卡牌属性!$DV456)</f>
        <v>8</v>
      </c>
      <c r="EY456" s="14">
        <f>INDEX(属性偏向!$U$4:$U$243,(卡牌属性!$DS456-1+EY$3)*20+卡牌属性!$DV456)</f>
        <v>10</v>
      </c>
      <c r="EZ456" s="14">
        <f>INDEX(属性偏向!$U$4:$U$243,(卡牌属性!$DS456-1+EZ$3)*20+卡牌属性!$DV456)</f>
        <v>11</v>
      </c>
      <c r="FA456" s="14">
        <f>INDEX(属性偏向!$V$4:$V$243,(卡牌属性!$DT456-1+FA$3)*20+卡牌属性!$DV456)</f>
        <v>120</v>
      </c>
      <c r="FB456" s="14">
        <f>INDEX(属性偏向!$V$4:$V$243,(卡牌属性!$DT456-1+FB$3)*20+卡牌属性!$DV456)</f>
        <v>150</v>
      </c>
      <c r="FC456" s="14">
        <f>INDEX(属性偏向!$V$4:$V$243,(卡牌属性!$DT456-1+FC$3)*20+卡牌属性!$DV456)</f>
        <v>150</v>
      </c>
      <c r="FD456" s="14">
        <f>INDEX(属性偏向!$V$4:$V$243,(卡牌属性!$DT456-1+FD$3)*20+卡牌属性!$DV456)</f>
        <v>200</v>
      </c>
      <c r="FE456" s="14">
        <f>INDEX(属性偏向!$V$4:$V$243,(卡牌属性!$DT456-1+FE$3)*20+卡牌属性!$DV456)</f>
        <v>210</v>
      </c>
      <c r="FF456" s="14">
        <f>INDEX(属性投放!$BP$6:$BP$85,(卡牌属性!$DU456-2)*20+卡牌属性!$DV456)</f>
        <v>350</v>
      </c>
      <c r="FG456" s="14">
        <f>INDEX(属性投放!$BP$6:$BP$85,(卡牌属性!$DU456-2)*20+卡牌属性!$DV456)</f>
        <v>350</v>
      </c>
      <c r="FH456" s="14">
        <f>INDEX(属性投放!$BP$6:$BP$85,(卡牌属性!$DU456-2)*20+卡牌属性!$DV456)</f>
        <v>350</v>
      </c>
      <c r="FI456" s="14">
        <f>INDEX(属性投放!$BP$6:$BP$85,(卡牌属性!$DU456-2)*20+卡牌属性!$DV456)</f>
        <v>350</v>
      </c>
      <c r="FJ456" s="14">
        <f>INDEX(属性投放!$BP$6:$BP$85,(卡牌属性!$DU456-2)*20+卡牌属性!$DV456)</f>
        <v>350</v>
      </c>
      <c r="FK456" s="14">
        <f>INDEX(属性投放!$BQ$6:$BQ$85,(卡牌属性!$DU456-2)*20+卡牌属性!$DV456)</f>
        <v>175</v>
      </c>
      <c r="FL456" s="14">
        <f>INDEX(属性投放!$BQ$6:$BQ$85,(卡牌属性!$DU456-2)*20+卡牌属性!$DV456)</f>
        <v>175</v>
      </c>
      <c r="FM456" s="14">
        <f>INDEX(属性投放!$BQ$6:$BQ$85,(卡牌属性!$DU456-2)*20+卡牌属性!$DV456)</f>
        <v>175</v>
      </c>
      <c r="FN456" s="14">
        <f>INDEX(属性投放!$BQ$6:$BQ$85,(卡牌属性!$DU456-2)*20+卡牌属性!$DV456)</f>
        <v>175</v>
      </c>
      <c r="FO456" s="14">
        <f>INDEX(属性投放!$BQ$6:$BQ$85,(卡牌属性!$DU456-2)*20+卡牌属性!$DV456)</f>
        <v>175</v>
      </c>
      <c r="FP456" s="14">
        <f>INDEX(属性投放!$BR$6:$BR$85,(卡牌属性!$DU456-2)*20+卡牌属性!$DV456)</f>
        <v>3500</v>
      </c>
      <c r="FQ456" s="14">
        <f>INDEX(属性投放!$BR$6:$BR$85,(卡牌属性!$DU456-2)*20+卡牌属性!$DV456)</f>
        <v>3500</v>
      </c>
      <c r="FR456" s="14">
        <f>INDEX(属性投放!$BR$6:$BR$85,(卡牌属性!$DU456-2)*20+卡牌属性!$DV456)</f>
        <v>3500</v>
      </c>
      <c r="FS456" s="14">
        <f>INDEX(属性投放!$BR$6:$BR$85,(卡牌属性!$DU456-2)*20+卡牌属性!$DV456)</f>
        <v>3500</v>
      </c>
      <c r="FT456" s="14">
        <f>INDEX(属性投放!$BR$6:$BR$85,(卡牌属性!$DU456-2)*20+卡牌属性!$DV456)</f>
        <v>3500</v>
      </c>
    </row>
    <row r="457" spans="31:176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820"/>
        <v>23</v>
      </c>
      <c r="BW457" s="14">
        <f t="shared" si="821"/>
        <v>2</v>
      </c>
      <c r="BX457" s="14">
        <f t="shared" si="822"/>
        <v>1102023</v>
      </c>
      <c r="BY457" s="14" t="str">
        <f t="shared" si="823"/>
        <v>异邦刀客13突</v>
      </c>
      <c r="BZ457" s="25" t="s">
        <v>162</v>
      </c>
      <c r="CA457" s="14">
        <v>15</v>
      </c>
      <c r="CB457" s="14">
        <f t="shared" si="824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674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674</v>
      </c>
      <c r="CN457" s="14">
        <f>INDEX(属性投放!$BD$6:$BD$85,(BW457-2)*20+CB457)</f>
        <v>150</v>
      </c>
      <c r="CQ457" s="13">
        <v>453</v>
      </c>
      <c r="CR457" s="13">
        <f t="shared" si="826"/>
        <v>9</v>
      </c>
      <c r="CS457" s="13">
        <f t="shared" si="827"/>
        <v>37</v>
      </c>
      <c r="CT457" s="14">
        <f t="shared" si="828"/>
        <v>3</v>
      </c>
      <c r="CU457" s="14">
        <f t="shared" si="829"/>
        <v>1102009</v>
      </c>
      <c r="CV457" s="14" t="str">
        <f>INDEX($O$6:$O$36,CR457)&amp;"-"&amp;INDEX(属性投放!$AB$7:$AB$36,CX457)&amp;"-魂火-"&amp;CZ457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701</v>
      </c>
      <c r="CZ457" s="14">
        <f>INDEX(属性投放!$AM$7:$AM$58,CS457)</f>
        <v>1</v>
      </c>
      <c r="DA457" s="14">
        <f t="shared" si="825"/>
        <v>37</v>
      </c>
      <c r="DB457" s="14">
        <f>INDEX(属性投放!$AN$7:$AN$58,DA457)</f>
        <v>112</v>
      </c>
      <c r="DC457" s="14" t="s">
        <v>702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703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704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14">
        <f t="shared" si="800"/>
        <v>1102023</v>
      </c>
      <c r="DQ457" s="14" t="str">
        <f t="shared" si="801"/>
        <v>异邦刀客13突</v>
      </c>
      <c r="DR457" s="14">
        <f t="shared" si="830"/>
        <v>4</v>
      </c>
      <c r="DS457" s="14">
        <f t="shared" si="831"/>
        <v>3</v>
      </c>
      <c r="DT457" s="14">
        <f t="shared" si="832"/>
        <v>3</v>
      </c>
      <c r="DU457" s="14">
        <f t="shared" si="802"/>
        <v>2</v>
      </c>
      <c r="DV457" s="14">
        <f t="shared" si="803"/>
        <v>13</v>
      </c>
      <c r="DW457" s="14">
        <f t="shared" si="804"/>
        <v>13</v>
      </c>
      <c r="DX457" s="14">
        <f>INDEX(属性投放!$AW$6:$AW$85,(卡牌属性!DU457-2)*20+卡牌属性!DV457)</f>
        <v>8</v>
      </c>
      <c r="DY457" s="14">
        <f>INDEX(属性投放!BP$6:BP$85,卡牌属性!$DW457)</f>
        <v>350</v>
      </c>
      <c r="DZ457" s="14">
        <f>INDEX(属性投放!BQ$6:BQ$85,卡牌属性!$DW457)</f>
        <v>175</v>
      </c>
      <c r="EA457" s="14">
        <f>INDEX(属性投放!BR$6:BR$85,卡牌属性!$DW457)</f>
        <v>3500</v>
      </c>
      <c r="EB457" s="14">
        <f t="shared" si="805"/>
        <v>2480</v>
      </c>
      <c r="EC457" s="14">
        <f t="shared" si="806"/>
        <v>2761</v>
      </c>
      <c r="ED457" s="14">
        <f t="shared" si="807"/>
        <v>2921</v>
      </c>
      <c r="EE457" s="14">
        <f t="shared" si="808"/>
        <v>2921</v>
      </c>
      <c r="EF457" s="14">
        <f t="shared" si="809"/>
        <v>3553</v>
      </c>
      <c r="EG457" s="14">
        <f t="shared" si="810"/>
        <v>1105</v>
      </c>
      <c r="EH457" s="14">
        <f t="shared" si="811"/>
        <v>1214</v>
      </c>
      <c r="EI457" s="14">
        <f t="shared" si="812"/>
        <v>1214</v>
      </c>
      <c r="EJ457" s="14">
        <f t="shared" si="813"/>
        <v>1345</v>
      </c>
      <c r="EK457" s="14">
        <f t="shared" si="814"/>
        <v>1418</v>
      </c>
      <c r="EL457" s="14">
        <f t="shared" si="815"/>
        <v>21950</v>
      </c>
      <c r="EM457" s="14">
        <f t="shared" si="816"/>
        <v>23900</v>
      </c>
      <c r="EN457" s="14">
        <f t="shared" si="817"/>
        <v>23900</v>
      </c>
      <c r="EO457" s="14">
        <f t="shared" si="818"/>
        <v>26510</v>
      </c>
      <c r="EP457" s="14">
        <f t="shared" si="819"/>
        <v>27910</v>
      </c>
      <c r="EQ457" s="14">
        <f>INDEX(属性偏向!$T$4:$T$243,(卡牌属性!$DR457-1+EQ$3)*20+卡牌属性!$DV457)</f>
        <v>20</v>
      </c>
      <c r="ER457" s="14">
        <f>INDEX(属性偏向!$T$4:$T$243,(卡牌属性!$DR457-1+ER$3)*20+卡牌属性!$DV457)</f>
        <v>25</v>
      </c>
      <c r="ES457" s="14">
        <f>INDEX(属性偏向!$T$4:$T$243,(卡牌属性!$DR457-1+ES$3)*20+卡牌属性!$DV457)</f>
        <v>26</v>
      </c>
      <c r="ET457" s="14">
        <f>INDEX(属性偏向!$T$4:$T$243,(卡牌属性!$DR457-1+ET$3)*20+卡牌属性!$DV457)</f>
        <v>26</v>
      </c>
      <c r="EU457" s="14">
        <f>INDEX(属性偏向!$T$4:$T$243,(卡牌属性!$DR457-1+EU$3)*20+卡牌属性!$DV457)</f>
        <v>40</v>
      </c>
      <c r="EV457" s="14">
        <f>INDEX(属性偏向!$U$4:$U$243,(卡牌属性!$DS457-1+EV$3)*20+卡牌属性!$DV457)</f>
        <v>8</v>
      </c>
      <c r="EW457" s="14">
        <f>INDEX(属性偏向!$U$4:$U$243,(卡牌属性!$DS457-1+EW$3)*20+卡牌属性!$DV457)</f>
        <v>10</v>
      </c>
      <c r="EX457" s="14">
        <f>INDEX(属性偏向!$U$4:$U$243,(卡牌属性!$DS457-1+EX$3)*20+卡牌属性!$DV457)</f>
        <v>10</v>
      </c>
      <c r="EY457" s="14">
        <f>INDEX(属性偏向!$U$4:$U$243,(卡牌属性!$DS457-1+EY$3)*20+卡牌属性!$DV457)</f>
        <v>13</v>
      </c>
      <c r="EZ457" s="14">
        <f>INDEX(属性偏向!$U$4:$U$243,(卡牌属性!$DS457-1+EZ$3)*20+卡牌属性!$DV457)</f>
        <v>13</v>
      </c>
      <c r="FA457" s="14">
        <f>INDEX(属性偏向!$V$4:$V$243,(卡牌属性!$DT457-1+FA$3)*20+卡牌属性!$DV457)</f>
        <v>150</v>
      </c>
      <c r="FB457" s="14">
        <f>INDEX(属性偏向!$V$4:$V$243,(卡牌属性!$DT457-1+FB$3)*20+卡牌属性!$DV457)</f>
        <v>200</v>
      </c>
      <c r="FC457" s="14">
        <f>INDEX(属性偏向!$V$4:$V$243,(卡牌属性!$DT457-1+FC$3)*20+卡牌属性!$DV457)</f>
        <v>200</v>
      </c>
      <c r="FD457" s="14">
        <f>INDEX(属性偏向!$V$4:$V$243,(卡牌属性!$DT457-1+FD$3)*20+卡牌属性!$DV457)</f>
        <v>250</v>
      </c>
      <c r="FE457" s="14">
        <f>INDEX(属性偏向!$V$4:$V$243,(卡牌属性!$DT457-1+FE$3)*20+卡牌属性!$DV457)</f>
        <v>260</v>
      </c>
      <c r="FF457" s="14">
        <f>INDEX(属性投放!$BP$6:$BP$85,(卡牌属性!$DU457-2)*20+卡牌属性!$DV457)</f>
        <v>350</v>
      </c>
      <c r="FG457" s="14">
        <f>INDEX(属性投放!$BP$6:$BP$85,(卡牌属性!$DU457-2)*20+卡牌属性!$DV457)</f>
        <v>350</v>
      </c>
      <c r="FH457" s="14">
        <f>INDEX(属性投放!$BP$6:$BP$85,(卡牌属性!$DU457-2)*20+卡牌属性!$DV457)</f>
        <v>350</v>
      </c>
      <c r="FI457" s="14">
        <f>INDEX(属性投放!$BP$6:$BP$85,(卡牌属性!$DU457-2)*20+卡牌属性!$DV457)</f>
        <v>350</v>
      </c>
      <c r="FJ457" s="14">
        <f>INDEX(属性投放!$BP$6:$BP$85,(卡牌属性!$DU457-2)*20+卡牌属性!$DV457)</f>
        <v>350</v>
      </c>
      <c r="FK457" s="14">
        <f>INDEX(属性投放!$BQ$6:$BQ$85,(卡牌属性!$DU457-2)*20+卡牌属性!$DV457)</f>
        <v>175</v>
      </c>
      <c r="FL457" s="14">
        <f>INDEX(属性投放!$BQ$6:$BQ$85,(卡牌属性!$DU457-2)*20+卡牌属性!$DV457)</f>
        <v>175</v>
      </c>
      <c r="FM457" s="14">
        <f>INDEX(属性投放!$BQ$6:$BQ$85,(卡牌属性!$DU457-2)*20+卡牌属性!$DV457)</f>
        <v>175</v>
      </c>
      <c r="FN457" s="14">
        <f>INDEX(属性投放!$BQ$6:$BQ$85,(卡牌属性!$DU457-2)*20+卡牌属性!$DV457)</f>
        <v>175</v>
      </c>
      <c r="FO457" s="14">
        <f>INDEX(属性投放!$BQ$6:$BQ$85,(卡牌属性!$DU457-2)*20+卡牌属性!$DV457)</f>
        <v>175</v>
      </c>
      <c r="FP457" s="14">
        <f>INDEX(属性投放!$BR$6:$BR$85,(卡牌属性!$DU457-2)*20+卡牌属性!$DV457)</f>
        <v>3500</v>
      </c>
      <c r="FQ457" s="14">
        <f>INDEX(属性投放!$BR$6:$BR$85,(卡牌属性!$DU457-2)*20+卡牌属性!$DV457)</f>
        <v>3500</v>
      </c>
      <c r="FR457" s="14">
        <f>INDEX(属性投放!$BR$6:$BR$85,(卡牌属性!$DU457-2)*20+卡牌属性!$DV457)</f>
        <v>3500</v>
      </c>
      <c r="FS457" s="14">
        <f>INDEX(属性投放!$BR$6:$BR$85,(卡牌属性!$DU457-2)*20+卡牌属性!$DV457)</f>
        <v>3500</v>
      </c>
      <c r="FT457" s="14">
        <f>INDEX(属性投放!$BR$6:$BR$85,(卡牌属性!$DU457-2)*20+卡牌属性!$DV457)</f>
        <v>3500</v>
      </c>
    </row>
    <row r="458" spans="31:176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820"/>
        <v>23</v>
      </c>
      <c r="BW458" s="14">
        <f t="shared" si="821"/>
        <v>2</v>
      </c>
      <c r="BX458" s="14">
        <f t="shared" si="822"/>
        <v>1102023</v>
      </c>
      <c r="BY458" s="14" t="str">
        <f t="shared" si="823"/>
        <v>异邦刀客14突</v>
      </c>
      <c r="BZ458" s="25" t="s">
        <v>162</v>
      </c>
      <c r="CA458" s="14">
        <v>16</v>
      </c>
      <c r="CB458" s="14">
        <f t="shared" si="824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674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674</v>
      </c>
      <c r="CN458" s="14">
        <f>INDEX(属性投放!$BD$6:$BD$85,(BW458-2)*20+CB458)</f>
        <v>150</v>
      </c>
      <c r="CQ458" s="13">
        <v>454</v>
      </c>
      <c r="CR458" s="13">
        <f t="shared" si="826"/>
        <v>9</v>
      </c>
      <c r="CS458" s="13">
        <f t="shared" si="827"/>
        <v>38</v>
      </c>
      <c r="CT458" s="14">
        <f t="shared" si="828"/>
        <v>3</v>
      </c>
      <c r="CU458" s="14">
        <f t="shared" si="829"/>
        <v>1102009</v>
      </c>
      <c r="CV458" s="14" t="str">
        <f>INDEX($O$6:$O$36,CR458)&amp;"-"&amp;INDEX(属性投放!$AB$7:$AB$36,CX458)&amp;"-魂火-"&amp;CZ458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701</v>
      </c>
      <c r="CZ458" s="14">
        <f>INDEX(属性投放!$AM$7:$AM$58,CS458)</f>
        <v>2</v>
      </c>
      <c r="DA458" s="14">
        <f t="shared" si="825"/>
        <v>38</v>
      </c>
      <c r="DB458" s="14">
        <f>INDEX(属性投放!$AN$7:$AN$58,DA458)</f>
        <v>115</v>
      </c>
      <c r="DC458" s="14" t="s">
        <v>702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703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704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14">
        <f t="shared" si="800"/>
        <v>1102023</v>
      </c>
      <c r="DQ458" s="14" t="str">
        <f t="shared" si="801"/>
        <v>异邦刀客14突</v>
      </c>
      <c r="DR458" s="14">
        <f t="shared" si="830"/>
        <v>4</v>
      </c>
      <c r="DS458" s="14">
        <f t="shared" si="831"/>
        <v>3</v>
      </c>
      <c r="DT458" s="14">
        <f t="shared" si="832"/>
        <v>3</v>
      </c>
      <c r="DU458" s="14">
        <f t="shared" si="802"/>
        <v>2</v>
      </c>
      <c r="DV458" s="14">
        <f t="shared" si="803"/>
        <v>14</v>
      </c>
      <c r="DW458" s="14">
        <f t="shared" si="804"/>
        <v>14</v>
      </c>
      <c r="DX458" s="14">
        <f>INDEX(属性投放!$AW$6:$AW$85,(卡牌属性!DU458-2)*20+卡牌属性!DV458)</f>
        <v>7</v>
      </c>
      <c r="DY458" s="14">
        <f>INDEX(属性投放!BP$6:BP$85,卡牌属性!$DW458)</f>
        <v>400</v>
      </c>
      <c r="DZ458" s="14">
        <f>INDEX(属性投放!BQ$6:BQ$85,卡牌属性!$DW458)</f>
        <v>200</v>
      </c>
      <c r="EA458" s="14">
        <f>INDEX(属性投放!BR$6:BR$85,卡牌属性!$DW458)</f>
        <v>4000</v>
      </c>
      <c r="EB458" s="14">
        <f t="shared" si="805"/>
        <v>2990</v>
      </c>
      <c r="EC458" s="14">
        <f t="shared" si="806"/>
        <v>3311</v>
      </c>
      <c r="ED458" s="14">
        <f t="shared" si="807"/>
        <v>3479</v>
      </c>
      <c r="EE458" s="14">
        <f t="shared" si="808"/>
        <v>3479</v>
      </c>
      <c r="EF458" s="14">
        <f t="shared" si="809"/>
        <v>4223</v>
      </c>
      <c r="EG458" s="14">
        <f t="shared" si="810"/>
        <v>1344</v>
      </c>
      <c r="EH458" s="14">
        <f t="shared" si="811"/>
        <v>1469</v>
      </c>
      <c r="EI458" s="14">
        <f t="shared" si="812"/>
        <v>1469</v>
      </c>
      <c r="EJ458" s="14">
        <f t="shared" si="813"/>
        <v>1624</v>
      </c>
      <c r="EK458" s="14">
        <f t="shared" si="814"/>
        <v>1697</v>
      </c>
      <c r="EL458" s="14">
        <f t="shared" si="815"/>
        <v>26650</v>
      </c>
      <c r="EM458" s="14">
        <f t="shared" si="816"/>
        <v>29000</v>
      </c>
      <c r="EN458" s="14">
        <f t="shared" si="817"/>
        <v>29000</v>
      </c>
      <c r="EO458" s="14">
        <f t="shared" si="818"/>
        <v>32010</v>
      </c>
      <c r="EP458" s="14">
        <f t="shared" si="819"/>
        <v>33490</v>
      </c>
      <c r="EQ458" s="14">
        <f>INDEX(属性偏向!$T$4:$T$243,(卡牌属性!$DR458-1+EQ$3)*20+卡牌属性!$DV458)</f>
        <v>20</v>
      </c>
      <c r="ER458" s="14">
        <f>INDEX(属性偏向!$T$4:$T$243,(卡牌属性!$DR458-1+ER$3)*20+卡牌属性!$DV458)</f>
        <v>25</v>
      </c>
      <c r="ES458" s="14">
        <f>INDEX(属性偏向!$T$4:$T$243,(卡牌属性!$DR458-1+ES$3)*20+卡牌属性!$DV458)</f>
        <v>26</v>
      </c>
      <c r="ET458" s="14">
        <f>INDEX(属性偏向!$T$4:$T$243,(卡牌属性!$DR458-1+ET$3)*20+卡牌属性!$DV458)</f>
        <v>26</v>
      </c>
      <c r="EU458" s="14">
        <f>INDEX(属性偏向!$T$4:$T$243,(卡牌属性!$DR458-1+EU$3)*20+卡牌属性!$DV458)</f>
        <v>40</v>
      </c>
      <c r="EV458" s="14">
        <f>INDEX(属性偏向!$U$4:$U$243,(卡牌属性!$DS458-1+EV$3)*20+卡牌属性!$DV458)</f>
        <v>8</v>
      </c>
      <c r="EW458" s="14">
        <f>INDEX(属性偏向!$U$4:$U$243,(卡牌属性!$DS458-1+EW$3)*20+卡牌属性!$DV458)</f>
        <v>10</v>
      </c>
      <c r="EX458" s="14">
        <f>INDEX(属性偏向!$U$4:$U$243,(卡牌属性!$DS458-1+EX$3)*20+卡牌属性!$DV458)</f>
        <v>10</v>
      </c>
      <c r="EY458" s="14">
        <f>INDEX(属性偏向!$U$4:$U$243,(卡牌属性!$DS458-1+EY$3)*20+卡牌属性!$DV458)</f>
        <v>13</v>
      </c>
      <c r="EZ458" s="14">
        <f>INDEX(属性偏向!$U$4:$U$243,(卡牌属性!$DS458-1+EZ$3)*20+卡牌属性!$DV458)</f>
        <v>13</v>
      </c>
      <c r="FA458" s="14">
        <f>INDEX(属性偏向!$V$4:$V$243,(卡牌属性!$DT458-1+FA$3)*20+卡牌属性!$DV458)</f>
        <v>150</v>
      </c>
      <c r="FB458" s="14">
        <f>INDEX(属性偏向!$V$4:$V$243,(卡牌属性!$DT458-1+FB$3)*20+卡牌属性!$DV458)</f>
        <v>200</v>
      </c>
      <c r="FC458" s="14">
        <f>INDEX(属性偏向!$V$4:$V$243,(卡牌属性!$DT458-1+FC$3)*20+卡牌属性!$DV458)</f>
        <v>200</v>
      </c>
      <c r="FD458" s="14">
        <f>INDEX(属性偏向!$V$4:$V$243,(卡牌属性!$DT458-1+FD$3)*20+卡牌属性!$DV458)</f>
        <v>250</v>
      </c>
      <c r="FE458" s="14">
        <f>INDEX(属性偏向!$V$4:$V$243,(卡牌属性!$DT458-1+FE$3)*20+卡牌属性!$DV458)</f>
        <v>260</v>
      </c>
      <c r="FF458" s="14">
        <f>INDEX(属性投放!$BP$6:$BP$85,(卡牌属性!$DU458-2)*20+卡牌属性!$DV458)</f>
        <v>400</v>
      </c>
      <c r="FG458" s="14">
        <f>INDEX(属性投放!$BP$6:$BP$85,(卡牌属性!$DU458-2)*20+卡牌属性!$DV458)</f>
        <v>400</v>
      </c>
      <c r="FH458" s="14">
        <f>INDEX(属性投放!$BP$6:$BP$85,(卡牌属性!$DU458-2)*20+卡牌属性!$DV458)</f>
        <v>400</v>
      </c>
      <c r="FI458" s="14">
        <f>INDEX(属性投放!$BP$6:$BP$85,(卡牌属性!$DU458-2)*20+卡牌属性!$DV458)</f>
        <v>400</v>
      </c>
      <c r="FJ458" s="14">
        <f>INDEX(属性投放!$BP$6:$BP$85,(卡牌属性!$DU458-2)*20+卡牌属性!$DV458)</f>
        <v>400</v>
      </c>
      <c r="FK458" s="14">
        <f>INDEX(属性投放!$BQ$6:$BQ$85,(卡牌属性!$DU458-2)*20+卡牌属性!$DV458)</f>
        <v>200</v>
      </c>
      <c r="FL458" s="14">
        <f>INDEX(属性投放!$BQ$6:$BQ$85,(卡牌属性!$DU458-2)*20+卡牌属性!$DV458)</f>
        <v>200</v>
      </c>
      <c r="FM458" s="14">
        <f>INDEX(属性投放!$BQ$6:$BQ$85,(卡牌属性!$DU458-2)*20+卡牌属性!$DV458)</f>
        <v>200</v>
      </c>
      <c r="FN458" s="14">
        <f>INDEX(属性投放!$BQ$6:$BQ$85,(卡牌属性!$DU458-2)*20+卡牌属性!$DV458)</f>
        <v>200</v>
      </c>
      <c r="FO458" s="14">
        <f>INDEX(属性投放!$BQ$6:$BQ$85,(卡牌属性!$DU458-2)*20+卡牌属性!$DV458)</f>
        <v>200</v>
      </c>
      <c r="FP458" s="14">
        <f>INDEX(属性投放!$BR$6:$BR$85,(卡牌属性!$DU458-2)*20+卡牌属性!$DV458)</f>
        <v>4000</v>
      </c>
      <c r="FQ458" s="14">
        <f>INDEX(属性投放!$BR$6:$BR$85,(卡牌属性!$DU458-2)*20+卡牌属性!$DV458)</f>
        <v>4000</v>
      </c>
      <c r="FR458" s="14">
        <f>INDEX(属性投放!$BR$6:$BR$85,(卡牌属性!$DU458-2)*20+卡牌属性!$DV458)</f>
        <v>4000</v>
      </c>
      <c r="FS458" s="14">
        <f>INDEX(属性投放!$BR$6:$BR$85,(卡牌属性!$DU458-2)*20+卡牌属性!$DV458)</f>
        <v>4000</v>
      </c>
      <c r="FT458" s="14">
        <f>INDEX(属性投放!$BR$6:$BR$85,(卡牌属性!$DU458-2)*20+卡牌属性!$DV458)</f>
        <v>4000</v>
      </c>
    </row>
    <row r="459" spans="31:176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820"/>
        <v>23</v>
      </c>
      <c r="BW459" s="14">
        <f t="shared" si="821"/>
        <v>2</v>
      </c>
      <c r="BX459" s="14">
        <f t="shared" si="822"/>
        <v>1102023</v>
      </c>
      <c r="BY459" s="14" t="str">
        <f t="shared" si="823"/>
        <v>异邦刀客15突</v>
      </c>
      <c r="BZ459" s="25" t="s">
        <v>162</v>
      </c>
      <c r="CA459" s="14">
        <v>17</v>
      </c>
      <c r="CB459" s="14">
        <f t="shared" si="824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674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674</v>
      </c>
      <c r="CN459" s="14">
        <f>INDEX(属性投放!$BD$6:$BD$85,(BW459-2)*20+CB459)</f>
        <v>150</v>
      </c>
      <c r="CQ459" s="13">
        <v>455</v>
      </c>
      <c r="CR459" s="13">
        <f t="shared" si="826"/>
        <v>9</v>
      </c>
      <c r="CS459" s="13">
        <f t="shared" si="827"/>
        <v>39</v>
      </c>
      <c r="CT459" s="14">
        <f t="shared" si="828"/>
        <v>3</v>
      </c>
      <c r="CU459" s="14">
        <f t="shared" si="829"/>
        <v>1102009</v>
      </c>
      <c r="CV459" s="14" t="str">
        <f>INDEX($O$6:$O$36,CR459)&amp;"-"&amp;INDEX(属性投放!$AB$7:$AB$36,CX459)&amp;"-魂火-"&amp;CZ459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701</v>
      </c>
      <c r="CZ459" s="14">
        <f>INDEX(属性投放!$AM$7:$AM$58,CS459)</f>
        <v>3</v>
      </c>
      <c r="DA459" s="14">
        <f t="shared" si="825"/>
        <v>39</v>
      </c>
      <c r="DB459" s="14">
        <f>INDEX(属性投放!$AN$7:$AN$58,DA459)</f>
        <v>117</v>
      </c>
      <c r="DC459" s="14" t="s">
        <v>702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703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704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14">
        <f t="shared" si="800"/>
        <v>1102023</v>
      </c>
      <c r="DQ459" s="14" t="str">
        <f t="shared" si="801"/>
        <v>异邦刀客15突</v>
      </c>
      <c r="DR459" s="14">
        <f t="shared" si="830"/>
        <v>4</v>
      </c>
      <c r="DS459" s="14">
        <f t="shared" si="831"/>
        <v>3</v>
      </c>
      <c r="DT459" s="14">
        <f t="shared" si="832"/>
        <v>3</v>
      </c>
      <c r="DU459" s="14">
        <f t="shared" si="802"/>
        <v>2</v>
      </c>
      <c r="DV459" s="14">
        <f t="shared" si="803"/>
        <v>15</v>
      </c>
      <c r="DW459" s="14">
        <f t="shared" si="804"/>
        <v>15</v>
      </c>
      <c r="DX459" s="14">
        <f>INDEX(属性投放!$AW$6:$AW$85,(卡牌属性!DU459-2)*20+卡牌属性!DV459)</f>
        <v>8</v>
      </c>
      <c r="DY459" s="14">
        <f>INDEX(属性投放!BP$6:BP$85,卡牌属性!$DW459)</f>
        <v>700</v>
      </c>
      <c r="DZ459" s="14">
        <f>INDEX(属性投放!BQ$6:BQ$85,卡牌属性!$DW459)</f>
        <v>350</v>
      </c>
      <c r="EA459" s="14">
        <f>INDEX(属性投放!BR$6:BR$85,卡牌属性!$DW459)</f>
        <v>7000</v>
      </c>
      <c r="EB459" s="14">
        <f t="shared" si="805"/>
        <v>3530</v>
      </c>
      <c r="EC459" s="14">
        <f t="shared" si="806"/>
        <v>3886</v>
      </c>
      <c r="ED459" s="14">
        <f t="shared" si="807"/>
        <v>4061</v>
      </c>
      <c r="EE459" s="14">
        <f t="shared" si="808"/>
        <v>4061</v>
      </c>
      <c r="EF459" s="14">
        <f t="shared" si="809"/>
        <v>4903</v>
      </c>
      <c r="EG459" s="14">
        <f t="shared" si="810"/>
        <v>1600</v>
      </c>
      <c r="EH459" s="14">
        <f t="shared" si="811"/>
        <v>1739</v>
      </c>
      <c r="EI459" s="14">
        <f t="shared" si="812"/>
        <v>1739</v>
      </c>
      <c r="EJ459" s="14">
        <f t="shared" si="813"/>
        <v>1915</v>
      </c>
      <c r="EK459" s="14">
        <f t="shared" si="814"/>
        <v>1988</v>
      </c>
      <c r="EL459" s="14">
        <f t="shared" si="815"/>
        <v>31700</v>
      </c>
      <c r="EM459" s="14">
        <f t="shared" si="816"/>
        <v>34400</v>
      </c>
      <c r="EN459" s="14">
        <f t="shared" si="817"/>
        <v>34400</v>
      </c>
      <c r="EO459" s="14">
        <f t="shared" si="818"/>
        <v>37760</v>
      </c>
      <c r="EP459" s="14">
        <f t="shared" si="819"/>
        <v>39310</v>
      </c>
      <c r="EQ459" s="14">
        <f>INDEX(属性偏向!$T$4:$T$243,(卡牌属性!$DR459-1+EQ$3)*20+卡牌属性!$DV459)</f>
        <v>20</v>
      </c>
      <c r="ER459" s="14">
        <f>INDEX(属性偏向!$T$4:$T$243,(卡牌属性!$DR459-1+ER$3)*20+卡牌属性!$DV459)</f>
        <v>25</v>
      </c>
      <c r="ES459" s="14">
        <f>INDEX(属性偏向!$T$4:$T$243,(卡牌属性!$DR459-1+ES$3)*20+卡牌属性!$DV459)</f>
        <v>26</v>
      </c>
      <c r="ET459" s="14">
        <f>INDEX(属性偏向!$T$4:$T$243,(卡牌属性!$DR459-1+ET$3)*20+卡牌属性!$DV459)</f>
        <v>26</v>
      </c>
      <c r="EU459" s="14">
        <f>INDEX(属性偏向!$T$4:$T$243,(卡牌属性!$DR459-1+EU$3)*20+卡牌属性!$DV459)</f>
        <v>40</v>
      </c>
      <c r="EV459" s="14">
        <f>INDEX(属性偏向!$U$4:$U$243,(卡牌属性!$DS459-1+EV$3)*20+卡牌属性!$DV459)</f>
        <v>8</v>
      </c>
      <c r="EW459" s="14">
        <f>INDEX(属性偏向!$U$4:$U$243,(卡牌属性!$DS459-1+EW$3)*20+卡牌属性!$DV459)</f>
        <v>10</v>
      </c>
      <c r="EX459" s="14">
        <f>INDEX(属性偏向!$U$4:$U$243,(卡牌属性!$DS459-1+EX$3)*20+卡牌属性!$DV459)</f>
        <v>10</v>
      </c>
      <c r="EY459" s="14">
        <f>INDEX(属性偏向!$U$4:$U$243,(卡牌属性!$DS459-1+EY$3)*20+卡牌属性!$DV459)</f>
        <v>13</v>
      </c>
      <c r="EZ459" s="14">
        <f>INDEX(属性偏向!$U$4:$U$243,(卡牌属性!$DS459-1+EZ$3)*20+卡牌属性!$DV459)</f>
        <v>13</v>
      </c>
      <c r="FA459" s="14">
        <f>INDEX(属性偏向!$V$4:$V$243,(卡牌属性!$DT459-1+FA$3)*20+卡牌属性!$DV459)</f>
        <v>150</v>
      </c>
      <c r="FB459" s="14">
        <f>INDEX(属性偏向!$V$4:$V$243,(卡牌属性!$DT459-1+FB$3)*20+卡牌属性!$DV459)</f>
        <v>200</v>
      </c>
      <c r="FC459" s="14">
        <f>INDEX(属性偏向!$V$4:$V$243,(卡牌属性!$DT459-1+FC$3)*20+卡牌属性!$DV459)</f>
        <v>200</v>
      </c>
      <c r="FD459" s="14">
        <f>INDEX(属性偏向!$V$4:$V$243,(卡牌属性!$DT459-1+FD$3)*20+卡牌属性!$DV459)</f>
        <v>250</v>
      </c>
      <c r="FE459" s="14">
        <f>INDEX(属性偏向!$V$4:$V$243,(卡牌属性!$DT459-1+FE$3)*20+卡牌属性!$DV459)</f>
        <v>260</v>
      </c>
      <c r="FF459" s="14">
        <f>INDEX(属性投放!$BP$6:$BP$85,(卡牌属性!$DU459-2)*20+卡牌属性!$DV459)</f>
        <v>700</v>
      </c>
      <c r="FG459" s="14">
        <f>INDEX(属性投放!$BP$6:$BP$85,(卡牌属性!$DU459-2)*20+卡牌属性!$DV459)</f>
        <v>700</v>
      </c>
      <c r="FH459" s="14">
        <f>INDEX(属性投放!$BP$6:$BP$85,(卡牌属性!$DU459-2)*20+卡牌属性!$DV459)</f>
        <v>700</v>
      </c>
      <c r="FI459" s="14">
        <f>INDEX(属性投放!$BP$6:$BP$85,(卡牌属性!$DU459-2)*20+卡牌属性!$DV459)</f>
        <v>700</v>
      </c>
      <c r="FJ459" s="14">
        <f>INDEX(属性投放!$BP$6:$BP$85,(卡牌属性!$DU459-2)*20+卡牌属性!$DV459)</f>
        <v>700</v>
      </c>
      <c r="FK459" s="14">
        <f>INDEX(属性投放!$BQ$6:$BQ$85,(卡牌属性!$DU459-2)*20+卡牌属性!$DV459)</f>
        <v>350</v>
      </c>
      <c r="FL459" s="14">
        <f>INDEX(属性投放!$BQ$6:$BQ$85,(卡牌属性!$DU459-2)*20+卡牌属性!$DV459)</f>
        <v>350</v>
      </c>
      <c r="FM459" s="14">
        <f>INDEX(属性投放!$BQ$6:$BQ$85,(卡牌属性!$DU459-2)*20+卡牌属性!$DV459)</f>
        <v>350</v>
      </c>
      <c r="FN459" s="14">
        <f>INDEX(属性投放!$BQ$6:$BQ$85,(卡牌属性!$DU459-2)*20+卡牌属性!$DV459)</f>
        <v>350</v>
      </c>
      <c r="FO459" s="14">
        <f>INDEX(属性投放!$BQ$6:$BQ$85,(卡牌属性!$DU459-2)*20+卡牌属性!$DV459)</f>
        <v>350</v>
      </c>
      <c r="FP459" s="14">
        <f>INDEX(属性投放!$BR$6:$BR$85,(卡牌属性!$DU459-2)*20+卡牌属性!$DV459)</f>
        <v>7000</v>
      </c>
      <c r="FQ459" s="14">
        <f>INDEX(属性投放!$BR$6:$BR$85,(卡牌属性!$DU459-2)*20+卡牌属性!$DV459)</f>
        <v>7000</v>
      </c>
      <c r="FR459" s="14">
        <f>INDEX(属性投放!$BR$6:$BR$85,(卡牌属性!$DU459-2)*20+卡牌属性!$DV459)</f>
        <v>7000</v>
      </c>
      <c r="FS459" s="14">
        <f>INDEX(属性投放!$BR$6:$BR$85,(卡牌属性!$DU459-2)*20+卡牌属性!$DV459)</f>
        <v>7000</v>
      </c>
      <c r="FT459" s="14">
        <f>INDEX(属性投放!$BR$6:$BR$85,(卡牌属性!$DU459-2)*20+卡牌属性!$DV459)</f>
        <v>7000</v>
      </c>
    </row>
    <row r="460" spans="31:176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820"/>
        <v>23</v>
      </c>
      <c r="BW460" s="14">
        <f t="shared" si="821"/>
        <v>2</v>
      </c>
      <c r="BX460" s="14">
        <f t="shared" si="822"/>
        <v>1102023</v>
      </c>
      <c r="BY460" s="14" t="str">
        <f t="shared" si="823"/>
        <v>异邦刀客16突</v>
      </c>
      <c r="BZ460" s="25" t="s">
        <v>162</v>
      </c>
      <c r="CA460" s="14">
        <v>18</v>
      </c>
      <c r="CB460" s="14">
        <f t="shared" si="824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674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674</v>
      </c>
      <c r="CN460" s="14">
        <f>INDEX(属性投放!$BD$6:$BD$85,(BW460-2)*20+CB460)</f>
        <v>200</v>
      </c>
      <c r="CQ460" s="13">
        <v>456</v>
      </c>
      <c r="CR460" s="13">
        <f t="shared" si="826"/>
        <v>9</v>
      </c>
      <c r="CS460" s="13">
        <f t="shared" si="827"/>
        <v>40</v>
      </c>
      <c r="CT460" s="14">
        <f t="shared" si="828"/>
        <v>3</v>
      </c>
      <c r="CU460" s="14">
        <f t="shared" si="829"/>
        <v>1102009</v>
      </c>
      <c r="CV460" s="14" t="str">
        <f>INDEX($O$6:$O$36,CR460)&amp;"-"&amp;INDEX(属性投放!$AB$7:$AB$36,CX460)&amp;"-魂火-"&amp;CZ460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701</v>
      </c>
      <c r="CZ460" s="14">
        <f>INDEX(属性投放!$AM$7:$AM$58,CS460)</f>
        <v>1</v>
      </c>
      <c r="DA460" s="14">
        <f t="shared" si="825"/>
        <v>40</v>
      </c>
      <c r="DB460" s="14">
        <f>INDEX(属性投放!$AN$7:$AN$58,DA460)</f>
        <v>120</v>
      </c>
      <c r="DC460" s="14" t="s">
        <v>702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703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704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14">
        <f t="shared" ref="DP460:DP501" si="833">BX460</f>
        <v>1102023</v>
      </c>
      <c r="DQ460" s="14" t="str">
        <f t="shared" ref="DQ460:DQ501" si="834">BY460</f>
        <v>异邦刀客16突</v>
      </c>
      <c r="DR460" s="14">
        <f t="shared" ref="DR460:DR501" si="835">INDEX(Y$6:Y$33,$BV460)</f>
        <v>4</v>
      </c>
      <c r="DS460" s="14">
        <f t="shared" ref="DS460:DS501" si="836">INDEX(Z$6:Z$33,$BV460)</f>
        <v>3</v>
      </c>
      <c r="DT460" s="14">
        <f t="shared" ref="DT460:DT501" si="837">INDEX(AA$6:AA$33,$BV460)</f>
        <v>3</v>
      </c>
      <c r="DU460" s="14">
        <f t="shared" ref="DU460:DU501" si="838">BW460</f>
        <v>2</v>
      </c>
      <c r="DV460" s="14">
        <f t="shared" ref="DV460:DV501" si="839">CB460</f>
        <v>16</v>
      </c>
      <c r="DW460" s="14">
        <f t="shared" ref="DW460:DW501" si="840">(DU460-2)*20+DV460</f>
        <v>16</v>
      </c>
      <c r="DX460" s="14">
        <f>INDEX(属性投放!$AW$6:$AW$85,(卡牌属性!DU460-2)*20+卡牌属性!DV460)</f>
        <v>7</v>
      </c>
      <c r="DY460" s="14">
        <f>INDEX(属性投放!BP$6:BP$85,卡牌属性!$DW460)</f>
        <v>700</v>
      </c>
      <c r="DZ460" s="14">
        <f>INDEX(属性投放!BQ$6:BQ$85,卡牌属性!$DW460)</f>
        <v>350</v>
      </c>
      <c r="EA460" s="14">
        <f>INDEX(属性投放!BR$6:BR$85,卡牌属性!$DW460)</f>
        <v>7000</v>
      </c>
      <c r="EB460" s="14">
        <f t="shared" si="805"/>
        <v>4390</v>
      </c>
      <c r="EC460" s="14">
        <f t="shared" si="806"/>
        <v>4786</v>
      </c>
      <c r="ED460" s="14">
        <f t="shared" si="807"/>
        <v>4969</v>
      </c>
      <c r="EE460" s="14">
        <f t="shared" si="808"/>
        <v>4969</v>
      </c>
      <c r="EF460" s="14">
        <f t="shared" si="809"/>
        <v>5923</v>
      </c>
      <c r="EG460" s="14">
        <f t="shared" si="810"/>
        <v>2014</v>
      </c>
      <c r="EH460" s="14">
        <f t="shared" si="811"/>
        <v>2169</v>
      </c>
      <c r="EI460" s="14">
        <f t="shared" si="812"/>
        <v>2169</v>
      </c>
      <c r="EJ460" s="14">
        <f t="shared" si="813"/>
        <v>2369</v>
      </c>
      <c r="EK460" s="14">
        <f t="shared" si="814"/>
        <v>2442</v>
      </c>
      <c r="EL460" s="14">
        <f t="shared" si="815"/>
        <v>39900</v>
      </c>
      <c r="EM460" s="14">
        <f t="shared" si="816"/>
        <v>43000</v>
      </c>
      <c r="EN460" s="14">
        <f t="shared" si="817"/>
        <v>43000</v>
      </c>
      <c r="EO460" s="14">
        <f t="shared" si="818"/>
        <v>46760</v>
      </c>
      <c r="EP460" s="14">
        <f t="shared" si="819"/>
        <v>48390</v>
      </c>
      <c r="EQ460" s="14">
        <f>INDEX(属性偏向!$T$4:$T$243,(卡牌属性!$DR460-1+EQ$3)*20+卡牌属性!$DV460)</f>
        <v>25</v>
      </c>
      <c r="ER460" s="14">
        <f>INDEX(属性偏向!$T$4:$T$243,(卡牌属性!$DR460-1+ER$3)*20+卡牌属性!$DV460)</f>
        <v>30</v>
      </c>
      <c r="ES460" s="14">
        <f>INDEX(属性偏向!$T$4:$T$243,(卡牌属性!$DR460-1+ES$3)*20+卡牌属性!$DV460)</f>
        <v>35</v>
      </c>
      <c r="ET460" s="14">
        <f>INDEX(属性偏向!$T$4:$T$243,(卡牌属性!$DR460-1+ET$3)*20+卡牌属性!$DV460)</f>
        <v>35</v>
      </c>
      <c r="EU460" s="14">
        <f>INDEX(属性偏向!$T$4:$T$243,(卡牌属性!$DR460-1+EU$3)*20+卡牌属性!$DV460)</f>
        <v>50</v>
      </c>
      <c r="EV460" s="14">
        <f>INDEX(属性偏向!$U$4:$U$243,(卡牌属性!$DS460-1+EV$3)*20+卡牌属性!$DV460)</f>
        <v>10</v>
      </c>
      <c r="EW460" s="14">
        <f>INDEX(属性偏向!$U$4:$U$243,(卡牌属性!$DS460-1+EW$3)*20+卡牌属性!$DV460)</f>
        <v>13</v>
      </c>
      <c r="EX460" s="14">
        <f>INDEX(属性偏向!$U$4:$U$243,(卡牌属性!$DS460-1+EX$3)*20+卡牌属性!$DV460)</f>
        <v>13</v>
      </c>
      <c r="EY460" s="14">
        <f>INDEX(属性偏向!$U$4:$U$243,(卡牌属性!$DS460-1+EY$3)*20+卡牌属性!$DV460)</f>
        <v>15</v>
      </c>
      <c r="EZ460" s="14">
        <f>INDEX(属性偏向!$U$4:$U$243,(卡牌属性!$DS460-1+EZ$3)*20+卡牌属性!$DV460)</f>
        <v>18</v>
      </c>
      <c r="FA460" s="14">
        <f>INDEX(属性偏向!$V$4:$V$243,(卡牌属性!$DT460-1+FA$3)*20+卡牌属性!$DV460)</f>
        <v>200</v>
      </c>
      <c r="FB460" s="14">
        <f>INDEX(属性偏向!$V$4:$V$243,(卡牌属性!$DT460-1+FB$3)*20+卡牌属性!$DV460)</f>
        <v>250</v>
      </c>
      <c r="FC460" s="14">
        <f>INDEX(属性偏向!$V$4:$V$243,(卡牌属性!$DT460-1+FC$3)*20+卡牌属性!$DV460)</f>
        <v>250</v>
      </c>
      <c r="FD460" s="14">
        <f>INDEX(属性偏向!$V$4:$V$243,(卡牌属性!$DT460-1+FD$3)*20+卡牌属性!$DV460)</f>
        <v>300</v>
      </c>
      <c r="FE460" s="14">
        <f>INDEX(属性偏向!$V$4:$V$243,(卡牌属性!$DT460-1+FE$3)*20+卡牌属性!$DV460)</f>
        <v>350</v>
      </c>
      <c r="FF460" s="14">
        <f>INDEX(属性投放!$BP$6:$BP$85,(卡牌属性!$DU460-2)*20+卡牌属性!$DV460)</f>
        <v>700</v>
      </c>
      <c r="FG460" s="14">
        <f>INDEX(属性投放!$BP$6:$BP$85,(卡牌属性!$DU460-2)*20+卡牌属性!$DV460)</f>
        <v>700</v>
      </c>
      <c r="FH460" s="14">
        <f>INDEX(属性投放!$BP$6:$BP$85,(卡牌属性!$DU460-2)*20+卡牌属性!$DV460)</f>
        <v>700</v>
      </c>
      <c r="FI460" s="14">
        <f>INDEX(属性投放!$BP$6:$BP$85,(卡牌属性!$DU460-2)*20+卡牌属性!$DV460)</f>
        <v>700</v>
      </c>
      <c r="FJ460" s="14">
        <f>INDEX(属性投放!$BP$6:$BP$85,(卡牌属性!$DU460-2)*20+卡牌属性!$DV460)</f>
        <v>700</v>
      </c>
      <c r="FK460" s="14">
        <f>INDEX(属性投放!$BQ$6:$BQ$85,(卡牌属性!$DU460-2)*20+卡牌属性!$DV460)</f>
        <v>350</v>
      </c>
      <c r="FL460" s="14">
        <f>INDEX(属性投放!$BQ$6:$BQ$85,(卡牌属性!$DU460-2)*20+卡牌属性!$DV460)</f>
        <v>350</v>
      </c>
      <c r="FM460" s="14">
        <f>INDEX(属性投放!$BQ$6:$BQ$85,(卡牌属性!$DU460-2)*20+卡牌属性!$DV460)</f>
        <v>350</v>
      </c>
      <c r="FN460" s="14">
        <f>INDEX(属性投放!$BQ$6:$BQ$85,(卡牌属性!$DU460-2)*20+卡牌属性!$DV460)</f>
        <v>350</v>
      </c>
      <c r="FO460" s="14">
        <f>INDEX(属性投放!$BQ$6:$BQ$85,(卡牌属性!$DU460-2)*20+卡牌属性!$DV460)</f>
        <v>350</v>
      </c>
      <c r="FP460" s="14">
        <f>INDEX(属性投放!$BR$6:$BR$85,(卡牌属性!$DU460-2)*20+卡牌属性!$DV460)</f>
        <v>7000</v>
      </c>
      <c r="FQ460" s="14">
        <f>INDEX(属性投放!$BR$6:$BR$85,(卡牌属性!$DU460-2)*20+卡牌属性!$DV460)</f>
        <v>7000</v>
      </c>
      <c r="FR460" s="14">
        <f>INDEX(属性投放!$BR$6:$BR$85,(卡牌属性!$DU460-2)*20+卡牌属性!$DV460)</f>
        <v>7000</v>
      </c>
      <c r="FS460" s="14">
        <f>INDEX(属性投放!$BR$6:$BR$85,(卡牌属性!$DU460-2)*20+卡牌属性!$DV460)</f>
        <v>7000</v>
      </c>
      <c r="FT460" s="14">
        <f>INDEX(属性投放!$BR$6:$BR$85,(卡牌属性!$DU460-2)*20+卡牌属性!$DV460)</f>
        <v>7000</v>
      </c>
    </row>
    <row r="461" spans="31:176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820"/>
        <v>23</v>
      </c>
      <c r="BW461" s="14">
        <f t="shared" si="821"/>
        <v>2</v>
      </c>
      <c r="BX461" s="14">
        <f t="shared" si="822"/>
        <v>1102023</v>
      </c>
      <c r="BY461" s="14" t="str">
        <f t="shared" si="823"/>
        <v>异邦刀客17突</v>
      </c>
      <c r="BZ461" s="25" t="s">
        <v>162</v>
      </c>
      <c r="CA461" s="14">
        <v>19</v>
      </c>
      <c r="CB461" s="14">
        <f t="shared" si="824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674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674</v>
      </c>
      <c r="CN461" s="14">
        <f>INDEX(属性投放!$BD$6:$BD$85,(BW461-2)*20+CB461)</f>
        <v>200</v>
      </c>
      <c r="CQ461" s="13">
        <v>457</v>
      </c>
      <c r="CR461" s="13">
        <f t="shared" si="826"/>
        <v>9</v>
      </c>
      <c r="CS461" s="13">
        <f t="shared" si="827"/>
        <v>41</v>
      </c>
      <c r="CT461" s="14">
        <f t="shared" si="828"/>
        <v>3</v>
      </c>
      <c r="CU461" s="14">
        <f t="shared" si="829"/>
        <v>1102009</v>
      </c>
      <c r="CV461" s="14" t="str">
        <f>INDEX($O$6:$O$36,CR461)&amp;"-"&amp;INDEX(属性投放!$AB$7:$AB$36,CX461)&amp;"-魂火-"&amp;CZ461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701</v>
      </c>
      <c r="CZ461" s="14">
        <f>INDEX(属性投放!$AM$7:$AM$58,CS461)</f>
        <v>2</v>
      </c>
      <c r="DA461" s="14">
        <f t="shared" si="825"/>
        <v>41</v>
      </c>
      <c r="DB461" s="14">
        <f>INDEX(属性投放!$AN$7:$AN$58,DA461)</f>
        <v>122</v>
      </c>
      <c r="DC461" s="14" t="s">
        <v>702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703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704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14">
        <f t="shared" si="833"/>
        <v>1102023</v>
      </c>
      <c r="DQ461" s="14" t="str">
        <f t="shared" si="834"/>
        <v>异邦刀客17突</v>
      </c>
      <c r="DR461" s="14">
        <f t="shared" si="835"/>
        <v>4</v>
      </c>
      <c r="DS461" s="14">
        <f t="shared" si="836"/>
        <v>3</v>
      </c>
      <c r="DT461" s="14">
        <f t="shared" si="837"/>
        <v>3</v>
      </c>
      <c r="DU461" s="14">
        <f t="shared" si="838"/>
        <v>2</v>
      </c>
      <c r="DV461" s="14">
        <f t="shared" si="839"/>
        <v>17</v>
      </c>
      <c r="DW461" s="14">
        <f t="shared" si="840"/>
        <v>17</v>
      </c>
      <c r="DX461" s="14">
        <f>INDEX(属性投放!$AW$6:$AW$85,(卡牌属性!DU461-2)*20+卡牌属性!DV461)</f>
        <v>8</v>
      </c>
      <c r="DY461" s="14">
        <f>INDEX(属性投放!BP$6:BP$85,卡牌属性!$DW461)</f>
        <v>800</v>
      </c>
      <c r="DZ461" s="14">
        <f>INDEX(属性投放!BQ$6:BQ$85,卡牌属性!$DW461)</f>
        <v>400</v>
      </c>
      <c r="EA461" s="14">
        <f>INDEX(属性投放!BR$6:BR$85,卡牌属性!$DW461)</f>
        <v>8000</v>
      </c>
      <c r="EB461" s="14">
        <f t="shared" si="805"/>
        <v>5265</v>
      </c>
      <c r="EC461" s="14">
        <f t="shared" si="806"/>
        <v>5696</v>
      </c>
      <c r="ED461" s="14">
        <f t="shared" si="807"/>
        <v>5914</v>
      </c>
      <c r="EE461" s="14">
        <f t="shared" si="808"/>
        <v>5914</v>
      </c>
      <c r="EF461" s="14">
        <f t="shared" si="809"/>
        <v>6973</v>
      </c>
      <c r="EG461" s="14">
        <f t="shared" si="810"/>
        <v>2434</v>
      </c>
      <c r="EH461" s="14">
        <f t="shared" si="811"/>
        <v>2610</v>
      </c>
      <c r="EI461" s="14">
        <f t="shared" si="812"/>
        <v>2610</v>
      </c>
      <c r="EJ461" s="14">
        <f t="shared" si="813"/>
        <v>2824</v>
      </c>
      <c r="EK461" s="14">
        <f t="shared" si="814"/>
        <v>2918</v>
      </c>
      <c r="EL461" s="14">
        <f t="shared" si="815"/>
        <v>48300</v>
      </c>
      <c r="EM461" s="14">
        <f t="shared" si="816"/>
        <v>51750</v>
      </c>
      <c r="EN461" s="14">
        <f t="shared" si="817"/>
        <v>51750</v>
      </c>
      <c r="EO461" s="14">
        <f t="shared" si="818"/>
        <v>55860</v>
      </c>
      <c r="EP461" s="14">
        <f t="shared" si="819"/>
        <v>57840</v>
      </c>
      <c r="EQ461" s="14">
        <f>INDEX(属性偏向!$T$4:$T$243,(卡牌属性!$DR461-1+EQ$3)*20+卡牌属性!$DV461)</f>
        <v>25</v>
      </c>
      <c r="ER461" s="14">
        <f>INDEX(属性偏向!$T$4:$T$243,(卡牌属性!$DR461-1+ER$3)*20+卡牌属性!$DV461)</f>
        <v>30</v>
      </c>
      <c r="ES461" s="14">
        <f>INDEX(属性偏向!$T$4:$T$243,(卡牌属性!$DR461-1+ES$3)*20+卡牌属性!$DV461)</f>
        <v>35</v>
      </c>
      <c r="ET461" s="14">
        <f>INDEX(属性偏向!$T$4:$T$243,(卡牌属性!$DR461-1+ET$3)*20+卡牌属性!$DV461)</f>
        <v>35</v>
      </c>
      <c r="EU461" s="14">
        <f>INDEX(属性偏向!$T$4:$T$243,(卡牌属性!$DR461-1+EU$3)*20+卡牌属性!$DV461)</f>
        <v>50</v>
      </c>
      <c r="EV461" s="14">
        <f>INDEX(属性偏向!$U$4:$U$243,(卡牌属性!$DS461-1+EV$3)*20+卡牌属性!$DV461)</f>
        <v>10</v>
      </c>
      <c r="EW461" s="14">
        <f>INDEX(属性偏向!$U$4:$U$243,(卡牌属性!$DS461-1+EW$3)*20+卡牌属性!$DV461)</f>
        <v>13</v>
      </c>
      <c r="EX461" s="14">
        <f>INDEX(属性偏向!$U$4:$U$243,(卡牌属性!$DS461-1+EX$3)*20+卡牌属性!$DV461)</f>
        <v>13</v>
      </c>
      <c r="EY461" s="14">
        <f>INDEX(属性偏向!$U$4:$U$243,(卡牌属性!$DS461-1+EY$3)*20+卡牌属性!$DV461)</f>
        <v>15</v>
      </c>
      <c r="EZ461" s="14">
        <f>INDEX(属性偏向!$U$4:$U$243,(卡牌属性!$DS461-1+EZ$3)*20+卡牌属性!$DV461)</f>
        <v>18</v>
      </c>
      <c r="FA461" s="14">
        <f>INDEX(属性偏向!$V$4:$V$243,(卡牌属性!$DT461-1+FA$3)*20+卡牌属性!$DV461)</f>
        <v>200</v>
      </c>
      <c r="FB461" s="14">
        <f>INDEX(属性偏向!$V$4:$V$243,(卡牌属性!$DT461-1+FB$3)*20+卡牌属性!$DV461)</f>
        <v>250</v>
      </c>
      <c r="FC461" s="14">
        <f>INDEX(属性偏向!$V$4:$V$243,(卡牌属性!$DT461-1+FC$3)*20+卡牌属性!$DV461)</f>
        <v>250</v>
      </c>
      <c r="FD461" s="14">
        <f>INDEX(属性偏向!$V$4:$V$243,(卡牌属性!$DT461-1+FD$3)*20+卡牌属性!$DV461)</f>
        <v>300</v>
      </c>
      <c r="FE461" s="14">
        <f>INDEX(属性偏向!$V$4:$V$243,(卡牌属性!$DT461-1+FE$3)*20+卡牌属性!$DV461)</f>
        <v>350</v>
      </c>
      <c r="FF461" s="14">
        <f>INDEX(属性投放!$BP$6:$BP$85,(卡牌属性!$DU461-2)*20+卡牌属性!$DV461)</f>
        <v>800</v>
      </c>
      <c r="FG461" s="14">
        <f>INDEX(属性投放!$BP$6:$BP$85,(卡牌属性!$DU461-2)*20+卡牌属性!$DV461)</f>
        <v>800</v>
      </c>
      <c r="FH461" s="14">
        <f>INDEX(属性投放!$BP$6:$BP$85,(卡牌属性!$DU461-2)*20+卡牌属性!$DV461)</f>
        <v>800</v>
      </c>
      <c r="FI461" s="14">
        <f>INDEX(属性投放!$BP$6:$BP$85,(卡牌属性!$DU461-2)*20+卡牌属性!$DV461)</f>
        <v>800</v>
      </c>
      <c r="FJ461" s="14">
        <f>INDEX(属性投放!$BP$6:$BP$85,(卡牌属性!$DU461-2)*20+卡牌属性!$DV461)</f>
        <v>800</v>
      </c>
      <c r="FK461" s="14">
        <f>INDEX(属性投放!$BQ$6:$BQ$85,(卡牌属性!$DU461-2)*20+卡牌属性!$DV461)</f>
        <v>400</v>
      </c>
      <c r="FL461" s="14">
        <f>INDEX(属性投放!$BQ$6:$BQ$85,(卡牌属性!$DU461-2)*20+卡牌属性!$DV461)</f>
        <v>400</v>
      </c>
      <c r="FM461" s="14">
        <f>INDEX(属性投放!$BQ$6:$BQ$85,(卡牌属性!$DU461-2)*20+卡牌属性!$DV461)</f>
        <v>400</v>
      </c>
      <c r="FN461" s="14">
        <f>INDEX(属性投放!$BQ$6:$BQ$85,(卡牌属性!$DU461-2)*20+卡牌属性!$DV461)</f>
        <v>400</v>
      </c>
      <c r="FO461" s="14">
        <f>INDEX(属性投放!$BQ$6:$BQ$85,(卡牌属性!$DU461-2)*20+卡牌属性!$DV461)</f>
        <v>400</v>
      </c>
      <c r="FP461" s="14">
        <f>INDEX(属性投放!$BR$6:$BR$85,(卡牌属性!$DU461-2)*20+卡牌属性!$DV461)</f>
        <v>8000</v>
      </c>
      <c r="FQ461" s="14">
        <f>INDEX(属性投放!$BR$6:$BR$85,(卡牌属性!$DU461-2)*20+卡牌属性!$DV461)</f>
        <v>8000</v>
      </c>
      <c r="FR461" s="14">
        <f>INDEX(属性投放!$BR$6:$BR$85,(卡牌属性!$DU461-2)*20+卡牌属性!$DV461)</f>
        <v>8000</v>
      </c>
      <c r="FS461" s="14">
        <f>INDEX(属性投放!$BR$6:$BR$85,(卡牌属性!$DU461-2)*20+卡牌属性!$DV461)</f>
        <v>8000</v>
      </c>
      <c r="FT461" s="14">
        <f>INDEX(属性投放!$BR$6:$BR$85,(卡牌属性!$DU461-2)*20+卡牌属性!$DV461)</f>
        <v>8000</v>
      </c>
    </row>
    <row r="462" spans="31:176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820"/>
        <v>23</v>
      </c>
      <c r="BW462" s="14">
        <f t="shared" si="821"/>
        <v>2</v>
      </c>
      <c r="BX462" s="14">
        <f t="shared" si="822"/>
        <v>1102023</v>
      </c>
      <c r="BY462" s="14" t="str">
        <f t="shared" si="823"/>
        <v>异邦刀客18突</v>
      </c>
      <c r="BZ462" s="25" t="s">
        <v>162</v>
      </c>
      <c r="CA462" s="14">
        <v>20</v>
      </c>
      <c r="CB462" s="14">
        <f t="shared" si="824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674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674</v>
      </c>
      <c r="CN462" s="14">
        <f>INDEX(属性投放!$BD$6:$BD$85,(BW462-2)*20+CB462)</f>
        <v>200</v>
      </c>
      <c r="CQ462" s="13">
        <v>458</v>
      </c>
      <c r="CR462" s="13">
        <f t="shared" si="826"/>
        <v>9</v>
      </c>
      <c r="CS462" s="13">
        <f t="shared" si="827"/>
        <v>42</v>
      </c>
      <c r="CT462" s="14">
        <f t="shared" si="828"/>
        <v>3</v>
      </c>
      <c r="CU462" s="14">
        <f t="shared" si="829"/>
        <v>1102009</v>
      </c>
      <c r="CV462" s="14" t="str">
        <f>INDEX($O$6:$O$36,CR462)&amp;"-"&amp;INDEX(属性投放!$AB$7:$AB$36,CX462)&amp;"-魂火-"&amp;CZ462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701</v>
      </c>
      <c r="CZ462" s="14">
        <f>INDEX(属性投放!$AM$7:$AM$58,CS462)</f>
        <v>3</v>
      </c>
      <c r="DA462" s="14">
        <f t="shared" si="825"/>
        <v>42</v>
      </c>
      <c r="DB462" s="14">
        <f>INDEX(属性投放!$AN$7:$AN$58,DA462)</f>
        <v>125</v>
      </c>
      <c r="DC462" s="14" t="s">
        <v>702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703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704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14">
        <f t="shared" si="833"/>
        <v>1102023</v>
      </c>
      <c r="DQ462" s="14" t="str">
        <f t="shared" si="834"/>
        <v>异邦刀客18突</v>
      </c>
      <c r="DR462" s="14">
        <f t="shared" si="835"/>
        <v>4</v>
      </c>
      <c r="DS462" s="14">
        <f t="shared" si="836"/>
        <v>3</v>
      </c>
      <c r="DT462" s="14">
        <f t="shared" si="837"/>
        <v>3</v>
      </c>
      <c r="DU462" s="14">
        <f t="shared" si="838"/>
        <v>2</v>
      </c>
      <c r="DV462" s="14">
        <f t="shared" si="839"/>
        <v>18</v>
      </c>
      <c r="DW462" s="14">
        <f t="shared" si="840"/>
        <v>18</v>
      </c>
      <c r="DX462" s="14">
        <f>INDEX(属性投放!$AW$6:$AW$85,(卡牌属性!DU462-2)*20+卡牌属性!DV462)</f>
        <v>7</v>
      </c>
      <c r="DY462" s="14">
        <f>INDEX(属性投放!BP$6:BP$85,卡牌属性!$DW462)</f>
        <v>1400</v>
      </c>
      <c r="DZ462" s="14">
        <f>INDEX(属性投放!BQ$6:BQ$85,卡牌属性!$DW462)</f>
        <v>700</v>
      </c>
      <c r="EA462" s="14">
        <f>INDEX(属性投放!BR$6:BR$85,卡牌属性!$DW462)</f>
        <v>14000</v>
      </c>
      <c r="EB462" s="14">
        <f t="shared" si="805"/>
        <v>6265</v>
      </c>
      <c r="EC462" s="14">
        <f t="shared" si="806"/>
        <v>6736</v>
      </c>
      <c r="ED462" s="14">
        <f t="shared" si="807"/>
        <v>6994</v>
      </c>
      <c r="EE462" s="14">
        <f t="shared" si="808"/>
        <v>6994</v>
      </c>
      <c r="EF462" s="14">
        <f t="shared" si="809"/>
        <v>8173</v>
      </c>
      <c r="EG462" s="14">
        <f t="shared" si="810"/>
        <v>2914</v>
      </c>
      <c r="EH462" s="14">
        <f t="shared" si="811"/>
        <v>3114</v>
      </c>
      <c r="EI462" s="14">
        <f t="shared" si="812"/>
        <v>3114</v>
      </c>
      <c r="EJ462" s="14">
        <f t="shared" si="813"/>
        <v>3344</v>
      </c>
      <c r="EK462" s="14">
        <f t="shared" si="814"/>
        <v>3462</v>
      </c>
      <c r="EL462" s="14">
        <f t="shared" si="815"/>
        <v>57900</v>
      </c>
      <c r="EM462" s="14">
        <f t="shared" si="816"/>
        <v>61750</v>
      </c>
      <c r="EN462" s="14">
        <f t="shared" si="817"/>
        <v>61750</v>
      </c>
      <c r="EO462" s="14">
        <f t="shared" si="818"/>
        <v>66260</v>
      </c>
      <c r="EP462" s="14">
        <f t="shared" si="819"/>
        <v>68640</v>
      </c>
      <c r="EQ462" s="14">
        <f>INDEX(属性偏向!$T$4:$T$243,(卡牌属性!$DR462-1+EQ$3)*20+卡牌属性!$DV462)</f>
        <v>25</v>
      </c>
      <c r="ER462" s="14">
        <f>INDEX(属性偏向!$T$4:$T$243,(卡牌属性!$DR462-1+ER$3)*20+卡牌属性!$DV462)</f>
        <v>30</v>
      </c>
      <c r="ES462" s="14">
        <f>INDEX(属性偏向!$T$4:$T$243,(卡牌属性!$DR462-1+ES$3)*20+卡牌属性!$DV462)</f>
        <v>35</v>
      </c>
      <c r="ET462" s="14">
        <f>INDEX(属性偏向!$T$4:$T$243,(卡牌属性!$DR462-1+ET$3)*20+卡牌属性!$DV462)</f>
        <v>35</v>
      </c>
      <c r="EU462" s="14">
        <f>INDEX(属性偏向!$T$4:$T$243,(卡牌属性!$DR462-1+EU$3)*20+卡牌属性!$DV462)</f>
        <v>50</v>
      </c>
      <c r="EV462" s="14">
        <f>INDEX(属性偏向!$U$4:$U$243,(卡牌属性!$DS462-1+EV$3)*20+卡牌属性!$DV462)</f>
        <v>10</v>
      </c>
      <c r="EW462" s="14">
        <f>INDEX(属性偏向!$U$4:$U$243,(卡牌属性!$DS462-1+EW$3)*20+卡牌属性!$DV462)</f>
        <v>13</v>
      </c>
      <c r="EX462" s="14">
        <f>INDEX(属性偏向!$U$4:$U$243,(卡牌属性!$DS462-1+EX$3)*20+卡牌属性!$DV462)</f>
        <v>13</v>
      </c>
      <c r="EY462" s="14">
        <f>INDEX(属性偏向!$U$4:$U$243,(卡牌属性!$DS462-1+EY$3)*20+卡牌属性!$DV462)</f>
        <v>15</v>
      </c>
      <c r="EZ462" s="14">
        <f>INDEX(属性偏向!$U$4:$U$243,(卡牌属性!$DS462-1+EZ$3)*20+卡牌属性!$DV462)</f>
        <v>18</v>
      </c>
      <c r="FA462" s="14">
        <f>INDEX(属性偏向!$V$4:$V$243,(卡牌属性!$DT462-1+FA$3)*20+卡牌属性!$DV462)</f>
        <v>200</v>
      </c>
      <c r="FB462" s="14">
        <f>INDEX(属性偏向!$V$4:$V$243,(卡牌属性!$DT462-1+FB$3)*20+卡牌属性!$DV462)</f>
        <v>250</v>
      </c>
      <c r="FC462" s="14">
        <f>INDEX(属性偏向!$V$4:$V$243,(卡牌属性!$DT462-1+FC$3)*20+卡牌属性!$DV462)</f>
        <v>250</v>
      </c>
      <c r="FD462" s="14">
        <f>INDEX(属性偏向!$V$4:$V$243,(卡牌属性!$DT462-1+FD$3)*20+卡牌属性!$DV462)</f>
        <v>300</v>
      </c>
      <c r="FE462" s="14">
        <f>INDEX(属性偏向!$V$4:$V$243,(卡牌属性!$DT462-1+FE$3)*20+卡牌属性!$DV462)</f>
        <v>350</v>
      </c>
      <c r="FF462" s="14">
        <f>INDEX(属性投放!$BP$6:$BP$85,(卡牌属性!$DU462-2)*20+卡牌属性!$DV462)</f>
        <v>1400</v>
      </c>
      <c r="FG462" s="14">
        <f>INDEX(属性投放!$BP$6:$BP$85,(卡牌属性!$DU462-2)*20+卡牌属性!$DV462)</f>
        <v>1400</v>
      </c>
      <c r="FH462" s="14">
        <f>INDEX(属性投放!$BP$6:$BP$85,(卡牌属性!$DU462-2)*20+卡牌属性!$DV462)</f>
        <v>1400</v>
      </c>
      <c r="FI462" s="14">
        <f>INDEX(属性投放!$BP$6:$BP$85,(卡牌属性!$DU462-2)*20+卡牌属性!$DV462)</f>
        <v>1400</v>
      </c>
      <c r="FJ462" s="14">
        <f>INDEX(属性投放!$BP$6:$BP$85,(卡牌属性!$DU462-2)*20+卡牌属性!$DV462)</f>
        <v>1400</v>
      </c>
      <c r="FK462" s="14">
        <f>INDEX(属性投放!$BQ$6:$BQ$85,(卡牌属性!$DU462-2)*20+卡牌属性!$DV462)</f>
        <v>700</v>
      </c>
      <c r="FL462" s="14">
        <f>INDEX(属性投放!$BQ$6:$BQ$85,(卡牌属性!$DU462-2)*20+卡牌属性!$DV462)</f>
        <v>700</v>
      </c>
      <c r="FM462" s="14">
        <f>INDEX(属性投放!$BQ$6:$BQ$85,(卡牌属性!$DU462-2)*20+卡牌属性!$DV462)</f>
        <v>700</v>
      </c>
      <c r="FN462" s="14">
        <f>INDEX(属性投放!$BQ$6:$BQ$85,(卡牌属性!$DU462-2)*20+卡牌属性!$DV462)</f>
        <v>700</v>
      </c>
      <c r="FO462" s="14">
        <f>INDEX(属性投放!$BQ$6:$BQ$85,(卡牌属性!$DU462-2)*20+卡牌属性!$DV462)</f>
        <v>700</v>
      </c>
      <c r="FP462" s="14">
        <f>INDEX(属性投放!$BR$6:$BR$85,(卡牌属性!$DU462-2)*20+卡牌属性!$DV462)</f>
        <v>14000</v>
      </c>
      <c r="FQ462" s="14">
        <f>INDEX(属性投放!$BR$6:$BR$85,(卡牌属性!$DU462-2)*20+卡牌属性!$DV462)</f>
        <v>14000</v>
      </c>
      <c r="FR462" s="14">
        <f>INDEX(属性投放!$BR$6:$BR$85,(卡牌属性!$DU462-2)*20+卡牌属性!$DV462)</f>
        <v>14000</v>
      </c>
      <c r="FS462" s="14">
        <f>INDEX(属性投放!$BR$6:$BR$85,(卡牌属性!$DU462-2)*20+卡牌属性!$DV462)</f>
        <v>14000</v>
      </c>
      <c r="FT462" s="14">
        <f>INDEX(属性投放!$BR$6:$BR$85,(卡牌属性!$DU462-2)*20+卡牌属性!$DV462)</f>
        <v>14000</v>
      </c>
    </row>
    <row r="463" spans="31:176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820"/>
        <v>23</v>
      </c>
      <c r="BW463" s="14">
        <f t="shared" si="821"/>
        <v>2</v>
      </c>
      <c r="BX463" s="14">
        <f t="shared" si="822"/>
        <v>1102023</v>
      </c>
      <c r="BY463" s="14" t="str">
        <f t="shared" si="823"/>
        <v>异邦刀客19突</v>
      </c>
      <c r="BZ463" s="25" t="s">
        <v>162</v>
      </c>
      <c r="CA463" s="14">
        <v>21</v>
      </c>
      <c r="CB463" s="14">
        <f t="shared" si="824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674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674</v>
      </c>
      <c r="CN463" s="14">
        <f>INDEX(属性投放!$BD$6:$BD$85,(BW463-2)*20+CB463)</f>
        <v>250</v>
      </c>
      <c r="CQ463" s="13">
        <v>459</v>
      </c>
      <c r="CR463" s="13">
        <f t="shared" si="826"/>
        <v>9</v>
      </c>
      <c r="CS463" s="13">
        <f t="shared" si="827"/>
        <v>43</v>
      </c>
      <c r="CT463" s="14">
        <f t="shared" si="828"/>
        <v>3</v>
      </c>
      <c r="CU463" s="14">
        <f t="shared" si="829"/>
        <v>1102009</v>
      </c>
      <c r="CV463" s="14" t="str">
        <f>INDEX($O$6:$O$36,CR463)&amp;"-"&amp;INDEX(属性投放!$AB$7:$AB$36,CX463)&amp;"-魂火-"&amp;CZ463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701</v>
      </c>
      <c r="CZ463" s="14">
        <f>INDEX(属性投放!$AM$7:$AM$58,CS463)</f>
        <v>1</v>
      </c>
      <c r="DA463" s="14">
        <f t="shared" si="825"/>
        <v>43</v>
      </c>
      <c r="DB463" s="14">
        <f>INDEX(属性投放!$AN$7:$AN$58,DA463)</f>
        <v>127</v>
      </c>
      <c r="DC463" s="14" t="s">
        <v>702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703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704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14">
        <f t="shared" si="833"/>
        <v>1102023</v>
      </c>
      <c r="DQ463" s="14" t="str">
        <f t="shared" si="834"/>
        <v>异邦刀客19突</v>
      </c>
      <c r="DR463" s="14">
        <f t="shared" si="835"/>
        <v>4</v>
      </c>
      <c r="DS463" s="14">
        <f t="shared" si="836"/>
        <v>3</v>
      </c>
      <c r="DT463" s="14">
        <f t="shared" si="837"/>
        <v>3</v>
      </c>
      <c r="DU463" s="14">
        <f t="shared" si="838"/>
        <v>2</v>
      </c>
      <c r="DV463" s="14">
        <f t="shared" si="839"/>
        <v>19</v>
      </c>
      <c r="DW463" s="14">
        <f t="shared" si="840"/>
        <v>19</v>
      </c>
      <c r="DX463" s="14">
        <f>INDEX(属性投放!$AW$6:$AW$85,(卡牌属性!DU463-2)*20+卡牌属性!DV463)</f>
        <v>8</v>
      </c>
      <c r="DY463" s="14">
        <f>INDEX(属性投放!BP$6:BP$85,卡牌属性!$DW463)</f>
        <v>1400</v>
      </c>
      <c r="DZ463" s="14">
        <f>INDEX(属性投放!BQ$6:BQ$85,卡牌属性!$DW463)</f>
        <v>700</v>
      </c>
      <c r="EA463" s="14">
        <f>INDEX(属性投放!BR$6:BR$85,卡牌属性!$DW463)</f>
        <v>14000</v>
      </c>
      <c r="EB463" s="14">
        <f t="shared" si="805"/>
        <v>7840</v>
      </c>
      <c r="EC463" s="14">
        <f t="shared" si="806"/>
        <v>8346</v>
      </c>
      <c r="ED463" s="14">
        <f t="shared" si="807"/>
        <v>8639</v>
      </c>
      <c r="EE463" s="14">
        <f t="shared" si="808"/>
        <v>8639</v>
      </c>
      <c r="EF463" s="14">
        <f t="shared" si="809"/>
        <v>9923</v>
      </c>
      <c r="EG463" s="14">
        <f t="shared" si="810"/>
        <v>3684</v>
      </c>
      <c r="EH463" s="14">
        <f t="shared" si="811"/>
        <v>3905</v>
      </c>
      <c r="EI463" s="14">
        <f t="shared" si="812"/>
        <v>3905</v>
      </c>
      <c r="EJ463" s="14">
        <f t="shared" si="813"/>
        <v>4149</v>
      </c>
      <c r="EK463" s="14">
        <f t="shared" si="814"/>
        <v>4288</v>
      </c>
      <c r="EL463" s="14">
        <f t="shared" si="815"/>
        <v>73300</v>
      </c>
      <c r="EM463" s="14">
        <f t="shared" si="816"/>
        <v>77500</v>
      </c>
      <c r="EN463" s="14">
        <f t="shared" si="817"/>
        <v>77500</v>
      </c>
      <c r="EO463" s="14">
        <f t="shared" si="818"/>
        <v>82360</v>
      </c>
      <c r="EP463" s="14">
        <f t="shared" si="819"/>
        <v>85090</v>
      </c>
      <c r="EQ463" s="14">
        <f>INDEX(属性偏向!$T$4:$T$243,(卡牌属性!$DR463-1+EQ$3)*20+卡牌属性!$DV463)</f>
        <v>30</v>
      </c>
      <c r="ER463" s="14">
        <f>INDEX(属性偏向!$T$4:$T$243,(卡牌属性!$DR463-1+ER$3)*20+卡牌属性!$DV463)</f>
        <v>40</v>
      </c>
      <c r="ES463" s="14">
        <f>INDEX(属性偏向!$T$4:$T$243,(卡牌属性!$DR463-1+ES$3)*20+卡牌属性!$DV463)</f>
        <v>45</v>
      </c>
      <c r="ET463" s="14">
        <f>INDEX(属性偏向!$T$4:$T$243,(卡牌属性!$DR463-1+ET$3)*20+卡牌属性!$DV463)</f>
        <v>45</v>
      </c>
      <c r="EU463" s="14">
        <f>INDEX(属性偏向!$T$4:$T$243,(卡牌属性!$DR463-1+EU$3)*20+卡牌属性!$DV463)</f>
        <v>75</v>
      </c>
      <c r="EV463" s="14">
        <f>INDEX(属性偏向!$U$4:$U$243,(卡牌属性!$DS463-1+EV$3)*20+卡牌属性!$DV463)</f>
        <v>13</v>
      </c>
      <c r="EW463" s="14">
        <f>INDEX(属性偏向!$U$4:$U$243,(卡牌属性!$DS463-1+EW$3)*20+卡牌属性!$DV463)</f>
        <v>15</v>
      </c>
      <c r="EX463" s="14">
        <f>INDEX(属性偏向!$U$4:$U$243,(卡牌属性!$DS463-1+EX$3)*20+卡牌属性!$DV463)</f>
        <v>15</v>
      </c>
      <c r="EY463" s="14">
        <f>INDEX(属性偏向!$U$4:$U$243,(卡牌属性!$DS463-1+EY$3)*20+卡牌属性!$DV463)</f>
        <v>20</v>
      </c>
      <c r="EZ463" s="14">
        <f>INDEX(属性偏向!$U$4:$U$243,(卡牌属性!$DS463-1+EZ$3)*20+卡牌属性!$DV463)</f>
        <v>23</v>
      </c>
      <c r="FA463" s="14">
        <f>INDEX(属性偏向!$V$4:$V$243,(卡牌属性!$DT463-1+FA$3)*20+卡牌属性!$DV463)</f>
        <v>250</v>
      </c>
      <c r="FB463" s="14">
        <f>INDEX(属性偏向!$V$4:$V$243,(卡牌属性!$DT463-1+FB$3)*20+卡牌属性!$DV463)</f>
        <v>300</v>
      </c>
      <c r="FC463" s="14">
        <f>INDEX(属性偏向!$V$4:$V$243,(卡牌属性!$DT463-1+FC$3)*20+卡牌属性!$DV463)</f>
        <v>300</v>
      </c>
      <c r="FD463" s="14">
        <f>INDEX(属性偏向!$V$4:$V$243,(卡牌属性!$DT463-1+FD$3)*20+卡牌属性!$DV463)</f>
        <v>400</v>
      </c>
      <c r="FE463" s="14">
        <f>INDEX(属性偏向!$V$4:$V$243,(卡牌属性!$DT463-1+FE$3)*20+卡牌属性!$DV463)</f>
        <v>450</v>
      </c>
      <c r="FF463" s="14">
        <f>INDEX(属性投放!$BP$6:$BP$85,(卡牌属性!$DU463-2)*20+卡牌属性!$DV463)</f>
        <v>1400</v>
      </c>
      <c r="FG463" s="14">
        <f>INDEX(属性投放!$BP$6:$BP$85,(卡牌属性!$DU463-2)*20+卡牌属性!$DV463)</f>
        <v>1400</v>
      </c>
      <c r="FH463" s="14">
        <f>INDEX(属性投放!$BP$6:$BP$85,(卡牌属性!$DU463-2)*20+卡牌属性!$DV463)</f>
        <v>1400</v>
      </c>
      <c r="FI463" s="14">
        <f>INDEX(属性投放!$BP$6:$BP$85,(卡牌属性!$DU463-2)*20+卡牌属性!$DV463)</f>
        <v>1400</v>
      </c>
      <c r="FJ463" s="14">
        <f>INDEX(属性投放!$BP$6:$BP$85,(卡牌属性!$DU463-2)*20+卡牌属性!$DV463)</f>
        <v>1400</v>
      </c>
      <c r="FK463" s="14">
        <f>INDEX(属性投放!$BQ$6:$BQ$85,(卡牌属性!$DU463-2)*20+卡牌属性!$DV463)</f>
        <v>700</v>
      </c>
      <c r="FL463" s="14">
        <f>INDEX(属性投放!$BQ$6:$BQ$85,(卡牌属性!$DU463-2)*20+卡牌属性!$DV463)</f>
        <v>700</v>
      </c>
      <c r="FM463" s="14">
        <f>INDEX(属性投放!$BQ$6:$BQ$85,(卡牌属性!$DU463-2)*20+卡牌属性!$DV463)</f>
        <v>700</v>
      </c>
      <c r="FN463" s="14">
        <f>INDEX(属性投放!$BQ$6:$BQ$85,(卡牌属性!$DU463-2)*20+卡牌属性!$DV463)</f>
        <v>700</v>
      </c>
      <c r="FO463" s="14">
        <f>INDEX(属性投放!$BQ$6:$BQ$85,(卡牌属性!$DU463-2)*20+卡牌属性!$DV463)</f>
        <v>700</v>
      </c>
      <c r="FP463" s="14">
        <f>INDEX(属性投放!$BR$6:$BR$85,(卡牌属性!$DU463-2)*20+卡牌属性!$DV463)</f>
        <v>14000</v>
      </c>
      <c r="FQ463" s="14">
        <f>INDEX(属性投放!$BR$6:$BR$85,(卡牌属性!$DU463-2)*20+卡牌属性!$DV463)</f>
        <v>14000</v>
      </c>
      <c r="FR463" s="14">
        <f>INDEX(属性投放!$BR$6:$BR$85,(卡牌属性!$DU463-2)*20+卡牌属性!$DV463)</f>
        <v>14000</v>
      </c>
      <c r="FS463" s="14">
        <f>INDEX(属性投放!$BR$6:$BR$85,(卡牌属性!$DU463-2)*20+卡牌属性!$DV463)</f>
        <v>14000</v>
      </c>
      <c r="FT463" s="14">
        <f>INDEX(属性投放!$BR$6:$BR$85,(卡牌属性!$DU463-2)*20+卡牌属性!$DV463)</f>
        <v>14000</v>
      </c>
    </row>
    <row r="464" spans="31:176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820"/>
        <v>23</v>
      </c>
      <c r="BW464" s="14">
        <f t="shared" si="821"/>
        <v>2</v>
      </c>
      <c r="BX464" s="14">
        <f t="shared" si="822"/>
        <v>1102023</v>
      </c>
      <c r="BY464" s="14" t="str">
        <f t="shared" si="823"/>
        <v>异邦刀客20突</v>
      </c>
      <c r="BZ464" s="25" t="s">
        <v>162</v>
      </c>
      <c r="CA464" s="14">
        <v>22</v>
      </c>
      <c r="CB464" s="14">
        <f t="shared" si="824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674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674</v>
      </c>
      <c r="CN464" s="14">
        <f>INDEX(属性投放!$BD$6:$BD$85,(BW464-2)*20+CB464)</f>
        <v>250</v>
      </c>
      <c r="CQ464" s="13">
        <v>460</v>
      </c>
      <c r="CR464" s="13">
        <f t="shared" si="826"/>
        <v>9</v>
      </c>
      <c r="CS464" s="13">
        <f t="shared" si="827"/>
        <v>44</v>
      </c>
      <c r="CT464" s="14">
        <f t="shared" si="828"/>
        <v>3</v>
      </c>
      <c r="CU464" s="14">
        <f t="shared" si="829"/>
        <v>1102009</v>
      </c>
      <c r="CV464" s="14" t="str">
        <f>INDEX($O$6:$O$36,CR464)&amp;"-"&amp;INDEX(属性投放!$AB$7:$AB$36,CX464)&amp;"-魂火-"&amp;CZ464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701</v>
      </c>
      <c r="CZ464" s="14">
        <f>INDEX(属性投放!$AM$7:$AM$58,CS464)</f>
        <v>2</v>
      </c>
      <c r="DA464" s="14">
        <f t="shared" si="825"/>
        <v>44</v>
      </c>
      <c r="DB464" s="14">
        <f>INDEX(属性投放!$AN$7:$AN$58,DA464)</f>
        <v>130</v>
      </c>
      <c r="DC464" s="14" t="s">
        <v>702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703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704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14">
        <f t="shared" si="833"/>
        <v>1102023</v>
      </c>
      <c r="DQ464" s="14" t="str">
        <f t="shared" si="834"/>
        <v>异邦刀客20突</v>
      </c>
      <c r="DR464" s="14">
        <f t="shared" si="835"/>
        <v>4</v>
      </c>
      <c r="DS464" s="14">
        <f t="shared" si="836"/>
        <v>3</v>
      </c>
      <c r="DT464" s="14">
        <f t="shared" si="837"/>
        <v>3</v>
      </c>
      <c r="DU464" s="14">
        <f t="shared" si="838"/>
        <v>2</v>
      </c>
      <c r="DV464" s="14">
        <f t="shared" si="839"/>
        <v>20</v>
      </c>
      <c r="DW464" s="14">
        <f t="shared" si="840"/>
        <v>20</v>
      </c>
      <c r="DX464" s="14">
        <f>INDEX(属性投放!$AW$6:$AW$85,(卡牌属性!DU464-2)*20+卡牌属性!DV464)</f>
        <v>10</v>
      </c>
      <c r="DY464" s="14">
        <f>INDEX(属性投放!BP$6:BP$85,卡牌属性!$DW464)</f>
        <v>1500</v>
      </c>
      <c r="DZ464" s="14">
        <f>INDEX(属性投放!BQ$6:BQ$85,卡牌属性!$DW464)</f>
        <v>750</v>
      </c>
      <c r="EA464" s="14">
        <f>INDEX(属性投放!BR$6:BR$85,卡牌属性!$DW464)</f>
        <v>15000</v>
      </c>
      <c r="EB464" s="14">
        <f t="shared" si="805"/>
        <v>9480</v>
      </c>
      <c r="EC464" s="14">
        <f t="shared" si="806"/>
        <v>10066</v>
      </c>
      <c r="ED464" s="14">
        <f t="shared" si="807"/>
        <v>10399</v>
      </c>
      <c r="EE464" s="14">
        <f t="shared" si="808"/>
        <v>10399</v>
      </c>
      <c r="EF464" s="14">
        <f t="shared" si="809"/>
        <v>11923</v>
      </c>
      <c r="EG464" s="14">
        <f t="shared" si="810"/>
        <v>4488</v>
      </c>
      <c r="EH464" s="14">
        <f t="shared" si="811"/>
        <v>4725</v>
      </c>
      <c r="EI464" s="14">
        <f t="shared" si="812"/>
        <v>4725</v>
      </c>
      <c r="EJ464" s="14">
        <f t="shared" si="813"/>
        <v>5009</v>
      </c>
      <c r="EK464" s="14">
        <f t="shared" si="814"/>
        <v>5172</v>
      </c>
      <c r="EL464" s="14">
        <f t="shared" si="815"/>
        <v>89300</v>
      </c>
      <c r="EM464" s="14">
        <f t="shared" si="816"/>
        <v>93900</v>
      </c>
      <c r="EN464" s="14">
        <f t="shared" si="817"/>
        <v>93900</v>
      </c>
      <c r="EO464" s="14">
        <f t="shared" si="818"/>
        <v>99560</v>
      </c>
      <c r="EP464" s="14">
        <f t="shared" si="819"/>
        <v>102690</v>
      </c>
      <c r="EQ464" s="14">
        <f>INDEX(属性偏向!$T$4:$T$243,(卡牌属性!$DR464-1+EQ$3)*20+卡牌属性!$DV464)</f>
        <v>30</v>
      </c>
      <c r="ER464" s="14">
        <f>INDEX(属性偏向!$T$4:$T$243,(卡牌属性!$DR464-1+ER$3)*20+卡牌属性!$DV464)</f>
        <v>40</v>
      </c>
      <c r="ES464" s="14">
        <f>INDEX(属性偏向!$T$4:$T$243,(卡牌属性!$DR464-1+ES$3)*20+卡牌属性!$DV464)</f>
        <v>45</v>
      </c>
      <c r="ET464" s="14">
        <f>INDEX(属性偏向!$T$4:$T$243,(卡牌属性!$DR464-1+ET$3)*20+卡牌属性!$DV464)</f>
        <v>45</v>
      </c>
      <c r="EU464" s="14">
        <f>INDEX(属性偏向!$T$4:$T$243,(卡牌属性!$DR464-1+EU$3)*20+卡牌属性!$DV464)</f>
        <v>75</v>
      </c>
      <c r="EV464" s="14">
        <f>INDEX(属性偏向!$U$4:$U$243,(卡牌属性!$DS464-1+EV$3)*20+卡牌属性!$DV464)</f>
        <v>13</v>
      </c>
      <c r="EW464" s="14">
        <f>INDEX(属性偏向!$U$4:$U$243,(卡牌属性!$DS464-1+EW$3)*20+卡牌属性!$DV464)</f>
        <v>15</v>
      </c>
      <c r="EX464" s="14">
        <f>INDEX(属性偏向!$U$4:$U$243,(卡牌属性!$DS464-1+EX$3)*20+卡牌属性!$DV464)</f>
        <v>15</v>
      </c>
      <c r="EY464" s="14">
        <f>INDEX(属性偏向!$U$4:$U$243,(卡牌属性!$DS464-1+EY$3)*20+卡牌属性!$DV464)</f>
        <v>20</v>
      </c>
      <c r="EZ464" s="14">
        <f>INDEX(属性偏向!$U$4:$U$243,(卡牌属性!$DS464-1+EZ$3)*20+卡牌属性!$DV464)</f>
        <v>23</v>
      </c>
      <c r="FA464" s="14">
        <f>INDEX(属性偏向!$V$4:$V$243,(卡牌属性!$DT464-1+FA$3)*20+卡牌属性!$DV464)</f>
        <v>250</v>
      </c>
      <c r="FB464" s="14">
        <f>INDEX(属性偏向!$V$4:$V$243,(卡牌属性!$DT464-1+FB$3)*20+卡牌属性!$DV464)</f>
        <v>300</v>
      </c>
      <c r="FC464" s="14">
        <f>INDEX(属性偏向!$V$4:$V$243,(卡牌属性!$DT464-1+FC$3)*20+卡牌属性!$DV464)</f>
        <v>300</v>
      </c>
      <c r="FD464" s="14">
        <f>INDEX(属性偏向!$V$4:$V$243,(卡牌属性!$DT464-1+FD$3)*20+卡牌属性!$DV464)</f>
        <v>400</v>
      </c>
      <c r="FE464" s="14">
        <f>INDEX(属性偏向!$V$4:$V$243,(卡牌属性!$DT464-1+FE$3)*20+卡牌属性!$DV464)</f>
        <v>450</v>
      </c>
      <c r="FF464" s="14">
        <f>INDEX(属性投放!$BP$6:$BP$85,(卡牌属性!$DU464-2)*20+卡牌属性!$DV464)</f>
        <v>1500</v>
      </c>
      <c r="FG464" s="14">
        <f>INDEX(属性投放!$BP$6:$BP$85,(卡牌属性!$DU464-2)*20+卡牌属性!$DV464)</f>
        <v>1500</v>
      </c>
      <c r="FH464" s="14">
        <f>INDEX(属性投放!$BP$6:$BP$85,(卡牌属性!$DU464-2)*20+卡牌属性!$DV464)</f>
        <v>1500</v>
      </c>
      <c r="FI464" s="14">
        <f>INDEX(属性投放!$BP$6:$BP$85,(卡牌属性!$DU464-2)*20+卡牌属性!$DV464)</f>
        <v>1500</v>
      </c>
      <c r="FJ464" s="14">
        <f>INDEX(属性投放!$BP$6:$BP$85,(卡牌属性!$DU464-2)*20+卡牌属性!$DV464)</f>
        <v>1500</v>
      </c>
      <c r="FK464" s="14">
        <f>INDEX(属性投放!$BQ$6:$BQ$85,(卡牌属性!$DU464-2)*20+卡牌属性!$DV464)</f>
        <v>750</v>
      </c>
      <c r="FL464" s="14">
        <f>INDEX(属性投放!$BQ$6:$BQ$85,(卡牌属性!$DU464-2)*20+卡牌属性!$DV464)</f>
        <v>750</v>
      </c>
      <c r="FM464" s="14">
        <f>INDEX(属性投放!$BQ$6:$BQ$85,(卡牌属性!$DU464-2)*20+卡牌属性!$DV464)</f>
        <v>750</v>
      </c>
      <c r="FN464" s="14">
        <f>INDEX(属性投放!$BQ$6:$BQ$85,(卡牌属性!$DU464-2)*20+卡牌属性!$DV464)</f>
        <v>750</v>
      </c>
      <c r="FO464" s="14">
        <f>INDEX(属性投放!$BQ$6:$BQ$85,(卡牌属性!$DU464-2)*20+卡牌属性!$DV464)</f>
        <v>750</v>
      </c>
      <c r="FP464" s="14">
        <f>INDEX(属性投放!$BR$6:$BR$85,(卡牌属性!$DU464-2)*20+卡牌属性!$DV464)</f>
        <v>15000</v>
      </c>
      <c r="FQ464" s="14">
        <f>INDEX(属性投放!$BR$6:$BR$85,(卡牌属性!$DU464-2)*20+卡牌属性!$DV464)</f>
        <v>15000</v>
      </c>
      <c r="FR464" s="14">
        <f>INDEX(属性投放!$BR$6:$BR$85,(卡牌属性!$DU464-2)*20+卡牌属性!$DV464)</f>
        <v>15000</v>
      </c>
      <c r="FS464" s="14">
        <f>INDEX(属性投放!$BR$6:$BR$85,(卡牌属性!$DU464-2)*20+卡牌属性!$DV464)</f>
        <v>15000</v>
      </c>
      <c r="FT464" s="14">
        <f>INDEX(属性投放!$BR$6:$BR$85,(卡牌属性!$DU464-2)*20+卡牌属性!$DV464)</f>
        <v>15000</v>
      </c>
    </row>
    <row r="465" spans="31:176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820"/>
        <v>24</v>
      </c>
      <c r="BW465" s="14">
        <f t="shared" si="821"/>
        <v>3</v>
      </c>
      <c r="BX465" s="14">
        <f t="shared" si="822"/>
        <v>1102024</v>
      </c>
      <c r="BY465" s="14" t="str">
        <f t="shared" si="823"/>
        <v>朱仙1突</v>
      </c>
      <c r="BZ465" s="25" t="s">
        <v>162</v>
      </c>
      <c r="CA465" s="14">
        <v>23</v>
      </c>
      <c r="CB465" s="14">
        <f t="shared" si="824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674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674</v>
      </c>
      <c r="CN465" s="14">
        <f>INDEX(属性投放!$BD$6:$BD$85,(BW465-2)*20+CB465)</f>
        <v>80</v>
      </c>
      <c r="CQ465" s="13">
        <v>461</v>
      </c>
      <c r="CR465" s="13">
        <f t="shared" si="826"/>
        <v>9</v>
      </c>
      <c r="CS465" s="13">
        <f t="shared" si="827"/>
        <v>45</v>
      </c>
      <c r="CT465" s="14">
        <f t="shared" si="828"/>
        <v>3</v>
      </c>
      <c r="CU465" s="14">
        <f t="shared" si="829"/>
        <v>1102009</v>
      </c>
      <c r="CV465" s="14" t="str">
        <f>INDEX($O$6:$O$36,CR465)&amp;"-"&amp;INDEX(属性投放!$AB$7:$AB$36,CX465)&amp;"-魂火-"&amp;CZ465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701</v>
      </c>
      <c r="CZ465" s="14">
        <f>INDEX(属性投放!$AM$7:$AM$58,CS465)</f>
        <v>3</v>
      </c>
      <c r="DA465" s="14">
        <f t="shared" si="825"/>
        <v>45</v>
      </c>
      <c r="DB465" s="14">
        <f>INDEX(属性投放!$AN$7:$AN$58,DA465)</f>
        <v>132</v>
      </c>
      <c r="DC465" s="14" t="s">
        <v>702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703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704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14">
        <f t="shared" si="833"/>
        <v>1102024</v>
      </c>
      <c r="DQ465" s="14" t="str">
        <f t="shared" si="834"/>
        <v>朱仙1突</v>
      </c>
      <c r="DR465" s="14">
        <f t="shared" si="835"/>
        <v>5</v>
      </c>
      <c r="DS465" s="14">
        <f t="shared" si="836"/>
        <v>5</v>
      </c>
      <c r="DT465" s="14">
        <f t="shared" si="837"/>
        <v>5</v>
      </c>
      <c r="DU465" s="14">
        <f t="shared" si="838"/>
        <v>3</v>
      </c>
      <c r="DV465" s="14">
        <f t="shared" si="839"/>
        <v>1</v>
      </c>
      <c r="DW465" s="14">
        <f t="shared" si="840"/>
        <v>21</v>
      </c>
      <c r="DX465" s="14">
        <f>INDEX(属性投放!$AW$6:$AW$85,(卡牌属性!DU465-2)*20+卡牌属性!DV465)</f>
        <v>4</v>
      </c>
      <c r="DY465" s="14">
        <f>INDEX(属性投放!BP$6:BP$85,卡牌属性!$DW465)</f>
        <v>35</v>
      </c>
      <c r="DZ465" s="14">
        <f>INDEX(属性投放!BQ$6:BQ$85,卡牌属性!$DW465)</f>
        <v>18</v>
      </c>
      <c r="EA465" s="14">
        <f>INDEX(属性投放!BR$6:BR$85,卡牌属性!$DW465)</f>
        <v>350</v>
      </c>
      <c r="EB465" s="14">
        <f>INDEX(属性偏向!$I$4:$I$15,卡牌属性!$DR465+EB$3)</f>
        <v>150</v>
      </c>
      <c r="EC465" s="14">
        <f>INDEX(属性偏向!$I$4:$I$15,卡牌属性!$DR465+EC$3)</f>
        <v>200</v>
      </c>
      <c r="ED465" s="14">
        <f>INDEX(属性偏向!$I$4:$I$15,卡牌属性!$DR465+ED$3)</f>
        <v>250</v>
      </c>
      <c r="EE465" s="14">
        <f>INDEX(属性偏向!$I$4:$I$15,卡牌属性!$DR465+EE$3)</f>
        <v>250</v>
      </c>
      <c r="EF465" s="14">
        <f>INDEX(属性偏向!$I$4:$I$15,卡牌属性!$DR465+EF$3)</f>
        <v>300</v>
      </c>
      <c r="EG465" s="14">
        <f>INDEX(属性偏向!$J$4:$J$15,卡牌属性!$DS465+EG$3)</f>
        <v>30</v>
      </c>
      <c r="EH465" s="14">
        <f>INDEX(属性偏向!$J$4:$J$15,卡牌属性!$DS465+EH$3)</f>
        <v>35</v>
      </c>
      <c r="EI465" s="14">
        <f>INDEX(属性偏向!$J$4:$J$15,卡牌属性!$DS465+EI$3)</f>
        <v>35</v>
      </c>
      <c r="EJ465" s="14">
        <f>INDEX(属性偏向!$J$4:$J$15,卡牌属性!$DS465+EJ$3)</f>
        <v>40</v>
      </c>
      <c r="EK465" s="14">
        <f>INDEX(属性偏向!$J$4:$J$15,卡牌属性!$DS465+EK$3)</f>
        <v>45</v>
      </c>
      <c r="EL465" s="14">
        <f>INDEX(属性偏向!$K$4:$K$15,卡牌属性!$DT465+EL$3)</f>
        <v>400</v>
      </c>
      <c r="EM465" s="14">
        <f>INDEX(属性偏向!$K$4:$K$15,卡牌属性!$DT465+EM$3)</f>
        <v>700</v>
      </c>
      <c r="EN465" s="14">
        <f>INDEX(属性偏向!$K$4:$K$15,卡牌属性!$DT465+EN$3)</f>
        <v>700</v>
      </c>
      <c r="EO465" s="14">
        <f>INDEX(属性偏向!$K$4:$K$15,卡牌属性!$DT465+EO$3)</f>
        <v>1000</v>
      </c>
      <c r="EP465" s="14">
        <f>INDEX(属性偏向!$K$4:$K$15,卡牌属性!$DT465+EP$3)</f>
        <v>1250</v>
      </c>
      <c r="EQ465" s="14">
        <f>INDEX(属性偏向!$T$4:$T$243,(卡牌属性!$DR465-1+EQ$3)*20+卡牌属性!$DV465)</f>
        <v>8</v>
      </c>
      <c r="ER465" s="14">
        <f>INDEX(属性偏向!$T$4:$T$243,(卡牌属性!$DR465-1+ER$3)*20+卡牌属性!$DV465)</f>
        <v>10</v>
      </c>
      <c r="ES465" s="14">
        <f>INDEX(属性偏向!$T$4:$T$243,(卡牌属性!$DR465-1+ES$3)*20+卡牌属性!$DV465)</f>
        <v>12</v>
      </c>
      <c r="ET465" s="14">
        <f>INDEX(属性偏向!$T$4:$T$243,(卡牌属性!$DR465-1+ET$3)*20+卡牌属性!$DV465)</f>
        <v>12</v>
      </c>
      <c r="EU465" s="14">
        <f>INDEX(属性偏向!$T$4:$T$243,(卡牌属性!$DR465-1+EU$3)*20+卡牌属性!$DV465)</f>
        <v>13</v>
      </c>
      <c r="EV465" s="14">
        <f>INDEX(属性偏向!$U$4:$U$243,(卡牌属性!$DS465-1+EV$3)*20+卡牌属性!$DV465)</f>
        <v>4</v>
      </c>
      <c r="EW465" s="14">
        <f>INDEX(属性偏向!$U$4:$U$243,(卡牌属性!$DS465-1+EW$3)*20+卡牌属性!$DV465)</f>
        <v>5</v>
      </c>
      <c r="EX465" s="14">
        <f>INDEX(属性偏向!$U$4:$U$243,(卡牌属性!$DS465-1+EX$3)*20+卡牌属性!$DV465)</f>
        <v>5</v>
      </c>
      <c r="EY465" s="14">
        <f>INDEX(属性偏向!$U$4:$U$243,(卡牌属性!$DS465-1+EY$3)*20+卡牌属性!$DV465)</f>
        <v>6</v>
      </c>
      <c r="EZ465" s="14">
        <f>INDEX(属性偏向!$U$4:$U$243,(卡牌属性!$DS465-1+EZ$3)*20+卡牌属性!$DV465)</f>
        <v>7</v>
      </c>
      <c r="FA465" s="14">
        <f>INDEX(属性偏向!$V$4:$V$243,(卡牌属性!$DT465-1+FA$3)*20+卡牌属性!$DV465)</f>
        <v>80</v>
      </c>
      <c r="FB465" s="14">
        <f>INDEX(属性偏向!$V$4:$V$243,(卡牌属性!$DT465-1+FB$3)*20+卡牌属性!$DV465)</f>
        <v>100</v>
      </c>
      <c r="FC465" s="14">
        <f>INDEX(属性偏向!$V$4:$V$243,(卡牌属性!$DT465-1+FC$3)*20+卡牌属性!$DV465)</f>
        <v>100</v>
      </c>
      <c r="FD465" s="14">
        <f>INDEX(属性偏向!$V$4:$V$243,(卡牌属性!$DT465-1+FD$3)*20+卡牌属性!$DV465)</f>
        <v>120</v>
      </c>
      <c r="FE465" s="14">
        <f>INDEX(属性偏向!$V$4:$V$243,(卡牌属性!$DT465-1+FE$3)*20+卡牌属性!$DV465)</f>
        <v>130</v>
      </c>
      <c r="FF465" s="14">
        <f>INDEX(属性投放!$BP$6:$BP$85,(卡牌属性!$DU465-2)*20+卡牌属性!$DV465)</f>
        <v>35</v>
      </c>
      <c r="FG465" s="14">
        <f>INDEX(属性投放!$BP$6:$BP$85,(卡牌属性!$DU465-2)*20+卡牌属性!$DV465)</f>
        <v>35</v>
      </c>
      <c r="FH465" s="14">
        <f>INDEX(属性投放!$BP$6:$BP$85,(卡牌属性!$DU465-2)*20+卡牌属性!$DV465)</f>
        <v>35</v>
      </c>
      <c r="FI465" s="14">
        <f>INDEX(属性投放!$BP$6:$BP$85,(卡牌属性!$DU465-2)*20+卡牌属性!$DV465)</f>
        <v>35</v>
      </c>
      <c r="FJ465" s="14">
        <f>INDEX(属性投放!$BP$6:$BP$85,(卡牌属性!$DU465-2)*20+卡牌属性!$DV465)</f>
        <v>35</v>
      </c>
      <c r="FK465" s="14">
        <f>INDEX(属性投放!$BQ$6:$BQ$85,(卡牌属性!$DU465-2)*20+卡牌属性!$DV465)</f>
        <v>18</v>
      </c>
      <c r="FL465" s="14">
        <f>INDEX(属性投放!$BQ$6:$BQ$85,(卡牌属性!$DU465-2)*20+卡牌属性!$DV465)</f>
        <v>18</v>
      </c>
      <c r="FM465" s="14">
        <f>INDEX(属性投放!$BQ$6:$BQ$85,(卡牌属性!$DU465-2)*20+卡牌属性!$DV465)</f>
        <v>18</v>
      </c>
      <c r="FN465" s="14">
        <f>INDEX(属性投放!$BQ$6:$BQ$85,(卡牌属性!$DU465-2)*20+卡牌属性!$DV465)</f>
        <v>18</v>
      </c>
      <c r="FO465" s="14">
        <f>INDEX(属性投放!$BQ$6:$BQ$85,(卡牌属性!$DU465-2)*20+卡牌属性!$DV465)</f>
        <v>18</v>
      </c>
      <c r="FP465" s="14">
        <f>INDEX(属性投放!$BR$6:$BR$85,(卡牌属性!$DU465-2)*20+卡牌属性!$DV465)</f>
        <v>350</v>
      </c>
      <c r="FQ465" s="14">
        <f>INDEX(属性投放!$BR$6:$BR$85,(卡牌属性!$DU465-2)*20+卡牌属性!$DV465)</f>
        <v>350</v>
      </c>
      <c r="FR465" s="14">
        <f>INDEX(属性投放!$BR$6:$BR$85,(卡牌属性!$DU465-2)*20+卡牌属性!$DV465)</f>
        <v>350</v>
      </c>
      <c r="FS465" s="14">
        <f>INDEX(属性投放!$BR$6:$BR$85,(卡牌属性!$DU465-2)*20+卡牌属性!$DV465)</f>
        <v>350</v>
      </c>
      <c r="FT465" s="14">
        <f>INDEX(属性投放!$BR$6:$BR$85,(卡牌属性!$DU465-2)*20+卡牌属性!$DV465)</f>
        <v>350</v>
      </c>
    </row>
    <row r="466" spans="31:176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820"/>
        <v>24</v>
      </c>
      <c r="BW466" s="14">
        <f t="shared" si="821"/>
        <v>3</v>
      </c>
      <c r="BX466" s="14">
        <f t="shared" si="822"/>
        <v>1102024</v>
      </c>
      <c r="BY466" s="14" t="str">
        <f t="shared" si="823"/>
        <v>朱仙2突</v>
      </c>
      <c r="BZ466" s="25" t="s">
        <v>162</v>
      </c>
      <c r="CA466" s="14">
        <v>24</v>
      </c>
      <c r="CB466" s="14">
        <f t="shared" si="824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674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674</v>
      </c>
      <c r="CN466" s="14">
        <f>INDEX(属性投放!$BD$6:$BD$85,(BW466-2)*20+CB466)</f>
        <v>100</v>
      </c>
      <c r="CQ466" s="13">
        <v>462</v>
      </c>
      <c r="CR466" s="13">
        <f t="shared" si="826"/>
        <v>9</v>
      </c>
      <c r="CS466" s="13">
        <f t="shared" si="827"/>
        <v>46</v>
      </c>
      <c r="CT466" s="14">
        <f t="shared" si="828"/>
        <v>3</v>
      </c>
      <c r="CU466" s="14">
        <f t="shared" si="829"/>
        <v>1102009</v>
      </c>
      <c r="CV466" s="14" t="str">
        <f>INDEX($O$6:$O$36,CR466)&amp;"-"&amp;INDEX(属性投放!$AB$7:$AB$36,CX466)&amp;"-魂火-"&amp;CZ466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701</v>
      </c>
      <c r="CZ466" s="14">
        <f>INDEX(属性投放!$AM$7:$AM$58,CS466)</f>
        <v>1</v>
      </c>
      <c r="DA466" s="14">
        <f t="shared" si="825"/>
        <v>46</v>
      </c>
      <c r="DB466" s="14">
        <f>INDEX(属性投放!$AN$7:$AN$58,DA466)</f>
        <v>135</v>
      </c>
      <c r="DC466" s="14" t="s">
        <v>702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703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704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14">
        <f t="shared" si="833"/>
        <v>1102024</v>
      </c>
      <c r="DQ466" s="14" t="str">
        <f t="shared" si="834"/>
        <v>朱仙2突</v>
      </c>
      <c r="DR466" s="14">
        <f t="shared" si="835"/>
        <v>5</v>
      </c>
      <c r="DS466" s="14">
        <f t="shared" si="836"/>
        <v>5</v>
      </c>
      <c r="DT466" s="14">
        <f t="shared" si="837"/>
        <v>5</v>
      </c>
      <c r="DU466" s="14">
        <f t="shared" si="838"/>
        <v>3</v>
      </c>
      <c r="DV466" s="14">
        <f t="shared" si="839"/>
        <v>2</v>
      </c>
      <c r="DW466" s="14">
        <f t="shared" si="840"/>
        <v>22</v>
      </c>
      <c r="DX466" s="14">
        <f>INDEX(属性投放!$AW$6:$AW$85,(卡牌属性!DU466-2)*20+卡牌属性!DV466)</f>
        <v>10</v>
      </c>
      <c r="DY466" s="14">
        <f>INDEX(属性投放!BP$6:BP$85,卡牌属性!$DW466)</f>
        <v>45</v>
      </c>
      <c r="DZ466" s="14">
        <f>INDEX(属性投放!BQ$6:BQ$85,卡牌属性!$DW466)</f>
        <v>23</v>
      </c>
      <c r="EA466" s="14">
        <f>INDEX(属性投放!BR$6:BR$85,卡牌属性!$DW466)</f>
        <v>450</v>
      </c>
      <c r="EB466" s="14">
        <f t="shared" ref="EB466:EB484" si="841">EB465+$DY465+EQ465*$DX465</f>
        <v>217</v>
      </c>
      <c r="EC466" s="14">
        <f t="shared" ref="EC466:EC484" si="842">EC465+$DY465+ER465*$DX465</f>
        <v>275</v>
      </c>
      <c r="ED466" s="14">
        <f t="shared" ref="ED466:ED484" si="843">ED465+$DY465+ES465*$DX465</f>
        <v>333</v>
      </c>
      <c r="EE466" s="14">
        <f t="shared" ref="EE466:EE484" si="844">EE465+$DY465+ET465*$DX465</f>
        <v>333</v>
      </c>
      <c r="EF466" s="14">
        <f t="shared" ref="EF466:EF484" si="845">EF465+$DY465+EU465*$DX465</f>
        <v>387</v>
      </c>
      <c r="EG466" s="14">
        <f t="shared" ref="EG466:EG484" si="846">EG465+$DZ465+EV465*$DX465</f>
        <v>64</v>
      </c>
      <c r="EH466" s="14">
        <f t="shared" ref="EH466:EH484" si="847">EH465+$DZ465+EW465*$DX465</f>
        <v>73</v>
      </c>
      <c r="EI466" s="14">
        <f t="shared" ref="EI466:EI484" si="848">EI465+$DZ465+EX465*$DX465</f>
        <v>73</v>
      </c>
      <c r="EJ466" s="14">
        <f t="shared" ref="EJ466:EJ484" si="849">EJ465+$DZ465+EY465*$DX465</f>
        <v>82</v>
      </c>
      <c r="EK466" s="14">
        <f t="shared" ref="EK466:EK484" si="850">EK465+$DZ465+EZ465*$DX465</f>
        <v>91</v>
      </c>
      <c r="EL466" s="14">
        <f t="shared" ref="EL466:EL484" si="851">EL465+$EA465+FA465*$DX465</f>
        <v>1070</v>
      </c>
      <c r="EM466" s="14">
        <f t="shared" ref="EM466:EM484" si="852">EM465+$EA465+FB465*$DX465</f>
        <v>1450</v>
      </c>
      <c r="EN466" s="14">
        <f t="shared" ref="EN466:EN484" si="853">EN465+$EA465+FC465*$DX465</f>
        <v>1450</v>
      </c>
      <c r="EO466" s="14">
        <f t="shared" ref="EO466:EO484" si="854">EO465+$EA465+FD465*$DX465</f>
        <v>1830</v>
      </c>
      <c r="EP466" s="14">
        <f t="shared" ref="EP466:EP484" si="855">EP465+$EA465+FE465*$DX465</f>
        <v>2120</v>
      </c>
      <c r="EQ466" s="14">
        <f>INDEX(属性偏向!$T$4:$T$243,(卡牌属性!$DR466-1+EQ$3)*20+卡牌属性!$DV466)</f>
        <v>10</v>
      </c>
      <c r="ER466" s="14">
        <f>INDEX(属性偏向!$T$4:$T$243,(卡牌属性!$DR466-1+ER$3)*20+卡牌属性!$DV466)</f>
        <v>12</v>
      </c>
      <c r="ES466" s="14">
        <f>INDEX(属性偏向!$T$4:$T$243,(卡牌属性!$DR466-1+ES$3)*20+卡牌属性!$DV466)</f>
        <v>15</v>
      </c>
      <c r="ET466" s="14">
        <f>INDEX(属性偏向!$T$4:$T$243,(卡牌属性!$DR466-1+ET$3)*20+卡牌属性!$DV466)</f>
        <v>15</v>
      </c>
      <c r="EU466" s="14">
        <f>INDEX(属性偏向!$T$4:$T$243,(卡牌属性!$DR466-1+EU$3)*20+卡牌属性!$DV466)</f>
        <v>17</v>
      </c>
      <c r="EV466" s="14">
        <f>INDEX(属性偏向!$U$4:$U$243,(卡牌属性!$DS466-1+EV$3)*20+卡牌属性!$DV466)</f>
        <v>5</v>
      </c>
      <c r="EW466" s="14">
        <f>INDEX(属性偏向!$U$4:$U$243,(卡牌属性!$DS466-1+EW$3)*20+卡牌属性!$DV466)</f>
        <v>6</v>
      </c>
      <c r="EX466" s="14">
        <f>INDEX(属性偏向!$U$4:$U$243,(卡牌属性!$DS466-1+EX$3)*20+卡牌属性!$DV466)</f>
        <v>6</v>
      </c>
      <c r="EY466" s="14">
        <f>INDEX(属性偏向!$U$4:$U$243,(卡牌属性!$DS466-1+EY$3)*20+卡牌属性!$DV466)</f>
        <v>8</v>
      </c>
      <c r="EZ466" s="14">
        <f>INDEX(属性偏向!$U$4:$U$243,(卡牌属性!$DS466-1+EZ$3)*20+卡牌属性!$DV466)</f>
        <v>9</v>
      </c>
      <c r="FA466" s="14">
        <f>INDEX(属性偏向!$V$4:$V$243,(卡牌属性!$DT466-1+FA$3)*20+卡牌属性!$DV466)</f>
        <v>100</v>
      </c>
      <c r="FB466" s="14">
        <f>INDEX(属性偏向!$V$4:$V$243,(卡牌属性!$DT466-1+FB$3)*20+卡牌属性!$DV466)</f>
        <v>120</v>
      </c>
      <c r="FC466" s="14">
        <f>INDEX(属性偏向!$V$4:$V$243,(卡牌属性!$DT466-1+FC$3)*20+卡牌属性!$DV466)</f>
        <v>120</v>
      </c>
      <c r="FD466" s="14">
        <f>INDEX(属性偏向!$V$4:$V$243,(卡牌属性!$DT466-1+FD$3)*20+卡牌属性!$DV466)</f>
        <v>150</v>
      </c>
      <c r="FE466" s="14">
        <f>INDEX(属性偏向!$V$4:$V$243,(卡牌属性!$DT466-1+FE$3)*20+卡牌属性!$DV466)</f>
        <v>170</v>
      </c>
      <c r="FF466" s="14">
        <f>INDEX(属性投放!$BP$6:$BP$85,(卡牌属性!$DU466-2)*20+卡牌属性!$DV466)</f>
        <v>45</v>
      </c>
      <c r="FG466" s="14">
        <f>INDEX(属性投放!$BP$6:$BP$85,(卡牌属性!$DU466-2)*20+卡牌属性!$DV466)</f>
        <v>45</v>
      </c>
      <c r="FH466" s="14">
        <f>INDEX(属性投放!$BP$6:$BP$85,(卡牌属性!$DU466-2)*20+卡牌属性!$DV466)</f>
        <v>45</v>
      </c>
      <c r="FI466" s="14">
        <f>INDEX(属性投放!$BP$6:$BP$85,(卡牌属性!$DU466-2)*20+卡牌属性!$DV466)</f>
        <v>45</v>
      </c>
      <c r="FJ466" s="14">
        <f>INDEX(属性投放!$BP$6:$BP$85,(卡牌属性!$DU466-2)*20+卡牌属性!$DV466)</f>
        <v>45</v>
      </c>
      <c r="FK466" s="14">
        <f>INDEX(属性投放!$BQ$6:$BQ$85,(卡牌属性!$DU466-2)*20+卡牌属性!$DV466)</f>
        <v>23</v>
      </c>
      <c r="FL466" s="14">
        <f>INDEX(属性投放!$BQ$6:$BQ$85,(卡牌属性!$DU466-2)*20+卡牌属性!$DV466)</f>
        <v>23</v>
      </c>
      <c r="FM466" s="14">
        <f>INDEX(属性投放!$BQ$6:$BQ$85,(卡牌属性!$DU466-2)*20+卡牌属性!$DV466)</f>
        <v>23</v>
      </c>
      <c r="FN466" s="14">
        <f>INDEX(属性投放!$BQ$6:$BQ$85,(卡牌属性!$DU466-2)*20+卡牌属性!$DV466)</f>
        <v>23</v>
      </c>
      <c r="FO466" s="14">
        <f>INDEX(属性投放!$BQ$6:$BQ$85,(卡牌属性!$DU466-2)*20+卡牌属性!$DV466)</f>
        <v>23</v>
      </c>
      <c r="FP466" s="14">
        <f>INDEX(属性投放!$BR$6:$BR$85,(卡牌属性!$DU466-2)*20+卡牌属性!$DV466)</f>
        <v>450</v>
      </c>
      <c r="FQ466" s="14">
        <f>INDEX(属性投放!$BR$6:$BR$85,(卡牌属性!$DU466-2)*20+卡牌属性!$DV466)</f>
        <v>450</v>
      </c>
      <c r="FR466" s="14">
        <f>INDEX(属性投放!$BR$6:$BR$85,(卡牌属性!$DU466-2)*20+卡牌属性!$DV466)</f>
        <v>450</v>
      </c>
      <c r="FS466" s="14">
        <f>INDEX(属性投放!$BR$6:$BR$85,(卡牌属性!$DU466-2)*20+卡牌属性!$DV466)</f>
        <v>450</v>
      </c>
      <c r="FT466" s="14">
        <f>INDEX(属性投放!$BR$6:$BR$85,(卡牌属性!$DU466-2)*20+卡牌属性!$DV466)</f>
        <v>450</v>
      </c>
    </row>
    <row r="467" spans="31:176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820"/>
        <v>24</v>
      </c>
      <c r="BW467" s="14">
        <f t="shared" si="821"/>
        <v>3</v>
      </c>
      <c r="BX467" s="14">
        <f t="shared" si="822"/>
        <v>1102024</v>
      </c>
      <c r="BY467" s="14" t="str">
        <f t="shared" si="823"/>
        <v>朱仙3突</v>
      </c>
      <c r="BZ467" s="25" t="s">
        <v>162</v>
      </c>
      <c r="CA467" s="14">
        <v>25</v>
      </c>
      <c r="CB467" s="14">
        <f t="shared" si="824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674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674</v>
      </c>
      <c r="CN467" s="14">
        <f>INDEX(属性投放!$BD$6:$BD$85,(BW467-2)*20+CB467)</f>
        <v>100</v>
      </c>
      <c r="CQ467" s="13">
        <v>463</v>
      </c>
      <c r="CR467" s="13">
        <f t="shared" si="826"/>
        <v>9</v>
      </c>
      <c r="CS467" s="13">
        <f t="shared" si="827"/>
        <v>47</v>
      </c>
      <c r="CT467" s="14">
        <f t="shared" si="828"/>
        <v>3</v>
      </c>
      <c r="CU467" s="14">
        <f t="shared" si="829"/>
        <v>1102009</v>
      </c>
      <c r="CV467" s="14" t="str">
        <f>INDEX($O$6:$O$36,CR467)&amp;"-"&amp;INDEX(属性投放!$AB$7:$AB$36,CX467)&amp;"-魂火-"&amp;CZ467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701</v>
      </c>
      <c r="CZ467" s="14">
        <f>INDEX(属性投放!$AM$7:$AM$58,CS467)</f>
        <v>2</v>
      </c>
      <c r="DA467" s="14">
        <f t="shared" si="825"/>
        <v>47</v>
      </c>
      <c r="DB467" s="14">
        <f>INDEX(属性投放!$AN$7:$AN$58,DA467)</f>
        <v>137</v>
      </c>
      <c r="DC467" s="14" t="s">
        <v>702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703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704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14">
        <f t="shared" si="833"/>
        <v>1102024</v>
      </c>
      <c r="DQ467" s="14" t="str">
        <f t="shared" si="834"/>
        <v>朱仙3突</v>
      </c>
      <c r="DR467" s="14">
        <f t="shared" si="835"/>
        <v>5</v>
      </c>
      <c r="DS467" s="14">
        <f t="shared" si="836"/>
        <v>5</v>
      </c>
      <c r="DT467" s="14">
        <f t="shared" si="837"/>
        <v>5</v>
      </c>
      <c r="DU467" s="14">
        <f t="shared" si="838"/>
        <v>3</v>
      </c>
      <c r="DV467" s="14">
        <f t="shared" si="839"/>
        <v>3</v>
      </c>
      <c r="DW467" s="14">
        <f t="shared" si="840"/>
        <v>23</v>
      </c>
      <c r="DX467" s="14">
        <f>INDEX(属性投放!$AW$6:$AW$85,(卡牌属性!DU467-2)*20+卡牌属性!DV467)</f>
        <v>10</v>
      </c>
      <c r="DY467" s="14">
        <f>INDEX(属性投放!BP$6:BP$85,卡牌属性!$DW467)</f>
        <v>75</v>
      </c>
      <c r="DZ467" s="14">
        <f>INDEX(属性投放!BQ$6:BQ$85,卡牌属性!$DW467)</f>
        <v>38</v>
      </c>
      <c r="EA467" s="14">
        <f>INDEX(属性投放!BR$6:BR$85,卡牌属性!$DW467)</f>
        <v>750</v>
      </c>
      <c r="EB467" s="14">
        <f t="shared" si="841"/>
        <v>362</v>
      </c>
      <c r="EC467" s="14">
        <f t="shared" si="842"/>
        <v>440</v>
      </c>
      <c r="ED467" s="14">
        <f t="shared" si="843"/>
        <v>528</v>
      </c>
      <c r="EE467" s="14">
        <f t="shared" si="844"/>
        <v>528</v>
      </c>
      <c r="EF467" s="14">
        <f t="shared" si="845"/>
        <v>602</v>
      </c>
      <c r="EG467" s="14">
        <f t="shared" si="846"/>
        <v>137</v>
      </c>
      <c r="EH467" s="14">
        <f t="shared" si="847"/>
        <v>156</v>
      </c>
      <c r="EI467" s="14">
        <f t="shared" si="848"/>
        <v>156</v>
      </c>
      <c r="EJ467" s="14">
        <f t="shared" si="849"/>
        <v>185</v>
      </c>
      <c r="EK467" s="14">
        <f t="shared" si="850"/>
        <v>204</v>
      </c>
      <c r="EL467" s="14">
        <f t="shared" si="851"/>
        <v>2520</v>
      </c>
      <c r="EM467" s="14">
        <f t="shared" si="852"/>
        <v>3100</v>
      </c>
      <c r="EN467" s="14">
        <f t="shared" si="853"/>
        <v>3100</v>
      </c>
      <c r="EO467" s="14">
        <f t="shared" si="854"/>
        <v>3780</v>
      </c>
      <c r="EP467" s="14">
        <f t="shared" si="855"/>
        <v>4270</v>
      </c>
      <c r="EQ467" s="14">
        <f>INDEX(属性偏向!$T$4:$T$243,(卡牌属性!$DR467-1+EQ$3)*20+卡牌属性!$DV467)</f>
        <v>10</v>
      </c>
      <c r="ER467" s="14">
        <f>INDEX(属性偏向!$T$4:$T$243,(卡牌属性!$DR467-1+ER$3)*20+卡牌属性!$DV467)</f>
        <v>12</v>
      </c>
      <c r="ES467" s="14">
        <f>INDEX(属性偏向!$T$4:$T$243,(卡牌属性!$DR467-1+ES$3)*20+卡牌属性!$DV467)</f>
        <v>15</v>
      </c>
      <c r="ET467" s="14">
        <f>INDEX(属性偏向!$T$4:$T$243,(卡牌属性!$DR467-1+ET$3)*20+卡牌属性!$DV467)</f>
        <v>15</v>
      </c>
      <c r="EU467" s="14">
        <f>INDEX(属性偏向!$T$4:$T$243,(卡牌属性!$DR467-1+EU$3)*20+卡牌属性!$DV467)</f>
        <v>17</v>
      </c>
      <c r="EV467" s="14">
        <f>INDEX(属性偏向!$U$4:$U$243,(卡牌属性!$DS467-1+EV$3)*20+卡牌属性!$DV467)</f>
        <v>5</v>
      </c>
      <c r="EW467" s="14">
        <f>INDEX(属性偏向!$U$4:$U$243,(卡牌属性!$DS467-1+EW$3)*20+卡牌属性!$DV467)</f>
        <v>6</v>
      </c>
      <c r="EX467" s="14">
        <f>INDEX(属性偏向!$U$4:$U$243,(卡牌属性!$DS467-1+EX$3)*20+卡牌属性!$DV467)</f>
        <v>6</v>
      </c>
      <c r="EY467" s="14">
        <f>INDEX(属性偏向!$U$4:$U$243,(卡牌属性!$DS467-1+EY$3)*20+卡牌属性!$DV467)</f>
        <v>8</v>
      </c>
      <c r="EZ467" s="14">
        <f>INDEX(属性偏向!$U$4:$U$243,(卡牌属性!$DS467-1+EZ$3)*20+卡牌属性!$DV467)</f>
        <v>9</v>
      </c>
      <c r="FA467" s="14">
        <f>INDEX(属性偏向!$V$4:$V$243,(卡牌属性!$DT467-1+FA$3)*20+卡牌属性!$DV467)</f>
        <v>100</v>
      </c>
      <c r="FB467" s="14">
        <f>INDEX(属性偏向!$V$4:$V$243,(卡牌属性!$DT467-1+FB$3)*20+卡牌属性!$DV467)</f>
        <v>120</v>
      </c>
      <c r="FC467" s="14">
        <f>INDEX(属性偏向!$V$4:$V$243,(卡牌属性!$DT467-1+FC$3)*20+卡牌属性!$DV467)</f>
        <v>120</v>
      </c>
      <c r="FD467" s="14">
        <f>INDEX(属性偏向!$V$4:$V$243,(卡牌属性!$DT467-1+FD$3)*20+卡牌属性!$DV467)</f>
        <v>150</v>
      </c>
      <c r="FE467" s="14">
        <f>INDEX(属性偏向!$V$4:$V$243,(卡牌属性!$DT467-1+FE$3)*20+卡牌属性!$DV467)</f>
        <v>170</v>
      </c>
      <c r="FF467" s="14">
        <f>INDEX(属性投放!$BP$6:$BP$85,(卡牌属性!$DU467-2)*20+卡牌属性!$DV467)</f>
        <v>75</v>
      </c>
      <c r="FG467" s="14">
        <f>INDEX(属性投放!$BP$6:$BP$85,(卡牌属性!$DU467-2)*20+卡牌属性!$DV467)</f>
        <v>75</v>
      </c>
      <c r="FH467" s="14">
        <f>INDEX(属性投放!$BP$6:$BP$85,(卡牌属性!$DU467-2)*20+卡牌属性!$DV467)</f>
        <v>75</v>
      </c>
      <c r="FI467" s="14">
        <f>INDEX(属性投放!$BP$6:$BP$85,(卡牌属性!$DU467-2)*20+卡牌属性!$DV467)</f>
        <v>75</v>
      </c>
      <c r="FJ467" s="14">
        <f>INDEX(属性投放!$BP$6:$BP$85,(卡牌属性!$DU467-2)*20+卡牌属性!$DV467)</f>
        <v>75</v>
      </c>
      <c r="FK467" s="14">
        <f>INDEX(属性投放!$BQ$6:$BQ$85,(卡牌属性!$DU467-2)*20+卡牌属性!$DV467)</f>
        <v>38</v>
      </c>
      <c r="FL467" s="14">
        <f>INDEX(属性投放!$BQ$6:$BQ$85,(卡牌属性!$DU467-2)*20+卡牌属性!$DV467)</f>
        <v>38</v>
      </c>
      <c r="FM467" s="14">
        <f>INDEX(属性投放!$BQ$6:$BQ$85,(卡牌属性!$DU467-2)*20+卡牌属性!$DV467)</f>
        <v>38</v>
      </c>
      <c r="FN467" s="14">
        <f>INDEX(属性投放!$BQ$6:$BQ$85,(卡牌属性!$DU467-2)*20+卡牌属性!$DV467)</f>
        <v>38</v>
      </c>
      <c r="FO467" s="14">
        <f>INDEX(属性投放!$BQ$6:$BQ$85,(卡牌属性!$DU467-2)*20+卡牌属性!$DV467)</f>
        <v>38</v>
      </c>
      <c r="FP467" s="14">
        <f>INDEX(属性投放!$BR$6:$BR$85,(卡牌属性!$DU467-2)*20+卡牌属性!$DV467)</f>
        <v>750</v>
      </c>
      <c r="FQ467" s="14">
        <f>INDEX(属性投放!$BR$6:$BR$85,(卡牌属性!$DU467-2)*20+卡牌属性!$DV467)</f>
        <v>750</v>
      </c>
      <c r="FR467" s="14">
        <f>INDEX(属性投放!$BR$6:$BR$85,(卡牌属性!$DU467-2)*20+卡牌属性!$DV467)</f>
        <v>750</v>
      </c>
      <c r="FS467" s="14">
        <f>INDEX(属性投放!$BR$6:$BR$85,(卡牌属性!$DU467-2)*20+卡牌属性!$DV467)</f>
        <v>750</v>
      </c>
      <c r="FT467" s="14">
        <f>INDEX(属性投放!$BR$6:$BR$85,(卡牌属性!$DU467-2)*20+卡牌属性!$DV467)</f>
        <v>750</v>
      </c>
    </row>
    <row r="468" spans="31:176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820"/>
        <v>24</v>
      </c>
      <c r="BW468" s="14">
        <f t="shared" si="821"/>
        <v>3</v>
      </c>
      <c r="BX468" s="14">
        <f t="shared" si="822"/>
        <v>1102024</v>
      </c>
      <c r="BY468" s="14" t="str">
        <f t="shared" si="823"/>
        <v>朱仙4突</v>
      </c>
      <c r="BZ468" s="25" t="s">
        <v>162</v>
      </c>
      <c r="CA468" s="14">
        <v>26</v>
      </c>
      <c r="CB468" s="14">
        <f t="shared" si="824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674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674</v>
      </c>
      <c r="CN468" s="14">
        <f>INDEX(属性投放!$BD$6:$BD$85,(BW468-2)*20+CB468)</f>
        <v>120</v>
      </c>
      <c r="CQ468" s="13">
        <v>464</v>
      </c>
      <c r="CR468" s="13">
        <f t="shared" si="826"/>
        <v>9</v>
      </c>
      <c r="CS468" s="13">
        <f t="shared" si="827"/>
        <v>48</v>
      </c>
      <c r="CT468" s="14">
        <f t="shared" si="828"/>
        <v>3</v>
      </c>
      <c r="CU468" s="14">
        <f t="shared" si="829"/>
        <v>1102009</v>
      </c>
      <c r="CV468" s="14" t="str">
        <f>INDEX($O$6:$O$36,CR468)&amp;"-"&amp;INDEX(属性投放!$AB$7:$AB$36,CX468)&amp;"-魂火-"&amp;CZ468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701</v>
      </c>
      <c r="CZ468" s="14">
        <f>INDEX(属性投放!$AM$7:$AM$58,CS468)</f>
        <v>3</v>
      </c>
      <c r="DA468" s="14">
        <f t="shared" si="825"/>
        <v>48</v>
      </c>
      <c r="DB468" s="14">
        <f>INDEX(属性投放!$AN$7:$AN$58,DA468)</f>
        <v>140</v>
      </c>
      <c r="DC468" s="14" t="s">
        <v>702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703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704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14">
        <f t="shared" si="833"/>
        <v>1102024</v>
      </c>
      <c r="DQ468" s="14" t="str">
        <f t="shared" si="834"/>
        <v>朱仙4突</v>
      </c>
      <c r="DR468" s="14">
        <f t="shared" si="835"/>
        <v>5</v>
      </c>
      <c r="DS468" s="14">
        <f t="shared" si="836"/>
        <v>5</v>
      </c>
      <c r="DT468" s="14">
        <f t="shared" si="837"/>
        <v>5</v>
      </c>
      <c r="DU468" s="14">
        <f t="shared" si="838"/>
        <v>3</v>
      </c>
      <c r="DV468" s="14">
        <f t="shared" si="839"/>
        <v>4</v>
      </c>
      <c r="DW468" s="14">
        <f t="shared" si="840"/>
        <v>24</v>
      </c>
      <c r="DX468" s="14">
        <f>INDEX(属性投放!$AW$6:$AW$85,(卡牌属性!DU468-2)*20+卡牌属性!DV468)</f>
        <v>10</v>
      </c>
      <c r="DY468" s="14">
        <f>INDEX(属性投放!BP$6:BP$85,卡牌属性!$DW468)</f>
        <v>90</v>
      </c>
      <c r="DZ468" s="14">
        <f>INDEX(属性投放!BQ$6:BQ$85,卡牌属性!$DW468)</f>
        <v>45</v>
      </c>
      <c r="EA468" s="14">
        <f>INDEX(属性投放!BR$6:BR$85,卡牌属性!$DW468)</f>
        <v>900</v>
      </c>
      <c r="EB468" s="14">
        <f t="shared" si="841"/>
        <v>537</v>
      </c>
      <c r="EC468" s="14">
        <f t="shared" si="842"/>
        <v>635</v>
      </c>
      <c r="ED468" s="14">
        <f t="shared" si="843"/>
        <v>753</v>
      </c>
      <c r="EE468" s="14">
        <f t="shared" si="844"/>
        <v>753</v>
      </c>
      <c r="EF468" s="14">
        <f t="shared" si="845"/>
        <v>847</v>
      </c>
      <c r="EG468" s="14">
        <f t="shared" si="846"/>
        <v>225</v>
      </c>
      <c r="EH468" s="14">
        <f t="shared" si="847"/>
        <v>254</v>
      </c>
      <c r="EI468" s="14">
        <f t="shared" si="848"/>
        <v>254</v>
      </c>
      <c r="EJ468" s="14">
        <f t="shared" si="849"/>
        <v>303</v>
      </c>
      <c r="EK468" s="14">
        <f t="shared" si="850"/>
        <v>332</v>
      </c>
      <c r="EL468" s="14">
        <f t="shared" si="851"/>
        <v>4270</v>
      </c>
      <c r="EM468" s="14">
        <f t="shared" si="852"/>
        <v>5050</v>
      </c>
      <c r="EN468" s="14">
        <f t="shared" si="853"/>
        <v>5050</v>
      </c>
      <c r="EO468" s="14">
        <f t="shared" si="854"/>
        <v>6030</v>
      </c>
      <c r="EP468" s="14">
        <f t="shared" si="855"/>
        <v>6720</v>
      </c>
      <c r="EQ468" s="14">
        <f>INDEX(属性偏向!$T$4:$T$243,(卡牌属性!$DR468-1+EQ$3)*20+卡牌属性!$DV468)</f>
        <v>12</v>
      </c>
      <c r="ER468" s="14">
        <f>INDEX(属性偏向!$T$4:$T$243,(卡牌属性!$DR468-1+ER$3)*20+卡牌属性!$DV468)</f>
        <v>13</v>
      </c>
      <c r="ES468" s="14">
        <f>INDEX(属性偏向!$T$4:$T$243,(卡牌属性!$DR468-1+ES$3)*20+卡牌属性!$DV468)</f>
        <v>20</v>
      </c>
      <c r="ET468" s="14">
        <f>INDEX(属性偏向!$T$4:$T$243,(卡牌属性!$DR468-1+ET$3)*20+卡牌属性!$DV468)</f>
        <v>20</v>
      </c>
      <c r="EU468" s="14">
        <f>INDEX(属性偏向!$T$4:$T$243,(卡牌属性!$DR468-1+EU$3)*20+卡牌属性!$DV468)</f>
        <v>22</v>
      </c>
      <c r="EV468" s="14">
        <f>INDEX(属性偏向!$U$4:$U$243,(卡牌属性!$DS468-1+EV$3)*20+卡牌属性!$DV468)</f>
        <v>6</v>
      </c>
      <c r="EW468" s="14">
        <f>INDEX(属性偏向!$U$4:$U$243,(卡牌属性!$DS468-1+EW$3)*20+卡牌属性!$DV468)</f>
        <v>7</v>
      </c>
      <c r="EX468" s="14">
        <f>INDEX(属性偏向!$U$4:$U$243,(卡牌属性!$DS468-1+EX$3)*20+卡牌属性!$DV468)</f>
        <v>7</v>
      </c>
      <c r="EY468" s="14">
        <f>INDEX(属性偏向!$U$4:$U$243,(卡牌属性!$DS468-1+EY$3)*20+卡牌属性!$DV468)</f>
        <v>10</v>
      </c>
      <c r="EZ468" s="14">
        <f>INDEX(属性偏向!$U$4:$U$243,(卡牌属性!$DS468-1+EZ$3)*20+卡牌属性!$DV468)</f>
        <v>11</v>
      </c>
      <c r="FA468" s="14">
        <f>INDEX(属性偏向!$V$4:$V$243,(卡牌属性!$DT468-1+FA$3)*20+卡牌属性!$DV468)</f>
        <v>120</v>
      </c>
      <c r="FB468" s="14">
        <f>INDEX(属性偏向!$V$4:$V$243,(卡牌属性!$DT468-1+FB$3)*20+卡牌属性!$DV468)</f>
        <v>130</v>
      </c>
      <c r="FC468" s="14">
        <f>INDEX(属性偏向!$V$4:$V$243,(卡牌属性!$DT468-1+FC$3)*20+卡牌属性!$DV468)</f>
        <v>130</v>
      </c>
      <c r="FD468" s="14">
        <f>INDEX(属性偏向!$V$4:$V$243,(卡牌属性!$DT468-1+FD$3)*20+卡牌属性!$DV468)</f>
        <v>200</v>
      </c>
      <c r="FE468" s="14">
        <f>INDEX(属性偏向!$V$4:$V$243,(卡牌属性!$DT468-1+FE$3)*20+卡牌属性!$DV468)</f>
        <v>220</v>
      </c>
      <c r="FF468" s="14">
        <f>INDEX(属性投放!$BP$6:$BP$85,(卡牌属性!$DU468-2)*20+卡牌属性!$DV468)</f>
        <v>90</v>
      </c>
      <c r="FG468" s="14">
        <f>INDEX(属性投放!$BP$6:$BP$85,(卡牌属性!$DU468-2)*20+卡牌属性!$DV468)</f>
        <v>90</v>
      </c>
      <c r="FH468" s="14">
        <f>INDEX(属性投放!$BP$6:$BP$85,(卡牌属性!$DU468-2)*20+卡牌属性!$DV468)</f>
        <v>90</v>
      </c>
      <c r="FI468" s="14">
        <f>INDEX(属性投放!$BP$6:$BP$85,(卡牌属性!$DU468-2)*20+卡牌属性!$DV468)</f>
        <v>90</v>
      </c>
      <c r="FJ468" s="14">
        <f>INDEX(属性投放!$BP$6:$BP$85,(卡牌属性!$DU468-2)*20+卡牌属性!$DV468)</f>
        <v>90</v>
      </c>
      <c r="FK468" s="14">
        <f>INDEX(属性投放!$BQ$6:$BQ$85,(卡牌属性!$DU468-2)*20+卡牌属性!$DV468)</f>
        <v>45</v>
      </c>
      <c r="FL468" s="14">
        <f>INDEX(属性投放!$BQ$6:$BQ$85,(卡牌属性!$DU468-2)*20+卡牌属性!$DV468)</f>
        <v>45</v>
      </c>
      <c r="FM468" s="14">
        <f>INDEX(属性投放!$BQ$6:$BQ$85,(卡牌属性!$DU468-2)*20+卡牌属性!$DV468)</f>
        <v>45</v>
      </c>
      <c r="FN468" s="14">
        <f>INDEX(属性投放!$BQ$6:$BQ$85,(卡牌属性!$DU468-2)*20+卡牌属性!$DV468)</f>
        <v>45</v>
      </c>
      <c r="FO468" s="14">
        <f>INDEX(属性投放!$BQ$6:$BQ$85,(卡牌属性!$DU468-2)*20+卡牌属性!$DV468)</f>
        <v>45</v>
      </c>
      <c r="FP468" s="14">
        <f>INDEX(属性投放!$BR$6:$BR$85,(卡牌属性!$DU468-2)*20+卡牌属性!$DV468)</f>
        <v>900</v>
      </c>
      <c r="FQ468" s="14">
        <f>INDEX(属性投放!$BR$6:$BR$85,(卡牌属性!$DU468-2)*20+卡牌属性!$DV468)</f>
        <v>900</v>
      </c>
      <c r="FR468" s="14">
        <f>INDEX(属性投放!$BR$6:$BR$85,(卡牌属性!$DU468-2)*20+卡牌属性!$DV468)</f>
        <v>900</v>
      </c>
      <c r="FS468" s="14">
        <f>INDEX(属性投放!$BR$6:$BR$85,(卡牌属性!$DU468-2)*20+卡牌属性!$DV468)</f>
        <v>900</v>
      </c>
      <c r="FT468" s="14">
        <f>INDEX(属性投放!$BR$6:$BR$85,(卡牌属性!$DU468-2)*20+卡牌属性!$DV468)</f>
        <v>900</v>
      </c>
    </row>
    <row r="469" spans="31:176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820"/>
        <v>24</v>
      </c>
      <c r="BW469" s="14">
        <f t="shared" si="821"/>
        <v>3</v>
      </c>
      <c r="BX469" s="14">
        <f t="shared" si="822"/>
        <v>1102024</v>
      </c>
      <c r="BY469" s="14" t="str">
        <f t="shared" si="823"/>
        <v>朱仙5突</v>
      </c>
      <c r="BZ469" s="25" t="s">
        <v>162</v>
      </c>
      <c r="CA469" s="14">
        <v>27</v>
      </c>
      <c r="CB469" s="14">
        <f t="shared" si="824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674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674</v>
      </c>
      <c r="CN469" s="14">
        <f>INDEX(属性投放!$BD$6:$BD$85,(BW469-2)*20+CB469)</f>
        <v>120</v>
      </c>
      <c r="CQ469" s="13">
        <v>465</v>
      </c>
      <c r="CR469" s="13">
        <f t="shared" si="826"/>
        <v>9</v>
      </c>
      <c r="CS469" s="13">
        <f t="shared" si="827"/>
        <v>49</v>
      </c>
      <c r="CT469" s="14">
        <f t="shared" si="828"/>
        <v>3</v>
      </c>
      <c r="CU469" s="14">
        <f t="shared" si="829"/>
        <v>1102009</v>
      </c>
      <c r="CV469" s="14" t="str">
        <f>INDEX($O$6:$O$36,CR469)&amp;"-"&amp;INDEX(属性投放!$AB$7:$AB$36,CX469)&amp;"-魂火-"&amp;CZ469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701</v>
      </c>
      <c r="CZ469" s="14">
        <f>INDEX(属性投放!$AM$7:$AM$58,CS469)</f>
        <v>1</v>
      </c>
      <c r="DA469" s="14">
        <f t="shared" si="825"/>
        <v>49</v>
      </c>
      <c r="DB469" s="14">
        <f>INDEX(属性投放!$AN$7:$AN$58,DA469)</f>
        <v>142</v>
      </c>
      <c r="DC469" s="14" t="s">
        <v>702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703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704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14">
        <f t="shared" si="833"/>
        <v>1102024</v>
      </c>
      <c r="DQ469" s="14" t="str">
        <f t="shared" si="834"/>
        <v>朱仙5突</v>
      </c>
      <c r="DR469" s="14">
        <f t="shared" si="835"/>
        <v>5</v>
      </c>
      <c r="DS469" s="14">
        <f t="shared" si="836"/>
        <v>5</v>
      </c>
      <c r="DT469" s="14">
        <f t="shared" si="837"/>
        <v>5</v>
      </c>
      <c r="DU469" s="14">
        <f t="shared" si="838"/>
        <v>3</v>
      </c>
      <c r="DV469" s="14">
        <f t="shared" si="839"/>
        <v>5</v>
      </c>
      <c r="DW469" s="14">
        <f t="shared" si="840"/>
        <v>25</v>
      </c>
      <c r="DX469" s="14">
        <f>INDEX(属性投放!$AW$6:$AW$85,(卡牌属性!DU469-2)*20+卡牌属性!DV469)</f>
        <v>7</v>
      </c>
      <c r="DY469" s="14">
        <f>INDEX(属性投放!BP$6:BP$85,卡牌属性!$DW469)</f>
        <v>115</v>
      </c>
      <c r="DZ469" s="14">
        <f>INDEX(属性投放!BQ$6:BQ$85,卡牌属性!$DW469)</f>
        <v>58</v>
      </c>
      <c r="EA469" s="14">
        <f>INDEX(属性投放!BR$6:BR$85,卡牌属性!$DW469)</f>
        <v>1150</v>
      </c>
      <c r="EB469" s="14">
        <f t="shared" si="841"/>
        <v>747</v>
      </c>
      <c r="EC469" s="14">
        <f t="shared" si="842"/>
        <v>855</v>
      </c>
      <c r="ED469" s="14">
        <f t="shared" si="843"/>
        <v>1043</v>
      </c>
      <c r="EE469" s="14">
        <f t="shared" si="844"/>
        <v>1043</v>
      </c>
      <c r="EF469" s="14">
        <f t="shared" si="845"/>
        <v>1157</v>
      </c>
      <c r="EG469" s="14">
        <f t="shared" si="846"/>
        <v>330</v>
      </c>
      <c r="EH469" s="14">
        <f t="shared" si="847"/>
        <v>369</v>
      </c>
      <c r="EI469" s="14">
        <f t="shared" si="848"/>
        <v>369</v>
      </c>
      <c r="EJ469" s="14">
        <f t="shared" si="849"/>
        <v>448</v>
      </c>
      <c r="EK469" s="14">
        <f t="shared" si="850"/>
        <v>487</v>
      </c>
      <c r="EL469" s="14">
        <f t="shared" si="851"/>
        <v>6370</v>
      </c>
      <c r="EM469" s="14">
        <f t="shared" si="852"/>
        <v>7250</v>
      </c>
      <c r="EN469" s="14">
        <f t="shared" si="853"/>
        <v>7250</v>
      </c>
      <c r="EO469" s="14">
        <f t="shared" si="854"/>
        <v>8930</v>
      </c>
      <c r="EP469" s="14">
        <f t="shared" si="855"/>
        <v>9820</v>
      </c>
      <c r="EQ469" s="14">
        <f>INDEX(属性偏向!$T$4:$T$243,(卡牌属性!$DR469-1+EQ$3)*20+卡牌属性!$DV469)</f>
        <v>12</v>
      </c>
      <c r="ER469" s="14">
        <f>INDEX(属性偏向!$T$4:$T$243,(卡牌属性!$DR469-1+ER$3)*20+卡牌属性!$DV469)</f>
        <v>13</v>
      </c>
      <c r="ES469" s="14">
        <f>INDEX(属性偏向!$T$4:$T$243,(卡牌属性!$DR469-1+ES$3)*20+卡牌属性!$DV469)</f>
        <v>20</v>
      </c>
      <c r="ET469" s="14">
        <f>INDEX(属性偏向!$T$4:$T$243,(卡牌属性!$DR469-1+ET$3)*20+卡牌属性!$DV469)</f>
        <v>20</v>
      </c>
      <c r="EU469" s="14">
        <f>INDEX(属性偏向!$T$4:$T$243,(卡牌属性!$DR469-1+EU$3)*20+卡牌属性!$DV469)</f>
        <v>22</v>
      </c>
      <c r="EV469" s="14">
        <f>INDEX(属性偏向!$U$4:$U$243,(卡牌属性!$DS469-1+EV$3)*20+卡牌属性!$DV469)</f>
        <v>6</v>
      </c>
      <c r="EW469" s="14">
        <f>INDEX(属性偏向!$U$4:$U$243,(卡牌属性!$DS469-1+EW$3)*20+卡牌属性!$DV469)</f>
        <v>7</v>
      </c>
      <c r="EX469" s="14">
        <f>INDEX(属性偏向!$U$4:$U$243,(卡牌属性!$DS469-1+EX$3)*20+卡牌属性!$DV469)</f>
        <v>7</v>
      </c>
      <c r="EY469" s="14">
        <f>INDEX(属性偏向!$U$4:$U$243,(卡牌属性!$DS469-1+EY$3)*20+卡牌属性!$DV469)</f>
        <v>10</v>
      </c>
      <c r="EZ469" s="14">
        <f>INDEX(属性偏向!$U$4:$U$243,(卡牌属性!$DS469-1+EZ$3)*20+卡牌属性!$DV469)</f>
        <v>11</v>
      </c>
      <c r="FA469" s="14">
        <f>INDEX(属性偏向!$V$4:$V$243,(卡牌属性!$DT469-1+FA$3)*20+卡牌属性!$DV469)</f>
        <v>120</v>
      </c>
      <c r="FB469" s="14">
        <f>INDEX(属性偏向!$V$4:$V$243,(卡牌属性!$DT469-1+FB$3)*20+卡牌属性!$DV469)</f>
        <v>130</v>
      </c>
      <c r="FC469" s="14">
        <f>INDEX(属性偏向!$V$4:$V$243,(卡牌属性!$DT469-1+FC$3)*20+卡牌属性!$DV469)</f>
        <v>130</v>
      </c>
      <c r="FD469" s="14">
        <f>INDEX(属性偏向!$V$4:$V$243,(卡牌属性!$DT469-1+FD$3)*20+卡牌属性!$DV469)</f>
        <v>200</v>
      </c>
      <c r="FE469" s="14">
        <f>INDEX(属性偏向!$V$4:$V$243,(卡牌属性!$DT469-1+FE$3)*20+卡牌属性!$DV469)</f>
        <v>220</v>
      </c>
      <c r="FF469" s="14">
        <f>INDEX(属性投放!$BP$6:$BP$85,(卡牌属性!$DU469-2)*20+卡牌属性!$DV469)</f>
        <v>115</v>
      </c>
      <c r="FG469" s="14">
        <f>INDEX(属性投放!$BP$6:$BP$85,(卡牌属性!$DU469-2)*20+卡牌属性!$DV469)</f>
        <v>115</v>
      </c>
      <c r="FH469" s="14">
        <f>INDEX(属性投放!$BP$6:$BP$85,(卡牌属性!$DU469-2)*20+卡牌属性!$DV469)</f>
        <v>115</v>
      </c>
      <c r="FI469" s="14">
        <f>INDEX(属性投放!$BP$6:$BP$85,(卡牌属性!$DU469-2)*20+卡牌属性!$DV469)</f>
        <v>115</v>
      </c>
      <c r="FJ469" s="14">
        <f>INDEX(属性投放!$BP$6:$BP$85,(卡牌属性!$DU469-2)*20+卡牌属性!$DV469)</f>
        <v>115</v>
      </c>
      <c r="FK469" s="14">
        <f>INDEX(属性投放!$BQ$6:$BQ$85,(卡牌属性!$DU469-2)*20+卡牌属性!$DV469)</f>
        <v>58</v>
      </c>
      <c r="FL469" s="14">
        <f>INDEX(属性投放!$BQ$6:$BQ$85,(卡牌属性!$DU469-2)*20+卡牌属性!$DV469)</f>
        <v>58</v>
      </c>
      <c r="FM469" s="14">
        <f>INDEX(属性投放!$BQ$6:$BQ$85,(卡牌属性!$DU469-2)*20+卡牌属性!$DV469)</f>
        <v>58</v>
      </c>
      <c r="FN469" s="14">
        <f>INDEX(属性投放!$BQ$6:$BQ$85,(卡牌属性!$DU469-2)*20+卡牌属性!$DV469)</f>
        <v>58</v>
      </c>
      <c r="FO469" s="14">
        <f>INDEX(属性投放!$BQ$6:$BQ$85,(卡牌属性!$DU469-2)*20+卡牌属性!$DV469)</f>
        <v>58</v>
      </c>
      <c r="FP469" s="14">
        <f>INDEX(属性投放!$BR$6:$BR$85,(卡牌属性!$DU469-2)*20+卡牌属性!$DV469)</f>
        <v>1150</v>
      </c>
      <c r="FQ469" s="14">
        <f>INDEX(属性投放!$BR$6:$BR$85,(卡牌属性!$DU469-2)*20+卡牌属性!$DV469)</f>
        <v>1150</v>
      </c>
      <c r="FR469" s="14">
        <f>INDEX(属性投放!$BR$6:$BR$85,(卡牌属性!$DU469-2)*20+卡牌属性!$DV469)</f>
        <v>1150</v>
      </c>
      <c r="FS469" s="14">
        <f>INDEX(属性投放!$BR$6:$BR$85,(卡牌属性!$DU469-2)*20+卡牌属性!$DV469)</f>
        <v>1150</v>
      </c>
      <c r="FT469" s="14">
        <f>INDEX(属性投放!$BR$6:$BR$85,(卡牌属性!$DU469-2)*20+卡牌属性!$DV469)</f>
        <v>1150</v>
      </c>
    </row>
    <row r="470" spans="31:176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820"/>
        <v>24</v>
      </c>
      <c r="BW470" s="14">
        <f t="shared" si="821"/>
        <v>3</v>
      </c>
      <c r="BX470" s="14">
        <f t="shared" si="822"/>
        <v>1102024</v>
      </c>
      <c r="BY470" s="14" t="str">
        <f t="shared" si="823"/>
        <v>朱仙6突</v>
      </c>
      <c r="BZ470" s="25" t="s">
        <v>162</v>
      </c>
      <c r="CA470" s="14">
        <v>28</v>
      </c>
      <c r="CB470" s="14">
        <f t="shared" si="824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674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674</v>
      </c>
      <c r="CN470" s="14">
        <f>INDEX(属性投放!$BD$6:$BD$85,(BW470-2)*20+CB470)</f>
        <v>120</v>
      </c>
      <c r="CQ470" s="13">
        <v>466</v>
      </c>
      <c r="CR470" s="13">
        <f t="shared" si="826"/>
        <v>9</v>
      </c>
      <c r="CS470" s="13">
        <f t="shared" si="827"/>
        <v>50</v>
      </c>
      <c r="CT470" s="14">
        <f t="shared" si="828"/>
        <v>3</v>
      </c>
      <c r="CU470" s="14">
        <f t="shared" si="829"/>
        <v>1102009</v>
      </c>
      <c r="CV470" s="14" t="str">
        <f>INDEX($O$6:$O$36,CR470)&amp;"-"&amp;INDEX(属性投放!$AB$7:$AB$36,CX470)&amp;"-魂火-"&amp;CZ470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701</v>
      </c>
      <c r="CZ470" s="14">
        <f>INDEX(属性投放!$AM$7:$AM$58,CS470)</f>
        <v>2</v>
      </c>
      <c r="DA470" s="14">
        <f t="shared" si="825"/>
        <v>50</v>
      </c>
      <c r="DB470" s="14">
        <f>INDEX(属性投放!$AN$7:$AN$58,DA470)</f>
        <v>145</v>
      </c>
      <c r="DC470" s="14" t="s">
        <v>702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703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704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14">
        <f t="shared" si="833"/>
        <v>1102024</v>
      </c>
      <c r="DQ470" s="14" t="str">
        <f t="shared" si="834"/>
        <v>朱仙6突</v>
      </c>
      <c r="DR470" s="14">
        <f t="shared" si="835"/>
        <v>5</v>
      </c>
      <c r="DS470" s="14">
        <f t="shared" si="836"/>
        <v>5</v>
      </c>
      <c r="DT470" s="14">
        <f t="shared" si="837"/>
        <v>5</v>
      </c>
      <c r="DU470" s="14">
        <f t="shared" si="838"/>
        <v>3</v>
      </c>
      <c r="DV470" s="14">
        <f t="shared" si="839"/>
        <v>6</v>
      </c>
      <c r="DW470" s="14">
        <f t="shared" si="840"/>
        <v>26</v>
      </c>
      <c r="DX470" s="14">
        <f>INDEX(属性投放!$AW$6:$AW$85,(卡牌属性!DU470-2)*20+卡牌属性!DV470)</f>
        <v>5</v>
      </c>
      <c r="DY470" s="14">
        <f>INDEX(属性投放!BP$6:BP$85,卡牌属性!$DW470)</f>
        <v>135</v>
      </c>
      <c r="DZ470" s="14">
        <f>INDEX(属性投放!BQ$6:BQ$85,卡牌属性!$DW470)</f>
        <v>68</v>
      </c>
      <c r="EA470" s="14">
        <f>INDEX(属性投放!BR$6:BR$85,卡牌属性!$DW470)</f>
        <v>1350</v>
      </c>
      <c r="EB470" s="14">
        <f t="shared" si="841"/>
        <v>946</v>
      </c>
      <c r="EC470" s="14">
        <f t="shared" si="842"/>
        <v>1061</v>
      </c>
      <c r="ED470" s="14">
        <f t="shared" si="843"/>
        <v>1298</v>
      </c>
      <c r="EE470" s="14">
        <f t="shared" si="844"/>
        <v>1298</v>
      </c>
      <c r="EF470" s="14">
        <f t="shared" si="845"/>
        <v>1426</v>
      </c>
      <c r="EG470" s="14">
        <f t="shared" si="846"/>
        <v>430</v>
      </c>
      <c r="EH470" s="14">
        <f t="shared" si="847"/>
        <v>476</v>
      </c>
      <c r="EI470" s="14">
        <f t="shared" si="848"/>
        <v>476</v>
      </c>
      <c r="EJ470" s="14">
        <f t="shared" si="849"/>
        <v>576</v>
      </c>
      <c r="EK470" s="14">
        <f t="shared" si="850"/>
        <v>622</v>
      </c>
      <c r="EL470" s="14">
        <f t="shared" si="851"/>
        <v>8360</v>
      </c>
      <c r="EM470" s="14">
        <f t="shared" si="852"/>
        <v>9310</v>
      </c>
      <c r="EN470" s="14">
        <f t="shared" si="853"/>
        <v>9310</v>
      </c>
      <c r="EO470" s="14">
        <f t="shared" si="854"/>
        <v>11480</v>
      </c>
      <c r="EP470" s="14">
        <f t="shared" si="855"/>
        <v>12510</v>
      </c>
      <c r="EQ470" s="14">
        <f>INDEX(属性偏向!$T$4:$T$243,(卡牌属性!$DR470-1+EQ$3)*20+卡牌属性!$DV470)</f>
        <v>12</v>
      </c>
      <c r="ER470" s="14">
        <f>INDEX(属性偏向!$T$4:$T$243,(卡牌属性!$DR470-1+ER$3)*20+卡牌属性!$DV470)</f>
        <v>13</v>
      </c>
      <c r="ES470" s="14">
        <f>INDEX(属性偏向!$T$4:$T$243,(卡牌属性!$DR470-1+ES$3)*20+卡牌属性!$DV470)</f>
        <v>20</v>
      </c>
      <c r="ET470" s="14">
        <f>INDEX(属性偏向!$T$4:$T$243,(卡牌属性!$DR470-1+ET$3)*20+卡牌属性!$DV470)</f>
        <v>20</v>
      </c>
      <c r="EU470" s="14">
        <f>INDEX(属性偏向!$T$4:$T$243,(卡牌属性!$DR470-1+EU$3)*20+卡牌属性!$DV470)</f>
        <v>22</v>
      </c>
      <c r="EV470" s="14">
        <f>INDEX(属性偏向!$U$4:$U$243,(卡牌属性!$DS470-1+EV$3)*20+卡牌属性!$DV470)</f>
        <v>6</v>
      </c>
      <c r="EW470" s="14">
        <f>INDEX(属性偏向!$U$4:$U$243,(卡牌属性!$DS470-1+EW$3)*20+卡牌属性!$DV470)</f>
        <v>7</v>
      </c>
      <c r="EX470" s="14">
        <f>INDEX(属性偏向!$U$4:$U$243,(卡牌属性!$DS470-1+EX$3)*20+卡牌属性!$DV470)</f>
        <v>7</v>
      </c>
      <c r="EY470" s="14">
        <f>INDEX(属性偏向!$U$4:$U$243,(卡牌属性!$DS470-1+EY$3)*20+卡牌属性!$DV470)</f>
        <v>10</v>
      </c>
      <c r="EZ470" s="14">
        <f>INDEX(属性偏向!$U$4:$U$243,(卡牌属性!$DS470-1+EZ$3)*20+卡牌属性!$DV470)</f>
        <v>11</v>
      </c>
      <c r="FA470" s="14">
        <f>INDEX(属性偏向!$V$4:$V$243,(卡牌属性!$DT470-1+FA$3)*20+卡牌属性!$DV470)</f>
        <v>120</v>
      </c>
      <c r="FB470" s="14">
        <f>INDEX(属性偏向!$V$4:$V$243,(卡牌属性!$DT470-1+FB$3)*20+卡牌属性!$DV470)</f>
        <v>130</v>
      </c>
      <c r="FC470" s="14">
        <f>INDEX(属性偏向!$V$4:$V$243,(卡牌属性!$DT470-1+FC$3)*20+卡牌属性!$DV470)</f>
        <v>130</v>
      </c>
      <c r="FD470" s="14">
        <f>INDEX(属性偏向!$V$4:$V$243,(卡牌属性!$DT470-1+FD$3)*20+卡牌属性!$DV470)</f>
        <v>200</v>
      </c>
      <c r="FE470" s="14">
        <f>INDEX(属性偏向!$V$4:$V$243,(卡牌属性!$DT470-1+FE$3)*20+卡牌属性!$DV470)</f>
        <v>220</v>
      </c>
      <c r="FF470" s="14">
        <f>INDEX(属性投放!$BP$6:$BP$85,(卡牌属性!$DU470-2)*20+卡牌属性!$DV470)</f>
        <v>135</v>
      </c>
      <c r="FG470" s="14">
        <f>INDEX(属性投放!$BP$6:$BP$85,(卡牌属性!$DU470-2)*20+卡牌属性!$DV470)</f>
        <v>135</v>
      </c>
      <c r="FH470" s="14">
        <f>INDEX(属性投放!$BP$6:$BP$85,(卡牌属性!$DU470-2)*20+卡牌属性!$DV470)</f>
        <v>135</v>
      </c>
      <c r="FI470" s="14">
        <f>INDEX(属性投放!$BP$6:$BP$85,(卡牌属性!$DU470-2)*20+卡牌属性!$DV470)</f>
        <v>135</v>
      </c>
      <c r="FJ470" s="14">
        <f>INDEX(属性投放!$BP$6:$BP$85,(卡牌属性!$DU470-2)*20+卡牌属性!$DV470)</f>
        <v>135</v>
      </c>
      <c r="FK470" s="14">
        <f>INDEX(属性投放!$BQ$6:$BQ$85,(卡牌属性!$DU470-2)*20+卡牌属性!$DV470)</f>
        <v>68</v>
      </c>
      <c r="FL470" s="14">
        <f>INDEX(属性投放!$BQ$6:$BQ$85,(卡牌属性!$DU470-2)*20+卡牌属性!$DV470)</f>
        <v>68</v>
      </c>
      <c r="FM470" s="14">
        <f>INDEX(属性投放!$BQ$6:$BQ$85,(卡牌属性!$DU470-2)*20+卡牌属性!$DV470)</f>
        <v>68</v>
      </c>
      <c r="FN470" s="14">
        <f>INDEX(属性投放!$BQ$6:$BQ$85,(卡牌属性!$DU470-2)*20+卡牌属性!$DV470)</f>
        <v>68</v>
      </c>
      <c r="FO470" s="14">
        <f>INDEX(属性投放!$BQ$6:$BQ$85,(卡牌属性!$DU470-2)*20+卡牌属性!$DV470)</f>
        <v>68</v>
      </c>
      <c r="FP470" s="14">
        <f>INDEX(属性投放!$BR$6:$BR$85,(卡牌属性!$DU470-2)*20+卡牌属性!$DV470)</f>
        <v>1350</v>
      </c>
      <c r="FQ470" s="14">
        <f>INDEX(属性投放!$BR$6:$BR$85,(卡牌属性!$DU470-2)*20+卡牌属性!$DV470)</f>
        <v>1350</v>
      </c>
      <c r="FR470" s="14">
        <f>INDEX(属性投放!$BR$6:$BR$85,(卡牌属性!$DU470-2)*20+卡牌属性!$DV470)</f>
        <v>1350</v>
      </c>
      <c r="FS470" s="14">
        <f>INDEX(属性投放!$BR$6:$BR$85,(卡牌属性!$DU470-2)*20+卡牌属性!$DV470)</f>
        <v>1350</v>
      </c>
      <c r="FT470" s="14">
        <f>INDEX(属性投放!$BR$6:$BR$85,(卡牌属性!$DU470-2)*20+卡牌属性!$DV470)</f>
        <v>1350</v>
      </c>
    </row>
    <row r="471" spans="31:176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820"/>
        <v>24</v>
      </c>
      <c r="BW471" s="14">
        <f t="shared" si="821"/>
        <v>3</v>
      </c>
      <c r="BX471" s="14">
        <f t="shared" si="822"/>
        <v>1102024</v>
      </c>
      <c r="BY471" s="14" t="str">
        <f t="shared" si="823"/>
        <v>朱仙7突</v>
      </c>
      <c r="BZ471" s="25" t="s">
        <v>162</v>
      </c>
      <c r="CA471" s="14">
        <v>29</v>
      </c>
      <c r="CB471" s="14">
        <f t="shared" si="824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674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674</v>
      </c>
      <c r="CN471" s="14">
        <f>INDEX(属性投放!$BD$6:$BD$85,(BW471-2)*20+CB471)</f>
        <v>150</v>
      </c>
      <c r="CQ471" s="13">
        <v>467</v>
      </c>
      <c r="CR471" s="13">
        <f t="shared" si="826"/>
        <v>9</v>
      </c>
      <c r="CS471" s="13">
        <f t="shared" si="827"/>
        <v>51</v>
      </c>
      <c r="CT471" s="14">
        <f t="shared" si="828"/>
        <v>3</v>
      </c>
      <c r="CU471" s="14">
        <f t="shared" si="829"/>
        <v>1102009</v>
      </c>
      <c r="CV471" s="14" t="str">
        <f>INDEX($O$6:$O$36,CR471)&amp;"-"&amp;INDEX(属性投放!$AB$7:$AB$36,CX471)&amp;"-魂火-"&amp;CZ471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701</v>
      </c>
      <c r="CZ471" s="14">
        <f>INDEX(属性投放!$AM$7:$AM$58,CS471)</f>
        <v>3</v>
      </c>
      <c r="DA471" s="14">
        <f t="shared" si="825"/>
        <v>51</v>
      </c>
      <c r="DB471" s="14">
        <f>INDEX(属性投放!$AN$7:$AN$58,DA471)</f>
        <v>147</v>
      </c>
      <c r="DC471" s="14" t="s">
        <v>702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703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704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14">
        <f t="shared" si="833"/>
        <v>1102024</v>
      </c>
      <c r="DQ471" s="14" t="str">
        <f t="shared" si="834"/>
        <v>朱仙7突</v>
      </c>
      <c r="DR471" s="14">
        <f t="shared" si="835"/>
        <v>5</v>
      </c>
      <c r="DS471" s="14">
        <f t="shared" si="836"/>
        <v>5</v>
      </c>
      <c r="DT471" s="14">
        <f t="shared" si="837"/>
        <v>5</v>
      </c>
      <c r="DU471" s="14">
        <f t="shared" si="838"/>
        <v>3</v>
      </c>
      <c r="DV471" s="14">
        <f t="shared" si="839"/>
        <v>7</v>
      </c>
      <c r="DW471" s="14">
        <f t="shared" si="840"/>
        <v>27</v>
      </c>
      <c r="DX471" s="14">
        <f>INDEX(属性投放!$AW$6:$AW$85,(卡牌属性!DU471-2)*20+卡牌属性!DV471)</f>
        <v>5</v>
      </c>
      <c r="DY471" s="14">
        <f>INDEX(属性投放!BP$6:BP$85,卡牌属性!$DW471)</f>
        <v>140</v>
      </c>
      <c r="DZ471" s="14">
        <f>INDEX(属性投放!BQ$6:BQ$85,卡牌属性!$DW471)</f>
        <v>70</v>
      </c>
      <c r="EA471" s="14">
        <f>INDEX(属性投放!BR$6:BR$85,卡牌属性!$DW471)</f>
        <v>1400</v>
      </c>
      <c r="EB471" s="14">
        <f t="shared" si="841"/>
        <v>1141</v>
      </c>
      <c r="EC471" s="14">
        <f t="shared" si="842"/>
        <v>1261</v>
      </c>
      <c r="ED471" s="14">
        <f t="shared" si="843"/>
        <v>1533</v>
      </c>
      <c r="EE471" s="14">
        <f t="shared" si="844"/>
        <v>1533</v>
      </c>
      <c r="EF471" s="14">
        <f t="shared" si="845"/>
        <v>1671</v>
      </c>
      <c r="EG471" s="14">
        <f t="shared" si="846"/>
        <v>528</v>
      </c>
      <c r="EH471" s="14">
        <f t="shared" si="847"/>
        <v>579</v>
      </c>
      <c r="EI471" s="14">
        <f t="shared" si="848"/>
        <v>579</v>
      </c>
      <c r="EJ471" s="14">
        <f t="shared" si="849"/>
        <v>694</v>
      </c>
      <c r="EK471" s="14">
        <f t="shared" si="850"/>
        <v>745</v>
      </c>
      <c r="EL471" s="14">
        <f t="shared" si="851"/>
        <v>10310</v>
      </c>
      <c r="EM471" s="14">
        <f t="shared" si="852"/>
        <v>11310</v>
      </c>
      <c r="EN471" s="14">
        <f t="shared" si="853"/>
        <v>11310</v>
      </c>
      <c r="EO471" s="14">
        <f t="shared" si="854"/>
        <v>13830</v>
      </c>
      <c r="EP471" s="14">
        <f t="shared" si="855"/>
        <v>14960</v>
      </c>
      <c r="EQ471" s="14">
        <f>INDEX(属性偏向!$T$4:$T$243,(卡牌属性!$DR471-1+EQ$3)*20+卡牌属性!$DV471)</f>
        <v>15</v>
      </c>
      <c r="ER471" s="14">
        <f>INDEX(属性偏向!$T$4:$T$243,(卡牌属性!$DR471-1+ER$3)*20+卡牌属性!$DV471)</f>
        <v>16</v>
      </c>
      <c r="ES471" s="14">
        <f>INDEX(属性偏向!$T$4:$T$243,(卡牌属性!$DR471-1+ES$3)*20+卡牌属性!$DV471)</f>
        <v>25</v>
      </c>
      <c r="ET471" s="14">
        <f>INDEX(属性偏向!$T$4:$T$243,(卡牌属性!$DR471-1+ET$3)*20+卡牌属性!$DV471)</f>
        <v>25</v>
      </c>
      <c r="EU471" s="14">
        <f>INDEX(属性偏向!$T$4:$T$243,(卡牌属性!$DR471-1+EU$3)*20+卡牌属性!$DV471)</f>
        <v>28</v>
      </c>
      <c r="EV471" s="14">
        <f>INDEX(属性偏向!$U$4:$U$243,(卡牌属性!$DS471-1+EV$3)*20+卡牌属性!$DV471)</f>
        <v>8</v>
      </c>
      <c r="EW471" s="14">
        <f>INDEX(属性偏向!$U$4:$U$243,(卡牌属性!$DS471-1+EW$3)*20+卡牌属性!$DV471)</f>
        <v>8</v>
      </c>
      <c r="EX471" s="14">
        <f>INDEX(属性偏向!$U$4:$U$243,(卡牌属性!$DS471-1+EX$3)*20+卡牌属性!$DV471)</f>
        <v>8</v>
      </c>
      <c r="EY471" s="14">
        <f>INDEX(属性偏向!$U$4:$U$243,(卡牌属性!$DS471-1+EY$3)*20+卡牌属性!$DV471)</f>
        <v>13</v>
      </c>
      <c r="EZ471" s="14">
        <f>INDEX(属性偏向!$U$4:$U$243,(卡牌属性!$DS471-1+EZ$3)*20+卡牌属性!$DV471)</f>
        <v>14</v>
      </c>
      <c r="FA471" s="14">
        <f>INDEX(属性偏向!$V$4:$V$243,(卡牌属性!$DT471-1+FA$3)*20+卡牌属性!$DV471)</f>
        <v>150</v>
      </c>
      <c r="FB471" s="14">
        <f>INDEX(属性偏向!$V$4:$V$243,(卡牌属性!$DT471-1+FB$3)*20+卡牌属性!$DV471)</f>
        <v>160</v>
      </c>
      <c r="FC471" s="14">
        <f>INDEX(属性偏向!$V$4:$V$243,(卡牌属性!$DT471-1+FC$3)*20+卡牌属性!$DV471)</f>
        <v>160</v>
      </c>
      <c r="FD471" s="14">
        <f>INDEX(属性偏向!$V$4:$V$243,(卡牌属性!$DT471-1+FD$3)*20+卡牌属性!$DV471)</f>
        <v>250</v>
      </c>
      <c r="FE471" s="14">
        <f>INDEX(属性偏向!$V$4:$V$243,(卡牌属性!$DT471-1+FE$3)*20+卡牌属性!$DV471)</f>
        <v>280</v>
      </c>
      <c r="FF471" s="14">
        <f>INDEX(属性投放!$BP$6:$BP$85,(卡牌属性!$DU471-2)*20+卡牌属性!$DV471)</f>
        <v>140</v>
      </c>
      <c r="FG471" s="14">
        <f>INDEX(属性投放!$BP$6:$BP$85,(卡牌属性!$DU471-2)*20+卡牌属性!$DV471)</f>
        <v>140</v>
      </c>
      <c r="FH471" s="14">
        <f>INDEX(属性投放!$BP$6:$BP$85,(卡牌属性!$DU471-2)*20+卡牌属性!$DV471)</f>
        <v>140</v>
      </c>
      <c r="FI471" s="14">
        <f>INDEX(属性投放!$BP$6:$BP$85,(卡牌属性!$DU471-2)*20+卡牌属性!$DV471)</f>
        <v>140</v>
      </c>
      <c r="FJ471" s="14">
        <f>INDEX(属性投放!$BP$6:$BP$85,(卡牌属性!$DU471-2)*20+卡牌属性!$DV471)</f>
        <v>140</v>
      </c>
      <c r="FK471" s="14">
        <f>INDEX(属性投放!$BQ$6:$BQ$85,(卡牌属性!$DU471-2)*20+卡牌属性!$DV471)</f>
        <v>70</v>
      </c>
      <c r="FL471" s="14">
        <f>INDEX(属性投放!$BQ$6:$BQ$85,(卡牌属性!$DU471-2)*20+卡牌属性!$DV471)</f>
        <v>70</v>
      </c>
      <c r="FM471" s="14">
        <f>INDEX(属性投放!$BQ$6:$BQ$85,(卡牌属性!$DU471-2)*20+卡牌属性!$DV471)</f>
        <v>70</v>
      </c>
      <c r="FN471" s="14">
        <f>INDEX(属性投放!$BQ$6:$BQ$85,(卡牌属性!$DU471-2)*20+卡牌属性!$DV471)</f>
        <v>70</v>
      </c>
      <c r="FO471" s="14">
        <f>INDEX(属性投放!$BQ$6:$BQ$85,(卡牌属性!$DU471-2)*20+卡牌属性!$DV471)</f>
        <v>70</v>
      </c>
      <c r="FP471" s="14">
        <f>INDEX(属性投放!$BR$6:$BR$85,(卡牌属性!$DU471-2)*20+卡牌属性!$DV471)</f>
        <v>1400</v>
      </c>
      <c r="FQ471" s="14">
        <f>INDEX(属性投放!$BR$6:$BR$85,(卡牌属性!$DU471-2)*20+卡牌属性!$DV471)</f>
        <v>1400</v>
      </c>
      <c r="FR471" s="14">
        <f>INDEX(属性投放!$BR$6:$BR$85,(卡牌属性!$DU471-2)*20+卡牌属性!$DV471)</f>
        <v>1400</v>
      </c>
      <c r="FS471" s="14">
        <f>INDEX(属性投放!$BR$6:$BR$85,(卡牌属性!$DU471-2)*20+卡牌属性!$DV471)</f>
        <v>1400</v>
      </c>
      <c r="FT471" s="14">
        <f>INDEX(属性投放!$BR$6:$BR$85,(卡牌属性!$DU471-2)*20+卡牌属性!$DV471)</f>
        <v>1400</v>
      </c>
    </row>
    <row r="472" spans="31:176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820"/>
        <v>24</v>
      </c>
      <c r="BW472" s="14">
        <f t="shared" si="821"/>
        <v>3</v>
      </c>
      <c r="BX472" s="14">
        <f t="shared" si="822"/>
        <v>1102024</v>
      </c>
      <c r="BY472" s="14" t="str">
        <f t="shared" si="823"/>
        <v>朱仙8突</v>
      </c>
      <c r="BZ472" s="25" t="s">
        <v>162</v>
      </c>
      <c r="CA472" s="14">
        <v>30</v>
      </c>
      <c r="CB472" s="14">
        <f t="shared" si="824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674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674</v>
      </c>
      <c r="CN472" s="14">
        <f>INDEX(属性投放!$BD$6:$BD$85,(BW472-2)*20+CB472)</f>
        <v>150</v>
      </c>
      <c r="CQ472" s="13">
        <v>468</v>
      </c>
      <c r="CR472" s="13">
        <f t="shared" si="826"/>
        <v>9</v>
      </c>
      <c r="CS472" s="13">
        <f t="shared" si="827"/>
        <v>52</v>
      </c>
      <c r="CT472" s="14">
        <f t="shared" si="828"/>
        <v>3</v>
      </c>
      <c r="CU472" s="14">
        <f t="shared" si="829"/>
        <v>1102009</v>
      </c>
      <c r="CV472" s="14" t="str">
        <f>INDEX($O$6:$O$36,CR472)&amp;"-"&amp;INDEX(属性投放!$AB$7:$AB$36,CX472)&amp;"-魂火-"&amp;CZ472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701</v>
      </c>
      <c r="CZ472" s="14">
        <f>INDEX(属性投放!$AM$7:$AM$58,CS472)</f>
        <v>4</v>
      </c>
      <c r="DA472" s="14">
        <f t="shared" si="825"/>
        <v>52</v>
      </c>
      <c r="DB472" s="14">
        <f>INDEX(属性投放!$AN$7:$AN$58,DA472)</f>
        <v>150</v>
      </c>
      <c r="DC472" s="14" t="s">
        <v>702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703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704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14">
        <f t="shared" si="833"/>
        <v>1102024</v>
      </c>
      <c r="DQ472" s="14" t="str">
        <f t="shared" si="834"/>
        <v>朱仙8突</v>
      </c>
      <c r="DR472" s="14">
        <f t="shared" si="835"/>
        <v>5</v>
      </c>
      <c r="DS472" s="14">
        <f t="shared" si="836"/>
        <v>5</v>
      </c>
      <c r="DT472" s="14">
        <f t="shared" si="837"/>
        <v>5</v>
      </c>
      <c r="DU472" s="14">
        <f t="shared" si="838"/>
        <v>3</v>
      </c>
      <c r="DV472" s="14">
        <f t="shared" si="839"/>
        <v>8</v>
      </c>
      <c r="DW472" s="14">
        <f t="shared" si="840"/>
        <v>28</v>
      </c>
      <c r="DX472" s="14">
        <f>INDEX(属性投放!$AW$6:$AW$85,(卡牌属性!DU472-2)*20+卡牌属性!DV472)</f>
        <v>5</v>
      </c>
      <c r="DY472" s="14">
        <f>INDEX(属性投放!BP$6:BP$85,卡牌属性!$DW472)</f>
        <v>150</v>
      </c>
      <c r="DZ472" s="14">
        <f>INDEX(属性投放!BQ$6:BQ$85,卡牌属性!$DW472)</f>
        <v>75</v>
      </c>
      <c r="EA472" s="14">
        <f>INDEX(属性投放!BR$6:BR$85,卡牌属性!$DW472)</f>
        <v>1500</v>
      </c>
      <c r="EB472" s="14">
        <f t="shared" si="841"/>
        <v>1356</v>
      </c>
      <c r="EC472" s="14">
        <f t="shared" si="842"/>
        <v>1481</v>
      </c>
      <c r="ED472" s="14">
        <f t="shared" si="843"/>
        <v>1798</v>
      </c>
      <c r="EE472" s="14">
        <f t="shared" si="844"/>
        <v>1798</v>
      </c>
      <c r="EF472" s="14">
        <f t="shared" si="845"/>
        <v>1951</v>
      </c>
      <c r="EG472" s="14">
        <f t="shared" si="846"/>
        <v>638</v>
      </c>
      <c r="EH472" s="14">
        <f t="shared" si="847"/>
        <v>689</v>
      </c>
      <c r="EI472" s="14">
        <f t="shared" si="848"/>
        <v>689</v>
      </c>
      <c r="EJ472" s="14">
        <f t="shared" si="849"/>
        <v>829</v>
      </c>
      <c r="EK472" s="14">
        <f t="shared" si="850"/>
        <v>885</v>
      </c>
      <c r="EL472" s="14">
        <f t="shared" si="851"/>
        <v>12460</v>
      </c>
      <c r="EM472" s="14">
        <f t="shared" si="852"/>
        <v>13510</v>
      </c>
      <c r="EN472" s="14">
        <f t="shared" si="853"/>
        <v>13510</v>
      </c>
      <c r="EO472" s="14">
        <f t="shared" si="854"/>
        <v>16480</v>
      </c>
      <c r="EP472" s="14">
        <f t="shared" si="855"/>
        <v>17760</v>
      </c>
      <c r="EQ472" s="14">
        <f>INDEX(属性偏向!$T$4:$T$243,(卡牌属性!$DR472-1+EQ$3)*20+卡牌属性!$DV472)</f>
        <v>15</v>
      </c>
      <c r="ER472" s="14">
        <f>INDEX(属性偏向!$T$4:$T$243,(卡牌属性!$DR472-1+ER$3)*20+卡牌属性!$DV472)</f>
        <v>16</v>
      </c>
      <c r="ES472" s="14">
        <f>INDEX(属性偏向!$T$4:$T$243,(卡牌属性!$DR472-1+ES$3)*20+卡牌属性!$DV472)</f>
        <v>25</v>
      </c>
      <c r="ET472" s="14">
        <f>INDEX(属性偏向!$T$4:$T$243,(卡牌属性!$DR472-1+ET$3)*20+卡牌属性!$DV472)</f>
        <v>25</v>
      </c>
      <c r="EU472" s="14">
        <f>INDEX(属性偏向!$T$4:$T$243,(卡牌属性!$DR472-1+EU$3)*20+卡牌属性!$DV472)</f>
        <v>28</v>
      </c>
      <c r="EV472" s="14">
        <f>INDEX(属性偏向!$U$4:$U$243,(卡牌属性!$DS472-1+EV$3)*20+卡牌属性!$DV472)</f>
        <v>8</v>
      </c>
      <c r="EW472" s="14">
        <f>INDEX(属性偏向!$U$4:$U$243,(卡牌属性!$DS472-1+EW$3)*20+卡牌属性!$DV472)</f>
        <v>8</v>
      </c>
      <c r="EX472" s="14">
        <f>INDEX(属性偏向!$U$4:$U$243,(卡牌属性!$DS472-1+EX$3)*20+卡牌属性!$DV472)</f>
        <v>8</v>
      </c>
      <c r="EY472" s="14">
        <f>INDEX(属性偏向!$U$4:$U$243,(卡牌属性!$DS472-1+EY$3)*20+卡牌属性!$DV472)</f>
        <v>13</v>
      </c>
      <c r="EZ472" s="14">
        <f>INDEX(属性偏向!$U$4:$U$243,(卡牌属性!$DS472-1+EZ$3)*20+卡牌属性!$DV472)</f>
        <v>14</v>
      </c>
      <c r="FA472" s="14">
        <f>INDEX(属性偏向!$V$4:$V$243,(卡牌属性!$DT472-1+FA$3)*20+卡牌属性!$DV472)</f>
        <v>150</v>
      </c>
      <c r="FB472" s="14">
        <f>INDEX(属性偏向!$V$4:$V$243,(卡牌属性!$DT472-1+FB$3)*20+卡牌属性!$DV472)</f>
        <v>160</v>
      </c>
      <c r="FC472" s="14">
        <f>INDEX(属性偏向!$V$4:$V$243,(卡牌属性!$DT472-1+FC$3)*20+卡牌属性!$DV472)</f>
        <v>160</v>
      </c>
      <c r="FD472" s="14">
        <f>INDEX(属性偏向!$V$4:$V$243,(卡牌属性!$DT472-1+FD$3)*20+卡牌属性!$DV472)</f>
        <v>250</v>
      </c>
      <c r="FE472" s="14">
        <f>INDEX(属性偏向!$V$4:$V$243,(卡牌属性!$DT472-1+FE$3)*20+卡牌属性!$DV472)</f>
        <v>280</v>
      </c>
      <c r="FF472" s="14">
        <f>INDEX(属性投放!$BP$6:$BP$85,(卡牌属性!$DU472-2)*20+卡牌属性!$DV472)</f>
        <v>150</v>
      </c>
      <c r="FG472" s="14">
        <f>INDEX(属性投放!$BP$6:$BP$85,(卡牌属性!$DU472-2)*20+卡牌属性!$DV472)</f>
        <v>150</v>
      </c>
      <c r="FH472" s="14">
        <f>INDEX(属性投放!$BP$6:$BP$85,(卡牌属性!$DU472-2)*20+卡牌属性!$DV472)</f>
        <v>150</v>
      </c>
      <c r="FI472" s="14">
        <f>INDEX(属性投放!$BP$6:$BP$85,(卡牌属性!$DU472-2)*20+卡牌属性!$DV472)</f>
        <v>150</v>
      </c>
      <c r="FJ472" s="14">
        <f>INDEX(属性投放!$BP$6:$BP$85,(卡牌属性!$DU472-2)*20+卡牌属性!$DV472)</f>
        <v>150</v>
      </c>
      <c r="FK472" s="14">
        <f>INDEX(属性投放!$BQ$6:$BQ$85,(卡牌属性!$DU472-2)*20+卡牌属性!$DV472)</f>
        <v>75</v>
      </c>
      <c r="FL472" s="14">
        <f>INDEX(属性投放!$BQ$6:$BQ$85,(卡牌属性!$DU472-2)*20+卡牌属性!$DV472)</f>
        <v>75</v>
      </c>
      <c r="FM472" s="14">
        <f>INDEX(属性投放!$BQ$6:$BQ$85,(卡牌属性!$DU472-2)*20+卡牌属性!$DV472)</f>
        <v>75</v>
      </c>
      <c r="FN472" s="14">
        <f>INDEX(属性投放!$BQ$6:$BQ$85,(卡牌属性!$DU472-2)*20+卡牌属性!$DV472)</f>
        <v>75</v>
      </c>
      <c r="FO472" s="14">
        <f>INDEX(属性投放!$BQ$6:$BQ$85,(卡牌属性!$DU472-2)*20+卡牌属性!$DV472)</f>
        <v>75</v>
      </c>
      <c r="FP472" s="14">
        <f>INDEX(属性投放!$BR$6:$BR$85,(卡牌属性!$DU472-2)*20+卡牌属性!$DV472)</f>
        <v>1500</v>
      </c>
      <c r="FQ472" s="14">
        <f>INDEX(属性投放!$BR$6:$BR$85,(卡牌属性!$DU472-2)*20+卡牌属性!$DV472)</f>
        <v>1500</v>
      </c>
      <c r="FR472" s="14">
        <f>INDEX(属性投放!$BR$6:$BR$85,(卡牌属性!$DU472-2)*20+卡牌属性!$DV472)</f>
        <v>1500</v>
      </c>
      <c r="FS472" s="14">
        <f>INDEX(属性投放!$BR$6:$BR$85,(卡牌属性!$DU472-2)*20+卡牌属性!$DV472)</f>
        <v>1500</v>
      </c>
      <c r="FT472" s="14">
        <f>INDEX(属性投放!$BR$6:$BR$85,(卡牌属性!$DU472-2)*20+卡牌属性!$DV472)</f>
        <v>1500</v>
      </c>
    </row>
    <row r="473" spans="31:176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820"/>
        <v>24</v>
      </c>
      <c r="BW473" s="14">
        <f t="shared" si="821"/>
        <v>3</v>
      </c>
      <c r="BX473" s="14">
        <f t="shared" si="822"/>
        <v>1102024</v>
      </c>
      <c r="BY473" s="14" t="str">
        <f t="shared" si="823"/>
        <v>朱仙9突</v>
      </c>
      <c r="BZ473" s="25" t="s">
        <v>162</v>
      </c>
      <c r="CA473" s="14">
        <v>31</v>
      </c>
      <c r="CB473" s="14">
        <f t="shared" si="824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674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674</v>
      </c>
      <c r="CN473" s="14">
        <f>INDEX(属性投放!$BD$6:$BD$85,(BW473-2)*20+CB473)</f>
        <v>150</v>
      </c>
      <c r="CQ473" s="13">
        <v>469</v>
      </c>
      <c r="CR473" s="13">
        <f t="shared" si="826"/>
        <v>10</v>
      </c>
      <c r="CS473" s="13">
        <f t="shared" si="827"/>
        <v>1</v>
      </c>
      <c r="CT473" s="14">
        <f t="shared" si="828"/>
        <v>4</v>
      </c>
      <c r="CU473" s="14">
        <f t="shared" si="829"/>
        <v>1102010</v>
      </c>
      <c r="CV473" s="14" t="str">
        <f>INDEX($O$6:$O$36,CR473)&amp;"-"&amp;INDEX(属性投放!$AB$7:$AB$36,CX473)&amp;"-魂火-"&amp;CZ473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701</v>
      </c>
      <c r="CZ473" s="14">
        <f>INDEX(属性投放!$AM$7:$AM$58,CS473)</f>
        <v>1</v>
      </c>
      <c r="DA473" s="14">
        <f t="shared" si="825"/>
        <v>1</v>
      </c>
      <c r="DB473" s="14">
        <f>INDEX(属性投放!$AN$7:$AN$58,DA473)</f>
        <v>5</v>
      </c>
      <c r="DC473" s="14" t="s">
        <v>702</v>
      </c>
      <c r="DD473" s="14">
        <f>INDEX(属性投放!$BJ$6:$BJ$85,(CT473-2)*20+CX473)</f>
        <v>30</v>
      </c>
      <c r="DE473" s="14">
        <f>SUMIFS(DD$5:DD473,$CR$5:$CR473,"="&amp;$CR473)</f>
        <v>30</v>
      </c>
      <c r="DF473" s="14" t="s">
        <v>703</v>
      </c>
      <c r="DG473" s="14">
        <f>INDEX(属性投放!$BK$6:$BK$85,(CT473-2)*20+CX473)</f>
        <v>15</v>
      </c>
      <c r="DH473" s="14">
        <f>SUMIFS(DG$5:DG473,$CR$5:$CR473,"="&amp;$CR473)</f>
        <v>15</v>
      </c>
      <c r="DI473" s="14" t="s">
        <v>704</v>
      </c>
      <c r="DJ473" s="14">
        <f>INDEX(属性投放!$BL$6:$BL$85,(CT473-2)*20+CX473)</f>
        <v>300</v>
      </c>
      <c r="DK473" s="14">
        <f>SUMIFS(DJ$5:DJ473,$CR$5:$CR473,"="&amp;$CR473)</f>
        <v>300</v>
      </c>
      <c r="DP473" s="14">
        <f t="shared" si="833"/>
        <v>1102024</v>
      </c>
      <c r="DQ473" s="14" t="str">
        <f t="shared" si="834"/>
        <v>朱仙9突</v>
      </c>
      <c r="DR473" s="14">
        <f t="shared" si="835"/>
        <v>5</v>
      </c>
      <c r="DS473" s="14">
        <f t="shared" si="836"/>
        <v>5</v>
      </c>
      <c r="DT473" s="14">
        <f t="shared" si="837"/>
        <v>5</v>
      </c>
      <c r="DU473" s="14">
        <f t="shared" si="838"/>
        <v>3</v>
      </c>
      <c r="DV473" s="14">
        <f t="shared" si="839"/>
        <v>9</v>
      </c>
      <c r="DW473" s="14">
        <f t="shared" si="840"/>
        <v>29</v>
      </c>
      <c r="DX473" s="14">
        <f>INDEX(属性投放!$AW$6:$AW$85,(卡牌属性!DU473-2)*20+卡牌属性!DV473)</f>
        <v>8</v>
      </c>
      <c r="DY473" s="14">
        <f>INDEX(属性投放!BP$6:BP$85,卡牌属性!$DW473)</f>
        <v>200</v>
      </c>
      <c r="DZ473" s="14">
        <f>INDEX(属性投放!BQ$6:BQ$85,卡牌属性!$DW473)</f>
        <v>100</v>
      </c>
      <c r="EA473" s="14">
        <f>INDEX(属性投放!BR$6:BR$85,卡牌属性!$DW473)</f>
        <v>2000</v>
      </c>
      <c r="EB473" s="14">
        <f t="shared" si="841"/>
        <v>1581</v>
      </c>
      <c r="EC473" s="14">
        <f t="shared" si="842"/>
        <v>1711</v>
      </c>
      <c r="ED473" s="14">
        <f t="shared" si="843"/>
        <v>2073</v>
      </c>
      <c r="EE473" s="14">
        <f t="shared" si="844"/>
        <v>2073</v>
      </c>
      <c r="EF473" s="14">
        <f t="shared" si="845"/>
        <v>2241</v>
      </c>
      <c r="EG473" s="14">
        <f t="shared" si="846"/>
        <v>753</v>
      </c>
      <c r="EH473" s="14">
        <f t="shared" si="847"/>
        <v>804</v>
      </c>
      <c r="EI473" s="14">
        <f t="shared" si="848"/>
        <v>804</v>
      </c>
      <c r="EJ473" s="14">
        <f t="shared" si="849"/>
        <v>969</v>
      </c>
      <c r="EK473" s="14">
        <f t="shared" si="850"/>
        <v>1030</v>
      </c>
      <c r="EL473" s="14">
        <f t="shared" si="851"/>
        <v>14710</v>
      </c>
      <c r="EM473" s="14">
        <f t="shared" si="852"/>
        <v>15810</v>
      </c>
      <c r="EN473" s="14">
        <f t="shared" si="853"/>
        <v>15810</v>
      </c>
      <c r="EO473" s="14">
        <f t="shared" si="854"/>
        <v>19230</v>
      </c>
      <c r="EP473" s="14">
        <f t="shared" si="855"/>
        <v>20660</v>
      </c>
      <c r="EQ473" s="14">
        <f>INDEX(属性偏向!$T$4:$T$243,(卡牌属性!$DR473-1+EQ$3)*20+卡牌属性!$DV473)</f>
        <v>15</v>
      </c>
      <c r="ER473" s="14">
        <f>INDEX(属性偏向!$T$4:$T$243,(卡牌属性!$DR473-1+ER$3)*20+卡牌属性!$DV473)</f>
        <v>16</v>
      </c>
      <c r="ES473" s="14">
        <f>INDEX(属性偏向!$T$4:$T$243,(卡牌属性!$DR473-1+ES$3)*20+卡牌属性!$DV473)</f>
        <v>25</v>
      </c>
      <c r="ET473" s="14">
        <f>INDEX(属性偏向!$T$4:$T$243,(卡牌属性!$DR473-1+ET$3)*20+卡牌属性!$DV473)</f>
        <v>25</v>
      </c>
      <c r="EU473" s="14">
        <f>INDEX(属性偏向!$T$4:$T$243,(卡牌属性!$DR473-1+EU$3)*20+卡牌属性!$DV473)</f>
        <v>28</v>
      </c>
      <c r="EV473" s="14">
        <f>INDEX(属性偏向!$U$4:$U$243,(卡牌属性!$DS473-1+EV$3)*20+卡牌属性!$DV473)</f>
        <v>8</v>
      </c>
      <c r="EW473" s="14">
        <f>INDEX(属性偏向!$U$4:$U$243,(卡牌属性!$DS473-1+EW$3)*20+卡牌属性!$DV473)</f>
        <v>8</v>
      </c>
      <c r="EX473" s="14">
        <f>INDEX(属性偏向!$U$4:$U$243,(卡牌属性!$DS473-1+EX$3)*20+卡牌属性!$DV473)</f>
        <v>8</v>
      </c>
      <c r="EY473" s="14">
        <f>INDEX(属性偏向!$U$4:$U$243,(卡牌属性!$DS473-1+EY$3)*20+卡牌属性!$DV473)</f>
        <v>13</v>
      </c>
      <c r="EZ473" s="14">
        <f>INDEX(属性偏向!$U$4:$U$243,(卡牌属性!$DS473-1+EZ$3)*20+卡牌属性!$DV473)</f>
        <v>14</v>
      </c>
      <c r="FA473" s="14">
        <f>INDEX(属性偏向!$V$4:$V$243,(卡牌属性!$DT473-1+FA$3)*20+卡牌属性!$DV473)</f>
        <v>150</v>
      </c>
      <c r="FB473" s="14">
        <f>INDEX(属性偏向!$V$4:$V$243,(卡牌属性!$DT473-1+FB$3)*20+卡牌属性!$DV473)</f>
        <v>160</v>
      </c>
      <c r="FC473" s="14">
        <f>INDEX(属性偏向!$V$4:$V$243,(卡牌属性!$DT473-1+FC$3)*20+卡牌属性!$DV473)</f>
        <v>160</v>
      </c>
      <c r="FD473" s="14">
        <f>INDEX(属性偏向!$V$4:$V$243,(卡牌属性!$DT473-1+FD$3)*20+卡牌属性!$DV473)</f>
        <v>250</v>
      </c>
      <c r="FE473" s="14">
        <f>INDEX(属性偏向!$V$4:$V$243,(卡牌属性!$DT473-1+FE$3)*20+卡牌属性!$DV473)</f>
        <v>280</v>
      </c>
      <c r="FF473" s="14">
        <f>INDEX(属性投放!$BP$6:$BP$85,(卡牌属性!$DU473-2)*20+卡牌属性!$DV473)</f>
        <v>200</v>
      </c>
      <c r="FG473" s="14">
        <f>INDEX(属性投放!$BP$6:$BP$85,(卡牌属性!$DU473-2)*20+卡牌属性!$DV473)</f>
        <v>200</v>
      </c>
      <c r="FH473" s="14">
        <f>INDEX(属性投放!$BP$6:$BP$85,(卡牌属性!$DU473-2)*20+卡牌属性!$DV473)</f>
        <v>200</v>
      </c>
      <c r="FI473" s="14">
        <f>INDEX(属性投放!$BP$6:$BP$85,(卡牌属性!$DU473-2)*20+卡牌属性!$DV473)</f>
        <v>200</v>
      </c>
      <c r="FJ473" s="14">
        <f>INDEX(属性投放!$BP$6:$BP$85,(卡牌属性!$DU473-2)*20+卡牌属性!$DV473)</f>
        <v>200</v>
      </c>
      <c r="FK473" s="14">
        <f>INDEX(属性投放!$BQ$6:$BQ$85,(卡牌属性!$DU473-2)*20+卡牌属性!$DV473)</f>
        <v>100</v>
      </c>
      <c r="FL473" s="14">
        <f>INDEX(属性投放!$BQ$6:$BQ$85,(卡牌属性!$DU473-2)*20+卡牌属性!$DV473)</f>
        <v>100</v>
      </c>
      <c r="FM473" s="14">
        <f>INDEX(属性投放!$BQ$6:$BQ$85,(卡牌属性!$DU473-2)*20+卡牌属性!$DV473)</f>
        <v>100</v>
      </c>
      <c r="FN473" s="14">
        <f>INDEX(属性投放!$BQ$6:$BQ$85,(卡牌属性!$DU473-2)*20+卡牌属性!$DV473)</f>
        <v>100</v>
      </c>
      <c r="FO473" s="14">
        <f>INDEX(属性投放!$BQ$6:$BQ$85,(卡牌属性!$DU473-2)*20+卡牌属性!$DV473)</f>
        <v>100</v>
      </c>
      <c r="FP473" s="14">
        <f>INDEX(属性投放!$BR$6:$BR$85,(卡牌属性!$DU473-2)*20+卡牌属性!$DV473)</f>
        <v>2000</v>
      </c>
      <c r="FQ473" s="14">
        <f>INDEX(属性投放!$BR$6:$BR$85,(卡牌属性!$DU473-2)*20+卡牌属性!$DV473)</f>
        <v>2000</v>
      </c>
      <c r="FR473" s="14">
        <f>INDEX(属性投放!$BR$6:$BR$85,(卡牌属性!$DU473-2)*20+卡牌属性!$DV473)</f>
        <v>2000</v>
      </c>
      <c r="FS473" s="14">
        <f>INDEX(属性投放!$BR$6:$BR$85,(卡牌属性!$DU473-2)*20+卡牌属性!$DV473)</f>
        <v>2000</v>
      </c>
      <c r="FT473" s="14">
        <f>INDEX(属性投放!$BR$6:$BR$85,(卡牌属性!$DU473-2)*20+卡牌属性!$DV473)</f>
        <v>2000</v>
      </c>
    </row>
    <row r="474" spans="31:176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820"/>
        <v>24</v>
      </c>
      <c r="BW474" s="14">
        <f t="shared" si="821"/>
        <v>3</v>
      </c>
      <c r="BX474" s="14">
        <f t="shared" si="822"/>
        <v>1102024</v>
      </c>
      <c r="BY474" s="14" t="str">
        <f t="shared" si="823"/>
        <v>朱仙10突</v>
      </c>
      <c r="BZ474" s="25" t="s">
        <v>162</v>
      </c>
      <c r="CA474" s="14">
        <v>32</v>
      </c>
      <c r="CB474" s="14">
        <f t="shared" si="824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674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674</v>
      </c>
      <c r="CN474" s="14">
        <f>INDEX(属性投放!$BD$6:$BD$85,(BW474-2)*20+CB474)</f>
        <v>200</v>
      </c>
      <c r="CQ474" s="13">
        <v>470</v>
      </c>
      <c r="CR474" s="13">
        <f t="shared" si="826"/>
        <v>10</v>
      </c>
      <c r="CS474" s="13">
        <f t="shared" si="827"/>
        <v>2</v>
      </c>
      <c r="CT474" s="14">
        <f t="shared" si="828"/>
        <v>4</v>
      </c>
      <c r="CU474" s="14">
        <f t="shared" si="829"/>
        <v>1102010</v>
      </c>
      <c r="CV474" s="14" t="str">
        <f>INDEX($O$6:$O$36,CR474)&amp;"-"&amp;INDEX(属性投放!$AB$7:$AB$36,CX474)&amp;"-魂火-"&amp;CZ474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701</v>
      </c>
      <c r="CZ474" s="14">
        <f>INDEX(属性投放!$AM$7:$AM$58,CS474)</f>
        <v>1</v>
      </c>
      <c r="DA474" s="14">
        <f t="shared" si="825"/>
        <v>2</v>
      </c>
      <c r="DB474" s="14">
        <f>INDEX(属性投放!$AN$7:$AN$58,DA474)</f>
        <v>10</v>
      </c>
      <c r="DC474" s="14" t="s">
        <v>702</v>
      </c>
      <c r="DD474" s="14">
        <f>INDEX(属性投放!$BJ$6:$BJ$85,(CT474-2)*20+CX474)</f>
        <v>45</v>
      </c>
      <c r="DE474" s="14">
        <f>SUMIFS(DD$5:DD474,$CR$5:$CR474,"="&amp;$CR474)</f>
        <v>75</v>
      </c>
      <c r="DF474" s="14" t="s">
        <v>703</v>
      </c>
      <c r="DG474" s="14">
        <f>INDEX(属性投放!$BK$6:$BK$85,(CT474-2)*20+CX474)</f>
        <v>23</v>
      </c>
      <c r="DH474" s="14">
        <f>SUMIFS(DG$5:DG474,$CR$5:$CR474,"="&amp;$CR474)</f>
        <v>38</v>
      </c>
      <c r="DI474" s="14" t="s">
        <v>704</v>
      </c>
      <c r="DJ474" s="14">
        <f>INDEX(属性投放!$BL$6:$BL$85,(CT474-2)*20+CX474)</f>
        <v>450</v>
      </c>
      <c r="DK474" s="14">
        <f>SUMIFS(DJ$5:DJ474,$CR$5:$CR474,"="&amp;$CR474)</f>
        <v>750</v>
      </c>
      <c r="DP474" s="14">
        <f t="shared" si="833"/>
        <v>1102024</v>
      </c>
      <c r="DQ474" s="14" t="str">
        <f t="shared" si="834"/>
        <v>朱仙10突</v>
      </c>
      <c r="DR474" s="14">
        <f t="shared" si="835"/>
        <v>5</v>
      </c>
      <c r="DS474" s="14">
        <f t="shared" si="836"/>
        <v>5</v>
      </c>
      <c r="DT474" s="14">
        <f t="shared" si="837"/>
        <v>5</v>
      </c>
      <c r="DU474" s="14">
        <f t="shared" si="838"/>
        <v>3</v>
      </c>
      <c r="DV474" s="14">
        <f t="shared" si="839"/>
        <v>10</v>
      </c>
      <c r="DW474" s="14">
        <f t="shared" si="840"/>
        <v>30</v>
      </c>
      <c r="DX474" s="14">
        <f>INDEX(属性投放!$AW$6:$AW$85,(卡牌属性!DU474-2)*20+卡牌属性!DV474)</f>
        <v>7</v>
      </c>
      <c r="DY474" s="14">
        <f>INDEX(属性投放!BP$6:BP$85,卡牌属性!$DW474)</f>
        <v>225</v>
      </c>
      <c r="DZ474" s="14">
        <f>INDEX(属性投放!BQ$6:BQ$85,卡牌属性!$DW474)</f>
        <v>113</v>
      </c>
      <c r="EA474" s="14">
        <f>INDEX(属性投放!BR$6:BR$85,卡牌属性!$DW474)</f>
        <v>2250</v>
      </c>
      <c r="EB474" s="14">
        <f t="shared" si="841"/>
        <v>1901</v>
      </c>
      <c r="EC474" s="14">
        <f t="shared" si="842"/>
        <v>2039</v>
      </c>
      <c r="ED474" s="14">
        <f t="shared" si="843"/>
        <v>2473</v>
      </c>
      <c r="EE474" s="14">
        <f t="shared" si="844"/>
        <v>2473</v>
      </c>
      <c r="EF474" s="14">
        <f t="shared" si="845"/>
        <v>2665</v>
      </c>
      <c r="EG474" s="14">
        <f t="shared" si="846"/>
        <v>917</v>
      </c>
      <c r="EH474" s="14">
        <f t="shared" si="847"/>
        <v>968</v>
      </c>
      <c r="EI474" s="14">
        <f t="shared" si="848"/>
        <v>968</v>
      </c>
      <c r="EJ474" s="14">
        <f t="shared" si="849"/>
        <v>1173</v>
      </c>
      <c r="EK474" s="14">
        <f t="shared" si="850"/>
        <v>1242</v>
      </c>
      <c r="EL474" s="14">
        <f t="shared" si="851"/>
        <v>17910</v>
      </c>
      <c r="EM474" s="14">
        <f t="shared" si="852"/>
        <v>19090</v>
      </c>
      <c r="EN474" s="14">
        <f t="shared" si="853"/>
        <v>19090</v>
      </c>
      <c r="EO474" s="14">
        <f t="shared" si="854"/>
        <v>23230</v>
      </c>
      <c r="EP474" s="14">
        <f t="shared" si="855"/>
        <v>24900</v>
      </c>
      <c r="EQ474" s="14">
        <f>INDEX(属性偏向!$T$4:$T$243,(卡牌属性!$DR474-1+EQ$3)*20+卡牌属性!$DV474)</f>
        <v>20</v>
      </c>
      <c r="ER474" s="14">
        <f>INDEX(属性偏向!$T$4:$T$243,(卡牌属性!$DR474-1+ER$3)*20+卡牌属性!$DV474)</f>
        <v>21</v>
      </c>
      <c r="ES474" s="14">
        <f>INDEX(属性偏向!$T$4:$T$243,(卡牌属性!$DR474-1+ES$3)*20+卡牌属性!$DV474)</f>
        <v>30</v>
      </c>
      <c r="ET474" s="14">
        <f>INDEX(属性偏向!$T$4:$T$243,(卡牌属性!$DR474-1+ET$3)*20+卡牌属性!$DV474)</f>
        <v>30</v>
      </c>
      <c r="EU474" s="14">
        <f>INDEX(属性偏向!$T$4:$T$243,(卡牌属性!$DR474-1+EU$3)*20+卡牌属性!$DV474)</f>
        <v>35</v>
      </c>
      <c r="EV474" s="14">
        <f>INDEX(属性偏向!$U$4:$U$243,(卡牌属性!$DS474-1+EV$3)*20+卡牌属性!$DV474)</f>
        <v>10</v>
      </c>
      <c r="EW474" s="14">
        <f>INDEX(属性偏向!$U$4:$U$243,(卡牌属性!$DS474-1+EW$3)*20+卡牌属性!$DV474)</f>
        <v>11</v>
      </c>
      <c r="EX474" s="14">
        <f>INDEX(属性偏向!$U$4:$U$243,(卡牌属性!$DS474-1+EX$3)*20+卡牌属性!$DV474)</f>
        <v>11</v>
      </c>
      <c r="EY474" s="14">
        <f>INDEX(属性偏向!$U$4:$U$243,(卡牌属性!$DS474-1+EY$3)*20+卡牌属性!$DV474)</f>
        <v>15</v>
      </c>
      <c r="EZ474" s="14">
        <f>INDEX(属性偏向!$U$4:$U$243,(卡牌属性!$DS474-1+EZ$3)*20+卡牌属性!$DV474)</f>
        <v>18</v>
      </c>
      <c r="FA474" s="14">
        <f>INDEX(属性偏向!$V$4:$V$243,(卡牌属性!$DT474-1+FA$3)*20+卡牌属性!$DV474)</f>
        <v>200</v>
      </c>
      <c r="FB474" s="14">
        <f>INDEX(属性偏向!$V$4:$V$243,(卡牌属性!$DT474-1+FB$3)*20+卡牌属性!$DV474)</f>
        <v>210</v>
      </c>
      <c r="FC474" s="14">
        <f>INDEX(属性偏向!$V$4:$V$243,(卡牌属性!$DT474-1+FC$3)*20+卡牌属性!$DV474)</f>
        <v>210</v>
      </c>
      <c r="FD474" s="14">
        <f>INDEX(属性偏向!$V$4:$V$243,(卡牌属性!$DT474-1+FD$3)*20+卡牌属性!$DV474)</f>
        <v>300</v>
      </c>
      <c r="FE474" s="14">
        <f>INDEX(属性偏向!$V$4:$V$243,(卡牌属性!$DT474-1+FE$3)*20+卡牌属性!$DV474)</f>
        <v>350</v>
      </c>
      <c r="FF474" s="14">
        <f>INDEX(属性投放!$BP$6:$BP$85,(卡牌属性!$DU474-2)*20+卡牌属性!$DV474)</f>
        <v>225</v>
      </c>
      <c r="FG474" s="14">
        <f>INDEX(属性投放!$BP$6:$BP$85,(卡牌属性!$DU474-2)*20+卡牌属性!$DV474)</f>
        <v>225</v>
      </c>
      <c r="FH474" s="14">
        <f>INDEX(属性投放!$BP$6:$BP$85,(卡牌属性!$DU474-2)*20+卡牌属性!$DV474)</f>
        <v>225</v>
      </c>
      <c r="FI474" s="14">
        <f>INDEX(属性投放!$BP$6:$BP$85,(卡牌属性!$DU474-2)*20+卡牌属性!$DV474)</f>
        <v>225</v>
      </c>
      <c r="FJ474" s="14">
        <f>INDEX(属性投放!$BP$6:$BP$85,(卡牌属性!$DU474-2)*20+卡牌属性!$DV474)</f>
        <v>225</v>
      </c>
      <c r="FK474" s="14">
        <f>INDEX(属性投放!$BQ$6:$BQ$85,(卡牌属性!$DU474-2)*20+卡牌属性!$DV474)</f>
        <v>113</v>
      </c>
      <c r="FL474" s="14">
        <f>INDEX(属性投放!$BQ$6:$BQ$85,(卡牌属性!$DU474-2)*20+卡牌属性!$DV474)</f>
        <v>113</v>
      </c>
      <c r="FM474" s="14">
        <f>INDEX(属性投放!$BQ$6:$BQ$85,(卡牌属性!$DU474-2)*20+卡牌属性!$DV474)</f>
        <v>113</v>
      </c>
      <c r="FN474" s="14">
        <f>INDEX(属性投放!$BQ$6:$BQ$85,(卡牌属性!$DU474-2)*20+卡牌属性!$DV474)</f>
        <v>113</v>
      </c>
      <c r="FO474" s="14">
        <f>INDEX(属性投放!$BQ$6:$BQ$85,(卡牌属性!$DU474-2)*20+卡牌属性!$DV474)</f>
        <v>113</v>
      </c>
      <c r="FP474" s="14">
        <f>INDEX(属性投放!$BR$6:$BR$85,(卡牌属性!$DU474-2)*20+卡牌属性!$DV474)</f>
        <v>2250</v>
      </c>
      <c r="FQ474" s="14">
        <f>INDEX(属性投放!$BR$6:$BR$85,(卡牌属性!$DU474-2)*20+卡牌属性!$DV474)</f>
        <v>2250</v>
      </c>
      <c r="FR474" s="14">
        <f>INDEX(属性投放!$BR$6:$BR$85,(卡牌属性!$DU474-2)*20+卡牌属性!$DV474)</f>
        <v>2250</v>
      </c>
      <c r="FS474" s="14">
        <f>INDEX(属性投放!$BR$6:$BR$85,(卡牌属性!$DU474-2)*20+卡牌属性!$DV474)</f>
        <v>2250</v>
      </c>
      <c r="FT474" s="14">
        <f>INDEX(属性投放!$BR$6:$BR$85,(卡牌属性!$DU474-2)*20+卡牌属性!$DV474)</f>
        <v>2250</v>
      </c>
    </row>
    <row r="475" spans="31:176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820"/>
        <v>24</v>
      </c>
      <c r="BW475" s="14">
        <f t="shared" si="821"/>
        <v>3</v>
      </c>
      <c r="BX475" s="14">
        <f t="shared" si="822"/>
        <v>1102024</v>
      </c>
      <c r="BY475" s="14" t="str">
        <f t="shared" si="823"/>
        <v>朱仙11突</v>
      </c>
      <c r="BZ475" s="25" t="s">
        <v>162</v>
      </c>
      <c r="CA475" s="14">
        <v>33</v>
      </c>
      <c r="CB475" s="14">
        <f t="shared" si="824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674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674</v>
      </c>
      <c r="CN475" s="14">
        <f>INDEX(属性投放!$BD$6:$BD$85,(BW475-2)*20+CB475)</f>
        <v>200</v>
      </c>
      <c r="CQ475" s="13">
        <v>471</v>
      </c>
      <c r="CR475" s="13">
        <f t="shared" si="826"/>
        <v>10</v>
      </c>
      <c r="CS475" s="13">
        <f t="shared" si="827"/>
        <v>3</v>
      </c>
      <c r="CT475" s="14">
        <f t="shared" si="828"/>
        <v>4</v>
      </c>
      <c r="CU475" s="14">
        <f t="shared" si="829"/>
        <v>1102010</v>
      </c>
      <c r="CV475" s="14" t="str">
        <f>INDEX($O$6:$O$36,CR475)&amp;"-"&amp;INDEX(属性投放!$AB$7:$AB$36,CX475)&amp;"-魂火-"&amp;CZ475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701</v>
      </c>
      <c r="CZ475" s="14">
        <f>INDEX(属性投放!$AM$7:$AM$58,CS475)</f>
        <v>2</v>
      </c>
      <c r="DA475" s="14">
        <f t="shared" si="825"/>
        <v>3</v>
      </c>
      <c r="DB475" s="14">
        <f>INDEX(属性投放!$AN$7:$AN$58,DA475)</f>
        <v>15</v>
      </c>
      <c r="DC475" s="14" t="s">
        <v>702</v>
      </c>
      <c r="DD475" s="14">
        <f>INDEX(属性投放!$BJ$6:$BJ$85,(CT475-2)*20+CX475)</f>
        <v>45</v>
      </c>
      <c r="DE475" s="14">
        <f>SUMIFS(DD$5:DD475,$CR$5:$CR475,"="&amp;$CR475)</f>
        <v>120</v>
      </c>
      <c r="DF475" s="14" t="s">
        <v>703</v>
      </c>
      <c r="DG475" s="14">
        <f>INDEX(属性投放!$BK$6:$BK$85,(CT475-2)*20+CX475)</f>
        <v>23</v>
      </c>
      <c r="DH475" s="14">
        <f>SUMIFS(DG$5:DG475,$CR$5:$CR475,"="&amp;$CR475)</f>
        <v>61</v>
      </c>
      <c r="DI475" s="14" t="s">
        <v>704</v>
      </c>
      <c r="DJ475" s="14">
        <f>INDEX(属性投放!$BL$6:$BL$85,(CT475-2)*20+CX475)</f>
        <v>450</v>
      </c>
      <c r="DK475" s="14">
        <f>SUMIFS(DJ$5:DJ475,$CR$5:$CR475,"="&amp;$CR475)</f>
        <v>1200</v>
      </c>
      <c r="DP475" s="14">
        <f t="shared" si="833"/>
        <v>1102024</v>
      </c>
      <c r="DQ475" s="14" t="str">
        <f t="shared" si="834"/>
        <v>朱仙11突</v>
      </c>
      <c r="DR475" s="14">
        <f t="shared" si="835"/>
        <v>5</v>
      </c>
      <c r="DS475" s="14">
        <f t="shared" si="836"/>
        <v>5</v>
      </c>
      <c r="DT475" s="14">
        <f t="shared" si="837"/>
        <v>5</v>
      </c>
      <c r="DU475" s="14">
        <f t="shared" si="838"/>
        <v>3</v>
      </c>
      <c r="DV475" s="14">
        <f t="shared" si="839"/>
        <v>11</v>
      </c>
      <c r="DW475" s="14">
        <f t="shared" si="840"/>
        <v>31</v>
      </c>
      <c r="DX475" s="14">
        <f>INDEX(属性投放!$AW$6:$AW$85,(卡牌属性!DU475-2)*20+卡牌属性!DV475)</f>
        <v>8</v>
      </c>
      <c r="DY475" s="14">
        <f>INDEX(属性投放!BP$6:BP$85,卡牌属性!$DW475)</f>
        <v>280</v>
      </c>
      <c r="DZ475" s="14">
        <f>INDEX(属性投放!BQ$6:BQ$85,卡牌属性!$DW475)</f>
        <v>140</v>
      </c>
      <c r="EA475" s="14">
        <f>INDEX(属性投放!BR$6:BR$85,卡牌属性!$DW475)</f>
        <v>2800</v>
      </c>
      <c r="EB475" s="14">
        <f t="shared" si="841"/>
        <v>2266</v>
      </c>
      <c r="EC475" s="14">
        <f t="shared" si="842"/>
        <v>2411</v>
      </c>
      <c r="ED475" s="14">
        <f t="shared" si="843"/>
        <v>2908</v>
      </c>
      <c r="EE475" s="14">
        <f t="shared" si="844"/>
        <v>2908</v>
      </c>
      <c r="EF475" s="14">
        <f t="shared" si="845"/>
        <v>3135</v>
      </c>
      <c r="EG475" s="14">
        <f t="shared" si="846"/>
        <v>1100</v>
      </c>
      <c r="EH475" s="14">
        <f t="shared" si="847"/>
        <v>1158</v>
      </c>
      <c r="EI475" s="14">
        <f t="shared" si="848"/>
        <v>1158</v>
      </c>
      <c r="EJ475" s="14">
        <f t="shared" si="849"/>
        <v>1391</v>
      </c>
      <c r="EK475" s="14">
        <f t="shared" si="850"/>
        <v>1481</v>
      </c>
      <c r="EL475" s="14">
        <f t="shared" si="851"/>
        <v>21560</v>
      </c>
      <c r="EM475" s="14">
        <f t="shared" si="852"/>
        <v>22810</v>
      </c>
      <c r="EN475" s="14">
        <f t="shared" si="853"/>
        <v>22810</v>
      </c>
      <c r="EO475" s="14">
        <f t="shared" si="854"/>
        <v>27580</v>
      </c>
      <c r="EP475" s="14">
        <f t="shared" si="855"/>
        <v>29600</v>
      </c>
      <c r="EQ475" s="14">
        <f>INDEX(属性偏向!$T$4:$T$243,(卡牌属性!$DR475-1+EQ$3)*20+卡牌属性!$DV475)</f>
        <v>20</v>
      </c>
      <c r="ER475" s="14">
        <f>INDEX(属性偏向!$T$4:$T$243,(卡牌属性!$DR475-1+ER$3)*20+卡牌属性!$DV475)</f>
        <v>21</v>
      </c>
      <c r="ES475" s="14">
        <f>INDEX(属性偏向!$T$4:$T$243,(卡牌属性!$DR475-1+ES$3)*20+卡牌属性!$DV475)</f>
        <v>30</v>
      </c>
      <c r="ET475" s="14">
        <f>INDEX(属性偏向!$T$4:$T$243,(卡牌属性!$DR475-1+ET$3)*20+卡牌属性!$DV475)</f>
        <v>30</v>
      </c>
      <c r="EU475" s="14">
        <f>INDEX(属性偏向!$T$4:$T$243,(卡牌属性!$DR475-1+EU$3)*20+卡牌属性!$DV475)</f>
        <v>35</v>
      </c>
      <c r="EV475" s="14">
        <f>INDEX(属性偏向!$U$4:$U$243,(卡牌属性!$DS475-1+EV$3)*20+卡牌属性!$DV475)</f>
        <v>10</v>
      </c>
      <c r="EW475" s="14">
        <f>INDEX(属性偏向!$U$4:$U$243,(卡牌属性!$DS475-1+EW$3)*20+卡牌属性!$DV475)</f>
        <v>11</v>
      </c>
      <c r="EX475" s="14">
        <f>INDEX(属性偏向!$U$4:$U$243,(卡牌属性!$DS475-1+EX$3)*20+卡牌属性!$DV475)</f>
        <v>11</v>
      </c>
      <c r="EY475" s="14">
        <f>INDEX(属性偏向!$U$4:$U$243,(卡牌属性!$DS475-1+EY$3)*20+卡牌属性!$DV475)</f>
        <v>15</v>
      </c>
      <c r="EZ475" s="14">
        <f>INDEX(属性偏向!$U$4:$U$243,(卡牌属性!$DS475-1+EZ$3)*20+卡牌属性!$DV475)</f>
        <v>18</v>
      </c>
      <c r="FA475" s="14">
        <f>INDEX(属性偏向!$V$4:$V$243,(卡牌属性!$DT475-1+FA$3)*20+卡牌属性!$DV475)</f>
        <v>200</v>
      </c>
      <c r="FB475" s="14">
        <f>INDEX(属性偏向!$V$4:$V$243,(卡牌属性!$DT475-1+FB$3)*20+卡牌属性!$DV475)</f>
        <v>210</v>
      </c>
      <c r="FC475" s="14">
        <f>INDEX(属性偏向!$V$4:$V$243,(卡牌属性!$DT475-1+FC$3)*20+卡牌属性!$DV475)</f>
        <v>210</v>
      </c>
      <c r="FD475" s="14">
        <f>INDEX(属性偏向!$V$4:$V$243,(卡牌属性!$DT475-1+FD$3)*20+卡牌属性!$DV475)</f>
        <v>300</v>
      </c>
      <c r="FE475" s="14">
        <f>INDEX(属性偏向!$V$4:$V$243,(卡牌属性!$DT475-1+FE$3)*20+卡牌属性!$DV475)</f>
        <v>350</v>
      </c>
      <c r="FF475" s="14">
        <f>INDEX(属性投放!$BP$6:$BP$85,(卡牌属性!$DU475-2)*20+卡牌属性!$DV475)</f>
        <v>280</v>
      </c>
      <c r="FG475" s="14">
        <f>INDEX(属性投放!$BP$6:$BP$85,(卡牌属性!$DU475-2)*20+卡牌属性!$DV475)</f>
        <v>280</v>
      </c>
      <c r="FH475" s="14">
        <f>INDEX(属性投放!$BP$6:$BP$85,(卡牌属性!$DU475-2)*20+卡牌属性!$DV475)</f>
        <v>280</v>
      </c>
      <c r="FI475" s="14">
        <f>INDEX(属性投放!$BP$6:$BP$85,(卡牌属性!$DU475-2)*20+卡牌属性!$DV475)</f>
        <v>280</v>
      </c>
      <c r="FJ475" s="14">
        <f>INDEX(属性投放!$BP$6:$BP$85,(卡牌属性!$DU475-2)*20+卡牌属性!$DV475)</f>
        <v>280</v>
      </c>
      <c r="FK475" s="14">
        <f>INDEX(属性投放!$BQ$6:$BQ$85,(卡牌属性!$DU475-2)*20+卡牌属性!$DV475)</f>
        <v>140</v>
      </c>
      <c r="FL475" s="14">
        <f>INDEX(属性投放!$BQ$6:$BQ$85,(卡牌属性!$DU475-2)*20+卡牌属性!$DV475)</f>
        <v>140</v>
      </c>
      <c r="FM475" s="14">
        <f>INDEX(属性投放!$BQ$6:$BQ$85,(卡牌属性!$DU475-2)*20+卡牌属性!$DV475)</f>
        <v>140</v>
      </c>
      <c r="FN475" s="14">
        <f>INDEX(属性投放!$BQ$6:$BQ$85,(卡牌属性!$DU475-2)*20+卡牌属性!$DV475)</f>
        <v>140</v>
      </c>
      <c r="FO475" s="14">
        <f>INDEX(属性投放!$BQ$6:$BQ$85,(卡牌属性!$DU475-2)*20+卡牌属性!$DV475)</f>
        <v>140</v>
      </c>
      <c r="FP475" s="14">
        <f>INDEX(属性投放!$BR$6:$BR$85,(卡牌属性!$DU475-2)*20+卡牌属性!$DV475)</f>
        <v>2800</v>
      </c>
      <c r="FQ475" s="14">
        <f>INDEX(属性投放!$BR$6:$BR$85,(卡牌属性!$DU475-2)*20+卡牌属性!$DV475)</f>
        <v>2800</v>
      </c>
      <c r="FR475" s="14">
        <f>INDEX(属性投放!$BR$6:$BR$85,(卡牌属性!$DU475-2)*20+卡牌属性!$DV475)</f>
        <v>2800</v>
      </c>
      <c r="FS475" s="14">
        <f>INDEX(属性投放!$BR$6:$BR$85,(卡牌属性!$DU475-2)*20+卡牌属性!$DV475)</f>
        <v>2800</v>
      </c>
      <c r="FT475" s="14">
        <f>INDEX(属性投放!$BR$6:$BR$85,(卡牌属性!$DU475-2)*20+卡牌属性!$DV475)</f>
        <v>2800</v>
      </c>
    </row>
    <row r="476" spans="31:176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820"/>
        <v>24</v>
      </c>
      <c r="BW476" s="14">
        <f t="shared" si="821"/>
        <v>3</v>
      </c>
      <c r="BX476" s="14">
        <f t="shared" si="822"/>
        <v>1102024</v>
      </c>
      <c r="BY476" s="14" t="str">
        <f t="shared" si="823"/>
        <v>朱仙12突</v>
      </c>
      <c r="BZ476" s="25" t="s">
        <v>162</v>
      </c>
      <c r="CA476" s="14">
        <v>34</v>
      </c>
      <c r="CB476" s="14">
        <f t="shared" si="824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674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674</v>
      </c>
      <c r="CN476" s="14">
        <f>INDEX(属性投放!$BD$6:$BD$85,(BW476-2)*20+CB476)</f>
        <v>200</v>
      </c>
      <c r="CQ476" s="13">
        <v>472</v>
      </c>
      <c r="CR476" s="13">
        <f t="shared" si="826"/>
        <v>10</v>
      </c>
      <c r="CS476" s="13">
        <f t="shared" si="827"/>
        <v>4</v>
      </c>
      <c r="CT476" s="14">
        <f t="shared" si="828"/>
        <v>4</v>
      </c>
      <c r="CU476" s="14">
        <f t="shared" si="829"/>
        <v>1102010</v>
      </c>
      <c r="CV476" s="14" t="str">
        <f>INDEX($O$6:$O$36,CR476)&amp;"-"&amp;INDEX(属性投放!$AB$7:$AB$36,CX476)&amp;"-魂火-"&amp;CZ476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701</v>
      </c>
      <c r="CZ476" s="14">
        <f>INDEX(属性投放!$AM$7:$AM$58,CS476)</f>
        <v>1</v>
      </c>
      <c r="DA476" s="14">
        <f t="shared" si="825"/>
        <v>4</v>
      </c>
      <c r="DB476" s="14">
        <f>INDEX(属性投放!$AN$7:$AN$58,DA476)</f>
        <v>20</v>
      </c>
      <c r="DC476" s="14" t="s">
        <v>702</v>
      </c>
      <c r="DD476" s="14">
        <f>INDEX(属性投放!$BJ$6:$BJ$85,(CT476-2)*20+CX476)</f>
        <v>50</v>
      </c>
      <c r="DE476" s="14">
        <f>SUMIFS(DD$5:DD476,$CR$5:$CR476,"="&amp;$CR476)</f>
        <v>170</v>
      </c>
      <c r="DF476" s="14" t="s">
        <v>703</v>
      </c>
      <c r="DG476" s="14">
        <f>INDEX(属性投放!$BK$6:$BK$85,(CT476-2)*20+CX476)</f>
        <v>25</v>
      </c>
      <c r="DH476" s="14">
        <f>SUMIFS(DG$5:DG476,$CR$5:$CR476,"="&amp;$CR476)</f>
        <v>86</v>
      </c>
      <c r="DI476" s="14" t="s">
        <v>704</v>
      </c>
      <c r="DJ476" s="14">
        <f>INDEX(属性投放!$BL$6:$BL$85,(CT476-2)*20+CX476)</f>
        <v>500</v>
      </c>
      <c r="DK476" s="14">
        <f>SUMIFS(DJ$5:DJ476,$CR$5:$CR476,"="&amp;$CR476)</f>
        <v>1700</v>
      </c>
      <c r="DP476" s="14">
        <f t="shared" si="833"/>
        <v>1102024</v>
      </c>
      <c r="DQ476" s="14" t="str">
        <f t="shared" si="834"/>
        <v>朱仙12突</v>
      </c>
      <c r="DR476" s="14">
        <f t="shared" si="835"/>
        <v>5</v>
      </c>
      <c r="DS476" s="14">
        <f t="shared" si="836"/>
        <v>5</v>
      </c>
      <c r="DT476" s="14">
        <f t="shared" si="837"/>
        <v>5</v>
      </c>
      <c r="DU476" s="14">
        <f t="shared" si="838"/>
        <v>3</v>
      </c>
      <c r="DV476" s="14">
        <f t="shared" si="839"/>
        <v>12</v>
      </c>
      <c r="DW476" s="14">
        <f t="shared" si="840"/>
        <v>32</v>
      </c>
      <c r="DX476" s="14">
        <f>INDEX(属性投放!$AW$6:$AW$85,(卡牌属性!DU476-2)*20+卡牌属性!DV476)</f>
        <v>7</v>
      </c>
      <c r="DY476" s="14">
        <f>INDEX(属性投放!BP$6:BP$85,卡牌属性!$DW476)</f>
        <v>500</v>
      </c>
      <c r="DZ476" s="14">
        <f>INDEX(属性投放!BQ$6:BQ$85,卡牌属性!$DW476)</f>
        <v>250</v>
      </c>
      <c r="EA476" s="14">
        <f>INDEX(属性投放!BR$6:BR$85,卡牌属性!$DW476)</f>
        <v>5000</v>
      </c>
      <c r="EB476" s="14">
        <f t="shared" si="841"/>
        <v>2706</v>
      </c>
      <c r="EC476" s="14">
        <f t="shared" si="842"/>
        <v>2859</v>
      </c>
      <c r="ED476" s="14">
        <f t="shared" si="843"/>
        <v>3428</v>
      </c>
      <c r="EE476" s="14">
        <f t="shared" si="844"/>
        <v>3428</v>
      </c>
      <c r="EF476" s="14">
        <f t="shared" si="845"/>
        <v>3695</v>
      </c>
      <c r="EG476" s="14">
        <f t="shared" si="846"/>
        <v>1320</v>
      </c>
      <c r="EH476" s="14">
        <f t="shared" si="847"/>
        <v>1386</v>
      </c>
      <c r="EI476" s="14">
        <f t="shared" si="848"/>
        <v>1386</v>
      </c>
      <c r="EJ476" s="14">
        <f t="shared" si="849"/>
        <v>1651</v>
      </c>
      <c r="EK476" s="14">
        <f t="shared" si="850"/>
        <v>1765</v>
      </c>
      <c r="EL476" s="14">
        <f t="shared" si="851"/>
        <v>25960</v>
      </c>
      <c r="EM476" s="14">
        <f t="shared" si="852"/>
        <v>27290</v>
      </c>
      <c r="EN476" s="14">
        <f t="shared" si="853"/>
        <v>27290</v>
      </c>
      <c r="EO476" s="14">
        <f t="shared" si="854"/>
        <v>32780</v>
      </c>
      <c r="EP476" s="14">
        <f t="shared" si="855"/>
        <v>35200</v>
      </c>
      <c r="EQ476" s="14">
        <f>INDEX(属性偏向!$T$4:$T$243,(卡牌属性!$DR476-1+EQ$3)*20+卡牌属性!$DV476)</f>
        <v>20</v>
      </c>
      <c r="ER476" s="14">
        <f>INDEX(属性偏向!$T$4:$T$243,(卡牌属性!$DR476-1+ER$3)*20+卡牌属性!$DV476)</f>
        <v>21</v>
      </c>
      <c r="ES476" s="14">
        <f>INDEX(属性偏向!$T$4:$T$243,(卡牌属性!$DR476-1+ES$3)*20+卡牌属性!$DV476)</f>
        <v>30</v>
      </c>
      <c r="ET476" s="14">
        <f>INDEX(属性偏向!$T$4:$T$243,(卡牌属性!$DR476-1+ET$3)*20+卡牌属性!$DV476)</f>
        <v>30</v>
      </c>
      <c r="EU476" s="14">
        <f>INDEX(属性偏向!$T$4:$T$243,(卡牌属性!$DR476-1+EU$3)*20+卡牌属性!$DV476)</f>
        <v>35</v>
      </c>
      <c r="EV476" s="14">
        <f>INDEX(属性偏向!$U$4:$U$243,(卡牌属性!$DS476-1+EV$3)*20+卡牌属性!$DV476)</f>
        <v>10</v>
      </c>
      <c r="EW476" s="14">
        <f>INDEX(属性偏向!$U$4:$U$243,(卡牌属性!$DS476-1+EW$3)*20+卡牌属性!$DV476)</f>
        <v>11</v>
      </c>
      <c r="EX476" s="14">
        <f>INDEX(属性偏向!$U$4:$U$243,(卡牌属性!$DS476-1+EX$3)*20+卡牌属性!$DV476)</f>
        <v>11</v>
      </c>
      <c r="EY476" s="14">
        <f>INDEX(属性偏向!$U$4:$U$243,(卡牌属性!$DS476-1+EY$3)*20+卡牌属性!$DV476)</f>
        <v>15</v>
      </c>
      <c r="EZ476" s="14">
        <f>INDEX(属性偏向!$U$4:$U$243,(卡牌属性!$DS476-1+EZ$3)*20+卡牌属性!$DV476)</f>
        <v>18</v>
      </c>
      <c r="FA476" s="14">
        <f>INDEX(属性偏向!$V$4:$V$243,(卡牌属性!$DT476-1+FA$3)*20+卡牌属性!$DV476)</f>
        <v>200</v>
      </c>
      <c r="FB476" s="14">
        <f>INDEX(属性偏向!$V$4:$V$243,(卡牌属性!$DT476-1+FB$3)*20+卡牌属性!$DV476)</f>
        <v>210</v>
      </c>
      <c r="FC476" s="14">
        <f>INDEX(属性偏向!$V$4:$V$243,(卡牌属性!$DT476-1+FC$3)*20+卡牌属性!$DV476)</f>
        <v>210</v>
      </c>
      <c r="FD476" s="14">
        <f>INDEX(属性偏向!$V$4:$V$243,(卡牌属性!$DT476-1+FD$3)*20+卡牌属性!$DV476)</f>
        <v>300</v>
      </c>
      <c r="FE476" s="14">
        <f>INDEX(属性偏向!$V$4:$V$243,(卡牌属性!$DT476-1+FE$3)*20+卡牌属性!$DV476)</f>
        <v>350</v>
      </c>
      <c r="FF476" s="14">
        <f>INDEX(属性投放!$BP$6:$BP$85,(卡牌属性!$DU476-2)*20+卡牌属性!$DV476)</f>
        <v>500</v>
      </c>
      <c r="FG476" s="14">
        <f>INDEX(属性投放!$BP$6:$BP$85,(卡牌属性!$DU476-2)*20+卡牌属性!$DV476)</f>
        <v>500</v>
      </c>
      <c r="FH476" s="14">
        <f>INDEX(属性投放!$BP$6:$BP$85,(卡牌属性!$DU476-2)*20+卡牌属性!$DV476)</f>
        <v>500</v>
      </c>
      <c r="FI476" s="14">
        <f>INDEX(属性投放!$BP$6:$BP$85,(卡牌属性!$DU476-2)*20+卡牌属性!$DV476)</f>
        <v>500</v>
      </c>
      <c r="FJ476" s="14">
        <f>INDEX(属性投放!$BP$6:$BP$85,(卡牌属性!$DU476-2)*20+卡牌属性!$DV476)</f>
        <v>500</v>
      </c>
      <c r="FK476" s="14">
        <f>INDEX(属性投放!$BQ$6:$BQ$85,(卡牌属性!$DU476-2)*20+卡牌属性!$DV476)</f>
        <v>250</v>
      </c>
      <c r="FL476" s="14">
        <f>INDEX(属性投放!$BQ$6:$BQ$85,(卡牌属性!$DU476-2)*20+卡牌属性!$DV476)</f>
        <v>250</v>
      </c>
      <c r="FM476" s="14">
        <f>INDEX(属性投放!$BQ$6:$BQ$85,(卡牌属性!$DU476-2)*20+卡牌属性!$DV476)</f>
        <v>250</v>
      </c>
      <c r="FN476" s="14">
        <f>INDEX(属性投放!$BQ$6:$BQ$85,(卡牌属性!$DU476-2)*20+卡牌属性!$DV476)</f>
        <v>250</v>
      </c>
      <c r="FO476" s="14">
        <f>INDEX(属性投放!$BQ$6:$BQ$85,(卡牌属性!$DU476-2)*20+卡牌属性!$DV476)</f>
        <v>250</v>
      </c>
      <c r="FP476" s="14">
        <f>INDEX(属性投放!$BR$6:$BR$85,(卡牌属性!$DU476-2)*20+卡牌属性!$DV476)</f>
        <v>5000</v>
      </c>
      <c r="FQ476" s="14">
        <f>INDEX(属性投放!$BR$6:$BR$85,(卡牌属性!$DU476-2)*20+卡牌属性!$DV476)</f>
        <v>5000</v>
      </c>
      <c r="FR476" s="14">
        <f>INDEX(属性投放!$BR$6:$BR$85,(卡牌属性!$DU476-2)*20+卡牌属性!$DV476)</f>
        <v>5000</v>
      </c>
      <c r="FS476" s="14">
        <f>INDEX(属性投放!$BR$6:$BR$85,(卡牌属性!$DU476-2)*20+卡牌属性!$DV476)</f>
        <v>5000</v>
      </c>
      <c r="FT476" s="14">
        <f>INDEX(属性投放!$BR$6:$BR$85,(卡牌属性!$DU476-2)*20+卡牌属性!$DV476)</f>
        <v>5000</v>
      </c>
    </row>
    <row r="477" spans="31:176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820"/>
        <v>24</v>
      </c>
      <c r="BW477" s="14">
        <f t="shared" si="821"/>
        <v>3</v>
      </c>
      <c r="BX477" s="14">
        <f t="shared" si="822"/>
        <v>1102024</v>
      </c>
      <c r="BY477" s="14" t="str">
        <f t="shared" si="823"/>
        <v>朱仙13突</v>
      </c>
      <c r="BZ477" s="25" t="s">
        <v>162</v>
      </c>
      <c r="CA477" s="14">
        <v>35</v>
      </c>
      <c r="CB477" s="14">
        <f t="shared" si="824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674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674</v>
      </c>
      <c r="CN477" s="14">
        <f>INDEX(属性投放!$BD$6:$BD$85,(BW477-2)*20+CB477)</f>
        <v>250</v>
      </c>
      <c r="CQ477" s="13">
        <v>473</v>
      </c>
      <c r="CR477" s="13">
        <f t="shared" si="826"/>
        <v>10</v>
      </c>
      <c r="CS477" s="13">
        <f t="shared" si="827"/>
        <v>5</v>
      </c>
      <c r="CT477" s="14">
        <f t="shared" si="828"/>
        <v>4</v>
      </c>
      <c r="CU477" s="14">
        <f t="shared" si="829"/>
        <v>1102010</v>
      </c>
      <c r="CV477" s="14" t="str">
        <f>INDEX($O$6:$O$36,CR477)&amp;"-"&amp;INDEX(属性投放!$AB$7:$AB$36,CX477)&amp;"-魂火-"&amp;CZ477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701</v>
      </c>
      <c r="CZ477" s="14">
        <f>INDEX(属性投放!$AM$7:$AM$58,CS477)</f>
        <v>2</v>
      </c>
      <c r="DA477" s="14">
        <f t="shared" si="825"/>
        <v>5</v>
      </c>
      <c r="DB477" s="14">
        <f>INDEX(属性投放!$AN$7:$AN$58,DA477)</f>
        <v>25</v>
      </c>
      <c r="DC477" s="14" t="s">
        <v>702</v>
      </c>
      <c r="DD477" s="14">
        <f>INDEX(属性投放!$BJ$6:$BJ$85,(CT477-2)*20+CX477)</f>
        <v>50</v>
      </c>
      <c r="DE477" s="14">
        <f>SUMIFS(DD$5:DD477,$CR$5:$CR477,"="&amp;$CR477)</f>
        <v>220</v>
      </c>
      <c r="DF477" s="14" t="s">
        <v>703</v>
      </c>
      <c r="DG477" s="14">
        <f>INDEX(属性投放!$BK$6:$BK$85,(CT477-2)*20+CX477)</f>
        <v>25</v>
      </c>
      <c r="DH477" s="14">
        <f>SUMIFS(DG$5:DG477,$CR$5:$CR477,"="&amp;$CR477)</f>
        <v>111</v>
      </c>
      <c r="DI477" s="14" t="s">
        <v>704</v>
      </c>
      <c r="DJ477" s="14">
        <f>INDEX(属性投放!$BL$6:$BL$85,(CT477-2)*20+CX477)</f>
        <v>500</v>
      </c>
      <c r="DK477" s="14">
        <f>SUMIFS(DJ$5:DJ477,$CR$5:$CR477,"="&amp;$CR477)</f>
        <v>2200</v>
      </c>
      <c r="DP477" s="14">
        <f t="shared" si="833"/>
        <v>1102024</v>
      </c>
      <c r="DQ477" s="14" t="str">
        <f t="shared" si="834"/>
        <v>朱仙13突</v>
      </c>
      <c r="DR477" s="14">
        <f t="shared" si="835"/>
        <v>5</v>
      </c>
      <c r="DS477" s="14">
        <f t="shared" si="836"/>
        <v>5</v>
      </c>
      <c r="DT477" s="14">
        <f t="shared" si="837"/>
        <v>5</v>
      </c>
      <c r="DU477" s="14">
        <f t="shared" si="838"/>
        <v>3</v>
      </c>
      <c r="DV477" s="14">
        <f t="shared" si="839"/>
        <v>13</v>
      </c>
      <c r="DW477" s="14">
        <f t="shared" si="840"/>
        <v>33</v>
      </c>
      <c r="DX477" s="14">
        <f>INDEX(属性投放!$AW$6:$AW$85,(卡牌属性!DU477-2)*20+卡牌属性!DV477)</f>
        <v>8</v>
      </c>
      <c r="DY477" s="14">
        <f>INDEX(属性投放!BP$6:BP$85,卡牌属性!$DW477)</f>
        <v>500</v>
      </c>
      <c r="DZ477" s="14">
        <f>INDEX(属性投放!BQ$6:BQ$85,卡牌属性!$DW477)</f>
        <v>250</v>
      </c>
      <c r="EA477" s="14">
        <f>INDEX(属性投放!BR$6:BR$85,卡牌属性!$DW477)</f>
        <v>5000</v>
      </c>
      <c r="EB477" s="14">
        <f t="shared" si="841"/>
        <v>3346</v>
      </c>
      <c r="EC477" s="14">
        <f t="shared" si="842"/>
        <v>3506</v>
      </c>
      <c r="ED477" s="14">
        <f t="shared" si="843"/>
        <v>4138</v>
      </c>
      <c r="EE477" s="14">
        <f t="shared" si="844"/>
        <v>4138</v>
      </c>
      <c r="EF477" s="14">
        <f t="shared" si="845"/>
        <v>4440</v>
      </c>
      <c r="EG477" s="14">
        <f t="shared" si="846"/>
        <v>1640</v>
      </c>
      <c r="EH477" s="14">
        <f t="shared" si="847"/>
        <v>1713</v>
      </c>
      <c r="EI477" s="14">
        <f t="shared" si="848"/>
        <v>1713</v>
      </c>
      <c r="EJ477" s="14">
        <f t="shared" si="849"/>
        <v>2006</v>
      </c>
      <c r="EK477" s="14">
        <f t="shared" si="850"/>
        <v>2141</v>
      </c>
      <c r="EL477" s="14">
        <f t="shared" si="851"/>
        <v>32360</v>
      </c>
      <c r="EM477" s="14">
        <f t="shared" si="852"/>
        <v>33760</v>
      </c>
      <c r="EN477" s="14">
        <f t="shared" si="853"/>
        <v>33760</v>
      </c>
      <c r="EO477" s="14">
        <f t="shared" si="854"/>
        <v>39880</v>
      </c>
      <c r="EP477" s="14">
        <f t="shared" si="855"/>
        <v>42650</v>
      </c>
      <c r="EQ477" s="14">
        <f>INDEX(属性偏向!$T$4:$T$243,(卡牌属性!$DR477-1+EQ$3)*20+卡牌属性!$DV477)</f>
        <v>25</v>
      </c>
      <c r="ER477" s="14">
        <f>INDEX(属性偏向!$T$4:$T$243,(卡牌属性!$DR477-1+ER$3)*20+卡牌属性!$DV477)</f>
        <v>26</v>
      </c>
      <c r="ES477" s="14">
        <f>INDEX(属性偏向!$T$4:$T$243,(卡牌属性!$DR477-1+ES$3)*20+卡牌属性!$DV477)</f>
        <v>40</v>
      </c>
      <c r="ET477" s="14">
        <f>INDEX(属性偏向!$T$4:$T$243,(卡牌属性!$DR477-1+ET$3)*20+卡牌属性!$DV477)</f>
        <v>40</v>
      </c>
      <c r="EU477" s="14">
        <f>INDEX(属性偏向!$T$4:$T$243,(卡牌属性!$DR477-1+EU$3)*20+卡牌属性!$DV477)</f>
        <v>45</v>
      </c>
      <c r="EV477" s="14">
        <f>INDEX(属性偏向!$U$4:$U$243,(卡牌属性!$DS477-1+EV$3)*20+卡牌属性!$DV477)</f>
        <v>13</v>
      </c>
      <c r="EW477" s="14">
        <f>INDEX(属性偏向!$U$4:$U$243,(卡牌属性!$DS477-1+EW$3)*20+卡牌属性!$DV477)</f>
        <v>13</v>
      </c>
      <c r="EX477" s="14">
        <f>INDEX(属性偏向!$U$4:$U$243,(卡牌属性!$DS477-1+EX$3)*20+卡牌属性!$DV477)</f>
        <v>13</v>
      </c>
      <c r="EY477" s="14">
        <f>INDEX(属性偏向!$U$4:$U$243,(卡牌属性!$DS477-1+EY$3)*20+卡牌属性!$DV477)</f>
        <v>20</v>
      </c>
      <c r="EZ477" s="14">
        <f>INDEX(属性偏向!$U$4:$U$243,(卡牌属性!$DS477-1+EZ$3)*20+卡牌属性!$DV477)</f>
        <v>23</v>
      </c>
      <c r="FA477" s="14">
        <f>INDEX(属性偏向!$V$4:$V$243,(卡牌属性!$DT477-1+FA$3)*20+卡牌属性!$DV477)</f>
        <v>250</v>
      </c>
      <c r="FB477" s="14">
        <f>INDEX(属性偏向!$V$4:$V$243,(卡牌属性!$DT477-1+FB$3)*20+卡牌属性!$DV477)</f>
        <v>260</v>
      </c>
      <c r="FC477" s="14">
        <f>INDEX(属性偏向!$V$4:$V$243,(卡牌属性!$DT477-1+FC$3)*20+卡牌属性!$DV477)</f>
        <v>260</v>
      </c>
      <c r="FD477" s="14">
        <f>INDEX(属性偏向!$V$4:$V$243,(卡牌属性!$DT477-1+FD$3)*20+卡牌属性!$DV477)</f>
        <v>400</v>
      </c>
      <c r="FE477" s="14">
        <f>INDEX(属性偏向!$V$4:$V$243,(卡牌属性!$DT477-1+FE$3)*20+卡牌属性!$DV477)</f>
        <v>450</v>
      </c>
      <c r="FF477" s="14">
        <f>INDEX(属性投放!$BP$6:$BP$85,(卡牌属性!$DU477-2)*20+卡牌属性!$DV477)</f>
        <v>500</v>
      </c>
      <c r="FG477" s="14">
        <f>INDEX(属性投放!$BP$6:$BP$85,(卡牌属性!$DU477-2)*20+卡牌属性!$DV477)</f>
        <v>500</v>
      </c>
      <c r="FH477" s="14">
        <f>INDEX(属性投放!$BP$6:$BP$85,(卡牌属性!$DU477-2)*20+卡牌属性!$DV477)</f>
        <v>500</v>
      </c>
      <c r="FI477" s="14">
        <f>INDEX(属性投放!$BP$6:$BP$85,(卡牌属性!$DU477-2)*20+卡牌属性!$DV477)</f>
        <v>500</v>
      </c>
      <c r="FJ477" s="14">
        <f>INDEX(属性投放!$BP$6:$BP$85,(卡牌属性!$DU477-2)*20+卡牌属性!$DV477)</f>
        <v>500</v>
      </c>
      <c r="FK477" s="14">
        <f>INDEX(属性投放!$BQ$6:$BQ$85,(卡牌属性!$DU477-2)*20+卡牌属性!$DV477)</f>
        <v>250</v>
      </c>
      <c r="FL477" s="14">
        <f>INDEX(属性投放!$BQ$6:$BQ$85,(卡牌属性!$DU477-2)*20+卡牌属性!$DV477)</f>
        <v>250</v>
      </c>
      <c r="FM477" s="14">
        <f>INDEX(属性投放!$BQ$6:$BQ$85,(卡牌属性!$DU477-2)*20+卡牌属性!$DV477)</f>
        <v>250</v>
      </c>
      <c r="FN477" s="14">
        <f>INDEX(属性投放!$BQ$6:$BQ$85,(卡牌属性!$DU477-2)*20+卡牌属性!$DV477)</f>
        <v>250</v>
      </c>
      <c r="FO477" s="14">
        <f>INDEX(属性投放!$BQ$6:$BQ$85,(卡牌属性!$DU477-2)*20+卡牌属性!$DV477)</f>
        <v>250</v>
      </c>
      <c r="FP477" s="14">
        <f>INDEX(属性投放!$BR$6:$BR$85,(卡牌属性!$DU477-2)*20+卡牌属性!$DV477)</f>
        <v>5000</v>
      </c>
      <c r="FQ477" s="14">
        <f>INDEX(属性投放!$BR$6:$BR$85,(卡牌属性!$DU477-2)*20+卡牌属性!$DV477)</f>
        <v>5000</v>
      </c>
      <c r="FR477" s="14">
        <f>INDEX(属性投放!$BR$6:$BR$85,(卡牌属性!$DU477-2)*20+卡牌属性!$DV477)</f>
        <v>5000</v>
      </c>
      <c r="FS477" s="14">
        <f>INDEX(属性投放!$BR$6:$BR$85,(卡牌属性!$DU477-2)*20+卡牌属性!$DV477)</f>
        <v>5000</v>
      </c>
      <c r="FT477" s="14">
        <f>INDEX(属性投放!$BR$6:$BR$85,(卡牌属性!$DU477-2)*20+卡牌属性!$DV477)</f>
        <v>5000</v>
      </c>
    </row>
    <row r="478" spans="31:176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820"/>
        <v>24</v>
      </c>
      <c r="BW478" s="14">
        <f t="shared" si="821"/>
        <v>3</v>
      </c>
      <c r="BX478" s="14">
        <f t="shared" si="822"/>
        <v>1102024</v>
      </c>
      <c r="BY478" s="14" t="str">
        <f t="shared" si="823"/>
        <v>朱仙14突</v>
      </c>
      <c r="BZ478" s="25" t="s">
        <v>162</v>
      </c>
      <c r="CA478" s="14">
        <v>36</v>
      </c>
      <c r="CB478" s="14">
        <f t="shared" si="824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674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674</v>
      </c>
      <c r="CN478" s="14">
        <f>INDEX(属性投放!$BD$6:$BD$85,(BW478-2)*20+CB478)</f>
        <v>250</v>
      </c>
      <c r="CQ478" s="13">
        <v>474</v>
      </c>
      <c r="CR478" s="13">
        <f t="shared" si="826"/>
        <v>10</v>
      </c>
      <c r="CS478" s="13">
        <f t="shared" si="827"/>
        <v>6</v>
      </c>
      <c r="CT478" s="14">
        <f t="shared" si="828"/>
        <v>4</v>
      </c>
      <c r="CU478" s="14">
        <f t="shared" si="829"/>
        <v>1102010</v>
      </c>
      <c r="CV478" s="14" t="str">
        <f>INDEX($O$6:$O$36,CR478)&amp;"-"&amp;INDEX(属性投放!$AB$7:$AB$36,CX478)&amp;"-魂火-"&amp;CZ478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701</v>
      </c>
      <c r="CZ478" s="14">
        <f>INDEX(属性投放!$AM$7:$AM$58,CS478)</f>
        <v>1</v>
      </c>
      <c r="DA478" s="14">
        <f t="shared" si="825"/>
        <v>6</v>
      </c>
      <c r="DB478" s="14">
        <f>INDEX(属性投放!$AN$7:$AN$58,DA478)</f>
        <v>30</v>
      </c>
      <c r="DC478" s="14" t="s">
        <v>702</v>
      </c>
      <c r="DD478" s="14">
        <f>INDEX(属性投放!$BJ$6:$BJ$85,(CT478-2)*20+CX478)</f>
        <v>65</v>
      </c>
      <c r="DE478" s="14">
        <f>SUMIFS(DD$5:DD478,$CR$5:$CR478,"="&amp;$CR478)</f>
        <v>285</v>
      </c>
      <c r="DF478" s="14" t="s">
        <v>703</v>
      </c>
      <c r="DG478" s="14">
        <f>INDEX(属性投放!$BK$6:$BK$85,(CT478-2)*20+CX478)</f>
        <v>33</v>
      </c>
      <c r="DH478" s="14">
        <f>SUMIFS(DG$5:DG478,$CR$5:$CR478,"="&amp;$CR478)</f>
        <v>144</v>
      </c>
      <c r="DI478" s="14" t="s">
        <v>704</v>
      </c>
      <c r="DJ478" s="14">
        <f>INDEX(属性投放!$BL$6:$BL$85,(CT478-2)*20+CX478)</f>
        <v>650</v>
      </c>
      <c r="DK478" s="14">
        <f>SUMIFS(DJ$5:DJ478,$CR$5:$CR478,"="&amp;$CR478)</f>
        <v>2850</v>
      </c>
      <c r="DP478" s="14">
        <f t="shared" si="833"/>
        <v>1102024</v>
      </c>
      <c r="DQ478" s="14" t="str">
        <f t="shared" si="834"/>
        <v>朱仙14突</v>
      </c>
      <c r="DR478" s="14">
        <f t="shared" si="835"/>
        <v>5</v>
      </c>
      <c r="DS478" s="14">
        <f t="shared" si="836"/>
        <v>5</v>
      </c>
      <c r="DT478" s="14">
        <f t="shared" si="837"/>
        <v>5</v>
      </c>
      <c r="DU478" s="14">
        <f t="shared" si="838"/>
        <v>3</v>
      </c>
      <c r="DV478" s="14">
        <f t="shared" si="839"/>
        <v>14</v>
      </c>
      <c r="DW478" s="14">
        <f t="shared" si="840"/>
        <v>34</v>
      </c>
      <c r="DX478" s="14">
        <f>INDEX(属性投放!$AW$6:$AW$85,(卡牌属性!DU478-2)*20+卡牌属性!DV478)</f>
        <v>7</v>
      </c>
      <c r="DY478" s="14">
        <f>INDEX(属性投放!BP$6:BP$85,卡牌属性!$DW478)</f>
        <v>550</v>
      </c>
      <c r="DZ478" s="14">
        <f>INDEX(属性投放!BQ$6:BQ$85,卡牌属性!$DW478)</f>
        <v>275</v>
      </c>
      <c r="EA478" s="14">
        <f>INDEX(属性投放!BR$6:BR$85,卡牌属性!$DW478)</f>
        <v>5500</v>
      </c>
      <c r="EB478" s="14">
        <f t="shared" si="841"/>
        <v>4046</v>
      </c>
      <c r="EC478" s="14">
        <f t="shared" si="842"/>
        <v>4214</v>
      </c>
      <c r="ED478" s="14">
        <f t="shared" si="843"/>
        <v>4958</v>
      </c>
      <c r="EE478" s="14">
        <f t="shared" si="844"/>
        <v>4958</v>
      </c>
      <c r="EF478" s="14">
        <f t="shared" si="845"/>
        <v>5300</v>
      </c>
      <c r="EG478" s="14">
        <f t="shared" si="846"/>
        <v>1994</v>
      </c>
      <c r="EH478" s="14">
        <f t="shared" si="847"/>
        <v>2067</v>
      </c>
      <c r="EI478" s="14">
        <f t="shared" si="848"/>
        <v>2067</v>
      </c>
      <c r="EJ478" s="14">
        <f t="shared" si="849"/>
        <v>2416</v>
      </c>
      <c r="EK478" s="14">
        <f t="shared" si="850"/>
        <v>2575</v>
      </c>
      <c r="EL478" s="14">
        <f t="shared" si="851"/>
        <v>39360</v>
      </c>
      <c r="EM478" s="14">
        <f t="shared" si="852"/>
        <v>40840</v>
      </c>
      <c r="EN478" s="14">
        <f t="shared" si="853"/>
        <v>40840</v>
      </c>
      <c r="EO478" s="14">
        <f t="shared" si="854"/>
        <v>48080</v>
      </c>
      <c r="EP478" s="14">
        <f t="shared" si="855"/>
        <v>51250</v>
      </c>
      <c r="EQ478" s="14">
        <f>INDEX(属性偏向!$T$4:$T$243,(卡牌属性!$DR478-1+EQ$3)*20+卡牌属性!$DV478)</f>
        <v>25</v>
      </c>
      <c r="ER478" s="14">
        <f>INDEX(属性偏向!$T$4:$T$243,(卡牌属性!$DR478-1+ER$3)*20+卡牌属性!$DV478)</f>
        <v>26</v>
      </c>
      <c r="ES478" s="14">
        <f>INDEX(属性偏向!$T$4:$T$243,(卡牌属性!$DR478-1+ES$3)*20+卡牌属性!$DV478)</f>
        <v>40</v>
      </c>
      <c r="ET478" s="14">
        <f>INDEX(属性偏向!$T$4:$T$243,(卡牌属性!$DR478-1+ET$3)*20+卡牌属性!$DV478)</f>
        <v>40</v>
      </c>
      <c r="EU478" s="14">
        <f>INDEX(属性偏向!$T$4:$T$243,(卡牌属性!$DR478-1+EU$3)*20+卡牌属性!$DV478)</f>
        <v>45</v>
      </c>
      <c r="EV478" s="14">
        <f>INDEX(属性偏向!$U$4:$U$243,(卡牌属性!$DS478-1+EV$3)*20+卡牌属性!$DV478)</f>
        <v>13</v>
      </c>
      <c r="EW478" s="14">
        <f>INDEX(属性偏向!$U$4:$U$243,(卡牌属性!$DS478-1+EW$3)*20+卡牌属性!$DV478)</f>
        <v>13</v>
      </c>
      <c r="EX478" s="14">
        <f>INDEX(属性偏向!$U$4:$U$243,(卡牌属性!$DS478-1+EX$3)*20+卡牌属性!$DV478)</f>
        <v>13</v>
      </c>
      <c r="EY478" s="14">
        <f>INDEX(属性偏向!$U$4:$U$243,(卡牌属性!$DS478-1+EY$3)*20+卡牌属性!$DV478)</f>
        <v>20</v>
      </c>
      <c r="EZ478" s="14">
        <f>INDEX(属性偏向!$U$4:$U$243,(卡牌属性!$DS478-1+EZ$3)*20+卡牌属性!$DV478)</f>
        <v>23</v>
      </c>
      <c r="FA478" s="14">
        <f>INDEX(属性偏向!$V$4:$V$243,(卡牌属性!$DT478-1+FA$3)*20+卡牌属性!$DV478)</f>
        <v>250</v>
      </c>
      <c r="FB478" s="14">
        <f>INDEX(属性偏向!$V$4:$V$243,(卡牌属性!$DT478-1+FB$3)*20+卡牌属性!$DV478)</f>
        <v>260</v>
      </c>
      <c r="FC478" s="14">
        <f>INDEX(属性偏向!$V$4:$V$243,(卡牌属性!$DT478-1+FC$3)*20+卡牌属性!$DV478)</f>
        <v>260</v>
      </c>
      <c r="FD478" s="14">
        <f>INDEX(属性偏向!$V$4:$V$243,(卡牌属性!$DT478-1+FD$3)*20+卡牌属性!$DV478)</f>
        <v>400</v>
      </c>
      <c r="FE478" s="14">
        <f>INDEX(属性偏向!$V$4:$V$243,(卡牌属性!$DT478-1+FE$3)*20+卡牌属性!$DV478)</f>
        <v>450</v>
      </c>
      <c r="FF478" s="14">
        <f>INDEX(属性投放!$BP$6:$BP$85,(卡牌属性!$DU478-2)*20+卡牌属性!$DV478)</f>
        <v>550</v>
      </c>
      <c r="FG478" s="14">
        <f>INDEX(属性投放!$BP$6:$BP$85,(卡牌属性!$DU478-2)*20+卡牌属性!$DV478)</f>
        <v>550</v>
      </c>
      <c r="FH478" s="14">
        <f>INDEX(属性投放!$BP$6:$BP$85,(卡牌属性!$DU478-2)*20+卡牌属性!$DV478)</f>
        <v>550</v>
      </c>
      <c r="FI478" s="14">
        <f>INDEX(属性投放!$BP$6:$BP$85,(卡牌属性!$DU478-2)*20+卡牌属性!$DV478)</f>
        <v>550</v>
      </c>
      <c r="FJ478" s="14">
        <f>INDEX(属性投放!$BP$6:$BP$85,(卡牌属性!$DU478-2)*20+卡牌属性!$DV478)</f>
        <v>550</v>
      </c>
      <c r="FK478" s="14">
        <f>INDEX(属性投放!$BQ$6:$BQ$85,(卡牌属性!$DU478-2)*20+卡牌属性!$DV478)</f>
        <v>275</v>
      </c>
      <c r="FL478" s="14">
        <f>INDEX(属性投放!$BQ$6:$BQ$85,(卡牌属性!$DU478-2)*20+卡牌属性!$DV478)</f>
        <v>275</v>
      </c>
      <c r="FM478" s="14">
        <f>INDEX(属性投放!$BQ$6:$BQ$85,(卡牌属性!$DU478-2)*20+卡牌属性!$DV478)</f>
        <v>275</v>
      </c>
      <c r="FN478" s="14">
        <f>INDEX(属性投放!$BQ$6:$BQ$85,(卡牌属性!$DU478-2)*20+卡牌属性!$DV478)</f>
        <v>275</v>
      </c>
      <c r="FO478" s="14">
        <f>INDEX(属性投放!$BQ$6:$BQ$85,(卡牌属性!$DU478-2)*20+卡牌属性!$DV478)</f>
        <v>275</v>
      </c>
      <c r="FP478" s="14">
        <f>INDEX(属性投放!$BR$6:$BR$85,(卡牌属性!$DU478-2)*20+卡牌属性!$DV478)</f>
        <v>5500</v>
      </c>
      <c r="FQ478" s="14">
        <f>INDEX(属性投放!$BR$6:$BR$85,(卡牌属性!$DU478-2)*20+卡牌属性!$DV478)</f>
        <v>5500</v>
      </c>
      <c r="FR478" s="14">
        <f>INDEX(属性投放!$BR$6:$BR$85,(卡牌属性!$DU478-2)*20+卡牌属性!$DV478)</f>
        <v>5500</v>
      </c>
      <c r="FS478" s="14">
        <f>INDEX(属性投放!$BR$6:$BR$85,(卡牌属性!$DU478-2)*20+卡牌属性!$DV478)</f>
        <v>5500</v>
      </c>
      <c r="FT478" s="14">
        <f>INDEX(属性投放!$BR$6:$BR$85,(卡牌属性!$DU478-2)*20+卡牌属性!$DV478)</f>
        <v>5500</v>
      </c>
    </row>
    <row r="479" spans="31:176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820"/>
        <v>24</v>
      </c>
      <c r="BW479" s="14">
        <f t="shared" si="821"/>
        <v>3</v>
      </c>
      <c r="BX479" s="14">
        <f t="shared" si="822"/>
        <v>1102024</v>
      </c>
      <c r="BY479" s="14" t="str">
        <f t="shared" si="823"/>
        <v>朱仙15突</v>
      </c>
      <c r="BZ479" s="25" t="s">
        <v>162</v>
      </c>
      <c r="CA479" s="14">
        <v>37</v>
      </c>
      <c r="CB479" s="14">
        <f t="shared" si="824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674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674</v>
      </c>
      <c r="CN479" s="14">
        <f>INDEX(属性投放!$BD$6:$BD$85,(BW479-2)*20+CB479)</f>
        <v>250</v>
      </c>
      <c r="CQ479" s="13">
        <v>475</v>
      </c>
      <c r="CR479" s="13">
        <f t="shared" si="826"/>
        <v>10</v>
      </c>
      <c r="CS479" s="13">
        <f t="shared" si="827"/>
        <v>7</v>
      </c>
      <c r="CT479" s="14">
        <f t="shared" si="828"/>
        <v>4</v>
      </c>
      <c r="CU479" s="14">
        <f t="shared" si="829"/>
        <v>1102010</v>
      </c>
      <c r="CV479" s="14" t="str">
        <f>INDEX($O$6:$O$36,CR479)&amp;"-"&amp;INDEX(属性投放!$AB$7:$AB$36,CX479)&amp;"-魂火-"&amp;CZ479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701</v>
      </c>
      <c r="CZ479" s="14">
        <f>INDEX(属性投放!$AM$7:$AM$58,CS479)</f>
        <v>2</v>
      </c>
      <c r="DA479" s="14">
        <f t="shared" si="825"/>
        <v>7</v>
      </c>
      <c r="DB479" s="14">
        <f>INDEX(属性投放!$AN$7:$AN$58,DA479)</f>
        <v>35</v>
      </c>
      <c r="DC479" s="14" t="s">
        <v>702</v>
      </c>
      <c r="DD479" s="14">
        <f>INDEX(属性投放!$BJ$6:$BJ$85,(CT479-2)*20+CX479)</f>
        <v>65</v>
      </c>
      <c r="DE479" s="14">
        <f>SUMIFS(DD$5:DD479,$CR$5:$CR479,"="&amp;$CR479)</f>
        <v>350</v>
      </c>
      <c r="DF479" s="14" t="s">
        <v>703</v>
      </c>
      <c r="DG479" s="14">
        <f>INDEX(属性投放!$BK$6:$BK$85,(CT479-2)*20+CX479)</f>
        <v>33</v>
      </c>
      <c r="DH479" s="14">
        <f>SUMIFS(DG$5:DG479,$CR$5:$CR479,"="&amp;$CR479)</f>
        <v>177</v>
      </c>
      <c r="DI479" s="14" t="s">
        <v>704</v>
      </c>
      <c r="DJ479" s="14">
        <f>INDEX(属性投放!$BL$6:$BL$85,(CT479-2)*20+CX479)</f>
        <v>650</v>
      </c>
      <c r="DK479" s="14">
        <f>SUMIFS(DJ$5:DJ479,$CR$5:$CR479,"="&amp;$CR479)</f>
        <v>3500</v>
      </c>
      <c r="DP479" s="14">
        <f t="shared" si="833"/>
        <v>1102024</v>
      </c>
      <c r="DQ479" s="14" t="str">
        <f t="shared" si="834"/>
        <v>朱仙15突</v>
      </c>
      <c r="DR479" s="14">
        <f t="shared" si="835"/>
        <v>5</v>
      </c>
      <c r="DS479" s="14">
        <f t="shared" si="836"/>
        <v>5</v>
      </c>
      <c r="DT479" s="14">
        <f t="shared" si="837"/>
        <v>5</v>
      </c>
      <c r="DU479" s="14">
        <f t="shared" si="838"/>
        <v>3</v>
      </c>
      <c r="DV479" s="14">
        <f t="shared" si="839"/>
        <v>15</v>
      </c>
      <c r="DW479" s="14">
        <f t="shared" si="840"/>
        <v>35</v>
      </c>
      <c r="DX479" s="14">
        <f>INDEX(属性投放!$AW$6:$AW$85,(卡牌属性!DU479-2)*20+卡牌属性!DV479)</f>
        <v>8</v>
      </c>
      <c r="DY479" s="14">
        <f>INDEX(属性投放!BP$6:BP$85,卡牌属性!$DW479)</f>
        <v>1000</v>
      </c>
      <c r="DZ479" s="14">
        <f>INDEX(属性投放!BQ$6:BQ$85,卡牌属性!$DW479)</f>
        <v>500</v>
      </c>
      <c r="EA479" s="14">
        <f>INDEX(属性投放!BR$6:BR$85,卡牌属性!$DW479)</f>
        <v>10000</v>
      </c>
      <c r="EB479" s="14">
        <f t="shared" si="841"/>
        <v>4771</v>
      </c>
      <c r="EC479" s="14">
        <f t="shared" si="842"/>
        <v>4946</v>
      </c>
      <c r="ED479" s="14">
        <f t="shared" si="843"/>
        <v>5788</v>
      </c>
      <c r="EE479" s="14">
        <f t="shared" si="844"/>
        <v>5788</v>
      </c>
      <c r="EF479" s="14">
        <f t="shared" si="845"/>
        <v>6165</v>
      </c>
      <c r="EG479" s="14">
        <f t="shared" si="846"/>
        <v>2360</v>
      </c>
      <c r="EH479" s="14">
        <f t="shared" si="847"/>
        <v>2433</v>
      </c>
      <c r="EI479" s="14">
        <f t="shared" si="848"/>
        <v>2433</v>
      </c>
      <c r="EJ479" s="14">
        <f t="shared" si="849"/>
        <v>2831</v>
      </c>
      <c r="EK479" s="14">
        <f t="shared" si="850"/>
        <v>3011</v>
      </c>
      <c r="EL479" s="14">
        <f t="shared" si="851"/>
        <v>46610</v>
      </c>
      <c r="EM479" s="14">
        <f t="shared" si="852"/>
        <v>48160</v>
      </c>
      <c r="EN479" s="14">
        <f t="shared" si="853"/>
        <v>48160</v>
      </c>
      <c r="EO479" s="14">
        <f t="shared" si="854"/>
        <v>56380</v>
      </c>
      <c r="EP479" s="14">
        <f t="shared" si="855"/>
        <v>59900</v>
      </c>
      <c r="EQ479" s="14">
        <f>INDEX(属性偏向!$T$4:$T$243,(卡牌属性!$DR479-1+EQ$3)*20+卡牌属性!$DV479)</f>
        <v>25</v>
      </c>
      <c r="ER479" s="14">
        <f>INDEX(属性偏向!$T$4:$T$243,(卡牌属性!$DR479-1+ER$3)*20+卡牌属性!$DV479)</f>
        <v>26</v>
      </c>
      <c r="ES479" s="14">
        <f>INDEX(属性偏向!$T$4:$T$243,(卡牌属性!$DR479-1+ES$3)*20+卡牌属性!$DV479)</f>
        <v>40</v>
      </c>
      <c r="ET479" s="14">
        <f>INDEX(属性偏向!$T$4:$T$243,(卡牌属性!$DR479-1+ET$3)*20+卡牌属性!$DV479)</f>
        <v>40</v>
      </c>
      <c r="EU479" s="14">
        <f>INDEX(属性偏向!$T$4:$T$243,(卡牌属性!$DR479-1+EU$3)*20+卡牌属性!$DV479)</f>
        <v>45</v>
      </c>
      <c r="EV479" s="14">
        <f>INDEX(属性偏向!$U$4:$U$243,(卡牌属性!$DS479-1+EV$3)*20+卡牌属性!$DV479)</f>
        <v>13</v>
      </c>
      <c r="EW479" s="14">
        <f>INDEX(属性偏向!$U$4:$U$243,(卡牌属性!$DS479-1+EW$3)*20+卡牌属性!$DV479)</f>
        <v>13</v>
      </c>
      <c r="EX479" s="14">
        <f>INDEX(属性偏向!$U$4:$U$243,(卡牌属性!$DS479-1+EX$3)*20+卡牌属性!$DV479)</f>
        <v>13</v>
      </c>
      <c r="EY479" s="14">
        <f>INDEX(属性偏向!$U$4:$U$243,(卡牌属性!$DS479-1+EY$3)*20+卡牌属性!$DV479)</f>
        <v>20</v>
      </c>
      <c r="EZ479" s="14">
        <f>INDEX(属性偏向!$U$4:$U$243,(卡牌属性!$DS479-1+EZ$3)*20+卡牌属性!$DV479)</f>
        <v>23</v>
      </c>
      <c r="FA479" s="14">
        <f>INDEX(属性偏向!$V$4:$V$243,(卡牌属性!$DT479-1+FA$3)*20+卡牌属性!$DV479)</f>
        <v>250</v>
      </c>
      <c r="FB479" s="14">
        <f>INDEX(属性偏向!$V$4:$V$243,(卡牌属性!$DT479-1+FB$3)*20+卡牌属性!$DV479)</f>
        <v>260</v>
      </c>
      <c r="FC479" s="14">
        <f>INDEX(属性偏向!$V$4:$V$243,(卡牌属性!$DT479-1+FC$3)*20+卡牌属性!$DV479)</f>
        <v>260</v>
      </c>
      <c r="FD479" s="14">
        <f>INDEX(属性偏向!$V$4:$V$243,(卡牌属性!$DT479-1+FD$3)*20+卡牌属性!$DV479)</f>
        <v>400</v>
      </c>
      <c r="FE479" s="14">
        <f>INDEX(属性偏向!$V$4:$V$243,(卡牌属性!$DT479-1+FE$3)*20+卡牌属性!$DV479)</f>
        <v>450</v>
      </c>
      <c r="FF479" s="14">
        <f>INDEX(属性投放!$BP$6:$BP$85,(卡牌属性!$DU479-2)*20+卡牌属性!$DV479)</f>
        <v>1000</v>
      </c>
      <c r="FG479" s="14">
        <f>INDEX(属性投放!$BP$6:$BP$85,(卡牌属性!$DU479-2)*20+卡牌属性!$DV479)</f>
        <v>1000</v>
      </c>
      <c r="FH479" s="14">
        <f>INDEX(属性投放!$BP$6:$BP$85,(卡牌属性!$DU479-2)*20+卡牌属性!$DV479)</f>
        <v>1000</v>
      </c>
      <c r="FI479" s="14">
        <f>INDEX(属性投放!$BP$6:$BP$85,(卡牌属性!$DU479-2)*20+卡牌属性!$DV479)</f>
        <v>1000</v>
      </c>
      <c r="FJ479" s="14">
        <f>INDEX(属性投放!$BP$6:$BP$85,(卡牌属性!$DU479-2)*20+卡牌属性!$DV479)</f>
        <v>1000</v>
      </c>
      <c r="FK479" s="14">
        <f>INDEX(属性投放!$BQ$6:$BQ$85,(卡牌属性!$DU479-2)*20+卡牌属性!$DV479)</f>
        <v>500</v>
      </c>
      <c r="FL479" s="14">
        <f>INDEX(属性投放!$BQ$6:$BQ$85,(卡牌属性!$DU479-2)*20+卡牌属性!$DV479)</f>
        <v>500</v>
      </c>
      <c r="FM479" s="14">
        <f>INDEX(属性投放!$BQ$6:$BQ$85,(卡牌属性!$DU479-2)*20+卡牌属性!$DV479)</f>
        <v>500</v>
      </c>
      <c r="FN479" s="14">
        <f>INDEX(属性投放!$BQ$6:$BQ$85,(卡牌属性!$DU479-2)*20+卡牌属性!$DV479)</f>
        <v>500</v>
      </c>
      <c r="FO479" s="14">
        <f>INDEX(属性投放!$BQ$6:$BQ$85,(卡牌属性!$DU479-2)*20+卡牌属性!$DV479)</f>
        <v>500</v>
      </c>
      <c r="FP479" s="14">
        <f>INDEX(属性投放!$BR$6:$BR$85,(卡牌属性!$DU479-2)*20+卡牌属性!$DV479)</f>
        <v>10000</v>
      </c>
      <c r="FQ479" s="14">
        <f>INDEX(属性投放!$BR$6:$BR$85,(卡牌属性!$DU479-2)*20+卡牌属性!$DV479)</f>
        <v>10000</v>
      </c>
      <c r="FR479" s="14">
        <f>INDEX(属性投放!$BR$6:$BR$85,(卡牌属性!$DU479-2)*20+卡牌属性!$DV479)</f>
        <v>10000</v>
      </c>
      <c r="FS479" s="14">
        <f>INDEX(属性投放!$BR$6:$BR$85,(卡牌属性!$DU479-2)*20+卡牌属性!$DV479)</f>
        <v>10000</v>
      </c>
      <c r="FT479" s="14">
        <f>INDEX(属性投放!$BR$6:$BR$85,(卡牌属性!$DU479-2)*20+卡牌属性!$DV479)</f>
        <v>10000</v>
      </c>
    </row>
    <row r="480" spans="31:176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820"/>
        <v>24</v>
      </c>
      <c r="BW480" s="14">
        <f t="shared" si="821"/>
        <v>3</v>
      </c>
      <c r="BX480" s="14">
        <f t="shared" si="822"/>
        <v>1102024</v>
      </c>
      <c r="BY480" s="14" t="str">
        <f t="shared" si="823"/>
        <v>朱仙16突</v>
      </c>
      <c r="BZ480" s="25" t="s">
        <v>162</v>
      </c>
      <c r="CA480" s="14">
        <v>38</v>
      </c>
      <c r="CB480" s="14">
        <f t="shared" si="824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674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674</v>
      </c>
      <c r="CN480" s="14">
        <f>INDEX(属性投放!$BD$6:$BD$85,(BW480-2)*20+CB480)</f>
        <v>300</v>
      </c>
      <c r="CQ480" s="13">
        <v>476</v>
      </c>
      <c r="CR480" s="13">
        <f t="shared" si="826"/>
        <v>10</v>
      </c>
      <c r="CS480" s="13">
        <f t="shared" si="827"/>
        <v>8</v>
      </c>
      <c r="CT480" s="14">
        <f t="shared" si="828"/>
        <v>4</v>
      </c>
      <c r="CU480" s="14">
        <f t="shared" si="829"/>
        <v>1102010</v>
      </c>
      <c r="CV480" s="14" t="str">
        <f>INDEX($O$6:$O$36,CR480)&amp;"-"&amp;INDEX(属性投放!$AB$7:$AB$36,CX480)&amp;"-魂火-"&amp;CZ480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701</v>
      </c>
      <c r="CZ480" s="14">
        <f>INDEX(属性投放!$AM$7:$AM$58,CS480)</f>
        <v>1</v>
      </c>
      <c r="DA480" s="14">
        <f t="shared" si="825"/>
        <v>8</v>
      </c>
      <c r="DB480" s="14">
        <f>INDEX(属性投放!$AN$7:$AN$58,DA480)</f>
        <v>40</v>
      </c>
      <c r="DC480" s="14" t="s">
        <v>702</v>
      </c>
      <c r="DD480" s="14">
        <f>INDEX(属性投放!$BJ$6:$BJ$85,(CT480-2)*20+CX480)</f>
        <v>70</v>
      </c>
      <c r="DE480" s="14">
        <f>SUMIFS(DD$5:DD480,$CR$5:$CR480,"="&amp;$CR480)</f>
        <v>420</v>
      </c>
      <c r="DF480" s="14" t="s">
        <v>703</v>
      </c>
      <c r="DG480" s="14">
        <f>INDEX(属性投放!$BK$6:$BK$85,(CT480-2)*20+CX480)</f>
        <v>35</v>
      </c>
      <c r="DH480" s="14">
        <f>SUMIFS(DG$5:DG480,$CR$5:$CR480,"="&amp;$CR480)</f>
        <v>212</v>
      </c>
      <c r="DI480" s="14" t="s">
        <v>704</v>
      </c>
      <c r="DJ480" s="14">
        <f>INDEX(属性投放!$BL$6:$BL$85,(CT480-2)*20+CX480)</f>
        <v>700</v>
      </c>
      <c r="DK480" s="14">
        <f>SUMIFS(DJ$5:DJ480,$CR$5:$CR480,"="&amp;$CR480)</f>
        <v>4200</v>
      </c>
      <c r="DP480" s="14">
        <f t="shared" si="833"/>
        <v>1102024</v>
      </c>
      <c r="DQ480" s="14" t="str">
        <f t="shared" si="834"/>
        <v>朱仙16突</v>
      </c>
      <c r="DR480" s="14">
        <f t="shared" si="835"/>
        <v>5</v>
      </c>
      <c r="DS480" s="14">
        <f t="shared" si="836"/>
        <v>5</v>
      </c>
      <c r="DT480" s="14">
        <f t="shared" si="837"/>
        <v>5</v>
      </c>
      <c r="DU480" s="14">
        <f t="shared" si="838"/>
        <v>3</v>
      </c>
      <c r="DV480" s="14">
        <f t="shared" si="839"/>
        <v>16</v>
      </c>
      <c r="DW480" s="14">
        <f t="shared" si="840"/>
        <v>36</v>
      </c>
      <c r="DX480" s="14">
        <f>INDEX(属性投放!$AW$6:$AW$85,(卡牌属性!DU480-2)*20+卡牌属性!DV480)</f>
        <v>7</v>
      </c>
      <c r="DY480" s="14">
        <f>INDEX(属性投放!BP$6:BP$85,卡牌属性!$DW480)</f>
        <v>1000</v>
      </c>
      <c r="DZ480" s="14">
        <f>INDEX(属性投放!BQ$6:BQ$85,卡牌属性!$DW480)</f>
        <v>500</v>
      </c>
      <c r="EA480" s="14">
        <f>INDEX(属性投放!BR$6:BR$85,卡牌属性!$DW480)</f>
        <v>10000</v>
      </c>
      <c r="EB480" s="14">
        <f t="shared" si="841"/>
        <v>5971</v>
      </c>
      <c r="EC480" s="14">
        <f t="shared" si="842"/>
        <v>6154</v>
      </c>
      <c r="ED480" s="14">
        <f t="shared" si="843"/>
        <v>7108</v>
      </c>
      <c r="EE480" s="14">
        <f t="shared" si="844"/>
        <v>7108</v>
      </c>
      <c r="EF480" s="14">
        <f t="shared" si="845"/>
        <v>7525</v>
      </c>
      <c r="EG480" s="14">
        <f t="shared" si="846"/>
        <v>2964</v>
      </c>
      <c r="EH480" s="14">
        <f t="shared" si="847"/>
        <v>3037</v>
      </c>
      <c r="EI480" s="14">
        <f t="shared" si="848"/>
        <v>3037</v>
      </c>
      <c r="EJ480" s="14">
        <f t="shared" si="849"/>
        <v>3491</v>
      </c>
      <c r="EK480" s="14">
        <f t="shared" si="850"/>
        <v>3695</v>
      </c>
      <c r="EL480" s="14">
        <f t="shared" si="851"/>
        <v>58610</v>
      </c>
      <c r="EM480" s="14">
        <f t="shared" si="852"/>
        <v>60240</v>
      </c>
      <c r="EN480" s="14">
        <f t="shared" si="853"/>
        <v>60240</v>
      </c>
      <c r="EO480" s="14">
        <f t="shared" si="854"/>
        <v>69580</v>
      </c>
      <c r="EP480" s="14">
        <f t="shared" si="855"/>
        <v>73500</v>
      </c>
      <c r="EQ480" s="14">
        <f>INDEX(属性偏向!$T$4:$T$243,(卡牌属性!$DR480-1+EQ$3)*20+卡牌属性!$DV480)</f>
        <v>30</v>
      </c>
      <c r="ER480" s="14">
        <f>INDEX(属性偏向!$T$4:$T$243,(卡牌属性!$DR480-1+ER$3)*20+卡牌属性!$DV480)</f>
        <v>35</v>
      </c>
      <c r="ES480" s="14">
        <f>INDEX(属性偏向!$T$4:$T$243,(卡牌属性!$DR480-1+ES$3)*20+卡牌属性!$DV480)</f>
        <v>50</v>
      </c>
      <c r="ET480" s="14">
        <f>INDEX(属性偏向!$T$4:$T$243,(卡牌属性!$DR480-1+ET$3)*20+卡牌属性!$DV480)</f>
        <v>50</v>
      </c>
      <c r="EU480" s="14">
        <f>INDEX(属性偏向!$T$4:$T$243,(卡牌属性!$DR480-1+EU$3)*20+卡牌属性!$DV480)</f>
        <v>60</v>
      </c>
      <c r="EV480" s="14">
        <f>INDEX(属性偏向!$U$4:$U$243,(卡牌属性!$DS480-1+EV$3)*20+卡牌属性!$DV480)</f>
        <v>15</v>
      </c>
      <c r="EW480" s="14">
        <f>INDEX(属性偏向!$U$4:$U$243,(卡牌属性!$DS480-1+EW$3)*20+卡牌属性!$DV480)</f>
        <v>18</v>
      </c>
      <c r="EX480" s="14">
        <f>INDEX(属性偏向!$U$4:$U$243,(卡牌属性!$DS480-1+EX$3)*20+卡牌属性!$DV480)</f>
        <v>18</v>
      </c>
      <c r="EY480" s="14">
        <f>INDEX(属性偏向!$U$4:$U$243,(卡牌属性!$DS480-1+EY$3)*20+卡牌属性!$DV480)</f>
        <v>25</v>
      </c>
      <c r="EZ480" s="14">
        <f>INDEX(属性偏向!$U$4:$U$243,(卡牌属性!$DS480-1+EZ$3)*20+卡牌属性!$DV480)</f>
        <v>30</v>
      </c>
      <c r="FA480" s="14">
        <f>INDEX(属性偏向!$V$4:$V$243,(卡牌属性!$DT480-1+FA$3)*20+卡牌属性!$DV480)</f>
        <v>300</v>
      </c>
      <c r="FB480" s="14">
        <f>INDEX(属性偏向!$V$4:$V$243,(卡牌属性!$DT480-1+FB$3)*20+卡牌属性!$DV480)</f>
        <v>350</v>
      </c>
      <c r="FC480" s="14">
        <f>INDEX(属性偏向!$V$4:$V$243,(卡牌属性!$DT480-1+FC$3)*20+卡牌属性!$DV480)</f>
        <v>350</v>
      </c>
      <c r="FD480" s="14">
        <f>INDEX(属性偏向!$V$4:$V$243,(卡牌属性!$DT480-1+FD$3)*20+卡牌属性!$DV480)</f>
        <v>500</v>
      </c>
      <c r="FE480" s="14">
        <f>INDEX(属性偏向!$V$4:$V$243,(卡牌属性!$DT480-1+FE$3)*20+卡牌属性!$DV480)</f>
        <v>600</v>
      </c>
      <c r="FF480" s="14">
        <f>INDEX(属性投放!$BP$6:$BP$85,(卡牌属性!$DU480-2)*20+卡牌属性!$DV480)</f>
        <v>1000</v>
      </c>
      <c r="FG480" s="14">
        <f>INDEX(属性投放!$BP$6:$BP$85,(卡牌属性!$DU480-2)*20+卡牌属性!$DV480)</f>
        <v>1000</v>
      </c>
      <c r="FH480" s="14">
        <f>INDEX(属性投放!$BP$6:$BP$85,(卡牌属性!$DU480-2)*20+卡牌属性!$DV480)</f>
        <v>1000</v>
      </c>
      <c r="FI480" s="14">
        <f>INDEX(属性投放!$BP$6:$BP$85,(卡牌属性!$DU480-2)*20+卡牌属性!$DV480)</f>
        <v>1000</v>
      </c>
      <c r="FJ480" s="14">
        <f>INDEX(属性投放!$BP$6:$BP$85,(卡牌属性!$DU480-2)*20+卡牌属性!$DV480)</f>
        <v>1000</v>
      </c>
      <c r="FK480" s="14">
        <f>INDEX(属性投放!$BQ$6:$BQ$85,(卡牌属性!$DU480-2)*20+卡牌属性!$DV480)</f>
        <v>500</v>
      </c>
      <c r="FL480" s="14">
        <f>INDEX(属性投放!$BQ$6:$BQ$85,(卡牌属性!$DU480-2)*20+卡牌属性!$DV480)</f>
        <v>500</v>
      </c>
      <c r="FM480" s="14">
        <f>INDEX(属性投放!$BQ$6:$BQ$85,(卡牌属性!$DU480-2)*20+卡牌属性!$DV480)</f>
        <v>500</v>
      </c>
      <c r="FN480" s="14">
        <f>INDEX(属性投放!$BQ$6:$BQ$85,(卡牌属性!$DU480-2)*20+卡牌属性!$DV480)</f>
        <v>500</v>
      </c>
      <c r="FO480" s="14">
        <f>INDEX(属性投放!$BQ$6:$BQ$85,(卡牌属性!$DU480-2)*20+卡牌属性!$DV480)</f>
        <v>500</v>
      </c>
      <c r="FP480" s="14">
        <f>INDEX(属性投放!$BR$6:$BR$85,(卡牌属性!$DU480-2)*20+卡牌属性!$DV480)</f>
        <v>10000</v>
      </c>
      <c r="FQ480" s="14">
        <f>INDEX(属性投放!$BR$6:$BR$85,(卡牌属性!$DU480-2)*20+卡牌属性!$DV480)</f>
        <v>10000</v>
      </c>
      <c r="FR480" s="14">
        <f>INDEX(属性投放!$BR$6:$BR$85,(卡牌属性!$DU480-2)*20+卡牌属性!$DV480)</f>
        <v>10000</v>
      </c>
      <c r="FS480" s="14">
        <f>INDEX(属性投放!$BR$6:$BR$85,(卡牌属性!$DU480-2)*20+卡牌属性!$DV480)</f>
        <v>10000</v>
      </c>
      <c r="FT480" s="14">
        <f>INDEX(属性投放!$BR$6:$BR$85,(卡牌属性!$DU480-2)*20+卡牌属性!$DV480)</f>
        <v>10000</v>
      </c>
    </row>
    <row r="481" spans="31:176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820"/>
        <v>24</v>
      </c>
      <c r="BW481" s="14">
        <f t="shared" si="821"/>
        <v>3</v>
      </c>
      <c r="BX481" s="14">
        <f t="shared" si="822"/>
        <v>1102024</v>
      </c>
      <c r="BY481" s="14" t="str">
        <f t="shared" si="823"/>
        <v>朱仙17突</v>
      </c>
      <c r="BZ481" s="25" t="s">
        <v>162</v>
      </c>
      <c r="CA481" s="14">
        <v>39</v>
      </c>
      <c r="CB481" s="14">
        <f t="shared" si="824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674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674</v>
      </c>
      <c r="CN481" s="14">
        <f>INDEX(属性投放!$BD$6:$BD$85,(BW481-2)*20+CB481)</f>
        <v>300</v>
      </c>
      <c r="CQ481" s="13">
        <v>477</v>
      </c>
      <c r="CR481" s="13">
        <f t="shared" si="826"/>
        <v>10</v>
      </c>
      <c r="CS481" s="13">
        <f t="shared" si="827"/>
        <v>9</v>
      </c>
      <c r="CT481" s="14">
        <f t="shared" si="828"/>
        <v>4</v>
      </c>
      <c r="CU481" s="14">
        <f t="shared" si="829"/>
        <v>1102010</v>
      </c>
      <c r="CV481" s="14" t="str">
        <f>INDEX($O$6:$O$36,CR481)&amp;"-"&amp;INDEX(属性投放!$AB$7:$AB$36,CX481)&amp;"-魂火-"&amp;CZ481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701</v>
      </c>
      <c r="CZ481" s="14">
        <f>INDEX(属性投放!$AM$7:$AM$58,CS481)</f>
        <v>2</v>
      </c>
      <c r="DA481" s="14">
        <f t="shared" si="825"/>
        <v>9</v>
      </c>
      <c r="DB481" s="14">
        <f>INDEX(属性投放!$AN$7:$AN$58,DA481)</f>
        <v>42</v>
      </c>
      <c r="DC481" s="14" t="s">
        <v>702</v>
      </c>
      <c r="DD481" s="14">
        <f>INDEX(属性投放!$BJ$6:$BJ$85,(CT481-2)*20+CX481)</f>
        <v>70</v>
      </c>
      <c r="DE481" s="14">
        <f>SUMIFS(DD$5:DD481,$CR$5:$CR481,"="&amp;$CR481)</f>
        <v>490</v>
      </c>
      <c r="DF481" s="14" t="s">
        <v>703</v>
      </c>
      <c r="DG481" s="14">
        <f>INDEX(属性投放!$BK$6:$BK$85,(CT481-2)*20+CX481)</f>
        <v>35</v>
      </c>
      <c r="DH481" s="14">
        <f>SUMIFS(DG$5:DG481,$CR$5:$CR481,"="&amp;$CR481)</f>
        <v>247</v>
      </c>
      <c r="DI481" s="14" t="s">
        <v>704</v>
      </c>
      <c r="DJ481" s="14">
        <f>INDEX(属性投放!$BL$6:$BL$85,(CT481-2)*20+CX481)</f>
        <v>700</v>
      </c>
      <c r="DK481" s="14">
        <f>SUMIFS(DJ$5:DJ481,$CR$5:$CR481,"="&amp;$CR481)</f>
        <v>4900</v>
      </c>
      <c r="DP481" s="14">
        <f t="shared" si="833"/>
        <v>1102024</v>
      </c>
      <c r="DQ481" s="14" t="str">
        <f t="shared" si="834"/>
        <v>朱仙17突</v>
      </c>
      <c r="DR481" s="14">
        <f t="shared" si="835"/>
        <v>5</v>
      </c>
      <c r="DS481" s="14">
        <f t="shared" si="836"/>
        <v>5</v>
      </c>
      <c r="DT481" s="14">
        <f t="shared" si="837"/>
        <v>5</v>
      </c>
      <c r="DU481" s="14">
        <f t="shared" si="838"/>
        <v>3</v>
      </c>
      <c r="DV481" s="14">
        <f t="shared" si="839"/>
        <v>17</v>
      </c>
      <c r="DW481" s="14">
        <f t="shared" si="840"/>
        <v>37</v>
      </c>
      <c r="DX481" s="14">
        <f>INDEX(属性投放!$AW$6:$AW$85,(卡牌属性!DU481-2)*20+卡牌属性!DV481)</f>
        <v>8</v>
      </c>
      <c r="DY481" s="14">
        <f>INDEX(属性投放!BP$6:BP$85,卡牌属性!$DW481)</f>
        <v>1000</v>
      </c>
      <c r="DZ481" s="14">
        <f>INDEX(属性投放!BQ$6:BQ$85,卡牌属性!$DW481)</f>
        <v>500</v>
      </c>
      <c r="EA481" s="14">
        <f>INDEX(属性投放!BR$6:BR$85,卡牌属性!$DW481)</f>
        <v>10000</v>
      </c>
      <c r="EB481" s="14">
        <f t="shared" si="841"/>
        <v>7181</v>
      </c>
      <c r="EC481" s="14">
        <f t="shared" si="842"/>
        <v>7399</v>
      </c>
      <c r="ED481" s="14">
        <f t="shared" si="843"/>
        <v>8458</v>
      </c>
      <c r="EE481" s="14">
        <f t="shared" si="844"/>
        <v>8458</v>
      </c>
      <c r="EF481" s="14">
        <f t="shared" si="845"/>
        <v>8945</v>
      </c>
      <c r="EG481" s="14">
        <f t="shared" si="846"/>
        <v>3569</v>
      </c>
      <c r="EH481" s="14">
        <f t="shared" si="847"/>
        <v>3663</v>
      </c>
      <c r="EI481" s="14">
        <f t="shared" si="848"/>
        <v>3663</v>
      </c>
      <c r="EJ481" s="14">
        <f t="shared" si="849"/>
        <v>4166</v>
      </c>
      <c r="EK481" s="14">
        <f t="shared" si="850"/>
        <v>4405</v>
      </c>
      <c r="EL481" s="14">
        <f t="shared" si="851"/>
        <v>70710</v>
      </c>
      <c r="EM481" s="14">
        <f t="shared" si="852"/>
        <v>72690</v>
      </c>
      <c r="EN481" s="14">
        <f t="shared" si="853"/>
        <v>72690</v>
      </c>
      <c r="EO481" s="14">
        <f t="shared" si="854"/>
        <v>83080</v>
      </c>
      <c r="EP481" s="14">
        <f t="shared" si="855"/>
        <v>87700</v>
      </c>
      <c r="EQ481" s="14">
        <f>INDEX(属性偏向!$T$4:$T$243,(卡牌属性!$DR481-1+EQ$3)*20+卡牌属性!$DV481)</f>
        <v>30</v>
      </c>
      <c r="ER481" s="14">
        <f>INDEX(属性偏向!$T$4:$T$243,(卡牌属性!$DR481-1+ER$3)*20+卡牌属性!$DV481)</f>
        <v>35</v>
      </c>
      <c r="ES481" s="14">
        <f>INDEX(属性偏向!$T$4:$T$243,(卡牌属性!$DR481-1+ES$3)*20+卡牌属性!$DV481)</f>
        <v>50</v>
      </c>
      <c r="ET481" s="14">
        <f>INDEX(属性偏向!$T$4:$T$243,(卡牌属性!$DR481-1+ET$3)*20+卡牌属性!$DV481)</f>
        <v>50</v>
      </c>
      <c r="EU481" s="14">
        <f>INDEX(属性偏向!$T$4:$T$243,(卡牌属性!$DR481-1+EU$3)*20+卡牌属性!$DV481)</f>
        <v>60</v>
      </c>
      <c r="EV481" s="14">
        <f>INDEX(属性偏向!$U$4:$U$243,(卡牌属性!$DS481-1+EV$3)*20+卡牌属性!$DV481)</f>
        <v>15</v>
      </c>
      <c r="EW481" s="14">
        <f>INDEX(属性偏向!$U$4:$U$243,(卡牌属性!$DS481-1+EW$3)*20+卡牌属性!$DV481)</f>
        <v>18</v>
      </c>
      <c r="EX481" s="14">
        <f>INDEX(属性偏向!$U$4:$U$243,(卡牌属性!$DS481-1+EX$3)*20+卡牌属性!$DV481)</f>
        <v>18</v>
      </c>
      <c r="EY481" s="14">
        <f>INDEX(属性偏向!$U$4:$U$243,(卡牌属性!$DS481-1+EY$3)*20+卡牌属性!$DV481)</f>
        <v>25</v>
      </c>
      <c r="EZ481" s="14">
        <f>INDEX(属性偏向!$U$4:$U$243,(卡牌属性!$DS481-1+EZ$3)*20+卡牌属性!$DV481)</f>
        <v>30</v>
      </c>
      <c r="FA481" s="14">
        <f>INDEX(属性偏向!$V$4:$V$243,(卡牌属性!$DT481-1+FA$3)*20+卡牌属性!$DV481)</f>
        <v>300</v>
      </c>
      <c r="FB481" s="14">
        <f>INDEX(属性偏向!$V$4:$V$243,(卡牌属性!$DT481-1+FB$3)*20+卡牌属性!$DV481)</f>
        <v>350</v>
      </c>
      <c r="FC481" s="14">
        <f>INDEX(属性偏向!$V$4:$V$243,(卡牌属性!$DT481-1+FC$3)*20+卡牌属性!$DV481)</f>
        <v>350</v>
      </c>
      <c r="FD481" s="14">
        <f>INDEX(属性偏向!$V$4:$V$243,(卡牌属性!$DT481-1+FD$3)*20+卡牌属性!$DV481)</f>
        <v>500</v>
      </c>
      <c r="FE481" s="14">
        <f>INDEX(属性偏向!$V$4:$V$243,(卡牌属性!$DT481-1+FE$3)*20+卡牌属性!$DV481)</f>
        <v>600</v>
      </c>
      <c r="FF481" s="14">
        <f>INDEX(属性投放!$BP$6:$BP$85,(卡牌属性!$DU481-2)*20+卡牌属性!$DV481)</f>
        <v>1000</v>
      </c>
      <c r="FG481" s="14">
        <f>INDEX(属性投放!$BP$6:$BP$85,(卡牌属性!$DU481-2)*20+卡牌属性!$DV481)</f>
        <v>1000</v>
      </c>
      <c r="FH481" s="14">
        <f>INDEX(属性投放!$BP$6:$BP$85,(卡牌属性!$DU481-2)*20+卡牌属性!$DV481)</f>
        <v>1000</v>
      </c>
      <c r="FI481" s="14">
        <f>INDEX(属性投放!$BP$6:$BP$85,(卡牌属性!$DU481-2)*20+卡牌属性!$DV481)</f>
        <v>1000</v>
      </c>
      <c r="FJ481" s="14">
        <f>INDEX(属性投放!$BP$6:$BP$85,(卡牌属性!$DU481-2)*20+卡牌属性!$DV481)</f>
        <v>1000</v>
      </c>
      <c r="FK481" s="14">
        <f>INDEX(属性投放!$BQ$6:$BQ$85,(卡牌属性!$DU481-2)*20+卡牌属性!$DV481)</f>
        <v>500</v>
      </c>
      <c r="FL481" s="14">
        <f>INDEX(属性投放!$BQ$6:$BQ$85,(卡牌属性!$DU481-2)*20+卡牌属性!$DV481)</f>
        <v>500</v>
      </c>
      <c r="FM481" s="14">
        <f>INDEX(属性投放!$BQ$6:$BQ$85,(卡牌属性!$DU481-2)*20+卡牌属性!$DV481)</f>
        <v>500</v>
      </c>
      <c r="FN481" s="14">
        <f>INDEX(属性投放!$BQ$6:$BQ$85,(卡牌属性!$DU481-2)*20+卡牌属性!$DV481)</f>
        <v>500</v>
      </c>
      <c r="FO481" s="14">
        <f>INDEX(属性投放!$BQ$6:$BQ$85,(卡牌属性!$DU481-2)*20+卡牌属性!$DV481)</f>
        <v>500</v>
      </c>
      <c r="FP481" s="14">
        <f>INDEX(属性投放!$BR$6:$BR$85,(卡牌属性!$DU481-2)*20+卡牌属性!$DV481)</f>
        <v>10000</v>
      </c>
      <c r="FQ481" s="14">
        <f>INDEX(属性投放!$BR$6:$BR$85,(卡牌属性!$DU481-2)*20+卡牌属性!$DV481)</f>
        <v>10000</v>
      </c>
      <c r="FR481" s="14">
        <f>INDEX(属性投放!$BR$6:$BR$85,(卡牌属性!$DU481-2)*20+卡牌属性!$DV481)</f>
        <v>10000</v>
      </c>
      <c r="FS481" s="14">
        <f>INDEX(属性投放!$BR$6:$BR$85,(卡牌属性!$DU481-2)*20+卡牌属性!$DV481)</f>
        <v>10000</v>
      </c>
      <c r="FT481" s="14">
        <f>INDEX(属性投放!$BR$6:$BR$85,(卡牌属性!$DU481-2)*20+卡牌属性!$DV481)</f>
        <v>10000</v>
      </c>
    </row>
    <row r="482" spans="31:176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820"/>
        <v>24</v>
      </c>
      <c r="BW482" s="14">
        <f t="shared" si="821"/>
        <v>3</v>
      </c>
      <c r="BX482" s="14">
        <f t="shared" si="822"/>
        <v>1102024</v>
      </c>
      <c r="BY482" s="14" t="str">
        <f t="shared" si="823"/>
        <v>朱仙18突</v>
      </c>
      <c r="BZ482" s="25" t="s">
        <v>162</v>
      </c>
      <c r="CA482" s="14">
        <v>40</v>
      </c>
      <c r="CB482" s="14">
        <f t="shared" si="824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674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674</v>
      </c>
      <c r="CN482" s="14">
        <f>INDEX(属性投放!$BD$6:$BD$85,(BW482-2)*20+CB482)</f>
        <v>300</v>
      </c>
      <c r="CQ482" s="13">
        <v>478</v>
      </c>
      <c r="CR482" s="13">
        <f t="shared" si="826"/>
        <v>10</v>
      </c>
      <c r="CS482" s="13">
        <f t="shared" si="827"/>
        <v>10</v>
      </c>
      <c r="CT482" s="14">
        <f t="shared" si="828"/>
        <v>4</v>
      </c>
      <c r="CU482" s="14">
        <f t="shared" si="829"/>
        <v>1102010</v>
      </c>
      <c r="CV482" s="14" t="str">
        <f>INDEX($O$6:$O$36,CR482)&amp;"-"&amp;INDEX(属性投放!$AB$7:$AB$36,CX482)&amp;"-魂火-"&amp;CZ482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701</v>
      </c>
      <c r="CZ482" s="14">
        <f>INDEX(属性投放!$AM$7:$AM$58,CS482)</f>
        <v>1</v>
      </c>
      <c r="DA482" s="14">
        <f t="shared" si="825"/>
        <v>10</v>
      </c>
      <c r="DB482" s="14">
        <f>INDEX(属性投放!$AN$7:$AN$58,DA482)</f>
        <v>45</v>
      </c>
      <c r="DC482" s="14" t="s">
        <v>702</v>
      </c>
      <c r="DD482" s="14">
        <f>INDEX(属性投放!$BJ$6:$BJ$85,(CT482-2)*20+CX482)</f>
        <v>85</v>
      </c>
      <c r="DE482" s="14">
        <f>SUMIFS(DD$5:DD482,$CR$5:$CR482,"="&amp;$CR482)</f>
        <v>575</v>
      </c>
      <c r="DF482" s="14" t="s">
        <v>703</v>
      </c>
      <c r="DG482" s="14">
        <f>INDEX(属性投放!$BK$6:$BK$85,(CT482-2)*20+CX482)</f>
        <v>43</v>
      </c>
      <c r="DH482" s="14">
        <f>SUMIFS(DG$5:DG482,$CR$5:$CR482,"="&amp;$CR482)</f>
        <v>290</v>
      </c>
      <c r="DI482" s="14" t="s">
        <v>704</v>
      </c>
      <c r="DJ482" s="14">
        <f>INDEX(属性投放!$BL$6:$BL$85,(CT482-2)*20+CX482)</f>
        <v>850</v>
      </c>
      <c r="DK482" s="14">
        <f>SUMIFS(DJ$5:DJ482,$CR$5:$CR482,"="&amp;$CR482)</f>
        <v>5750</v>
      </c>
      <c r="DP482" s="14">
        <f t="shared" si="833"/>
        <v>1102024</v>
      </c>
      <c r="DQ482" s="14" t="str">
        <f t="shared" si="834"/>
        <v>朱仙18突</v>
      </c>
      <c r="DR482" s="14">
        <f t="shared" si="835"/>
        <v>5</v>
      </c>
      <c r="DS482" s="14">
        <f t="shared" si="836"/>
        <v>5</v>
      </c>
      <c r="DT482" s="14">
        <f t="shared" si="837"/>
        <v>5</v>
      </c>
      <c r="DU482" s="14">
        <f t="shared" si="838"/>
        <v>3</v>
      </c>
      <c r="DV482" s="14">
        <f t="shared" si="839"/>
        <v>18</v>
      </c>
      <c r="DW482" s="14">
        <f t="shared" si="840"/>
        <v>38</v>
      </c>
      <c r="DX482" s="14">
        <f>INDEX(属性投放!$AW$6:$AW$85,(卡牌属性!DU482-2)*20+卡牌属性!DV482)</f>
        <v>7</v>
      </c>
      <c r="DY482" s="14">
        <f>INDEX(属性投放!BP$6:BP$85,卡牌属性!$DW482)</f>
        <v>1800</v>
      </c>
      <c r="DZ482" s="14">
        <f>INDEX(属性投放!BQ$6:BQ$85,卡牌属性!$DW482)</f>
        <v>900</v>
      </c>
      <c r="EA482" s="14">
        <f>INDEX(属性投放!BR$6:BR$85,卡牌属性!$DW482)</f>
        <v>18000</v>
      </c>
      <c r="EB482" s="14">
        <f t="shared" si="841"/>
        <v>8421</v>
      </c>
      <c r="EC482" s="14">
        <f t="shared" si="842"/>
        <v>8679</v>
      </c>
      <c r="ED482" s="14">
        <f t="shared" si="843"/>
        <v>9858</v>
      </c>
      <c r="EE482" s="14">
        <f t="shared" si="844"/>
        <v>9858</v>
      </c>
      <c r="EF482" s="14">
        <f t="shared" si="845"/>
        <v>10425</v>
      </c>
      <c r="EG482" s="14">
        <f t="shared" si="846"/>
        <v>4189</v>
      </c>
      <c r="EH482" s="14">
        <f t="shared" si="847"/>
        <v>4307</v>
      </c>
      <c r="EI482" s="14">
        <f t="shared" si="848"/>
        <v>4307</v>
      </c>
      <c r="EJ482" s="14">
        <f t="shared" si="849"/>
        <v>4866</v>
      </c>
      <c r="EK482" s="14">
        <f t="shared" si="850"/>
        <v>5145</v>
      </c>
      <c r="EL482" s="14">
        <f t="shared" si="851"/>
        <v>83110</v>
      </c>
      <c r="EM482" s="14">
        <f t="shared" si="852"/>
        <v>85490</v>
      </c>
      <c r="EN482" s="14">
        <f t="shared" si="853"/>
        <v>85490</v>
      </c>
      <c r="EO482" s="14">
        <f t="shared" si="854"/>
        <v>97080</v>
      </c>
      <c r="EP482" s="14">
        <f t="shared" si="855"/>
        <v>102500</v>
      </c>
      <c r="EQ482" s="14">
        <f>INDEX(属性偏向!$T$4:$T$243,(卡牌属性!$DR482-1+EQ$3)*20+卡牌属性!$DV482)</f>
        <v>30</v>
      </c>
      <c r="ER482" s="14">
        <f>INDEX(属性偏向!$T$4:$T$243,(卡牌属性!$DR482-1+ER$3)*20+卡牌属性!$DV482)</f>
        <v>35</v>
      </c>
      <c r="ES482" s="14">
        <f>INDEX(属性偏向!$T$4:$T$243,(卡牌属性!$DR482-1+ES$3)*20+卡牌属性!$DV482)</f>
        <v>50</v>
      </c>
      <c r="ET482" s="14">
        <f>INDEX(属性偏向!$T$4:$T$243,(卡牌属性!$DR482-1+ET$3)*20+卡牌属性!$DV482)</f>
        <v>50</v>
      </c>
      <c r="EU482" s="14">
        <f>INDEX(属性偏向!$T$4:$T$243,(卡牌属性!$DR482-1+EU$3)*20+卡牌属性!$DV482)</f>
        <v>60</v>
      </c>
      <c r="EV482" s="14">
        <f>INDEX(属性偏向!$U$4:$U$243,(卡牌属性!$DS482-1+EV$3)*20+卡牌属性!$DV482)</f>
        <v>15</v>
      </c>
      <c r="EW482" s="14">
        <f>INDEX(属性偏向!$U$4:$U$243,(卡牌属性!$DS482-1+EW$3)*20+卡牌属性!$DV482)</f>
        <v>18</v>
      </c>
      <c r="EX482" s="14">
        <f>INDEX(属性偏向!$U$4:$U$243,(卡牌属性!$DS482-1+EX$3)*20+卡牌属性!$DV482)</f>
        <v>18</v>
      </c>
      <c r="EY482" s="14">
        <f>INDEX(属性偏向!$U$4:$U$243,(卡牌属性!$DS482-1+EY$3)*20+卡牌属性!$DV482)</f>
        <v>25</v>
      </c>
      <c r="EZ482" s="14">
        <f>INDEX(属性偏向!$U$4:$U$243,(卡牌属性!$DS482-1+EZ$3)*20+卡牌属性!$DV482)</f>
        <v>30</v>
      </c>
      <c r="FA482" s="14">
        <f>INDEX(属性偏向!$V$4:$V$243,(卡牌属性!$DT482-1+FA$3)*20+卡牌属性!$DV482)</f>
        <v>300</v>
      </c>
      <c r="FB482" s="14">
        <f>INDEX(属性偏向!$V$4:$V$243,(卡牌属性!$DT482-1+FB$3)*20+卡牌属性!$DV482)</f>
        <v>350</v>
      </c>
      <c r="FC482" s="14">
        <f>INDEX(属性偏向!$V$4:$V$243,(卡牌属性!$DT482-1+FC$3)*20+卡牌属性!$DV482)</f>
        <v>350</v>
      </c>
      <c r="FD482" s="14">
        <f>INDEX(属性偏向!$V$4:$V$243,(卡牌属性!$DT482-1+FD$3)*20+卡牌属性!$DV482)</f>
        <v>500</v>
      </c>
      <c r="FE482" s="14">
        <f>INDEX(属性偏向!$V$4:$V$243,(卡牌属性!$DT482-1+FE$3)*20+卡牌属性!$DV482)</f>
        <v>600</v>
      </c>
      <c r="FF482" s="14">
        <f>INDEX(属性投放!$BP$6:$BP$85,(卡牌属性!$DU482-2)*20+卡牌属性!$DV482)</f>
        <v>1800</v>
      </c>
      <c r="FG482" s="14">
        <f>INDEX(属性投放!$BP$6:$BP$85,(卡牌属性!$DU482-2)*20+卡牌属性!$DV482)</f>
        <v>1800</v>
      </c>
      <c r="FH482" s="14">
        <f>INDEX(属性投放!$BP$6:$BP$85,(卡牌属性!$DU482-2)*20+卡牌属性!$DV482)</f>
        <v>1800</v>
      </c>
      <c r="FI482" s="14">
        <f>INDEX(属性投放!$BP$6:$BP$85,(卡牌属性!$DU482-2)*20+卡牌属性!$DV482)</f>
        <v>1800</v>
      </c>
      <c r="FJ482" s="14">
        <f>INDEX(属性投放!$BP$6:$BP$85,(卡牌属性!$DU482-2)*20+卡牌属性!$DV482)</f>
        <v>1800</v>
      </c>
      <c r="FK482" s="14">
        <f>INDEX(属性投放!$BQ$6:$BQ$85,(卡牌属性!$DU482-2)*20+卡牌属性!$DV482)</f>
        <v>900</v>
      </c>
      <c r="FL482" s="14">
        <f>INDEX(属性投放!$BQ$6:$BQ$85,(卡牌属性!$DU482-2)*20+卡牌属性!$DV482)</f>
        <v>900</v>
      </c>
      <c r="FM482" s="14">
        <f>INDEX(属性投放!$BQ$6:$BQ$85,(卡牌属性!$DU482-2)*20+卡牌属性!$DV482)</f>
        <v>900</v>
      </c>
      <c r="FN482" s="14">
        <f>INDEX(属性投放!$BQ$6:$BQ$85,(卡牌属性!$DU482-2)*20+卡牌属性!$DV482)</f>
        <v>900</v>
      </c>
      <c r="FO482" s="14">
        <f>INDEX(属性投放!$BQ$6:$BQ$85,(卡牌属性!$DU482-2)*20+卡牌属性!$DV482)</f>
        <v>900</v>
      </c>
      <c r="FP482" s="14">
        <f>INDEX(属性投放!$BR$6:$BR$85,(卡牌属性!$DU482-2)*20+卡牌属性!$DV482)</f>
        <v>18000</v>
      </c>
      <c r="FQ482" s="14">
        <f>INDEX(属性投放!$BR$6:$BR$85,(卡牌属性!$DU482-2)*20+卡牌属性!$DV482)</f>
        <v>18000</v>
      </c>
      <c r="FR482" s="14">
        <f>INDEX(属性投放!$BR$6:$BR$85,(卡牌属性!$DU482-2)*20+卡牌属性!$DV482)</f>
        <v>18000</v>
      </c>
      <c r="FS482" s="14">
        <f>INDEX(属性投放!$BR$6:$BR$85,(卡牌属性!$DU482-2)*20+卡牌属性!$DV482)</f>
        <v>18000</v>
      </c>
      <c r="FT482" s="14">
        <f>INDEX(属性投放!$BR$6:$BR$85,(卡牌属性!$DU482-2)*20+卡牌属性!$DV482)</f>
        <v>18000</v>
      </c>
    </row>
    <row r="483" spans="31:176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820"/>
        <v>24</v>
      </c>
      <c r="BW483" s="14">
        <f t="shared" si="821"/>
        <v>3</v>
      </c>
      <c r="BX483" s="14">
        <f t="shared" si="822"/>
        <v>1102024</v>
      </c>
      <c r="BY483" s="14" t="str">
        <f t="shared" si="823"/>
        <v>朱仙19突</v>
      </c>
      <c r="BZ483" s="25" t="s">
        <v>162</v>
      </c>
      <c r="CA483" s="14">
        <v>41</v>
      </c>
      <c r="CB483" s="14">
        <f t="shared" si="824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674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674</v>
      </c>
      <c r="CN483" s="14">
        <f>INDEX(属性投放!$BD$6:$BD$85,(BW483-2)*20+CB483)</f>
        <v>400</v>
      </c>
      <c r="CQ483" s="13">
        <v>479</v>
      </c>
      <c r="CR483" s="13">
        <f t="shared" si="826"/>
        <v>10</v>
      </c>
      <c r="CS483" s="13">
        <f t="shared" si="827"/>
        <v>11</v>
      </c>
      <c r="CT483" s="14">
        <f t="shared" si="828"/>
        <v>4</v>
      </c>
      <c r="CU483" s="14">
        <f t="shared" si="829"/>
        <v>1102010</v>
      </c>
      <c r="CV483" s="14" t="str">
        <f>INDEX($O$6:$O$36,CR483)&amp;"-"&amp;INDEX(属性投放!$AB$7:$AB$36,CX483)&amp;"-魂火-"&amp;CZ483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701</v>
      </c>
      <c r="CZ483" s="14">
        <f>INDEX(属性投放!$AM$7:$AM$58,CS483)</f>
        <v>2</v>
      </c>
      <c r="DA483" s="14">
        <f t="shared" si="825"/>
        <v>11</v>
      </c>
      <c r="DB483" s="14">
        <f>INDEX(属性投放!$AN$7:$AN$58,DA483)</f>
        <v>47</v>
      </c>
      <c r="DC483" s="14" t="s">
        <v>702</v>
      </c>
      <c r="DD483" s="14">
        <f>INDEX(属性投放!$BJ$6:$BJ$85,(CT483-2)*20+CX483)</f>
        <v>85</v>
      </c>
      <c r="DE483" s="14">
        <f>SUMIFS(DD$5:DD483,$CR$5:$CR483,"="&amp;$CR483)</f>
        <v>660</v>
      </c>
      <c r="DF483" s="14" t="s">
        <v>703</v>
      </c>
      <c r="DG483" s="14">
        <f>INDEX(属性投放!$BK$6:$BK$85,(CT483-2)*20+CX483)</f>
        <v>43</v>
      </c>
      <c r="DH483" s="14">
        <f>SUMIFS(DG$5:DG483,$CR$5:$CR483,"="&amp;$CR483)</f>
        <v>333</v>
      </c>
      <c r="DI483" s="14" t="s">
        <v>704</v>
      </c>
      <c r="DJ483" s="14">
        <f>INDEX(属性投放!$BL$6:$BL$85,(CT483-2)*20+CX483)</f>
        <v>850</v>
      </c>
      <c r="DK483" s="14">
        <f>SUMIFS(DJ$5:DJ483,$CR$5:$CR483,"="&amp;$CR483)</f>
        <v>6600</v>
      </c>
      <c r="DP483" s="14">
        <f t="shared" si="833"/>
        <v>1102024</v>
      </c>
      <c r="DQ483" s="14" t="str">
        <f t="shared" si="834"/>
        <v>朱仙19突</v>
      </c>
      <c r="DR483" s="14">
        <f t="shared" si="835"/>
        <v>5</v>
      </c>
      <c r="DS483" s="14">
        <f t="shared" si="836"/>
        <v>5</v>
      </c>
      <c r="DT483" s="14">
        <f t="shared" si="837"/>
        <v>5</v>
      </c>
      <c r="DU483" s="14">
        <f t="shared" si="838"/>
        <v>3</v>
      </c>
      <c r="DV483" s="14">
        <f t="shared" si="839"/>
        <v>19</v>
      </c>
      <c r="DW483" s="14">
        <f t="shared" si="840"/>
        <v>39</v>
      </c>
      <c r="DX483" s="14">
        <f>INDEX(属性投放!$AW$6:$AW$85,(卡牌属性!DU483-2)*20+卡牌属性!DV483)</f>
        <v>8</v>
      </c>
      <c r="DY483" s="14">
        <f>INDEX(属性投放!BP$6:BP$85,卡牌属性!$DW483)</f>
        <v>1800</v>
      </c>
      <c r="DZ483" s="14">
        <f>INDEX(属性投放!BQ$6:BQ$85,卡牌属性!$DW483)</f>
        <v>900</v>
      </c>
      <c r="EA483" s="14">
        <f>INDEX(属性投放!BR$6:BR$85,卡牌属性!$DW483)</f>
        <v>18000</v>
      </c>
      <c r="EB483" s="14">
        <f t="shared" si="841"/>
        <v>10431</v>
      </c>
      <c r="EC483" s="14">
        <f t="shared" si="842"/>
        <v>10724</v>
      </c>
      <c r="ED483" s="14">
        <f t="shared" si="843"/>
        <v>12008</v>
      </c>
      <c r="EE483" s="14">
        <f t="shared" si="844"/>
        <v>12008</v>
      </c>
      <c r="EF483" s="14">
        <f t="shared" si="845"/>
        <v>12645</v>
      </c>
      <c r="EG483" s="14">
        <f t="shared" si="846"/>
        <v>5194</v>
      </c>
      <c r="EH483" s="14">
        <f t="shared" si="847"/>
        <v>5333</v>
      </c>
      <c r="EI483" s="14">
        <f t="shared" si="848"/>
        <v>5333</v>
      </c>
      <c r="EJ483" s="14">
        <f t="shared" si="849"/>
        <v>5941</v>
      </c>
      <c r="EK483" s="14">
        <f t="shared" si="850"/>
        <v>6255</v>
      </c>
      <c r="EL483" s="14">
        <f t="shared" si="851"/>
        <v>103210</v>
      </c>
      <c r="EM483" s="14">
        <f t="shared" si="852"/>
        <v>105940</v>
      </c>
      <c r="EN483" s="14">
        <f t="shared" si="853"/>
        <v>105940</v>
      </c>
      <c r="EO483" s="14">
        <f t="shared" si="854"/>
        <v>118580</v>
      </c>
      <c r="EP483" s="14">
        <f t="shared" si="855"/>
        <v>124700</v>
      </c>
      <c r="EQ483" s="14">
        <f>INDEX(属性偏向!$T$4:$T$243,(卡牌属性!$DR483-1+EQ$3)*20+卡牌属性!$DV483)</f>
        <v>40</v>
      </c>
      <c r="ER483" s="14">
        <f>INDEX(属性偏向!$T$4:$T$243,(卡牌属性!$DR483-1+ER$3)*20+卡牌属性!$DV483)</f>
        <v>45</v>
      </c>
      <c r="ES483" s="14">
        <f>INDEX(属性偏向!$T$4:$T$243,(卡牌属性!$DR483-1+ES$3)*20+卡牌属性!$DV483)</f>
        <v>75</v>
      </c>
      <c r="ET483" s="14">
        <f>INDEX(属性偏向!$T$4:$T$243,(卡牌属性!$DR483-1+ET$3)*20+卡牌属性!$DV483)</f>
        <v>75</v>
      </c>
      <c r="EU483" s="14">
        <f>INDEX(属性偏向!$T$4:$T$243,(卡牌属性!$DR483-1+EU$3)*20+卡牌属性!$DV483)</f>
        <v>80</v>
      </c>
      <c r="EV483" s="14">
        <f>INDEX(属性偏向!$U$4:$U$243,(卡牌属性!$DS483-1+EV$3)*20+卡牌属性!$DV483)</f>
        <v>20</v>
      </c>
      <c r="EW483" s="14">
        <f>INDEX(属性偏向!$U$4:$U$243,(卡牌属性!$DS483-1+EW$3)*20+卡牌属性!$DV483)</f>
        <v>23</v>
      </c>
      <c r="EX483" s="14">
        <f>INDEX(属性偏向!$U$4:$U$243,(卡牌属性!$DS483-1+EX$3)*20+卡牌属性!$DV483)</f>
        <v>23</v>
      </c>
      <c r="EY483" s="14">
        <f>INDEX(属性偏向!$U$4:$U$243,(卡牌属性!$DS483-1+EY$3)*20+卡牌属性!$DV483)</f>
        <v>38</v>
      </c>
      <c r="EZ483" s="14">
        <f>INDEX(属性偏向!$U$4:$U$243,(卡牌属性!$DS483-1+EZ$3)*20+卡牌属性!$DV483)</f>
        <v>40</v>
      </c>
      <c r="FA483" s="14">
        <f>INDEX(属性偏向!$V$4:$V$243,(卡牌属性!$DT483-1+FA$3)*20+卡牌属性!$DV483)</f>
        <v>400</v>
      </c>
      <c r="FB483" s="14">
        <f>INDEX(属性偏向!$V$4:$V$243,(卡牌属性!$DT483-1+FB$3)*20+卡牌属性!$DV483)</f>
        <v>450</v>
      </c>
      <c r="FC483" s="14">
        <f>INDEX(属性偏向!$V$4:$V$243,(卡牌属性!$DT483-1+FC$3)*20+卡牌属性!$DV483)</f>
        <v>450</v>
      </c>
      <c r="FD483" s="14">
        <f>INDEX(属性偏向!$V$4:$V$243,(卡牌属性!$DT483-1+FD$3)*20+卡牌属性!$DV483)</f>
        <v>750</v>
      </c>
      <c r="FE483" s="14">
        <f>INDEX(属性偏向!$V$4:$V$243,(卡牌属性!$DT483-1+FE$3)*20+卡牌属性!$DV483)</f>
        <v>800</v>
      </c>
      <c r="FF483" s="14">
        <f>INDEX(属性投放!$BP$6:$BP$85,(卡牌属性!$DU483-2)*20+卡牌属性!$DV483)</f>
        <v>1800</v>
      </c>
      <c r="FG483" s="14">
        <f>INDEX(属性投放!$BP$6:$BP$85,(卡牌属性!$DU483-2)*20+卡牌属性!$DV483)</f>
        <v>1800</v>
      </c>
      <c r="FH483" s="14">
        <f>INDEX(属性投放!$BP$6:$BP$85,(卡牌属性!$DU483-2)*20+卡牌属性!$DV483)</f>
        <v>1800</v>
      </c>
      <c r="FI483" s="14">
        <f>INDEX(属性投放!$BP$6:$BP$85,(卡牌属性!$DU483-2)*20+卡牌属性!$DV483)</f>
        <v>1800</v>
      </c>
      <c r="FJ483" s="14">
        <f>INDEX(属性投放!$BP$6:$BP$85,(卡牌属性!$DU483-2)*20+卡牌属性!$DV483)</f>
        <v>1800</v>
      </c>
      <c r="FK483" s="14">
        <f>INDEX(属性投放!$BQ$6:$BQ$85,(卡牌属性!$DU483-2)*20+卡牌属性!$DV483)</f>
        <v>900</v>
      </c>
      <c r="FL483" s="14">
        <f>INDEX(属性投放!$BQ$6:$BQ$85,(卡牌属性!$DU483-2)*20+卡牌属性!$DV483)</f>
        <v>900</v>
      </c>
      <c r="FM483" s="14">
        <f>INDEX(属性投放!$BQ$6:$BQ$85,(卡牌属性!$DU483-2)*20+卡牌属性!$DV483)</f>
        <v>900</v>
      </c>
      <c r="FN483" s="14">
        <f>INDEX(属性投放!$BQ$6:$BQ$85,(卡牌属性!$DU483-2)*20+卡牌属性!$DV483)</f>
        <v>900</v>
      </c>
      <c r="FO483" s="14">
        <f>INDEX(属性投放!$BQ$6:$BQ$85,(卡牌属性!$DU483-2)*20+卡牌属性!$DV483)</f>
        <v>900</v>
      </c>
      <c r="FP483" s="14">
        <f>INDEX(属性投放!$BR$6:$BR$85,(卡牌属性!$DU483-2)*20+卡牌属性!$DV483)</f>
        <v>18000</v>
      </c>
      <c r="FQ483" s="14">
        <f>INDEX(属性投放!$BR$6:$BR$85,(卡牌属性!$DU483-2)*20+卡牌属性!$DV483)</f>
        <v>18000</v>
      </c>
      <c r="FR483" s="14">
        <f>INDEX(属性投放!$BR$6:$BR$85,(卡牌属性!$DU483-2)*20+卡牌属性!$DV483)</f>
        <v>18000</v>
      </c>
      <c r="FS483" s="14">
        <f>INDEX(属性投放!$BR$6:$BR$85,(卡牌属性!$DU483-2)*20+卡牌属性!$DV483)</f>
        <v>18000</v>
      </c>
      <c r="FT483" s="14">
        <f>INDEX(属性投放!$BR$6:$BR$85,(卡牌属性!$DU483-2)*20+卡牌属性!$DV483)</f>
        <v>18000</v>
      </c>
    </row>
    <row r="484" spans="31:176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820"/>
        <v>24</v>
      </c>
      <c r="BW484" s="14">
        <f t="shared" si="821"/>
        <v>3</v>
      </c>
      <c r="BX484" s="14">
        <f t="shared" si="822"/>
        <v>1102024</v>
      </c>
      <c r="BY484" s="14" t="str">
        <f t="shared" si="823"/>
        <v>朱仙20突</v>
      </c>
      <c r="BZ484" s="25" t="s">
        <v>162</v>
      </c>
      <c r="CA484" s="14">
        <v>42</v>
      </c>
      <c r="CB484" s="14">
        <f t="shared" si="824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674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674</v>
      </c>
      <c r="CN484" s="14">
        <f>INDEX(属性投放!$BD$6:$BD$85,(BW484-2)*20+CB484)</f>
        <v>400</v>
      </c>
      <c r="CQ484" s="13">
        <v>480</v>
      </c>
      <c r="CR484" s="13">
        <f t="shared" si="826"/>
        <v>10</v>
      </c>
      <c r="CS484" s="13">
        <f t="shared" si="827"/>
        <v>12</v>
      </c>
      <c r="CT484" s="14">
        <f t="shared" si="828"/>
        <v>4</v>
      </c>
      <c r="CU484" s="14">
        <f t="shared" si="829"/>
        <v>1102010</v>
      </c>
      <c r="CV484" s="14" t="str">
        <f>INDEX($O$6:$O$36,CR484)&amp;"-"&amp;INDEX(属性投放!$AB$7:$AB$36,CX484)&amp;"-魂火-"&amp;CZ484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701</v>
      </c>
      <c r="CZ484" s="14">
        <f>INDEX(属性投放!$AM$7:$AM$58,CS484)</f>
        <v>1</v>
      </c>
      <c r="DA484" s="14">
        <f t="shared" si="825"/>
        <v>12</v>
      </c>
      <c r="DB484" s="14">
        <f>INDEX(属性投放!$AN$7:$AN$58,DA484)</f>
        <v>50</v>
      </c>
      <c r="DC484" s="14" t="s">
        <v>702</v>
      </c>
      <c r="DD484" s="14">
        <f>INDEX(属性投放!$BJ$6:$BJ$85,(CT484-2)*20+CX484)</f>
        <v>110</v>
      </c>
      <c r="DE484" s="14">
        <f>SUMIFS(DD$5:DD484,$CR$5:$CR484,"="&amp;$CR484)</f>
        <v>770</v>
      </c>
      <c r="DF484" s="14" t="s">
        <v>703</v>
      </c>
      <c r="DG484" s="14">
        <f>INDEX(属性投放!$BK$6:$BK$85,(CT484-2)*20+CX484)</f>
        <v>55</v>
      </c>
      <c r="DH484" s="14">
        <f>SUMIFS(DG$5:DG484,$CR$5:$CR484,"="&amp;$CR484)</f>
        <v>388</v>
      </c>
      <c r="DI484" s="14" t="s">
        <v>704</v>
      </c>
      <c r="DJ484" s="14">
        <f>INDEX(属性投放!$BL$6:$BL$85,(CT484-2)*20+CX484)</f>
        <v>1100</v>
      </c>
      <c r="DK484" s="14">
        <f>SUMIFS(DJ$5:DJ484,$CR$5:$CR484,"="&amp;$CR484)</f>
        <v>7700</v>
      </c>
      <c r="DP484" s="14">
        <f t="shared" si="833"/>
        <v>1102024</v>
      </c>
      <c r="DQ484" s="14" t="str">
        <f t="shared" si="834"/>
        <v>朱仙20突</v>
      </c>
      <c r="DR484" s="14">
        <f t="shared" si="835"/>
        <v>5</v>
      </c>
      <c r="DS484" s="14">
        <f t="shared" si="836"/>
        <v>5</v>
      </c>
      <c r="DT484" s="14">
        <f t="shared" si="837"/>
        <v>5</v>
      </c>
      <c r="DU484" s="14">
        <f t="shared" si="838"/>
        <v>3</v>
      </c>
      <c r="DV484" s="14">
        <f t="shared" si="839"/>
        <v>20</v>
      </c>
      <c r="DW484" s="14">
        <f t="shared" si="840"/>
        <v>40</v>
      </c>
      <c r="DX484" s="14">
        <f>INDEX(属性投放!$AW$6:$AW$85,(卡牌属性!DU484-2)*20+卡牌属性!DV484)</f>
        <v>10</v>
      </c>
      <c r="DY484" s="14">
        <f>INDEX(属性投放!BP$6:BP$85,卡牌属性!$DW484)</f>
        <v>2000</v>
      </c>
      <c r="DZ484" s="14">
        <f>INDEX(属性投放!BQ$6:BQ$85,卡牌属性!$DW484)</f>
        <v>1000</v>
      </c>
      <c r="EA484" s="14">
        <f>INDEX(属性投放!BR$6:BR$85,卡牌属性!$DW484)</f>
        <v>20000</v>
      </c>
      <c r="EB484" s="14">
        <f t="shared" si="841"/>
        <v>12551</v>
      </c>
      <c r="EC484" s="14">
        <f t="shared" si="842"/>
        <v>12884</v>
      </c>
      <c r="ED484" s="14">
        <f t="shared" si="843"/>
        <v>14408</v>
      </c>
      <c r="EE484" s="14">
        <f t="shared" si="844"/>
        <v>14408</v>
      </c>
      <c r="EF484" s="14">
        <f t="shared" si="845"/>
        <v>15085</v>
      </c>
      <c r="EG484" s="14">
        <f t="shared" si="846"/>
        <v>6254</v>
      </c>
      <c r="EH484" s="14">
        <f t="shared" si="847"/>
        <v>6417</v>
      </c>
      <c r="EI484" s="14">
        <f t="shared" si="848"/>
        <v>6417</v>
      </c>
      <c r="EJ484" s="14">
        <f t="shared" si="849"/>
        <v>7145</v>
      </c>
      <c r="EK484" s="14">
        <f t="shared" si="850"/>
        <v>7475</v>
      </c>
      <c r="EL484" s="14">
        <f t="shared" si="851"/>
        <v>124410</v>
      </c>
      <c r="EM484" s="14">
        <f t="shared" si="852"/>
        <v>127540</v>
      </c>
      <c r="EN484" s="14">
        <f t="shared" si="853"/>
        <v>127540</v>
      </c>
      <c r="EO484" s="14">
        <f t="shared" si="854"/>
        <v>142580</v>
      </c>
      <c r="EP484" s="14">
        <f t="shared" si="855"/>
        <v>149100</v>
      </c>
      <c r="EQ484" s="14">
        <f>INDEX(属性偏向!$T$4:$T$243,(卡牌属性!$DR484-1+EQ$3)*20+卡牌属性!$DV484)</f>
        <v>40</v>
      </c>
      <c r="ER484" s="14">
        <f>INDEX(属性偏向!$T$4:$T$243,(卡牌属性!$DR484-1+ER$3)*20+卡牌属性!$DV484)</f>
        <v>45</v>
      </c>
      <c r="ES484" s="14">
        <f>INDEX(属性偏向!$T$4:$T$243,(卡牌属性!$DR484-1+ES$3)*20+卡牌属性!$DV484)</f>
        <v>75</v>
      </c>
      <c r="ET484" s="14">
        <f>INDEX(属性偏向!$T$4:$T$243,(卡牌属性!$DR484-1+ET$3)*20+卡牌属性!$DV484)</f>
        <v>75</v>
      </c>
      <c r="EU484" s="14">
        <f>INDEX(属性偏向!$T$4:$T$243,(卡牌属性!$DR484-1+EU$3)*20+卡牌属性!$DV484)</f>
        <v>80</v>
      </c>
      <c r="EV484" s="14">
        <f>INDEX(属性偏向!$U$4:$U$243,(卡牌属性!$DS484-1+EV$3)*20+卡牌属性!$DV484)</f>
        <v>20</v>
      </c>
      <c r="EW484" s="14">
        <f>INDEX(属性偏向!$U$4:$U$243,(卡牌属性!$DS484-1+EW$3)*20+卡牌属性!$DV484)</f>
        <v>23</v>
      </c>
      <c r="EX484" s="14">
        <f>INDEX(属性偏向!$U$4:$U$243,(卡牌属性!$DS484-1+EX$3)*20+卡牌属性!$DV484)</f>
        <v>23</v>
      </c>
      <c r="EY484" s="14">
        <f>INDEX(属性偏向!$U$4:$U$243,(卡牌属性!$DS484-1+EY$3)*20+卡牌属性!$DV484)</f>
        <v>38</v>
      </c>
      <c r="EZ484" s="14">
        <f>INDEX(属性偏向!$U$4:$U$243,(卡牌属性!$DS484-1+EZ$3)*20+卡牌属性!$DV484)</f>
        <v>40</v>
      </c>
      <c r="FA484" s="14">
        <f>INDEX(属性偏向!$V$4:$V$243,(卡牌属性!$DT484-1+FA$3)*20+卡牌属性!$DV484)</f>
        <v>400</v>
      </c>
      <c r="FB484" s="14">
        <f>INDEX(属性偏向!$V$4:$V$243,(卡牌属性!$DT484-1+FB$3)*20+卡牌属性!$DV484)</f>
        <v>450</v>
      </c>
      <c r="FC484" s="14">
        <f>INDEX(属性偏向!$V$4:$V$243,(卡牌属性!$DT484-1+FC$3)*20+卡牌属性!$DV484)</f>
        <v>450</v>
      </c>
      <c r="FD484" s="14">
        <f>INDEX(属性偏向!$V$4:$V$243,(卡牌属性!$DT484-1+FD$3)*20+卡牌属性!$DV484)</f>
        <v>750</v>
      </c>
      <c r="FE484" s="14">
        <f>INDEX(属性偏向!$V$4:$V$243,(卡牌属性!$DT484-1+FE$3)*20+卡牌属性!$DV484)</f>
        <v>800</v>
      </c>
      <c r="FF484" s="14">
        <f>INDEX(属性投放!$BP$6:$BP$85,(卡牌属性!$DU484-2)*20+卡牌属性!$DV484)</f>
        <v>2000</v>
      </c>
      <c r="FG484" s="14">
        <f>INDEX(属性投放!$BP$6:$BP$85,(卡牌属性!$DU484-2)*20+卡牌属性!$DV484)</f>
        <v>2000</v>
      </c>
      <c r="FH484" s="14">
        <f>INDEX(属性投放!$BP$6:$BP$85,(卡牌属性!$DU484-2)*20+卡牌属性!$DV484)</f>
        <v>2000</v>
      </c>
      <c r="FI484" s="14">
        <f>INDEX(属性投放!$BP$6:$BP$85,(卡牌属性!$DU484-2)*20+卡牌属性!$DV484)</f>
        <v>2000</v>
      </c>
      <c r="FJ484" s="14">
        <f>INDEX(属性投放!$BP$6:$BP$85,(卡牌属性!$DU484-2)*20+卡牌属性!$DV484)</f>
        <v>2000</v>
      </c>
      <c r="FK484" s="14">
        <f>INDEX(属性投放!$BQ$6:$BQ$85,(卡牌属性!$DU484-2)*20+卡牌属性!$DV484)</f>
        <v>1000</v>
      </c>
      <c r="FL484" s="14">
        <f>INDEX(属性投放!$BQ$6:$BQ$85,(卡牌属性!$DU484-2)*20+卡牌属性!$DV484)</f>
        <v>1000</v>
      </c>
      <c r="FM484" s="14">
        <f>INDEX(属性投放!$BQ$6:$BQ$85,(卡牌属性!$DU484-2)*20+卡牌属性!$DV484)</f>
        <v>1000</v>
      </c>
      <c r="FN484" s="14">
        <f>INDEX(属性投放!$BQ$6:$BQ$85,(卡牌属性!$DU484-2)*20+卡牌属性!$DV484)</f>
        <v>1000</v>
      </c>
      <c r="FO484" s="14">
        <f>INDEX(属性投放!$BQ$6:$BQ$85,(卡牌属性!$DU484-2)*20+卡牌属性!$DV484)</f>
        <v>1000</v>
      </c>
      <c r="FP484" s="14">
        <f>INDEX(属性投放!$BR$6:$BR$85,(卡牌属性!$DU484-2)*20+卡牌属性!$DV484)</f>
        <v>20000</v>
      </c>
      <c r="FQ484" s="14">
        <f>INDEX(属性投放!$BR$6:$BR$85,(卡牌属性!$DU484-2)*20+卡牌属性!$DV484)</f>
        <v>20000</v>
      </c>
      <c r="FR484" s="14">
        <f>INDEX(属性投放!$BR$6:$BR$85,(卡牌属性!$DU484-2)*20+卡牌属性!$DV484)</f>
        <v>20000</v>
      </c>
      <c r="FS484" s="14">
        <f>INDEX(属性投放!$BR$6:$BR$85,(卡牌属性!$DU484-2)*20+卡牌属性!$DV484)</f>
        <v>20000</v>
      </c>
      <c r="FT484" s="14">
        <f>INDEX(属性投放!$BR$6:$BR$85,(卡牌属性!$DU484-2)*20+卡牌属性!$DV484)</f>
        <v>20000</v>
      </c>
    </row>
    <row r="485" spans="31:176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820"/>
        <v>25</v>
      </c>
      <c r="BW485" s="14">
        <f t="shared" si="821"/>
        <v>3</v>
      </c>
      <c r="BX485" s="14">
        <f t="shared" si="822"/>
        <v>1102026</v>
      </c>
      <c r="BY485" s="14" t="str">
        <f t="shared" si="823"/>
        <v>雷震子1突</v>
      </c>
      <c r="BZ485" s="25" t="s">
        <v>162</v>
      </c>
      <c r="CA485" s="14">
        <v>43</v>
      </c>
      <c r="CB485" s="14">
        <f t="shared" si="824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674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674</v>
      </c>
      <c r="CN485" s="14">
        <f>INDEX(属性投放!$BD$6:$BD$85,(BW485-2)*20+CB485)</f>
        <v>80</v>
      </c>
      <c r="CQ485" s="13">
        <v>481</v>
      </c>
      <c r="CR485" s="13">
        <f t="shared" si="826"/>
        <v>10</v>
      </c>
      <c r="CS485" s="13">
        <f t="shared" si="827"/>
        <v>13</v>
      </c>
      <c r="CT485" s="14">
        <f t="shared" si="828"/>
        <v>4</v>
      </c>
      <c r="CU485" s="14">
        <f t="shared" si="829"/>
        <v>1102010</v>
      </c>
      <c r="CV485" s="14" t="str">
        <f>INDEX($O$6:$O$36,CR485)&amp;"-"&amp;INDEX(属性投放!$AB$7:$AB$36,CX485)&amp;"-魂火-"&amp;CZ485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701</v>
      </c>
      <c r="CZ485" s="14">
        <f>INDEX(属性投放!$AM$7:$AM$58,CS485)</f>
        <v>2</v>
      </c>
      <c r="DA485" s="14">
        <f t="shared" si="825"/>
        <v>13</v>
      </c>
      <c r="DB485" s="14">
        <f>INDEX(属性投放!$AN$7:$AN$58,DA485)</f>
        <v>52</v>
      </c>
      <c r="DC485" s="14" t="s">
        <v>702</v>
      </c>
      <c r="DD485" s="14">
        <f>INDEX(属性投放!$BJ$6:$BJ$85,(CT485-2)*20+CX485)</f>
        <v>110</v>
      </c>
      <c r="DE485" s="14">
        <f>SUMIFS(DD$5:DD485,$CR$5:$CR485,"="&amp;$CR485)</f>
        <v>880</v>
      </c>
      <c r="DF485" s="14" t="s">
        <v>703</v>
      </c>
      <c r="DG485" s="14">
        <f>INDEX(属性投放!$BK$6:$BK$85,(CT485-2)*20+CX485)</f>
        <v>55</v>
      </c>
      <c r="DH485" s="14">
        <f>SUMIFS(DG$5:DG485,$CR$5:$CR485,"="&amp;$CR485)</f>
        <v>443</v>
      </c>
      <c r="DI485" s="14" t="s">
        <v>704</v>
      </c>
      <c r="DJ485" s="14">
        <f>INDEX(属性投放!$BL$6:$BL$85,(CT485-2)*20+CX485)</f>
        <v>1100</v>
      </c>
      <c r="DK485" s="14">
        <f>SUMIFS(DJ$5:DJ485,$CR$5:$CR485,"="&amp;$CR485)</f>
        <v>8800</v>
      </c>
      <c r="DP485" s="14">
        <f t="shared" si="833"/>
        <v>1102026</v>
      </c>
      <c r="DQ485" s="14" t="str">
        <f t="shared" si="834"/>
        <v>雷震子1突</v>
      </c>
      <c r="DR485" s="14">
        <f t="shared" si="835"/>
        <v>7</v>
      </c>
      <c r="DS485" s="14">
        <f t="shared" si="836"/>
        <v>4</v>
      </c>
      <c r="DT485" s="14">
        <f t="shared" si="837"/>
        <v>4</v>
      </c>
      <c r="DU485" s="14">
        <f t="shared" si="838"/>
        <v>3</v>
      </c>
      <c r="DV485" s="14">
        <f t="shared" si="839"/>
        <v>1</v>
      </c>
      <c r="DW485" s="14">
        <f t="shared" si="840"/>
        <v>21</v>
      </c>
      <c r="DX485" s="14">
        <f>INDEX(属性投放!$AW$6:$AW$85,(卡牌属性!DU485-2)*20+卡牌属性!DV485)</f>
        <v>4</v>
      </c>
      <c r="DY485" s="14">
        <f>INDEX(属性投放!BP$6:BP$85,卡牌属性!$DW485)</f>
        <v>35</v>
      </c>
      <c r="DZ485" s="14">
        <f>INDEX(属性投放!BQ$6:BQ$85,卡牌属性!$DW485)</f>
        <v>18</v>
      </c>
      <c r="EA485" s="14">
        <f>INDEX(属性投放!BR$6:BR$85,卡牌属性!$DW485)</f>
        <v>350</v>
      </c>
      <c r="EB485" s="14">
        <f>INDEX(属性偏向!$I$4:$I$15,卡牌属性!$DR485+EB$3)</f>
        <v>250</v>
      </c>
      <c r="EC485" s="14">
        <f>INDEX(属性偏向!$I$4:$I$15,卡牌属性!$DR485+EC$3)</f>
        <v>300</v>
      </c>
      <c r="ED485" s="14">
        <f>INDEX(属性偏向!$I$4:$I$15,卡牌属性!$DR485+ED$3)</f>
        <v>350</v>
      </c>
      <c r="EE485" s="14">
        <f>INDEX(属性偏向!$I$4:$I$15,卡牌属性!$DR485+EE$3)</f>
        <v>350</v>
      </c>
      <c r="EF485" s="14">
        <f>INDEX(属性偏向!$I$4:$I$15,卡牌属性!$DR485+EF$3)</f>
        <v>420</v>
      </c>
      <c r="EG485" s="14">
        <f>INDEX(属性偏向!$J$4:$J$15,卡牌属性!$DS485+EG$3)</f>
        <v>25</v>
      </c>
      <c r="EH485" s="14">
        <f>INDEX(属性偏向!$J$4:$J$15,卡牌属性!$DS485+EH$3)</f>
        <v>30</v>
      </c>
      <c r="EI485" s="14">
        <f>INDEX(属性偏向!$J$4:$J$15,卡牌属性!$DS485+EI$3)</f>
        <v>30</v>
      </c>
      <c r="EJ485" s="14">
        <f>INDEX(属性偏向!$J$4:$J$15,卡牌属性!$DS485+EJ$3)</f>
        <v>35</v>
      </c>
      <c r="EK485" s="14">
        <f>INDEX(属性偏向!$J$4:$J$15,卡牌属性!$DS485+EK$3)</f>
        <v>40</v>
      </c>
      <c r="EL485" s="14">
        <f>INDEX(属性偏向!$K$4:$K$15,卡牌属性!$DT485+EL$3)</f>
        <v>350</v>
      </c>
      <c r="EM485" s="14">
        <f>INDEX(属性偏向!$K$4:$K$15,卡牌属性!$DT485+EM$3)</f>
        <v>400</v>
      </c>
      <c r="EN485" s="14">
        <f>INDEX(属性偏向!$K$4:$K$15,卡牌属性!$DT485+EN$3)</f>
        <v>400</v>
      </c>
      <c r="EO485" s="14">
        <f>INDEX(属性偏向!$K$4:$K$15,卡牌属性!$DT485+EO$3)</f>
        <v>700</v>
      </c>
      <c r="EP485" s="14">
        <f>INDEX(属性偏向!$K$4:$K$15,卡牌属性!$DT485+EP$3)</f>
        <v>1000</v>
      </c>
      <c r="EQ485" s="14">
        <f>INDEX(属性偏向!$T$4:$T$243,(卡牌属性!$DR485-1+EQ$3)*20+卡牌属性!$DV485)</f>
        <v>12</v>
      </c>
      <c r="ER485" s="14">
        <f>INDEX(属性偏向!$T$4:$T$243,(卡牌属性!$DR485-1+ER$3)*20+卡牌属性!$DV485)</f>
        <v>13</v>
      </c>
      <c r="ES485" s="14">
        <f>INDEX(属性偏向!$T$4:$T$243,(卡牌属性!$DR485-1+ES$3)*20+卡牌属性!$DV485)</f>
        <v>15</v>
      </c>
      <c r="ET485" s="14">
        <f>INDEX(属性偏向!$T$4:$T$243,(卡牌属性!$DR485-1+ET$3)*20+卡牌属性!$DV485)</f>
        <v>15</v>
      </c>
      <c r="EU485" s="14">
        <f>INDEX(属性偏向!$T$4:$T$243,(卡牌属性!$DR485-1+EU$3)*20+卡牌属性!$DV485)</f>
        <v>20</v>
      </c>
      <c r="EV485" s="14">
        <f>INDEX(属性偏向!$U$4:$U$243,(卡牌属性!$DS485-1+EV$3)*20+卡牌属性!$DV485)</f>
        <v>3</v>
      </c>
      <c r="EW485" s="14">
        <f>INDEX(属性偏向!$U$4:$U$243,(卡牌属性!$DS485-1+EW$3)*20+卡牌属性!$DV485)</f>
        <v>4</v>
      </c>
      <c r="EX485" s="14">
        <f>INDEX(属性偏向!$U$4:$U$243,(卡牌属性!$DS485-1+EX$3)*20+卡牌属性!$DV485)</f>
        <v>4</v>
      </c>
      <c r="EY485" s="14">
        <f>INDEX(属性偏向!$U$4:$U$243,(卡牌属性!$DS485-1+EY$3)*20+卡牌属性!$DV485)</f>
        <v>5</v>
      </c>
      <c r="EZ485" s="14">
        <f>INDEX(属性偏向!$U$4:$U$243,(卡牌属性!$DS485-1+EZ$3)*20+卡牌属性!$DV485)</f>
        <v>6</v>
      </c>
      <c r="FA485" s="14">
        <f>INDEX(属性偏向!$V$4:$V$243,(卡牌属性!$DT485-1+FA$3)*20+卡牌属性!$DV485)</f>
        <v>60</v>
      </c>
      <c r="FB485" s="14">
        <f>INDEX(属性偏向!$V$4:$V$243,(卡牌属性!$DT485-1+FB$3)*20+卡牌属性!$DV485)</f>
        <v>80</v>
      </c>
      <c r="FC485" s="14">
        <f>INDEX(属性偏向!$V$4:$V$243,(卡牌属性!$DT485-1+FC$3)*20+卡牌属性!$DV485)</f>
        <v>80</v>
      </c>
      <c r="FD485" s="14">
        <f>INDEX(属性偏向!$V$4:$V$243,(卡牌属性!$DT485-1+FD$3)*20+卡牌属性!$DV485)</f>
        <v>100</v>
      </c>
      <c r="FE485" s="14">
        <f>INDEX(属性偏向!$V$4:$V$243,(卡牌属性!$DT485-1+FE$3)*20+卡牌属性!$DV485)</f>
        <v>120</v>
      </c>
      <c r="FF485" s="14">
        <f>INDEX(属性投放!$BP$6:$BP$85,(卡牌属性!$DU485-2)*20+卡牌属性!$DV485)</f>
        <v>35</v>
      </c>
      <c r="FG485" s="14">
        <f>INDEX(属性投放!$BP$6:$BP$85,(卡牌属性!$DU485-2)*20+卡牌属性!$DV485)</f>
        <v>35</v>
      </c>
      <c r="FH485" s="14">
        <f>INDEX(属性投放!$BP$6:$BP$85,(卡牌属性!$DU485-2)*20+卡牌属性!$DV485)</f>
        <v>35</v>
      </c>
      <c r="FI485" s="14">
        <f>INDEX(属性投放!$BP$6:$BP$85,(卡牌属性!$DU485-2)*20+卡牌属性!$DV485)</f>
        <v>35</v>
      </c>
      <c r="FJ485" s="14">
        <f>INDEX(属性投放!$BP$6:$BP$85,(卡牌属性!$DU485-2)*20+卡牌属性!$DV485)</f>
        <v>35</v>
      </c>
      <c r="FK485" s="14">
        <f>INDEX(属性投放!$BQ$6:$BQ$85,(卡牌属性!$DU485-2)*20+卡牌属性!$DV485)</f>
        <v>18</v>
      </c>
      <c r="FL485" s="14">
        <f>INDEX(属性投放!$BQ$6:$BQ$85,(卡牌属性!$DU485-2)*20+卡牌属性!$DV485)</f>
        <v>18</v>
      </c>
      <c r="FM485" s="14">
        <f>INDEX(属性投放!$BQ$6:$BQ$85,(卡牌属性!$DU485-2)*20+卡牌属性!$DV485)</f>
        <v>18</v>
      </c>
      <c r="FN485" s="14">
        <f>INDEX(属性投放!$BQ$6:$BQ$85,(卡牌属性!$DU485-2)*20+卡牌属性!$DV485)</f>
        <v>18</v>
      </c>
      <c r="FO485" s="14">
        <f>INDEX(属性投放!$BQ$6:$BQ$85,(卡牌属性!$DU485-2)*20+卡牌属性!$DV485)</f>
        <v>18</v>
      </c>
      <c r="FP485" s="14">
        <f>INDEX(属性投放!$BR$6:$BR$85,(卡牌属性!$DU485-2)*20+卡牌属性!$DV485)</f>
        <v>350</v>
      </c>
      <c r="FQ485" s="14">
        <f>INDEX(属性投放!$BR$6:$BR$85,(卡牌属性!$DU485-2)*20+卡牌属性!$DV485)</f>
        <v>350</v>
      </c>
      <c r="FR485" s="14">
        <f>INDEX(属性投放!$BR$6:$BR$85,(卡牌属性!$DU485-2)*20+卡牌属性!$DV485)</f>
        <v>350</v>
      </c>
      <c r="FS485" s="14">
        <f>INDEX(属性投放!$BR$6:$BR$85,(卡牌属性!$DU485-2)*20+卡牌属性!$DV485)</f>
        <v>350</v>
      </c>
      <c r="FT485" s="14">
        <f>INDEX(属性投放!$BR$6:$BR$85,(卡牌属性!$DU485-2)*20+卡牌属性!$DV485)</f>
        <v>350</v>
      </c>
    </row>
    <row r="486" spans="31:176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820"/>
        <v>25</v>
      </c>
      <c r="BW486" s="14">
        <f t="shared" si="821"/>
        <v>3</v>
      </c>
      <c r="BX486" s="14">
        <f t="shared" si="822"/>
        <v>1102026</v>
      </c>
      <c r="BY486" s="14" t="str">
        <f t="shared" si="823"/>
        <v>雷震子2突</v>
      </c>
      <c r="BZ486" s="25" t="s">
        <v>162</v>
      </c>
      <c r="CA486" s="14">
        <v>44</v>
      </c>
      <c r="CB486" s="14">
        <f t="shared" si="824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674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674</v>
      </c>
      <c r="CN486" s="14">
        <f>INDEX(属性投放!$BD$6:$BD$85,(BW486-2)*20+CB486)</f>
        <v>100</v>
      </c>
      <c r="CQ486" s="13">
        <v>482</v>
      </c>
      <c r="CR486" s="13">
        <f t="shared" si="826"/>
        <v>10</v>
      </c>
      <c r="CS486" s="13">
        <f t="shared" si="827"/>
        <v>14</v>
      </c>
      <c r="CT486" s="14">
        <f t="shared" si="828"/>
        <v>4</v>
      </c>
      <c r="CU486" s="14">
        <f t="shared" si="829"/>
        <v>1102010</v>
      </c>
      <c r="CV486" s="14" t="str">
        <f>INDEX($O$6:$O$36,CR486)&amp;"-"&amp;INDEX(属性投放!$AB$7:$AB$36,CX486)&amp;"-魂火-"&amp;CZ486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701</v>
      </c>
      <c r="CZ486" s="14">
        <f>INDEX(属性投放!$AM$7:$AM$58,CS486)</f>
        <v>1</v>
      </c>
      <c r="DA486" s="14">
        <f t="shared" si="825"/>
        <v>14</v>
      </c>
      <c r="DB486" s="14">
        <f>INDEX(属性投放!$AN$7:$AN$58,DA486)</f>
        <v>55</v>
      </c>
      <c r="DC486" s="14" t="s">
        <v>702</v>
      </c>
      <c r="DD486" s="14">
        <f>INDEX(属性投放!$BJ$6:$BJ$85,(CT486-2)*20+CX486)</f>
        <v>140</v>
      </c>
      <c r="DE486" s="14">
        <f>SUMIFS(DD$5:DD486,$CR$5:$CR486,"="&amp;$CR486)</f>
        <v>1020</v>
      </c>
      <c r="DF486" s="14" t="s">
        <v>703</v>
      </c>
      <c r="DG486" s="14">
        <f>INDEX(属性投放!$BK$6:$BK$85,(CT486-2)*20+CX486)</f>
        <v>70</v>
      </c>
      <c r="DH486" s="14">
        <f>SUMIFS(DG$5:DG486,$CR$5:$CR486,"="&amp;$CR486)</f>
        <v>513</v>
      </c>
      <c r="DI486" s="14" t="s">
        <v>704</v>
      </c>
      <c r="DJ486" s="14">
        <f>INDEX(属性投放!$BL$6:$BL$85,(CT486-2)*20+CX486)</f>
        <v>1400</v>
      </c>
      <c r="DK486" s="14">
        <f>SUMIFS(DJ$5:DJ486,$CR$5:$CR486,"="&amp;$CR486)</f>
        <v>10200</v>
      </c>
      <c r="DP486" s="14">
        <f t="shared" si="833"/>
        <v>1102026</v>
      </c>
      <c r="DQ486" s="14" t="str">
        <f t="shared" si="834"/>
        <v>雷震子2突</v>
      </c>
      <c r="DR486" s="14">
        <f t="shared" si="835"/>
        <v>7</v>
      </c>
      <c r="DS486" s="14">
        <f t="shared" si="836"/>
        <v>4</v>
      </c>
      <c r="DT486" s="14">
        <f t="shared" si="837"/>
        <v>4</v>
      </c>
      <c r="DU486" s="14">
        <f t="shared" si="838"/>
        <v>3</v>
      </c>
      <c r="DV486" s="14">
        <f t="shared" si="839"/>
        <v>2</v>
      </c>
      <c r="DW486" s="14">
        <f t="shared" si="840"/>
        <v>22</v>
      </c>
      <c r="DX486" s="14">
        <f>INDEX(属性投放!$AW$6:$AW$85,(卡牌属性!DU486-2)*20+卡牌属性!DV486)</f>
        <v>10</v>
      </c>
      <c r="DY486" s="14">
        <f>INDEX(属性投放!BP$6:BP$85,卡牌属性!$DW486)</f>
        <v>45</v>
      </c>
      <c r="DZ486" s="14">
        <f>INDEX(属性投放!BQ$6:BQ$85,卡牌属性!$DW486)</f>
        <v>23</v>
      </c>
      <c r="EA486" s="14">
        <f>INDEX(属性投放!BR$6:BR$85,卡牌属性!$DW486)</f>
        <v>450</v>
      </c>
      <c r="EB486" s="14">
        <f t="shared" ref="EB486:EB504" si="856">EB485+$DY485+EQ485*$DX485</f>
        <v>333</v>
      </c>
      <c r="EC486" s="14">
        <f t="shared" ref="EC486:EC504" si="857">EC485+$DY485+ER485*$DX485</f>
        <v>387</v>
      </c>
      <c r="ED486" s="14">
        <f t="shared" ref="ED486:ED504" si="858">ED485+$DY485+ES485*$DX485</f>
        <v>445</v>
      </c>
      <c r="EE486" s="14">
        <f t="shared" ref="EE486:EE504" si="859">EE485+$DY485+ET485*$DX485</f>
        <v>445</v>
      </c>
      <c r="EF486" s="14">
        <f t="shared" ref="EF486:EF504" si="860">EF485+$DY485+EU485*$DX485</f>
        <v>535</v>
      </c>
      <c r="EG486" s="14">
        <f t="shared" ref="EG486:EG504" si="861">EG485+$DZ485+EV485*$DX485</f>
        <v>55</v>
      </c>
      <c r="EH486" s="14">
        <f t="shared" ref="EH486:EH504" si="862">EH485+$DZ485+EW485*$DX485</f>
        <v>64</v>
      </c>
      <c r="EI486" s="14">
        <f t="shared" ref="EI486:EI504" si="863">EI485+$DZ485+EX485*$DX485</f>
        <v>64</v>
      </c>
      <c r="EJ486" s="14">
        <f t="shared" ref="EJ486:EJ504" si="864">EJ485+$DZ485+EY485*$DX485</f>
        <v>73</v>
      </c>
      <c r="EK486" s="14">
        <f t="shared" ref="EK486:EK504" si="865">EK485+$DZ485+EZ485*$DX485</f>
        <v>82</v>
      </c>
      <c r="EL486" s="14">
        <f t="shared" ref="EL486:EL504" si="866">EL485+$EA485+FA485*$DX485</f>
        <v>940</v>
      </c>
      <c r="EM486" s="14">
        <f t="shared" ref="EM486:EM504" si="867">EM485+$EA485+FB485*$DX485</f>
        <v>1070</v>
      </c>
      <c r="EN486" s="14">
        <f t="shared" ref="EN486:EN504" si="868">EN485+$EA485+FC485*$DX485</f>
        <v>1070</v>
      </c>
      <c r="EO486" s="14">
        <f t="shared" ref="EO486:EO504" si="869">EO485+$EA485+FD485*$DX485</f>
        <v>1450</v>
      </c>
      <c r="EP486" s="14">
        <f t="shared" ref="EP486:EP504" si="870">EP485+$EA485+FE485*$DX485</f>
        <v>1830</v>
      </c>
      <c r="EQ486" s="14">
        <f>INDEX(属性偏向!$T$4:$T$243,(卡牌属性!$DR486-1+EQ$3)*20+卡牌属性!$DV486)</f>
        <v>15</v>
      </c>
      <c r="ER486" s="14">
        <f>INDEX(属性偏向!$T$4:$T$243,(卡牌属性!$DR486-1+ER$3)*20+卡牌属性!$DV486)</f>
        <v>17</v>
      </c>
      <c r="ES486" s="14">
        <f>INDEX(属性偏向!$T$4:$T$243,(卡牌属性!$DR486-1+ES$3)*20+卡牌属性!$DV486)</f>
        <v>20</v>
      </c>
      <c r="ET486" s="14">
        <f>INDEX(属性偏向!$T$4:$T$243,(卡牌属性!$DR486-1+ET$3)*20+卡牌属性!$DV486)</f>
        <v>20</v>
      </c>
      <c r="EU486" s="14">
        <f>INDEX(属性偏向!$T$4:$T$243,(卡牌属性!$DR486-1+EU$3)*20+卡牌属性!$DV486)</f>
        <v>25</v>
      </c>
      <c r="EV486" s="14">
        <f>INDEX(属性偏向!$U$4:$U$243,(卡牌属性!$DS486-1+EV$3)*20+卡牌属性!$DV486)</f>
        <v>4</v>
      </c>
      <c r="EW486" s="14">
        <f>INDEX(属性偏向!$U$4:$U$243,(卡牌属性!$DS486-1+EW$3)*20+卡牌属性!$DV486)</f>
        <v>5</v>
      </c>
      <c r="EX486" s="14">
        <f>INDEX(属性偏向!$U$4:$U$243,(卡牌属性!$DS486-1+EX$3)*20+卡牌属性!$DV486)</f>
        <v>5</v>
      </c>
      <c r="EY486" s="14">
        <f>INDEX(属性偏向!$U$4:$U$243,(卡牌属性!$DS486-1+EY$3)*20+卡牌属性!$DV486)</f>
        <v>6</v>
      </c>
      <c r="EZ486" s="14">
        <f>INDEX(属性偏向!$U$4:$U$243,(卡牌属性!$DS486-1+EZ$3)*20+卡牌属性!$DV486)</f>
        <v>8</v>
      </c>
      <c r="FA486" s="14">
        <f>INDEX(属性偏向!$V$4:$V$243,(卡牌属性!$DT486-1+FA$3)*20+卡牌属性!$DV486)</f>
        <v>80</v>
      </c>
      <c r="FB486" s="14">
        <f>INDEX(属性偏向!$V$4:$V$243,(卡牌属性!$DT486-1+FB$3)*20+卡牌属性!$DV486)</f>
        <v>100</v>
      </c>
      <c r="FC486" s="14">
        <f>INDEX(属性偏向!$V$4:$V$243,(卡牌属性!$DT486-1+FC$3)*20+卡牌属性!$DV486)</f>
        <v>100</v>
      </c>
      <c r="FD486" s="14">
        <f>INDEX(属性偏向!$V$4:$V$243,(卡牌属性!$DT486-1+FD$3)*20+卡牌属性!$DV486)</f>
        <v>120</v>
      </c>
      <c r="FE486" s="14">
        <f>INDEX(属性偏向!$V$4:$V$243,(卡牌属性!$DT486-1+FE$3)*20+卡牌属性!$DV486)</f>
        <v>150</v>
      </c>
      <c r="FF486" s="14">
        <f>INDEX(属性投放!$BP$6:$BP$85,(卡牌属性!$DU486-2)*20+卡牌属性!$DV486)</f>
        <v>45</v>
      </c>
      <c r="FG486" s="14">
        <f>INDEX(属性投放!$BP$6:$BP$85,(卡牌属性!$DU486-2)*20+卡牌属性!$DV486)</f>
        <v>45</v>
      </c>
      <c r="FH486" s="14">
        <f>INDEX(属性投放!$BP$6:$BP$85,(卡牌属性!$DU486-2)*20+卡牌属性!$DV486)</f>
        <v>45</v>
      </c>
      <c r="FI486" s="14">
        <f>INDEX(属性投放!$BP$6:$BP$85,(卡牌属性!$DU486-2)*20+卡牌属性!$DV486)</f>
        <v>45</v>
      </c>
      <c r="FJ486" s="14">
        <f>INDEX(属性投放!$BP$6:$BP$85,(卡牌属性!$DU486-2)*20+卡牌属性!$DV486)</f>
        <v>45</v>
      </c>
      <c r="FK486" s="14">
        <f>INDEX(属性投放!$BQ$6:$BQ$85,(卡牌属性!$DU486-2)*20+卡牌属性!$DV486)</f>
        <v>23</v>
      </c>
      <c r="FL486" s="14">
        <f>INDEX(属性投放!$BQ$6:$BQ$85,(卡牌属性!$DU486-2)*20+卡牌属性!$DV486)</f>
        <v>23</v>
      </c>
      <c r="FM486" s="14">
        <f>INDEX(属性投放!$BQ$6:$BQ$85,(卡牌属性!$DU486-2)*20+卡牌属性!$DV486)</f>
        <v>23</v>
      </c>
      <c r="FN486" s="14">
        <f>INDEX(属性投放!$BQ$6:$BQ$85,(卡牌属性!$DU486-2)*20+卡牌属性!$DV486)</f>
        <v>23</v>
      </c>
      <c r="FO486" s="14">
        <f>INDEX(属性投放!$BQ$6:$BQ$85,(卡牌属性!$DU486-2)*20+卡牌属性!$DV486)</f>
        <v>23</v>
      </c>
      <c r="FP486" s="14">
        <f>INDEX(属性投放!$BR$6:$BR$85,(卡牌属性!$DU486-2)*20+卡牌属性!$DV486)</f>
        <v>450</v>
      </c>
      <c r="FQ486" s="14">
        <f>INDEX(属性投放!$BR$6:$BR$85,(卡牌属性!$DU486-2)*20+卡牌属性!$DV486)</f>
        <v>450</v>
      </c>
      <c r="FR486" s="14">
        <f>INDEX(属性投放!$BR$6:$BR$85,(卡牌属性!$DU486-2)*20+卡牌属性!$DV486)</f>
        <v>450</v>
      </c>
      <c r="FS486" s="14">
        <f>INDEX(属性投放!$BR$6:$BR$85,(卡牌属性!$DU486-2)*20+卡牌属性!$DV486)</f>
        <v>450</v>
      </c>
      <c r="FT486" s="14">
        <f>INDEX(属性投放!$BR$6:$BR$85,(卡牌属性!$DU486-2)*20+卡牌属性!$DV486)</f>
        <v>450</v>
      </c>
    </row>
    <row r="487" spans="31:176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820"/>
        <v>25</v>
      </c>
      <c r="BW487" s="14">
        <f t="shared" si="821"/>
        <v>3</v>
      </c>
      <c r="BX487" s="14">
        <f t="shared" si="822"/>
        <v>1102026</v>
      </c>
      <c r="BY487" s="14" t="str">
        <f t="shared" si="823"/>
        <v>雷震子3突</v>
      </c>
      <c r="BZ487" s="25" t="s">
        <v>162</v>
      </c>
      <c r="CA487" s="14">
        <v>45</v>
      </c>
      <c r="CB487" s="14">
        <f t="shared" si="824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674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674</v>
      </c>
      <c r="CN487" s="14">
        <f>INDEX(属性投放!$BD$6:$BD$85,(BW487-2)*20+CB487)</f>
        <v>100</v>
      </c>
      <c r="CQ487" s="13">
        <v>483</v>
      </c>
      <c r="CR487" s="13">
        <f t="shared" si="826"/>
        <v>10</v>
      </c>
      <c r="CS487" s="13">
        <f t="shared" si="827"/>
        <v>15</v>
      </c>
      <c r="CT487" s="14">
        <f t="shared" si="828"/>
        <v>4</v>
      </c>
      <c r="CU487" s="14">
        <f t="shared" si="829"/>
        <v>1102010</v>
      </c>
      <c r="CV487" s="14" t="str">
        <f>INDEX($O$6:$O$36,CR487)&amp;"-"&amp;INDEX(属性投放!$AB$7:$AB$36,CX487)&amp;"-魂火-"&amp;CZ487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701</v>
      </c>
      <c r="CZ487" s="14">
        <f>INDEX(属性投放!$AM$7:$AM$58,CS487)</f>
        <v>2</v>
      </c>
      <c r="DA487" s="14">
        <f t="shared" si="825"/>
        <v>15</v>
      </c>
      <c r="DB487" s="14">
        <f>INDEX(属性投放!$AN$7:$AN$58,DA487)</f>
        <v>57</v>
      </c>
      <c r="DC487" s="14" t="s">
        <v>702</v>
      </c>
      <c r="DD487" s="14">
        <f>INDEX(属性投放!$BJ$6:$BJ$85,(CT487-2)*20+CX487)</f>
        <v>140</v>
      </c>
      <c r="DE487" s="14">
        <f>SUMIFS(DD$5:DD487,$CR$5:$CR487,"="&amp;$CR487)</f>
        <v>1160</v>
      </c>
      <c r="DF487" s="14" t="s">
        <v>703</v>
      </c>
      <c r="DG487" s="14">
        <f>INDEX(属性投放!$BK$6:$BK$85,(CT487-2)*20+CX487)</f>
        <v>70</v>
      </c>
      <c r="DH487" s="14">
        <f>SUMIFS(DG$5:DG487,$CR$5:$CR487,"="&amp;$CR487)</f>
        <v>583</v>
      </c>
      <c r="DI487" s="14" t="s">
        <v>704</v>
      </c>
      <c r="DJ487" s="14">
        <f>INDEX(属性投放!$BL$6:$BL$85,(CT487-2)*20+CX487)</f>
        <v>1400</v>
      </c>
      <c r="DK487" s="14">
        <f>SUMIFS(DJ$5:DJ487,$CR$5:$CR487,"="&amp;$CR487)</f>
        <v>11600</v>
      </c>
      <c r="DP487" s="14">
        <f t="shared" si="833"/>
        <v>1102026</v>
      </c>
      <c r="DQ487" s="14" t="str">
        <f t="shared" si="834"/>
        <v>雷震子3突</v>
      </c>
      <c r="DR487" s="14">
        <f t="shared" si="835"/>
        <v>7</v>
      </c>
      <c r="DS487" s="14">
        <f t="shared" si="836"/>
        <v>4</v>
      </c>
      <c r="DT487" s="14">
        <f t="shared" si="837"/>
        <v>4</v>
      </c>
      <c r="DU487" s="14">
        <f t="shared" si="838"/>
        <v>3</v>
      </c>
      <c r="DV487" s="14">
        <f t="shared" si="839"/>
        <v>3</v>
      </c>
      <c r="DW487" s="14">
        <f t="shared" si="840"/>
        <v>23</v>
      </c>
      <c r="DX487" s="14">
        <f>INDEX(属性投放!$AW$6:$AW$85,(卡牌属性!DU487-2)*20+卡牌属性!DV487)</f>
        <v>10</v>
      </c>
      <c r="DY487" s="14">
        <f>INDEX(属性投放!BP$6:BP$85,卡牌属性!$DW487)</f>
        <v>75</v>
      </c>
      <c r="DZ487" s="14">
        <f>INDEX(属性投放!BQ$6:BQ$85,卡牌属性!$DW487)</f>
        <v>38</v>
      </c>
      <c r="EA487" s="14">
        <f>INDEX(属性投放!BR$6:BR$85,卡牌属性!$DW487)</f>
        <v>750</v>
      </c>
      <c r="EB487" s="14">
        <f t="shared" si="856"/>
        <v>528</v>
      </c>
      <c r="EC487" s="14">
        <f t="shared" si="857"/>
        <v>602</v>
      </c>
      <c r="ED487" s="14">
        <f t="shared" si="858"/>
        <v>690</v>
      </c>
      <c r="EE487" s="14">
        <f t="shared" si="859"/>
        <v>690</v>
      </c>
      <c r="EF487" s="14">
        <f t="shared" si="860"/>
        <v>830</v>
      </c>
      <c r="EG487" s="14">
        <f t="shared" si="861"/>
        <v>118</v>
      </c>
      <c r="EH487" s="14">
        <f t="shared" si="862"/>
        <v>137</v>
      </c>
      <c r="EI487" s="14">
        <f t="shared" si="863"/>
        <v>137</v>
      </c>
      <c r="EJ487" s="14">
        <f t="shared" si="864"/>
        <v>156</v>
      </c>
      <c r="EK487" s="14">
        <f t="shared" si="865"/>
        <v>185</v>
      </c>
      <c r="EL487" s="14">
        <f t="shared" si="866"/>
        <v>2190</v>
      </c>
      <c r="EM487" s="14">
        <f t="shared" si="867"/>
        <v>2520</v>
      </c>
      <c r="EN487" s="14">
        <f t="shared" si="868"/>
        <v>2520</v>
      </c>
      <c r="EO487" s="14">
        <f t="shared" si="869"/>
        <v>3100</v>
      </c>
      <c r="EP487" s="14">
        <f t="shared" si="870"/>
        <v>3780</v>
      </c>
      <c r="EQ487" s="14">
        <f>INDEX(属性偏向!$T$4:$T$243,(卡牌属性!$DR487-1+EQ$3)*20+卡牌属性!$DV487)</f>
        <v>15</v>
      </c>
      <c r="ER487" s="14">
        <f>INDEX(属性偏向!$T$4:$T$243,(卡牌属性!$DR487-1+ER$3)*20+卡牌属性!$DV487)</f>
        <v>17</v>
      </c>
      <c r="ES487" s="14">
        <f>INDEX(属性偏向!$T$4:$T$243,(卡牌属性!$DR487-1+ES$3)*20+卡牌属性!$DV487)</f>
        <v>20</v>
      </c>
      <c r="ET487" s="14">
        <f>INDEX(属性偏向!$T$4:$T$243,(卡牌属性!$DR487-1+ET$3)*20+卡牌属性!$DV487)</f>
        <v>20</v>
      </c>
      <c r="EU487" s="14">
        <f>INDEX(属性偏向!$T$4:$T$243,(卡牌属性!$DR487-1+EU$3)*20+卡牌属性!$DV487)</f>
        <v>25</v>
      </c>
      <c r="EV487" s="14">
        <f>INDEX(属性偏向!$U$4:$U$243,(卡牌属性!$DS487-1+EV$3)*20+卡牌属性!$DV487)</f>
        <v>4</v>
      </c>
      <c r="EW487" s="14">
        <f>INDEX(属性偏向!$U$4:$U$243,(卡牌属性!$DS487-1+EW$3)*20+卡牌属性!$DV487)</f>
        <v>5</v>
      </c>
      <c r="EX487" s="14">
        <f>INDEX(属性偏向!$U$4:$U$243,(卡牌属性!$DS487-1+EX$3)*20+卡牌属性!$DV487)</f>
        <v>5</v>
      </c>
      <c r="EY487" s="14">
        <f>INDEX(属性偏向!$U$4:$U$243,(卡牌属性!$DS487-1+EY$3)*20+卡牌属性!$DV487)</f>
        <v>6</v>
      </c>
      <c r="EZ487" s="14">
        <f>INDEX(属性偏向!$U$4:$U$243,(卡牌属性!$DS487-1+EZ$3)*20+卡牌属性!$DV487)</f>
        <v>8</v>
      </c>
      <c r="FA487" s="14">
        <f>INDEX(属性偏向!$V$4:$V$243,(卡牌属性!$DT487-1+FA$3)*20+卡牌属性!$DV487)</f>
        <v>80</v>
      </c>
      <c r="FB487" s="14">
        <f>INDEX(属性偏向!$V$4:$V$243,(卡牌属性!$DT487-1+FB$3)*20+卡牌属性!$DV487)</f>
        <v>100</v>
      </c>
      <c r="FC487" s="14">
        <f>INDEX(属性偏向!$V$4:$V$243,(卡牌属性!$DT487-1+FC$3)*20+卡牌属性!$DV487)</f>
        <v>100</v>
      </c>
      <c r="FD487" s="14">
        <f>INDEX(属性偏向!$V$4:$V$243,(卡牌属性!$DT487-1+FD$3)*20+卡牌属性!$DV487)</f>
        <v>120</v>
      </c>
      <c r="FE487" s="14">
        <f>INDEX(属性偏向!$V$4:$V$243,(卡牌属性!$DT487-1+FE$3)*20+卡牌属性!$DV487)</f>
        <v>150</v>
      </c>
      <c r="FF487" s="14">
        <f>INDEX(属性投放!$BP$6:$BP$85,(卡牌属性!$DU487-2)*20+卡牌属性!$DV487)</f>
        <v>75</v>
      </c>
      <c r="FG487" s="14">
        <f>INDEX(属性投放!$BP$6:$BP$85,(卡牌属性!$DU487-2)*20+卡牌属性!$DV487)</f>
        <v>75</v>
      </c>
      <c r="FH487" s="14">
        <f>INDEX(属性投放!$BP$6:$BP$85,(卡牌属性!$DU487-2)*20+卡牌属性!$DV487)</f>
        <v>75</v>
      </c>
      <c r="FI487" s="14">
        <f>INDEX(属性投放!$BP$6:$BP$85,(卡牌属性!$DU487-2)*20+卡牌属性!$DV487)</f>
        <v>75</v>
      </c>
      <c r="FJ487" s="14">
        <f>INDEX(属性投放!$BP$6:$BP$85,(卡牌属性!$DU487-2)*20+卡牌属性!$DV487)</f>
        <v>75</v>
      </c>
      <c r="FK487" s="14">
        <f>INDEX(属性投放!$BQ$6:$BQ$85,(卡牌属性!$DU487-2)*20+卡牌属性!$DV487)</f>
        <v>38</v>
      </c>
      <c r="FL487" s="14">
        <f>INDEX(属性投放!$BQ$6:$BQ$85,(卡牌属性!$DU487-2)*20+卡牌属性!$DV487)</f>
        <v>38</v>
      </c>
      <c r="FM487" s="14">
        <f>INDEX(属性投放!$BQ$6:$BQ$85,(卡牌属性!$DU487-2)*20+卡牌属性!$DV487)</f>
        <v>38</v>
      </c>
      <c r="FN487" s="14">
        <f>INDEX(属性投放!$BQ$6:$BQ$85,(卡牌属性!$DU487-2)*20+卡牌属性!$DV487)</f>
        <v>38</v>
      </c>
      <c r="FO487" s="14">
        <f>INDEX(属性投放!$BQ$6:$BQ$85,(卡牌属性!$DU487-2)*20+卡牌属性!$DV487)</f>
        <v>38</v>
      </c>
      <c r="FP487" s="14">
        <f>INDEX(属性投放!$BR$6:$BR$85,(卡牌属性!$DU487-2)*20+卡牌属性!$DV487)</f>
        <v>750</v>
      </c>
      <c r="FQ487" s="14">
        <f>INDEX(属性投放!$BR$6:$BR$85,(卡牌属性!$DU487-2)*20+卡牌属性!$DV487)</f>
        <v>750</v>
      </c>
      <c r="FR487" s="14">
        <f>INDEX(属性投放!$BR$6:$BR$85,(卡牌属性!$DU487-2)*20+卡牌属性!$DV487)</f>
        <v>750</v>
      </c>
      <c r="FS487" s="14">
        <f>INDEX(属性投放!$BR$6:$BR$85,(卡牌属性!$DU487-2)*20+卡牌属性!$DV487)</f>
        <v>750</v>
      </c>
      <c r="FT487" s="14">
        <f>INDEX(属性投放!$BR$6:$BR$85,(卡牌属性!$DU487-2)*20+卡牌属性!$DV487)</f>
        <v>750</v>
      </c>
    </row>
    <row r="488" spans="31:176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820"/>
        <v>25</v>
      </c>
      <c r="BW488" s="14">
        <f t="shared" si="821"/>
        <v>3</v>
      </c>
      <c r="BX488" s="14">
        <f t="shared" si="822"/>
        <v>1102026</v>
      </c>
      <c r="BY488" s="14" t="str">
        <f t="shared" si="823"/>
        <v>雷震子4突</v>
      </c>
      <c r="BZ488" s="25" t="s">
        <v>162</v>
      </c>
      <c r="CA488" s="14">
        <v>46</v>
      </c>
      <c r="CB488" s="14">
        <f t="shared" si="824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674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674</v>
      </c>
      <c r="CN488" s="14">
        <f>INDEX(属性投放!$BD$6:$BD$85,(BW488-2)*20+CB488)</f>
        <v>120</v>
      </c>
      <c r="CQ488" s="13">
        <v>484</v>
      </c>
      <c r="CR488" s="13">
        <f t="shared" si="826"/>
        <v>10</v>
      </c>
      <c r="CS488" s="13">
        <f t="shared" si="827"/>
        <v>16</v>
      </c>
      <c r="CT488" s="14">
        <f t="shared" si="828"/>
        <v>4</v>
      </c>
      <c r="CU488" s="14">
        <f t="shared" si="829"/>
        <v>1102010</v>
      </c>
      <c r="CV488" s="14" t="str">
        <f>INDEX($O$6:$O$36,CR488)&amp;"-"&amp;INDEX(属性投放!$AB$7:$AB$36,CX488)&amp;"-魂火-"&amp;CZ488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701</v>
      </c>
      <c r="CZ488" s="14">
        <f>INDEX(属性投放!$AM$7:$AM$58,CS488)</f>
        <v>1</v>
      </c>
      <c r="DA488" s="14">
        <f t="shared" si="825"/>
        <v>16</v>
      </c>
      <c r="DB488" s="14">
        <f>INDEX(属性投放!$AN$7:$AN$58,DA488)</f>
        <v>60</v>
      </c>
      <c r="DC488" s="14" t="s">
        <v>702</v>
      </c>
      <c r="DD488" s="14">
        <f>INDEX(属性投放!$BJ$6:$BJ$85,(CT488-2)*20+CX488)</f>
        <v>160</v>
      </c>
      <c r="DE488" s="14">
        <f>SUMIFS(DD$5:DD488,$CR$5:$CR488,"="&amp;$CR488)</f>
        <v>1320</v>
      </c>
      <c r="DF488" s="14" t="s">
        <v>703</v>
      </c>
      <c r="DG488" s="14">
        <f>INDEX(属性投放!$BK$6:$BK$85,(CT488-2)*20+CX488)</f>
        <v>80</v>
      </c>
      <c r="DH488" s="14">
        <f>SUMIFS(DG$5:DG488,$CR$5:$CR488,"="&amp;$CR488)</f>
        <v>663</v>
      </c>
      <c r="DI488" s="14" t="s">
        <v>704</v>
      </c>
      <c r="DJ488" s="14">
        <f>INDEX(属性投放!$BL$6:$BL$85,(CT488-2)*20+CX488)</f>
        <v>1600</v>
      </c>
      <c r="DK488" s="14">
        <f>SUMIFS(DJ$5:DJ488,$CR$5:$CR488,"="&amp;$CR488)</f>
        <v>13200</v>
      </c>
      <c r="DP488" s="14">
        <f t="shared" si="833"/>
        <v>1102026</v>
      </c>
      <c r="DQ488" s="14" t="str">
        <f t="shared" si="834"/>
        <v>雷震子4突</v>
      </c>
      <c r="DR488" s="14">
        <f t="shared" si="835"/>
        <v>7</v>
      </c>
      <c r="DS488" s="14">
        <f t="shared" si="836"/>
        <v>4</v>
      </c>
      <c r="DT488" s="14">
        <f t="shared" si="837"/>
        <v>4</v>
      </c>
      <c r="DU488" s="14">
        <f t="shared" si="838"/>
        <v>3</v>
      </c>
      <c r="DV488" s="14">
        <f t="shared" si="839"/>
        <v>4</v>
      </c>
      <c r="DW488" s="14">
        <f t="shared" si="840"/>
        <v>24</v>
      </c>
      <c r="DX488" s="14">
        <f>INDEX(属性投放!$AW$6:$AW$85,(卡牌属性!DU488-2)*20+卡牌属性!DV488)</f>
        <v>10</v>
      </c>
      <c r="DY488" s="14">
        <f>INDEX(属性投放!BP$6:BP$85,卡牌属性!$DW488)</f>
        <v>90</v>
      </c>
      <c r="DZ488" s="14">
        <f>INDEX(属性投放!BQ$6:BQ$85,卡牌属性!$DW488)</f>
        <v>45</v>
      </c>
      <c r="EA488" s="14">
        <f>INDEX(属性投放!BR$6:BR$85,卡牌属性!$DW488)</f>
        <v>900</v>
      </c>
      <c r="EB488" s="14">
        <f t="shared" si="856"/>
        <v>753</v>
      </c>
      <c r="EC488" s="14">
        <f t="shared" si="857"/>
        <v>847</v>
      </c>
      <c r="ED488" s="14">
        <f t="shared" si="858"/>
        <v>965</v>
      </c>
      <c r="EE488" s="14">
        <f t="shared" si="859"/>
        <v>965</v>
      </c>
      <c r="EF488" s="14">
        <f t="shared" si="860"/>
        <v>1155</v>
      </c>
      <c r="EG488" s="14">
        <f t="shared" si="861"/>
        <v>196</v>
      </c>
      <c r="EH488" s="14">
        <f t="shared" si="862"/>
        <v>225</v>
      </c>
      <c r="EI488" s="14">
        <f t="shared" si="863"/>
        <v>225</v>
      </c>
      <c r="EJ488" s="14">
        <f t="shared" si="864"/>
        <v>254</v>
      </c>
      <c r="EK488" s="14">
        <f t="shared" si="865"/>
        <v>303</v>
      </c>
      <c r="EL488" s="14">
        <f t="shared" si="866"/>
        <v>3740</v>
      </c>
      <c r="EM488" s="14">
        <f t="shared" si="867"/>
        <v>4270</v>
      </c>
      <c r="EN488" s="14">
        <f t="shared" si="868"/>
        <v>4270</v>
      </c>
      <c r="EO488" s="14">
        <f t="shared" si="869"/>
        <v>5050</v>
      </c>
      <c r="EP488" s="14">
        <f t="shared" si="870"/>
        <v>6030</v>
      </c>
      <c r="EQ488" s="14">
        <f>INDEX(属性偏向!$T$4:$T$243,(卡牌属性!$DR488-1+EQ$3)*20+卡牌属性!$DV488)</f>
        <v>20</v>
      </c>
      <c r="ER488" s="14">
        <f>INDEX(属性偏向!$T$4:$T$243,(卡牌属性!$DR488-1+ER$3)*20+卡牌属性!$DV488)</f>
        <v>22</v>
      </c>
      <c r="ES488" s="14">
        <f>INDEX(属性偏向!$T$4:$T$243,(卡牌属性!$DR488-1+ES$3)*20+卡牌属性!$DV488)</f>
        <v>25</v>
      </c>
      <c r="ET488" s="14">
        <f>INDEX(属性偏向!$T$4:$T$243,(卡牌属性!$DR488-1+ET$3)*20+卡牌属性!$DV488)</f>
        <v>25</v>
      </c>
      <c r="EU488" s="14">
        <f>INDEX(属性偏向!$T$4:$T$243,(卡牌属性!$DR488-1+EU$3)*20+卡牌属性!$DV488)</f>
        <v>30</v>
      </c>
      <c r="EV488" s="14">
        <f>INDEX(属性偏向!$U$4:$U$243,(卡牌属性!$DS488-1+EV$3)*20+卡牌属性!$DV488)</f>
        <v>5</v>
      </c>
      <c r="EW488" s="14">
        <f>INDEX(属性偏向!$U$4:$U$243,(卡牌属性!$DS488-1+EW$3)*20+卡牌属性!$DV488)</f>
        <v>6</v>
      </c>
      <c r="EX488" s="14">
        <f>INDEX(属性偏向!$U$4:$U$243,(卡牌属性!$DS488-1+EX$3)*20+卡牌属性!$DV488)</f>
        <v>6</v>
      </c>
      <c r="EY488" s="14">
        <f>INDEX(属性偏向!$U$4:$U$243,(卡牌属性!$DS488-1+EY$3)*20+卡牌属性!$DV488)</f>
        <v>7</v>
      </c>
      <c r="EZ488" s="14">
        <f>INDEX(属性偏向!$U$4:$U$243,(卡牌属性!$DS488-1+EZ$3)*20+卡牌属性!$DV488)</f>
        <v>10</v>
      </c>
      <c r="FA488" s="14">
        <f>INDEX(属性偏向!$V$4:$V$243,(卡牌属性!$DT488-1+FA$3)*20+卡牌属性!$DV488)</f>
        <v>100</v>
      </c>
      <c r="FB488" s="14">
        <f>INDEX(属性偏向!$V$4:$V$243,(卡牌属性!$DT488-1+FB$3)*20+卡牌属性!$DV488)</f>
        <v>120</v>
      </c>
      <c r="FC488" s="14">
        <f>INDEX(属性偏向!$V$4:$V$243,(卡牌属性!$DT488-1+FC$3)*20+卡牌属性!$DV488)</f>
        <v>120</v>
      </c>
      <c r="FD488" s="14">
        <f>INDEX(属性偏向!$V$4:$V$243,(卡牌属性!$DT488-1+FD$3)*20+卡牌属性!$DV488)</f>
        <v>130</v>
      </c>
      <c r="FE488" s="14">
        <f>INDEX(属性偏向!$V$4:$V$243,(卡牌属性!$DT488-1+FE$3)*20+卡牌属性!$DV488)</f>
        <v>200</v>
      </c>
      <c r="FF488" s="14">
        <f>INDEX(属性投放!$BP$6:$BP$85,(卡牌属性!$DU488-2)*20+卡牌属性!$DV488)</f>
        <v>90</v>
      </c>
      <c r="FG488" s="14">
        <f>INDEX(属性投放!$BP$6:$BP$85,(卡牌属性!$DU488-2)*20+卡牌属性!$DV488)</f>
        <v>90</v>
      </c>
      <c r="FH488" s="14">
        <f>INDEX(属性投放!$BP$6:$BP$85,(卡牌属性!$DU488-2)*20+卡牌属性!$DV488)</f>
        <v>90</v>
      </c>
      <c r="FI488" s="14">
        <f>INDEX(属性投放!$BP$6:$BP$85,(卡牌属性!$DU488-2)*20+卡牌属性!$DV488)</f>
        <v>90</v>
      </c>
      <c r="FJ488" s="14">
        <f>INDEX(属性投放!$BP$6:$BP$85,(卡牌属性!$DU488-2)*20+卡牌属性!$DV488)</f>
        <v>90</v>
      </c>
      <c r="FK488" s="14">
        <f>INDEX(属性投放!$BQ$6:$BQ$85,(卡牌属性!$DU488-2)*20+卡牌属性!$DV488)</f>
        <v>45</v>
      </c>
      <c r="FL488" s="14">
        <f>INDEX(属性投放!$BQ$6:$BQ$85,(卡牌属性!$DU488-2)*20+卡牌属性!$DV488)</f>
        <v>45</v>
      </c>
      <c r="FM488" s="14">
        <f>INDEX(属性投放!$BQ$6:$BQ$85,(卡牌属性!$DU488-2)*20+卡牌属性!$DV488)</f>
        <v>45</v>
      </c>
      <c r="FN488" s="14">
        <f>INDEX(属性投放!$BQ$6:$BQ$85,(卡牌属性!$DU488-2)*20+卡牌属性!$DV488)</f>
        <v>45</v>
      </c>
      <c r="FO488" s="14">
        <f>INDEX(属性投放!$BQ$6:$BQ$85,(卡牌属性!$DU488-2)*20+卡牌属性!$DV488)</f>
        <v>45</v>
      </c>
      <c r="FP488" s="14">
        <f>INDEX(属性投放!$BR$6:$BR$85,(卡牌属性!$DU488-2)*20+卡牌属性!$DV488)</f>
        <v>900</v>
      </c>
      <c r="FQ488" s="14">
        <f>INDEX(属性投放!$BR$6:$BR$85,(卡牌属性!$DU488-2)*20+卡牌属性!$DV488)</f>
        <v>900</v>
      </c>
      <c r="FR488" s="14">
        <f>INDEX(属性投放!$BR$6:$BR$85,(卡牌属性!$DU488-2)*20+卡牌属性!$DV488)</f>
        <v>900</v>
      </c>
      <c r="FS488" s="14">
        <f>INDEX(属性投放!$BR$6:$BR$85,(卡牌属性!$DU488-2)*20+卡牌属性!$DV488)</f>
        <v>900</v>
      </c>
      <c r="FT488" s="14">
        <f>INDEX(属性投放!$BR$6:$BR$85,(卡牌属性!$DU488-2)*20+卡牌属性!$DV488)</f>
        <v>900</v>
      </c>
    </row>
    <row r="489" spans="31:176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820"/>
        <v>25</v>
      </c>
      <c r="BW489" s="14">
        <f t="shared" si="821"/>
        <v>3</v>
      </c>
      <c r="BX489" s="14">
        <f t="shared" si="822"/>
        <v>1102026</v>
      </c>
      <c r="BY489" s="14" t="str">
        <f t="shared" si="823"/>
        <v>雷震子5突</v>
      </c>
      <c r="BZ489" s="25" t="s">
        <v>162</v>
      </c>
      <c r="CA489" s="14">
        <v>47</v>
      </c>
      <c r="CB489" s="14">
        <f t="shared" si="824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674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674</v>
      </c>
      <c r="CN489" s="14">
        <f>INDEX(属性投放!$BD$6:$BD$85,(BW489-2)*20+CB489)</f>
        <v>120</v>
      </c>
      <c r="CQ489" s="13">
        <v>485</v>
      </c>
      <c r="CR489" s="13">
        <f t="shared" si="826"/>
        <v>10</v>
      </c>
      <c r="CS489" s="13">
        <f t="shared" si="827"/>
        <v>17</v>
      </c>
      <c r="CT489" s="14">
        <f t="shared" si="828"/>
        <v>4</v>
      </c>
      <c r="CU489" s="14">
        <f t="shared" si="829"/>
        <v>1102010</v>
      </c>
      <c r="CV489" s="14" t="str">
        <f>INDEX($O$6:$O$36,CR489)&amp;"-"&amp;INDEX(属性投放!$AB$7:$AB$36,CX489)&amp;"-魂火-"&amp;CZ489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701</v>
      </c>
      <c r="CZ489" s="14">
        <f>INDEX(属性投放!$AM$7:$AM$58,CS489)</f>
        <v>2</v>
      </c>
      <c r="DA489" s="14">
        <f t="shared" si="825"/>
        <v>17</v>
      </c>
      <c r="DB489" s="14">
        <f>INDEX(属性投放!$AN$7:$AN$58,DA489)</f>
        <v>62</v>
      </c>
      <c r="DC489" s="14" t="s">
        <v>702</v>
      </c>
      <c r="DD489" s="14">
        <f>INDEX(属性投放!$BJ$6:$BJ$85,(CT489-2)*20+CX489)</f>
        <v>160</v>
      </c>
      <c r="DE489" s="14">
        <f>SUMIFS(DD$5:DD489,$CR$5:$CR489,"="&amp;$CR489)</f>
        <v>1480</v>
      </c>
      <c r="DF489" s="14" t="s">
        <v>703</v>
      </c>
      <c r="DG489" s="14">
        <f>INDEX(属性投放!$BK$6:$BK$85,(CT489-2)*20+CX489)</f>
        <v>80</v>
      </c>
      <c r="DH489" s="14">
        <f>SUMIFS(DG$5:DG489,$CR$5:$CR489,"="&amp;$CR489)</f>
        <v>743</v>
      </c>
      <c r="DI489" s="14" t="s">
        <v>704</v>
      </c>
      <c r="DJ489" s="14">
        <f>INDEX(属性投放!$BL$6:$BL$85,(CT489-2)*20+CX489)</f>
        <v>1600</v>
      </c>
      <c r="DK489" s="14">
        <f>SUMIFS(DJ$5:DJ489,$CR$5:$CR489,"="&amp;$CR489)</f>
        <v>14800</v>
      </c>
      <c r="DP489" s="14">
        <f t="shared" si="833"/>
        <v>1102026</v>
      </c>
      <c r="DQ489" s="14" t="str">
        <f t="shared" si="834"/>
        <v>雷震子5突</v>
      </c>
      <c r="DR489" s="14">
        <f t="shared" si="835"/>
        <v>7</v>
      </c>
      <c r="DS489" s="14">
        <f t="shared" si="836"/>
        <v>4</v>
      </c>
      <c r="DT489" s="14">
        <f t="shared" si="837"/>
        <v>4</v>
      </c>
      <c r="DU489" s="14">
        <f t="shared" si="838"/>
        <v>3</v>
      </c>
      <c r="DV489" s="14">
        <f t="shared" si="839"/>
        <v>5</v>
      </c>
      <c r="DW489" s="14">
        <f t="shared" si="840"/>
        <v>25</v>
      </c>
      <c r="DX489" s="14">
        <f>INDEX(属性投放!$AW$6:$AW$85,(卡牌属性!DU489-2)*20+卡牌属性!DV489)</f>
        <v>7</v>
      </c>
      <c r="DY489" s="14">
        <f>INDEX(属性投放!BP$6:BP$85,卡牌属性!$DW489)</f>
        <v>115</v>
      </c>
      <c r="DZ489" s="14">
        <f>INDEX(属性投放!BQ$6:BQ$85,卡牌属性!$DW489)</f>
        <v>58</v>
      </c>
      <c r="EA489" s="14">
        <f>INDEX(属性投放!BR$6:BR$85,卡牌属性!$DW489)</f>
        <v>1150</v>
      </c>
      <c r="EB489" s="14">
        <f t="shared" si="856"/>
        <v>1043</v>
      </c>
      <c r="EC489" s="14">
        <f t="shared" si="857"/>
        <v>1157</v>
      </c>
      <c r="ED489" s="14">
        <f t="shared" si="858"/>
        <v>1305</v>
      </c>
      <c r="EE489" s="14">
        <f t="shared" si="859"/>
        <v>1305</v>
      </c>
      <c r="EF489" s="14">
        <f t="shared" si="860"/>
        <v>1545</v>
      </c>
      <c r="EG489" s="14">
        <f t="shared" si="861"/>
        <v>291</v>
      </c>
      <c r="EH489" s="14">
        <f t="shared" si="862"/>
        <v>330</v>
      </c>
      <c r="EI489" s="14">
        <f t="shared" si="863"/>
        <v>330</v>
      </c>
      <c r="EJ489" s="14">
        <f t="shared" si="864"/>
        <v>369</v>
      </c>
      <c r="EK489" s="14">
        <f t="shared" si="865"/>
        <v>448</v>
      </c>
      <c r="EL489" s="14">
        <f t="shared" si="866"/>
        <v>5640</v>
      </c>
      <c r="EM489" s="14">
        <f t="shared" si="867"/>
        <v>6370</v>
      </c>
      <c r="EN489" s="14">
        <f t="shared" si="868"/>
        <v>6370</v>
      </c>
      <c r="EO489" s="14">
        <f t="shared" si="869"/>
        <v>7250</v>
      </c>
      <c r="EP489" s="14">
        <f t="shared" si="870"/>
        <v>8930</v>
      </c>
      <c r="EQ489" s="14">
        <f>INDEX(属性偏向!$T$4:$T$243,(卡牌属性!$DR489-1+EQ$3)*20+卡牌属性!$DV489)</f>
        <v>20</v>
      </c>
      <c r="ER489" s="14">
        <f>INDEX(属性偏向!$T$4:$T$243,(卡牌属性!$DR489-1+ER$3)*20+卡牌属性!$DV489)</f>
        <v>22</v>
      </c>
      <c r="ES489" s="14">
        <f>INDEX(属性偏向!$T$4:$T$243,(卡牌属性!$DR489-1+ES$3)*20+卡牌属性!$DV489)</f>
        <v>25</v>
      </c>
      <c r="ET489" s="14">
        <f>INDEX(属性偏向!$T$4:$T$243,(卡牌属性!$DR489-1+ET$3)*20+卡牌属性!$DV489)</f>
        <v>25</v>
      </c>
      <c r="EU489" s="14">
        <f>INDEX(属性偏向!$T$4:$T$243,(卡牌属性!$DR489-1+EU$3)*20+卡牌属性!$DV489)</f>
        <v>30</v>
      </c>
      <c r="EV489" s="14">
        <f>INDEX(属性偏向!$U$4:$U$243,(卡牌属性!$DS489-1+EV$3)*20+卡牌属性!$DV489)</f>
        <v>5</v>
      </c>
      <c r="EW489" s="14">
        <f>INDEX(属性偏向!$U$4:$U$243,(卡牌属性!$DS489-1+EW$3)*20+卡牌属性!$DV489)</f>
        <v>6</v>
      </c>
      <c r="EX489" s="14">
        <f>INDEX(属性偏向!$U$4:$U$243,(卡牌属性!$DS489-1+EX$3)*20+卡牌属性!$DV489)</f>
        <v>6</v>
      </c>
      <c r="EY489" s="14">
        <f>INDEX(属性偏向!$U$4:$U$243,(卡牌属性!$DS489-1+EY$3)*20+卡牌属性!$DV489)</f>
        <v>7</v>
      </c>
      <c r="EZ489" s="14">
        <f>INDEX(属性偏向!$U$4:$U$243,(卡牌属性!$DS489-1+EZ$3)*20+卡牌属性!$DV489)</f>
        <v>10</v>
      </c>
      <c r="FA489" s="14">
        <f>INDEX(属性偏向!$V$4:$V$243,(卡牌属性!$DT489-1+FA$3)*20+卡牌属性!$DV489)</f>
        <v>100</v>
      </c>
      <c r="FB489" s="14">
        <f>INDEX(属性偏向!$V$4:$V$243,(卡牌属性!$DT489-1+FB$3)*20+卡牌属性!$DV489)</f>
        <v>120</v>
      </c>
      <c r="FC489" s="14">
        <f>INDEX(属性偏向!$V$4:$V$243,(卡牌属性!$DT489-1+FC$3)*20+卡牌属性!$DV489)</f>
        <v>120</v>
      </c>
      <c r="FD489" s="14">
        <f>INDEX(属性偏向!$V$4:$V$243,(卡牌属性!$DT489-1+FD$3)*20+卡牌属性!$DV489)</f>
        <v>130</v>
      </c>
      <c r="FE489" s="14">
        <f>INDEX(属性偏向!$V$4:$V$243,(卡牌属性!$DT489-1+FE$3)*20+卡牌属性!$DV489)</f>
        <v>200</v>
      </c>
      <c r="FF489" s="14">
        <f>INDEX(属性投放!$BP$6:$BP$85,(卡牌属性!$DU489-2)*20+卡牌属性!$DV489)</f>
        <v>115</v>
      </c>
      <c r="FG489" s="14">
        <f>INDEX(属性投放!$BP$6:$BP$85,(卡牌属性!$DU489-2)*20+卡牌属性!$DV489)</f>
        <v>115</v>
      </c>
      <c r="FH489" s="14">
        <f>INDEX(属性投放!$BP$6:$BP$85,(卡牌属性!$DU489-2)*20+卡牌属性!$DV489)</f>
        <v>115</v>
      </c>
      <c r="FI489" s="14">
        <f>INDEX(属性投放!$BP$6:$BP$85,(卡牌属性!$DU489-2)*20+卡牌属性!$DV489)</f>
        <v>115</v>
      </c>
      <c r="FJ489" s="14">
        <f>INDEX(属性投放!$BP$6:$BP$85,(卡牌属性!$DU489-2)*20+卡牌属性!$DV489)</f>
        <v>115</v>
      </c>
      <c r="FK489" s="14">
        <f>INDEX(属性投放!$BQ$6:$BQ$85,(卡牌属性!$DU489-2)*20+卡牌属性!$DV489)</f>
        <v>58</v>
      </c>
      <c r="FL489" s="14">
        <f>INDEX(属性投放!$BQ$6:$BQ$85,(卡牌属性!$DU489-2)*20+卡牌属性!$DV489)</f>
        <v>58</v>
      </c>
      <c r="FM489" s="14">
        <f>INDEX(属性投放!$BQ$6:$BQ$85,(卡牌属性!$DU489-2)*20+卡牌属性!$DV489)</f>
        <v>58</v>
      </c>
      <c r="FN489" s="14">
        <f>INDEX(属性投放!$BQ$6:$BQ$85,(卡牌属性!$DU489-2)*20+卡牌属性!$DV489)</f>
        <v>58</v>
      </c>
      <c r="FO489" s="14">
        <f>INDEX(属性投放!$BQ$6:$BQ$85,(卡牌属性!$DU489-2)*20+卡牌属性!$DV489)</f>
        <v>58</v>
      </c>
      <c r="FP489" s="14">
        <f>INDEX(属性投放!$BR$6:$BR$85,(卡牌属性!$DU489-2)*20+卡牌属性!$DV489)</f>
        <v>1150</v>
      </c>
      <c r="FQ489" s="14">
        <f>INDEX(属性投放!$BR$6:$BR$85,(卡牌属性!$DU489-2)*20+卡牌属性!$DV489)</f>
        <v>1150</v>
      </c>
      <c r="FR489" s="14">
        <f>INDEX(属性投放!$BR$6:$BR$85,(卡牌属性!$DU489-2)*20+卡牌属性!$DV489)</f>
        <v>1150</v>
      </c>
      <c r="FS489" s="14">
        <f>INDEX(属性投放!$BR$6:$BR$85,(卡牌属性!$DU489-2)*20+卡牌属性!$DV489)</f>
        <v>1150</v>
      </c>
      <c r="FT489" s="14">
        <f>INDEX(属性投放!$BR$6:$BR$85,(卡牌属性!$DU489-2)*20+卡牌属性!$DV489)</f>
        <v>1150</v>
      </c>
    </row>
    <row r="490" spans="31:176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820"/>
        <v>25</v>
      </c>
      <c r="BW490" s="14">
        <f t="shared" si="821"/>
        <v>3</v>
      </c>
      <c r="BX490" s="14">
        <f t="shared" si="822"/>
        <v>1102026</v>
      </c>
      <c r="BY490" s="14" t="str">
        <f t="shared" si="823"/>
        <v>雷震子6突</v>
      </c>
      <c r="BZ490" s="25" t="s">
        <v>162</v>
      </c>
      <c r="CA490" s="14">
        <v>48</v>
      </c>
      <c r="CB490" s="14">
        <f t="shared" si="824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674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674</v>
      </c>
      <c r="CN490" s="14">
        <f>INDEX(属性投放!$BD$6:$BD$85,(BW490-2)*20+CB490)</f>
        <v>120</v>
      </c>
      <c r="CQ490" s="13">
        <v>486</v>
      </c>
      <c r="CR490" s="13">
        <f t="shared" si="826"/>
        <v>10</v>
      </c>
      <c r="CS490" s="13">
        <f t="shared" si="827"/>
        <v>18</v>
      </c>
      <c r="CT490" s="14">
        <f t="shared" si="828"/>
        <v>4</v>
      </c>
      <c r="CU490" s="14">
        <f t="shared" si="829"/>
        <v>1102010</v>
      </c>
      <c r="CV490" s="14" t="str">
        <f>INDEX($O$6:$O$36,CR490)&amp;"-"&amp;INDEX(属性投放!$AB$7:$AB$36,CX490)&amp;"-魂火-"&amp;CZ490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701</v>
      </c>
      <c r="CZ490" s="14">
        <f>INDEX(属性投放!$AM$7:$AM$58,CS490)</f>
        <v>3</v>
      </c>
      <c r="DA490" s="14">
        <f t="shared" si="825"/>
        <v>18</v>
      </c>
      <c r="DB490" s="14">
        <f>INDEX(属性投放!$AN$7:$AN$58,DA490)</f>
        <v>65</v>
      </c>
      <c r="DC490" s="14" t="s">
        <v>702</v>
      </c>
      <c r="DD490" s="14">
        <f>INDEX(属性投放!$BJ$6:$BJ$85,(CT490-2)*20+CX490)</f>
        <v>160</v>
      </c>
      <c r="DE490" s="14">
        <f>SUMIFS(DD$5:DD490,$CR$5:$CR490,"="&amp;$CR490)</f>
        <v>1640</v>
      </c>
      <c r="DF490" s="14" t="s">
        <v>703</v>
      </c>
      <c r="DG490" s="14">
        <f>INDEX(属性投放!$BK$6:$BK$85,(CT490-2)*20+CX490)</f>
        <v>80</v>
      </c>
      <c r="DH490" s="14">
        <f>SUMIFS(DG$5:DG490,$CR$5:$CR490,"="&amp;$CR490)</f>
        <v>823</v>
      </c>
      <c r="DI490" s="14" t="s">
        <v>704</v>
      </c>
      <c r="DJ490" s="14">
        <f>INDEX(属性投放!$BL$6:$BL$85,(CT490-2)*20+CX490)</f>
        <v>1600</v>
      </c>
      <c r="DK490" s="14">
        <f>SUMIFS(DJ$5:DJ490,$CR$5:$CR490,"="&amp;$CR490)</f>
        <v>16400</v>
      </c>
      <c r="DP490" s="14">
        <f t="shared" si="833"/>
        <v>1102026</v>
      </c>
      <c r="DQ490" s="14" t="str">
        <f t="shared" si="834"/>
        <v>雷震子6突</v>
      </c>
      <c r="DR490" s="14">
        <f t="shared" si="835"/>
        <v>7</v>
      </c>
      <c r="DS490" s="14">
        <f t="shared" si="836"/>
        <v>4</v>
      </c>
      <c r="DT490" s="14">
        <f t="shared" si="837"/>
        <v>4</v>
      </c>
      <c r="DU490" s="14">
        <f t="shared" si="838"/>
        <v>3</v>
      </c>
      <c r="DV490" s="14">
        <f t="shared" si="839"/>
        <v>6</v>
      </c>
      <c r="DW490" s="14">
        <f t="shared" si="840"/>
        <v>26</v>
      </c>
      <c r="DX490" s="14">
        <f>INDEX(属性投放!$AW$6:$AW$85,(卡牌属性!DU490-2)*20+卡牌属性!DV490)</f>
        <v>5</v>
      </c>
      <c r="DY490" s="14">
        <f>INDEX(属性投放!BP$6:BP$85,卡牌属性!$DW490)</f>
        <v>135</v>
      </c>
      <c r="DZ490" s="14">
        <f>INDEX(属性投放!BQ$6:BQ$85,卡牌属性!$DW490)</f>
        <v>68</v>
      </c>
      <c r="EA490" s="14">
        <f>INDEX(属性投放!BR$6:BR$85,卡牌属性!$DW490)</f>
        <v>1350</v>
      </c>
      <c r="EB490" s="14">
        <f t="shared" si="856"/>
        <v>1298</v>
      </c>
      <c r="EC490" s="14">
        <f t="shared" si="857"/>
        <v>1426</v>
      </c>
      <c r="ED490" s="14">
        <f t="shared" si="858"/>
        <v>1595</v>
      </c>
      <c r="EE490" s="14">
        <f t="shared" si="859"/>
        <v>1595</v>
      </c>
      <c r="EF490" s="14">
        <f t="shared" si="860"/>
        <v>1870</v>
      </c>
      <c r="EG490" s="14">
        <f t="shared" si="861"/>
        <v>384</v>
      </c>
      <c r="EH490" s="14">
        <f t="shared" si="862"/>
        <v>430</v>
      </c>
      <c r="EI490" s="14">
        <f t="shared" si="863"/>
        <v>430</v>
      </c>
      <c r="EJ490" s="14">
        <f t="shared" si="864"/>
        <v>476</v>
      </c>
      <c r="EK490" s="14">
        <f t="shared" si="865"/>
        <v>576</v>
      </c>
      <c r="EL490" s="14">
        <f t="shared" si="866"/>
        <v>7490</v>
      </c>
      <c r="EM490" s="14">
        <f t="shared" si="867"/>
        <v>8360</v>
      </c>
      <c r="EN490" s="14">
        <f t="shared" si="868"/>
        <v>8360</v>
      </c>
      <c r="EO490" s="14">
        <f t="shared" si="869"/>
        <v>9310</v>
      </c>
      <c r="EP490" s="14">
        <f t="shared" si="870"/>
        <v>11480</v>
      </c>
      <c r="EQ490" s="14">
        <f>INDEX(属性偏向!$T$4:$T$243,(卡牌属性!$DR490-1+EQ$3)*20+卡牌属性!$DV490)</f>
        <v>20</v>
      </c>
      <c r="ER490" s="14">
        <f>INDEX(属性偏向!$T$4:$T$243,(卡牌属性!$DR490-1+ER$3)*20+卡牌属性!$DV490)</f>
        <v>22</v>
      </c>
      <c r="ES490" s="14">
        <f>INDEX(属性偏向!$T$4:$T$243,(卡牌属性!$DR490-1+ES$3)*20+卡牌属性!$DV490)</f>
        <v>25</v>
      </c>
      <c r="ET490" s="14">
        <f>INDEX(属性偏向!$T$4:$T$243,(卡牌属性!$DR490-1+ET$3)*20+卡牌属性!$DV490)</f>
        <v>25</v>
      </c>
      <c r="EU490" s="14">
        <f>INDEX(属性偏向!$T$4:$T$243,(卡牌属性!$DR490-1+EU$3)*20+卡牌属性!$DV490)</f>
        <v>30</v>
      </c>
      <c r="EV490" s="14">
        <f>INDEX(属性偏向!$U$4:$U$243,(卡牌属性!$DS490-1+EV$3)*20+卡牌属性!$DV490)</f>
        <v>5</v>
      </c>
      <c r="EW490" s="14">
        <f>INDEX(属性偏向!$U$4:$U$243,(卡牌属性!$DS490-1+EW$3)*20+卡牌属性!$DV490)</f>
        <v>6</v>
      </c>
      <c r="EX490" s="14">
        <f>INDEX(属性偏向!$U$4:$U$243,(卡牌属性!$DS490-1+EX$3)*20+卡牌属性!$DV490)</f>
        <v>6</v>
      </c>
      <c r="EY490" s="14">
        <f>INDEX(属性偏向!$U$4:$U$243,(卡牌属性!$DS490-1+EY$3)*20+卡牌属性!$DV490)</f>
        <v>7</v>
      </c>
      <c r="EZ490" s="14">
        <f>INDEX(属性偏向!$U$4:$U$243,(卡牌属性!$DS490-1+EZ$3)*20+卡牌属性!$DV490)</f>
        <v>10</v>
      </c>
      <c r="FA490" s="14">
        <f>INDEX(属性偏向!$V$4:$V$243,(卡牌属性!$DT490-1+FA$3)*20+卡牌属性!$DV490)</f>
        <v>100</v>
      </c>
      <c r="FB490" s="14">
        <f>INDEX(属性偏向!$V$4:$V$243,(卡牌属性!$DT490-1+FB$3)*20+卡牌属性!$DV490)</f>
        <v>120</v>
      </c>
      <c r="FC490" s="14">
        <f>INDEX(属性偏向!$V$4:$V$243,(卡牌属性!$DT490-1+FC$3)*20+卡牌属性!$DV490)</f>
        <v>120</v>
      </c>
      <c r="FD490" s="14">
        <f>INDEX(属性偏向!$V$4:$V$243,(卡牌属性!$DT490-1+FD$3)*20+卡牌属性!$DV490)</f>
        <v>130</v>
      </c>
      <c r="FE490" s="14">
        <f>INDEX(属性偏向!$V$4:$V$243,(卡牌属性!$DT490-1+FE$3)*20+卡牌属性!$DV490)</f>
        <v>200</v>
      </c>
      <c r="FF490" s="14">
        <f>INDEX(属性投放!$BP$6:$BP$85,(卡牌属性!$DU490-2)*20+卡牌属性!$DV490)</f>
        <v>135</v>
      </c>
      <c r="FG490" s="14">
        <f>INDEX(属性投放!$BP$6:$BP$85,(卡牌属性!$DU490-2)*20+卡牌属性!$DV490)</f>
        <v>135</v>
      </c>
      <c r="FH490" s="14">
        <f>INDEX(属性投放!$BP$6:$BP$85,(卡牌属性!$DU490-2)*20+卡牌属性!$DV490)</f>
        <v>135</v>
      </c>
      <c r="FI490" s="14">
        <f>INDEX(属性投放!$BP$6:$BP$85,(卡牌属性!$DU490-2)*20+卡牌属性!$DV490)</f>
        <v>135</v>
      </c>
      <c r="FJ490" s="14">
        <f>INDEX(属性投放!$BP$6:$BP$85,(卡牌属性!$DU490-2)*20+卡牌属性!$DV490)</f>
        <v>135</v>
      </c>
      <c r="FK490" s="14">
        <f>INDEX(属性投放!$BQ$6:$BQ$85,(卡牌属性!$DU490-2)*20+卡牌属性!$DV490)</f>
        <v>68</v>
      </c>
      <c r="FL490" s="14">
        <f>INDEX(属性投放!$BQ$6:$BQ$85,(卡牌属性!$DU490-2)*20+卡牌属性!$DV490)</f>
        <v>68</v>
      </c>
      <c r="FM490" s="14">
        <f>INDEX(属性投放!$BQ$6:$BQ$85,(卡牌属性!$DU490-2)*20+卡牌属性!$DV490)</f>
        <v>68</v>
      </c>
      <c r="FN490" s="14">
        <f>INDEX(属性投放!$BQ$6:$BQ$85,(卡牌属性!$DU490-2)*20+卡牌属性!$DV490)</f>
        <v>68</v>
      </c>
      <c r="FO490" s="14">
        <f>INDEX(属性投放!$BQ$6:$BQ$85,(卡牌属性!$DU490-2)*20+卡牌属性!$DV490)</f>
        <v>68</v>
      </c>
      <c r="FP490" s="14">
        <f>INDEX(属性投放!$BR$6:$BR$85,(卡牌属性!$DU490-2)*20+卡牌属性!$DV490)</f>
        <v>1350</v>
      </c>
      <c r="FQ490" s="14">
        <f>INDEX(属性投放!$BR$6:$BR$85,(卡牌属性!$DU490-2)*20+卡牌属性!$DV490)</f>
        <v>1350</v>
      </c>
      <c r="FR490" s="14">
        <f>INDEX(属性投放!$BR$6:$BR$85,(卡牌属性!$DU490-2)*20+卡牌属性!$DV490)</f>
        <v>1350</v>
      </c>
      <c r="FS490" s="14">
        <f>INDEX(属性投放!$BR$6:$BR$85,(卡牌属性!$DU490-2)*20+卡牌属性!$DV490)</f>
        <v>1350</v>
      </c>
      <c r="FT490" s="14">
        <f>INDEX(属性投放!$BR$6:$BR$85,(卡牌属性!$DU490-2)*20+卡牌属性!$DV490)</f>
        <v>1350</v>
      </c>
    </row>
    <row r="491" spans="31:176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820"/>
        <v>25</v>
      </c>
      <c r="BW491" s="14">
        <f t="shared" si="821"/>
        <v>3</v>
      </c>
      <c r="BX491" s="14">
        <f t="shared" si="822"/>
        <v>1102026</v>
      </c>
      <c r="BY491" s="14" t="str">
        <f t="shared" si="823"/>
        <v>雷震子7突</v>
      </c>
      <c r="BZ491" s="25" t="s">
        <v>162</v>
      </c>
      <c r="CA491" s="14">
        <v>49</v>
      </c>
      <c r="CB491" s="14">
        <f t="shared" si="824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674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674</v>
      </c>
      <c r="CN491" s="14">
        <f>INDEX(属性投放!$BD$6:$BD$85,(BW491-2)*20+CB491)</f>
        <v>150</v>
      </c>
      <c r="CQ491" s="13">
        <v>487</v>
      </c>
      <c r="CR491" s="13">
        <f t="shared" si="826"/>
        <v>10</v>
      </c>
      <c r="CS491" s="13">
        <f t="shared" si="827"/>
        <v>19</v>
      </c>
      <c r="CT491" s="14">
        <f t="shared" si="828"/>
        <v>4</v>
      </c>
      <c r="CU491" s="14">
        <f t="shared" si="829"/>
        <v>1102010</v>
      </c>
      <c r="CV491" s="14" t="str">
        <f>INDEX($O$6:$O$36,CR491)&amp;"-"&amp;INDEX(属性投放!$AB$7:$AB$36,CX491)&amp;"-魂火-"&amp;CZ491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701</v>
      </c>
      <c r="CZ491" s="14">
        <f>INDEX(属性投放!$AM$7:$AM$58,CS491)</f>
        <v>1</v>
      </c>
      <c r="DA491" s="14">
        <f t="shared" si="825"/>
        <v>19</v>
      </c>
      <c r="DB491" s="14">
        <f>INDEX(属性投放!$AN$7:$AN$58,DA491)</f>
        <v>67</v>
      </c>
      <c r="DC491" s="14" t="s">
        <v>702</v>
      </c>
      <c r="DD491" s="14">
        <f>INDEX(属性投放!$BJ$6:$BJ$85,(CT491-2)*20+CX491)</f>
        <v>190</v>
      </c>
      <c r="DE491" s="14">
        <f>SUMIFS(DD$5:DD491,$CR$5:$CR491,"="&amp;$CR491)</f>
        <v>1830</v>
      </c>
      <c r="DF491" s="14" t="s">
        <v>703</v>
      </c>
      <c r="DG491" s="14">
        <f>INDEX(属性投放!$BK$6:$BK$85,(CT491-2)*20+CX491)</f>
        <v>95</v>
      </c>
      <c r="DH491" s="14">
        <f>SUMIFS(DG$5:DG491,$CR$5:$CR491,"="&amp;$CR491)</f>
        <v>918</v>
      </c>
      <c r="DI491" s="14" t="s">
        <v>704</v>
      </c>
      <c r="DJ491" s="14">
        <f>INDEX(属性投放!$BL$6:$BL$85,(CT491-2)*20+CX491)</f>
        <v>1900</v>
      </c>
      <c r="DK491" s="14">
        <f>SUMIFS(DJ$5:DJ491,$CR$5:$CR491,"="&amp;$CR491)</f>
        <v>18300</v>
      </c>
      <c r="DP491" s="14">
        <f t="shared" si="833"/>
        <v>1102026</v>
      </c>
      <c r="DQ491" s="14" t="str">
        <f t="shared" si="834"/>
        <v>雷震子7突</v>
      </c>
      <c r="DR491" s="14">
        <f t="shared" si="835"/>
        <v>7</v>
      </c>
      <c r="DS491" s="14">
        <f t="shared" si="836"/>
        <v>4</v>
      </c>
      <c r="DT491" s="14">
        <f t="shared" si="837"/>
        <v>4</v>
      </c>
      <c r="DU491" s="14">
        <f t="shared" si="838"/>
        <v>3</v>
      </c>
      <c r="DV491" s="14">
        <f t="shared" si="839"/>
        <v>7</v>
      </c>
      <c r="DW491" s="14">
        <f t="shared" si="840"/>
        <v>27</v>
      </c>
      <c r="DX491" s="14">
        <f>INDEX(属性投放!$AW$6:$AW$85,(卡牌属性!DU491-2)*20+卡牌属性!DV491)</f>
        <v>5</v>
      </c>
      <c r="DY491" s="14">
        <f>INDEX(属性投放!BP$6:BP$85,卡牌属性!$DW491)</f>
        <v>140</v>
      </c>
      <c r="DZ491" s="14">
        <f>INDEX(属性投放!BQ$6:BQ$85,卡牌属性!$DW491)</f>
        <v>70</v>
      </c>
      <c r="EA491" s="14">
        <f>INDEX(属性投放!BR$6:BR$85,卡牌属性!$DW491)</f>
        <v>1400</v>
      </c>
      <c r="EB491" s="14">
        <f t="shared" si="856"/>
        <v>1533</v>
      </c>
      <c r="EC491" s="14">
        <f t="shared" si="857"/>
        <v>1671</v>
      </c>
      <c r="ED491" s="14">
        <f t="shared" si="858"/>
        <v>1855</v>
      </c>
      <c r="EE491" s="14">
        <f t="shared" si="859"/>
        <v>1855</v>
      </c>
      <c r="EF491" s="14">
        <f t="shared" si="860"/>
        <v>2155</v>
      </c>
      <c r="EG491" s="14">
        <f t="shared" si="861"/>
        <v>477</v>
      </c>
      <c r="EH491" s="14">
        <f t="shared" si="862"/>
        <v>528</v>
      </c>
      <c r="EI491" s="14">
        <f t="shared" si="863"/>
        <v>528</v>
      </c>
      <c r="EJ491" s="14">
        <f t="shared" si="864"/>
        <v>579</v>
      </c>
      <c r="EK491" s="14">
        <f t="shared" si="865"/>
        <v>694</v>
      </c>
      <c r="EL491" s="14">
        <f t="shared" si="866"/>
        <v>9340</v>
      </c>
      <c r="EM491" s="14">
        <f t="shared" si="867"/>
        <v>10310</v>
      </c>
      <c r="EN491" s="14">
        <f t="shared" si="868"/>
        <v>10310</v>
      </c>
      <c r="EO491" s="14">
        <f t="shared" si="869"/>
        <v>11310</v>
      </c>
      <c r="EP491" s="14">
        <f t="shared" si="870"/>
        <v>13830</v>
      </c>
      <c r="EQ491" s="14">
        <f>INDEX(属性偏向!$T$4:$T$243,(卡牌属性!$DR491-1+EQ$3)*20+卡牌属性!$DV491)</f>
        <v>25</v>
      </c>
      <c r="ER491" s="14">
        <f>INDEX(属性偏向!$T$4:$T$243,(卡牌属性!$DR491-1+ER$3)*20+卡牌属性!$DV491)</f>
        <v>28</v>
      </c>
      <c r="ES491" s="14">
        <f>INDEX(属性偏向!$T$4:$T$243,(卡牌属性!$DR491-1+ES$3)*20+卡牌属性!$DV491)</f>
        <v>30</v>
      </c>
      <c r="ET491" s="14">
        <f>INDEX(属性偏向!$T$4:$T$243,(卡牌属性!$DR491-1+ET$3)*20+卡牌属性!$DV491)</f>
        <v>30</v>
      </c>
      <c r="EU491" s="14">
        <f>INDEX(属性偏向!$T$4:$T$243,(卡牌属性!$DR491-1+EU$3)*20+卡牌属性!$DV491)</f>
        <v>40</v>
      </c>
      <c r="EV491" s="14">
        <f>INDEX(属性偏向!$U$4:$U$243,(卡牌属性!$DS491-1+EV$3)*20+卡牌属性!$DV491)</f>
        <v>6</v>
      </c>
      <c r="EW491" s="14">
        <f>INDEX(属性偏向!$U$4:$U$243,(卡牌属性!$DS491-1+EW$3)*20+卡牌属性!$DV491)</f>
        <v>8</v>
      </c>
      <c r="EX491" s="14">
        <f>INDEX(属性偏向!$U$4:$U$243,(卡牌属性!$DS491-1+EX$3)*20+卡牌属性!$DV491)</f>
        <v>8</v>
      </c>
      <c r="EY491" s="14">
        <f>INDEX(属性偏向!$U$4:$U$243,(卡牌属性!$DS491-1+EY$3)*20+卡牌属性!$DV491)</f>
        <v>8</v>
      </c>
      <c r="EZ491" s="14">
        <f>INDEX(属性偏向!$U$4:$U$243,(卡牌属性!$DS491-1+EZ$3)*20+卡牌属性!$DV491)</f>
        <v>13</v>
      </c>
      <c r="FA491" s="14">
        <f>INDEX(属性偏向!$V$4:$V$243,(卡牌属性!$DT491-1+FA$3)*20+卡牌属性!$DV491)</f>
        <v>120</v>
      </c>
      <c r="FB491" s="14">
        <f>INDEX(属性偏向!$V$4:$V$243,(卡牌属性!$DT491-1+FB$3)*20+卡牌属性!$DV491)</f>
        <v>150</v>
      </c>
      <c r="FC491" s="14">
        <f>INDEX(属性偏向!$V$4:$V$243,(卡牌属性!$DT491-1+FC$3)*20+卡牌属性!$DV491)</f>
        <v>150</v>
      </c>
      <c r="FD491" s="14">
        <f>INDEX(属性偏向!$V$4:$V$243,(卡牌属性!$DT491-1+FD$3)*20+卡牌属性!$DV491)</f>
        <v>160</v>
      </c>
      <c r="FE491" s="14">
        <f>INDEX(属性偏向!$V$4:$V$243,(卡牌属性!$DT491-1+FE$3)*20+卡牌属性!$DV491)</f>
        <v>250</v>
      </c>
      <c r="FF491" s="14">
        <f>INDEX(属性投放!$BP$6:$BP$85,(卡牌属性!$DU491-2)*20+卡牌属性!$DV491)</f>
        <v>140</v>
      </c>
      <c r="FG491" s="14">
        <f>INDEX(属性投放!$BP$6:$BP$85,(卡牌属性!$DU491-2)*20+卡牌属性!$DV491)</f>
        <v>140</v>
      </c>
      <c r="FH491" s="14">
        <f>INDEX(属性投放!$BP$6:$BP$85,(卡牌属性!$DU491-2)*20+卡牌属性!$DV491)</f>
        <v>140</v>
      </c>
      <c r="FI491" s="14">
        <f>INDEX(属性投放!$BP$6:$BP$85,(卡牌属性!$DU491-2)*20+卡牌属性!$DV491)</f>
        <v>140</v>
      </c>
      <c r="FJ491" s="14">
        <f>INDEX(属性投放!$BP$6:$BP$85,(卡牌属性!$DU491-2)*20+卡牌属性!$DV491)</f>
        <v>140</v>
      </c>
      <c r="FK491" s="14">
        <f>INDEX(属性投放!$BQ$6:$BQ$85,(卡牌属性!$DU491-2)*20+卡牌属性!$DV491)</f>
        <v>70</v>
      </c>
      <c r="FL491" s="14">
        <f>INDEX(属性投放!$BQ$6:$BQ$85,(卡牌属性!$DU491-2)*20+卡牌属性!$DV491)</f>
        <v>70</v>
      </c>
      <c r="FM491" s="14">
        <f>INDEX(属性投放!$BQ$6:$BQ$85,(卡牌属性!$DU491-2)*20+卡牌属性!$DV491)</f>
        <v>70</v>
      </c>
      <c r="FN491" s="14">
        <f>INDEX(属性投放!$BQ$6:$BQ$85,(卡牌属性!$DU491-2)*20+卡牌属性!$DV491)</f>
        <v>70</v>
      </c>
      <c r="FO491" s="14">
        <f>INDEX(属性投放!$BQ$6:$BQ$85,(卡牌属性!$DU491-2)*20+卡牌属性!$DV491)</f>
        <v>70</v>
      </c>
      <c r="FP491" s="14">
        <f>INDEX(属性投放!$BR$6:$BR$85,(卡牌属性!$DU491-2)*20+卡牌属性!$DV491)</f>
        <v>1400</v>
      </c>
      <c r="FQ491" s="14">
        <f>INDEX(属性投放!$BR$6:$BR$85,(卡牌属性!$DU491-2)*20+卡牌属性!$DV491)</f>
        <v>1400</v>
      </c>
      <c r="FR491" s="14">
        <f>INDEX(属性投放!$BR$6:$BR$85,(卡牌属性!$DU491-2)*20+卡牌属性!$DV491)</f>
        <v>1400</v>
      </c>
      <c r="FS491" s="14">
        <f>INDEX(属性投放!$BR$6:$BR$85,(卡牌属性!$DU491-2)*20+卡牌属性!$DV491)</f>
        <v>1400</v>
      </c>
      <c r="FT491" s="14">
        <f>INDEX(属性投放!$BR$6:$BR$85,(卡牌属性!$DU491-2)*20+卡牌属性!$DV491)</f>
        <v>1400</v>
      </c>
    </row>
    <row r="492" spans="31:176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820"/>
        <v>25</v>
      </c>
      <c r="BW492" s="14">
        <f t="shared" si="821"/>
        <v>3</v>
      </c>
      <c r="BX492" s="14">
        <f t="shared" si="822"/>
        <v>1102026</v>
      </c>
      <c r="BY492" s="14" t="str">
        <f t="shared" si="823"/>
        <v>雷震子8突</v>
      </c>
      <c r="BZ492" s="25" t="s">
        <v>162</v>
      </c>
      <c r="CA492" s="14">
        <v>50</v>
      </c>
      <c r="CB492" s="14">
        <f t="shared" si="824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674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674</v>
      </c>
      <c r="CN492" s="14">
        <f>INDEX(属性投放!$BD$6:$BD$85,(BW492-2)*20+CB492)</f>
        <v>150</v>
      </c>
      <c r="CQ492" s="13">
        <v>488</v>
      </c>
      <c r="CR492" s="13">
        <f t="shared" si="826"/>
        <v>10</v>
      </c>
      <c r="CS492" s="13">
        <f t="shared" si="827"/>
        <v>20</v>
      </c>
      <c r="CT492" s="14">
        <f t="shared" si="828"/>
        <v>4</v>
      </c>
      <c r="CU492" s="14">
        <f t="shared" si="829"/>
        <v>1102010</v>
      </c>
      <c r="CV492" s="14" t="str">
        <f>INDEX($O$6:$O$36,CR492)&amp;"-"&amp;INDEX(属性投放!$AB$7:$AB$36,CX492)&amp;"-魂火-"&amp;CZ492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701</v>
      </c>
      <c r="CZ492" s="14">
        <f>INDEX(属性投放!$AM$7:$AM$58,CS492)</f>
        <v>2</v>
      </c>
      <c r="DA492" s="14">
        <f t="shared" si="825"/>
        <v>20</v>
      </c>
      <c r="DB492" s="14">
        <f>INDEX(属性投放!$AN$7:$AN$58,DA492)</f>
        <v>70</v>
      </c>
      <c r="DC492" s="14" t="s">
        <v>702</v>
      </c>
      <c r="DD492" s="14">
        <f>INDEX(属性投放!$BJ$6:$BJ$85,(CT492-2)*20+CX492)</f>
        <v>190</v>
      </c>
      <c r="DE492" s="14">
        <f>SUMIFS(DD$5:DD492,$CR$5:$CR492,"="&amp;$CR492)</f>
        <v>2020</v>
      </c>
      <c r="DF492" s="14" t="s">
        <v>703</v>
      </c>
      <c r="DG492" s="14">
        <f>INDEX(属性投放!$BK$6:$BK$85,(CT492-2)*20+CX492)</f>
        <v>95</v>
      </c>
      <c r="DH492" s="14">
        <f>SUMIFS(DG$5:DG492,$CR$5:$CR492,"="&amp;$CR492)</f>
        <v>1013</v>
      </c>
      <c r="DI492" s="14" t="s">
        <v>704</v>
      </c>
      <c r="DJ492" s="14">
        <f>INDEX(属性投放!$BL$6:$BL$85,(CT492-2)*20+CX492)</f>
        <v>1900</v>
      </c>
      <c r="DK492" s="14">
        <f>SUMIFS(DJ$5:DJ492,$CR$5:$CR492,"="&amp;$CR492)</f>
        <v>20200</v>
      </c>
      <c r="DP492" s="14">
        <f t="shared" si="833"/>
        <v>1102026</v>
      </c>
      <c r="DQ492" s="14" t="str">
        <f t="shared" si="834"/>
        <v>雷震子8突</v>
      </c>
      <c r="DR492" s="14">
        <f t="shared" si="835"/>
        <v>7</v>
      </c>
      <c r="DS492" s="14">
        <f t="shared" si="836"/>
        <v>4</v>
      </c>
      <c r="DT492" s="14">
        <f t="shared" si="837"/>
        <v>4</v>
      </c>
      <c r="DU492" s="14">
        <f t="shared" si="838"/>
        <v>3</v>
      </c>
      <c r="DV492" s="14">
        <f t="shared" si="839"/>
        <v>8</v>
      </c>
      <c r="DW492" s="14">
        <f t="shared" si="840"/>
        <v>28</v>
      </c>
      <c r="DX492" s="14">
        <f>INDEX(属性投放!$AW$6:$AW$85,(卡牌属性!DU492-2)*20+卡牌属性!DV492)</f>
        <v>5</v>
      </c>
      <c r="DY492" s="14">
        <f>INDEX(属性投放!BP$6:BP$85,卡牌属性!$DW492)</f>
        <v>150</v>
      </c>
      <c r="DZ492" s="14">
        <f>INDEX(属性投放!BQ$6:BQ$85,卡牌属性!$DW492)</f>
        <v>75</v>
      </c>
      <c r="EA492" s="14">
        <f>INDEX(属性投放!BR$6:BR$85,卡牌属性!$DW492)</f>
        <v>1500</v>
      </c>
      <c r="EB492" s="14">
        <f t="shared" si="856"/>
        <v>1798</v>
      </c>
      <c r="EC492" s="14">
        <f t="shared" si="857"/>
        <v>1951</v>
      </c>
      <c r="ED492" s="14">
        <f t="shared" si="858"/>
        <v>2145</v>
      </c>
      <c r="EE492" s="14">
        <f t="shared" si="859"/>
        <v>2145</v>
      </c>
      <c r="EF492" s="14">
        <f t="shared" si="860"/>
        <v>2495</v>
      </c>
      <c r="EG492" s="14">
        <f t="shared" si="861"/>
        <v>577</v>
      </c>
      <c r="EH492" s="14">
        <f t="shared" si="862"/>
        <v>638</v>
      </c>
      <c r="EI492" s="14">
        <f t="shared" si="863"/>
        <v>638</v>
      </c>
      <c r="EJ492" s="14">
        <f t="shared" si="864"/>
        <v>689</v>
      </c>
      <c r="EK492" s="14">
        <f t="shared" si="865"/>
        <v>829</v>
      </c>
      <c r="EL492" s="14">
        <f t="shared" si="866"/>
        <v>11340</v>
      </c>
      <c r="EM492" s="14">
        <f t="shared" si="867"/>
        <v>12460</v>
      </c>
      <c r="EN492" s="14">
        <f t="shared" si="868"/>
        <v>12460</v>
      </c>
      <c r="EO492" s="14">
        <f t="shared" si="869"/>
        <v>13510</v>
      </c>
      <c r="EP492" s="14">
        <f t="shared" si="870"/>
        <v>16480</v>
      </c>
      <c r="EQ492" s="14">
        <f>INDEX(属性偏向!$T$4:$T$243,(卡牌属性!$DR492-1+EQ$3)*20+卡牌属性!$DV492)</f>
        <v>25</v>
      </c>
      <c r="ER492" s="14">
        <f>INDEX(属性偏向!$T$4:$T$243,(卡牌属性!$DR492-1+ER$3)*20+卡牌属性!$DV492)</f>
        <v>28</v>
      </c>
      <c r="ES492" s="14">
        <f>INDEX(属性偏向!$T$4:$T$243,(卡牌属性!$DR492-1+ES$3)*20+卡牌属性!$DV492)</f>
        <v>30</v>
      </c>
      <c r="ET492" s="14">
        <f>INDEX(属性偏向!$T$4:$T$243,(卡牌属性!$DR492-1+ET$3)*20+卡牌属性!$DV492)</f>
        <v>30</v>
      </c>
      <c r="EU492" s="14">
        <f>INDEX(属性偏向!$T$4:$T$243,(卡牌属性!$DR492-1+EU$3)*20+卡牌属性!$DV492)</f>
        <v>40</v>
      </c>
      <c r="EV492" s="14">
        <f>INDEX(属性偏向!$U$4:$U$243,(卡牌属性!$DS492-1+EV$3)*20+卡牌属性!$DV492)</f>
        <v>6</v>
      </c>
      <c r="EW492" s="14">
        <f>INDEX(属性偏向!$U$4:$U$243,(卡牌属性!$DS492-1+EW$3)*20+卡牌属性!$DV492)</f>
        <v>8</v>
      </c>
      <c r="EX492" s="14">
        <f>INDEX(属性偏向!$U$4:$U$243,(卡牌属性!$DS492-1+EX$3)*20+卡牌属性!$DV492)</f>
        <v>8</v>
      </c>
      <c r="EY492" s="14">
        <f>INDEX(属性偏向!$U$4:$U$243,(卡牌属性!$DS492-1+EY$3)*20+卡牌属性!$DV492)</f>
        <v>8</v>
      </c>
      <c r="EZ492" s="14">
        <f>INDEX(属性偏向!$U$4:$U$243,(卡牌属性!$DS492-1+EZ$3)*20+卡牌属性!$DV492)</f>
        <v>13</v>
      </c>
      <c r="FA492" s="14">
        <f>INDEX(属性偏向!$V$4:$V$243,(卡牌属性!$DT492-1+FA$3)*20+卡牌属性!$DV492)</f>
        <v>120</v>
      </c>
      <c r="FB492" s="14">
        <f>INDEX(属性偏向!$V$4:$V$243,(卡牌属性!$DT492-1+FB$3)*20+卡牌属性!$DV492)</f>
        <v>150</v>
      </c>
      <c r="FC492" s="14">
        <f>INDEX(属性偏向!$V$4:$V$243,(卡牌属性!$DT492-1+FC$3)*20+卡牌属性!$DV492)</f>
        <v>150</v>
      </c>
      <c r="FD492" s="14">
        <f>INDEX(属性偏向!$V$4:$V$243,(卡牌属性!$DT492-1+FD$3)*20+卡牌属性!$DV492)</f>
        <v>160</v>
      </c>
      <c r="FE492" s="14">
        <f>INDEX(属性偏向!$V$4:$V$243,(卡牌属性!$DT492-1+FE$3)*20+卡牌属性!$DV492)</f>
        <v>250</v>
      </c>
      <c r="FF492" s="14">
        <f>INDEX(属性投放!$BP$6:$BP$85,(卡牌属性!$DU492-2)*20+卡牌属性!$DV492)</f>
        <v>150</v>
      </c>
      <c r="FG492" s="14">
        <f>INDEX(属性投放!$BP$6:$BP$85,(卡牌属性!$DU492-2)*20+卡牌属性!$DV492)</f>
        <v>150</v>
      </c>
      <c r="FH492" s="14">
        <f>INDEX(属性投放!$BP$6:$BP$85,(卡牌属性!$DU492-2)*20+卡牌属性!$DV492)</f>
        <v>150</v>
      </c>
      <c r="FI492" s="14">
        <f>INDEX(属性投放!$BP$6:$BP$85,(卡牌属性!$DU492-2)*20+卡牌属性!$DV492)</f>
        <v>150</v>
      </c>
      <c r="FJ492" s="14">
        <f>INDEX(属性投放!$BP$6:$BP$85,(卡牌属性!$DU492-2)*20+卡牌属性!$DV492)</f>
        <v>150</v>
      </c>
      <c r="FK492" s="14">
        <f>INDEX(属性投放!$BQ$6:$BQ$85,(卡牌属性!$DU492-2)*20+卡牌属性!$DV492)</f>
        <v>75</v>
      </c>
      <c r="FL492" s="14">
        <f>INDEX(属性投放!$BQ$6:$BQ$85,(卡牌属性!$DU492-2)*20+卡牌属性!$DV492)</f>
        <v>75</v>
      </c>
      <c r="FM492" s="14">
        <f>INDEX(属性投放!$BQ$6:$BQ$85,(卡牌属性!$DU492-2)*20+卡牌属性!$DV492)</f>
        <v>75</v>
      </c>
      <c r="FN492" s="14">
        <f>INDEX(属性投放!$BQ$6:$BQ$85,(卡牌属性!$DU492-2)*20+卡牌属性!$DV492)</f>
        <v>75</v>
      </c>
      <c r="FO492" s="14">
        <f>INDEX(属性投放!$BQ$6:$BQ$85,(卡牌属性!$DU492-2)*20+卡牌属性!$DV492)</f>
        <v>75</v>
      </c>
      <c r="FP492" s="14">
        <f>INDEX(属性投放!$BR$6:$BR$85,(卡牌属性!$DU492-2)*20+卡牌属性!$DV492)</f>
        <v>1500</v>
      </c>
      <c r="FQ492" s="14">
        <f>INDEX(属性投放!$BR$6:$BR$85,(卡牌属性!$DU492-2)*20+卡牌属性!$DV492)</f>
        <v>1500</v>
      </c>
      <c r="FR492" s="14">
        <f>INDEX(属性投放!$BR$6:$BR$85,(卡牌属性!$DU492-2)*20+卡牌属性!$DV492)</f>
        <v>1500</v>
      </c>
      <c r="FS492" s="14">
        <f>INDEX(属性投放!$BR$6:$BR$85,(卡牌属性!$DU492-2)*20+卡牌属性!$DV492)</f>
        <v>1500</v>
      </c>
      <c r="FT492" s="14">
        <f>INDEX(属性投放!$BR$6:$BR$85,(卡牌属性!$DU492-2)*20+卡牌属性!$DV492)</f>
        <v>1500</v>
      </c>
    </row>
    <row r="493" spans="31:176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820"/>
        <v>25</v>
      </c>
      <c r="BW493" s="14">
        <f t="shared" si="821"/>
        <v>3</v>
      </c>
      <c r="BX493" s="14">
        <f t="shared" si="822"/>
        <v>1102026</v>
      </c>
      <c r="BY493" s="14" t="str">
        <f t="shared" si="823"/>
        <v>雷震子9突</v>
      </c>
      <c r="BZ493" s="25" t="s">
        <v>162</v>
      </c>
      <c r="CA493" s="14">
        <v>51</v>
      </c>
      <c r="CB493" s="14">
        <f t="shared" si="824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674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674</v>
      </c>
      <c r="CN493" s="14">
        <f>INDEX(属性投放!$BD$6:$BD$85,(BW493-2)*20+CB493)</f>
        <v>150</v>
      </c>
      <c r="CQ493" s="13">
        <v>489</v>
      </c>
      <c r="CR493" s="13">
        <f t="shared" si="826"/>
        <v>10</v>
      </c>
      <c r="CS493" s="13">
        <f t="shared" si="827"/>
        <v>21</v>
      </c>
      <c r="CT493" s="14">
        <f t="shared" si="828"/>
        <v>4</v>
      </c>
      <c r="CU493" s="14">
        <f t="shared" si="829"/>
        <v>1102010</v>
      </c>
      <c r="CV493" s="14" t="str">
        <f>INDEX($O$6:$O$36,CR493)&amp;"-"&amp;INDEX(属性投放!$AB$7:$AB$36,CX493)&amp;"-魂火-"&amp;CZ493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701</v>
      </c>
      <c r="CZ493" s="14">
        <f>INDEX(属性投放!$AM$7:$AM$58,CS493)</f>
        <v>3</v>
      </c>
      <c r="DA493" s="14">
        <f t="shared" si="825"/>
        <v>21</v>
      </c>
      <c r="DB493" s="14">
        <f>INDEX(属性投放!$AN$7:$AN$58,DA493)</f>
        <v>72</v>
      </c>
      <c r="DC493" s="14" t="s">
        <v>702</v>
      </c>
      <c r="DD493" s="14">
        <f>INDEX(属性投放!$BJ$6:$BJ$85,(CT493-2)*20+CX493)</f>
        <v>190</v>
      </c>
      <c r="DE493" s="14">
        <f>SUMIFS(DD$5:DD493,$CR$5:$CR493,"="&amp;$CR493)</f>
        <v>2210</v>
      </c>
      <c r="DF493" s="14" t="s">
        <v>703</v>
      </c>
      <c r="DG493" s="14">
        <f>INDEX(属性投放!$BK$6:$BK$85,(CT493-2)*20+CX493)</f>
        <v>95</v>
      </c>
      <c r="DH493" s="14">
        <f>SUMIFS(DG$5:DG493,$CR$5:$CR493,"="&amp;$CR493)</f>
        <v>1108</v>
      </c>
      <c r="DI493" s="14" t="s">
        <v>704</v>
      </c>
      <c r="DJ493" s="14">
        <f>INDEX(属性投放!$BL$6:$BL$85,(CT493-2)*20+CX493)</f>
        <v>1900</v>
      </c>
      <c r="DK493" s="14">
        <f>SUMIFS(DJ$5:DJ493,$CR$5:$CR493,"="&amp;$CR493)</f>
        <v>22100</v>
      </c>
      <c r="DP493" s="14">
        <f t="shared" si="833"/>
        <v>1102026</v>
      </c>
      <c r="DQ493" s="14" t="str">
        <f t="shared" si="834"/>
        <v>雷震子9突</v>
      </c>
      <c r="DR493" s="14">
        <f t="shared" si="835"/>
        <v>7</v>
      </c>
      <c r="DS493" s="14">
        <f t="shared" si="836"/>
        <v>4</v>
      </c>
      <c r="DT493" s="14">
        <f t="shared" si="837"/>
        <v>4</v>
      </c>
      <c r="DU493" s="14">
        <f t="shared" si="838"/>
        <v>3</v>
      </c>
      <c r="DV493" s="14">
        <f t="shared" si="839"/>
        <v>9</v>
      </c>
      <c r="DW493" s="14">
        <f t="shared" si="840"/>
        <v>29</v>
      </c>
      <c r="DX493" s="14">
        <f>INDEX(属性投放!$AW$6:$AW$85,(卡牌属性!DU493-2)*20+卡牌属性!DV493)</f>
        <v>8</v>
      </c>
      <c r="DY493" s="14">
        <f>INDEX(属性投放!BP$6:BP$85,卡牌属性!$DW493)</f>
        <v>200</v>
      </c>
      <c r="DZ493" s="14">
        <f>INDEX(属性投放!BQ$6:BQ$85,卡牌属性!$DW493)</f>
        <v>100</v>
      </c>
      <c r="EA493" s="14">
        <f>INDEX(属性投放!BR$6:BR$85,卡牌属性!$DW493)</f>
        <v>2000</v>
      </c>
      <c r="EB493" s="14">
        <f t="shared" si="856"/>
        <v>2073</v>
      </c>
      <c r="EC493" s="14">
        <f t="shared" si="857"/>
        <v>2241</v>
      </c>
      <c r="ED493" s="14">
        <f t="shared" si="858"/>
        <v>2445</v>
      </c>
      <c r="EE493" s="14">
        <f t="shared" si="859"/>
        <v>2445</v>
      </c>
      <c r="EF493" s="14">
        <f t="shared" si="860"/>
        <v>2845</v>
      </c>
      <c r="EG493" s="14">
        <f t="shared" si="861"/>
        <v>682</v>
      </c>
      <c r="EH493" s="14">
        <f t="shared" si="862"/>
        <v>753</v>
      </c>
      <c r="EI493" s="14">
        <f t="shared" si="863"/>
        <v>753</v>
      </c>
      <c r="EJ493" s="14">
        <f t="shared" si="864"/>
        <v>804</v>
      </c>
      <c r="EK493" s="14">
        <f t="shared" si="865"/>
        <v>969</v>
      </c>
      <c r="EL493" s="14">
        <f t="shared" si="866"/>
        <v>13440</v>
      </c>
      <c r="EM493" s="14">
        <f t="shared" si="867"/>
        <v>14710</v>
      </c>
      <c r="EN493" s="14">
        <f t="shared" si="868"/>
        <v>14710</v>
      </c>
      <c r="EO493" s="14">
        <f t="shared" si="869"/>
        <v>15810</v>
      </c>
      <c r="EP493" s="14">
        <f t="shared" si="870"/>
        <v>19230</v>
      </c>
      <c r="EQ493" s="14">
        <f>INDEX(属性偏向!$T$4:$T$243,(卡牌属性!$DR493-1+EQ$3)*20+卡牌属性!$DV493)</f>
        <v>25</v>
      </c>
      <c r="ER493" s="14">
        <f>INDEX(属性偏向!$T$4:$T$243,(卡牌属性!$DR493-1+ER$3)*20+卡牌属性!$DV493)</f>
        <v>28</v>
      </c>
      <c r="ES493" s="14">
        <f>INDEX(属性偏向!$T$4:$T$243,(卡牌属性!$DR493-1+ES$3)*20+卡牌属性!$DV493)</f>
        <v>30</v>
      </c>
      <c r="ET493" s="14">
        <f>INDEX(属性偏向!$T$4:$T$243,(卡牌属性!$DR493-1+ET$3)*20+卡牌属性!$DV493)</f>
        <v>30</v>
      </c>
      <c r="EU493" s="14">
        <f>INDEX(属性偏向!$T$4:$T$243,(卡牌属性!$DR493-1+EU$3)*20+卡牌属性!$DV493)</f>
        <v>40</v>
      </c>
      <c r="EV493" s="14">
        <f>INDEX(属性偏向!$U$4:$U$243,(卡牌属性!$DS493-1+EV$3)*20+卡牌属性!$DV493)</f>
        <v>6</v>
      </c>
      <c r="EW493" s="14">
        <f>INDEX(属性偏向!$U$4:$U$243,(卡牌属性!$DS493-1+EW$3)*20+卡牌属性!$DV493)</f>
        <v>8</v>
      </c>
      <c r="EX493" s="14">
        <f>INDEX(属性偏向!$U$4:$U$243,(卡牌属性!$DS493-1+EX$3)*20+卡牌属性!$DV493)</f>
        <v>8</v>
      </c>
      <c r="EY493" s="14">
        <f>INDEX(属性偏向!$U$4:$U$243,(卡牌属性!$DS493-1+EY$3)*20+卡牌属性!$DV493)</f>
        <v>8</v>
      </c>
      <c r="EZ493" s="14">
        <f>INDEX(属性偏向!$U$4:$U$243,(卡牌属性!$DS493-1+EZ$3)*20+卡牌属性!$DV493)</f>
        <v>13</v>
      </c>
      <c r="FA493" s="14">
        <f>INDEX(属性偏向!$V$4:$V$243,(卡牌属性!$DT493-1+FA$3)*20+卡牌属性!$DV493)</f>
        <v>120</v>
      </c>
      <c r="FB493" s="14">
        <f>INDEX(属性偏向!$V$4:$V$243,(卡牌属性!$DT493-1+FB$3)*20+卡牌属性!$DV493)</f>
        <v>150</v>
      </c>
      <c r="FC493" s="14">
        <f>INDEX(属性偏向!$V$4:$V$243,(卡牌属性!$DT493-1+FC$3)*20+卡牌属性!$DV493)</f>
        <v>150</v>
      </c>
      <c r="FD493" s="14">
        <f>INDEX(属性偏向!$V$4:$V$243,(卡牌属性!$DT493-1+FD$3)*20+卡牌属性!$DV493)</f>
        <v>160</v>
      </c>
      <c r="FE493" s="14">
        <f>INDEX(属性偏向!$V$4:$V$243,(卡牌属性!$DT493-1+FE$3)*20+卡牌属性!$DV493)</f>
        <v>250</v>
      </c>
      <c r="FF493" s="14">
        <f>INDEX(属性投放!$BP$6:$BP$85,(卡牌属性!$DU493-2)*20+卡牌属性!$DV493)</f>
        <v>200</v>
      </c>
      <c r="FG493" s="14">
        <f>INDEX(属性投放!$BP$6:$BP$85,(卡牌属性!$DU493-2)*20+卡牌属性!$DV493)</f>
        <v>200</v>
      </c>
      <c r="FH493" s="14">
        <f>INDEX(属性投放!$BP$6:$BP$85,(卡牌属性!$DU493-2)*20+卡牌属性!$DV493)</f>
        <v>200</v>
      </c>
      <c r="FI493" s="14">
        <f>INDEX(属性投放!$BP$6:$BP$85,(卡牌属性!$DU493-2)*20+卡牌属性!$DV493)</f>
        <v>200</v>
      </c>
      <c r="FJ493" s="14">
        <f>INDEX(属性投放!$BP$6:$BP$85,(卡牌属性!$DU493-2)*20+卡牌属性!$DV493)</f>
        <v>200</v>
      </c>
      <c r="FK493" s="14">
        <f>INDEX(属性投放!$BQ$6:$BQ$85,(卡牌属性!$DU493-2)*20+卡牌属性!$DV493)</f>
        <v>100</v>
      </c>
      <c r="FL493" s="14">
        <f>INDEX(属性投放!$BQ$6:$BQ$85,(卡牌属性!$DU493-2)*20+卡牌属性!$DV493)</f>
        <v>100</v>
      </c>
      <c r="FM493" s="14">
        <f>INDEX(属性投放!$BQ$6:$BQ$85,(卡牌属性!$DU493-2)*20+卡牌属性!$DV493)</f>
        <v>100</v>
      </c>
      <c r="FN493" s="14">
        <f>INDEX(属性投放!$BQ$6:$BQ$85,(卡牌属性!$DU493-2)*20+卡牌属性!$DV493)</f>
        <v>100</v>
      </c>
      <c r="FO493" s="14">
        <f>INDEX(属性投放!$BQ$6:$BQ$85,(卡牌属性!$DU493-2)*20+卡牌属性!$DV493)</f>
        <v>100</v>
      </c>
      <c r="FP493" s="14">
        <f>INDEX(属性投放!$BR$6:$BR$85,(卡牌属性!$DU493-2)*20+卡牌属性!$DV493)</f>
        <v>2000</v>
      </c>
      <c r="FQ493" s="14">
        <f>INDEX(属性投放!$BR$6:$BR$85,(卡牌属性!$DU493-2)*20+卡牌属性!$DV493)</f>
        <v>2000</v>
      </c>
      <c r="FR493" s="14">
        <f>INDEX(属性投放!$BR$6:$BR$85,(卡牌属性!$DU493-2)*20+卡牌属性!$DV493)</f>
        <v>2000</v>
      </c>
      <c r="FS493" s="14">
        <f>INDEX(属性投放!$BR$6:$BR$85,(卡牌属性!$DU493-2)*20+卡牌属性!$DV493)</f>
        <v>2000</v>
      </c>
      <c r="FT493" s="14">
        <f>INDEX(属性投放!$BR$6:$BR$85,(卡牌属性!$DU493-2)*20+卡牌属性!$DV493)</f>
        <v>2000</v>
      </c>
    </row>
    <row r="494" spans="31:176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820"/>
        <v>25</v>
      </c>
      <c r="BW494" s="14">
        <f t="shared" si="821"/>
        <v>3</v>
      </c>
      <c r="BX494" s="14">
        <f t="shared" si="822"/>
        <v>1102026</v>
      </c>
      <c r="BY494" s="14" t="str">
        <f t="shared" si="823"/>
        <v>雷震子10突</v>
      </c>
      <c r="BZ494" s="25" t="s">
        <v>162</v>
      </c>
      <c r="CA494" s="14">
        <v>52</v>
      </c>
      <c r="CB494" s="14">
        <f t="shared" si="824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674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674</v>
      </c>
      <c r="CN494" s="14">
        <f>INDEX(属性投放!$BD$6:$BD$85,(BW494-2)*20+CB494)</f>
        <v>200</v>
      </c>
      <c r="CQ494" s="13">
        <v>490</v>
      </c>
      <c r="CR494" s="13">
        <f t="shared" si="826"/>
        <v>10</v>
      </c>
      <c r="CS494" s="13">
        <f t="shared" si="827"/>
        <v>22</v>
      </c>
      <c r="CT494" s="14">
        <f t="shared" si="828"/>
        <v>4</v>
      </c>
      <c r="CU494" s="14">
        <f t="shared" si="829"/>
        <v>1102010</v>
      </c>
      <c r="CV494" s="14" t="str">
        <f>INDEX($O$6:$O$36,CR494)&amp;"-"&amp;INDEX(属性投放!$AB$7:$AB$36,CX494)&amp;"-魂火-"&amp;CZ494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701</v>
      </c>
      <c r="CZ494" s="14">
        <f>INDEX(属性投放!$AM$7:$AM$58,CS494)</f>
        <v>1</v>
      </c>
      <c r="DA494" s="14">
        <f t="shared" si="825"/>
        <v>22</v>
      </c>
      <c r="DB494" s="14">
        <f>INDEX(属性投放!$AN$7:$AN$58,DA494)</f>
        <v>75</v>
      </c>
      <c r="DC494" s="14" t="s">
        <v>702</v>
      </c>
      <c r="DD494" s="14">
        <f>INDEX(属性投放!$BJ$6:$BJ$85,(CT494-2)*20+CX494)</f>
        <v>250</v>
      </c>
      <c r="DE494" s="14">
        <f>SUMIFS(DD$5:DD494,$CR$5:$CR494,"="&amp;$CR494)</f>
        <v>2460</v>
      </c>
      <c r="DF494" s="14" t="s">
        <v>703</v>
      </c>
      <c r="DG494" s="14">
        <f>INDEX(属性投放!$BK$6:$BK$85,(CT494-2)*20+CX494)</f>
        <v>125</v>
      </c>
      <c r="DH494" s="14">
        <f>SUMIFS(DG$5:DG494,$CR$5:$CR494,"="&amp;$CR494)</f>
        <v>1233</v>
      </c>
      <c r="DI494" s="14" t="s">
        <v>704</v>
      </c>
      <c r="DJ494" s="14">
        <f>INDEX(属性投放!$BL$6:$BL$85,(CT494-2)*20+CX494)</f>
        <v>2500</v>
      </c>
      <c r="DK494" s="14">
        <f>SUMIFS(DJ$5:DJ494,$CR$5:$CR494,"="&amp;$CR494)</f>
        <v>24600</v>
      </c>
      <c r="DP494" s="14">
        <f t="shared" si="833"/>
        <v>1102026</v>
      </c>
      <c r="DQ494" s="14" t="str">
        <f t="shared" si="834"/>
        <v>雷震子10突</v>
      </c>
      <c r="DR494" s="14">
        <f t="shared" si="835"/>
        <v>7</v>
      </c>
      <c r="DS494" s="14">
        <f t="shared" si="836"/>
        <v>4</v>
      </c>
      <c r="DT494" s="14">
        <f t="shared" si="837"/>
        <v>4</v>
      </c>
      <c r="DU494" s="14">
        <f t="shared" si="838"/>
        <v>3</v>
      </c>
      <c r="DV494" s="14">
        <f t="shared" si="839"/>
        <v>10</v>
      </c>
      <c r="DW494" s="14">
        <f t="shared" si="840"/>
        <v>30</v>
      </c>
      <c r="DX494" s="14">
        <f>INDEX(属性投放!$AW$6:$AW$85,(卡牌属性!DU494-2)*20+卡牌属性!DV494)</f>
        <v>7</v>
      </c>
      <c r="DY494" s="14">
        <f>INDEX(属性投放!BP$6:BP$85,卡牌属性!$DW494)</f>
        <v>225</v>
      </c>
      <c r="DZ494" s="14">
        <f>INDEX(属性投放!BQ$6:BQ$85,卡牌属性!$DW494)</f>
        <v>113</v>
      </c>
      <c r="EA494" s="14">
        <f>INDEX(属性投放!BR$6:BR$85,卡牌属性!$DW494)</f>
        <v>2250</v>
      </c>
      <c r="EB494" s="14">
        <f t="shared" si="856"/>
        <v>2473</v>
      </c>
      <c r="EC494" s="14">
        <f t="shared" si="857"/>
        <v>2665</v>
      </c>
      <c r="ED494" s="14">
        <f t="shared" si="858"/>
        <v>2885</v>
      </c>
      <c r="EE494" s="14">
        <f t="shared" si="859"/>
        <v>2885</v>
      </c>
      <c r="EF494" s="14">
        <f t="shared" si="860"/>
        <v>3365</v>
      </c>
      <c r="EG494" s="14">
        <f t="shared" si="861"/>
        <v>830</v>
      </c>
      <c r="EH494" s="14">
        <f t="shared" si="862"/>
        <v>917</v>
      </c>
      <c r="EI494" s="14">
        <f t="shared" si="863"/>
        <v>917</v>
      </c>
      <c r="EJ494" s="14">
        <f t="shared" si="864"/>
        <v>968</v>
      </c>
      <c r="EK494" s="14">
        <f t="shared" si="865"/>
        <v>1173</v>
      </c>
      <c r="EL494" s="14">
        <f t="shared" si="866"/>
        <v>16400</v>
      </c>
      <c r="EM494" s="14">
        <f t="shared" si="867"/>
        <v>17910</v>
      </c>
      <c r="EN494" s="14">
        <f t="shared" si="868"/>
        <v>17910</v>
      </c>
      <c r="EO494" s="14">
        <f t="shared" si="869"/>
        <v>19090</v>
      </c>
      <c r="EP494" s="14">
        <f t="shared" si="870"/>
        <v>23230</v>
      </c>
      <c r="EQ494" s="14">
        <f>INDEX(属性偏向!$T$4:$T$243,(卡牌属性!$DR494-1+EQ$3)*20+卡牌属性!$DV494)</f>
        <v>30</v>
      </c>
      <c r="ER494" s="14">
        <f>INDEX(属性偏向!$T$4:$T$243,(卡牌属性!$DR494-1+ER$3)*20+卡牌属性!$DV494)</f>
        <v>35</v>
      </c>
      <c r="ES494" s="14">
        <f>INDEX(属性偏向!$T$4:$T$243,(卡牌属性!$DR494-1+ES$3)*20+卡牌属性!$DV494)</f>
        <v>40</v>
      </c>
      <c r="ET494" s="14">
        <f>INDEX(属性偏向!$T$4:$T$243,(卡牌属性!$DR494-1+ET$3)*20+卡牌属性!$DV494)</f>
        <v>40</v>
      </c>
      <c r="EU494" s="14">
        <f>INDEX(属性偏向!$T$4:$T$243,(卡牌属性!$DR494-1+EU$3)*20+卡牌属性!$DV494)</f>
        <v>50</v>
      </c>
      <c r="EV494" s="14">
        <f>INDEX(属性偏向!$U$4:$U$243,(卡牌属性!$DS494-1+EV$3)*20+卡牌属性!$DV494)</f>
        <v>8</v>
      </c>
      <c r="EW494" s="14">
        <f>INDEX(属性偏向!$U$4:$U$243,(卡牌属性!$DS494-1+EW$3)*20+卡牌属性!$DV494)</f>
        <v>10</v>
      </c>
      <c r="EX494" s="14">
        <f>INDEX(属性偏向!$U$4:$U$243,(卡牌属性!$DS494-1+EX$3)*20+卡牌属性!$DV494)</f>
        <v>10</v>
      </c>
      <c r="EY494" s="14">
        <f>INDEX(属性偏向!$U$4:$U$243,(卡牌属性!$DS494-1+EY$3)*20+卡牌属性!$DV494)</f>
        <v>11</v>
      </c>
      <c r="EZ494" s="14">
        <f>INDEX(属性偏向!$U$4:$U$243,(卡牌属性!$DS494-1+EZ$3)*20+卡牌属性!$DV494)</f>
        <v>15</v>
      </c>
      <c r="FA494" s="14">
        <f>INDEX(属性偏向!$V$4:$V$243,(卡牌属性!$DT494-1+FA$3)*20+卡牌属性!$DV494)</f>
        <v>150</v>
      </c>
      <c r="FB494" s="14">
        <f>INDEX(属性偏向!$V$4:$V$243,(卡牌属性!$DT494-1+FB$3)*20+卡牌属性!$DV494)</f>
        <v>200</v>
      </c>
      <c r="FC494" s="14">
        <f>INDEX(属性偏向!$V$4:$V$243,(卡牌属性!$DT494-1+FC$3)*20+卡牌属性!$DV494)</f>
        <v>200</v>
      </c>
      <c r="FD494" s="14">
        <f>INDEX(属性偏向!$V$4:$V$243,(卡牌属性!$DT494-1+FD$3)*20+卡牌属性!$DV494)</f>
        <v>210</v>
      </c>
      <c r="FE494" s="14">
        <f>INDEX(属性偏向!$V$4:$V$243,(卡牌属性!$DT494-1+FE$3)*20+卡牌属性!$DV494)</f>
        <v>300</v>
      </c>
      <c r="FF494" s="14">
        <f>INDEX(属性投放!$BP$6:$BP$85,(卡牌属性!$DU494-2)*20+卡牌属性!$DV494)</f>
        <v>225</v>
      </c>
      <c r="FG494" s="14">
        <f>INDEX(属性投放!$BP$6:$BP$85,(卡牌属性!$DU494-2)*20+卡牌属性!$DV494)</f>
        <v>225</v>
      </c>
      <c r="FH494" s="14">
        <f>INDEX(属性投放!$BP$6:$BP$85,(卡牌属性!$DU494-2)*20+卡牌属性!$DV494)</f>
        <v>225</v>
      </c>
      <c r="FI494" s="14">
        <f>INDEX(属性投放!$BP$6:$BP$85,(卡牌属性!$DU494-2)*20+卡牌属性!$DV494)</f>
        <v>225</v>
      </c>
      <c r="FJ494" s="14">
        <f>INDEX(属性投放!$BP$6:$BP$85,(卡牌属性!$DU494-2)*20+卡牌属性!$DV494)</f>
        <v>225</v>
      </c>
      <c r="FK494" s="14">
        <f>INDEX(属性投放!$BQ$6:$BQ$85,(卡牌属性!$DU494-2)*20+卡牌属性!$DV494)</f>
        <v>113</v>
      </c>
      <c r="FL494" s="14">
        <f>INDEX(属性投放!$BQ$6:$BQ$85,(卡牌属性!$DU494-2)*20+卡牌属性!$DV494)</f>
        <v>113</v>
      </c>
      <c r="FM494" s="14">
        <f>INDEX(属性投放!$BQ$6:$BQ$85,(卡牌属性!$DU494-2)*20+卡牌属性!$DV494)</f>
        <v>113</v>
      </c>
      <c r="FN494" s="14">
        <f>INDEX(属性投放!$BQ$6:$BQ$85,(卡牌属性!$DU494-2)*20+卡牌属性!$DV494)</f>
        <v>113</v>
      </c>
      <c r="FO494" s="14">
        <f>INDEX(属性投放!$BQ$6:$BQ$85,(卡牌属性!$DU494-2)*20+卡牌属性!$DV494)</f>
        <v>113</v>
      </c>
      <c r="FP494" s="14">
        <f>INDEX(属性投放!$BR$6:$BR$85,(卡牌属性!$DU494-2)*20+卡牌属性!$DV494)</f>
        <v>2250</v>
      </c>
      <c r="FQ494" s="14">
        <f>INDEX(属性投放!$BR$6:$BR$85,(卡牌属性!$DU494-2)*20+卡牌属性!$DV494)</f>
        <v>2250</v>
      </c>
      <c r="FR494" s="14">
        <f>INDEX(属性投放!$BR$6:$BR$85,(卡牌属性!$DU494-2)*20+卡牌属性!$DV494)</f>
        <v>2250</v>
      </c>
      <c r="FS494" s="14">
        <f>INDEX(属性投放!$BR$6:$BR$85,(卡牌属性!$DU494-2)*20+卡牌属性!$DV494)</f>
        <v>2250</v>
      </c>
      <c r="FT494" s="14">
        <f>INDEX(属性投放!$BR$6:$BR$85,(卡牌属性!$DU494-2)*20+卡牌属性!$DV494)</f>
        <v>2250</v>
      </c>
    </row>
    <row r="495" spans="31:176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820"/>
        <v>25</v>
      </c>
      <c r="BW495" s="14">
        <f t="shared" si="821"/>
        <v>3</v>
      </c>
      <c r="BX495" s="14">
        <f t="shared" si="822"/>
        <v>1102026</v>
      </c>
      <c r="BY495" s="14" t="str">
        <f t="shared" si="823"/>
        <v>雷震子11突</v>
      </c>
      <c r="BZ495" s="25" t="s">
        <v>162</v>
      </c>
      <c r="CA495" s="14">
        <v>53</v>
      </c>
      <c r="CB495" s="14">
        <f t="shared" si="824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674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674</v>
      </c>
      <c r="CN495" s="14">
        <f>INDEX(属性投放!$BD$6:$BD$85,(BW495-2)*20+CB495)</f>
        <v>200</v>
      </c>
      <c r="CQ495" s="13">
        <v>491</v>
      </c>
      <c r="CR495" s="13">
        <f t="shared" si="826"/>
        <v>10</v>
      </c>
      <c r="CS495" s="13">
        <f t="shared" si="827"/>
        <v>23</v>
      </c>
      <c r="CT495" s="14">
        <f t="shared" si="828"/>
        <v>4</v>
      </c>
      <c r="CU495" s="14">
        <f t="shared" si="829"/>
        <v>1102010</v>
      </c>
      <c r="CV495" s="14" t="str">
        <f>INDEX($O$6:$O$36,CR495)&amp;"-"&amp;INDEX(属性投放!$AB$7:$AB$36,CX495)&amp;"-魂火-"&amp;CZ495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701</v>
      </c>
      <c r="CZ495" s="14">
        <f>INDEX(属性投放!$AM$7:$AM$58,CS495)</f>
        <v>2</v>
      </c>
      <c r="DA495" s="14">
        <f t="shared" si="825"/>
        <v>23</v>
      </c>
      <c r="DB495" s="14">
        <f>INDEX(属性投放!$AN$7:$AN$58,DA495)</f>
        <v>77</v>
      </c>
      <c r="DC495" s="14" t="s">
        <v>702</v>
      </c>
      <c r="DD495" s="14">
        <f>INDEX(属性投放!$BJ$6:$BJ$85,(CT495-2)*20+CX495)</f>
        <v>250</v>
      </c>
      <c r="DE495" s="14">
        <f>SUMIFS(DD$5:DD495,$CR$5:$CR495,"="&amp;$CR495)</f>
        <v>2710</v>
      </c>
      <c r="DF495" s="14" t="s">
        <v>703</v>
      </c>
      <c r="DG495" s="14">
        <f>INDEX(属性投放!$BK$6:$BK$85,(CT495-2)*20+CX495)</f>
        <v>125</v>
      </c>
      <c r="DH495" s="14">
        <f>SUMIFS(DG$5:DG495,$CR$5:$CR495,"="&amp;$CR495)</f>
        <v>1358</v>
      </c>
      <c r="DI495" s="14" t="s">
        <v>704</v>
      </c>
      <c r="DJ495" s="14">
        <f>INDEX(属性投放!$BL$6:$BL$85,(CT495-2)*20+CX495)</f>
        <v>2500</v>
      </c>
      <c r="DK495" s="14">
        <f>SUMIFS(DJ$5:DJ495,$CR$5:$CR495,"="&amp;$CR495)</f>
        <v>27100</v>
      </c>
      <c r="DP495" s="14">
        <f t="shared" si="833"/>
        <v>1102026</v>
      </c>
      <c r="DQ495" s="14" t="str">
        <f t="shared" si="834"/>
        <v>雷震子11突</v>
      </c>
      <c r="DR495" s="14">
        <f t="shared" si="835"/>
        <v>7</v>
      </c>
      <c r="DS495" s="14">
        <f t="shared" si="836"/>
        <v>4</v>
      </c>
      <c r="DT495" s="14">
        <f t="shared" si="837"/>
        <v>4</v>
      </c>
      <c r="DU495" s="14">
        <f t="shared" si="838"/>
        <v>3</v>
      </c>
      <c r="DV495" s="14">
        <f t="shared" si="839"/>
        <v>11</v>
      </c>
      <c r="DW495" s="14">
        <f t="shared" si="840"/>
        <v>31</v>
      </c>
      <c r="DX495" s="14">
        <f>INDEX(属性投放!$AW$6:$AW$85,(卡牌属性!DU495-2)*20+卡牌属性!DV495)</f>
        <v>8</v>
      </c>
      <c r="DY495" s="14">
        <f>INDEX(属性投放!BP$6:BP$85,卡牌属性!$DW495)</f>
        <v>280</v>
      </c>
      <c r="DZ495" s="14">
        <f>INDEX(属性投放!BQ$6:BQ$85,卡牌属性!$DW495)</f>
        <v>140</v>
      </c>
      <c r="EA495" s="14">
        <f>INDEX(属性投放!BR$6:BR$85,卡牌属性!$DW495)</f>
        <v>2800</v>
      </c>
      <c r="EB495" s="14">
        <f t="shared" si="856"/>
        <v>2908</v>
      </c>
      <c r="EC495" s="14">
        <f t="shared" si="857"/>
        <v>3135</v>
      </c>
      <c r="ED495" s="14">
        <f t="shared" si="858"/>
        <v>3390</v>
      </c>
      <c r="EE495" s="14">
        <f t="shared" si="859"/>
        <v>3390</v>
      </c>
      <c r="EF495" s="14">
        <f t="shared" si="860"/>
        <v>3940</v>
      </c>
      <c r="EG495" s="14">
        <f t="shared" si="861"/>
        <v>999</v>
      </c>
      <c r="EH495" s="14">
        <f t="shared" si="862"/>
        <v>1100</v>
      </c>
      <c r="EI495" s="14">
        <f t="shared" si="863"/>
        <v>1100</v>
      </c>
      <c r="EJ495" s="14">
        <f t="shared" si="864"/>
        <v>1158</v>
      </c>
      <c r="EK495" s="14">
        <f t="shared" si="865"/>
        <v>1391</v>
      </c>
      <c r="EL495" s="14">
        <f t="shared" si="866"/>
        <v>19700</v>
      </c>
      <c r="EM495" s="14">
        <f t="shared" si="867"/>
        <v>21560</v>
      </c>
      <c r="EN495" s="14">
        <f t="shared" si="868"/>
        <v>21560</v>
      </c>
      <c r="EO495" s="14">
        <f t="shared" si="869"/>
        <v>22810</v>
      </c>
      <c r="EP495" s="14">
        <f t="shared" si="870"/>
        <v>27580</v>
      </c>
      <c r="EQ495" s="14">
        <f>INDEX(属性偏向!$T$4:$T$243,(卡牌属性!$DR495-1+EQ$3)*20+卡牌属性!$DV495)</f>
        <v>30</v>
      </c>
      <c r="ER495" s="14">
        <f>INDEX(属性偏向!$T$4:$T$243,(卡牌属性!$DR495-1+ER$3)*20+卡牌属性!$DV495)</f>
        <v>35</v>
      </c>
      <c r="ES495" s="14">
        <f>INDEX(属性偏向!$T$4:$T$243,(卡牌属性!$DR495-1+ES$3)*20+卡牌属性!$DV495)</f>
        <v>40</v>
      </c>
      <c r="ET495" s="14">
        <f>INDEX(属性偏向!$T$4:$T$243,(卡牌属性!$DR495-1+ET$3)*20+卡牌属性!$DV495)</f>
        <v>40</v>
      </c>
      <c r="EU495" s="14">
        <f>INDEX(属性偏向!$T$4:$T$243,(卡牌属性!$DR495-1+EU$3)*20+卡牌属性!$DV495)</f>
        <v>50</v>
      </c>
      <c r="EV495" s="14">
        <f>INDEX(属性偏向!$U$4:$U$243,(卡牌属性!$DS495-1+EV$3)*20+卡牌属性!$DV495)</f>
        <v>8</v>
      </c>
      <c r="EW495" s="14">
        <f>INDEX(属性偏向!$U$4:$U$243,(卡牌属性!$DS495-1+EW$3)*20+卡牌属性!$DV495)</f>
        <v>10</v>
      </c>
      <c r="EX495" s="14">
        <f>INDEX(属性偏向!$U$4:$U$243,(卡牌属性!$DS495-1+EX$3)*20+卡牌属性!$DV495)</f>
        <v>10</v>
      </c>
      <c r="EY495" s="14">
        <f>INDEX(属性偏向!$U$4:$U$243,(卡牌属性!$DS495-1+EY$3)*20+卡牌属性!$DV495)</f>
        <v>11</v>
      </c>
      <c r="EZ495" s="14">
        <f>INDEX(属性偏向!$U$4:$U$243,(卡牌属性!$DS495-1+EZ$3)*20+卡牌属性!$DV495)</f>
        <v>15</v>
      </c>
      <c r="FA495" s="14">
        <f>INDEX(属性偏向!$V$4:$V$243,(卡牌属性!$DT495-1+FA$3)*20+卡牌属性!$DV495)</f>
        <v>150</v>
      </c>
      <c r="FB495" s="14">
        <f>INDEX(属性偏向!$V$4:$V$243,(卡牌属性!$DT495-1+FB$3)*20+卡牌属性!$DV495)</f>
        <v>200</v>
      </c>
      <c r="FC495" s="14">
        <f>INDEX(属性偏向!$V$4:$V$243,(卡牌属性!$DT495-1+FC$3)*20+卡牌属性!$DV495)</f>
        <v>200</v>
      </c>
      <c r="FD495" s="14">
        <f>INDEX(属性偏向!$V$4:$V$243,(卡牌属性!$DT495-1+FD$3)*20+卡牌属性!$DV495)</f>
        <v>210</v>
      </c>
      <c r="FE495" s="14">
        <f>INDEX(属性偏向!$V$4:$V$243,(卡牌属性!$DT495-1+FE$3)*20+卡牌属性!$DV495)</f>
        <v>300</v>
      </c>
      <c r="FF495" s="14">
        <f>INDEX(属性投放!$BP$6:$BP$85,(卡牌属性!$DU495-2)*20+卡牌属性!$DV495)</f>
        <v>280</v>
      </c>
      <c r="FG495" s="14">
        <f>INDEX(属性投放!$BP$6:$BP$85,(卡牌属性!$DU495-2)*20+卡牌属性!$DV495)</f>
        <v>280</v>
      </c>
      <c r="FH495" s="14">
        <f>INDEX(属性投放!$BP$6:$BP$85,(卡牌属性!$DU495-2)*20+卡牌属性!$DV495)</f>
        <v>280</v>
      </c>
      <c r="FI495" s="14">
        <f>INDEX(属性投放!$BP$6:$BP$85,(卡牌属性!$DU495-2)*20+卡牌属性!$DV495)</f>
        <v>280</v>
      </c>
      <c r="FJ495" s="14">
        <f>INDEX(属性投放!$BP$6:$BP$85,(卡牌属性!$DU495-2)*20+卡牌属性!$DV495)</f>
        <v>280</v>
      </c>
      <c r="FK495" s="14">
        <f>INDEX(属性投放!$BQ$6:$BQ$85,(卡牌属性!$DU495-2)*20+卡牌属性!$DV495)</f>
        <v>140</v>
      </c>
      <c r="FL495" s="14">
        <f>INDEX(属性投放!$BQ$6:$BQ$85,(卡牌属性!$DU495-2)*20+卡牌属性!$DV495)</f>
        <v>140</v>
      </c>
      <c r="FM495" s="14">
        <f>INDEX(属性投放!$BQ$6:$BQ$85,(卡牌属性!$DU495-2)*20+卡牌属性!$DV495)</f>
        <v>140</v>
      </c>
      <c r="FN495" s="14">
        <f>INDEX(属性投放!$BQ$6:$BQ$85,(卡牌属性!$DU495-2)*20+卡牌属性!$DV495)</f>
        <v>140</v>
      </c>
      <c r="FO495" s="14">
        <f>INDEX(属性投放!$BQ$6:$BQ$85,(卡牌属性!$DU495-2)*20+卡牌属性!$DV495)</f>
        <v>140</v>
      </c>
      <c r="FP495" s="14">
        <f>INDEX(属性投放!$BR$6:$BR$85,(卡牌属性!$DU495-2)*20+卡牌属性!$DV495)</f>
        <v>2800</v>
      </c>
      <c r="FQ495" s="14">
        <f>INDEX(属性投放!$BR$6:$BR$85,(卡牌属性!$DU495-2)*20+卡牌属性!$DV495)</f>
        <v>2800</v>
      </c>
      <c r="FR495" s="14">
        <f>INDEX(属性投放!$BR$6:$BR$85,(卡牌属性!$DU495-2)*20+卡牌属性!$DV495)</f>
        <v>2800</v>
      </c>
      <c r="FS495" s="14">
        <f>INDEX(属性投放!$BR$6:$BR$85,(卡牌属性!$DU495-2)*20+卡牌属性!$DV495)</f>
        <v>2800</v>
      </c>
      <c r="FT495" s="14">
        <f>INDEX(属性投放!$BR$6:$BR$85,(卡牌属性!$DU495-2)*20+卡牌属性!$DV495)</f>
        <v>2800</v>
      </c>
    </row>
    <row r="496" spans="31:176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820"/>
        <v>25</v>
      </c>
      <c r="BW496" s="14">
        <f t="shared" si="821"/>
        <v>3</v>
      </c>
      <c r="BX496" s="14">
        <f t="shared" si="822"/>
        <v>1102026</v>
      </c>
      <c r="BY496" s="14" t="str">
        <f t="shared" si="823"/>
        <v>雷震子12突</v>
      </c>
      <c r="BZ496" s="25" t="s">
        <v>162</v>
      </c>
      <c r="CA496" s="14">
        <v>54</v>
      </c>
      <c r="CB496" s="14">
        <f t="shared" si="824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674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674</v>
      </c>
      <c r="CN496" s="14">
        <f>INDEX(属性投放!$BD$6:$BD$85,(BW496-2)*20+CB496)</f>
        <v>200</v>
      </c>
      <c r="CQ496" s="13">
        <v>492</v>
      </c>
      <c r="CR496" s="13">
        <f t="shared" si="826"/>
        <v>10</v>
      </c>
      <c r="CS496" s="13">
        <f t="shared" si="827"/>
        <v>24</v>
      </c>
      <c r="CT496" s="14">
        <f t="shared" si="828"/>
        <v>4</v>
      </c>
      <c r="CU496" s="14">
        <f t="shared" si="829"/>
        <v>1102010</v>
      </c>
      <c r="CV496" s="14" t="str">
        <f>INDEX($O$6:$O$36,CR496)&amp;"-"&amp;INDEX(属性投放!$AB$7:$AB$36,CX496)&amp;"-魂火-"&amp;CZ496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701</v>
      </c>
      <c r="CZ496" s="14">
        <f>INDEX(属性投放!$AM$7:$AM$58,CS496)</f>
        <v>3</v>
      </c>
      <c r="DA496" s="14">
        <f t="shared" si="825"/>
        <v>24</v>
      </c>
      <c r="DB496" s="14">
        <f>INDEX(属性投放!$AN$7:$AN$58,DA496)</f>
        <v>80</v>
      </c>
      <c r="DC496" s="14" t="s">
        <v>702</v>
      </c>
      <c r="DD496" s="14">
        <f>INDEX(属性投放!$BJ$6:$BJ$85,(CT496-2)*20+CX496)</f>
        <v>250</v>
      </c>
      <c r="DE496" s="14">
        <f>SUMIFS(DD$5:DD496,$CR$5:$CR496,"="&amp;$CR496)</f>
        <v>2960</v>
      </c>
      <c r="DF496" s="14" t="s">
        <v>703</v>
      </c>
      <c r="DG496" s="14">
        <f>INDEX(属性投放!$BK$6:$BK$85,(CT496-2)*20+CX496)</f>
        <v>125</v>
      </c>
      <c r="DH496" s="14">
        <f>SUMIFS(DG$5:DG496,$CR$5:$CR496,"="&amp;$CR496)</f>
        <v>1483</v>
      </c>
      <c r="DI496" s="14" t="s">
        <v>704</v>
      </c>
      <c r="DJ496" s="14">
        <f>INDEX(属性投放!$BL$6:$BL$85,(CT496-2)*20+CX496)</f>
        <v>2500</v>
      </c>
      <c r="DK496" s="14">
        <f>SUMIFS(DJ$5:DJ496,$CR$5:$CR496,"="&amp;$CR496)</f>
        <v>29600</v>
      </c>
      <c r="DP496" s="14">
        <f t="shared" si="833"/>
        <v>1102026</v>
      </c>
      <c r="DQ496" s="14" t="str">
        <f t="shared" si="834"/>
        <v>雷震子12突</v>
      </c>
      <c r="DR496" s="14">
        <f t="shared" si="835"/>
        <v>7</v>
      </c>
      <c r="DS496" s="14">
        <f t="shared" si="836"/>
        <v>4</v>
      </c>
      <c r="DT496" s="14">
        <f t="shared" si="837"/>
        <v>4</v>
      </c>
      <c r="DU496" s="14">
        <f t="shared" si="838"/>
        <v>3</v>
      </c>
      <c r="DV496" s="14">
        <f t="shared" si="839"/>
        <v>12</v>
      </c>
      <c r="DW496" s="14">
        <f t="shared" si="840"/>
        <v>32</v>
      </c>
      <c r="DX496" s="14">
        <f>INDEX(属性投放!$AW$6:$AW$85,(卡牌属性!DU496-2)*20+卡牌属性!DV496)</f>
        <v>7</v>
      </c>
      <c r="DY496" s="14">
        <f>INDEX(属性投放!BP$6:BP$85,卡牌属性!$DW496)</f>
        <v>500</v>
      </c>
      <c r="DZ496" s="14">
        <f>INDEX(属性投放!BQ$6:BQ$85,卡牌属性!$DW496)</f>
        <v>250</v>
      </c>
      <c r="EA496" s="14">
        <f>INDEX(属性投放!BR$6:BR$85,卡牌属性!$DW496)</f>
        <v>5000</v>
      </c>
      <c r="EB496" s="14">
        <f t="shared" si="856"/>
        <v>3428</v>
      </c>
      <c r="EC496" s="14">
        <f t="shared" si="857"/>
        <v>3695</v>
      </c>
      <c r="ED496" s="14">
        <f t="shared" si="858"/>
        <v>3990</v>
      </c>
      <c r="EE496" s="14">
        <f t="shared" si="859"/>
        <v>3990</v>
      </c>
      <c r="EF496" s="14">
        <f t="shared" si="860"/>
        <v>4620</v>
      </c>
      <c r="EG496" s="14">
        <f t="shared" si="861"/>
        <v>1203</v>
      </c>
      <c r="EH496" s="14">
        <f t="shared" si="862"/>
        <v>1320</v>
      </c>
      <c r="EI496" s="14">
        <f t="shared" si="863"/>
        <v>1320</v>
      </c>
      <c r="EJ496" s="14">
        <f t="shared" si="864"/>
        <v>1386</v>
      </c>
      <c r="EK496" s="14">
        <f t="shared" si="865"/>
        <v>1651</v>
      </c>
      <c r="EL496" s="14">
        <f t="shared" si="866"/>
        <v>23700</v>
      </c>
      <c r="EM496" s="14">
        <f t="shared" si="867"/>
        <v>25960</v>
      </c>
      <c r="EN496" s="14">
        <f t="shared" si="868"/>
        <v>25960</v>
      </c>
      <c r="EO496" s="14">
        <f t="shared" si="869"/>
        <v>27290</v>
      </c>
      <c r="EP496" s="14">
        <f t="shared" si="870"/>
        <v>32780</v>
      </c>
      <c r="EQ496" s="14">
        <f>INDEX(属性偏向!$T$4:$T$243,(卡牌属性!$DR496-1+EQ$3)*20+卡牌属性!$DV496)</f>
        <v>30</v>
      </c>
      <c r="ER496" s="14">
        <f>INDEX(属性偏向!$T$4:$T$243,(卡牌属性!$DR496-1+ER$3)*20+卡牌属性!$DV496)</f>
        <v>35</v>
      </c>
      <c r="ES496" s="14">
        <f>INDEX(属性偏向!$T$4:$T$243,(卡牌属性!$DR496-1+ES$3)*20+卡牌属性!$DV496)</f>
        <v>40</v>
      </c>
      <c r="ET496" s="14">
        <f>INDEX(属性偏向!$T$4:$T$243,(卡牌属性!$DR496-1+ET$3)*20+卡牌属性!$DV496)</f>
        <v>40</v>
      </c>
      <c r="EU496" s="14">
        <f>INDEX(属性偏向!$T$4:$T$243,(卡牌属性!$DR496-1+EU$3)*20+卡牌属性!$DV496)</f>
        <v>50</v>
      </c>
      <c r="EV496" s="14">
        <f>INDEX(属性偏向!$U$4:$U$243,(卡牌属性!$DS496-1+EV$3)*20+卡牌属性!$DV496)</f>
        <v>8</v>
      </c>
      <c r="EW496" s="14">
        <f>INDEX(属性偏向!$U$4:$U$243,(卡牌属性!$DS496-1+EW$3)*20+卡牌属性!$DV496)</f>
        <v>10</v>
      </c>
      <c r="EX496" s="14">
        <f>INDEX(属性偏向!$U$4:$U$243,(卡牌属性!$DS496-1+EX$3)*20+卡牌属性!$DV496)</f>
        <v>10</v>
      </c>
      <c r="EY496" s="14">
        <f>INDEX(属性偏向!$U$4:$U$243,(卡牌属性!$DS496-1+EY$3)*20+卡牌属性!$DV496)</f>
        <v>11</v>
      </c>
      <c r="EZ496" s="14">
        <f>INDEX(属性偏向!$U$4:$U$243,(卡牌属性!$DS496-1+EZ$3)*20+卡牌属性!$DV496)</f>
        <v>15</v>
      </c>
      <c r="FA496" s="14">
        <f>INDEX(属性偏向!$V$4:$V$243,(卡牌属性!$DT496-1+FA$3)*20+卡牌属性!$DV496)</f>
        <v>150</v>
      </c>
      <c r="FB496" s="14">
        <f>INDEX(属性偏向!$V$4:$V$243,(卡牌属性!$DT496-1+FB$3)*20+卡牌属性!$DV496)</f>
        <v>200</v>
      </c>
      <c r="FC496" s="14">
        <f>INDEX(属性偏向!$V$4:$V$243,(卡牌属性!$DT496-1+FC$3)*20+卡牌属性!$DV496)</f>
        <v>200</v>
      </c>
      <c r="FD496" s="14">
        <f>INDEX(属性偏向!$V$4:$V$243,(卡牌属性!$DT496-1+FD$3)*20+卡牌属性!$DV496)</f>
        <v>210</v>
      </c>
      <c r="FE496" s="14">
        <f>INDEX(属性偏向!$V$4:$V$243,(卡牌属性!$DT496-1+FE$3)*20+卡牌属性!$DV496)</f>
        <v>300</v>
      </c>
      <c r="FF496" s="14">
        <f>INDEX(属性投放!$BP$6:$BP$85,(卡牌属性!$DU496-2)*20+卡牌属性!$DV496)</f>
        <v>500</v>
      </c>
      <c r="FG496" s="14">
        <f>INDEX(属性投放!$BP$6:$BP$85,(卡牌属性!$DU496-2)*20+卡牌属性!$DV496)</f>
        <v>500</v>
      </c>
      <c r="FH496" s="14">
        <f>INDEX(属性投放!$BP$6:$BP$85,(卡牌属性!$DU496-2)*20+卡牌属性!$DV496)</f>
        <v>500</v>
      </c>
      <c r="FI496" s="14">
        <f>INDEX(属性投放!$BP$6:$BP$85,(卡牌属性!$DU496-2)*20+卡牌属性!$DV496)</f>
        <v>500</v>
      </c>
      <c r="FJ496" s="14">
        <f>INDEX(属性投放!$BP$6:$BP$85,(卡牌属性!$DU496-2)*20+卡牌属性!$DV496)</f>
        <v>500</v>
      </c>
      <c r="FK496" s="14">
        <f>INDEX(属性投放!$BQ$6:$BQ$85,(卡牌属性!$DU496-2)*20+卡牌属性!$DV496)</f>
        <v>250</v>
      </c>
      <c r="FL496" s="14">
        <f>INDEX(属性投放!$BQ$6:$BQ$85,(卡牌属性!$DU496-2)*20+卡牌属性!$DV496)</f>
        <v>250</v>
      </c>
      <c r="FM496" s="14">
        <f>INDEX(属性投放!$BQ$6:$BQ$85,(卡牌属性!$DU496-2)*20+卡牌属性!$DV496)</f>
        <v>250</v>
      </c>
      <c r="FN496" s="14">
        <f>INDEX(属性投放!$BQ$6:$BQ$85,(卡牌属性!$DU496-2)*20+卡牌属性!$DV496)</f>
        <v>250</v>
      </c>
      <c r="FO496" s="14">
        <f>INDEX(属性投放!$BQ$6:$BQ$85,(卡牌属性!$DU496-2)*20+卡牌属性!$DV496)</f>
        <v>250</v>
      </c>
      <c r="FP496" s="14">
        <f>INDEX(属性投放!$BR$6:$BR$85,(卡牌属性!$DU496-2)*20+卡牌属性!$DV496)</f>
        <v>5000</v>
      </c>
      <c r="FQ496" s="14">
        <f>INDEX(属性投放!$BR$6:$BR$85,(卡牌属性!$DU496-2)*20+卡牌属性!$DV496)</f>
        <v>5000</v>
      </c>
      <c r="FR496" s="14">
        <f>INDEX(属性投放!$BR$6:$BR$85,(卡牌属性!$DU496-2)*20+卡牌属性!$DV496)</f>
        <v>5000</v>
      </c>
      <c r="FS496" s="14">
        <f>INDEX(属性投放!$BR$6:$BR$85,(卡牌属性!$DU496-2)*20+卡牌属性!$DV496)</f>
        <v>5000</v>
      </c>
      <c r="FT496" s="14">
        <f>INDEX(属性投放!$BR$6:$BR$85,(卡牌属性!$DU496-2)*20+卡牌属性!$DV496)</f>
        <v>5000</v>
      </c>
    </row>
    <row r="497" spans="31:176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820"/>
        <v>25</v>
      </c>
      <c r="BW497" s="14">
        <f t="shared" si="821"/>
        <v>3</v>
      </c>
      <c r="BX497" s="14">
        <f t="shared" si="822"/>
        <v>1102026</v>
      </c>
      <c r="BY497" s="14" t="str">
        <f t="shared" si="823"/>
        <v>雷震子13突</v>
      </c>
      <c r="BZ497" s="25" t="s">
        <v>162</v>
      </c>
      <c r="CA497" s="14">
        <v>55</v>
      </c>
      <c r="CB497" s="14">
        <f t="shared" si="824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674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674</v>
      </c>
      <c r="CN497" s="14">
        <f>INDEX(属性投放!$BD$6:$BD$85,(BW497-2)*20+CB497)</f>
        <v>250</v>
      </c>
      <c r="CQ497" s="13">
        <v>493</v>
      </c>
      <c r="CR497" s="13">
        <f t="shared" si="826"/>
        <v>10</v>
      </c>
      <c r="CS497" s="13">
        <f t="shared" si="827"/>
        <v>25</v>
      </c>
      <c r="CT497" s="14">
        <f t="shared" si="828"/>
        <v>4</v>
      </c>
      <c r="CU497" s="14">
        <f t="shared" si="829"/>
        <v>1102010</v>
      </c>
      <c r="CV497" s="14" t="str">
        <f>INDEX($O$6:$O$36,CR497)&amp;"-"&amp;INDEX(属性投放!$AB$7:$AB$36,CX497)&amp;"-魂火-"&amp;CZ497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701</v>
      </c>
      <c r="CZ497" s="14">
        <f>INDEX(属性投放!$AM$7:$AM$58,CS497)</f>
        <v>1</v>
      </c>
      <c r="DA497" s="14">
        <f t="shared" si="825"/>
        <v>25</v>
      </c>
      <c r="DB497" s="14">
        <f>INDEX(属性投放!$AN$7:$AN$58,DA497)</f>
        <v>82</v>
      </c>
      <c r="DC497" s="14" t="s">
        <v>702</v>
      </c>
      <c r="DD497" s="14">
        <f>INDEX(属性投放!$BJ$6:$BJ$85,(CT497-2)*20+CX497)</f>
        <v>320</v>
      </c>
      <c r="DE497" s="14">
        <f>SUMIFS(DD$5:DD497,$CR$5:$CR497,"="&amp;$CR497)</f>
        <v>3280</v>
      </c>
      <c r="DF497" s="14" t="s">
        <v>703</v>
      </c>
      <c r="DG497" s="14">
        <f>INDEX(属性投放!$BK$6:$BK$85,(CT497-2)*20+CX497)</f>
        <v>160</v>
      </c>
      <c r="DH497" s="14">
        <f>SUMIFS(DG$5:DG497,$CR$5:$CR497,"="&amp;$CR497)</f>
        <v>1643</v>
      </c>
      <c r="DI497" s="14" t="s">
        <v>704</v>
      </c>
      <c r="DJ497" s="14">
        <f>INDEX(属性投放!$BL$6:$BL$85,(CT497-2)*20+CX497)</f>
        <v>3200</v>
      </c>
      <c r="DK497" s="14">
        <f>SUMIFS(DJ$5:DJ497,$CR$5:$CR497,"="&amp;$CR497)</f>
        <v>32800</v>
      </c>
      <c r="DP497" s="14">
        <f t="shared" si="833"/>
        <v>1102026</v>
      </c>
      <c r="DQ497" s="14" t="str">
        <f t="shared" si="834"/>
        <v>雷震子13突</v>
      </c>
      <c r="DR497" s="14">
        <f t="shared" si="835"/>
        <v>7</v>
      </c>
      <c r="DS497" s="14">
        <f t="shared" si="836"/>
        <v>4</v>
      </c>
      <c r="DT497" s="14">
        <f t="shared" si="837"/>
        <v>4</v>
      </c>
      <c r="DU497" s="14">
        <f t="shared" si="838"/>
        <v>3</v>
      </c>
      <c r="DV497" s="14">
        <f t="shared" si="839"/>
        <v>13</v>
      </c>
      <c r="DW497" s="14">
        <f t="shared" si="840"/>
        <v>33</v>
      </c>
      <c r="DX497" s="14">
        <f>INDEX(属性投放!$AW$6:$AW$85,(卡牌属性!DU497-2)*20+卡牌属性!DV497)</f>
        <v>8</v>
      </c>
      <c r="DY497" s="14">
        <f>INDEX(属性投放!BP$6:BP$85,卡牌属性!$DW497)</f>
        <v>500</v>
      </c>
      <c r="DZ497" s="14">
        <f>INDEX(属性投放!BQ$6:BQ$85,卡牌属性!$DW497)</f>
        <v>250</v>
      </c>
      <c r="EA497" s="14">
        <f>INDEX(属性投放!BR$6:BR$85,卡牌属性!$DW497)</f>
        <v>5000</v>
      </c>
      <c r="EB497" s="14">
        <f t="shared" si="856"/>
        <v>4138</v>
      </c>
      <c r="EC497" s="14">
        <f t="shared" si="857"/>
        <v>4440</v>
      </c>
      <c r="ED497" s="14">
        <f t="shared" si="858"/>
        <v>4770</v>
      </c>
      <c r="EE497" s="14">
        <f t="shared" si="859"/>
        <v>4770</v>
      </c>
      <c r="EF497" s="14">
        <f t="shared" si="860"/>
        <v>5470</v>
      </c>
      <c r="EG497" s="14">
        <f t="shared" si="861"/>
        <v>1509</v>
      </c>
      <c r="EH497" s="14">
        <f t="shared" si="862"/>
        <v>1640</v>
      </c>
      <c r="EI497" s="14">
        <f t="shared" si="863"/>
        <v>1640</v>
      </c>
      <c r="EJ497" s="14">
        <f t="shared" si="864"/>
        <v>1713</v>
      </c>
      <c r="EK497" s="14">
        <f t="shared" si="865"/>
        <v>2006</v>
      </c>
      <c r="EL497" s="14">
        <f t="shared" si="866"/>
        <v>29750</v>
      </c>
      <c r="EM497" s="14">
        <f t="shared" si="867"/>
        <v>32360</v>
      </c>
      <c r="EN497" s="14">
        <f t="shared" si="868"/>
        <v>32360</v>
      </c>
      <c r="EO497" s="14">
        <f t="shared" si="869"/>
        <v>33760</v>
      </c>
      <c r="EP497" s="14">
        <f t="shared" si="870"/>
        <v>39880</v>
      </c>
      <c r="EQ497" s="14">
        <f>INDEX(属性偏向!$T$4:$T$243,(卡牌属性!$DR497-1+EQ$3)*20+卡牌属性!$DV497)</f>
        <v>40</v>
      </c>
      <c r="ER497" s="14">
        <f>INDEX(属性偏向!$T$4:$T$243,(卡牌属性!$DR497-1+ER$3)*20+卡牌属性!$DV497)</f>
        <v>45</v>
      </c>
      <c r="ES497" s="14">
        <f>INDEX(属性偏向!$T$4:$T$243,(卡牌属性!$DR497-1+ES$3)*20+卡牌属性!$DV497)</f>
        <v>50</v>
      </c>
      <c r="ET497" s="14">
        <f>INDEX(属性偏向!$T$4:$T$243,(卡牌属性!$DR497-1+ET$3)*20+卡牌属性!$DV497)</f>
        <v>50</v>
      </c>
      <c r="EU497" s="14">
        <f>INDEX(属性偏向!$T$4:$T$243,(卡牌属性!$DR497-1+EU$3)*20+卡牌属性!$DV497)</f>
        <v>75</v>
      </c>
      <c r="EV497" s="14">
        <f>INDEX(属性偏向!$U$4:$U$243,(卡牌属性!$DS497-1+EV$3)*20+卡牌属性!$DV497)</f>
        <v>10</v>
      </c>
      <c r="EW497" s="14">
        <f>INDEX(属性偏向!$U$4:$U$243,(卡牌属性!$DS497-1+EW$3)*20+卡牌属性!$DV497)</f>
        <v>13</v>
      </c>
      <c r="EX497" s="14">
        <f>INDEX(属性偏向!$U$4:$U$243,(卡牌属性!$DS497-1+EX$3)*20+卡牌属性!$DV497)</f>
        <v>13</v>
      </c>
      <c r="EY497" s="14">
        <f>INDEX(属性偏向!$U$4:$U$243,(卡牌属性!$DS497-1+EY$3)*20+卡牌属性!$DV497)</f>
        <v>13</v>
      </c>
      <c r="EZ497" s="14">
        <f>INDEX(属性偏向!$U$4:$U$243,(卡牌属性!$DS497-1+EZ$3)*20+卡牌属性!$DV497)</f>
        <v>20</v>
      </c>
      <c r="FA497" s="14">
        <f>INDEX(属性偏向!$V$4:$V$243,(卡牌属性!$DT497-1+FA$3)*20+卡牌属性!$DV497)</f>
        <v>200</v>
      </c>
      <c r="FB497" s="14">
        <f>INDEX(属性偏向!$V$4:$V$243,(卡牌属性!$DT497-1+FB$3)*20+卡牌属性!$DV497)</f>
        <v>250</v>
      </c>
      <c r="FC497" s="14">
        <f>INDEX(属性偏向!$V$4:$V$243,(卡牌属性!$DT497-1+FC$3)*20+卡牌属性!$DV497)</f>
        <v>250</v>
      </c>
      <c r="FD497" s="14">
        <f>INDEX(属性偏向!$V$4:$V$243,(卡牌属性!$DT497-1+FD$3)*20+卡牌属性!$DV497)</f>
        <v>260</v>
      </c>
      <c r="FE497" s="14">
        <f>INDEX(属性偏向!$V$4:$V$243,(卡牌属性!$DT497-1+FE$3)*20+卡牌属性!$DV497)</f>
        <v>400</v>
      </c>
      <c r="FF497" s="14">
        <f>INDEX(属性投放!$BP$6:$BP$85,(卡牌属性!$DU497-2)*20+卡牌属性!$DV497)</f>
        <v>500</v>
      </c>
      <c r="FG497" s="14">
        <f>INDEX(属性投放!$BP$6:$BP$85,(卡牌属性!$DU497-2)*20+卡牌属性!$DV497)</f>
        <v>500</v>
      </c>
      <c r="FH497" s="14">
        <f>INDEX(属性投放!$BP$6:$BP$85,(卡牌属性!$DU497-2)*20+卡牌属性!$DV497)</f>
        <v>500</v>
      </c>
      <c r="FI497" s="14">
        <f>INDEX(属性投放!$BP$6:$BP$85,(卡牌属性!$DU497-2)*20+卡牌属性!$DV497)</f>
        <v>500</v>
      </c>
      <c r="FJ497" s="14">
        <f>INDEX(属性投放!$BP$6:$BP$85,(卡牌属性!$DU497-2)*20+卡牌属性!$DV497)</f>
        <v>500</v>
      </c>
      <c r="FK497" s="14">
        <f>INDEX(属性投放!$BQ$6:$BQ$85,(卡牌属性!$DU497-2)*20+卡牌属性!$DV497)</f>
        <v>250</v>
      </c>
      <c r="FL497" s="14">
        <f>INDEX(属性投放!$BQ$6:$BQ$85,(卡牌属性!$DU497-2)*20+卡牌属性!$DV497)</f>
        <v>250</v>
      </c>
      <c r="FM497" s="14">
        <f>INDEX(属性投放!$BQ$6:$BQ$85,(卡牌属性!$DU497-2)*20+卡牌属性!$DV497)</f>
        <v>250</v>
      </c>
      <c r="FN497" s="14">
        <f>INDEX(属性投放!$BQ$6:$BQ$85,(卡牌属性!$DU497-2)*20+卡牌属性!$DV497)</f>
        <v>250</v>
      </c>
      <c r="FO497" s="14">
        <f>INDEX(属性投放!$BQ$6:$BQ$85,(卡牌属性!$DU497-2)*20+卡牌属性!$DV497)</f>
        <v>250</v>
      </c>
      <c r="FP497" s="14">
        <f>INDEX(属性投放!$BR$6:$BR$85,(卡牌属性!$DU497-2)*20+卡牌属性!$DV497)</f>
        <v>5000</v>
      </c>
      <c r="FQ497" s="14">
        <f>INDEX(属性投放!$BR$6:$BR$85,(卡牌属性!$DU497-2)*20+卡牌属性!$DV497)</f>
        <v>5000</v>
      </c>
      <c r="FR497" s="14">
        <f>INDEX(属性投放!$BR$6:$BR$85,(卡牌属性!$DU497-2)*20+卡牌属性!$DV497)</f>
        <v>5000</v>
      </c>
      <c r="FS497" s="14">
        <f>INDEX(属性投放!$BR$6:$BR$85,(卡牌属性!$DU497-2)*20+卡牌属性!$DV497)</f>
        <v>5000</v>
      </c>
      <c r="FT497" s="14">
        <f>INDEX(属性投放!$BR$6:$BR$85,(卡牌属性!$DU497-2)*20+卡牌属性!$DV497)</f>
        <v>5000</v>
      </c>
    </row>
    <row r="498" spans="31:176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820"/>
        <v>25</v>
      </c>
      <c r="BW498" s="14">
        <f t="shared" si="821"/>
        <v>3</v>
      </c>
      <c r="BX498" s="14">
        <f t="shared" si="822"/>
        <v>1102026</v>
      </c>
      <c r="BY498" s="14" t="str">
        <f t="shared" si="823"/>
        <v>雷震子14突</v>
      </c>
      <c r="BZ498" s="25" t="s">
        <v>162</v>
      </c>
      <c r="CA498" s="14">
        <v>56</v>
      </c>
      <c r="CB498" s="14">
        <f t="shared" si="824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674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674</v>
      </c>
      <c r="CN498" s="14">
        <f>INDEX(属性投放!$BD$6:$BD$85,(BW498-2)*20+CB498)</f>
        <v>250</v>
      </c>
      <c r="CQ498" s="13">
        <v>494</v>
      </c>
      <c r="CR498" s="13">
        <f t="shared" si="826"/>
        <v>10</v>
      </c>
      <c r="CS498" s="13">
        <f t="shared" si="827"/>
        <v>26</v>
      </c>
      <c r="CT498" s="14">
        <f t="shared" si="828"/>
        <v>4</v>
      </c>
      <c r="CU498" s="14">
        <f t="shared" si="829"/>
        <v>1102010</v>
      </c>
      <c r="CV498" s="14" t="str">
        <f>INDEX($O$6:$O$36,CR498)&amp;"-"&amp;INDEX(属性投放!$AB$7:$AB$36,CX498)&amp;"-魂火-"&amp;CZ498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701</v>
      </c>
      <c r="CZ498" s="14">
        <f>INDEX(属性投放!$AM$7:$AM$58,CS498)</f>
        <v>2</v>
      </c>
      <c r="DA498" s="14">
        <f t="shared" si="825"/>
        <v>26</v>
      </c>
      <c r="DB498" s="14">
        <f>INDEX(属性投放!$AN$7:$AN$58,DA498)</f>
        <v>85</v>
      </c>
      <c r="DC498" s="14" t="s">
        <v>702</v>
      </c>
      <c r="DD498" s="14">
        <f>INDEX(属性投放!$BJ$6:$BJ$85,(CT498-2)*20+CX498)</f>
        <v>320</v>
      </c>
      <c r="DE498" s="14">
        <f>SUMIFS(DD$5:DD498,$CR$5:$CR498,"="&amp;$CR498)</f>
        <v>3600</v>
      </c>
      <c r="DF498" s="14" t="s">
        <v>703</v>
      </c>
      <c r="DG498" s="14">
        <f>INDEX(属性投放!$BK$6:$BK$85,(CT498-2)*20+CX498)</f>
        <v>160</v>
      </c>
      <c r="DH498" s="14">
        <f>SUMIFS(DG$5:DG498,$CR$5:$CR498,"="&amp;$CR498)</f>
        <v>1803</v>
      </c>
      <c r="DI498" s="14" t="s">
        <v>704</v>
      </c>
      <c r="DJ498" s="14">
        <f>INDEX(属性投放!$BL$6:$BL$85,(CT498-2)*20+CX498)</f>
        <v>3200</v>
      </c>
      <c r="DK498" s="14">
        <f>SUMIFS(DJ$5:DJ498,$CR$5:$CR498,"="&amp;$CR498)</f>
        <v>36000</v>
      </c>
      <c r="DP498" s="14">
        <f t="shared" si="833"/>
        <v>1102026</v>
      </c>
      <c r="DQ498" s="14" t="str">
        <f t="shared" si="834"/>
        <v>雷震子14突</v>
      </c>
      <c r="DR498" s="14">
        <f t="shared" si="835"/>
        <v>7</v>
      </c>
      <c r="DS498" s="14">
        <f t="shared" si="836"/>
        <v>4</v>
      </c>
      <c r="DT498" s="14">
        <f t="shared" si="837"/>
        <v>4</v>
      </c>
      <c r="DU498" s="14">
        <f t="shared" si="838"/>
        <v>3</v>
      </c>
      <c r="DV498" s="14">
        <f t="shared" si="839"/>
        <v>14</v>
      </c>
      <c r="DW498" s="14">
        <f t="shared" si="840"/>
        <v>34</v>
      </c>
      <c r="DX498" s="14">
        <f>INDEX(属性投放!$AW$6:$AW$85,(卡牌属性!DU498-2)*20+卡牌属性!DV498)</f>
        <v>7</v>
      </c>
      <c r="DY498" s="14">
        <f>INDEX(属性投放!BP$6:BP$85,卡牌属性!$DW498)</f>
        <v>550</v>
      </c>
      <c r="DZ498" s="14">
        <f>INDEX(属性投放!BQ$6:BQ$85,卡牌属性!$DW498)</f>
        <v>275</v>
      </c>
      <c r="EA498" s="14">
        <f>INDEX(属性投放!BR$6:BR$85,卡牌属性!$DW498)</f>
        <v>5500</v>
      </c>
      <c r="EB498" s="14">
        <f t="shared" si="856"/>
        <v>4958</v>
      </c>
      <c r="EC498" s="14">
        <f t="shared" si="857"/>
        <v>5300</v>
      </c>
      <c r="ED498" s="14">
        <f t="shared" si="858"/>
        <v>5670</v>
      </c>
      <c r="EE498" s="14">
        <f t="shared" si="859"/>
        <v>5670</v>
      </c>
      <c r="EF498" s="14">
        <f t="shared" si="860"/>
        <v>6570</v>
      </c>
      <c r="EG498" s="14">
        <f t="shared" si="861"/>
        <v>1839</v>
      </c>
      <c r="EH498" s="14">
        <f t="shared" si="862"/>
        <v>1994</v>
      </c>
      <c r="EI498" s="14">
        <f t="shared" si="863"/>
        <v>1994</v>
      </c>
      <c r="EJ498" s="14">
        <f t="shared" si="864"/>
        <v>2067</v>
      </c>
      <c r="EK498" s="14">
        <f t="shared" si="865"/>
        <v>2416</v>
      </c>
      <c r="EL498" s="14">
        <f t="shared" si="866"/>
        <v>36350</v>
      </c>
      <c r="EM498" s="14">
        <f t="shared" si="867"/>
        <v>39360</v>
      </c>
      <c r="EN498" s="14">
        <f t="shared" si="868"/>
        <v>39360</v>
      </c>
      <c r="EO498" s="14">
        <f t="shared" si="869"/>
        <v>40840</v>
      </c>
      <c r="EP498" s="14">
        <f t="shared" si="870"/>
        <v>48080</v>
      </c>
      <c r="EQ498" s="14">
        <f>INDEX(属性偏向!$T$4:$T$243,(卡牌属性!$DR498-1+EQ$3)*20+卡牌属性!$DV498)</f>
        <v>40</v>
      </c>
      <c r="ER498" s="14">
        <f>INDEX(属性偏向!$T$4:$T$243,(卡牌属性!$DR498-1+ER$3)*20+卡牌属性!$DV498)</f>
        <v>45</v>
      </c>
      <c r="ES498" s="14">
        <f>INDEX(属性偏向!$T$4:$T$243,(卡牌属性!$DR498-1+ES$3)*20+卡牌属性!$DV498)</f>
        <v>50</v>
      </c>
      <c r="ET498" s="14">
        <f>INDEX(属性偏向!$T$4:$T$243,(卡牌属性!$DR498-1+ET$3)*20+卡牌属性!$DV498)</f>
        <v>50</v>
      </c>
      <c r="EU498" s="14">
        <f>INDEX(属性偏向!$T$4:$T$243,(卡牌属性!$DR498-1+EU$3)*20+卡牌属性!$DV498)</f>
        <v>75</v>
      </c>
      <c r="EV498" s="14">
        <f>INDEX(属性偏向!$U$4:$U$243,(卡牌属性!$DS498-1+EV$3)*20+卡牌属性!$DV498)</f>
        <v>10</v>
      </c>
      <c r="EW498" s="14">
        <f>INDEX(属性偏向!$U$4:$U$243,(卡牌属性!$DS498-1+EW$3)*20+卡牌属性!$DV498)</f>
        <v>13</v>
      </c>
      <c r="EX498" s="14">
        <f>INDEX(属性偏向!$U$4:$U$243,(卡牌属性!$DS498-1+EX$3)*20+卡牌属性!$DV498)</f>
        <v>13</v>
      </c>
      <c r="EY498" s="14">
        <f>INDEX(属性偏向!$U$4:$U$243,(卡牌属性!$DS498-1+EY$3)*20+卡牌属性!$DV498)</f>
        <v>13</v>
      </c>
      <c r="EZ498" s="14">
        <f>INDEX(属性偏向!$U$4:$U$243,(卡牌属性!$DS498-1+EZ$3)*20+卡牌属性!$DV498)</f>
        <v>20</v>
      </c>
      <c r="FA498" s="14">
        <f>INDEX(属性偏向!$V$4:$V$243,(卡牌属性!$DT498-1+FA$3)*20+卡牌属性!$DV498)</f>
        <v>200</v>
      </c>
      <c r="FB498" s="14">
        <f>INDEX(属性偏向!$V$4:$V$243,(卡牌属性!$DT498-1+FB$3)*20+卡牌属性!$DV498)</f>
        <v>250</v>
      </c>
      <c r="FC498" s="14">
        <f>INDEX(属性偏向!$V$4:$V$243,(卡牌属性!$DT498-1+FC$3)*20+卡牌属性!$DV498)</f>
        <v>250</v>
      </c>
      <c r="FD498" s="14">
        <f>INDEX(属性偏向!$V$4:$V$243,(卡牌属性!$DT498-1+FD$3)*20+卡牌属性!$DV498)</f>
        <v>260</v>
      </c>
      <c r="FE498" s="14">
        <f>INDEX(属性偏向!$V$4:$V$243,(卡牌属性!$DT498-1+FE$3)*20+卡牌属性!$DV498)</f>
        <v>400</v>
      </c>
      <c r="FF498" s="14">
        <f>INDEX(属性投放!$BP$6:$BP$85,(卡牌属性!$DU498-2)*20+卡牌属性!$DV498)</f>
        <v>550</v>
      </c>
      <c r="FG498" s="14">
        <f>INDEX(属性投放!$BP$6:$BP$85,(卡牌属性!$DU498-2)*20+卡牌属性!$DV498)</f>
        <v>550</v>
      </c>
      <c r="FH498" s="14">
        <f>INDEX(属性投放!$BP$6:$BP$85,(卡牌属性!$DU498-2)*20+卡牌属性!$DV498)</f>
        <v>550</v>
      </c>
      <c r="FI498" s="14">
        <f>INDEX(属性投放!$BP$6:$BP$85,(卡牌属性!$DU498-2)*20+卡牌属性!$DV498)</f>
        <v>550</v>
      </c>
      <c r="FJ498" s="14">
        <f>INDEX(属性投放!$BP$6:$BP$85,(卡牌属性!$DU498-2)*20+卡牌属性!$DV498)</f>
        <v>550</v>
      </c>
      <c r="FK498" s="14">
        <f>INDEX(属性投放!$BQ$6:$BQ$85,(卡牌属性!$DU498-2)*20+卡牌属性!$DV498)</f>
        <v>275</v>
      </c>
      <c r="FL498" s="14">
        <f>INDEX(属性投放!$BQ$6:$BQ$85,(卡牌属性!$DU498-2)*20+卡牌属性!$DV498)</f>
        <v>275</v>
      </c>
      <c r="FM498" s="14">
        <f>INDEX(属性投放!$BQ$6:$BQ$85,(卡牌属性!$DU498-2)*20+卡牌属性!$DV498)</f>
        <v>275</v>
      </c>
      <c r="FN498" s="14">
        <f>INDEX(属性投放!$BQ$6:$BQ$85,(卡牌属性!$DU498-2)*20+卡牌属性!$DV498)</f>
        <v>275</v>
      </c>
      <c r="FO498" s="14">
        <f>INDEX(属性投放!$BQ$6:$BQ$85,(卡牌属性!$DU498-2)*20+卡牌属性!$DV498)</f>
        <v>275</v>
      </c>
      <c r="FP498" s="14">
        <f>INDEX(属性投放!$BR$6:$BR$85,(卡牌属性!$DU498-2)*20+卡牌属性!$DV498)</f>
        <v>5500</v>
      </c>
      <c r="FQ498" s="14">
        <f>INDEX(属性投放!$BR$6:$BR$85,(卡牌属性!$DU498-2)*20+卡牌属性!$DV498)</f>
        <v>5500</v>
      </c>
      <c r="FR498" s="14">
        <f>INDEX(属性投放!$BR$6:$BR$85,(卡牌属性!$DU498-2)*20+卡牌属性!$DV498)</f>
        <v>5500</v>
      </c>
      <c r="FS498" s="14">
        <f>INDEX(属性投放!$BR$6:$BR$85,(卡牌属性!$DU498-2)*20+卡牌属性!$DV498)</f>
        <v>5500</v>
      </c>
      <c r="FT498" s="14">
        <f>INDEX(属性投放!$BR$6:$BR$85,(卡牌属性!$DU498-2)*20+卡牌属性!$DV498)</f>
        <v>5500</v>
      </c>
    </row>
    <row r="499" spans="31:176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820"/>
        <v>25</v>
      </c>
      <c r="BW499" s="14">
        <f t="shared" si="821"/>
        <v>3</v>
      </c>
      <c r="BX499" s="14">
        <f t="shared" si="822"/>
        <v>1102026</v>
      </c>
      <c r="BY499" s="14" t="str">
        <f t="shared" si="823"/>
        <v>雷震子15突</v>
      </c>
      <c r="BZ499" s="25" t="s">
        <v>162</v>
      </c>
      <c r="CA499" s="14">
        <v>57</v>
      </c>
      <c r="CB499" s="14">
        <f t="shared" si="824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674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674</v>
      </c>
      <c r="CN499" s="14">
        <f>INDEX(属性投放!$BD$6:$BD$85,(BW499-2)*20+CB499)</f>
        <v>250</v>
      </c>
      <c r="CQ499" s="13">
        <v>495</v>
      </c>
      <c r="CR499" s="13">
        <f t="shared" si="826"/>
        <v>10</v>
      </c>
      <c r="CS499" s="13">
        <f t="shared" si="827"/>
        <v>27</v>
      </c>
      <c r="CT499" s="14">
        <f t="shared" si="828"/>
        <v>4</v>
      </c>
      <c r="CU499" s="14">
        <f t="shared" si="829"/>
        <v>1102010</v>
      </c>
      <c r="CV499" s="14" t="str">
        <f>INDEX($O$6:$O$36,CR499)&amp;"-"&amp;INDEX(属性投放!$AB$7:$AB$36,CX499)&amp;"-魂火-"&amp;CZ499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701</v>
      </c>
      <c r="CZ499" s="14">
        <f>INDEX(属性投放!$AM$7:$AM$58,CS499)</f>
        <v>3</v>
      </c>
      <c r="DA499" s="14">
        <f t="shared" si="825"/>
        <v>27</v>
      </c>
      <c r="DB499" s="14">
        <f>INDEX(属性投放!$AN$7:$AN$58,DA499)</f>
        <v>87</v>
      </c>
      <c r="DC499" s="14" t="s">
        <v>702</v>
      </c>
      <c r="DD499" s="14">
        <f>INDEX(属性投放!$BJ$6:$BJ$85,(CT499-2)*20+CX499)</f>
        <v>320</v>
      </c>
      <c r="DE499" s="14">
        <f>SUMIFS(DD$5:DD499,$CR$5:$CR499,"="&amp;$CR499)</f>
        <v>3920</v>
      </c>
      <c r="DF499" s="14" t="s">
        <v>703</v>
      </c>
      <c r="DG499" s="14">
        <f>INDEX(属性投放!$BK$6:$BK$85,(CT499-2)*20+CX499)</f>
        <v>160</v>
      </c>
      <c r="DH499" s="14">
        <f>SUMIFS(DG$5:DG499,$CR$5:$CR499,"="&amp;$CR499)</f>
        <v>1963</v>
      </c>
      <c r="DI499" s="14" t="s">
        <v>704</v>
      </c>
      <c r="DJ499" s="14">
        <f>INDEX(属性投放!$BL$6:$BL$85,(CT499-2)*20+CX499)</f>
        <v>3200</v>
      </c>
      <c r="DK499" s="14">
        <f>SUMIFS(DJ$5:DJ499,$CR$5:$CR499,"="&amp;$CR499)</f>
        <v>39200</v>
      </c>
      <c r="DP499" s="14">
        <f t="shared" si="833"/>
        <v>1102026</v>
      </c>
      <c r="DQ499" s="14" t="str">
        <f t="shared" si="834"/>
        <v>雷震子15突</v>
      </c>
      <c r="DR499" s="14">
        <f t="shared" si="835"/>
        <v>7</v>
      </c>
      <c r="DS499" s="14">
        <f t="shared" si="836"/>
        <v>4</v>
      </c>
      <c r="DT499" s="14">
        <f t="shared" si="837"/>
        <v>4</v>
      </c>
      <c r="DU499" s="14">
        <f t="shared" si="838"/>
        <v>3</v>
      </c>
      <c r="DV499" s="14">
        <f t="shared" si="839"/>
        <v>15</v>
      </c>
      <c r="DW499" s="14">
        <f t="shared" si="840"/>
        <v>35</v>
      </c>
      <c r="DX499" s="14">
        <f>INDEX(属性投放!$AW$6:$AW$85,(卡牌属性!DU499-2)*20+卡牌属性!DV499)</f>
        <v>8</v>
      </c>
      <c r="DY499" s="14">
        <f>INDEX(属性投放!BP$6:BP$85,卡牌属性!$DW499)</f>
        <v>1000</v>
      </c>
      <c r="DZ499" s="14">
        <f>INDEX(属性投放!BQ$6:BQ$85,卡牌属性!$DW499)</f>
        <v>500</v>
      </c>
      <c r="EA499" s="14">
        <f>INDEX(属性投放!BR$6:BR$85,卡牌属性!$DW499)</f>
        <v>10000</v>
      </c>
      <c r="EB499" s="14">
        <f t="shared" si="856"/>
        <v>5788</v>
      </c>
      <c r="EC499" s="14">
        <f t="shared" si="857"/>
        <v>6165</v>
      </c>
      <c r="ED499" s="14">
        <f t="shared" si="858"/>
        <v>6570</v>
      </c>
      <c r="EE499" s="14">
        <f t="shared" si="859"/>
        <v>6570</v>
      </c>
      <c r="EF499" s="14">
        <f t="shared" si="860"/>
        <v>7645</v>
      </c>
      <c r="EG499" s="14">
        <f t="shared" si="861"/>
        <v>2184</v>
      </c>
      <c r="EH499" s="14">
        <f t="shared" si="862"/>
        <v>2360</v>
      </c>
      <c r="EI499" s="14">
        <f t="shared" si="863"/>
        <v>2360</v>
      </c>
      <c r="EJ499" s="14">
        <f t="shared" si="864"/>
        <v>2433</v>
      </c>
      <c r="EK499" s="14">
        <f t="shared" si="865"/>
        <v>2831</v>
      </c>
      <c r="EL499" s="14">
        <f t="shared" si="866"/>
        <v>43250</v>
      </c>
      <c r="EM499" s="14">
        <f t="shared" si="867"/>
        <v>46610</v>
      </c>
      <c r="EN499" s="14">
        <f t="shared" si="868"/>
        <v>46610</v>
      </c>
      <c r="EO499" s="14">
        <f t="shared" si="869"/>
        <v>48160</v>
      </c>
      <c r="EP499" s="14">
        <f t="shared" si="870"/>
        <v>56380</v>
      </c>
      <c r="EQ499" s="14">
        <f>INDEX(属性偏向!$T$4:$T$243,(卡牌属性!$DR499-1+EQ$3)*20+卡牌属性!$DV499)</f>
        <v>40</v>
      </c>
      <c r="ER499" s="14">
        <f>INDEX(属性偏向!$T$4:$T$243,(卡牌属性!$DR499-1+ER$3)*20+卡牌属性!$DV499)</f>
        <v>45</v>
      </c>
      <c r="ES499" s="14">
        <f>INDEX(属性偏向!$T$4:$T$243,(卡牌属性!$DR499-1+ES$3)*20+卡牌属性!$DV499)</f>
        <v>50</v>
      </c>
      <c r="ET499" s="14">
        <f>INDEX(属性偏向!$T$4:$T$243,(卡牌属性!$DR499-1+ET$3)*20+卡牌属性!$DV499)</f>
        <v>50</v>
      </c>
      <c r="EU499" s="14">
        <f>INDEX(属性偏向!$T$4:$T$243,(卡牌属性!$DR499-1+EU$3)*20+卡牌属性!$DV499)</f>
        <v>75</v>
      </c>
      <c r="EV499" s="14">
        <f>INDEX(属性偏向!$U$4:$U$243,(卡牌属性!$DS499-1+EV$3)*20+卡牌属性!$DV499)</f>
        <v>10</v>
      </c>
      <c r="EW499" s="14">
        <f>INDEX(属性偏向!$U$4:$U$243,(卡牌属性!$DS499-1+EW$3)*20+卡牌属性!$DV499)</f>
        <v>13</v>
      </c>
      <c r="EX499" s="14">
        <f>INDEX(属性偏向!$U$4:$U$243,(卡牌属性!$DS499-1+EX$3)*20+卡牌属性!$DV499)</f>
        <v>13</v>
      </c>
      <c r="EY499" s="14">
        <f>INDEX(属性偏向!$U$4:$U$243,(卡牌属性!$DS499-1+EY$3)*20+卡牌属性!$DV499)</f>
        <v>13</v>
      </c>
      <c r="EZ499" s="14">
        <f>INDEX(属性偏向!$U$4:$U$243,(卡牌属性!$DS499-1+EZ$3)*20+卡牌属性!$DV499)</f>
        <v>20</v>
      </c>
      <c r="FA499" s="14">
        <f>INDEX(属性偏向!$V$4:$V$243,(卡牌属性!$DT499-1+FA$3)*20+卡牌属性!$DV499)</f>
        <v>200</v>
      </c>
      <c r="FB499" s="14">
        <f>INDEX(属性偏向!$V$4:$V$243,(卡牌属性!$DT499-1+FB$3)*20+卡牌属性!$DV499)</f>
        <v>250</v>
      </c>
      <c r="FC499" s="14">
        <f>INDEX(属性偏向!$V$4:$V$243,(卡牌属性!$DT499-1+FC$3)*20+卡牌属性!$DV499)</f>
        <v>250</v>
      </c>
      <c r="FD499" s="14">
        <f>INDEX(属性偏向!$V$4:$V$243,(卡牌属性!$DT499-1+FD$3)*20+卡牌属性!$DV499)</f>
        <v>260</v>
      </c>
      <c r="FE499" s="14">
        <f>INDEX(属性偏向!$V$4:$V$243,(卡牌属性!$DT499-1+FE$3)*20+卡牌属性!$DV499)</f>
        <v>400</v>
      </c>
      <c r="FF499" s="14">
        <f>INDEX(属性投放!$BP$6:$BP$85,(卡牌属性!$DU499-2)*20+卡牌属性!$DV499)</f>
        <v>1000</v>
      </c>
      <c r="FG499" s="14">
        <f>INDEX(属性投放!$BP$6:$BP$85,(卡牌属性!$DU499-2)*20+卡牌属性!$DV499)</f>
        <v>1000</v>
      </c>
      <c r="FH499" s="14">
        <f>INDEX(属性投放!$BP$6:$BP$85,(卡牌属性!$DU499-2)*20+卡牌属性!$DV499)</f>
        <v>1000</v>
      </c>
      <c r="FI499" s="14">
        <f>INDEX(属性投放!$BP$6:$BP$85,(卡牌属性!$DU499-2)*20+卡牌属性!$DV499)</f>
        <v>1000</v>
      </c>
      <c r="FJ499" s="14">
        <f>INDEX(属性投放!$BP$6:$BP$85,(卡牌属性!$DU499-2)*20+卡牌属性!$DV499)</f>
        <v>1000</v>
      </c>
      <c r="FK499" s="14">
        <f>INDEX(属性投放!$BQ$6:$BQ$85,(卡牌属性!$DU499-2)*20+卡牌属性!$DV499)</f>
        <v>500</v>
      </c>
      <c r="FL499" s="14">
        <f>INDEX(属性投放!$BQ$6:$BQ$85,(卡牌属性!$DU499-2)*20+卡牌属性!$DV499)</f>
        <v>500</v>
      </c>
      <c r="FM499" s="14">
        <f>INDEX(属性投放!$BQ$6:$BQ$85,(卡牌属性!$DU499-2)*20+卡牌属性!$DV499)</f>
        <v>500</v>
      </c>
      <c r="FN499" s="14">
        <f>INDEX(属性投放!$BQ$6:$BQ$85,(卡牌属性!$DU499-2)*20+卡牌属性!$DV499)</f>
        <v>500</v>
      </c>
      <c r="FO499" s="14">
        <f>INDEX(属性投放!$BQ$6:$BQ$85,(卡牌属性!$DU499-2)*20+卡牌属性!$DV499)</f>
        <v>500</v>
      </c>
      <c r="FP499" s="14">
        <f>INDEX(属性投放!$BR$6:$BR$85,(卡牌属性!$DU499-2)*20+卡牌属性!$DV499)</f>
        <v>10000</v>
      </c>
      <c r="FQ499" s="14">
        <f>INDEX(属性投放!$BR$6:$BR$85,(卡牌属性!$DU499-2)*20+卡牌属性!$DV499)</f>
        <v>10000</v>
      </c>
      <c r="FR499" s="14">
        <f>INDEX(属性投放!$BR$6:$BR$85,(卡牌属性!$DU499-2)*20+卡牌属性!$DV499)</f>
        <v>10000</v>
      </c>
      <c r="FS499" s="14">
        <f>INDEX(属性投放!$BR$6:$BR$85,(卡牌属性!$DU499-2)*20+卡牌属性!$DV499)</f>
        <v>10000</v>
      </c>
      <c r="FT499" s="14">
        <f>INDEX(属性投放!$BR$6:$BR$85,(卡牌属性!$DU499-2)*20+卡牌属性!$DV499)</f>
        <v>10000</v>
      </c>
    </row>
    <row r="500" spans="31:176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820"/>
        <v>25</v>
      </c>
      <c r="BW500" s="14">
        <f t="shared" si="821"/>
        <v>3</v>
      </c>
      <c r="BX500" s="14">
        <f t="shared" si="822"/>
        <v>1102026</v>
      </c>
      <c r="BY500" s="14" t="str">
        <f t="shared" si="823"/>
        <v>雷震子16突</v>
      </c>
      <c r="BZ500" s="25" t="s">
        <v>162</v>
      </c>
      <c r="CA500" s="14">
        <v>58</v>
      </c>
      <c r="CB500" s="14">
        <f t="shared" si="824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674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674</v>
      </c>
      <c r="CN500" s="14">
        <f>INDEX(属性投放!$BD$6:$BD$85,(BW500-2)*20+CB500)</f>
        <v>300</v>
      </c>
      <c r="CQ500" s="13">
        <v>496</v>
      </c>
      <c r="CR500" s="13">
        <f t="shared" si="826"/>
        <v>10</v>
      </c>
      <c r="CS500" s="13">
        <f t="shared" si="827"/>
        <v>28</v>
      </c>
      <c r="CT500" s="14">
        <f t="shared" si="828"/>
        <v>4</v>
      </c>
      <c r="CU500" s="14">
        <f t="shared" si="829"/>
        <v>1102010</v>
      </c>
      <c r="CV500" s="14" t="str">
        <f>INDEX($O$6:$O$36,CR500)&amp;"-"&amp;INDEX(属性投放!$AB$7:$AB$36,CX500)&amp;"-魂火-"&amp;CZ500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701</v>
      </c>
      <c r="CZ500" s="14">
        <f>INDEX(属性投放!$AM$7:$AM$58,CS500)</f>
        <v>1</v>
      </c>
      <c r="DA500" s="14">
        <f t="shared" si="825"/>
        <v>28</v>
      </c>
      <c r="DB500" s="14">
        <f>INDEX(属性投放!$AN$7:$AN$58,DA500)</f>
        <v>90</v>
      </c>
      <c r="DC500" s="14" t="s">
        <v>702</v>
      </c>
      <c r="DD500" s="14">
        <f>INDEX(属性投放!$BJ$6:$BJ$85,(CT500-2)*20+CX500)</f>
        <v>400</v>
      </c>
      <c r="DE500" s="14">
        <f>SUMIFS(DD$5:DD500,$CR$5:$CR500,"="&amp;$CR500)</f>
        <v>4320</v>
      </c>
      <c r="DF500" s="14" t="s">
        <v>703</v>
      </c>
      <c r="DG500" s="14">
        <f>INDEX(属性投放!$BK$6:$BK$85,(CT500-2)*20+CX500)</f>
        <v>200</v>
      </c>
      <c r="DH500" s="14">
        <f>SUMIFS(DG$5:DG500,$CR$5:$CR500,"="&amp;$CR500)</f>
        <v>2163</v>
      </c>
      <c r="DI500" s="14" t="s">
        <v>704</v>
      </c>
      <c r="DJ500" s="14">
        <f>INDEX(属性投放!$BL$6:$BL$85,(CT500-2)*20+CX500)</f>
        <v>4000</v>
      </c>
      <c r="DK500" s="14">
        <f>SUMIFS(DJ$5:DJ500,$CR$5:$CR500,"="&amp;$CR500)</f>
        <v>43200</v>
      </c>
      <c r="DP500" s="14">
        <f t="shared" si="833"/>
        <v>1102026</v>
      </c>
      <c r="DQ500" s="14" t="str">
        <f t="shared" si="834"/>
        <v>雷震子16突</v>
      </c>
      <c r="DR500" s="14">
        <f t="shared" si="835"/>
        <v>7</v>
      </c>
      <c r="DS500" s="14">
        <f t="shared" si="836"/>
        <v>4</v>
      </c>
      <c r="DT500" s="14">
        <f t="shared" si="837"/>
        <v>4</v>
      </c>
      <c r="DU500" s="14">
        <f t="shared" si="838"/>
        <v>3</v>
      </c>
      <c r="DV500" s="14">
        <f t="shared" si="839"/>
        <v>16</v>
      </c>
      <c r="DW500" s="14">
        <f t="shared" si="840"/>
        <v>36</v>
      </c>
      <c r="DX500" s="14">
        <f>INDEX(属性投放!$AW$6:$AW$85,(卡牌属性!DU500-2)*20+卡牌属性!DV500)</f>
        <v>7</v>
      </c>
      <c r="DY500" s="14">
        <f>INDEX(属性投放!BP$6:BP$85,卡牌属性!$DW500)</f>
        <v>1000</v>
      </c>
      <c r="DZ500" s="14">
        <f>INDEX(属性投放!BQ$6:BQ$85,卡牌属性!$DW500)</f>
        <v>500</v>
      </c>
      <c r="EA500" s="14">
        <f>INDEX(属性投放!BR$6:BR$85,卡牌属性!$DW500)</f>
        <v>10000</v>
      </c>
      <c r="EB500" s="14">
        <f t="shared" si="856"/>
        <v>7108</v>
      </c>
      <c r="EC500" s="14">
        <f t="shared" si="857"/>
        <v>7525</v>
      </c>
      <c r="ED500" s="14">
        <f t="shared" si="858"/>
        <v>7970</v>
      </c>
      <c r="EE500" s="14">
        <f t="shared" si="859"/>
        <v>7970</v>
      </c>
      <c r="EF500" s="14">
        <f t="shared" si="860"/>
        <v>9245</v>
      </c>
      <c r="EG500" s="14">
        <f t="shared" si="861"/>
        <v>2764</v>
      </c>
      <c r="EH500" s="14">
        <f t="shared" si="862"/>
        <v>2964</v>
      </c>
      <c r="EI500" s="14">
        <f t="shared" si="863"/>
        <v>2964</v>
      </c>
      <c r="EJ500" s="14">
        <f t="shared" si="864"/>
        <v>3037</v>
      </c>
      <c r="EK500" s="14">
        <f t="shared" si="865"/>
        <v>3491</v>
      </c>
      <c r="EL500" s="14">
        <f t="shared" si="866"/>
        <v>54850</v>
      </c>
      <c r="EM500" s="14">
        <f t="shared" si="867"/>
        <v>58610</v>
      </c>
      <c r="EN500" s="14">
        <f t="shared" si="868"/>
        <v>58610</v>
      </c>
      <c r="EO500" s="14">
        <f t="shared" si="869"/>
        <v>60240</v>
      </c>
      <c r="EP500" s="14">
        <f t="shared" si="870"/>
        <v>69580</v>
      </c>
      <c r="EQ500" s="14">
        <f>INDEX(属性偏向!$T$4:$T$243,(卡牌属性!$DR500-1+EQ$3)*20+卡牌属性!$DV500)</f>
        <v>50</v>
      </c>
      <c r="ER500" s="14">
        <f>INDEX(属性偏向!$T$4:$T$243,(卡牌属性!$DR500-1+ER$3)*20+卡牌属性!$DV500)</f>
        <v>60</v>
      </c>
      <c r="ES500" s="14">
        <f>INDEX(属性偏向!$T$4:$T$243,(卡牌属性!$DR500-1+ES$3)*20+卡牌属性!$DV500)</f>
        <v>75</v>
      </c>
      <c r="ET500" s="14">
        <f>INDEX(属性偏向!$T$4:$T$243,(卡牌属性!$DR500-1+ET$3)*20+卡牌属性!$DV500)</f>
        <v>75</v>
      </c>
      <c r="EU500" s="14">
        <f>INDEX(属性偏向!$T$4:$T$243,(卡牌属性!$DR500-1+EU$3)*20+卡牌属性!$DV500)</f>
        <v>100</v>
      </c>
      <c r="EV500" s="14">
        <f>INDEX(属性偏向!$U$4:$U$243,(卡牌属性!$DS500-1+EV$3)*20+卡牌属性!$DV500)</f>
        <v>13</v>
      </c>
      <c r="EW500" s="14">
        <f>INDEX(属性偏向!$U$4:$U$243,(卡牌属性!$DS500-1+EW$3)*20+卡牌属性!$DV500)</f>
        <v>15</v>
      </c>
      <c r="EX500" s="14">
        <f>INDEX(属性偏向!$U$4:$U$243,(卡牌属性!$DS500-1+EX$3)*20+卡牌属性!$DV500)</f>
        <v>15</v>
      </c>
      <c r="EY500" s="14">
        <f>INDEX(属性偏向!$U$4:$U$243,(卡牌属性!$DS500-1+EY$3)*20+卡牌属性!$DV500)</f>
        <v>18</v>
      </c>
      <c r="EZ500" s="14">
        <f>INDEX(属性偏向!$U$4:$U$243,(卡牌属性!$DS500-1+EZ$3)*20+卡牌属性!$DV500)</f>
        <v>25</v>
      </c>
      <c r="FA500" s="14">
        <f>INDEX(属性偏向!$V$4:$V$243,(卡牌属性!$DT500-1+FA$3)*20+卡牌属性!$DV500)</f>
        <v>250</v>
      </c>
      <c r="FB500" s="14">
        <f>INDEX(属性偏向!$V$4:$V$243,(卡牌属性!$DT500-1+FB$3)*20+卡牌属性!$DV500)</f>
        <v>300</v>
      </c>
      <c r="FC500" s="14">
        <f>INDEX(属性偏向!$V$4:$V$243,(卡牌属性!$DT500-1+FC$3)*20+卡牌属性!$DV500)</f>
        <v>300</v>
      </c>
      <c r="FD500" s="14">
        <f>INDEX(属性偏向!$V$4:$V$243,(卡牌属性!$DT500-1+FD$3)*20+卡牌属性!$DV500)</f>
        <v>350</v>
      </c>
      <c r="FE500" s="14">
        <f>INDEX(属性偏向!$V$4:$V$243,(卡牌属性!$DT500-1+FE$3)*20+卡牌属性!$DV500)</f>
        <v>500</v>
      </c>
      <c r="FF500" s="14">
        <f>INDEX(属性投放!$BP$6:$BP$85,(卡牌属性!$DU500-2)*20+卡牌属性!$DV500)</f>
        <v>1000</v>
      </c>
      <c r="FG500" s="14">
        <f>INDEX(属性投放!$BP$6:$BP$85,(卡牌属性!$DU500-2)*20+卡牌属性!$DV500)</f>
        <v>1000</v>
      </c>
      <c r="FH500" s="14">
        <f>INDEX(属性投放!$BP$6:$BP$85,(卡牌属性!$DU500-2)*20+卡牌属性!$DV500)</f>
        <v>1000</v>
      </c>
      <c r="FI500" s="14">
        <f>INDEX(属性投放!$BP$6:$BP$85,(卡牌属性!$DU500-2)*20+卡牌属性!$DV500)</f>
        <v>1000</v>
      </c>
      <c r="FJ500" s="14">
        <f>INDEX(属性投放!$BP$6:$BP$85,(卡牌属性!$DU500-2)*20+卡牌属性!$DV500)</f>
        <v>1000</v>
      </c>
      <c r="FK500" s="14">
        <f>INDEX(属性投放!$BQ$6:$BQ$85,(卡牌属性!$DU500-2)*20+卡牌属性!$DV500)</f>
        <v>500</v>
      </c>
      <c r="FL500" s="14">
        <f>INDEX(属性投放!$BQ$6:$BQ$85,(卡牌属性!$DU500-2)*20+卡牌属性!$DV500)</f>
        <v>500</v>
      </c>
      <c r="FM500" s="14">
        <f>INDEX(属性投放!$BQ$6:$BQ$85,(卡牌属性!$DU500-2)*20+卡牌属性!$DV500)</f>
        <v>500</v>
      </c>
      <c r="FN500" s="14">
        <f>INDEX(属性投放!$BQ$6:$BQ$85,(卡牌属性!$DU500-2)*20+卡牌属性!$DV500)</f>
        <v>500</v>
      </c>
      <c r="FO500" s="14">
        <f>INDEX(属性投放!$BQ$6:$BQ$85,(卡牌属性!$DU500-2)*20+卡牌属性!$DV500)</f>
        <v>500</v>
      </c>
      <c r="FP500" s="14">
        <f>INDEX(属性投放!$BR$6:$BR$85,(卡牌属性!$DU500-2)*20+卡牌属性!$DV500)</f>
        <v>10000</v>
      </c>
      <c r="FQ500" s="14">
        <f>INDEX(属性投放!$BR$6:$BR$85,(卡牌属性!$DU500-2)*20+卡牌属性!$DV500)</f>
        <v>10000</v>
      </c>
      <c r="FR500" s="14">
        <f>INDEX(属性投放!$BR$6:$BR$85,(卡牌属性!$DU500-2)*20+卡牌属性!$DV500)</f>
        <v>10000</v>
      </c>
      <c r="FS500" s="14">
        <f>INDEX(属性投放!$BR$6:$BR$85,(卡牌属性!$DU500-2)*20+卡牌属性!$DV500)</f>
        <v>10000</v>
      </c>
      <c r="FT500" s="14">
        <f>INDEX(属性投放!$BR$6:$BR$85,(卡牌属性!$DU500-2)*20+卡牌属性!$DV500)</f>
        <v>10000</v>
      </c>
    </row>
    <row r="501" spans="31:176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820"/>
        <v>25</v>
      </c>
      <c r="BW501" s="14">
        <f t="shared" si="821"/>
        <v>3</v>
      </c>
      <c r="BX501" s="14">
        <f t="shared" si="822"/>
        <v>1102026</v>
      </c>
      <c r="BY501" s="14" t="str">
        <f t="shared" si="823"/>
        <v>雷震子17突</v>
      </c>
      <c r="BZ501" s="25" t="s">
        <v>162</v>
      </c>
      <c r="CA501" s="14">
        <v>59</v>
      </c>
      <c r="CB501" s="14">
        <f t="shared" si="824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674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674</v>
      </c>
      <c r="CN501" s="14">
        <f>INDEX(属性投放!$BD$6:$BD$85,(BW501-2)*20+CB501)</f>
        <v>300</v>
      </c>
      <c r="CQ501" s="13">
        <v>497</v>
      </c>
      <c r="CR501" s="13">
        <f t="shared" si="826"/>
        <v>10</v>
      </c>
      <c r="CS501" s="13">
        <f t="shared" si="827"/>
        <v>29</v>
      </c>
      <c r="CT501" s="14">
        <f t="shared" si="828"/>
        <v>4</v>
      </c>
      <c r="CU501" s="14">
        <f t="shared" si="829"/>
        <v>1102010</v>
      </c>
      <c r="CV501" s="14" t="str">
        <f>INDEX($O$6:$O$36,CR501)&amp;"-"&amp;INDEX(属性投放!$AB$7:$AB$36,CX501)&amp;"-魂火-"&amp;CZ501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701</v>
      </c>
      <c r="CZ501" s="14">
        <f>INDEX(属性投放!$AM$7:$AM$58,CS501)</f>
        <v>2</v>
      </c>
      <c r="DA501" s="14">
        <f t="shared" si="825"/>
        <v>29</v>
      </c>
      <c r="DB501" s="14">
        <f>INDEX(属性投放!$AN$7:$AN$58,DA501)</f>
        <v>92</v>
      </c>
      <c r="DC501" s="14" t="s">
        <v>702</v>
      </c>
      <c r="DD501" s="14">
        <f>INDEX(属性投放!$BJ$6:$BJ$85,(CT501-2)*20+CX501)</f>
        <v>400</v>
      </c>
      <c r="DE501" s="14">
        <f>SUMIFS(DD$5:DD501,$CR$5:$CR501,"="&amp;$CR501)</f>
        <v>4720</v>
      </c>
      <c r="DF501" s="14" t="s">
        <v>703</v>
      </c>
      <c r="DG501" s="14">
        <f>INDEX(属性投放!$BK$6:$BK$85,(CT501-2)*20+CX501)</f>
        <v>200</v>
      </c>
      <c r="DH501" s="14">
        <f>SUMIFS(DG$5:DG501,$CR$5:$CR501,"="&amp;$CR501)</f>
        <v>2363</v>
      </c>
      <c r="DI501" s="14" t="s">
        <v>704</v>
      </c>
      <c r="DJ501" s="14">
        <f>INDEX(属性投放!$BL$6:$BL$85,(CT501-2)*20+CX501)</f>
        <v>4000</v>
      </c>
      <c r="DK501" s="14">
        <f>SUMIFS(DJ$5:DJ501,$CR$5:$CR501,"="&amp;$CR501)</f>
        <v>47200</v>
      </c>
      <c r="DP501" s="14">
        <f t="shared" si="833"/>
        <v>1102026</v>
      </c>
      <c r="DQ501" s="14" t="str">
        <f t="shared" si="834"/>
        <v>雷震子17突</v>
      </c>
      <c r="DR501" s="14">
        <f t="shared" si="835"/>
        <v>7</v>
      </c>
      <c r="DS501" s="14">
        <f t="shared" si="836"/>
        <v>4</v>
      </c>
      <c r="DT501" s="14">
        <f t="shared" si="837"/>
        <v>4</v>
      </c>
      <c r="DU501" s="14">
        <f t="shared" si="838"/>
        <v>3</v>
      </c>
      <c r="DV501" s="14">
        <f t="shared" si="839"/>
        <v>17</v>
      </c>
      <c r="DW501" s="14">
        <f t="shared" si="840"/>
        <v>37</v>
      </c>
      <c r="DX501" s="14">
        <f>INDEX(属性投放!$AW$6:$AW$85,(卡牌属性!DU501-2)*20+卡牌属性!DV501)</f>
        <v>8</v>
      </c>
      <c r="DY501" s="14">
        <f>INDEX(属性投放!BP$6:BP$85,卡牌属性!$DW501)</f>
        <v>1000</v>
      </c>
      <c r="DZ501" s="14">
        <f>INDEX(属性投放!BQ$6:BQ$85,卡牌属性!$DW501)</f>
        <v>500</v>
      </c>
      <c r="EA501" s="14">
        <f>INDEX(属性投放!BR$6:BR$85,卡牌属性!$DW501)</f>
        <v>10000</v>
      </c>
      <c r="EB501" s="14">
        <f t="shared" si="856"/>
        <v>8458</v>
      </c>
      <c r="EC501" s="14">
        <f t="shared" si="857"/>
        <v>8945</v>
      </c>
      <c r="ED501" s="14">
        <f t="shared" si="858"/>
        <v>9495</v>
      </c>
      <c r="EE501" s="14">
        <f t="shared" si="859"/>
        <v>9495</v>
      </c>
      <c r="EF501" s="14">
        <f t="shared" si="860"/>
        <v>10945</v>
      </c>
      <c r="EG501" s="14">
        <f t="shared" si="861"/>
        <v>3355</v>
      </c>
      <c r="EH501" s="14">
        <f t="shared" si="862"/>
        <v>3569</v>
      </c>
      <c r="EI501" s="14">
        <f t="shared" si="863"/>
        <v>3569</v>
      </c>
      <c r="EJ501" s="14">
        <f t="shared" si="864"/>
        <v>3663</v>
      </c>
      <c r="EK501" s="14">
        <f t="shared" si="865"/>
        <v>4166</v>
      </c>
      <c r="EL501" s="14">
        <f t="shared" si="866"/>
        <v>66600</v>
      </c>
      <c r="EM501" s="14">
        <f t="shared" si="867"/>
        <v>70710</v>
      </c>
      <c r="EN501" s="14">
        <f t="shared" si="868"/>
        <v>70710</v>
      </c>
      <c r="EO501" s="14">
        <f t="shared" si="869"/>
        <v>72690</v>
      </c>
      <c r="EP501" s="14">
        <f t="shared" si="870"/>
        <v>83080</v>
      </c>
      <c r="EQ501" s="14">
        <f>INDEX(属性偏向!$T$4:$T$243,(卡牌属性!$DR501-1+EQ$3)*20+卡牌属性!$DV501)</f>
        <v>50</v>
      </c>
      <c r="ER501" s="14">
        <f>INDEX(属性偏向!$T$4:$T$243,(卡牌属性!$DR501-1+ER$3)*20+卡牌属性!$DV501)</f>
        <v>60</v>
      </c>
      <c r="ES501" s="14">
        <f>INDEX(属性偏向!$T$4:$T$243,(卡牌属性!$DR501-1+ES$3)*20+卡牌属性!$DV501)</f>
        <v>75</v>
      </c>
      <c r="ET501" s="14">
        <f>INDEX(属性偏向!$T$4:$T$243,(卡牌属性!$DR501-1+ET$3)*20+卡牌属性!$DV501)</f>
        <v>75</v>
      </c>
      <c r="EU501" s="14">
        <f>INDEX(属性偏向!$T$4:$T$243,(卡牌属性!$DR501-1+EU$3)*20+卡牌属性!$DV501)</f>
        <v>100</v>
      </c>
      <c r="EV501" s="14">
        <f>INDEX(属性偏向!$U$4:$U$243,(卡牌属性!$DS501-1+EV$3)*20+卡牌属性!$DV501)</f>
        <v>13</v>
      </c>
      <c r="EW501" s="14">
        <f>INDEX(属性偏向!$U$4:$U$243,(卡牌属性!$DS501-1+EW$3)*20+卡牌属性!$DV501)</f>
        <v>15</v>
      </c>
      <c r="EX501" s="14">
        <f>INDEX(属性偏向!$U$4:$U$243,(卡牌属性!$DS501-1+EX$3)*20+卡牌属性!$DV501)</f>
        <v>15</v>
      </c>
      <c r="EY501" s="14">
        <f>INDEX(属性偏向!$U$4:$U$243,(卡牌属性!$DS501-1+EY$3)*20+卡牌属性!$DV501)</f>
        <v>18</v>
      </c>
      <c r="EZ501" s="14">
        <f>INDEX(属性偏向!$U$4:$U$243,(卡牌属性!$DS501-1+EZ$3)*20+卡牌属性!$DV501)</f>
        <v>25</v>
      </c>
      <c r="FA501" s="14">
        <f>INDEX(属性偏向!$V$4:$V$243,(卡牌属性!$DT501-1+FA$3)*20+卡牌属性!$DV501)</f>
        <v>250</v>
      </c>
      <c r="FB501" s="14">
        <f>INDEX(属性偏向!$V$4:$V$243,(卡牌属性!$DT501-1+FB$3)*20+卡牌属性!$DV501)</f>
        <v>300</v>
      </c>
      <c r="FC501" s="14">
        <f>INDEX(属性偏向!$V$4:$V$243,(卡牌属性!$DT501-1+FC$3)*20+卡牌属性!$DV501)</f>
        <v>300</v>
      </c>
      <c r="FD501" s="14">
        <f>INDEX(属性偏向!$V$4:$V$243,(卡牌属性!$DT501-1+FD$3)*20+卡牌属性!$DV501)</f>
        <v>350</v>
      </c>
      <c r="FE501" s="14">
        <f>INDEX(属性偏向!$V$4:$V$243,(卡牌属性!$DT501-1+FE$3)*20+卡牌属性!$DV501)</f>
        <v>500</v>
      </c>
      <c r="FF501" s="14">
        <f>INDEX(属性投放!$BP$6:$BP$85,(卡牌属性!$DU501-2)*20+卡牌属性!$DV501)</f>
        <v>1000</v>
      </c>
      <c r="FG501" s="14">
        <f>INDEX(属性投放!$BP$6:$BP$85,(卡牌属性!$DU501-2)*20+卡牌属性!$DV501)</f>
        <v>1000</v>
      </c>
      <c r="FH501" s="14">
        <f>INDEX(属性投放!$BP$6:$BP$85,(卡牌属性!$DU501-2)*20+卡牌属性!$DV501)</f>
        <v>1000</v>
      </c>
      <c r="FI501" s="14">
        <f>INDEX(属性投放!$BP$6:$BP$85,(卡牌属性!$DU501-2)*20+卡牌属性!$DV501)</f>
        <v>1000</v>
      </c>
      <c r="FJ501" s="14">
        <f>INDEX(属性投放!$BP$6:$BP$85,(卡牌属性!$DU501-2)*20+卡牌属性!$DV501)</f>
        <v>1000</v>
      </c>
      <c r="FK501" s="14">
        <f>INDEX(属性投放!$BQ$6:$BQ$85,(卡牌属性!$DU501-2)*20+卡牌属性!$DV501)</f>
        <v>500</v>
      </c>
      <c r="FL501" s="14">
        <f>INDEX(属性投放!$BQ$6:$BQ$85,(卡牌属性!$DU501-2)*20+卡牌属性!$DV501)</f>
        <v>500</v>
      </c>
      <c r="FM501" s="14">
        <f>INDEX(属性投放!$BQ$6:$BQ$85,(卡牌属性!$DU501-2)*20+卡牌属性!$DV501)</f>
        <v>500</v>
      </c>
      <c r="FN501" s="14">
        <f>INDEX(属性投放!$BQ$6:$BQ$85,(卡牌属性!$DU501-2)*20+卡牌属性!$DV501)</f>
        <v>500</v>
      </c>
      <c r="FO501" s="14">
        <f>INDEX(属性投放!$BQ$6:$BQ$85,(卡牌属性!$DU501-2)*20+卡牌属性!$DV501)</f>
        <v>500</v>
      </c>
      <c r="FP501" s="14">
        <f>INDEX(属性投放!$BR$6:$BR$85,(卡牌属性!$DU501-2)*20+卡牌属性!$DV501)</f>
        <v>10000</v>
      </c>
      <c r="FQ501" s="14">
        <f>INDEX(属性投放!$BR$6:$BR$85,(卡牌属性!$DU501-2)*20+卡牌属性!$DV501)</f>
        <v>10000</v>
      </c>
      <c r="FR501" s="14">
        <f>INDEX(属性投放!$BR$6:$BR$85,(卡牌属性!$DU501-2)*20+卡牌属性!$DV501)</f>
        <v>10000</v>
      </c>
      <c r="FS501" s="14">
        <f>INDEX(属性投放!$BR$6:$BR$85,(卡牌属性!$DU501-2)*20+卡牌属性!$DV501)</f>
        <v>10000</v>
      </c>
      <c r="FT501" s="14">
        <f>INDEX(属性投放!$BR$6:$BR$85,(卡牌属性!$DU501-2)*20+卡牌属性!$DV501)</f>
        <v>10000</v>
      </c>
    </row>
    <row r="502" spans="31:176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820"/>
        <v>25</v>
      </c>
      <c r="BW502" s="14">
        <f t="shared" si="821"/>
        <v>3</v>
      </c>
      <c r="BX502" s="14">
        <f t="shared" si="822"/>
        <v>1102026</v>
      </c>
      <c r="BY502" s="14" t="str">
        <f t="shared" si="823"/>
        <v>雷震子18突</v>
      </c>
      <c r="BZ502" s="25" t="s">
        <v>162</v>
      </c>
      <c r="CA502" s="14">
        <v>60</v>
      </c>
      <c r="CB502" s="14">
        <f t="shared" si="824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674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674</v>
      </c>
      <c r="CN502" s="14">
        <f>INDEX(属性投放!$BD$6:$BD$85,(BW502-2)*20+CB502)</f>
        <v>300</v>
      </c>
      <c r="CQ502" s="13">
        <v>498</v>
      </c>
      <c r="CR502" s="13">
        <f t="shared" si="826"/>
        <v>10</v>
      </c>
      <c r="CS502" s="13">
        <f t="shared" si="827"/>
        <v>30</v>
      </c>
      <c r="CT502" s="14">
        <f t="shared" si="828"/>
        <v>4</v>
      </c>
      <c r="CU502" s="14">
        <f t="shared" si="829"/>
        <v>1102010</v>
      </c>
      <c r="CV502" s="14" t="str">
        <f>INDEX($O$6:$O$36,CR502)&amp;"-"&amp;INDEX(属性投放!$AB$7:$AB$36,CX502)&amp;"-魂火-"&amp;CZ502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701</v>
      </c>
      <c r="CZ502" s="14">
        <f>INDEX(属性投放!$AM$7:$AM$58,CS502)</f>
        <v>3</v>
      </c>
      <c r="DA502" s="14">
        <f t="shared" si="825"/>
        <v>30</v>
      </c>
      <c r="DB502" s="14">
        <f>INDEX(属性投放!$AN$7:$AN$58,DA502)</f>
        <v>95</v>
      </c>
      <c r="DC502" s="14" t="s">
        <v>702</v>
      </c>
      <c r="DD502" s="14">
        <f>INDEX(属性投放!$BJ$6:$BJ$85,(CT502-2)*20+CX502)</f>
        <v>400</v>
      </c>
      <c r="DE502" s="14">
        <f>SUMIFS(DD$5:DD502,$CR$5:$CR502,"="&amp;$CR502)</f>
        <v>5120</v>
      </c>
      <c r="DF502" s="14" t="s">
        <v>703</v>
      </c>
      <c r="DG502" s="14">
        <f>INDEX(属性投放!$BK$6:$BK$85,(CT502-2)*20+CX502)</f>
        <v>200</v>
      </c>
      <c r="DH502" s="14">
        <f>SUMIFS(DG$5:DG502,$CR$5:$CR502,"="&amp;$CR502)</f>
        <v>2563</v>
      </c>
      <c r="DI502" s="14" t="s">
        <v>704</v>
      </c>
      <c r="DJ502" s="14">
        <f>INDEX(属性投放!$BL$6:$BL$85,(CT502-2)*20+CX502)</f>
        <v>4000</v>
      </c>
      <c r="DK502" s="14">
        <f>SUMIFS(DJ$5:DJ502,$CR$5:$CR502,"="&amp;$CR502)</f>
        <v>51200</v>
      </c>
      <c r="DP502" s="14">
        <f t="shared" ref="DP502:DP537" si="871">BX502</f>
        <v>1102026</v>
      </c>
      <c r="DQ502" s="14" t="str">
        <f t="shared" ref="DQ502:DQ537" si="872">BY502</f>
        <v>雷震子18突</v>
      </c>
      <c r="DR502" s="14">
        <f t="shared" ref="DR502:DR537" si="873">INDEX(Y$6:Y$33,$BV502)</f>
        <v>7</v>
      </c>
      <c r="DS502" s="14">
        <f t="shared" ref="DS502:DS537" si="874">INDEX(Z$6:Z$33,$BV502)</f>
        <v>4</v>
      </c>
      <c r="DT502" s="14">
        <f t="shared" ref="DT502:DT537" si="875">INDEX(AA$6:AA$33,$BV502)</f>
        <v>4</v>
      </c>
      <c r="DU502" s="14">
        <f t="shared" ref="DU502:DU537" si="876">BW502</f>
        <v>3</v>
      </c>
      <c r="DV502" s="14">
        <f t="shared" ref="DV502:DV537" si="877">CB502</f>
        <v>18</v>
      </c>
      <c r="DW502" s="14">
        <f t="shared" ref="DW502:DW537" si="878">(DU502-2)*20+DV502</f>
        <v>38</v>
      </c>
      <c r="DX502" s="14">
        <f>INDEX(属性投放!$AW$6:$AW$85,(卡牌属性!DU502-2)*20+卡牌属性!DV502)</f>
        <v>7</v>
      </c>
      <c r="DY502" s="14">
        <f>INDEX(属性投放!BP$6:BP$85,卡牌属性!$DW502)</f>
        <v>1800</v>
      </c>
      <c r="DZ502" s="14">
        <f>INDEX(属性投放!BQ$6:BQ$85,卡牌属性!$DW502)</f>
        <v>900</v>
      </c>
      <c r="EA502" s="14">
        <f>INDEX(属性投放!BR$6:BR$85,卡牌属性!$DW502)</f>
        <v>18000</v>
      </c>
      <c r="EB502" s="14">
        <f t="shared" si="856"/>
        <v>9858</v>
      </c>
      <c r="EC502" s="14">
        <f t="shared" si="857"/>
        <v>10425</v>
      </c>
      <c r="ED502" s="14">
        <f t="shared" si="858"/>
        <v>11095</v>
      </c>
      <c r="EE502" s="14">
        <f t="shared" si="859"/>
        <v>11095</v>
      </c>
      <c r="EF502" s="14">
        <f t="shared" si="860"/>
        <v>12745</v>
      </c>
      <c r="EG502" s="14">
        <f t="shared" si="861"/>
        <v>3959</v>
      </c>
      <c r="EH502" s="14">
        <f t="shared" si="862"/>
        <v>4189</v>
      </c>
      <c r="EI502" s="14">
        <f t="shared" si="863"/>
        <v>4189</v>
      </c>
      <c r="EJ502" s="14">
        <f t="shared" si="864"/>
        <v>4307</v>
      </c>
      <c r="EK502" s="14">
        <f t="shared" si="865"/>
        <v>4866</v>
      </c>
      <c r="EL502" s="14">
        <f t="shared" si="866"/>
        <v>78600</v>
      </c>
      <c r="EM502" s="14">
        <f t="shared" si="867"/>
        <v>83110</v>
      </c>
      <c r="EN502" s="14">
        <f t="shared" si="868"/>
        <v>83110</v>
      </c>
      <c r="EO502" s="14">
        <f t="shared" si="869"/>
        <v>85490</v>
      </c>
      <c r="EP502" s="14">
        <f t="shared" si="870"/>
        <v>97080</v>
      </c>
      <c r="EQ502" s="14">
        <f>INDEX(属性偏向!$T$4:$T$243,(卡牌属性!$DR502-1+EQ$3)*20+卡牌属性!$DV502)</f>
        <v>50</v>
      </c>
      <c r="ER502" s="14">
        <f>INDEX(属性偏向!$T$4:$T$243,(卡牌属性!$DR502-1+ER$3)*20+卡牌属性!$DV502)</f>
        <v>60</v>
      </c>
      <c r="ES502" s="14">
        <f>INDEX(属性偏向!$T$4:$T$243,(卡牌属性!$DR502-1+ES$3)*20+卡牌属性!$DV502)</f>
        <v>75</v>
      </c>
      <c r="ET502" s="14">
        <f>INDEX(属性偏向!$T$4:$T$243,(卡牌属性!$DR502-1+ET$3)*20+卡牌属性!$DV502)</f>
        <v>75</v>
      </c>
      <c r="EU502" s="14">
        <f>INDEX(属性偏向!$T$4:$T$243,(卡牌属性!$DR502-1+EU$3)*20+卡牌属性!$DV502)</f>
        <v>100</v>
      </c>
      <c r="EV502" s="14">
        <f>INDEX(属性偏向!$U$4:$U$243,(卡牌属性!$DS502-1+EV$3)*20+卡牌属性!$DV502)</f>
        <v>13</v>
      </c>
      <c r="EW502" s="14">
        <f>INDEX(属性偏向!$U$4:$U$243,(卡牌属性!$DS502-1+EW$3)*20+卡牌属性!$DV502)</f>
        <v>15</v>
      </c>
      <c r="EX502" s="14">
        <f>INDEX(属性偏向!$U$4:$U$243,(卡牌属性!$DS502-1+EX$3)*20+卡牌属性!$DV502)</f>
        <v>15</v>
      </c>
      <c r="EY502" s="14">
        <f>INDEX(属性偏向!$U$4:$U$243,(卡牌属性!$DS502-1+EY$3)*20+卡牌属性!$DV502)</f>
        <v>18</v>
      </c>
      <c r="EZ502" s="14">
        <f>INDEX(属性偏向!$U$4:$U$243,(卡牌属性!$DS502-1+EZ$3)*20+卡牌属性!$DV502)</f>
        <v>25</v>
      </c>
      <c r="FA502" s="14">
        <f>INDEX(属性偏向!$V$4:$V$243,(卡牌属性!$DT502-1+FA$3)*20+卡牌属性!$DV502)</f>
        <v>250</v>
      </c>
      <c r="FB502" s="14">
        <f>INDEX(属性偏向!$V$4:$V$243,(卡牌属性!$DT502-1+FB$3)*20+卡牌属性!$DV502)</f>
        <v>300</v>
      </c>
      <c r="FC502" s="14">
        <f>INDEX(属性偏向!$V$4:$V$243,(卡牌属性!$DT502-1+FC$3)*20+卡牌属性!$DV502)</f>
        <v>300</v>
      </c>
      <c r="FD502" s="14">
        <f>INDEX(属性偏向!$V$4:$V$243,(卡牌属性!$DT502-1+FD$3)*20+卡牌属性!$DV502)</f>
        <v>350</v>
      </c>
      <c r="FE502" s="14">
        <f>INDEX(属性偏向!$V$4:$V$243,(卡牌属性!$DT502-1+FE$3)*20+卡牌属性!$DV502)</f>
        <v>500</v>
      </c>
      <c r="FF502" s="14">
        <f>INDEX(属性投放!$BP$6:$BP$85,(卡牌属性!$DU502-2)*20+卡牌属性!$DV502)</f>
        <v>1800</v>
      </c>
      <c r="FG502" s="14">
        <f>INDEX(属性投放!$BP$6:$BP$85,(卡牌属性!$DU502-2)*20+卡牌属性!$DV502)</f>
        <v>1800</v>
      </c>
      <c r="FH502" s="14">
        <f>INDEX(属性投放!$BP$6:$BP$85,(卡牌属性!$DU502-2)*20+卡牌属性!$DV502)</f>
        <v>1800</v>
      </c>
      <c r="FI502" s="14">
        <f>INDEX(属性投放!$BP$6:$BP$85,(卡牌属性!$DU502-2)*20+卡牌属性!$DV502)</f>
        <v>1800</v>
      </c>
      <c r="FJ502" s="14">
        <f>INDEX(属性投放!$BP$6:$BP$85,(卡牌属性!$DU502-2)*20+卡牌属性!$DV502)</f>
        <v>1800</v>
      </c>
      <c r="FK502" s="14">
        <f>INDEX(属性投放!$BQ$6:$BQ$85,(卡牌属性!$DU502-2)*20+卡牌属性!$DV502)</f>
        <v>900</v>
      </c>
      <c r="FL502" s="14">
        <f>INDEX(属性投放!$BQ$6:$BQ$85,(卡牌属性!$DU502-2)*20+卡牌属性!$DV502)</f>
        <v>900</v>
      </c>
      <c r="FM502" s="14">
        <f>INDEX(属性投放!$BQ$6:$BQ$85,(卡牌属性!$DU502-2)*20+卡牌属性!$DV502)</f>
        <v>900</v>
      </c>
      <c r="FN502" s="14">
        <f>INDEX(属性投放!$BQ$6:$BQ$85,(卡牌属性!$DU502-2)*20+卡牌属性!$DV502)</f>
        <v>900</v>
      </c>
      <c r="FO502" s="14">
        <f>INDEX(属性投放!$BQ$6:$BQ$85,(卡牌属性!$DU502-2)*20+卡牌属性!$DV502)</f>
        <v>900</v>
      </c>
      <c r="FP502" s="14">
        <f>INDEX(属性投放!$BR$6:$BR$85,(卡牌属性!$DU502-2)*20+卡牌属性!$DV502)</f>
        <v>18000</v>
      </c>
      <c r="FQ502" s="14">
        <f>INDEX(属性投放!$BR$6:$BR$85,(卡牌属性!$DU502-2)*20+卡牌属性!$DV502)</f>
        <v>18000</v>
      </c>
      <c r="FR502" s="14">
        <f>INDEX(属性投放!$BR$6:$BR$85,(卡牌属性!$DU502-2)*20+卡牌属性!$DV502)</f>
        <v>18000</v>
      </c>
      <c r="FS502" s="14">
        <f>INDEX(属性投放!$BR$6:$BR$85,(卡牌属性!$DU502-2)*20+卡牌属性!$DV502)</f>
        <v>18000</v>
      </c>
      <c r="FT502" s="14">
        <f>INDEX(属性投放!$BR$6:$BR$85,(卡牌属性!$DU502-2)*20+卡牌属性!$DV502)</f>
        <v>18000</v>
      </c>
    </row>
    <row r="503" spans="31:176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820"/>
        <v>25</v>
      </c>
      <c r="BW503" s="14">
        <f t="shared" si="821"/>
        <v>3</v>
      </c>
      <c r="BX503" s="14">
        <f t="shared" si="822"/>
        <v>1102026</v>
      </c>
      <c r="BY503" s="14" t="str">
        <f t="shared" si="823"/>
        <v>雷震子19突</v>
      </c>
      <c r="BZ503" s="25" t="s">
        <v>162</v>
      </c>
      <c r="CA503" s="14">
        <v>61</v>
      </c>
      <c r="CB503" s="14">
        <f t="shared" si="824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674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674</v>
      </c>
      <c r="CN503" s="14">
        <f>INDEX(属性投放!$BD$6:$BD$85,(BW503-2)*20+CB503)</f>
        <v>400</v>
      </c>
      <c r="CQ503" s="13">
        <v>499</v>
      </c>
      <c r="CR503" s="13">
        <f t="shared" si="826"/>
        <v>10</v>
      </c>
      <c r="CS503" s="13">
        <f t="shared" si="827"/>
        <v>31</v>
      </c>
      <c r="CT503" s="14">
        <f t="shared" si="828"/>
        <v>4</v>
      </c>
      <c r="CU503" s="14">
        <f t="shared" si="829"/>
        <v>1102010</v>
      </c>
      <c r="CV503" s="14" t="str">
        <f>INDEX($O$6:$O$36,CR503)&amp;"-"&amp;INDEX(属性投放!$AB$7:$AB$36,CX503)&amp;"-魂火-"&amp;CZ503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701</v>
      </c>
      <c r="CZ503" s="14">
        <f>INDEX(属性投放!$AM$7:$AM$58,CS503)</f>
        <v>1</v>
      </c>
      <c r="DA503" s="14">
        <f t="shared" si="825"/>
        <v>31</v>
      </c>
      <c r="DB503" s="14">
        <f>INDEX(属性投放!$AN$7:$AN$58,DA503)</f>
        <v>97</v>
      </c>
      <c r="DC503" s="14" t="s">
        <v>702</v>
      </c>
      <c r="DD503" s="14">
        <f>INDEX(属性投放!$BJ$6:$BJ$85,(CT503-2)*20+CX503)</f>
        <v>480</v>
      </c>
      <c r="DE503" s="14">
        <f>SUMIFS(DD$5:DD503,$CR$5:$CR503,"="&amp;$CR503)</f>
        <v>5600</v>
      </c>
      <c r="DF503" s="14" t="s">
        <v>703</v>
      </c>
      <c r="DG503" s="14">
        <f>INDEX(属性投放!$BK$6:$BK$85,(CT503-2)*20+CX503)</f>
        <v>240</v>
      </c>
      <c r="DH503" s="14">
        <f>SUMIFS(DG$5:DG503,$CR$5:$CR503,"="&amp;$CR503)</f>
        <v>2803</v>
      </c>
      <c r="DI503" s="14" t="s">
        <v>704</v>
      </c>
      <c r="DJ503" s="14">
        <f>INDEX(属性投放!$BL$6:$BL$85,(CT503-2)*20+CX503)</f>
        <v>4800</v>
      </c>
      <c r="DK503" s="14">
        <f>SUMIFS(DJ$5:DJ503,$CR$5:$CR503,"="&amp;$CR503)</f>
        <v>56000</v>
      </c>
      <c r="DP503" s="14">
        <f t="shared" si="871"/>
        <v>1102026</v>
      </c>
      <c r="DQ503" s="14" t="str">
        <f t="shared" si="872"/>
        <v>雷震子19突</v>
      </c>
      <c r="DR503" s="14">
        <f t="shared" si="873"/>
        <v>7</v>
      </c>
      <c r="DS503" s="14">
        <f t="shared" si="874"/>
        <v>4</v>
      </c>
      <c r="DT503" s="14">
        <f t="shared" si="875"/>
        <v>4</v>
      </c>
      <c r="DU503" s="14">
        <f t="shared" si="876"/>
        <v>3</v>
      </c>
      <c r="DV503" s="14">
        <f t="shared" si="877"/>
        <v>19</v>
      </c>
      <c r="DW503" s="14">
        <f t="shared" si="878"/>
        <v>39</v>
      </c>
      <c r="DX503" s="14">
        <f>INDEX(属性投放!$AW$6:$AW$85,(卡牌属性!DU503-2)*20+卡牌属性!DV503)</f>
        <v>8</v>
      </c>
      <c r="DY503" s="14">
        <f>INDEX(属性投放!BP$6:BP$85,卡牌属性!$DW503)</f>
        <v>1800</v>
      </c>
      <c r="DZ503" s="14">
        <f>INDEX(属性投放!BQ$6:BQ$85,卡牌属性!$DW503)</f>
        <v>900</v>
      </c>
      <c r="EA503" s="14">
        <f>INDEX(属性投放!BR$6:BR$85,卡牌属性!$DW503)</f>
        <v>18000</v>
      </c>
      <c r="EB503" s="14">
        <f t="shared" si="856"/>
        <v>12008</v>
      </c>
      <c r="EC503" s="14">
        <f t="shared" si="857"/>
        <v>12645</v>
      </c>
      <c r="ED503" s="14">
        <f t="shared" si="858"/>
        <v>13420</v>
      </c>
      <c r="EE503" s="14">
        <f t="shared" si="859"/>
        <v>13420</v>
      </c>
      <c r="EF503" s="14">
        <f t="shared" si="860"/>
        <v>15245</v>
      </c>
      <c r="EG503" s="14">
        <f t="shared" si="861"/>
        <v>4950</v>
      </c>
      <c r="EH503" s="14">
        <f t="shared" si="862"/>
        <v>5194</v>
      </c>
      <c r="EI503" s="14">
        <f t="shared" si="863"/>
        <v>5194</v>
      </c>
      <c r="EJ503" s="14">
        <f t="shared" si="864"/>
        <v>5333</v>
      </c>
      <c r="EK503" s="14">
        <f t="shared" si="865"/>
        <v>5941</v>
      </c>
      <c r="EL503" s="14">
        <f t="shared" si="866"/>
        <v>98350</v>
      </c>
      <c r="EM503" s="14">
        <f t="shared" si="867"/>
        <v>103210</v>
      </c>
      <c r="EN503" s="14">
        <f t="shared" si="868"/>
        <v>103210</v>
      </c>
      <c r="EO503" s="14">
        <f t="shared" si="869"/>
        <v>105940</v>
      </c>
      <c r="EP503" s="14">
        <f t="shared" si="870"/>
        <v>118580</v>
      </c>
      <c r="EQ503" s="14">
        <f>INDEX(属性偏向!$T$4:$T$243,(卡牌属性!$DR503-1+EQ$3)*20+卡牌属性!$DV503)</f>
        <v>75</v>
      </c>
      <c r="ER503" s="14">
        <f>INDEX(属性偏向!$T$4:$T$243,(卡牌属性!$DR503-1+ER$3)*20+卡牌属性!$DV503)</f>
        <v>80</v>
      </c>
      <c r="ES503" s="14">
        <f>INDEX(属性偏向!$T$4:$T$243,(卡牌属性!$DR503-1+ES$3)*20+卡牌属性!$DV503)</f>
        <v>100</v>
      </c>
      <c r="ET503" s="14">
        <f>INDEX(属性偏向!$T$4:$T$243,(卡牌属性!$DR503-1+ET$3)*20+卡牌属性!$DV503)</f>
        <v>100</v>
      </c>
      <c r="EU503" s="14">
        <f>INDEX(属性偏向!$T$4:$T$243,(卡牌属性!$DR503-1+EU$3)*20+卡牌属性!$DV503)</f>
        <v>150</v>
      </c>
      <c r="EV503" s="14">
        <f>INDEX(属性偏向!$U$4:$U$243,(卡牌属性!$DS503-1+EV$3)*20+卡牌属性!$DV503)</f>
        <v>15</v>
      </c>
      <c r="EW503" s="14">
        <f>INDEX(属性偏向!$U$4:$U$243,(卡牌属性!$DS503-1+EW$3)*20+卡牌属性!$DV503)</f>
        <v>20</v>
      </c>
      <c r="EX503" s="14">
        <f>INDEX(属性偏向!$U$4:$U$243,(卡牌属性!$DS503-1+EX$3)*20+卡牌属性!$DV503)</f>
        <v>20</v>
      </c>
      <c r="EY503" s="14">
        <f>INDEX(属性偏向!$U$4:$U$243,(卡牌属性!$DS503-1+EY$3)*20+卡牌属性!$DV503)</f>
        <v>23</v>
      </c>
      <c r="EZ503" s="14">
        <f>INDEX(属性偏向!$U$4:$U$243,(卡牌属性!$DS503-1+EZ$3)*20+卡牌属性!$DV503)</f>
        <v>38</v>
      </c>
      <c r="FA503" s="14">
        <f>INDEX(属性偏向!$V$4:$V$243,(卡牌属性!$DT503-1+FA$3)*20+卡牌属性!$DV503)</f>
        <v>300</v>
      </c>
      <c r="FB503" s="14">
        <f>INDEX(属性偏向!$V$4:$V$243,(卡牌属性!$DT503-1+FB$3)*20+卡牌属性!$DV503)</f>
        <v>400</v>
      </c>
      <c r="FC503" s="14">
        <f>INDEX(属性偏向!$V$4:$V$243,(卡牌属性!$DT503-1+FC$3)*20+卡牌属性!$DV503)</f>
        <v>400</v>
      </c>
      <c r="FD503" s="14">
        <f>INDEX(属性偏向!$V$4:$V$243,(卡牌属性!$DT503-1+FD$3)*20+卡牌属性!$DV503)</f>
        <v>450</v>
      </c>
      <c r="FE503" s="14">
        <f>INDEX(属性偏向!$V$4:$V$243,(卡牌属性!$DT503-1+FE$3)*20+卡牌属性!$DV503)</f>
        <v>750</v>
      </c>
      <c r="FF503" s="14">
        <f>INDEX(属性投放!$BP$6:$BP$85,(卡牌属性!$DU503-2)*20+卡牌属性!$DV503)</f>
        <v>1800</v>
      </c>
      <c r="FG503" s="14">
        <f>INDEX(属性投放!$BP$6:$BP$85,(卡牌属性!$DU503-2)*20+卡牌属性!$DV503)</f>
        <v>1800</v>
      </c>
      <c r="FH503" s="14">
        <f>INDEX(属性投放!$BP$6:$BP$85,(卡牌属性!$DU503-2)*20+卡牌属性!$DV503)</f>
        <v>1800</v>
      </c>
      <c r="FI503" s="14">
        <f>INDEX(属性投放!$BP$6:$BP$85,(卡牌属性!$DU503-2)*20+卡牌属性!$DV503)</f>
        <v>1800</v>
      </c>
      <c r="FJ503" s="14">
        <f>INDEX(属性投放!$BP$6:$BP$85,(卡牌属性!$DU503-2)*20+卡牌属性!$DV503)</f>
        <v>1800</v>
      </c>
      <c r="FK503" s="14">
        <f>INDEX(属性投放!$BQ$6:$BQ$85,(卡牌属性!$DU503-2)*20+卡牌属性!$DV503)</f>
        <v>900</v>
      </c>
      <c r="FL503" s="14">
        <f>INDEX(属性投放!$BQ$6:$BQ$85,(卡牌属性!$DU503-2)*20+卡牌属性!$DV503)</f>
        <v>900</v>
      </c>
      <c r="FM503" s="14">
        <f>INDEX(属性投放!$BQ$6:$BQ$85,(卡牌属性!$DU503-2)*20+卡牌属性!$DV503)</f>
        <v>900</v>
      </c>
      <c r="FN503" s="14">
        <f>INDEX(属性投放!$BQ$6:$BQ$85,(卡牌属性!$DU503-2)*20+卡牌属性!$DV503)</f>
        <v>900</v>
      </c>
      <c r="FO503" s="14">
        <f>INDEX(属性投放!$BQ$6:$BQ$85,(卡牌属性!$DU503-2)*20+卡牌属性!$DV503)</f>
        <v>900</v>
      </c>
      <c r="FP503" s="14">
        <f>INDEX(属性投放!$BR$6:$BR$85,(卡牌属性!$DU503-2)*20+卡牌属性!$DV503)</f>
        <v>18000</v>
      </c>
      <c r="FQ503" s="14">
        <f>INDEX(属性投放!$BR$6:$BR$85,(卡牌属性!$DU503-2)*20+卡牌属性!$DV503)</f>
        <v>18000</v>
      </c>
      <c r="FR503" s="14">
        <f>INDEX(属性投放!$BR$6:$BR$85,(卡牌属性!$DU503-2)*20+卡牌属性!$DV503)</f>
        <v>18000</v>
      </c>
      <c r="FS503" s="14">
        <f>INDEX(属性投放!$BR$6:$BR$85,(卡牌属性!$DU503-2)*20+卡牌属性!$DV503)</f>
        <v>18000</v>
      </c>
      <c r="FT503" s="14">
        <f>INDEX(属性投放!$BR$6:$BR$85,(卡牌属性!$DU503-2)*20+卡牌属性!$DV503)</f>
        <v>18000</v>
      </c>
    </row>
    <row r="504" spans="31:176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820"/>
        <v>25</v>
      </c>
      <c r="BW504" s="14">
        <f t="shared" si="821"/>
        <v>3</v>
      </c>
      <c r="BX504" s="14">
        <f t="shared" si="822"/>
        <v>1102026</v>
      </c>
      <c r="BY504" s="14" t="str">
        <f t="shared" si="823"/>
        <v>雷震子20突</v>
      </c>
      <c r="BZ504" s="25" t="s">
        <v>162</v>
      </c>
      <c r="CA504" s="14">
        <v>62</v>
      </c>
      <c r="CB504" s="14">
        <f t="shared" si="824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674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674</v>
      </c>
      <c r="CN504" s="14">
        <f>INDEX(属性投放!$BD$6:$BD$85,(BW504-2)*20+CB504)</f>
        <v>400</v>
      </c>
      <c r="CQ504" s="13">
        <v>500</v>
      </c>
      <c r="CR504" s="13">
        <f t="shared" si="826"/>
        <v>10</v>
      </c>
      <c r="CS504" s="13">
        <f t="shared" si="827"/>
        <v>32</v>
      </c>
      <c r="CT504" s="14">
        <f t="shared" si="828"/>
        <v>4</v>
      </c>
      <c r="CU504" s="14">
        <f t="shared" si="829"/>
        <v>1102010</v>
      </c>
      <c r="CV504" s="14" t="str">
        <f>INDEX($O$6:$O$36,CR504)&amp;"-"&amp;INDEX(属性投放!$AB$7:$AB$36,CX504)&amp;"-魂火-"&amp;CZ504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701</v>
      </c>
      <c r="CZ504" s="14">
        <f>INDEX(属性投放!$AM$7:$AM$58,CS504)</f>
        <v>2</v>
      </c>
      <c r="DA504" s="14">
        <f t="shared" si="825"/>
        <v>32</v>
      </c>
      <c r="DB504" s="14">
        <f>INDEX(属性投放!$AN$7:$AN$58,DA504)</f>
        <v>100</v>
      </c>
      <c r="DC504" s="14" t="s">
        <v>702</v>
      </c>
      <c r="DD504" s="14">
        <f>INDEX(属性投放!$BJ$6:$BJ$85,(CT504-2)*20+CX504)</f>
        <v>480</v>
      </c>
      <c r="DE504" s="14">
        <f>SUMIFS(DD$5:DD504,$CR$5:$CR504,"="&amp;$CR504)</f>
        <v>6080</v>
      </c>
      <c r="DF504" s="14" t="s">
        <v>703</v>
      </c>
      <c r="DG504" s="14">
        <f>INDEX(属性投放!$BK$6:$BK$85,(CT504-2)*20+CX504)</f>
        <v>240</v>
      </c>
      <c r="DH504" s="14">
        <f>SUMIFS(DG$5:DG504,$CR$5:$CR504,"="&amp;$CR504)</f>
        <v>3043</v>
      </c>
      <c r="DI504" s="14" t="s">
        <v>704</v>
      </c>
      <c r="DJ504" s="14">
        <f>INDEX(属性投放!$BL$6:$BL$85,(CT504-2)*20+CX504)</f>
        <v>4800</v>
      </c>
      <c r="DK504" s="14">
        <f>SUMIFS(DJ$5:DJ504,$CR$5:$CR504,"="&amp;$CR504)</f>
        <v>60800</v>
      </c>
      <c r="DP504" s="14">
        <f t="shared" si="871"/>
        <v>1102026</v>
      </c>
      <c r="DQ504" s="14" t="str">
        <f t="shared" si="872"/>
        <v>雷震子20突</v>
      </c>
      <c r="DR504" s="14">
        <f t="shared" si="873"/>
        <v>7</v>
      </c>
      <c r="DS504" s="14">
        <f t="shared" si="874"/>
        <v>4</v>
      </c>
      <c r="DT504" s="14">
        <f t="shared" si="875"/>
        <v>4</v>
      </c>
      <c r="DU504" s="14">
        <f t="shared" si="876"/>
        <v>3</v>
      </c>
      <c r="DV504" s="14">
        <f t="shared" si="877"/>
        <v>20</v>
      </c>
      <c r="DW504" s="14">
        <f t="shared" si="878"/>
        <v>40</v>
      </c>
      <c r="DX504" s="14">
        <f>INDEX(属性投放!$AW$6:$AW$85,(卡牌属性!DU504-2)*20+卡牌属性!DV504)</f>
        <v>10</v>
      </c>
      <c r="DY504" s="14">
        <f>INDEX(属性投放!BP$6:BP$85,卡牌属性!$DW504)</f>
        <v>2000</v>
      </c>
      <c r="DZ504" s="14">
        <f>INDEX(属性投放!BQ$6:BQ$85,卡牌属性!$DW504)</f>
        <v>1000</v>
      </c>
      <c r="EA504" s="14">
        <f>INDEX(属性投放!BR$6:BR$85,卡牌属性!$DW504)</f>
        <v>20000</v>
      </c>
      <c r="EB504" s="14">
        <f t="shared" si="856"/>
        <v>14408</v>
      </c>
      <c r="EC504" s="14">
        <f t="shared" si="857"/>
        <v>15085</v>
      </c>
      <c r="ED504" s="14">
        <f t="shared" si="858"/>
        <v>16020</v>
      </c>
      <c r="EE504" s="14">
        <f t="shared" si="859"/>
        <v>16020</v>
      </c>
      <c r="EF504" s="14">
        <f t="shared" si="860"/>
        <v>18245</v>
      </c>
      <c r="EG504" s="14">
        <f t="shared" si="861"/>
        <v>5970</v>
      </c>
      <c r="EH504" s="14">
        <f t="shared" si="862"/>
        <v>6254</v>
      </c>
      <c r="EI504" s="14">
        <f t="shared" si="863"/>
        <v>6254</v>
      </c>
      <c r="EJ504" s="14">
        <f t="shared" si="864"/>
        <v>6417</v>
      </c>
      <c r="EK504" s="14">
        <f t="shared" si="865"/>
        <v>7145</v>
      </c>
      <c r="EL504" s="14">
        <f t="shared" si="866"/>
        <v>118750</v>
      </c>
      <c r="EM504" s="14">
        <f t="shared" si="867"/>
        <v>124410</v>
      </c>
      <c r="EN504" s="14">
        <f t="shared" si="868"/>
        <v>124410</v>
      </c>
      <c r="EO504" s="14">
        <f t="shared" si="869"/>
        <v>127540</v>
      </c>
      <c r="EP504" s="14">
        <f t="shared" si="870"/>
        <v>142580</v>
      </c>
      <c r="EQ504" s="14">
        <f>INDEX(属性偏向!$T$4:$T$243,(卡牌属性!$DR504-1+EQ$3)*20+卡牌属性!$DV504)</f>
        <v>75</v>
      </c>
      <c r="ER504" s="14">
        <f>INDEX(属性偏向!$T$4:$T$243,(卡牌属性!$DR504-1+ER$3)*20+卡牌属性!$DV504)</f>
        <v>80</v>
      </c>
      <c r="ES504" s="14">
        <f>INDEX(属性偏向!$T$4:$T$243,(卡牌属性!$DR504-1+ES$3)*20+卡牌属性!$DV504)</f>
        <v>100</v>
      </c>
      <c r="ET504" s="14">
        <f>INDEX(属性偏向!$T$4:$T$243,(卡牌属性!$DR504-1+ET$3)*20+卡牌属性!$DV504)</f>
        <v>100</v>
      </c>
      <c r="EU504" s="14">
        <f>INDEX(属性偏向!$T$4:$T$243,(卡牌属性!$DR504-1+EU$3)*20+卡牌属性!$DV504)</f>
        <v>150</v>
      </c>
      <c r="EV504" s="14">
        <f>INDEX(属性偏向!$U$4:$U$243,(卡牌属性!$DS504-1+EV$3)*20+卡牌属性!$DV504)</f>
        <v>15</v>
      </c>
      <c r="EW504" s="14">
        <f>INDEX(属性偏向!$U$4:$U$243,(卡牌属性!$DS504-1+EW$3)*20+卡牌属性!$DV504)</f>
        <v>20</v>
      </c>
      <c r="EX504" s="14">
        <f>INDEX(属性偏向!$U$4:$U$243,(卡牌属性!$DS504-1+EX$3)*20+卡牌属性!$DV504)</f>
        <v>20</v>
      </c>
      <c r="EY504" s="14">
        <f>INDEX(属性偏向!$U$4:$U$243,(卡牌属性!$DS504-1+EY$3)*20+卡牌属性!$DV504)</f>
        <v>23</v>
      </c>
      <c r="EZ504" s="14">
        <f>INDEX(属性偏向!$U$4:$U$243,(卡牌属性!$DS504-1+EZ$3)*20+卡牌属性!$DV504)</f>
        <v>38</v>
      </c>
      <c r="FA504" s="14">
        <f>INDEX(属性偏向!$V$4:$V$243,(卡牌属性!$DT504-1+FA$3)*20+卡牌属性!$DV504)</f>
        <v>300</v>
      </c>
      <c r="FB504" s="14">
        <f>INDEX(属性偏向!$V$4:$V$243,(卡牌属性!$DT504-1+FB$3)*20+卡牌属性!$DV504)</f>
        <v>400</v>
      </c>
      <c r="FC504" s="14">
        <f>INDEX(属性偏向!$V$4:$V$243,(卡牌属性!$DT504-1+FC$3)*20+卡牌属性!$DV504)</f>
        <v>400</v>
      </c>
      <c r="FD504" s="14">
        <f>INDEX(属性偏向!$V$4:$V$243,(卡牌属性!$DT504-1+FD$3)*20+卡牌属性!$DV504)</f>
        <v>450</v>
      </c>
      <c r="FE504" s="14">
        <f>INDEX(属性偏向!$V$4:$V$243,(卡牌属性!$DT504-1+FE$3)*20+卡牌属性!$DV504)</f>
        <v>750</v>
      </c>
      <c r="FF504" s="14">
        <f>INDEX(属性投放!$BP$6:$BP$85,(卡牌属性!$DU504-2)*20+卡牌属性!$DV504)</f>
        <v>2000</v>
      </c>
      <c r="FG504" s="14">
        <f>INDEX(属性投放!$BP$6:$BP$85,(卡牌属性!$DU504-2)*20+卡牌属性!$DV504)</f>
        <v>2000</v>
      </c>
      <c r="FH504" s="14">
        <f>INDEX(属性投放!$BP$6:$BP$85,(卡牌属性!$DU504-2)*20+卡牌属性!$DV504)</f>
        <v>2000</v>
      </c>
      <c r="FI504" s="14">
        <f>INDEX(属性投放!$BP$6:$BP$85,(卡牌属性!$DU504-2)*20+卡牌属性!$DV504)</f>
        <v>2000</v>
      </c>
      <c r="FJ504" s="14">
        <f>INDEX(属性投放!$BP$6:$BP$85,(卡牌属性!$DU504-2)*20+卡牌属性!$DV504)</f>
        <v>2000</v>
      </c>
      <c r="FK504" s="14">
        <f>INDEX(属性投放!$BQ$6:$BQ$85,(卡牌属性!$DU504-2)*20+卡牌属性!$DV504)</f>
        <v>1000</v>
      </c>
      <c r="FL504" s="14">
        <f>INDEX(属性投放!$BQ$6:$BQ$85,(卡牌属性!$DU504-2)*20+卡牌属性!$DV504)</f>
        <v>1000</v>
      </c>
      <c r="FM504" s="14">
        <f>INDEX(属性投放!$BQ$6:$BQ$85,(卡牌属性!$DU504-2)*20+卡牌属性!$DV504)</f>
        <v>1000</v>
      </c>
      <c r="FN504" s="14">
        <f>INDEX(属性投放!$BQ$6:$BQ$85,(卡牌属性!$DU504-2)*20+卡牌属性!$DV504)</f>
        <v>1000</v>
      </c>
      <c r="FO504" s="14">
        <f>INDEX(属性投放!$BQ$6:$BQ$85,(卡牌属性!$DU504-2)*20+卡牌属性!$DV504)</f>
        <v>1000</v>
      </c>
      <c r="FP504" s="14">
        <f>INDEX(属性投放!$BR$6:$BR$85,(卡牌属性!$DU504-2)*20+卡牌属性!$DV504)</f>
        <v>20000</v>
      </c>
      <c r="FQ504" s="14">
        <f>INDEX(属性投放!$BR$6:$BR$85,(卡牌属性!$DU504-2)*20+卡牌属性!$DV504)</f>
        <v>20000</v>
      </c>
      <c r="FR504" s="14">
        <f>INDEX(属性投放!$BR$6:$BR$85,(卡牌属性!$DU504-2)*20+卡牌属性!$DV504)</f>
        <v>20000</v>
      </c>
      <c r="FS504" s="14">
        <f>INDEX(属性投放!$BR$6:$BR$85,(卡牌属性!$DU504-2)*20+卡牌属性!$DV504)</f>
        <v>20000</v>
      </c>
      <c r="FT504" s="14">
        <f>INDEX(属性投放!$BR$6:$BR$85,(卡牌属性!$DU504-2)*20+卡牌属性!$DV504)</f>
        <v>20000</v>
      </c>
    </row>
    <row r="505" spans="31:176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820"/>
        <v>26</v>
      </c>
      <c r="BW505" s="14">
        <f t="shared" si="821"/>
        <v>5</v>
      </c>
      <c r="BX505" s="14">
        <f t="shared" si="822"/>
        <v>1102028</v>
      </c>
      <c r="BY505" s="14" t="str">
        <f t="shared" si="823"/>
        <v>吕布1突</v>
      </c>
      <c r="BZ505" s="25" t="s">
        <v>162</v>
      </c>
      <c r="CA505" s="14">
        <v>63</v>
      </c>
      <c r="CB505" s="14">
        <f t="shared" si="824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674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674</v>
      </c>
      <c r="CN505" s="14">
        <f>INDEX(属性投放!$BD$6:$BD$85,(BW505-2)*20+CB505)</f>
        <v>150</v>
      </c>
      <c r="CQ505" s="13">
        <v>501</v>
      </c>
      <c r="CR505" s="13">
        <f t="shared" si="826"/>
        <v>10</v>
      </c>
      <c r="CS505" s="13">
        <f t="shared" si="827"/>
        <v>33</v>
      </c>
      <c r="CT505" s="14">
        <f t="shared" si="828"/>
        <v>4</v>
      </c>
      <c r="CU505" s="14">
        <f t="shared" si="829"/>
        <v>1102010</v>
      </c>
      <c r="CV505" s="14" t="str">
        <f>INDEX($O$6:$O$36,CR505)&amp;"-"&amp;INDEX(属性投放!$AB$7:$AB$36,CX505)&amp;"-魂火-"&amp;CZ505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701</v>
      </c>
      <c r="CZ505" s="14">
        <f>INDEX(属性投放!$AM$7:$AM$58,CS505)</f>
        <v>3</v>
      </c>
      <c r="DA505" s="14">
        <f t="shared" si="825"/>
        <v>33</v>
      </c>
      <c r="DB505" s="14">
        <f>INDEX(属性投放!$AN$7:$AN$58,DA505)</f>
        <v>102</v>
      </c>
      <c r="DC505" s="14" t="s">
        <v>702</v>
      </c>
      <c r="DD505" s="14">
        <f>INDEX(属性投放!$BJ$6:$BJ$85,(CT505-2)*20+CX505)</f>
        <v>480</v>
      </c>
      <c r="DE505" s="14">
        <f>SUMIFS(DD$5:DD505,$CR$5:$CR505,"="&amp;$CR505)</f>
        <v>6560</v>
      </c>
      <c r="DF505" s="14" t="s">
        <v>703</v>
      </c>
      <c r="DG505" s="14">
        <f>INDEX(属性投放!$BK$6:$BK$85,(CT505-2)*20+CX505)</f>
        <v>240</v>
      </c>
      <c r="DH505" s="14">
        <f>SUMIFS(DG$5:DG505,$CR$5:$CR505,"="&amp;$CR505)</f>
        <v>3283</v>
      </c>
      <c r="DI505" s="14" t="s">
        <v>704</v>
      </c>
      <c r="DJ505" s="14">
        <f>INDEX(属性投放!$BL$6:$BL$85,(CT505-2)*20+CX505)</f>
        <v>4800</v>
      </c>
      <c r="DK505" s="14">
        <f>SUMIFS(DJ$5:DJ505,$CR$5:$CR505,"="&amp;$CR505)</f>
        <v>65600</v>
      </c>
      <c r="DP505" s="14">
        <f t="shared" si="871"/>
        <v>1102028</v>
      </c>
      <c r="DQ505" s="14" t="str">
        <f t="shared" si="872"/>
        <v>吕布1突</v>
      </c>
      <c r="DR505" s="14">
        <f t="shared" si="873"/>
        <v>8</v>
      </c>
      <c r="DS505" s="14">
        <f t="shared" si="874"/>
        <v>8</v>
      </c>
      <c r="DT505" s="14">
        <f t="shared" si="875"/>
        <v>7</v>
      </c>
      <c r="DU505" s="14">
        <f t="shared" si="876"/>
        <v>5</v>
      </c>
      <c r="DV505" s="14">
        <f t="shared" si="877"/>
        <v>1</v>
      </c>
      <c r="DW505" s="14">
        <f t="shared" si="878"/>
        <v>61</v>
      </c>
      <c r="DX505" s="14">
        <f>INDEX(属性投放!$AW$6:$AW$85,(卡牌属性!DU505-2)*20+卡牌属性!DV505)</f>
        <v>4</v>
      </c>
      <c r="DY505" s="14">
        <f>INDEX(属性投放!BP$6:BP$85,卡牌属性!$DW505)</f>
        <v>70</v>
      </c>
      <c r="DZ505" s="14">
        <f>INDEX(属性投放!BQ$6:BQ$85,卡牌属性!$DW505)</f>
        <v>35</v>
      </c>
      <c r="EA505" s="14">
        <f>INDEX(属性投放!BR$6:BR$85,卡牌属性!$DW505)</f>
        <v>700</v>
      </c>
      <c r="EB505" s="14">
        <f>INDEX(属性偏向!$I$4:$I$15,卡牌属性!$DR505+EB$3)</f>
        <v>300</v>
      </c>
      <c r="EC505" s="14">
        <f>INDEX(属性偏向!$I$4:$I$15,卡牌属性!$DR505+EC$3)</f>
        <v>350</v>
      </c>
      <c r="ED505" s="14">
        <f>INDEX(属性偏向!$I$4:$I$15,卡牌属性!$DR505+ED$3)</f>
        <v>420</v>
      </c>
      <c r="EE505" s="14">
        <f>INDEX(属性偏向!$I$4:$I$15,卡牌属性!$DR505+EE$3)</f>
        <v>420</v>
      </c>
      <c r="EF505" s="14">
        <f>INDEX(属性偏向!$I$4:$I$15,卡牌属性!$DR505+EF$3)</f>
        <v>500</v>
      </c>
      <c r="EG505" s="14">
        <f>INDEX(属性偏向!$J$4:$J$15,卡牌属性!$DS505+EG$3)</f>
        <v>45</v>
      </c>
      <c r="EH505" s="14">
        <f>INDEX(属性偏向!$J$4:$J$15,卡牌属性!$DS505+EH$3)</f>
        <v>50</v>
      </c>
      <c r="EI505" s="14">
        <f>INDEX(属性偏向!$J$4:$J$15,卡牌属性!$DS505+EI$3)</f>
        <v>50</v>
      </c>
      <c r="EJ505" s="14">
        <f>INDEX(属性偏向!$J$4:$J$15,卡牌属性!$DS505+EJ$3)</f>
        <v>75</v>
      </c>
      <c r="EK505" s="14">
        <f>INDEX(属性偏向!$J$4:$J$15,卡牌属性!$DS505+EK$3)</f>
        <v>100</v>
      </c>
      <c r="EL505" s="14">
        <f>INDEX(属性偏向!$K$4:$K$15,卡牌属性!$DT505+EL$3)</f>
        <v>1000</v>
      </c>
      <c r="EM505" s="14">
        <f>INDEX(属性偏向!$K$4:$K$15,卡牌属性!$DT505+EM$3)</f>
        <v>1250</v>
      </c>
      <c r="EN505" s="14">
        <f>INDEX(属性偏向!$K$4:$K$15,卡牌属性!$DT505+EN$3)</f>
        <v>1250</v>
      </c>
      <c r="EO505" s="14">
        <f>INDEX(属性偏向!$K$4:$K$15,卡牌属性!$DT505+EO$3)</f>
        <v>1500</v>
      </c>
      <c r="EP505" s="14">
        <f>INDEX(属性偏向!$K$4:$K$15,卡牌属性!$DT505+EP$3)</f>
        <v>2300</v>
      </c>
      <c r="EQ505" s="14">
        <f>INDEX(属性偏向!$T$4:$T$243,(卡牌属性!$DR505-1+EQ$3)*20+卡牌属性!$DV505)</f>
        <v>13</v>
      </c>
      <c r="ER505" s="14">
        <f>INDEX(属性偏向!$T$4:$T$243,(卡牌属性!$DR505-1+ER$3)*20+卡牌属性!$DV505)</f>
        <v>15</v>
      </c>
      <c r="ES505" s="14">
        <f>INDEX(属性偏向!$T$4:$T$243,(卡牌属性!$DR505-1+ES$3)*20+卡牌属性!$DV505)</f>
        <v>20</v>
      </c>
      <c r="ET505" s="14">
        <f>INDEX(属性偏向!$T$4:$T$243,(卡牌属性!$DR505-1+ET$3)*20+卡牌属性!$DV505)</f>
        <v>20</v>
      </c>
      <c r="EU505" s="14">
        <f>INDEX(属性偏向!$T$4:$T$243,(卡牌属性!$DR505-1+EU$3)*20+卡牌属性!$DV505)</f>
        <v>25</v>
      </c>
      <c r="EV505" s="14">
        <f>INDEX(属性偏向!$U$4:$U$243,(卡牌属性!$DS505-1+EV$3)*20+卡牌属性!$DV505)</f>
        <v>7</v>
      </c>
      <c r="EW505" s="14">
        <f>INDEX(属性偏向!$U$4:$U$243,(卡牌属性!$DS505-1+EW$3)*20+卡牌属性!$DV505)</f>
        <v>8</v>
      </c>
      <c r="EX505" s="14">
        <f>INDEX(属性偏向!$U$4:$U$243,(卡牌属性!$DS505-1+EX$3)*20+卡牌属性!$DV505)</f>
        <v>8</v>
      </c>
      <c r="EY505" s="14">
        <f>INDEX(属性偏向!$U$4:$U$243,(卡牌属性!$DS505-1+EY$3)*20+卡牌属性!$DV505)</f>
        <v>10</v>
      </c>
      <c r="EZ505" s="14">
        <f>INDEX(属性偏向!$U$4:$U$243,(卡牌属性!$DS505-1+EZ$3)*20+卡牌属性!$DV505)</f>
        <v>13</v>
      </c>
      <c r="FA505" s="14">
        <f>INDEX(属性偏向!$V$4:$V$243,(卡牌属性!$DT505-1+FA$3)*20+卡牌属性!$DV505)</f>
        <v>120</v>
      </c>
      <c r="FB505" s="14">
        <f>INDEX(属性偏向!$V$4:$V$243,(卡牌属性!$DT505-1+FB$3)*20+卡牌属性!$DV505)</f>
        <v>130</v>
      </c>
      <c r="FC505" s="14">
        <f>INDEX(属性偏向!$V$4:$V$243,(卡牌属性!$DT505-1+FC$3)*20+卡牌属性!$DV505)</f>
        <v>130</v>
      </c>
      <c r="FD505" s="14">
        <f>INDEX(属性偏向!$V$4:$V$243,(卡牌属性!$DT505-1+FD$3)*20+卡牌属性!$DV505)</f>
        <v>150</v>
      </c>
      <c r="FE505" s="14">
        <f>INDEX(属性偏向!$V$4:$V$243,(卡牌属性!$DT505-1+FE$3)*20+卡牌属性!$DV505)</f>
        <v>200</v>
      </c>
      <c r="FF505" s="14">
        <f>INDEX(属性投放!$BP$6:$BP$85,(卡牌属性!$DU505-2)*20+卡牌属性!$DV505)</f>
        <v>70</v>
      </c>
      <c r="FG505" s="14">
        <f>INDEX(属性投放!$BP$6:$BP$85,(卡牌属性!$DU505-2)*20+卡牌属性!$DV505)</f>
        <v>70</v>
      </c>
      <c r="FH505" s="14">
        <f>INDEX(属性投放!$BP$6:$BP$85,(卡牌属性!$DU505-2)*20+卡牌属性!$DV505)</f>
        <v>70</v>
      </c>
      <c r="FI505" s="14">
        <f>INDEX(属性投放!$BP$6:$BP$85,(卡牌属性!$DU505-2)*20+卡牌属性!$DV505)</f>
        <v>70</v>
      </c>
      <c r="FJ505" s="14">
        <f>INDEX(属性投放!$BP$6:$BP$85,(卡牌属性!$DU505-2)*20+卡牌属性!$DV505)</f>
        <v>70</v>
      </c>
      <c r="FK505" s="14">
        <f>INDEX(属性投放!$BQ$6:$BQ$85,(卡牌属性!$DU505-2)*20+卡牌属性!$DV505)</f>
        <v>35</v>
      </c>
      <c r="FL505" s="14">
        <f>INDEX(属性投放!$BQ$6:$BQ$85,(卡牌属性!$DU505-2)*20+卡牌属性!$DV505)</f>
        <v>35</v>
      </c>
      <c r="FM505" s="14">
        <f>INDEX(属性投放!$BQ$6:$BQ$85,(卡牌属性!$DU505-2)*20+卡牌属性!$DV505)</f>
        <v>35</v>
      </c>
      <c r="FN505" s="14">
        <f>INDEX(属性投放!$BQ$6:$BQ$85,(卡牌属性!$DU505-2)*20+卡牌属性!$DV505)</f>
        <v>35</v>
      </c>
      <c r="FO505" s="14">
        <f>INDEX(属性投放!$BQ$6:$BQ$85,(卡牌属性!$DU505-2)*20+卡牌属性!$DV505)</f>
        <v>35</v>
      </c>
      <c r="FP505" s="14">
        <f>INDEX(属性投放!$BR$6:$BR$85,(卡牌属性!$DU505-2)*20+卡牌属性!$DV505)</f>
        <v>700</v>
      </c>
      <c r="FQ505" s="14">
        <f>INDEX(属性投放!$BR$6:$BR$85,(卡牌属性!$DU505-2)*20+卡牌属性!$DV505)</f>
        <v>700</v>
      </c>
      <c r="FR505" s="14">
        <f>INDEX(属性投放!$BR$6:$BR$85,(卡牌属性!$DU505-2)*20+卡牌属性!$DV505)</f>
        <v>700</v>
      </c>
      <c r="FS505" s="14">
        <f>INDEX(属性投放!$BR$6:$BR$85,(卡牌属性!$DU505-2)*20+卡牌属性!$DV505)</f>
        <v>700</v>
      </c>
      <c r="FT505" s="14">
        <f>INDEX(属性投放!$BR$6:$BR$85,(卡牌属性!$DU505-2)*20+卡牌属性!$DV505)</f>
        <v>700</v>
      </c>
    </row>
    <row r="506" spans="31:176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820"/>
        <v>26</v>
      </c>
      <c r="BW506" s="14">
        <f t="shared" si="821"/>
        <v>5</v>
      </c>
      <c r="BX506" s="14">
        <f t="shared" si="822"/>
        <v>1102028</v>
      </c>
      <c r="BY506" s="14" t="str">
        <f t="shared" si="823"/>
        <v>吕布2突</v>
      </c>
      <c r="BZ506" s="25" t="s">
        <v>162</v>
      </c>
      <c r="CA506" s="14">
        <v>64</v>
      </c>
      <c r="CB506" s="14">
        <f t="shared" si="824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674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674</v>
      </c>
      <c r="CN506" s="14">
        <f>INDEX(属性投放!$BD$6:$BD$85,(BW506-2)*20+CB506)</f>
        <v>200</v>
      </c>
      <c r="CQ506" s="13">
        <v>502</v>
      </c>
      <c r="CR506" s="13">
        <f t="shared" si="826"/>
        <v>10</v>
      </c>
      <c r="CS506" s="13">
        <f t="shared" si="827"/>
        <v>34</v>
      </c>
      <c r="CT506" s="14">
        <f t="shared" si="828"/>
        <v>4</v>
      </c>
      <c r="CU506" s="14">
        <f t="shared" si="829"/>
        <v>1102010</v>
      </c>
      <c r="CV506" s="14" t="str">
        <f>INDEX($O$6:$O$36,CR506)&amp;"-"&amp;INDEX(属性投放!$AB$7:$AB$36,CX506)&amp;"-魂火-"&amp;CZ506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701</v>
      </c>
      <c r="CZ506" s="14">
        <f>INDEX(属性投放!$AM$7:$AM$58,CS506)</f>
        <v>1</v>
      </c>
      <c r="DA506" s="14">
        <f t="shared" si="825"/>
        <v>34</v>
      </c>
      <c r="DB506" s="14">
        <f>INDEX(属性投放!$AN$7:$AN$58,DA506)</f>
        <v>105</v>
      </c>
      <c r="DC506" s="14" t="s">
        <v>702</v>
      </c>
      <c r="DD506" s="14">
        <f>INDEX(属性投放!$BJ$6:$BJ$85,(CT506-2)*20+CX506)</f>
        <v>600</v>
      </c>
      <c r="DE506" s="14">
        <f>SUMIFS(DD$5:DD506,$CR$5:$CR506,"="&amp;$CR506)</f>
        <v>7160</v>
      </c>
      <c r="DF506" s="14" t="s">
        <v>703</v>
      </c>
      <c r="DG506" s="14">
        <f>INDEX(属性投放!$BK$6:$BK$85,(CT506-2)*20+CX506)</f>
        <v>300</v>
      </c>
      <c r="DH506" s="14">
        <f>SUMIFS(DG$5:DG506,$CR$5:$CR506,"="&amp;$CR506)</f>
        <v>3583</v>
      </c>
      <c r="DI506" s="14" t="s">
        <v>704</v>
      </c>
      <c r="DJ506" s="14">
        <f>INDEX(属性投放!$BL$6:$BL$85,(CT506-2)*20+CX506)</f>
        <v>6000</v>
      </c>
      <c r="DK506" s="14">
        <f>SUMIFS(DJ$5:DJ506,$CR$5:$CR506,"="&amp;$CR506)</f>
        <v>71600</v>
      </c>
      <c r="DP506" s="14">
        <f t="shared" si="871"/>
        <v>1102028</v>
      </c>
      <c r="DQ506" s="14" t="str">
        <f t="shared" si="872"/>
        <v>吕布2突</v>
      </c>
      <c r="DR506" s="14">
        <f t="shared" si="873"/>
        <v>8</v>
      </c>
      <c r="DS506" s="14">
        <f t="shared" si="874"/>
        <v>8</v>
      </c>
      <c r="DT506" s="14">
        <f t="shared" si="875"/>
        <v>7</v>
      </c>
      <c r="DU506" s="14">
        <f t="shared" si="876"/>
        <v>5</v>
      </c>
      <c r="DV506" s="14">
        <f t="shared" si="877"/>
        <v>2</v>
      </c>
      <c r="DW506" s="14">
        <f t="shared" si="878"/>
        <v>62</v>
      </c>
      <c r="DX506" s="14">
        <f>INDEX(属性投放!$AW$6:$AW$85,(卡牌属性!DU506-2)*20+卡牌属性!DV506)</f>
        <v>10</v>
      </c>
      <c r="DY506" s="14">
        <f>INDEX(属性投放!BP$6:BP$85,卡牌属性!$DW506)</f>
        <v>90</v>
      </c>
      <c r="DZ506" s="14">
        <f>INDEX(属性投放!BQ$6:BQ$85,卡牌属性!$DW506)</f>
        <v>45</v>
      </c>
      <c r="EA506" s="14">
        <f>INDEX(属性投放!BR$6:BR$85,卡牌属性!$DW506)</f>
        <v>900</v>
      </c>
      <c r="EB506" s="14">
        <f t="shared" ref="EB506:EB524" si="879">EB505+$DY505+EQ505*$DX505</f>
        <v>422</v>
      </c>
      <c r="EC506" s="14">
        <f t="shared" ref="EC506:EC524" si="880">EC505+$DY505+ER505*$DX505</f>
        <v>480</v>
      </c>
      <c r="ED506" s="14">
        <f t="shared" ref="ED506:ED524" si="881">ED505+$DY505+ES505*$DX505</f>
        <v>570</v>
      </c>
      <c r="EE506" s="14">
        <f t="shared" ref="EE506:EE524" si="882">EE505+$DY505+ET505*$DX505</f>
        <v>570</v>
      </c>
      <c r="EF506" s="14">
        <f t="shared" ref="EF506:EF524" si="883">EF505+$DY505+EU505*$DX505</f>
        <v>670</v>
      </c>
      <c r="EG506" s="14">
        <f t="shared" ref="EG506:EG524" si="884">EG505+$DZ505+EV505*$DX505</f>
        <v>108</v>
      </c>
      <c r="EH506" s="14">
        <f t="shared" ref="EH506:EH524" si="885">EH505+$DZ505+EW505*$DX505</f>
        <v>117</v>
      </c>
      <c r="EI506" s="14">
        <f t="shared" ref="EI506:EI524" si="886">EI505+$DZ505+EX505*$DX505</f>
        <v>117</v>
      </c>
      <c r="EJ506" s="14">
        <f t="shared" ref="EJ506:EJ524" si="887">EJ505+$DZ505+EY505*$DX505</f>
        <v>150</v>
      </c>
      <c r="EK506" s="14">
        <f t="shared" ref="EK506:EK524" si="888">EK505+$DZ505+EZ505*$DX505</f>
        <v>187</v>
      </c>
      <c r="EL506" s="14">
        <f t="shared" ref="EL506:EL524" si="889">EL505+$EA505+FA505*$DX505</f>
        <v>2180</v>
      </c>
      <c r="EM506" s="14">
        <f t="shared" ref="EM506:EM524" si="890">EM505+$EA505+FB505*$DX505</f>
        <v>2470</v>
      </c>
      <c r="EN506" s="14">
        <f t="shared" ref="EN506:EN524" si="891">EN505+$EA505+FC505*$DX505</f>
        <v>2470</v>
      </c>
      <c r="EO506" s="14">
        <f t="shared" ref="EO506:EO524" si="892">EO505+$EA505+FD505*$DX505</f>
        <v>2800</v>
      </c>
      <c r="EP506" s="14">
        <f t="shared" ref="EP506:EP524" si="893">EP505+$EA505+FE505*$DX505</f>
        <v>3800</v>
      </c>
      <c r="EQ506" s="14">
        <f>INDEX(属性偏向!$T$4:$T$243,(卡牌属性!$DR506-1+EQ$3)*20+卡牌属性!$DV506)</f>
        <v>17</v>
      </c>
      <c r="ER506" s="14">
        <f>INDEX(属性偏向!$T$4:$T$243,(卡牌属性!$DR506-1+ER$3)*20+卡牌属性!$DV506)</f>
        <v>20</v>
      </c>
      <c r="ES506" s="14">
        <f>INDEX(属性偏向!$T$4:$T$243,(卡牌属性!$DR506-1+ES$3)*20+卡牌属性!$DV506)</f>
        <v>25</v>
      </c>
      <c r="ET506" s="14">
        <f>INDEX(属性偏向!$T$4:$T$243,(卡牌属性!$DR506-1+ET$3)*20+卡牌属性!$DV506)</f>
        <v>25</v>
      </c>
      <c r="EU506" s="14">
        <f>INDEX(属性偏向!$T$4:$T$243,(卡牌属性!$DR506-1+EU$3)*20+卡牌属性!$DV506)</f>
        <v>30</v>
      </c>
      <c r="EV506" s="14">
        <f>INDEX(属性偏向!$U$4:$U$243,(卡牌属性!$DS506-1+EV$3)*20+卡牌属性!$DV506)</f>
        <v>9</v>
      </c>
      <c r="EW506" s="14">
        <f>INDEX(属性偏向!$U$4:$U$243,(卡牌属性!$DS506-1+EW$3)*20+卡牌属性!$DV506)</f>
        <v>10</v>
      </c>
      <c r="EX506" s="14">
        <f>INDEX(属性偏向!$U$4:$U$243,(卡牌属性!$DS506-1+EX$3)*20+卡牌属性!$DV506)</f>
        <v>10</v>
      </c>
      <c r="EY506" s="14">
        <f>INDEX(属性偏向!$U$4:$U$243,(卡牌属性!$DS506-1+EY$3)*20+卡牌属性!$DV506)</f>
        <v>13</v>
      </c>
      <c r="EZ506" s="14">
        <f>INDEX(属性偏向!$U$4:$U$243,(卡牌属性!$DS506-1+EZ$3)*20+卡牌属性!$DV506)</f>
        <v>15</v>
      </c>
      <c r="FA506" s="14">
        <f>INDEX(属性偏向!$V$4:$V$243,(卡牌属性!$DT506-1+FA$3)*20+卡牌属性!$DV506)</f>
        <v>150</v>
      </c>
      <c r="FB506" s="14">
        <f>INDEX(属性偏向!$V$4:$V$243,(卡牌属性!$DT506-1+FB$3)*20+卡牌属性!$DV506)</f>
        <v>170</v>
      </c>
      <c r="FC506" s="14">
        <f>INDEX(属性偏向!$V$4:$V$243,(卡牌属性!$DT506-1+FC$3)*20+卡牌属性!$DV506)</f>
        <v>170</v>
      </c>
      <c r="FD506" s="14">
        <f>INDEX(属性偏向!$V$4:$V$243,(卡牌属性!$DT506-1+FD$3)*20+卡牌属性!$DV506)</f>
        <v>200</v>
      </c>
      <c r="FE506" s="14">
        <f>INDEX(属性偏向!$V$4:$V$243,(卡牌属性!$DT506-1+FE$3)*20+卡牌属性!$DV506)</f>
        <v>250</v>
      </c>
      <c r="FF506" s="14">
        <f>INDEX(属性投放!$BP$6:$BP$85,(卡牌属性!$DU506-2)*20+卡牌属性!$DV506)</f>
        <v>90</v>
      </c>
      <c r="FG506" s="14">
        <f>INDEX(属性投放!$BP$6:$BP$85,(卡牌属性!$DU506-2)*20+卡牌属性!$DV506)</f>
        <v>90</v>
      </c>
      <c r="FH506" s="14">
        <f>INDEX(属性投放!$BP$6:$BP$85,(卡牌属性!$DU506-2)*20+卡牌属性!$DV506)</f>
        <v>90</v>
      </c>
      <c r="FI506" s="14">
        <f>INDEX(属性投放!$BP$6:$BP$85,(卡牌属性!$DU506-2)*20+卡牌属性!$DV506)</f>
        <v>90</v>
      </c>
      <c r="FJ506" s="14">
        <f>INDEX(属性投放!$BP$6:$BP$85,(卡牌属性!$DU506-2)*20+卡牌属性!$DV506)</f>
        <v>90</v>
      </c>
      <c r="FK506" s="14">
        <f>INDEX(属性投放!$BQ$6:$BQ$85,(卡牌属性!$DU506-2)*20+卡牌属性!$DV506)</f>
        <v>45</v>
      </c>
      <c r="FL506" s="14">
        <f>INDEX(属性投放!$BQ$6:$BQ$85,(卡牌属性!$DU506-2)*20+卡牌属性!$DV506)</f>
        <v>45</v>
      </c>
      <c r="FM506" s="14">
        <f>INDEX(属性投放!$BQ$6:$BQ$85,(卡牌属性!$DU506-2)*20+卡牌属性!$DV506)</f>
        <v>45</v>
      </c>
      <c r="FN506" s="14">
        <f>INDEX(属性投放!$BQ$6:$BQ$85,(卡牌属性!$DU506-2)*20+卡牌属性!$DV506)</f>
        <v>45</v>
      </c>
      <c r="FO506" s="14">
        <f>INDEX(属性投放!$BQ$6:$BQ$85,(卡牌属性!$DU506-2)*20+卡牌属性!$DV506)</f>
        <v>45</v>
      </c>
      <c r="FP506" s="14">
        <f>INDEX(属性投放!$BR$6:$BR$85,(卡牌属性!$DU506-2)*20+卡牌属性!$DV506)</f>
        <v>900</v>
      </c>
      <c r="FQ506" s="14">
        <f>INDEX(属性投放!$BR$6:$BR$85,(卡牌属性!$DU506-2)*20+卡牌属性!$DV506)</f>
        <v>900</v>
      </c>
      <c r="FR506" s="14">
        <f>INDEX(属性投放!$BR$6:$BR$85,(卡牌属性!$DU506-2)*20+卡牌属性!$DV506)</f>
        <v>900</v>
      </c>
      <c r="FS506" s="14">
        <f>INDEX(属性投放!$BR$6:$BR$85,(卡牌属性!$DU506-2)*20+卡牌属性!$DV506)</f>
        <v>900</v>
      </c>
      <c r="FT506" s="14">
        <f>INDEX(属性投放!$BR$6:$BR$85,(卡牌属性!$DU506-2)*20+卡牌属性!$DV506)</f>
        <v>900</v>
      </c>
    </row>
    <row r="507" spans="31:176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820"/>
        <v>26</v>
      </c>
      <c r="BW507" s="14">
        <f t="shared" si="821"/>
        <v>5</v>
      </c>
      <c r="BX507" s="14">
        <f t="shared" si="822"/>
        <v>1102028</v>
      </c>
      <c r="BY507" s="14" t="str">
        <f t="shared" si="823"/>
        <v>吕布3突</v>
      </c>
      <c r="BZ507" s="25" t="s">
        <v>162</v>
      </c>
      <c r="CA507" s="14">
        <v>65</v>
      </c>
      <c r="CB507" s="14">
        <f t="shared" si="824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674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674</v>
      </c>
      <c r="CN507" s="14">
        <f>INDEX(属性投放!$BD$6:$BD$85,(BW507-2)*20+CB507)</f>
        <v>200</v>
      </c>
      <c r="CQ507" s="13">
        <v>503</v>
      </c>
      <c r="CR507" s="13">
        <f t="shared" si="826"/>
        <v>10</v>
      </c>
      <c r="CS507" s="13">
        <f t="shared" si="827"/>
        <v>35</v>
      </c>
      <c r="CT507" s="14">
        <f t="shared" si="828"/>
        <v>4</v>
      </c>
      <c r="CU507" s="14">
        <f t="shared" si="829"/>
        <v>1102010</v>
      </c>
      <c r="CV507" s="14" t="str">
        <f>INDEX($O$6:$O$36,CR507)&amp;"-"&amp;INDEX(属性投放!$AB$7:$AB$36,CX507)&amp;"-魂火-"&amp;CZ507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701</v>
      </c>
      <c r="CZ507" s="14">
        <f>INDEX(属性投放!$AM$7:$AM$58,CS507)</f>
        <v>2</v>
      </c>
      <c r="DA507" s="14">
        <f t="shared" si="825"/>
        <v>35</v>
      </c>
      <c r="DB507" s="14">
        <f>INDEX(属性投放!$AN$7:$AN$58,DA507)</f>
        <v>107</v>
      </c>
      <c r="DC507" s="14" t="s">
        <v>702</v>
      </c>
      <c r="DD507" s="14">
        <f>INDEX(属性投放!$BJ$6:$BJ$85,(CT507-2)*20+CX507)</f>
        <v>600</v>
      </c>
      <c r="DE507" s="14">
        <f>SUMIFS(DD$5:DD507,$CR$5:$CR507,"="&amp;$CR507)</f>
        <v>7760</v>
      </c>
      <c r="DF507" s="14" t="s">
        <v>703</v>
      </c>
      <c r="DG507" s="14">
        <f>INDEX(属性投放!$BK$6:$BK$85,(CT507-2)*20+CX507)</f>
        <v>300</v>
      </c>
      <c r="DH507" s="14">
        <f>SUMIFS(DG$5:DG507,$CR$5:$CR507,"="&amp;$CR507)</f>
        <v>3883</v>
      </c>
      <c r="DI507" s="14" t="s">
        <v>704</v>
      </c>
      <c r="DJ507" s="14">
        <f>INDEX(属性投放!$BL$6:$BL$85,(CT507-2)*20+CX507)</f>
        <v>6000</v>
      </c>
      <c r="DK507" s="14">
        <f>SUMIFS(DJ$5:DJ507,$CR$5:$CR507,"="&amp;$CR507)</f>
        <v>77600</v>
      </c>
      <c r="DP507" s="14">
        <f t="shared" si="871"/>
        <v>1102028</v>
      </c>
      <c r="DQ507" s="14" t="str">
        <f t="shared" si="872"/>
        <v>吕布3突</v>
      </c>
      <c r="DR507" s="14">
        <f t="shared" si="873"/>
        <v>8</v>
      </c>
      <c r="DS507" s="14">
        <f t="shared" si="874"/>
        <v>8</v>
      </c>
      <c r="DT507" s="14">
        <f t="shared" si="875"/>
        <v>7</v>
      </c>
      <c r="DU507" s="14">
        <f t="shared" si="876"/>
        <v>5</v>
      </c>
      <c r="DV507" s="14">
        <f t="shared" si="877"/>
        <v>3</v>
      </c>
      <c r="DW507" s="14">
        <f t="shared" si="878"/>
        <v>63</v>
      </c>
      <c r="DX507" s="14">
        <f>INDEX(属性投放!$AW$6:$AW$85,(卡牌属性!DU507-2)*20+卡牌属性!DV507)</f>
        <v>10</v>
      </c>
      <c r="DY507" s="14">
        <f>INDEX(属性投放!BP$6:BP$85,卡牌属性!$DW507)</f>
        <v>135</v>
      </c>
      <c r="DZ507" s="14">
        <f>INDEX(属性投放!BQ$6:BQ$85,卡牌属性!$DW507)</f>
        <v>68</v>
      </c>
      <c r="EA507" s="14">
        <f>INDEX(属性投放!BR$6:BR$85,卡牌属性!$DW507)</f>
        <v>1350</v>
      </c>
      <c r="EB507" s="14">
        <f t="shared" si="879"/>
        <v>682</v>
      </c>
      <c r="EC507" s="14">
        <f t="shared" si="880"/>
        <v>770</v>
      </c>
      <c r="ED507" s="14">
        <f t="shared" si="881"/>
        <v>910</v>
      </c>
      <c r="EE507" s="14">
        <f t="shared" si="882"/>
        <v>910</v>
      </c>
      <c r="EF507" s="14">
        <f t="shared" si="883"/>
        <v>1060</v>
      </c>
      <c r="EG507" s="14">
        <f t="shared" si="884"/>
        <v>243</v>
      </c>
      <c r="EH507" s="14">
        <f t="shared" si="885"/>
        <v>262</v>
      </c>
      <c r="EI507" s="14">
        <f t="shared" si="886"/>
        <v>262</v>
      </c>
      <c r="EJ507" s="14">
        <f t="shared" si="887"/>
        <v>325</v>
      </c>
      <c r="EK507" s="14">
        <f t="shared" si="888"/>
        <v>382</v>
      </c>
      <c r="EL507" s="14">
        <f t="shared" si="889"/>
        <v>4580</v>
      </c>
      <c r="EM507" s="14">
        <f t="shared" si="890"/>
        <v>5070</v>
      </c>
      <c r="EN507" s="14">
        <f t="shared" si="891"/>
        <v>5070</v>
      </c>
      <c r="EO507" s="14">
        <f t="shared" si="892"/>
        <v>5700</v>
      </c>
      <c r="EP507" s="14">
        <f t="shared" si="893"/>
        <v>7200</v>
      </c>
      <c r="EQ507" s="14">
        <f>INDEX(属性偏向!$T$4:$T$243,(卡牌属性!$DR507-1+EQ$3)*20+卡牌属性!$DV507)</f>
        <v>17</v>
      </c>
      <c r="ER507" s="14">
        <f>INDEX(属性偏向!$T$4:$T$243,(卡牌属性!$DR507-1+ER$3)*20+卡牌属性!$DV507)</f>
        <v>20</v>
      </c>
      <c r="ES507" s="14">
        <f>INDEX(属性偏向!$T$4:$T$243,(卡牌属性!$DR507-1+ES$3)*20+卡牌属性!$DV507)</f>
        <v>25</v>
      </c>
      <c r="ET507" s="14">
        <f>INDEX(属性偏向!$T$4:$T$243,(卡牌属性!$DR507-1+ET$3)*20+卡牌属性!$DV507)</f>
        <v>25</v>
      </c>
      <c r="EU507" s="14">
        <f>INDEX(属性偏向!$T$4:$T$243,(卡牌属性!$DR507-1+EU$3)*20+卡牌属性!$DV507)</f>
        <v>30</v>
      </c>
      <c r="EV507" s="14">
        <f>INDEX(属性偏向!$U$4:$U$243,(卡牌属性!$DS507-1+EV$3)*20+卡牌属性!$DV507)</f>
        <v>9</v>
      </c>
      <c r="EW507" s="14">
        <f>INDEX(属性偏向!$U$4:$U$243,(卡牌属性!$DS507-1+EW$3)*20+卡牌属性!$DV507)</f>
        <v>10</v>
      </c>
      <c r="EX507" s="14">
        <f>INDEX(属性偏向!$U$4:$U$243,(卡牌属性!$DS507-1+EX$3)*20+卡牌属性!$DV507)</f>
        <v>10</v>
      </c>
      <c r="EY507" s="14">
        <f>INDEX(属性偏向!$U$4:$U$243,(卡牌属性!$DS507-1+EY$3)*20+卡牌属性!$DV507)</f>
        <v>13</v>
      </c>
      <c r="EZ507" s="14">
        <f>INDEX(属性偏向!$U$4:$U$243,(卡牌属性!$DS507-1+EZ$3)*20+卡牌属性!$DV507)</f>
        <v>15</v>
      </c>
      <c r="FA507" s="14">
        <f>INDEX(属性偏向!$V$4:$V$243,(卡牌属性!$DT507-1+FA$3)*20+卡牌属性!$DV507)</f>
        <v>150</v>
      </c>
      <c r="FB507" s="14">
        <f>INDEX(属性偏向!$V$4:$V$243,(卡牌属性!$DT507-1+FB$3)*20+卡牌属性!$DV507)</f>
        <v>170</v>
      </c>
      <c r="FC507" s="14">
        <f>INDEX(属性偏向!$V$4:$V$243,(卡牌属性!$DT507-1+FC$3)*20+卡牌属性!$DV507)</f>
        <v>170</v>
      </c>
      <c r="FD507" s="14">
        <f>INDEX(属性偏向!$V$4:$V$243,(卡牌属性!$DT507-1+FD$3)*20+卡牌属性!$DV507)</f>
        <v>200</v>
      </c>
      <c r="FE507" s="14">
        <f>INDEX(属性偏向!$V$4:$V$243,(卡牌属性!$DT507-1+FE$3)*20+卡牌属性!$DV507)</f>
        <v>250</v>
      </c>
      <c r="FF507" s="14">
        <f>INDEX(属性投放!$BP$6:$BP$85,(卡牌属性!$DU507-2)*20+卡牌属性!$DV507)</f>
        <v>135</v>
      </c>
      <c r="FG507" s="14">
        <f>INDEX(属性投放!$BP$6:$BP$85,(卡牌属性!$DU507-2)*20+卡牌属性!$DV507)</f>
        <v>135</v>
      </c>
      <c r="FH507" s="14">
        <f>INDEX(属性投放!$BP$6:$BP$85,(卡牌属性!$DU507-2)*20+卡牌属性!$DV507)</f>
        <v>135</v>
      </c>
      <c r="FI507" s="14">
        <f>INDEX(属性投放!$BP$6:$BP$85,(卡牌属性!$DU507-2)*20+卡牌属性!$DV507)</f>
        <v>135</v>
      </c>
      <c r="FJ507" s="14">
        <f>INDEX(属性投放!$BP$6:$BP$85,(卡牌属性!$DU507-2)*20+卡牌属性!$DV507)</f>
        <v>135</v>
      </c>
      <c r="FK507" s="14">
        <f>INDEX(属性投放!$BQ$6:$BQ$85,(卡牌属性!$DU507-2)*20+卡牌属性!$DV507)</f>
        <v>68</v>
      </c>
      <c r="FL507" s="14">
        <f>INDEX(属性投放!$BQ$6:$BQ$85,(卡牌属性!$DU507-2)*20+卡牌属性!$DV507)</f>
        <v>68</v>
      </c>
      <c r="FM507" s="14">
        <f>INDEX(属性投放!$BQ$6:$BQ$85,(卡牌属性!$DU507-2)*20+卡牌属性!$DV507)</f>
        <v>68</v>
      </c>
      <c r="FN507" s="14">
        <f>INDEX(属性投放!$BQ$6:$BQ$85,(卡牌属性!$DU507-2)*20+卡牌属性!$DV507)</f>
        <v>68</v>
      </c>
      <c r="FO507" s="14">
        <f>INDEX(属性投放!$BQ$6:$BQ$85,(卡牌属性!$DU507-2)*20+卡牌属性!$DV507)</f>
        <v>68</v>
      </c>
      <c r="FP507" s="14">
        <f>INDEX(属性投放!$BR$6:$BR$85,(卡牌属性!$DU507-2)*20+卡牌属性!$DV507)</f>
        <v>1350</v>
      </c>
      <c r="FQ507" s="14">
        <f>INDEX(属性投放!$BR$6:$BR$85,(卡牌属性!$DU507-2)*20+卡牌属性!$DV507)</f>
        <v>1350</v>
      </c>
      <c r="FR507" s="14">
        <f>INDEX(属性投放!$BR$6:$BR$85,(卡牌属性!$DU507-2)*20+卡牌属性!$DV507)</f>
        <v>1350</v>
      </c>
      <c r="FS507" s="14">
        <f>INDEX(属性投放!$BR$6:$BR$85,(卡牌属性!$DU507-2)*20+卡牌属性!$DV507)</f>
        <v>1350</v>
      </c>
      <c r="FT507" s="14">
        <f>INDEX(属性投放!$BR$6:$BR$85,(卡牌属性!$DU507-2)*20+卡牌属性!$DV507)</f>
        <v>1350</v>
      </c>
    </row>
    <row r="508" spans="31:176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820"/>
        <v>26</v>
      </c>
      <c r="BW508" s="14">
        <f t="shared" si="821"/>
        <v>5</v>
      </c>
      <c r="BX508" s="14">
        <f t="shared" si="822"/>
        <v>1102028</v>
      </c>
      <c r="BY508" s="14" t="str">
        <f t="shared" si="823"/>
        <v>吕布4突</v>
      </c>
      <c r="BZ508" s="25" t="s">
        <v>162</v>
      </c>
      <c r="CA508" s="14">
        <v>66</v>
      </c>
      <c r="CB508" s="14">
        <f t="shared" si="824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674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674</v>
      </c>
      <c r="CN508" s="14">
        <f>INDEX(属性投放!$BD$6:$BD$85,(BW508-2)*20+CB508)</f>
        <v>250</v>
      </c>
      <c r="CQ508" s="13">
        <v>504</v>
      </c>
      <c r="CR508" s="13">
        <f t="shared" si="826"/>
        <v>10</v>
      </c>
      <c r="CS508" s="13">
        <f t="shared" si="827"/>
        <v>36</v>
      </c>
      <c r="CT508" s="14">
        <f t="shared" si="828"/>
        <v>4</v>
      </c>
      <c r="CU508" s="14">
        <f t="shared" si="829"/>
        <v>1102010</v>
      </c>
      <c r="CV508" s="14" t="str">
        <f>INDEX($O$6:$O$36,CR508)&amp;"-"&amp;INDEX(属性投放!$AB$7:$AB$36,CX508)&amp;"-魂火-"&amp;CZ508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701</v>
      </c>
      <c r="CZ508" s="14">
        <f>INDEX(属性投放!$AM$7:$AM$58,CS508)</f>
        <v>3</v>
      </c>
      <c r="DA508" s="14">
        <f t="shared" si="825"/>
        <v>36</v>
      </c>
      <c r="DB508" s="14">
        <f>INDEX(属性投放!$AN$7:$AN$58,DA508)</f>
        <v>110</v>
      </c>
      <c r="DC508" s="14" t="s">
        <v>702</v>
      </c>
      <c r="DD508" s="14">
        <f>INDEX(属性投放!$BJ$6:$BJ$85,(CT508-2)*20+CX508)</f>
        <v>600</v>
      </c>
      <c r="DE508" s="14">
        <f>SUMIFS(DD$5:DD508,$CR$5:$CR508,"="&amp;$CR508)</f>
        <v>8360</v>
      </c>
      <c r="DF508" s="14" t="s">
        <v>703</v>
      </c>
      <c r="DG508" s="14">
        <f>INDEX(属性投放!$BK$6:$BK$85,(CT508-2)*20+CX508)</f>
        <v>300</v>
      </c>
      <c r="DH508" s="14">
        <f>SUMIFS(DG$5:DG508,$CR$5:$CR508,"="&amp;$CR508)</f>
        <v>4183</v>
      </c>
      <c r="DI508" s="14" t="s">
        <v>704</v>
      </c>
      <c r="DJ508" s="14">
        <f>INDEX(属性投放!$BL$6:$BL$85,(CT508-2)*20+CX508)</f>
        <v>6000</v>
      </c>
      <c r="DK508" s="14">
        <f>SUMIFS(DJ$5:DJ508,$CR$5:$CR508,"="&amp;$CR508)</f>
        <v>83600</v>
      </c>
      <c r="DP508" s="14">
        <f t="shared" si="871"/>
        <v>1102028</v>
      </c>
      <c r="DQ508" s="14" t="str">
        <f t="shared" si="872"/>
        <v>吕布4突</v>
      </c>
      <c r="DR508" s="14">
        <f t="shared" si="873"/>
        <v>8</v>
      </c>
      <c r="DS508" s="14">
        <f t="shared" si="874"/>
        <v>8</v>
      </c>
      <c r="DT508" s="14">
        <f t="shared" si="875"/>
        <v>7</v>
      </c>
      <c r="DU508" s="14">
        <f t="shared" si="876"/>
        <v>5</v>
      </c>
      <c r="DV508" s="14">
        <f t="shared" si="877"/>
        <v>4</v>
      </c>
      <c r="DW508" s="14">
        <f t="shared" si="878"/>
        <v>64</v>
      </c>
      <c r="DX508" s="14">
        <f>INDEX(属性投放!$AW$6:$AW$85,(卡牌属性!DU508-2)*20+卡牌属性!DV508)</f>
        <v>10</v>
      </c>
      <c r="DY508" s="14">
        <f>INDEX(属性投放!BP$6:BP$85,卡牌属性!$DW508)</f>
        <v>170</v>
      </c>
      <c r="DZ508" s="14">
        <f>INDEX(属性投放!BQ$6:BQ$85,卡牌属性!$DW508)</f>
        <v>85</v>
      </c>
      <c r="EA508" s="14">
        <f>INDEX(属性投放!BR$6:BR$85,卡牌属性!$DW508)</f>
        <v>1700</v>
      </c>
      <c r="EB508" s="14">
        <f t="shared" si="879"/>
        <v>987</v>
      </c>
      <c r="EC508" s="14">
        <f t="shared" si="880"/>
        <v>1105</v>
      </c>
      <c r="ED508" s="14">
        <f t="shared" si="881"/>
        <v>1295</v>
      </c>
      <c r="EE508" s="14">
        <f t="shared" si="882"/>
        <v>1295</v>
      </c>
      <c r="EF508" s="14">
        <f t="shared" si="883"/>
        <v>1495</v>
      </c>
      <c r="EG508" s="14">
        <f t="shared" si="884"/>
        <v>401</v>
      </c>
      <c r="EH508" s="14">
        <f t="shared" si="885"/>
        <v>430</v>
      </c>
      <c r="EI508" s="14">
        <f t="shared" si="886"/>
        <v>430</v>
      </c>
      <c r="EJ508" s="14">
        <f t="shared" si="887"/>
        <v>523</v>
      </c>
      <c r="EK508" s="14">
        <f t="shared" si="888"/>
        <v>600</v>
      </c>
      <c r="EL508" s="14">
        <f t="shared" si="889"/>
        <v>7430</v>
      </c>
      <c r="EM508" s="14">
        <f t="shared" si="890"/>
        <v>8120</v>
      </c>
      <c r="EN508" s="14">
        <f t="shared" si="891"/>
        <v>8120</v>
      </c>
      <c r="EO508" s="14">
        <f t="shared" si="892"/>
        <v>9050</v>
      </c>
      <c r="EP508" s="14">
        <f t="shared" si="893"/>
        <v>11050</v>
      </c>
      <c r="EQ508" s="14">
        <f>INDEX(属性偏向!$T$4:$T$243,(卡牌属性!$DR508-1+EQ$3)*20+卡牌属性!$DV508)</f>
        <v>22</v>
      </c>
      <c r="ER508" s="14">
        <f>INDEX(属性偏向!$T$4:$T$243,(卡牌属性!$DR508-1+ER$3)*20+卡牌属性!$DV508)</f>
        <v>25</v>
      </c>
      <c r="ES508" s="14">
        <f>INDEX(属性偏向!$T$4:$T$243,(卡牌属性!$DR508-1+ES$3)*20+卡牌属性!$DV508)</f>
        <v>30</v>
      </c>
      <c r="ET508" s="14">
        <f>INDEX(属性偏向!$T$4:$T$243,(卡牌属性!$DR508-1+ET$3)*20+卡牌属性!$DV508)</f>
        <v>30</v>
      </c>
      <c r="EU508" s="14">
        <f>INDEX(属性偏向!$T$4:$T$243,(卡牌属性!$DR508-1+EU$3)*20+卡牌属性!$DV508)</f>
        <v>40</v>
      </c>
      <c r="EV508" s="14">
        <f>INDEX(属性偏向!$U$4:$U$243,(卡牌属性!$DS508-1+EV$3)*20+卡牌属性!$DV508)</f>
        <v>11</v>
      </c>
      <c r="EW508" s="14">
        <f>INDEX(属性偏向!$U$4:$U$243,(卡牌属性!$DS508-1+EW$3)*20+卡牌属性!$DV508)</f>
        <v>13</v>
      </c>
      <c r="EX508" s="14">
        <f>INDEX(属性偏向!$U$4:$U$243,(卡牌属性!$DS508-1+EX$3)*20+卡牌属性!$DV508)</f>
        <v>13</v>
      </c>
      <c r="EY508" s="14">
        <f>INDEX(属性偏向!$U$4:$U$243,(卡牌属性!$DS508-1+EY$3)*20+卡牌属性!$DV508)</f>
        <v>15</v>
      </c>
      <c r="EZ508" s="14">
        <f>INDEX(属性偏向!$U$4:$U$243,(卡牌属性!$DS508-1+EZ$3)*20+卡牌属性!$DV508)</f>
        <v>20</v>
      </c>
      <c r="FA508" s="14">
        <f>INDEX(属性偏向!$V$4:$V$243,(卡牌属性!$DT508-1+FA$3)*20+卡牌属性!$DV508)</f>
        <v>200</v>
      </c>
      <c r="FB508" s="14">
        <f>INDEX(属性偏向!$V$4:$V$243,(卡牌属性!$DT508-1+FB$3)*20+卡牌属性!$DV508)</f>
        <v>220</v>
      </c>
      <c r="FC508" s="14">
        <f>INDEX(属性偏向!$V$4:$V$243,(卡牌属性!$DT508-1+FC$3)*20+卡牌属性!$DV508)</f>
        <v>220</v>
      </c>
      <c r="FD508" s="14">
        <f>INDEX(属性偏向!$V$4:$V$243,(卡牌属性!$DT508-1+FD$3)*20+卡牌属性!$DV508)</f>
        <v>250</v>
      </c>
      <c r="FE508" s="14">
        <f>INDEX(属性偏向!$V$4:$V$243,(卡牌属性!$DT508-1+FE$3)*20+卡牌属性!$DV508)</f>
        <v>300</v>
      </c>
      <c r="FF508" s="14">
        <f>INDEX(属性投放!$BP$6:$BP$85,(卡牌属性!$DU508-2)*20+卡牌属性!$DV508)</f>
        <v>170</v>
      </c>
      <c r="FG508" s="14">
        <f>INDEX(属性投放!$BP$6:$BP$85,(卡牌属性!$DU508-2)*20+卡牌属性!$DV508)</f>
        <v>170</v>
      </c>
      <c r="FH508" s="14">
        <f>INDEX(属性投放!$BP$6:$BP$85,(卡牌属性!$DU508-2)*20+卡牌属性!$DV508)</f>
        <v>170</v>
      </c>
      <c r="FI508" s="14">
        <f>INDEX(属性投放!$BP$6:$BP$85,(卡牌属性!$DU508-2)*20+卡牌属性!$DV508)</f>
        <v>170</v>
      </c>
      <c r="FJ508" s="14">
        <f>INDEX(属性投放!$BP$6:$BP$85,(卡牌属性!$DU508-2)*20+卡牌属性!$DV508)</f>
        <v>170</v>
      </c>
      <c r="FK508" s="14">
        <f>INDEX(属性投放!$BQ$6:$BQ$85,(卡牌属性!$DU508-2)*20+卡牌属性!$DV508)</f>
        <v>85</v>
      </c>
      <c r="FL508" s="14">
        <f>INDEX(属性投放!$BQ$6:$BQ$85,(卡牌属性!$DU508-2)*20+卡牌属性!$DV508)</f>
        <v>85</v>
      </c>
      <c r="FM508" s="14">
        <f>INDEX(属性投放!$BQ$6:$BQ$85,(卡牌属性!$DU508-2)*20+卡牌属性!$DV508)</f>
        <v>85</v>
      </c>
      <c r="FN508" s="14">
        <f>INDEX(属性投放!$BQ$6:$BQ$85,(卡牌属性!$DU508-2)*20+卡牌属性!$DV508)</f>
        <v>85</v>
      </c>
      <c r="FO508" s="14">
        <f>INDEX(属性投放!$BQ$6:$BQ$85,(卡牌属性!$DU508-2)*20+卡牌属性!$DV508)</f>
        <v>85</v>
      </c>
      <c r="FP508" s="14">
        <f>INDEX(属性投放!$BR$6:$BR$85,(卡牌属性!$DU508-2)*20+卡牌属性!$DV508)</f>
        <v>1700</v>
      </c>
      <c r="FQ508" s="14">
        <f>INDEX(属性投放!$BR$6:$BR$85,(卡牌属性!$DU508-2)*20+卡牌属性!$DV508)</f>
        <v>1700</v>
      </c>
      <c r="FR508" s="14">
        <f>INDEX(属性投放!$BR$6:$BR$85,(卡牌属性!$DU508-2)*20+卡牌属性!$DV508)</f>
        <v>1700</v>
      </c>
      <c r="FS508" s="14">
        <f>INDEX(属性投放!$BR$6:$BR$85,(卡牌属性!$DU508-2)*20+卡牌属性!$DV508)</f>
        <v>1700</v>
      </c>
      <c r="FT508" s="14">
        <f>INDEX(属性投放!$BR$6:$BR$85,(卡牌属性!$DU508-2)*20+卡牌属性!$DV508)</f>
        <v>1700</v>
      </c>
    </row>
    <row r="509" spans="31:176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820"/>
        <v>26</v>
      </c>
      <c r="BW509" s="14">
        <f t="shared" si="821"/>
        <v>5</v>
      </c>
      <c r="BX509" s="14">
        <f t="shared" si="822"/>
        <v>1102028</v>
      </c>
      <c r="BY509" s="14" t="str">
        <f t="shared" si="823"/>
        <v>吕布5突</v>
      </c>
      <c r="BZ509" s="25" t="s">
        <v>162</v>
      </c>
      <c r="CA509" s="14">
        <v>67</v>
      </c>
      <c r="CB509" s="14">
        <f t="shared" si="824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674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674</v>
      </c>
      <c r="CN509" s="14">
        <f>INDEX(属性投放!$BD$6:$BD$85,(BW509-2)*20+CB509)</f>
        <v>250</v>
      </c>
      <c r="CQ509" s="13">
        <v>505</v>
      </c>
      <c r="CR509" s="13">
        <f t="shared" si="826"/>
        <v>10</v>
      </c>
      <c r="CS509" s="13">
        <f t="shared" si="827"/>
        <v>37</v>
      </c>
      <c r="CT509" s="14">
        <f t="shared" si="828"/>
        <v>4</v>
      </c>
      <c r="CU509" s="14">
        <f t="shared" si="829"/>
        <v>1102010</v>
      </c>
      <c r="CV509" s="14" t="str">
        <f>INDEX($O$6:$O$36,CR509)&amp;"-"&amp;INDEX(属性投放!$AB$7:$AB$36,CX509)&amp;"-魂火-"&amp;CZ509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701</v>
      </c>
      <c r="CZ509" s="14">
        <f>INDEX(属性投放!$AM$7:$AM$58,CS509)</f>
        <v>1</v>
      </c>
      <c r="DA509" s="14">
        <f t="shared" si="825"/>
        <v>37</v>
      </c>
      <c r="DB509" s="14">
        <f>INDEX(属性投放!$AN$7:$AN$58,DA509)</f>
        <v>112</v>
      </c>
      <c r="DC509" s="14" t="s">
        <v>702</v>
      </c>
      <c r="DD509" s="14">
        <f>INDEX(属性投放!$BJ$6:$BJ$85,(CT509-2)*20+CX509)</f>
        <v>750</v>
      </c>
      <c r="DE509" s="14">
        <f>SUMIFS(DD$5:DD509,$CR$5:$CR509,"="&amp;$CR509)</f>
        <v>9110</v>
      </c>
      <c r="DF509" s="14" t="s">
        <v>703</v>
      </c>
      <c r="DG509" s="14">
        <f>INDEX(属性投放!$BK$6:$BK$85,(CT509-2)*20+CX509)</f>
        <v>375</v>
      </c>
      <c r="DH509" s="14">
        <f>SUMIFS(DG$5:DG509,$CR$5:$CR509,"="&amp;$CR509)</f>
        <v>4558</v>
      </c>
      <c r="DI509" s="14" t="s">
        <v>704</v>
      </c>
      <c r="DJ509" s="14">
        <f>INDEX(属性投放!$BL$6:$BL$85,(CT509-2)*20+CX509)</f>
        <v>7500</v>
      </c>
      <c r="DK509" s="14">
        <f>SUMIFS(DJ$5:DJ509,$CR$5:$CR509,"="&amp;$CR509)</f>
        <v>91100</v>
      </c>
      <c r="DP509" s="14">
        <f t="shared" si="871"/>
        <v>1102028</v>
      </c>
      <c r="DQ509" s="14" t="str">
        <f t="shared" si="872"/>
        <v>吕布5突</v>
      </c>
      <c r="DR509" s="14">
        <f t="shared" si="873"/>
        <v>8</v>
      </c>
      <c r="DS509" s="14">
        <f t="shared" si="874"/>
        <v>8</v>
      </c>
      <c r="DT509" s="14">
        <f t="shared" si="875"/>
        <v>7</v>
      </c>
      <c r="DU509" s="14">
        <f t="shared" si="876"/>
        <v>5</v>
      </c>
      <c r="DV509" s="14">
        <f t="shared" si="877"/>
        <v>5</v>
      </c>
      <c r="DW509" s="14">
        <f t="shared" si="878"/>
        <v>65</v>
      </c>
      <c r="DX509" s="14">
        <f>INDEX(属性投放!$AW$6:$AW$85,(卡牌属性!DU509-2)*20+卡牌属性!DV509)</f>
        <v>7</v>
      </c>
      <c r="DY509" s="14">
        <f>INDEX(属性投放!BP$6:BP$85,卡牌属性!$DW509)</f>
        <v>225</v>
      </c>
      <c r="DZ509" s="14">
        <f>INDEX(属性投放!BQ$6:BQ$85,卡牌属性!$DW509)</f>
        <v>113</v>
      </c>
      <c r="EA509" s="14">
        <f>INDEX(属性投放!BR$6:BR$85,卡牌属性!$DW509)</f>
        <v>2250</v>
      </c>
      <c r="EB509" s="14">
        <f t="shared" si="879"/>
        <v>1377</v>
      </c>
      <c r="EC509" s="14">
        <f t="shared" si="880"/>
        <v>1525</v>
      </c>
      <c r="ED509" s="14">
        <f t="shared" si="881"/>
        <v>1765</v>
      </c>
      <c r="EE509" s="14">
        <f t="shared" si="882"/>
        <v>1765</v>
      </c>
      <c r="EF509" s="14">
        <f t="shared" si="883"/>
        <v>2065</v>
      </c>
      <c r="EG509" s="14">
        <f t="shared" si="884"/>
        <v>596</v>
      </c>
      <c r="EH509" s="14">
        <f t="shared" si="885"/>
        <v>645</v>
      </c>
      <c r="EI509" s="14">
        <f t="shared" si="886"/>
        <v>645</v>
      </c>
      <c r="EJ509" s="14">
        <f t="shared" si="887"/>
        <v>758</v>
      </c>
      <c r="EK509" s="14">
        <f t="shared" si="888"/>
        <v>885</v>
      </c>
      <c r="EL509" s="14">
        <f t="shared" si="889"/>
        <v>11130</v>
      </c>
      <c r="EM509" s="14">
        <f t="shared" si="890"/>
        <v>12020</v>
      </c>
      <c r="EN509" s="14">
        <f t="shared" si="891"/>
        <v>12020</v>
      </c>
      <c r="EO509" s="14">
        <f t="shared" si="892"/>
        <v>13250</v>
      </c>
      <c r="EP509" s="14">
        <f t="shared" si="893"/>
        <v>15750</v>
      </c>
      <c r="EQ509" s="14">
        <f>INDEX(属性偏向!$T$4:$T$243,(卡牌属性!$DR509-1+EQ$3)*20+卡牌属性!$DV509)</f>
        <v>22</v>
      </c>
      <c r="ER509" s="14">
        <f>INDEX(属性偏向!$T$4:$T$243,(卡牌属性!$DR509-1+ER$3)*20+卡牌属性!$DV509)</f>
        <v>25</v>
      </c>
      <c r="ES509" s="14">
        <f>INDEX(属性偏向!$T$4:$T$243,(卡牌属性!$DR509-1+ES$3)*20+卡牌属性!$DV509)</f>
        <v>30</v>
      </c>
      <c r="ET509" s="14">
        <f>INDEX(属性偏向!$T$4:$T$243,(卡牌属性!$DR509-1+ET$3)*20+卡牌属性!$DV509)</f>
        <v>30</v>
      </c>
      <c r="EU509" s="14">
        <f>INDEX(属性偏向!$T$4:$T$243,(卡牌属性!$DR509-1+EU$3)*20+卡牌属性!$DV509)</f>
        <v>40</v>
      </c>
      <c r="EV509" s="14">
        <f>INDEX(属性偏向!$U$4:$U$243,(卡牌属性!$DS509-1+EV$3)*20+卡牌属性!$DV509)</f>
        <v>11</v>
      </c>
      <c r="EW509" s="14">
        <f>INDEX(属性偏向!$U$4:$U$243,(卡牌属性!$DS509-1+EW$3)*20+卡牌属性!$DV509)</f>
        <v>13</v>
      </c>
      <c r="EX509" s="14">
        <f>INDEX(属性偏向!$U$4:$U$243,(卡牌属性!$DS509-1+EX$3)*20+卡牌属性!$DV509)</f>
        <v>13</v>
      </c>
      <c r="EY509" s="14">
        <f>INDEX(属性偏向!$U$4:$U$243,(卡牌属性!$DS509-1+EY$3)*20+卡牌属性!$DV509)</f>
        <v>15</v>
      </c>
      <c r="EZ509" s="14">
        <f>INDEX(属性偏向!$U$4:$U$243,(卡牌属性!$DS509-1+EZ$3)*20+卡牌属性!$DV509)</f>
        <v>20</v>
      </c>
      <c r="FA509" s="14">
        <f>INDEX(属性偏向!$V$4:$V$243,(卡牌属性!$DT509-1+FA$3)*20+卡牌属性!$DV509)</f>
        <v>200</v>
      </c>
      <c r="FB509" s="14">
        <f>INDEX(属性偏向!$V$4:$V$243,(卡牌属性!$DT509-1+FB$3)*20+卡牌属性!$DV509)</f>
        <v>220</v>
      </c>
      <c r="FC509" s="14">
        <f>INDEX(属性偏向!$V$4:$V$243,(卡牌属性!$DT509-1+FC$3)*20+卡牌属性!$DV509)</f>
        <v>220</v>
      </c>
      <c r="FD509" s="14">
        <f>INDEX(属性偏向!$V$4:$V$243,(卡牌属性!$DT509-1+FD$3)*20+卡牌属性!$DV509)</f>
        <v>250</v>
      </c>
      <c r="FE509" s="14">
        <f>INDEX(属性偏向!$V$4:$V$243,(卡牌属性!$DT509-1+FE$3)*20+卡牌属性!$DV509)</f>
        <v>300</v>
      </c>
      <c r="FF509" s="14">
        <f>INDEX(属性投放!$BP$6:$BP$85,(卡牌属性!$DU509-2)*20+卡牌属性!$DV509)</f>
        <v>225</v>
      </c>
      <c r="FG509" s="14">
        <f>INDEX(属性投放!$BP$6:$BP$85,(卡牌属性!$DU509-2)*20+卡牌属性!$DV509)</f>
        <v>225</v>
      </c>
      <c r="FH509" s="14">
        <f>INDEX(属性投放!$BP$6:$BP$85,(卡牌属性!$DU509-2)*20+卡牌属性!$DV509)</f>
        <v>225</v>
      </c>
      <c r="FI509" s="14">
        <f>INDEX(属性投放!$BP$6:$BP$85,(卡牌属性!$DU509-2)*20+卡牌属性!$DV509)</f>
        <v>225</v>
      </c>
      <c r="FJ509" s="14">
        <f>INDEX(属性投放!$BP$6:$BP$85,(卡牌属性!$DU509-2)*20+卡牌属性!$DV509)</f>
        <v>225</v>
      </c>
      <c r="FK509" s="14">
        <f>INDEX(属性投放!$BQ$6:$BQ$85,(卡牌属性!$DU509-2)*20+卡牌属性!$DV509)</f>
        <v>113</v>
      </c>
      <c r="FL509" s="14">
        <f>INDEX(属性投放!$BQ$6:$BQ$85,(卡牌属性!$DU509-2)*20+卡牌属性!$DV509)</f>
        <v>113</v>
      </c>
      <c r="FM509" s="14">
        <f>INDEX(属性投放!$BQ$6:$BQ$85,(卡牌属性!$DU509-2)*20+卡牌属性!$DV509)</f>
        <v>113</v>
      </c>
      <c r="FN509" s="14">
        <f>INDEX(属性投放!$BQ$6:$BQ$85,(卡牌属性!$DU509-2)*20+卡牌属性!$DV509)</f>
        <v>113</v>
      </c>
      <c r="FO509" s="14">
        <f>INDEX(属性投放!$BQ$6:$BQ$85,(卡牌属性!$DU509-2)*20+卡牌属性!$DV509)</f>
        <v>113</v>
      </c>
      <c r="FP509" s="14">
        <f>INDEX(属性投放!$BR$6:$BR$85,(卡牌属性!$DU509-2)*20+卡牌属性!$DV509)</f>
        <v>2250</v>
      </c>
      <c r="FQ509" s="14">
        <f>INDEX(属性投放!$BR$6:$BR$85,(卡牌属性!$DU509-2)*20+卡牌属性!$DV509)</f>
        <v>2250</v>
      </c>
      <c r="FR509" s="14">
        <f>INDEX(属性投放!$BR$6:$BR$85,(卡牌属性!$DU509-2)*20+卡牌属性!$DV509)</f>
        <v>2250</v>
      </c>
      <c r="FS509" s="14">
        <f>INDEX(属性投放!$BR$6:$BR$85,(卡牌属性!$DU509-2)*20+卡牌属性!$DV509)</f>
        <v>2250</v>
      </c>
      <c r="FT509" s="14">
        <f>INDEX(属性投放!$BR$6:$BR$85,(卡牌属性!$DU509-2)*20+卡牌属性!$DV509)</f>
        <v>2250</v>
      </c>
    </row>
    <row r="510" spans="31:176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820"/>
        <v>26</v>
      </c>
      <c r="BW510" s="14">
        <f t="shared" si="821"/>
        <v>5</v>
      </c>
      <c r="BX510" s="14">
        <f t="shared" si="822"/>
        <v>1102028</v>
      </c>
      <c r="BY510" s="14" t="str">
        <f t="shared" si="823"/>
        <v>吕布6突</v>
      </c>
      <c r="BZ510" s="25" t="s">
        <v>162</v>
      </c>
      <c r="CA510" s="14">
        <v>68</v>
      </c>
      <c r="CB510" s="14">
        <f t="shared" si="824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674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674</v>
      </c>
      <c r="CN510" s="14">
        <f>INDEX(属性投放!$BD$6:$BD$85,(BW510-2)*20+CB510)</f>
        <v>250</v>
      </c>
      <c r="CQ510" s="13">
        <v>506</v>
      </c>
      <c r="CR510" s="13">
        <f t="shared" si="826"/>
        <v>10</v>
      </c>
      <c r="CS510" s="13">
        <f t="shared" si="827"/>
        <v>38</v>
      </c>
      <c r="CT510" s="14">
        <f t="shared" si="828"/>
        <v>4</v>
      </c>
      <c r="CU510" s="14">
        <f t="shared" si="829"/>
        <v>1102010</v>
      </c>
      <c r="CV510" s="14" t="str">
        <f>INDEX($O$6:$O$36,CR510)&amp;"-"&amp;INDEX(属性投放!$AB$7:$AB$36,CX510)&amp;"-魂火-"&amp;CZ510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701</v>
      </c>
      <c r="CZ510" s="14">
        <f>INDEX(属性投放!$AM$7:$AM$58,CS510)</f>
        <v>2</v>
      </c>
      <c r="DA510" s="14">
        <f t="shared" si="825"/>
        <v>38</v>
      </c>
      <c r="DB510" s="14">
        <f>INDEX(属性投放!$AN$7:$AN$58,DA510)</f>
        <v>115</v>
      </c>
      <c r="DC510" s="14" t="s">
        <v>702</v>
      </c>
      <c r="DD510" s="14">
        <f>INDEX(属性投放!$BJ$6:$BJ$85,(CT510-2)*20+CX510)</f>
        <v>750</v>
      </c>
      <c r="DE510" s="14">
        <f>SUMIFS(DD$5:DD510,$CR$5:$CR510,"="&amp;$CR510)</f>
        <v>9860</v>
      </c>
      <c r="DF510" s="14" t="s">
        <v>703</v>
      </c>
      <c r="DG510" s="14">
        <f>INDEX(属性投放!$BK$6:$BK$85,(CT510-2)*20+CX510)</f>
        <v>375</v>
      </c>
      <c r="DH510" s="14">
        <f>SUMIFS(DG$5:DG510,$CR$5:$CR510,"="&amp;$CR510)</f>
        <v>4933</v>
      </c>
      <c r="DI510" s="14" t="s">
        <v>704</v>
      </c>
      <c r="DJ510" s="14">
        <f>INDEX(属性投放!$BL$6:$BL$85,(CT510-2)*20+CX510)</f>
        <v>7500</v>
      </c>
      <c r="DK510" s="14">
        <f>SUMIFS(DJ$5:DJ510,$CR$5:$CR510,"="&amp;$CR510)</f>
        <v>98600</v>
      </c>
      <c r="DP510" s="14">
        <f t="shared" si="871"/>
        <v>1102028</v>
      </c>
      <c r="DQ510" s="14" t="str">
        <f t="shared" si="872"/>
        <v>吕布6突</v>
      </c>
      <c r="DR510" s="14">
        <f t="shared" si="873"/>
        <v>8</v>
      </c>
      <c r="DS510" s="14">
        <f t="shared" si="874"/>
        <v>8</v>
      </c>
      <c r="DT510" s="14">
        <f t="shared" si="875"/>
        <v>7</v>
      </c>
      <c r="DU510" s="14">
        <f t="shared" si="876"/>
        <v>5</v>
      </c>
      <c r="DV510" s="14">
        <f t="shared" si="877"/>
        <v>6</v>
      </c>
      <c r="DW510" s="14">
        <f t="shared" si="878"/>
        <v>66</v>
      </c>
      <c r="DX510" s="14">
        <f>INDEX(属性投放!$AW$6:$AW$85,(卡牌属性!DU510-2)*20+卡牌属性!DV510)</f>
        <v>5</v>
      </c>
      <c r="DY510" s="14">
        <f>INDEX(属性投放!BP$6:BP$85,卡牌属性!$DW510)</f>
        <v>250</v>
      </c>
      <c r="DZ510" s="14">
        <f>INDEX(属性投放!BQ$6:BQ$85,卡牌属性!$DW510)</f>
        <v>125</v>
      </c>
      <c r="EA510" s="14">
        <f>INDEX(属性投放!BR$6:BR$85,卡牌属性!$DW510)</f>
        <v>2500</v>
      </c>
      <c r="EB510" s="14">
        <f t="shared" si="879"/>
        <v>1756</v>
      </c>
      <c r="EC510" s="14">
        <f t="shared" si="880"/>
        <v>1925</v>
      </c>
      <c r="ED510" s="14">
        <f t="shared" si="881"/>
        <v>2200</v>
      </c>
      <c r="EE510" s="14">
        <f t="shared" si="882"/>
        <v>2200</v>
      </c>
      <c r="EF510" s="14">
        <f t="shared" si="883"/>
        <v>2570</v>
      </c>
      <c r="EG510" s="14">
        <f t="shared" si="884"/>
        <v>786</v>
      </c>
      <c r="EH510" s="14">
        <f t="shared" si="885"/>
        <v>849</v>
      </c>
      <c r="EI510" s="14">
        <f t="shared" si="886"/>
        <v>849</v>
      </c>
      <c r="EJ510" s="14">
        <f t="shared" si="887"/>
        <v>976</v>
      </c>
      <c r="EK510" s="14">
        <f t="shared" si="888"/>
        <v>1138</v>
      </c>
      <c r="EL510" s="14">
        <f t="shared" si="889"/>
        <v>14780</v>
      </c>
      <c r="EM510" s="14">
        <f t="shared" si="890"/>
        <v>15810</v>
      </c>
      <c r="EN510" s="14">
        <f t="shared" si="891"/>
        <v>15810</v>
      </c>
      <c r="EO510" s="14">
        <f t="shared" si="892"/>
        <v>17250</v>
      </c>
      <c r="EP510" s="14">
        <f t="shared" si="893"/>
        <v>20100</v>
      </c>
      <c r="EQ510" s="14">
        <f>INDEX(属性偏向!$T$4:$T$243,(卡牌属性!$DR510-1+EQ$3)*20+卡牌属性!$DV510)</f>
        <v>22</v>
      </c>
      <c r="ER510" s="14">
        <f>INDEX(属性偏向!$T$4:$T$243,(卡牌属性!$DR510-1+ER$3)*20+卡牌属性!$DV510)</f>
        <v>25</v>
      </c>
      <c r="ES510" s="14">
        <f>INDEX(属性偏向!$T$4:$T$243,(卡牌属性!$DR510-1+ES$3)*20+卡牌属性!$DV510)</f>
        <v>30</v>
      </c>
      <c r="ET510" s="14">
        <f>INDEX(属性偏向!$T$4:$T$243,(卡牌属性!$DR510-1+ET$3)*20+卡牌属性!$DV510)</f>
        <v>30</v>
      </c>
      <c r="EU510" s="14">
        <f>INDEX(属性偏向!$T$4:$T$243,(卡牌属性!$DR510-1+EU$3)*20+卡牌属性!$DV510)</f>
        <v>40</v>
      </c>
      <c r="EV510" s="14">
        <f>INDEX(属性偏向!$U$4:$U$243,(卡牌属性!$DS510-1+EV$3)*20+卡牌属性!$DV510)</f>
        <v>11</v>
      </c>
      <c r="EW510" s="14">
        <f>INDEX(属性偏向!$U$4:$U$243,(卡牌属性!$DS510-1+EW$3)*20+卡牌属性!$DV510)</f>
        <v>13</v>
      </c>
      <c r="EX510" s="14">
        <f>INDEX(属性偏向!$U$4:$U$243,(卡牌属性!$DS510-1+EX$3)*20+卡牌属性!$DV510)</f>
        <v>13</v>
      </c>
      <c r="EY510" s="14">
        <f>INDEX(属性偏向!$U$4:$U$243,(卡牌属性!$DS510-1+EY$3)*20+卡牌属性!$DV510)</f>
        <v>15</v>
      </c>
      <c r="EZ510" s="14">
        <f>INDEX(属性偏向!$U$4:$U$243,(卡牌属性!$DS510-1+EZ$3)*20+卡牌属性!$DV510)</f>
        <v>20</v>
      </c>
      <c r="FA510" s="14">
        <f>INDEX(属性偏向!$V$4:$V$243,(卡牌属性!$DT510-1+FA$3)*20+卡牌属性!$DV510)</f>
        <v>200</v>
      </c>
      <c r="FB510" s="14">
        <f>INDEX(属性偏向!$V$4:$V$243,(卡牌属性!$DT510-1+FB$3)*20+卡牌属性!$DV510)</f>
        <v>220</v>
      </c>
      <c r="FC510" s="14">
        <f>INDEX(属性偏向!$V$4:$V$243,(卡牌属性!$DT510-1+FC$3)*20+卡牌属性!$DV510)</f>
        <v>220</v>
      </c>
      <c r="FD510" s="14">
        <f>INDEX(属性偏向!$V$4:$V$243,(卡牌属性!$DT510-1+FD$3)*20+卡牌属性!$DV510)</f>
        <v>250</v>
      </c>
      <c r="FE510" s="14">
        <f>INDEX(属性偏向!$V$4:$V$243,(卡牌属性!$DT510-1+FE$3)*20+卡牌属性!$DV510)</f>
        <v>300</v>
      </c>
      <c r="FF510" s="14">
        <f>INDEX(属性投放!$BP$6:$BP$85,(卡牌属性!$DU510-2)*20+卡牌属性!$DV510)</f>
        <v>250</v>
      </c>
      <c r="FG510" s="14">
        <f>INDEX(属性投放!$BP$6:$BP$85,(卡牌属性!$DU510-2)*20+卡牌属性!$DV510)</f>
        <v>250</v>
      </c>
      <c r="FH510" s="14">
        <f>INDEX(属性投放!$BP$6:$BP$85,(卡牌属性!$DU510-2)*20+卡牌属性!$DV510)</f>
        <v>250</v>
      </c>
      <c r="FI510" s="14">
        <f>INDEX(属性投放!$BP$6:$BP$85,(卡牌属性!$DU510-2)*20+卡牌属性!$DV510)</f>
        <v>250</v>
      </c>
      <c r="FJ510" s="14">
        <f>INDEX(属性投放!$BP$6:$BP$85,(卡牌属性!$DU510-2)*20+卡牌属性!$DV510)</f>
        <v>250</v>
      </c>
      <c r="FK510" s="14">
        <f>INDEX(属性投放!$BQ$6:$BQ$85,(卡牌属性!$DU510-2)*20+卡牌属性!$DV510)</f>
        <v>125</v>
      </c>
      <c r="FL510" s="14">
        <f>INDEX(属性投放!$BQ$6:$BQ$85,(卡牌属性!$DU510-2)*20+卡牌属性!$DV510)</f>
        <v>125</v>
      </c>
      <c r="FM510" s="14">
        <f>INDEX(属性投放!$BQ$6:$BQ$85,(卡牌属性!$DU510-2)*20+卡牌属性!$DV510)</f>
        <v>125</v>
      </c>
      <c r="FN510" s="14">
        <f>INDEX(属性投放!$BQ$6:$BQ$85,(卡牌属性!$DU510-2)*20+卡牌属性!$DV510)</f>
        <v>125</v>
      </c>
      <c r="FO510" s="14">
        <f>INDEX(属性投放!$BQ$6:$BQ$85,(卡牌属性!$DU510-2)*20+卡牌属性!$DV510)</f>
        <v>125</v>
      </c>
      <c r="FP510" s="14">
        <f>INDEX(属性投放!$BR$6:$BR$85,(卡牌属性!$DU510-2)*20+卡牌属性!$DV510)</f>
        <v>2500</v>
      </c>
      <c r="FQ510" s="14">
        <f>INDEX(属性投放!$BR$6:$BR$85,(卡牌属性!$DU510-2)*20+卡牌属性!$DV510)</f>
        <v>2500</v>
      </c>
      <c r="FR510" s="14">
        <f>INDEX(属性投放!$BR$6:$BR$85,(卡牌属性!$DU510-2)*20+卡牌属性!$DV510)</f>
        <v>2500</v>
      </c>
      <c r="FS510" s="14">
        <f>INDEX(属性投放!$BR$6:$BR$85,(卡牌属性!$DU510-2)*20+卡牌属性!$DV510)</f>
        <v>2500</v>
      </c>
      <c r="FT510" s="14">
        <f>INDEX(属性投放!$BR$6:$BR$85,(卡牌属性!$DU510-2)*20+卡牌属性!$DV510)</f>
        <v>2500</v>
      </c>
    </row>
    <row r="511" spans="31:176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820"/>
        <v>26</v>
      </c>
      <c r="BW511" s="14">
        <f t="shared" si="821"/>
        <v>5</v>
      </c>
      <c r="BX511" s="14">
        <f t="shared" si="822"/>
        <v>1102028</v>
      </c>
      <c r="BY511" s="14" t="str">
        <f t="shared" si="823"/>
        <v>吕布7突</v>
      </c>
      <c r="BZ511" s="25" t="s">
        <v>162</v>
      </c>
      <c r="CA511" s="14">
        <v>69</v>
      </c>
      <c r="CB511" s="14">
        <f t="shared" si="824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674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674</v>
      </c>
      <c r="CN511" s="14">
        <f>INDEX(属性投放!$BD$6:$BD$85,(BW511-2)*20+CB511)</f>
        <v>300</v>
      </c>
      <c r="CQ511" s="13">
        <v>507</v>
      </c>
      <c r="CR511" s="13">
        <f t="shared" si="826"/>
        <v>10</v>
      </c>
      <c r="CS511" s="13">
        <f t="shared" si="827"/>
        <v>39</v>
      </c>
      <c r="CT511" s="14">
        <f t="shared" si="828"/>
        <v>4</v>
      </c>
      <c r="CU511" s="14">
        <f t="shared" si="829"/>
        <v>1102010</v>
      </c>
      <c r="CV511" s="14" t="str">
        <f>INDEX($O$6:$O$36,CR511)&amp;"-"&amp;INDEX(属性投放!$AB$7:$AB$36,CX511)&amp;"-魂火-"&amp;CZ511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701</v>
      </c>
      <c r="CZ511" s="14">
        <f>INDEX(属性投放!$AM$7:$AM$58,CS511)</f>
        <v>3</v>
      </c>
      <c r="DA511" s="14">
        <f t="shared" si="825"/>
        <v>39</v>
      </c>
      <c r="DB511" s="14">
        <f>INDEX(属性投放!$AN$7:$AN$58,DA511)</f>
        <v>117</v>
      </c>
      <c r="DC511" s="14" t="s">
        <v>702</v>
      </c>
      <c r="DD511" s="14">
        <f>INDEX(属性投放!$BJ$6:$BJ$85,(CT511-2)*20+CX511)</f>
        <v>750</v>
      </c>
      <c r="DE511" s="14">
        <f>SUMIFS(DD$5:DD511,$CR$5:$CR511,"="&amp;$CR511)</f>
        <v>10610</v>
      </c>
      <c r="DF511" s="14" t="s">
        <v>703</v>
      </c>
      <c r="DG511" s="14">
        <f>INDEX(属性投放!$BK$6:$BK$85,(CT511-2)*20+CX511)</f>
        <v>375</v>
      </c>
      <c r="DH511" s="14">
        <f>SUMIFS(DG$5:DG511,$CR$5:$CR511,"="&amp;$CR511)</f>
        <v>5308</v>
      </c>
      <c r="DI511" s="14" t="s">
        <v>704</v>
      </c>
      <c r="DJ511" s="14">
        <f>INDEX(属性投放!$BL$6:$BL$85,(CT511-2)*20+CX511)</f>
        <v>7500</v>
      </c>
      <c r="DK511" s="14">
        <f>SUMIFS(DJ$5:DJ511,$CR$5:$CR511,"="&amp;$CR511)</f>
        <v>106100</v>
      </c>
      <c r="DP511" s="14">
        <f t="shared" si="871"/>
        <v>1102028</v>
      </c>
      <c r="DQ511" s="14" t="str">
        <f t="shared" si="872"/>
        <v>吕布7突</v>
      </c>
      <c r="DR511" s="14">
        <f t="shared" si="873"/>
        <v>8</v>
      </c>
      <c r="DS511" s="14">
        <f t="shared" si="874"/>
        <v>8</v>
      </c>
      <c r="DT511" s="14">
        <f t="shared" si="875"/>
        <v>7</v>
      </c>
      <c r="DU511" s="14">
        <f t="shared" si="876"/>
        <v>5</v>
      </c>
      <c r="DV511" s="14">
        <f t="shared" si="877"/>
        <v>7</v>
      </c>
      <c r="DW511" s="14">
        <f t="shared" si="878"/>
        <v>67</v>
      </c>
      <c r="DX511" s="14">
        <f>INDEX(属性投放!$AW$6:$AW$85,(卡牌属性!DU511-2)*20+卡牌属性!DV511)</f>
        <v>5</v>
      </c>
      <c r="DY511" s="14">
        <f>INDEX(属性投放!BP$6:BP$85,卡牌属性!$DW511)</f>
        <v>270</v>
      </c>
      <c r="DZ511" s="14">
        <f>INDEX(属性投放!BQ$6:BQ$85,卡牌属性!$DW511)</f>
        <v>135</v>
      </c>
      <c r="EA511" s="14">
        <f>INDEX(属性投放!BR$6:BR$85,卡牌属性!$DW511)</f>
        <v>2700</v>
      </c>
      <c r="EB511" s="14">
        <f t="shared" si="879"/>
        <v>2116</v>
      </c>
      <c r="EC511" s="14">
        <f t="shared" si="880"/>
        <v>2300</v>
      </c>
      <c r="ED511" s="14">
        <f t="shared" si="881"/>
        <v>2600</v>
      </c>
      <c r="EE511" s="14">
        <f t="shared" si="882"/>
        <v>2600</v>
      </c>
      <c r="EF511" s="14">
        <f t="shared" si="883"/>
        <v>3020</v>
      </c>
      <c r="EG511" s="14">
        <f t="shared" si="884"/>
        <v>966</v>
      </c>
      <c r="EH511" s="14">
        <f t="shared" si="885"/>
        <v>1039</v>
      </c>
      <c r="EI511" s="14">
        <f t="shared" si="886"/>
        <v>1039</v>
      </c>
      <c r="EJ511" s="14">
        <f t="shared" si="887"/>
        <v>1176</v>
      </c>
      <c r="EK511" s="14">
        <f t="shared" si="888"/>
        <v>1363</v>
      </c>
      <c r="EL511" s="14">
        <f t="shared" si="889"/>
        <v>18280</v>
      </c>
      <c r="EM511" s="14">
        <f t="shared" si="890"/>
        <v>19410</v>
      </c>
      <c r="EN511" s="14">
        <f t="shared" si="891"/>
        <v>19410</v>
      </c>
      <c r="EO511" s="14">
        <f t="shared" si="892"/>
        <v>21000</v>
      </c>
      <c r="EP511" s="14">
        <f t="shared" si="893"/>
        <v>24100</v>
      </c>
      <c r="EQ511" s="14">
        <f>INDEX(属性偏向!$T$4:$T$243,(卡牌属性!$DR511-1+EQ$3)*20+卡牌属性!$DV511)</f>
        <v>28</v>
      </c>
      <c r="ER511" s="14">
        <f>INDEX(属性偏向!$T$4:$T$243,(卡牌属性!$DR511-1+ER$3)*20+卡牌属性!$DV511)</f>
        <v>30</v>
      </c>
      <c r="ES511" s="14">
        <f>INDEX(属性偏向!$T$4:$T$243,(卡牌属性!$DR511-1+ES$3)*20+卡牌属性!$DV511)</f>
        <v>40</v>
      </c>
      <c r="ET511" s="14">
        <f>INDEX(属性偏向!$T$4:$T$243,(卡牌属性!$DR511-1+ET$3)*20+卡牌属性!$DV511)</f>
        <v>40</v>
      </c>
      <c r="EU511" s="14">
        <f>INDEX(属性偏向!$T$4:$T$243,(卡牌属性!$DR511-1+EU$3)*20+卡牌属性!$DV511)</f>
        <v>50</v>
      </c>
      <c r="EV511" s="14">
        <f>INDEX(属性偏向!$U$4:$U$243,(卡牌属性!$DS511-1+EV$3)*20+卡牌属性!$DV511)</f>
        <v>14</v>
      </c>
      <c r="EW511" s="14">
        <f>INDEX(属性偏向!$U$4:$U$243,(卡牌属性!$DS511-1+EW$3)*20+卡牌属性!$DV511)</f>
        <v>15</v>
      </c>
      <c r="EX511" s="14">
        <f>INDEX(属性偏向!$U$4:$U$243,(卡牌属性!$DS511-1+EX$3)*20+卡牌属性!$DV511)</f>
        <v>15</v>
      </c>
      <c r="EY511" s="14">
        <f>INDEX(属性偏向!$U$4:$U$243,(卡牌属性!$DS511-1+EY$3)*20+卡牌属性!$DV511)</f>
        <v>20</v>
      </c>
      <c r="EZ511" s="14">
        <f>INDEX(属性偏向!$U$4:$U$243,(卡牌属性!$DS511-1+EZ$3)*20+卡牌属性!$DV511)</f>
        <v>25</v>
      </c>
      <c r="FA511" s="14">
        <f>INDEX(属性偏向!$V$4:$V$243,(卡牌属性!$DT511-1+FA$3)*20+卡牌属性!$DV511)</f>
        <v>250</v>
      </c>
      <c r="FB511" s="14">
        <f>INDEX(属性偏向!$V$4:$V$243,(卡牌属性!$DT511-1+FB$3)*20+卡牌属性!$DV511)</f>
        <v>280</v>
      </c>
      <c r="FC511" s="14">
        <f>INDEX(属性偏向!$V$4:$V$243,(卡牌属性!$DT511-1+FC$3)*20+卡牌属性!$DV511)</f>
        <v>280</v>
      </c>
      <c r="FD511" s="14">
        <f>INDEX(属性偏向!$V$4:$V$243,(卡牌属性!$DT511-1+FD$3)*20+卡牌属性!$DV511)</f>
        <v>300</v>
      </c>
      <c r="FE511" s="14">
        <f>INDEX(属性偏向!$V$4:$V$243,(卡牌属性!$DT511-1+FE$3)*20+卡牌属性!$DV511)</f>
        <v>400</v>
      </c>
      <c r="FF511" s="14">
        <f>INDEX(属性投放!$BP$6:$BP$85,(卡牌属性!$DU511-2)*20+卡牌属性!$DV511)</f>
        <v>270</v>
      </c>
      <c r="FG511" s="14">
        <f>INDEX(属性投放!$BP$6:$BP$85,(卡牌属性!$DU511-2)*20+卡牌属性!$DV511)</f>
        <v>270</v>
      </c>
      <c r="FH511" s="14">
        <f>INDEX(属性投放!$BP$6:$BP$85,(卡牌属性!$DU511-2)*20+卡牌属性!$DV511)</f>
        <v>270</v>
      </c>
      <c r="FI511" s="14">
        <f>INDEX(属性投放!$BP$6:$BP$85,(卡牌属性!$DU511-2)*20+卡牌属性!$DV511)</f>
        <v>270</v>
      </c>
      <c r="FJ511" s="14">
        <f>INDEX(属性投放!$BP$6:$BP$85,(卡牌属性!$DU511-2)*20+卡牌属性!$DV511)</f>
        <v>270</v>
      </c>
      <c r="FK511" s="14">
        <f>INDEX(属性投放!$BQ$6:$BQ$85,(卡牌属性!$DU511-2)*20+卡牌属性!$DV511)</f>
        <v>135</v>
      </c>
      <c r="FL511" s="14">
        <f>INDEX(属性投放!$BQ$6:$BQ$85,(卡牌属性!$DU511-2)*20+卡牌属性!$DV511)</f>
        <v>135</v>
      </c>
      <c r="FM511" s="14">
        <f>INDEX(属性投放!$BQ$6:$BQ$85,(卡牌属性!$DU511-2)*20+卡牌属性!$DV511)</f>
        <v>135</v>
      </c>
      <c r="FN511" s="14">
        <f>INDEX(属性投放!$BQ$6:$BQ$85,(卡牌属性!$DU511-2)*20+卡牌属性!$DV511)</f>
        <v>135</v>
      </c>
      <c r="FO511" s="14">
        <f>INDEX(属性投放!$BQ$6:$BQ$85,(卡牌属性!$DU511-2)*20+卡牌属性!$DV511)</f>
        <v>135</v>
      </c>
      <c r="FP511" s="14">
        <f>INDEX(属性投放!$BR$6:$BR$85,(卡牌属性!$DU511-2)*20+卡牌属性!$DV511)</f>
        <v>2700</v>
      </c>
      <c r="FQ511" s="14">
        <f>INDEX(属性投放!$BR$6:$BR$85,(卡牌属性!$DU511-2)*20+卡牌属性!$DV511)</f>
        <v>2700</v>
      </c>
      <c r="FR511" s="14">
        <f>INDEX(属性投放!$BR$6:$BR$85,(卡牌属性!$DU511-2)*20+卡牌属性!$DV511)</f>
        <v>2700</v>
      </c>
      <c r="FS511" s="14">
        <f>INDEX(属性投放!$BR$6:$BR$85,(卡牌属性!$DU511-2)*20+卡牌属性!$DV511)</f>
        <v>2700</v>
      </c>
      <c r="FT511" s="14">
        <f>INDEX(属性投放!$BR$6:$BR$85,(卡牌属性!$DU511-2)*20+卡牌属性!$DV511)</f>
        <v>2700</v>
      </c>
    </row>
    <row r="512" spans="31:176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820"/>
        <v>26</v>
      </c>
      <c r="BW512" s="14">
        <f t="shared" si="821"/>
        <v>5</v>
      </c>
      <c r="BX512" s="14">
        <f t="shared" si="822"/>
        <v>1102028</v>
      </c>
      <c r="BY512" s="14" t="str">
        <f t="shared" si="823"/>
        <v>吕布8突</v>
      </c>
      <c r="BZ512" s="25" t="s">
        <v>162</v>
      </c>
      <c r="CA512" s="14">
        <v>70</v>
      </c>
      <c r="CB512" s="14">
        <f t="shared" si="824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674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674</v>
      </c>
      <c r="CN512" s="14">
        <f>INDEX(属性投放!$BD$6:$BD$85,(BW512-2)*20+CB512)</f>
        <v>300</v>
      </c>
      <c r="CQ512" s="13">
        <v>508</v>
      </c>
      <c r="CR512" s="13">
        <f t="shared" si="826"/>
        <v>10</v>
      </c>
      <c r="CS512" s="13">
        <f t="shared" si="827"/>
        <v>40</v>
      </c>
      <c r="CT512" s="14">
        <f t="shared" si="828"/>
        <v>4</v>
      </c>
      <c r="CU512" s="14">
        <f t="shared" si="829"/>
        <v>1102010</v>
      </c>
      <c r="CV512" s="14" t="str">
        <f>INDEX($O$6:$O$36,CR512)&amp;"-"&amp;INDEX(属性投放!$AB$7:$AB$36,CX512)&amp;"-魂火-"&amp;CZ512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701</v>
      </c>
      <c r="CZ512" s="14">
        <f>INDEX(属性投放!$AM$7:$AM$58,CS512)</f>
        <v>1</v>
      </c>
      <c r="DA512" s="14">
        <f t="shared" si="825"/>
        <v>40</v>
      </c>
      <c r="DB512" s="14">
        <f>INDEX(属性投放!$AN$7:$AN$58,DA512)</f>
        <v>120</v>
      </c>
      <c r="DC512" s="14" t="s">
        <v>702</v>
      </c>
      <c r="DD512" s="14">
        <f>INDEX(属性投放!$BJ$6:$BJ$85,(CT512-2)*20+CX512)</f>
        <v>1000</v>
      </c>
      <c r="DE512" s="14">
        <f>SUMIFS(DD$5:DD512,$CR$5:$CR512,"="&amp;$CR512)</f>
        <v>11610</v>
      </c>
      <c r="DF512" s="14" t="s">
        <v>703</v>
      </c>
      <c r="DG512" s="14">
        <f>INDEX(属性投放!$BK$6:$BK$85,(CT512-2)*20+CX512)</f>
        <v>500</v>
      </c>
      <c r="DH512" s="14">
        <f>SUMIFS(DG$5:DG512,$CR$5:$CR512,"="&amp;$CR512)</f>
        <v>5808</v>
      </c>
      <c r="DI512" s="14" t="s">
        <v>704</v>
      </c>
      <c r="DJ512" s="14">
        <f>INDEX(属性投放!$BL$6:$BL$85,(CT512-2)*20+CX512)</f>
        <v>10000</v>
      </c>
      <c r="DK512" s="14">
        <f>SUMIFS(DJ$5:DJ512,$CR$5:$CR512,"="&amp;$CR512)</f>
        <v>116100</v>
      </c>
      <c r="DP512" s="14">
        <f t="shared" si="871"/>
        <v>1102028</v>
      </c>
      <c r="DQ512" s="14" t="str">
        <f t="shared" si="872"/>
        <v>吕布8突</v>
      </c>
      <c r="DR512" s="14">
        <f t="shared" si="873"/>
        <v>8</v>
      </c>
      <c r="DS512" s="14">
        <f t="shared" si="874"/>
        <v>8</v>
      </c>
      <c r="DT512" s="14">
        <f t="shared" si="875"/>
        <v>7</v>
      </c>
      <c r="DU512" s="14">
        <f t="shared" si="876"/>
        <v>5</v>
      </c>
      <c r="DV512" s="14">
        <f t="shared" si="877"/>
        <v>8</v>
      </c>
      <c r="DW512" s="14">
        <f t="shared" si="878"/>
        <v>68</v>
      </c>
      <c r="DX512" s="14">
        <f>INDEX(属性投放!$AW$6:$AW$85,(卡牌属性!DU512-2)*20+卡牌属性!DV512)</f>
        <v>5</v>
      </c>
      <c r="DY512" s="14">
        <f>INDEX(属性投放!BP$6:BP$85,卡牌属性!$DW512)</f>
        <v>280</v>
      </c>
      <c r="DZ512" s="14">
        <f>INDEX(属性投放!BQ$6:BQ$85,卡牌属性!$DW512)</f>
        <v>140</v>
      </c>
      <c r="EA512" s="14">
        <f>INDEX(属性投放!BR$6:BR$85,卡牌属性!$DW512)</f>
        <v>2800</v>
      </c>
      <c r="EB512" s="14">
        <f t="shared" si="879"/>
        <v>2526</v>
      </c>
      <c r="EC512" s="14">
        <f t="shared" si="880"/>
        <v>2720</v>
      </c>
      <c r="ED512" s="14">
        <f t="shared" si="881"/>
        <v>3070</v>
      </c>
      <c r="EE512" s="14">
        <f t="shared" si="882"/>
        <v>3070</v>
      </c>
      <c r="EF512" s="14">
        <f t="shared" si="883"/>
        <v>3540</v>
      </c>
      <c r="EG512" s="14">
        <f t="shared" si="884"/>
        <v>1171</v>
      </c>
      <c r="EH512" s="14">
        <f t="shared" si="885"/>
        <v>1249</v>
      </c>
      <c r="EI512" s="14">
        <f t="shared" si="886"/>
        <v>1249</v>
      </c>
      <c r="EJ512" s="14">
        <f t="shared" si="887"/>
        <v>1411</v>
      </c>
      <c r="EK512" s="14">
        <f t="shared" si="888"/>
        <v>1623</v>
      </c>
      <c r="EL512" s="14">
        <f t="shared" si="889"/>
        <v>22230</v>
      </c>
      <c r="EM512" s="14">
        <f t="shared" si="890"/>
        <v>23510</v>
      </c>
      <c r="EN512" s="14">
        <f t="shared" si="891"/>
        <v>23510</v>
      </c>
      <c r="EO512" s="14">
        <f t="shared" si="892"/>
        <v>25200</v>
      </c>
      <c r="EP512" s="14">
        <f t="shared" si="893"/>
        <v>28800</v>
      </c>
      <c r="EQ512" s="14">
        <f>INDEX(属性偏向!$T$4:$T$243,(卡牌属性!$DR512-1+EQ$3)*20+卡牌属性!$DV512)</f>
        <v>28</v>
      </c>
      <c r="ER512" s="14">
        <f>INDEX(属性偏向!$T$4:$T$243,(卡牌属性!$DR512-1+ER$3)*20+卡牌属性!$DV512)</f>
        <v>30</v>
      </c>
      <c r="ES512" s="14">
        <f>INDEX(属性偏向!$T$4:$T$243,(卡牌属性!$DR512-1+ES$3)*20+卡牌属性!$DV512)</f>
        <v>40</v>
      </c>
      <c r="ET512" s="14">
        <f>INDEX(属性偏向!$T$4:$T$243,(卡牌属性!$DR512-1+ET$3)*20+卡牌属性!$DV512)</f>
        <v>40</v>
      </c>
      <c r="EU512" s="14">
        <f>INDEX(属性偏向!$T$4:$T$243,(卡牌属性!$DR512-1+EU$3)*20+卡牌属性!$DV512)</f>
        <v>50</v>
      </c>
      <c r="EV512" s="14">
        <f>INDEX(属性偏向!$U$4:$U$243,(卡牌属性!$DS512-1+EV$3)*20+卡牌属性!$DV512)</f>
        <v>14</v>
      </c>
      <c r="EW512" s="14">
        <f>INDEX(属性偏向!$U$4:$U$243,(卡牌属性!$DS512-1+EW$3)*20+卡牌属性!$DV512)</f>
        <v>15</v>
      </c>
      <c r="EX512" s="14">
        <f>INDEX(属性偏向!$U$4:$U$243,(卡牌属性!$DS512-1+EX$3)*20+卡牌属性!$DV512)</f>
        <v>15</v>
      </c>
      <c r="EY512" s="14">
        <f>INDEX(属性偏向!$U$4:$U$243,(卡牌属性!$DS512-1+EY$3)*20+卡牌属性!$DV512)</f>
        <v>20</v>
      </c>
      <c r="EZ512" s="14">
        <f>INDEX(属性偏向!$U$4:$U$243,(卡牌属性!$DS512-1+EZ$3)*20+卡牌属性!$DV512)</f>
        <v>25</v>
      </c>
      <c r="FA512" s="14">
        <f>INDEX(属性偏向!$V$4:$V$243,(卡牌属性!$DT512-1+FA$3)*20+卡牌属性!$DV512)</f>
        <v>250</v>
      </c>
      <c r="FB512" s="14">
        <f>INDEX(属性偏向!$V$4:$V$243,(卡牌属性!$DT512-1+FB$3)*20+卡牌属性!$DV512)</f>
        <v>280</v>
      </c>
      <c r="FC512" s="14">
        <f>INDEX(属性偏向!$V$4:$V$243,(卡牌属性!$DT512-1+FC$3)*20+卡牌属性!$DV512)</f>
        <v>280</v>
      </c>
      <c r="FD512" s="14">
        <f>INDEX(属性偏向!$V$4:$V$243,(卡牌属性!$DT512-1+FD$3)*20+卡牌属性!$DV512)</f>
        <v>300</v>
      </c>
      <c r="FE512" s="14">
        <f>INDEX(属性偏向!$V$4:$V$243,(卡牌属性!$DT512-1+FE$3)*20+卡牌属性!$DV512)</f>
        <v>400</v>
      </c>
      <c r="FF512" s="14">
        <f>INDEX(属性投放!$BP$6:$BP$85,(卡牌属性!$DU512-2)*20+卡牌属性!$DV512)</f>
        <v>280</v>
      </c>
      <c r="FG512" s="14">
        <f>INDEX(属性投放!$BP$6:$BP$85,(卡牌属性!$DU512-2)*20+卡牌属性!$DV512)</f>
        <v>280</v>
      </c>
      <c r="FH512" s="14">
        <f>INDEX(属性投放!$BP$6:$BP$85,(卡牌属性!$DU512-2)*20+卡牌属性!$DV512)</f>
        <v>280</v>
      </c>
      <c r="FI512" s="14">
        <f>INDEX(属性投放!$BP$6:$BP$85,(卡牌属性!$DU512-2)*20+卡牌属性!$DV512)</f>
        <v>280</v>
      </c>
      <c r="FJ512" s="14">
        <f>INDEX(属性投放!$BP$6:$BP$85,(卡牌属性!$DU512-2)*20+卡牌属性!$DV512)</f>
        <v>280</v>
      </c>
      <c r="FK512" s="14">
        <f>INDEX(属性投放!$BQ$6:$BQ$85,(卡牌属性!$DU512-2)*20+卡牌属性!$DV512)</f>
        <v>140</v>
      </c>
      <c r="FL512" s="14">
        <f>INDEX(属性投放!$BQ$6:$BQ$85,(卡牌属性!$DU512-2)*20+卡牌属性!$DV512)</f>
        <v>140</v>
      </c>
      <c r="FM512" s="14">
        <f>INDEX(属性投放!$BQ$6:$BQ$85,(卡牌属性!$DU512-2)*20+卡牌属性!$DV512)</f>
        <v>140</v>
      </c>
      <c r="FN512" s="14">
        <f>INDEX(属性投放!$BQ$6:$BQ$85,(卡牌属性!$DU512-2)*20+卡牌属性!$DV512)</f>
        <v>140</v>
      </c>
      <c r="FO512" s="14">
        <f>INDEX(属性投放!$BQ$6:$BQ$85,(卡牌属性!$DU512-2)*20+卡牌属性!$DV512)</f>
        <v>140</v>
      </c>
      <c r="FP512" s="14">
        <f>INDEX(属性投放!$BR$6:$BR$85,(卡牌属性!$DU512-2)*20+卡牌属性!$DV512)</f>
        <v>2800</v>
      </c>
      <c r="FQ512" s="14">
        <f>INDEX(属性投放!$BR$6:$BR$85,(卡牌属性!$DU512-2)*20+卡牌属性!$DV512)</f>
        <v>2800</v>
      </c>
      <c r="FR512" s="14">
        <f>INDEX(属性投放!$BR$6:$BR$85,(卡牌属性!$DU512-2)*20+卡牌属性!$DV512)</f>
        <v>2800</v>
      </c>
      <c r="FS512" s="14">
        <f>INDEX(属性投放!$BR$6:$BR$85,(卡牌属性!$DU512-2)*20+卡牌属性!$DV512)</f>
        <v>2800</v>
      </c>
      <c r="FT512" s="14">
        <f>INDEX(属性投放!$BR$6:$BR$85,(卡牌属性!$DU512-2)*20+卡牌属性!$DV512)</f>
        <v>2800</v>
      </c>
    </row>
    <row r="513" spans="31:176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820"/>
        <v>26</v>
      </c>
      <c r="BW513" s="14">
        <f t="shared" si="821"/>
        <v>5</v>
      </c>
      <c r="BX513" s="14">
        <f t="shared" si="822"/>
        <v>1102028</v>
      </c>
      <c r="BY513" s="14" t="str">
        <f t="shared" si="823"/>
        <v>吕布9突</v>
      </c>
      <c r="BZ513" s="25" t="s">
        <v>162</v>
      </c>
      <c r="CA513" s="14">
        <v>71</v>
      </c>
      <c r="CB513" s="14">
        <f t="shared" si="824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674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674</v>
      </c>
      <c r="CN513" s="14">
        <f>INDEX(属性投放!$BD$6:$BD$85,(BW513-2)*20+CB513)</f>
        <v>300</v>
      </c>
      <c r="CQ513" s="13">
        <v>509</v>
      </c>
      <c r="CR513" s="13">
        <f t="shared" si="826"/>
        <v>10</v>
      </c>
      <c r="CS513" s="13">
        <f t="shared" si="827"/>
        <v>41</v>
      </c>
      <c r="CT513" s="14">
        <f t="shared" si="828"/>
        <v>4</v>
      </c>
      <c r="CU513" s="14">
        <f t="shared" si="829"/>
        <v>1102010</v>
      </c>
      <c r="CV513" s="14" t="str">
        <f>INDEX($O$6:$O$36,CR513)&amp;"-"&amp;INDEX(属性投放!$AB$7:$AB$36,CX513)&amp;"-魂火-"&amp;CZ513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701</v>
      </c>
      <c r="CZ513" s="14">
        <f>INDEX(属性投放!$AM$7:$AM$58,CS513)</f>
        <v>2</v>
      </c>
      <c r="DA513" s="14">
        <f t="shared" si="825"/>
        <v>41</v>
      </c>
      <c r="DB513" s="14">
        <f>INDEX(属性投放!$AN$7:$AN$58,DA513)</f>
        <v>122</v>
      </c>
      <c r="DC513" s="14" t="s">
        <v>702</v>
      </c>
      <c r="DD513" s="14">
        <f>INDEX(属性投放!$BJ$6:$BJ$85,(CT513-2)*20+CX513)</f>
        <v>1000</v>
      </c>
      <c r="DE513" s="14">
        <f>SUMIFS(DD$5:DD513,$CR$5:$CR513,"="&amp;$CR513)</f>
        <v>12610</v>
      </c>
      <c r="DF513" s="14" t="s">
        <v>703</v>
      </c>
      <c r="DG513" s="14">
        <f>INDEX(属性投放!$BK$6:$BK$85,(CT513-2)*20+CX513)</f>
        <v>500</v>
      </c>
      <c r="DH513" s="14">
        <f>SUMIFS(DG$5:DG513,$CR$5:$CR513,"="&amp;$CR513)</f>
        <v>6308</v>
      </c>
      <c r="DI513" s="14" t="s">
        <v>704</v>
      </c>
      <c r="DJ513" s="14">
        <f>INDEX(属性投放!$BL$6:$BL$85,(CT513-2)*20+CX513)</f>
        <v>10000</v>
      </c>
      <c r="DK513" s="14">
        <f>SUMIFS(DJ$5:DJ513,$CR$5:$CR513,"="&amp;$CR513)</f>
        <v>126100</v>
      </c>
      <c r="DP513" s="14">
        <f t="shared" si="871"/>
        <v>1102028</v>
      </c>
      <c r="DQ513" s="14" t="str">
        <f t="shared" si="872"/>
        <v>吕布9突</v>
      </c>
      <c r="DR513" s="14">
        <f t="shared" si="873"/>
        <v>8</v>
      </c>
      <c r="DS513" s="14">
        <f t="shared" si="874"/>
        <v>8</v>
      </c>
      <c r="DT513" s="14">
        <f t="shared" si="875"/>
        <v>7</v>
      </c>
      <c r="DU513" s="14">
        <f t="shared" si="876"/>
        <v>5</v>
      </c>
      <c r="DV513" s="14">
        <f t="shared" si="877"/>
        <v>9</v>
      </c>
      <c r="DW513" s="14">
        <f t="shared" si="878"/>
        <v>69</v>
      </c>
      <c r="DX513" s="14">
        <f>INDEX(属性投放!$AW$6:$AW$85,(卡牌属性!DU513-2)*20+卡牌属性!DV513)</f>
        <v>8</v>
      </c>
      <c r="DY513" s="14">
        <f>INDEX(属性投放!BP$6:BP$85,卡牌属性!$DW513)</f>
        <v>380</v>
      </c>
      <c r="DZ513" s="14">
        <f>INDEX(属性投放!BQ$6:BQ$85,卡牌属性!$DW513)</f>
        <v>190</v>
      </c>
      <c r="EA513" s="14">
        <f>INDEX(属性投放!BR$6:BR$85,卡牌属性!$DW513)</f>
        <v>3800</v>
      </c>
      <c r="EB513" s="14">
        <f t="shared" si="879"/>
        <v>2946</v>
      </c>
      <c r="EC513" s="14">
        <f t="shared" si="880"/>
        <v>3150</v>
      </c>
      <c r="ED513" s="14">
        <f t="shared" si="881"/>
        <v>3550</v>
      </c>
      <c r="EE513" s="14">
        <f t="shared" si="882"/>
        <v>3550</v>
      </c>
      <c r="EF513" s="14">
        <f t="shared" si="883"/>
        <v>4070</v>
      </c>
      <c r="EG513" s="14">
        <f t="shared" si="884"/>
        <v>1381</v>
      </c>
      <c r="EH513" s="14">
        <f t="shared" si="885"/>
        <v>1464</v>
      </c>
      <c r="EI513" s="14">
        <f t="shared" si="886"/>
        <v>1464</v>
      </c>
      <c r="EJ513" s="14">
        <f t="shared" si="887"/>
        <v>1651</v>
      </c>
      <c r="EK513" s="14">
        <f t="shared" si="888"/>
        <v>1888</v>
      </c>
      <c r="EL513" s="14">
        <f t="shared" si="889"/>
        <v>26280</v>
      </c>
      <c r="EM513" s="14">
        <f t="shared" si="890"/>
        <v>27710</v>
      </c>
      <c r="EN513" s="14">
        <f t="shared" si="891"/>
        <v>27710</v>
      </c>
      <c r="EO513" s="14">
        <f t="shared" si="892"/>
        <v>29500</v>
      </c>
      <c r="EP513" s="14">
        <f t="shared" si="893"/>
        <v>33600</v>
      </c>
      <c r="EQ513" s="14">
        <f>INDEX(属性偏向!$T$4:$T$243,(卡牌属性!$DR513-1+EQ$3)*20+卡牌属性!$DV513)</f>
        <v>28</v>
      </c>
      <c r="ER513" s="14">
        <f>INDEX(属性偏向!$T$4:$T$243,(卡牌属性!$DR513-1+ER$3)*20+卡牌属性!$DV513)</f>
        <v>30</v>
      </c>
      <c r="ES513" s="14">
        <f>INDEX(属性偏向!$T$4:$T$243,(卡牌属性!$DR513-1+ES$3)*20+卡牌属性!$DV513)</f>
        <v>40</v>
      </c>
      <c r="ET513" s="14">
        <f>INDEX(属性偏向!$T$4:$T$243,(卡牌属性!$DR513-1+ET$3)*20+卡牌属性!$DV513)</f>
        <v>40</v>
      </c>
      <c r="EU513" s="14">
        <f>INDEX(属性偏向!$T$4:$T$243,(卡牌属性!$DR513-1+EU$3)*20+卡牌属性!$DV513)</f>
        <v>50</v>
      </c>
      <c r="EV513" s="14">
        <f>INDEX(属性偏向!$U$4:$U$243,(卡牌属性!$DS513-1+EV$3)*20+卡牌属性!$DV513)</f>
        <v>14</v>
      </c>
      <c r="EW513" s="14">
        <f>INDEX(属性偏向!$U$4:$U$243,(卡牌属性!$DS513-1+EW$3)*20+卡牌属性!$DV513)</f>
        <v>15</v>
      </c>
      <c r="EX513" s="14">
        <f>INDEX(属性偏向!$U$4:$U$243,(卡牌属性!$DS513-1+EX$3)*20+卡牌属性!$DV513)</f>
        <v>15</v>
      </c>
      <c r="EY513" s="14">
        <f>INDEX(属性偏向!$U$4:$U$243,(卡牌属性!$DS513-1+EY$3)*20+卡牌属性!$DV513)</f>
        <v>20</v>
      </c>
      <c r="EZ513" s="14">
        <f>INDEX(属性偏向!$U$4:$U$243,(卡牌属性!$DS513-1+EZ$3)*20+卡牌属性!$DV513)</f>
        <v>25</v>
      </c>
      <c r="FA513" s="14">
        <f>INDEX(属性偏向!$V$4:$V$243,(卡牌属性!$DT513-1+FA$3)*20+卡牌属性!$DV513)</f>
        <v>250</v>
      </c>
      <c r="FB513" s="14">
        <f>INDEX(属性偏向!$V$4:$V$243,(卡牌属性!$DT513-1+FB$3)*20+卡牌属性!$DV513)</f>
        <v>280</v>
      </c>
      <c r="FC513" s="14">
        <f>INDEX(属性偏向!$V$4:$V$243,(卡牌属性!$DT513-1+FC$3)*20+卡牌属性!$DV513)</f>
        <v>280</v>
      </c>
      <c r="FD513" s="14">
        <f>INDEX(属性偏向!$V$4:$V$243,(卡牌属性!$DT513-1+FD$3)*20+卡牌属性!$DV513)</f>
        <v>300</v>
      </c>
      <c r="FE513" s="14">
        <f>INDEX(属性偏向!$V$4:$V$243,(卡牌属性!$DT513-1+FE$3)*20+卡牌属性!$DV513)</f>
        <v>400</v>
      </c>
      <c r="FF513" s="14">
        <f>INDEX(属性投放!$BP$6:$BP$85,(卡牌属性!$DU513-2)*20+卡牌属性!$DV513)</f>
        <v>380</v>
      </c>
      <c r="FG513" s="14">
        <f>INDEX(属性投放!$BP$6:$BP$85,(卡牌属性!$DU513-2)*20+卡牌属性!$DV513)</f>
        <v>380</v>
      </c>
      <c r="FH513" s="14">
        <f>INDEX(属性投放!$BP$6:$BP$85,(卡牌属性!$DU513-2)*20+卡牌属性!$DV513)</f>
        <v>380</v>
      </c>
      <c r="FI513" s="14">
        <f>INDEX(属性投放!$BP$6:$BP$85,(卡牌属性!$DU513-2)*20+卡牌属性!$DV513)</f>
        <v>380</v>
      </c>
      <c r="FJ513" s="14">
        <f>INDEX(属性投放!$BP$6:$BP$85,(卡牌属性!$DU513-2)*20+卡牌属性!$DV513)</f>
        <v>380</v>
      </c>
      <c r="FK513" s="14">
        <f>INDEX(属性投放!$BQ$6:$BQ$85,(卡牌属性!$DU513-2)*20+卡牌属性!$DV513)</f>
        <v>190</v>
      </c>
      <c r="FL513" s="14">
        <f>INDEX(属性投放!$BQ$6:$BQ$85,(卡牌属性!$DU513-2)*20+卡牌属性!$DV513)</f>
        <v>190</v>
      </c>
      <c r="FM513" s="14">
        <f>INDEX(属性投放!$BQ$6:$BQ$85,(卡牌属性!$DU513-2)*20+卡牌属性!$DV513)</f>
        <v>190</v>
      </c>
      <c r="FN513" s="14">
        <f>INDEX(属性投放!$BQ$6:$BQ$85,(卡牌属性!$DU513-2)*20+卡牌属性!$DV513)</f>
        <v>190</v>
      </c>
      <c r="FO513" s="14">
        <f>INDEX(属性投放!$BQ$6:$BQ$85,(卡牌属性!$DU513-2)*20+卡牌属性!$DV513)</f>
        <v>190</v>
      </c>
      <c r="FP513" s="14">
        <f>INDEX(属性投放!$BR$6:$BR$85,(卡牌属性!$DU513-2)*20+卡牌属性!$DV513)</f>
        <v>3800</v>
      </c>
      <c r="FQ513" s="14">
        <f>INDEX(属性投放!$BR$6:$BR$85,(卡牌属性!$DU513-2)*20+卡牌属性!$DV513)</f>
        <v>3800</v>
      </c>
      <c r="FR513" s="14">
        <f>INDEX(属性投放!$BR$6:$BR$85,(卡牌属性!$DU513-2)*20+卡牌属性!$DV513)</f>
        <v>3800</v>
      </c>
      <c r="FS513" s="14">
        <f>INDEX(属性投放!$BR$6:$BR$85,(卡牌属性!$DU513-2)*20+卡牌属性!$DV513)</f>
        <v>3800</v>
      </c>
      <c r="FT513" s="14">
        <f>INDEX(属性投放!$BR$6:$BR$85,(卡牌属性!$DU513-2)*20+卡牌属性!$DV513)</f>
        <v>3800</v>
      </c>
    </row>
    <row r="514" spans="31:176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820"/>
        <v>26</v>
      </c>
      <c r="BW514" s="14">
        <f t="shared" si="821"/>
        <v>5</v>
      </c>
      <c r="BX514" s="14">
        <f t="shared" si="822"/>
        <v>1102028</v>
      </c>
      <c r="BY514" s="14" t="str">
        <f t="shared" si="823"/>
        <v>吕布10突</v>
      </c>
      <c r="BZ514" s="25" t="s">
        <v>162</v>
      </c>
      <c r="CA514" s="14">
        <v>72</v>
      </c>
      <c r="CB514" s="14">
        <f t="shared" si="824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674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674</v>
      </c>
      <c r="CN514" s="14">
        <f>INDEX(属性投放!$BD$6:$BD$85,(BW514-2)*20+CB514)</f>
        <v>400</v>
      </c>
      <c r="CQ514" s="13">
        <v>510</v>
      </c>
      <c r="CR514" s="13">
        <f t="shared" si="826"/>
        <v>10</v>
      </c>
      <c r="CS514" s="13">
        <f t="shared" si="827"/>
        <v>42</v>
      </c>
      <c r="CT514" s="14">
        <f t="shared" si="828"/>
        <v>4</v>
      </c>
      <c r="CU514" s="14">
        <f t="shared" si="829"/>
        <v>1102010</v>
      </c>
      <c r="CV514" s="14" t="str">
        <f>INDEX($O$6:$O$36,CR514)&amp;"-"&amp;INDEX(属性投放!$AB$7:$AB$36,CX514)&amp;"-魂火-"&amp;CZ514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701</v>
      </c>
      <c r="CZ514" s="14">
        <f>INDEX(属性投放!$AM$7:$AM$58,CS514)</f>
        <v>3</v>
      </c>
      <c r="DA514" s="14">
        <f t="shared" si="825"/>
        <v>42</v>
      </c>
      <c r="DB514" s="14">
        <f>INDEX(属性投放!$AN$7:$AN$58,DA514)</f>
        <v>125</v>
      </c>
      <c r="DC514" s="14" t="s">
        <v>702</v>
      </c>
      <c r="DD514" s="14">
        <f>INDEX(属性投放!$BJ$6:$BJ$85,(CT514-2)*20+CX514)</f>
        <v>1000</v>
      </c>
      <c r="DE514" s="14">
        <f>SUMIFS(DD$5:DD514,$CR$5:$CR514,"="&amp;$CR514)</f>
        <v>13610</v>
      </c>
      <c r="DF514" s="14" t="s">
        <v>703</v>
      </c>
      <c r="DG514" s="14">
        <f>INDEX(属性投放!$BK$6:$BK$85,(CT514-2)*20+CX514)</f>
        <v>500</v>
      </c>
      <c r="DH514" s="14">
        <f>SUMIFS(DG$5:DG514,$CR$5:$CR514,"="&amp;$CR514)</f>
        <v>6808</v>
      </c>
      <c r="DI514" s="14" t="s">
        <v>704</v>
      </c>
      <c r="DJ514" s="14">
        <f>INDEX(属性投放!$BL$6:$BL$85,(CT514-2)*20+CX514)</f>
        <v>10000</v>
      </c>
      <c r="DK514" s="14">
        <f>SUMIFS(DJ$5:DJ514,$CR$5:$CR514,"="&amp;$CR514)</f>
        <v>136100</v>
      </c>
      <c r="DP514" s="14">
        <f t="shared" si="871"/>
        <v>1102028</v>
      </c>
      <c r="DQ514" s="14" t="str">
        <f t="shared" si="872"/>
        <v>吕布10突</v>
      </c>
      <c r="DR514" s="14">
        <f t="shared" si="873"/>
        <v>8</v>
      </c>
      <c r="DS514" s="14">
        <f t="shared" si="874"/>
        <v>8</v>
      </c>
      <c r="DT514" s="14">
        <f t="shared" si="875"/>
        <v>7</v>
      </c>
      <c r="DU514" s="14">
        <f t="shared" si="876"/>
        <v>5</v>
      </c>
      <c r="DV514" s="14">
        <f t="shared" si="877"/>
        <v>10</v>
      </c>
      <c r="DW514" s="14">
        <f t="shared" si="878"/>
        <v>70</v>
      </c>
      <c r="DX514" s="14">
        <f>INDEX(属性投放!$AW$6:$AW$85,(卡牌属性!DU514-2)*20+卡牌属性!DV514)</f>
        <v>7</v>
      </c>
      <c r="DY514" s="14">
        <f>INDEX(属性投放!BP$6:BP$85,卡牌属性!$DW514)</f>
        <v>420</v>
      </c>
      <c r="DZ514" s="14">
        <f>INDEX(属性投放!BQ$6:BQ$85,卡牌属性!$DW514)</f>
        <v>210</v>
      </c>
      <c r="EA514" s="14">
        <f>INDEX(属性投放!BR$6:BR$85,卡牌属性!$DW514)</f>
        <v>4200</v>
      </c>
      <c r="EB514" s="14">
        <f t="shared" si="879"/>
        <v>3550</v>
      </c>
      <c r="EC514" s="14">
        <f t="shared" si="880"/>
        <v>3770</v>
      </c>
      <c r="ED514" s="14">
        <f t="shared" si="881"/>
        <v>4250</v>
      </c>
      <c r="EE514" s="14">
        <f t="shared" si="882"/>
        <v>4250</v>
      </c>
      <c r="EF514" s="14">
        <f t="shared" si="883"/>
        <v>4850</v>
      </c>
      <c r="EG514" s="14">
        <f t="shared" si="884"/>
        <v>1683</v>
      </c>
      <c r="EH514" s="14">
        <f t="shared" si="885"/>
        <v>1774</v>
      </c>
      <c r="EI514" s="14">
        <f t="shared" si="886"/>
        <v>1774</v>
      </c>
      <c r="EJ514" s="14">
        <f t="shared" si="887"/>
        <v>2001</v>
      </c>
      <c r="EK514" s="14">
        <f t="shared" si="888"/>
        <v>2278</v>
      </c>
      <c r="EL514" s="14">
        <f t="shared" si="889"/>
        <v>32080</v>
      </c>
      <c r="EM514" s="14">
        <f t="shared" si="890"/>
        <v>33750</v>
      </c>
      <c r="EN514" s="14">
        <f t="shared" si="891"/>
        <v>33750</v>
      </c>
      <c r="EO514" s="14">
        <f t="shared" si="892"/>
        <v>35700</v>
      </c>
      <c r="EP514" s="14">
        <f t="shared" si="893"/>
        <v>40600</v>
      </c>
      <c r="EQ514" s="14">
        <f>INDEX(属性偏向!$T$4:$T$243,(卡牌属性!$DR514-1+EQ$3)*20+卡牌属性!$DV514)</f>
        <v>35</v>
      </c>
      <c r="ER514" s="14">
        <f>INDEX(属性偏向!$T$4:$T$243,(卡牌属性!$DR514-1+ER$3)*20+卡牌属性!$DV514)</f>
        <v>40</v>
      </c>
      <c r="ES514" s="14">
        <f>INDEX(属性偏向!$T$4:$T$243,(卡牌属性!$DR514-1+ES$3)*20+卡牌属性!$DV514)</f>
        <v>50</v>
      </c>
      <c r="ET514" s="14">
        <f>INDEX(属性偏向!$T$4:$T$243,(卡牌属性!$DR514-1+ET$3)*20+卡牌属性!$DV514)</f>
        <v>50</v>
      </c>
      <c r="EU514" s="14">
        <f>INDEX(属性偏向!$T$4:$T$243,(卡牌属性!$DR514-1+EU$3)*20+卡牌属性!$DV514)</f>
        <v>75</v>
      </c>
      <c r="EV514" s="14">
        <f>INDEX(属性偏向!$U$4:$U$243,(卡牌属性!$DS514-1+EV$3)*20+卡牌属性!$DV514)</f>
        <v>18</v>
      </c>
      <c r="EW514" s="14">
        <f>INDEX(属性偏向!$U$4:$U$243,(卡牌属性!$DS514-1+EW$3)*20+卡牌属性!$DV514)</f>
        <v>20</v>
      </c>
      <c r="EX514" s="14">
        <f>INDEX(属性偏向!$U$4:$U$243,(卡牌属性!$DS514-1+EX$3)*20+卡牌属性!$DV514)</f>
        <v>20</v>
      </c>
      <c r="EY514" s="14">
        <f>INDEX(属性偏向!$U$4:$U$243,(卡牌属性!$DS514-1+EY$3)*20+卡牌属性!$DV514)</f>
        <v>25</v>
      </c>
      <c r="EZ514" s="14">
        <f>INDEX(属性偏向!$U$4:$U$243,(卡牌属性!$DS514-1+EZ$3)*20+卡牌属性!$DV514)</f>
        <v>38</v>
      </c>
      <c r="FA514" s="14">
        <f>INDEX(属性偏向!$V$4:$V$243,(卡牌属性!$DT514-1+FA$3)*20+卡牌属性!$DV514)</f>
        <v>300</v>
      </c>
      <c r="FB514" s="14">
        <f>INDEX(属性偏向!$V$4:$V$243,(卡牌属性!$DT514-1+FB$3)*20+卡牌属性!$DV514)</f>
        <v>350</v>
      </c>
      <c r="FC514" s="14">
        <f>INDEX(属性偏向!$V$4:$V$243,(卡牌属性!$DT514-1+FC$3)*20+卡牌属性!$DV514)</f>
        <v>350</v>
      </c>
      <c r="FD514" s="14">
        <f>INDEX(属性偏向!$V$4:$V$243,(卡牌属性!$DT514-1+FD$3)*20+卡牌属性!$DV514)</f>
        <v>400</v>
      </c>
      <c r="FE514" s="14">
        <f>INDEX(属性偏向!$V$4:$V$243,(卡牌属性!$DT514-1+FE$3)*20+卡牌属性!$DV514)</f>
        <v>500</v>
      </c>
      <c r="FF514" s="14">
        <f>INDEX(属性投放!$BP$6:$BP$85,(卡牌属性!$DU514-2)*20+卡牌属性!$DV514)</f>
        <v>420</v>
      </c>
      <c r="FG514" s="14">
        <f>INDEX(属性投放!$BP$6:$BP$85,(卡牌属性!$DU514-2)*20+卡牌属性!$DV514)</f>
        <v>420</v>
      </c>
      <c r="FH514" s="14">
        <f>INDEX(属性投放!$BP$6:$BP$85,(卡牌属性!$DU514-2)*20+卡牌属性!$DV514)</f>
        <v>420</v>
      </c>
      <c r="FI514" s="14">
        <f>INDEX(属性投放!$BP$6:$BP$85,(卡牌属性!$DU514-2)*20+卡牌属性!$DV514)</f>
        <v>420</v>
      </c>
      <c r="FJ514" s="14">
        <f>INDEX(属性投放!$BP$6:$BP$85,(卡牌属性!$DU514-2)*20+卡牌属性!$DV514)</f>
        <v>420</v>
      </c>
      <c r="FK514" s="14">
        <f>INDEX(属性投放!$BQ$6:$BQ$85,(卡牌属性!$DU514-2)*20+卡牌属性!$DV514)</f>
        <v>210</v>
      </c>
      <c r="FL514" s="14">
        <f>INDEX(属性投放!$BQ$6:$BQ$85,(卡牌属性!$DU514-2)*20+卡牌属性!$DV514)</f>
        <v>210</v>
      </c>
      <c r="FM514" s="14">
        <f>INDEX(属性投放!$BQ$6:$BQ$85,(卡牌属性!$DU514-2)*20+卡牌属性!$DV514)</f>
        <v>210</v>
      </c>
      <c r="FN514" s="14">
        <f>INDEX(属性投放!$BQ$6:$BQ$85,(卡牌属性!$DU514-2)*20+卡牌属性!$DV514)</f>
        <v>210</v>
      </c>
      <c r="FO514" s="14">
        <f>INDEX(属性投放!$BQ$6:$BQ$85,(卡牌属性!$DU514-2)*20+卡牌属性!$DV514)</f>
        <v>210</v>
      </c>
      <c r="FP514" s="14">
        <f>INDEX(属性投放!$BR$6:$BR$85,(卡牌属性!$DU514-2)*20+卡牌属性!$DV514)</f>
        <v>4200</v>
      </c>
      <c r="FQ514" s="14">
        <f>INDEX(属性投放!$BR$6:$BR$85,(卡牌属性!$DU514-2)*20+卡牌属性!$DV514)</f>
        <v>4200</v>
      </c>
      <c r="FR514" s="14">
        <f>INDEX(属性投放!$BR$6:$BR$85,(卡牌属性!$DU514-2)*20+卡牌属性!$DV514)</f>
        <v>4200</v>
      </c>
      <c r="FS514" s="14">
        <f>INDEX(属性投放!$BR$6:$BR$85,(卡牌属性!$DU514-2)*20+卡牌属性!$DV514)</f>
        <v>4200</v>
      </c>
      <c r="FT514" s="14">
        <f>INDEX(属性投放!$BR$6:$BR$85,(卡牌属性!$DU514-2)*20+卡牌属性!$DV514)</f>
        <v>4200</v>
      </c>
    </row>
    <row r="515" spans="31:176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820"/>
        <v>26</v>
      </c>
      <c r="BW515" s="14">
        <f t="shared" si="821"/>
        <v>5</v>
      </c>
      <c r="BX515" s="14">
        <f t="shared" si="822"/>
        <v>1102028</v>
      </c>
      <c r="BY515" s="14" t="str">
        <f t="shared" si="823"/>
        <v>吕布11突</v>
      </c>
      <c r="BZ515" s="25" t="s">
        <v>162</v>
      </c>
      <c r="CA515" s="14">
        <v>73</v>
      </c>
      <c r="CB515" s="14">
        <f t="shared" si="824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674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674</v>
      </c>
      <c r="CN515" s="14">
        <f>INDEX(属性投放!$BD$6:$BD$85,(BW515-2)*20+CB515)</f>
        <v>400</v>
      </c>
      <c r="CQ515" s="13">
        <v>511</v>
      </c>
      <c r="CR515" s="13">
        <f t="shared" si="826"/>
        <v>10</v>
      </c>
      <c r="CS515" s="13">
        <f t="shared" si="827"/>
        <v>43</v>
      </c>
      <c r="CT515" s="14">
        <f t="shared" si="828"/>
        <v>4</v>
      </c>
      <c r="CU515" s="14">
        <f t="shared" si="829"/>
        <v>1102010</v>
      </c>
      <c r="CV515" s="14" t="str">
        <f>INDEX($O$6:$O$36,CR515)&amp;"-"&amp;INDEX(属性投放!$AB$7:$AB$36,CX515)&amp;"-魂火-"&amp;CZ515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701</v>
      </c>
      <c r="CZ515" s="14">
        <f>INDEX(属性投放!$AM$7:$AM$58,CS515)</f>
        <v>1</v>
      </c>
      <c r="DA515" s="14">
        <f t="shared" si="825"/>
        <v>43</v>
      </c>
      <c r="DB515" s="14">
        <f>INDEX(属性投放!$AN$7:$AN$58,DA515)</f>
        <v>127</v>
      </c>
      <c r="DC515" s="14" t="s">
        <v>702</v>
      </c>
      <c r="DD515" s="14">
        <f>INDEX(属性投放!$BJ$6:$BJ$85,(CT515-2)*20+CX515)</f>
        <v>1200</v>
      </c>
      <c r="DE515" s="14">
        <f>SUMIFS(DD$5:DD515,$CR$5:$CR515,"="&amp;$CR515)</f>
        <v>14810</v>
      </c>
      <c r="DF515" s="14" t="s">
        <v>703</v>
      </c>
      <c r="DG515" s="14">
        <f>INDEX(属性投放!$BK$6:$BK$85,(CT515-2)*20+CX515)</f>
        <v>600</v>
      </c>
      <c r="DH515" s="14">
        <f>SUMIFS(DG$5:DG515,$CR$5:$CR515,"="&amp;$CR515)</f>
        <v>7408</v>
      </c>
      <c r="DI515" s="14" t="s">
        <v>704</v>
      </c>
      <c r="DJ515" s="14">
        <f>INDEX(属性投放!$BL$6:$BL$85,(CT515-2)*20+CX515)</f>
        <v>12000</v>
      </c>
      <c r="DK515" s="14">
        <f>SUMIFS(DJ$5:DJ515,$CR$5:$CR515,"="&amp;$CR515)</f>
        <v>148100</v>
      </c>
      <c r="DP515" s="14">
        <f t="shared" si="871"/>
        <v>1102028</v>
      </c>
      <c r="DQ515" s="14" t="str">
        <f t="shared" si="872"/>
        <v>吕布11突</v>
      </c>
      <c r="DR515" s="14">
        <f t="shared" si="873"/>
        <v>8</v>
      </c>
      <c r="DS515" s="14">
        <f t="shared" si="874"/>
        <v>8</v>
      </c>
      <c r="DT515" s="14">
        <f t="shared" si="875"/>
        <v>7</v>
      </c>
      <c r="DU515" s="14">
        <f t="shared" si="876"/>
        <v>5</v>
      </c>
      <c r="DV515" s="14">
        <f t="shared" si="877"/>
        <v>11</v>
      </c>
      <c r="DW515" s="14">
        <f t="shared" si="878"/>
        <v>71</v>
      </c>
      <c r="DX515" s="14">
        <f>INDEX(属性投放!$AW$6:$AW$85,(卡牌属性!DU515-2)*20+卡牌属性!DV515)</f>
        <v>8</v>
      </c>
      <c r="DY515" s="14">
        <f>INDEX(属性投放!BP$6:BP$85,卡牌属性!$DW515)</f>
        <v>500</v>
      </c>
      <c r="DZ515" s="14">
        <f>INDEX(属性投放!BQ$6:BQ$85,卡牌属性!$DW515)</f>
        <v>250</v>
      </c>
      <c r="EA515" s="14">
        <f>INDEX(属性投放!BR$6:BR$85,卡牌属性!$DW515)</f>
        <v>5000</v>
      </c>
      <c r="EB515" s="14">
        <f t="shared" si="879"/>
        <v>4215</v>
      </c>
      <c r="EC515" s="14">
        <f t="shared" si="880"/>
        <v>4470</v>
      </c>
      <c r="ED515" s="14">
        <f t="shared" si="881"/>
        <v>5020</v>
      </c>
      <c r="EE515" s="14">
        <f t="shared" si="882"/>
        <v>5020</v>
      </c>
      <c r="EF515" s="14">
        <f t="shared" si="883"/>
        <v>5795</v>
      </c>
      <c r="EG515" s="14">
        <f t="shared" si="884"/>
        <v>2019</v>
      </c>
      <c r="EH515" s="14">
        <f t="shared" si="885"/>
        <v>2124</v>
      </c>
      <c r="EI515" s="14">
        <f t="shared" si="886"/>
        <v>2124</v>
      </c>
      <c r="EJ515" s="14">
        <f t="shared" si="887"/>
        <v>2386</v>
      </c>
      <c r="EK515" s="14">
        <f t="shared" si="888"/>
        <v>2754</v>
      </c>
      <c r="EL515" s="14">
        <f t="shared" si="889"/>
        <v>38380</v>
      </c>
      <c r="EM515" s="14">
        <f t="shared" si="890"/>
        <v>40400</v>
      </c>
      <c r="EN515" s="14">
        <f t="shared" si="891"/>
        <v>40400</v>
      </c>
      <c r="EO515" s="14">
        <f t="shared" si="892"/>
        <v>42700</v>
      </c>
      <c r="EP515" s="14">
        <f t="shared" si="893"/>
        <v>48300</v>
      </c>
      <c r="EQ515" s="14">
        <f>INDEX(属性偏向!$T$4:$T$243,(卡牌属性!$DR515-1+EQ$3)*20+卡牌属性!$DV515)</f>
        <v>35</v>
      </c>
      <c r="ER515" s="14">
        <f>INDEX(属性偏向!$T$4:$T$243,(卡牌属性!$DR515-1+ER$3)*20+卡牌属性!$DV515)</f>
        <v>40</v>
      </c>
      <c r="ES515" s="14">
        <f>INDEX(属性偏向!$T$4:$T$243,(卡牌属性!$DR515-1+ES$3)*20+卡牌属性!$DV515)</f>
        <v>50</v>
      </c>
      <c r="ET515" s="14">
        <f>INDEX(属性偏向!$T$4:$T$243,(卡牌属性!$DR515-1+ET$3)*20+卡牌属性!$DV515)</f>
        <v>50</v>
      </c>
      <c r="EU515" s="14">
        <f>INDEX(属性偏向!$T$4:$T$243,(卡牌属性!$DR515-1+EU$3)*20+卡牌属性!$DV515)</f>
        <v>75</v>
      </c>
      <c r="EV515" s="14">
        <f>INDEX(属性偏向!$U$4:$U$243,(卡牌属性!$DS515-1+EV$3)*20+卡牌属性!$DV515)</f>
        <v>18</v>
      </c>
      <c r="EW515" s="14">
        <f>INDEX(属性偏向!$U$4:$U$243,(卡牌属性!$DS515-1+EW$3)*20+卡牌属性!$DV515)</f>
        <v>20</v>
      </c>
      <c r="EX515" s="14">
        <f>INDEX(属性偏向!$U$4:$U$243,(卡牌属性!$DS515-1+EX$3)*20+卡牌属性!$DV515)</f>
        <v>20</v>
      </c>
      <c r="EY515" s="14">
        <f>INDEX(属性偏向!$U$4:$U$243,(卡牌属性!$DS515-1+EY$3)*20+卡牌属性!$DV515)</f>
        <v>25</v>
      </c>
      <c r="EZ515" s="14">
        <f>INDEX(属性偏向!$U$4:$U$243,(卡牌属性!$DS515-1+EZ$3)*20+卡牌属性!$DV515)</f>
        <v>38</v>
      </c>
      <c r="FA515" s="14">
        <f>INDEX(属性偏向!$V$4:$V$243,(卡牌属性!$DT515-1+FA$3)*20+卡牌属性!$DV515)</f>
        <v>300</v>
      </c>
      <c r="FB515" s="14">
        <f>INDEX(属性偏向!$V$4:$V$243,(卡牌属性!$DT515-1+FB$3)*20+卡牌属性!$DV515)</f>
        <v>350</v>
      </c>
      <c r="FC515" s="14">
        <f>INDEX(属性偏向!$V$4:$V$243,(卡牌属性!$DT515-1+FC$3)*20+卡牌属性!$DV515)</f>
        <v>350</v>
      </c>
      <c r="FD515" s="14">
        <f>INDEX(属性偏向!$V$4:$V$243,(卡牌属性!$DT515-1+FD$3)*20+卡牌属性!$DV515)</f>
        <v>400</v>
      </c>
      <c r="FE515" s="14">
        <f>INDEX(属性偏向!$V$4:$V$243,(卡牌属性!$DT515-1+FE$3)*20+卡牌属性!$DV515)</f>
        <v>500</v>
      </c>
      <c r="FF515" s="14">
        <f>INDEX(属性投放!$BP$6:$BP$85,(卡牌属性!$DU515-2)*20+卡牌属性!$DV515)</f>
        <v>500</v>
      </c>
      <c r="FG515" s="14">
        <f>INDEX(属性投放!$BP$6:$BP$85,(卡牌属性!$DU515-2)*20+卡牌属性!$DV515)</f>
        <v>500</v>
      </c>
      <c r="FH515" s="14">
        <f>INDEX(属性投放!$BP$6:$BP$85,(卡牌属性!$DU515-2)*20+卡牌属性!$DV515)</f>
        <v>500</v>
      </c>
      <c r="FI515" s="14">
        <f>INDEX(属性投放!$BP$6:$BP$85,(卡牌属性!$DU515-2)*20+卡牌属性!$DV515)</f>
        <v>500</v>
      </c>
      <c r="FJ515" s="14">
        <f>INDEX(属性投放!$BP$6:$BP$85,(卡牌属性!$DU515-2)*20+卡牌属性!$DV515)</f>
        <v>500</v>
      </c>
      <c r="FK515" s="14">
        <f>INDEX(属性投放!$BQ$6:$BQ$85,(卡牌属性!$DU515-2)*20+卡牌属性!$DV515)</f>
        <v>250</v>
      </c>
      <c r="FL515" s="14">
        <f>INDEX(属性投放!$BQ$6:$BQ$85,(卡牌属性!$DU515-2)*20+卡牌属性!$DV515)</f>
        <v>250</v>
      </c>
      <c r="FM515" s="14">
        <f>INDEX(属性投放!$BQ$6:$BQ$85,(卡牌属性!$DU515-2)*20+卡牌属性!$DV515)</f>
        <v>250</v>
      </c>
      <c r="FN515" s="14">
        <f>INDEX(属性投放!$BQ$6:$BQ$85,(卡牌属性!$DU515-2)*20+卡牌属性!$DV515)</f>
        <v>250</v>
      </c>
      <c r="FO515" s="14">
        <f>INDEX(属性投放!$BQ$6:$BQ$85,(卡牌属性!$DU515-2)*20+卡牌属性!$DV515)</f>
        <v>250</v>
      </c>
      <c r="FP515" s="14">
        <f>INDEX(属性投放!$BR$6:$BR$85,(卡牌属性!$DU515-2)*20+卡牌属性!$DV515)</f>
        <v>5000</v>
      </c>
      <c r="FQ515" s="14">
        <f>INDEX(属性投放!$BR$6:$BR$85,(卡牌属性!$DU515-2)*20+卡牌属性!$DV515)</f>
        <v>5000</v>
      </c>
      <c r="FR515" s="14">
        <f>INDEX(属性投放!$BR$6:$BR$85,(卡牌属性!$DU515-2)*20+卡牌属性!$DV515)</f>
        <v>5000</v>
      </c>
      <c r="FS515" s="14">
        <f>INDEX(属性投放!$BR$6:$BR$85,(卡牌属性!$DU515-2)*20+卡牌属性!$DV515)</f>
        <v>5000</v>
      </c>
      <c r="FT515" s="14">
        <f>INDEX(属性投放!$BR$6:$BR$85,(卡牌属性!$DU515-2)*20+卡牌属性!$DV515)</f>
        <v>5000</v>
      </c>
    </row>
    <row r="516" spans="31:176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820"/>
        <v>26</v>
      </c>
      <c r="BW516" s="14">
        <f t="shared" si="821"/>
        <v>5</v>
      </c>
      <c r="BX516" s="14">
        <f t="shared" si="822"/>
        <v>1102028</v>
      </c>
      <c r="BY516" s="14" t="str">
        <f t="shared" si="823"/>
        <v>吕布12突</v>
      </c>
      <c r="BZ516" s="25" t="s">
        <v>162</v>
      </c>
      <c r="CA516" s="14">
        <v>74</v>
      </c>
      <c r="CB516" s="14">
        <f t="shared" si="824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674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674</v>
      </c>
      <c r="CN516" s="14">
        <f>INDEX(属性投放!$BD$6:$BD$85,(BW516-2)*20+CB516)</f>
        <v>400</v>
      </c>
      <c r="CQ516" s="13">
        <v>512</v>
      </c>
      <c r="CR516" s="13">
        <f t="shared" si="826"/>
        <v>10</v>
      </c>
      <c r="CS516" s="13">
        <f t="shared" si="827"/>
        <v>44</v>
      </c>
      <c r="CT516" s="14">
        <f t="shared" si="828"/>
        <v>4</v>
      </c>
      <c r="CU516" s="14">
        <f t="shared" si="829"/>
        <v>1102010</v>
      </c>
      <c r="CV516" s="14" t="str">
        <f>INDEX($O$6:$O$36,CR516)&amp;"-"&amp;INDEX(属性投放!$AB$7:$AB$36,CX516)&amp;"-魂火-"&amp;CZ516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701</v>
      </c>
      <c r="CZ516" s="14">
        <f>INDEX(属性投放!$AM$7:$AM$58,CS516)</f>
        <v>2</v>
      </c>
      <c r="DA516" s="14">
        <f t="shared" si="825"/>
        <v>44</v>
      </c>
      <c r="DB516" s="14">
        <f>INDEX(属性投放!$AN$7:$AN$58,DA516)</f>
        <v>130</v>
      </c>
      <c r="DC516" s="14" t="s">
        <v>702</v>
      </c>
      <c r="DD516" s="14">
        <f>INDEX(属性投放!$BJ$6:$BJ$85,(CT516-2)*20+CX516)</f>
        <v>1200</v>
      </c>
      <c r="DE516" s="14">
        <f>SUMIFS(DD$5:DD516,$CR$5:$CR516,"="&amp;$CR516)</f>
        <v>16010</v>
      </c>
      <c r="DF516" s="14" t="s">
        <v>703</v>
      </c>
      <c r="DG516" s="14">
        <f>INDEX(属性投放!$BK$6:$BK$85,(CT516-2)*20+CX516)</f>
        <v>600</v>
      </c>
      <c r="DH516" s="14">
        <f>SUMIFS(DG$5:DG516,$CR$5:$CR516,"="&amp;$CR516)</f>
        <v>8008</v>
      </c>
      <c r="DI516" s="14" t="s">
        <v>704</v>
      </c>
      <c r="DJ516" s="14">
        <f>INDEX(属性投放!$BL$6:$BL$85,(CT516-2)*20+CX516)</f>
        <v>12000</v>
      </c>
      <c r="DK516" s="14">
        <f>SUMIFS(DJ$5:DJ516,$CR$5:$CR516,"="&amp;$CR516)</f>
        <v>160100</v>
      </c>
      <c r="DP516" s="14">
        <f t="shared" si="871"/>
        <v>1102028</v>
      </c>
      <c r="DQ516" s="14" t="str">
        <f t="shared" si="872"/>
        <v>吕布12突</v>
      </c>
      <c r="DR516" s="14">
        <f t="shared" si="873"/>
        <v>8</v>
      </c>
      <c r="DS516" s="14">
        <f t="shared" si="874"/>
        <v>8</v>
      </c>
      <c r="DT516" s="14">
        <f t="shared" si="875"/>
        <v>7</v>
      </c>
      <c r="DU516" s="14">
        <f t="shared" si="876"/>
        <v>5</v>
      </c>
      <c r="DV516" s="14">
        <f t="shared" si="877"/>
        <v>12</v>
      </c>
      <c r="DW516" s="14">
        <f t="shared" si="878"/>
        <v>72</v>
      </c>
      <c r="DX516" s="14">
        <f>INDEX(属性投放!$AW$6:$AW$85,(卡牌属性!DU516-2)*20+卡牌属性!DV516)</f>
        <v>7</v>
      </c>
      <c r="DY516" s="14">
        <f>INDEX(属性投放!BP$6:BP$85,卡牌属性!$DW516)</f>
        <v>800</v>
      </c>
      <c r="DZ516" s="14">
        <f>INDEX(属性投放!BQ$6:BQ$85,卡牌属性!$DW516)</f>
        <v>400</v>
      </c>
      <c r="EA516" s="14">
        <f>INDEX(属性投放!BR$6:BR$85,卡牌属性!$DW516)</f>
        <v>8000</v>
      </c>
      <c r="EB516" s="14">
        <f t="shared" si="879"/>
        <v>4995</v>
      </c>
      <c r="EC516" s="14">
        <f t="shared" si="880"/>
        <v>5290</v>
      </c>
      <c r="ED516" s="14">
        <f t="shared" si="881"/>
        <v>5920</v>
      </c>
      <c r="EE516" s="14">
        <f t="shared" si="882"/>
        <v>5920</v>
      </c>
      <c r="EF516" s="14">
        <f t="shared" si="883"/>
        <v>6895</v>
      </c>
      <c r="EG516" s="14">
        <f t="shared" si="884"/>
        <v>2413</v>
      </c>
      <c r="EH516" s="14">
        <f t="shared" si="885"/>
        <v>2534</v>
      </c>
      <c r="EI516" s="14">
        <f t="shared" si="886"/>
        <v>2534</v>
      </c>
      <c r="EJ516" s="14">
        <f t="shared" si="887"/>
        <v>2836</v>
      </c>
      <c r="EK516" s="14">
        <f t="shared" si="888"/>
        <v>3308</v>
      </c>
      <c r="EL516" s="14">
        <f t="shared" si="889"/>
        <v>45780</v>
      </c>
      <c r="EM516" s="14">
        <f t="shared" si="890"/>
        <v>48200</v>
      </c>
      <c r="EN516" s="14">
        <f t="shared" si="891"/>
        <v>48200</v>
      </c>
      <c r="EO516" s="14">
        <f t="shared" si="892"/>
        <v>50900</v>
      </c>
      <c r="EP516" s="14">
        <f t="shared" si="893"/>
        <v>57300</v>
      </c>
      <c r="EQ516" s="14">
        <f>INDEX(属性偏向!$T$4:$T$243,(卡牌属性!$DR516-1+EQ$3)*20+卡牌属性!$DV516)</f>
        <v>35</v>
      </c>
      <c r="ER516" s="14">
        <f>INDEX(属性偏向!$T$4:$T$243,(卡牌属性!$DR516-1+ER$3)*20+卡牌属性!$DV516)</f>
        <v>40</v>
      </c>
      <c r="ES516" s="14">
        <f>INDEX(属性偏向!$T$4:$T$243,(卡牌属性!$DR516-1+ES$3)*20+卡牌属性!$DV516)</f>
        <v>50</v>
      </c>
      <c r="ET516" s="14">
        <f>INDEX(属性偏向!$T$4:$T$243,(卡牌属性!$DR516-1+ET$3)*20+卡牌属性!$DV516)</f>
        <v>50</v>
      </c>
      <c r="EU516" s="14">
        <f>INDEX(属性偏向!$T$4:$T$243,(卡牌属性!$DR516-1+EU$3)*20+卡牌属性!$DV516)</f>
        <v>75</v>
      </c>
      <c r="EV516" s="14">
        <f>INDEX(属性偏向!$U$4:$U$243,(卡牌属性!$DS516-1+EV$3)*20+卡牌属性!$DV516)</f>
        <v>18</v>
      </c>
      <c r="EW516" s="14">
        <f>INDEX(属性偏向!$U$4:$U$243,(卡牌属性!$DS516-1+EW$3)*20+卡牌属性!$DV516)</f>
        <v>20</v>
      </c>
      <c r="EX516" s="14">
        <f>INDEX(属性偏向!$U$4:$U$243,(卡牌属性!$DS516-1+EX$3)*20+卡牌属性!$DV516)</f>
        <v>20</v>
      </c>
      <c r="EY516" s="14">
        <f>INDEX(属性偏向!$U$4:$U$243,(卡牌属性!$DS516-1+EY$3)*20+卡牌属性!$DV516)</f>
        <v>25</v>
      </c>
      <c r="EZ516" s="14">
        <f>INDEX(属性偏向!$U$4:$U$243,(卡牌属性!$DS516-1+EZ$3)*20+卡牌属性!$DV516)</f>
        <v>38</v>
      </c>
      <c r="FA516" s="14">
        <f>INDEX(属性偏向!$V$4:$V$243,(卡牌属性!$DT516-1+FA$3)*20+卡牌属性!$DV516)</f>
        <v>300</v>
      </c>
      <c r="FB516" s="14">
        <f>INDEX(属性偏向!$V$4:$V$243,(卡牌属性!$DT516-1+FB$3)*20+卡牌属性!$DV516)</f>
        <v>350</v>
      </c>
      <c r="FC516" s="14">
        <f>INDEX(属性偏向!$V$4:$V$243,(卡牌属性!$DT516-1+FC$3)*20+卡牌属性!$DV516)</f>
        <v>350</v>
      </c>
      <c r="FD516" s="14">
        <f>INDEX(属性偏向!$V$4:$V$243,(卡牌属性!$DT516-1+FD$3)*20+卡牌属性!$DV516)</f>
        <v>400</v>
      </c>
      <c r="FE516" s="14">
        <f>INDEX(属性偏向!$V$4:$V$243,(卡牌属性!$DT516-1+FE$3)*20+卡牌属性!$DV516)</f>
        <v>500</v>
      </c>
      <c r="FF516" s="14">
        <f>INDEX(属性投放!$BP$6:$BP$85,(卡牌属性!$DU516-2)*20+卡牌属性!$DV516)</f>
        <v>800</v>
      </c>
      <c r="FG516" s="14">
        <f>INDEX(属性投放!$BP$6:$BP$85,(卡牌属性!$DU516-2)*20+卡牌属性!$DV516)</f>
        <v>800</v>
      </c>
      <c r="FH516" s="14">
        <f>INDEX(属性投放!$BP$6:$BP$85,(卡牌属性!$DU516-2)*20+卡牌属性!$DV516)</f>
        <v>800</v>
      </c>
      <c r="FI516" s="14">
        <f>INDEX(属性投放!$BP$6:$BP$85,(卡牌属性!$DU516-2)*20+卡牌属性!$DV516)</f>
        <v>800</v>
      </c>
      <c r="FJ516" s="14">
        <f>INDEX(属性投放!$BP$6:$BP$85,(卡牌属性!$DU516-2)*20+卡牌属性!$DV516)</f>
        <v>800</v>
      </c>
      <c r="FK516" s="14">
        <f>INDEX(属性投放!$BQ$6:$BQ$85,(卡牌属性!$DU516-2)*20+卡牌属性!$DV516)</f>
        <v>400</v>
      </c>
      <c r="FL516" s="14">
        <f>INDEX(属性投放!$BQ$6:$BQ$85,(卡牌属性!$DU516-2)*20+卡牌属性!$DV516)</f>
        <v>400</v>
      </c>
      <c r="FM516" s="14">
        <f>INDEX(属性投放!$BQ$6:$BQ$85,(卡牌属性!$DU516-2)*20+卡牌属性!$DV516)</f>
        <v>400</v>
      </c>
      <c r="FN516" s="14">
        <f>INDEX(属性投放!$BQ$6:$BQ$85,(卡牌属性!$DU516-2)*20+卡牌属性!$DV516)</f>
        <v>400</v>
      </c>
      <c r="FO516" s="14">
        <f>INDEX(属性投放!$BQ$6:$BQ$85,(卡牌属性!$DU516-2)*20+卡牌属性!$DV516)</f>
        <v>400</v>
      </c>
      <c r="FP516" s="14">
        <f>INDEX(属性投放!$BR$6:$BR$85,(卡牌属性!$DU516-2)*20+卡牌属性!$DV516)</f>
        <v>8000</v>
      </c>
      <c r="FQ516" s="14">
        <f>INDEX(属性投放!$BR$6:$BR$85,(卡牌属性!$DU516-2)*20+卡牌属性!$DV516)</f>
        <v>8000</v>
      </c>
      <c r="FR516" s="14">
        <f>INDEX(属性投放!$BR$6:$BR$85,(卡牌属性!$DU516-2)*20+卡牌属性!$DV516)</f>
        <v>8000</v>
      </c>
      <c r="FS516" s="14">
        <f>INDEX(属性投放!$BR$6:$BR$85,(卡牌属性!$DU516-2)*20+卡牌属性!$DV516)</f>
        <v>8000</v>
      </c>
      <c r="FT516" s="14">
        <f>INDEX(属性投放!$BR$6:$BR$85,(卡牌属性!$DU516-2)*20+卡牌属性!$DV516)</f>
        <v>8000</v>
      </c>
    </row>
    <row r="517" spans="31:176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94">MATCH(BU517-1,$S$5:$S$43,1)</f>
        <v>26</v>
      </c>
      <c r="BW517" s="14">
        <f t="shared" ref="BW517:BW564" si="895">INDEX($Q$6:$Q$43,BV517)</f>
        <v>5</v>
      </c>
      <c r="BX517" s="14">
        <f t="shared" ref="BX517:BX564" si="896">INDEX($N$6:$N$33,BV517)</f>
        <v>1102028</v>
      </c>
      <c r="BY517" s="14" t="str">
        <f t="shared" ref="BY517:BY564" si="897">INDEX($O$6:$O$33,BV517)&amp;CB517&amp;"突"</f>
        <v>吕布13突</v>
      </c>
      <c r="BZ517" s="25" t="s">
        <v>162</v>
      </c>
      <c r="CA517" s="14">
        <v>75</v>
      </c>
      <c r="CB517" s="14">
        <f t="shared" ref="CB517:CB564" si="898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674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674</v>
      </c>
      <c r="CN517" s="14">
        <f>INDEX(属性投放!$BD$6:$BD$85,(BW517-2)*20+CB517)</f>
        <v>500</v>
      </c>
      <c r="CQ517" s="13">
        <v>513</v>
      </c>
      <c r="CR517" s="13">
        <f t="shared" si="826"/>
        <v>10</v>
      </c>
      <c r="CS517" s="13">
        <f t="shared" si="827"/>
        <v>45</v>
      </c>
      <c r="CT517" s="14">
        <f t="shared" si="828"/>
        <v>4</v>
      </c>
      <c r="CU517" s="14">
        <f t="shared" si="829"/>
        <v>1102010</v>
      </c>
      <c r="CV517" s="14" t="str">
        <f>INDEX($O$6:$O$36,CR517)&amp;"-"&amp;INDEX(属性投放!$AB$7:$AB$36,CX517)&amp;"-魂火-"&amp;CZ517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701</v>
      </c>
      <c r="CZ517" s="14">
        <f>INDEX(属性投放!$AM$7:$AM$58,CS517)</f>
        <v>3</v>
      </c>
      <c r="DA517" s="14">
        <f t="shared" ref="DA517:DA580" si="899">CS517</f>
        <v>45</v>
      </c>
      <c r="DB517" s="14">
        <f>INDEX(属性投放!$AN$7:$AN$58,DA517)</f>
        <v>132</v>
      </c>
      <c r="DC517" s="14" t="s">
        <v>702</v>
      </c>
      <c r="DD517" s="14">
        <f>INDEX(属性投放!$BJ$6:$BJ$85,(CT517-2)*20+CX517)</f>
        <v>1200</v>
      </c>
      <c r="DE517" s="14">
        <f>SUMIFS(DD$5:DD517,$CR$5:$CR517,"="&amp;$CR517)</f>
        <v>17210</v>
      </c>
      <c r="DF517" s="14" t="s">
        <v>703</v>
      </c>
      <c r="DG517" s="14">
        <f>INDEX(属性投放!$BK$6:$BK$85,(CT517-2)*20+CX517)</f>
        <v>600</v>
      </c>
      <c r="DH517" s="14">
        <f>SUMIFS(DG$5:DG517,$CR$5:$CR517,"="&amp;$CR517)</f>
        <v>8608</v>
      </c>
      <c r="DI517" s="14" t="s">
        <v>704</v>
      </c>
      <c r="DJ517" s="14">
        <f>INDEX(属性投放!$BL$6:$BL$85,(CT517-2)*20+CX517)</f>
        <v>12000</v>
      </c>
      <c r="DK517" s="14">
        <f>SUMIFS(DJ$5:DJ517,$CR$5:$CR517,"="&amp;$CR517)</f>
        <v>172100</v>
      </c>
      <c r="DP517" s="14">
        <f t="shared" si="871"/>
        <v>1102028</v>
      </c>
      <c r="DQ517" s="14" t="str">
        <f t="shared" si="872"/>
        <v>吕布13突</v>
      </c>
      <c r="DR517" s="14">
        <f t="shared" si="873"/>
        <v>8</v>
      </c>
      <c r="DS517" s="14">
        <f t="shared" si="874"/>
        <v>8</v>
      </c>
      <c r="DT517" s="14">
        <f t="shared" si="875"/>
        <v>7</v>
      </c>
      <c r="DU517" s="14">
        <f t="shared" si="876"/>
        <v>5</v>
      </c>
      <c r="DV517" s="14">
        <f t="shared" si="877"/>
        <v>13</v>
      </c>
      <c r="DW517" s="14">
        <f t="shared" si="878"/>
        <v>73</v>
      </c>
      <c r="DX517" s="14">
        <f>INDEX(属性投放!$AW$6:$AW$85,(卡牌属性!DU517-2)*20+卡牌属性!DV517)</f>
        <v>8</v>
      </c>
      <c r="DY517" s="14">
        <f>INDEX(属性投放!BP$6:BP$85,卡牌属性!$DW517)</f>
        <v>850</v>
      </c>
      <c r="DZ517" s="14">
        <f>INDEX(属性投放!BQ$6:BQ$85,卡牌属性!$DW517)</f>
        <v>425</v>
      </c>
      <c r="EA517" s="14">
        <f>INDEX(属性投放!BR$6:BR$85,卡牌属性!$DW517)</f>
        <v>8500</v>
      </c>
      <c r="EB517" s="14">
        <f t="shared" si="879"/>
        <v>6040</v>
      </c>
      <c r="EC517" s="14">
        <f t="shared" si="880"/>
        <v>6370</v>
      </c>
      <c r="ED517" s="14">
        <f t="shared" si="881"/>
        <v>7070</v>
      </c>
      <c r="EE517" s="14">
        <f t="shared" si="882"/>
        <v>7070</v>
      </c>
      <c r="EF517" s="14">
        <f t="shared" si="883"/>
        <v>8220</v>
      </c>
      <c r="EG517" s="14">
        <f t="shared" si="884"/>
        <v>2939</v>
      </c>
      <c r="EH517" s="14">
        <f t="shared" si="885"/>
        <v>3074</v>
      </c>
      <c r="EI517" s="14">
        <f t="shared" si="886"/>
        <v>3074</v>
      </c>
      <c r="EJ517" s="14">
        <f t="shared" si="887"/>
        <v>3411</v>
      </c>
      <c r="EK517" s="14">
        <f t="shared" si="888"/>
        <v>3974</v>
      </c>
      <c r="EL517" s="14">
        <f t="shared" si="889"/>
        <v>55880</v>
      </c>
      <c r="EM517" s="14">
        <f t="shared" si="890"/>
        <v>58650</v>
      </c>
      <c r="EN517" s="14">
        <f t="shared" si="891"/>
        <v>58650</v>
      </c>
      <c r="EO517" s="14">
        <f t="shared" si="892"/>
        <v>61700</v>
      </c>
      <c r="EP517" s="14">
        <f t="shared" si="893"/>
        <v>68800</v>
      </c>
      <c r="EQ517" s="14">
        <f>INDEX(属性偏向!$T$4:$T$243,(卡牌属性!$DR517-1+EQ$3)*20+卡牌属性!$DV517)</f>
        <v>45</v>
      </c>
      <c r="ER517" s="14">
        <f>INDEX(属性偏向!$T$4:$T$243,(卡牌属性!$DR517-1+ER$3)*20+卡牌属性!$DV517)</f>
        <v>50</v>
      </c>
      <c r="ES517" s="14">
        <f>INDEX(属性偏向!$T$4:$T$243,(卡牌属性!$DR517-1+ES$3)*20+卡牌属性!$DV517)</f>
        <v>75</v>
      </c>
      <c r="ET517" s="14">
        <f>INDEX(属性偏向!$T$4:$T$243,(卡牌属性!$DR517-1+ET$3)*20+卡牌属性!$DV517)</f>
        <v>75</v>
      </c>
      <c r="EU517" s="14">
        <f>INDEX(属性偏向!$T$4:$T$243,(卡牌属性!$DR517-1+EU$3)*20+卡牌属性!$DV517)</f>
        <v>100</v>
      </c>
      <c r="EV517" s="14">
        <f>INDEX(属性偏向!$U$4:$U$243,(卡牌属性!$DS517-1+EV$3)*20+卡牌属性!$DV517)</f>
        <v>23</v>
      </c>
      <c r="EW517" s="14">
        <f>INDEX(属性偏向!$U$4:$U$243,(卡牌属性!$DS517-1+EW$3)*20+卡牌属性!$DV517)</f>
        <v>25</v>
      </c>
      <c r="EX517" s="14">
        <f>INDEX(属性偏向!$U$4:$U$243,(卡牌属性!$DS517-1+EX$3)*20+卡牌属性!$DV517)</f>
        <v>25</v>
      </c>
      <c r="EY517" s="14">
        <f>INDEX(属性偏向!$U$4:$U$243,(卡牌属性!$DS517-1+EY$3)*20+卡牌属性!$DV517)</f>
        <v>38</v>
      </c>
      <c r="EZ517" s="14">
        <f>INDEX(属性偏向!$U$4:$U$243,(卡牌属性!$DS517-1+EZ$3)*20+卡牌属性!$DV517)</f>
        <v>50</v>
      </c>
      <c r="FA517" s="14">
        <f>INDEX(属性偏向!$V$4:$V$243,(卡牌属性!$DT517-1+FA$3)*20+卡牌属性!$DV517)</f>
        <v>400</v>
      </c>
      <c r="FB517" s="14">
        <f>INDEX(属性偏向!$V$4:$V$243,(卡牌属性!$DT517-1+FB$3)*20+卡牌属性!$DV517)</f>
        <v>450</v>
      </c>
      <c r="FC517" s="14">
        <f>INDEX(属性偏向!$V$4:$V$243,(卡牌属性!$DT517-1+FC$3)*20+卡牌属性!$DV517)</f>
        <v>450</v>
      </c>
      <c r="FD517" s="14">
        <f>INDEX(属性偏向!$V$4:$V$243,(卡牌属性!$DT517-1+FD$3)*20+卡牌属性!$DV517)</f>
        <v>500</v>
      </c>
      <c r="FE517" s="14">
        <f>INDEX(属性偏向!$V$4:$V$243,(卡牌属性!$DT517-1+FE$3)*20+卡牌属性!$DV517)</f>
        <v>750</v>
      </c>
      <c r="FF517" s="14">
        <f>INDEX(属性投放!$BP$6:$BP$85,(卡牌属性!$DU517-2)*20+卡牌属性!$DV517)</f>
        <v>850</v>
      </c>
      <c r="FG517" s="14">
        <f>INDEX(属性投放!$BP$6:$BP$85,(卡牌属性!$DU517-2)*20+卡牌属性!$DV517)</f>
        <v>850</v>
      </c>
      <c r="FH517" s="14">
        <f>INDEX(属性投放!$BP$6:$BP$85,(卡牌属性!$DU517-2)*20+卡牌属性!$DV517)</f>
        <v>850</v>
      </c>
      <c r="FI517" s="14">
        <f>INDEX(属性投放!$BP$6:$BP$85,(卡牌属性!$DU517-2)*20+卡牌属性!$DV517)</f>
        <v>850</v>
      </c>
      <c r="FJ517" s="14">
        <f>INDEX(属性投放!$BP$6:$BP$85,(卡牌属性!$DU517-2)*20+卡牌属性!$DV517)</f>
        <v>850</v>
      </c>
      <c r="FK517" s="14">
        <f>INDEX(属性投放!$BQ$6:$BQ$85,(卡牌属性!$DU517-2)*20+卡牌属性!$DV517)</f>
        <v>425</v>
      </c>
      <c r="FL517" s="14">
        <f>INDEX(属性投放!$BQ$6:$BQ$85,(卡牌属性!$DU517-2)*20+卡牌属性!$DV517)</f>
        <v>425</v>
      </c>
      <c r="FM517" s="14">
        <f>INDEX(属性投放!$BQ$6:$BQ$85,(卡牌属性!$DU517-2)*20+卡牌属性!$DV517)</f>
        <v>425</v>
      </c>
      <c r="FN517" s="14">
        <f>INDEX(属性投放!$BQ$6:$BQ$85,(卡牌属性!$DU517-2)*20+卡牌属性!$DV517)</f>
        <v>425</v>
      </c>
      <c r="FO517" s="14">
        <f>INDEX(属性投放!$BQ$6:$BQ$85,(卡牌属性!$DU517-2)*20+卡牌属性!$DV517)</f>
        <v>425</v>
      </c>
      <c r="FP517" s="14">
        <f>INDEX(属性投放!$BR$6:$BR$85,(卡牌属性!$DU517-2)*20+卡牌属性!$DV517)</f>
        <v>8500</v>
      </c>
      <c r="FQ517" s="14">
        <f>INDEX(属性投放!$BR$6:$BR$85,(卡牌属性!$DU517-2)*20+卡牌属性!$DV517)</f>
        <v>8500</v>
      </c>
      <c r="FR517" s="14">
        <f>INDEX(属性投放!$BR$6:$BR$85,(卡牌属性!$DU517-2)*20+卡牌属性!$DV517)</f>
        <v>8500</v>
      </c>
      <c r="FS517" s="14">
        <f>INDEX(属性投放!$BR$6:$BR$85,(卡牌属性!$DU517-2)*20+卡牌属性!$DV517)</f>
        <v>8500</v>
      </c>
      <c r="FT517" s="14">
        <f>INDEX(属性投放!$BR$6:$BR$85,(卡牌属性!$DU517-2)*20+卡牌属性!$DV517)</f>
        <v>8500</v>
      </c>
    </row>
    <row r="518" spans="31:176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94"/>
        <v>26</v>
      </c>
      <c r="BW518" s="14">
        <f t="shared" si="895"/>
        <v>5</v>
      </c>
      <c r="BX518" s="14">
        <f t="shared" si="896"/>
        <v>1102028</v>
      </c>
      <c r="BY518" s="14" t="str">
        <f t="shared" si="897"/>
        <v>吕布14突</v>
      </c>
      <c r="BZ518" s="25" t="s">
        <v>162</v>
      </c>
      <c r="CA518" s="14">
        <v>76</v>
      </c>
      <c r="CB518" s="14">
        <f t="shared" si="898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674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674</v>
      </c>
      <c r="CN518" s="14">
        <f>INDEX(属性投放!$BD$6:$BD$85,(BW518-2)*20+CB518)</f>
        <v>500</v>
      </c>
      <c r="CQ518" s="13">
        <v>514</v>
      </c>
      <c r="CR518" s="13">
        <f t="shared" ref="CR518:CR581" si="900">MATCH(CQ518-1,$U$5:$U$36,1)</f>
        <v>10</v>
      </c>
      <c r="CS518" s="13">
        <f t="shared" ref="CS518:CS581" si="901">CQ518-(CR518-1)*52</f>
        <v>46</v>
      </c>
      <c r="CT518" s="14">
        <f t="shared" ref="CT518:CT581" si="902">INDEX($Q$6:$Q$36,CR518)</f>
        <v>4</v>
      </c>
      <c r="CU518" s="14">
        <f t="shared" ref="CU518:CU581" si="903">INDEX($N$6:$N$36,CR518)</f>
        <v>1102010</v>
      </c>
      <c r="CV518" s="14" t="str">
        <f>INDEX($O$6:$O$36,CR518)&amp;"-"&amp;INDEX(属性投放!$AB$7:$AB$36,CX518)&amp;"-魂火-"&amp;CZ518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701</v>
      </c>
      <c r="CZ518" s="14">
        <f>INDEX(属性投放!$AM$7:$AM$58,CS518)</f>
        <v>1</v>
      </c>
      <c r="DA518" s="14">
        <f t="shared" si="899"/>
        <v>46</v>
      </c>
      <c r="DB518" s="14">
        <f>INDEX(属性投放!$AN$7:$AN$58,DA518)</f>
        <v>135</v>
      </c>
      <c r="DC518" s="14" t="s">
        <v>702</v>
      </c>
      <c r="DD518" s="14">
        <f>INDEX(属性投放!$BJ$6:$BJ$85,(CT518-2)*20+CX518)</f>
        <v>1500</v>
      </c>
      <c r="DE518" s="14">
        <f>SUMIFS(DD$5:DD518,$CR$5:$CR518,"="&amp;$CR518)</f>
        <v>18710</v>
      </c>
      <c r="DF518" s="14" t="s">
        <v>703</v>
      </c>
      <c r="DG518" s="14">
        <f>INDEX(属性投放!$BK$6:$BK$85,(CT518-2)*20+CX518)</f>
        <v>750</v>
      </c>
      <c r="DH518" s="14">
        <f>SUMIFS(DG$5:DG518,$CR$5:$CR518,"="&amp;$CR518)</f>
        <v>9358</v>
      </c>
      <c r="DI518" s="14" t="s">
        <v>704</v>
      </c>
      <c r="DJ518" s="14">
        <f>INDEX(属性投放!$BL$6:$BL$85,(CT518-2)*20+CX518)</f>
        <v>15000</v>
      </c>
      <c r="DK518" s="14">
        <f>SUMIFS(DJ$5:DJ518,$CR$5:$CR518,"="&amp;$CR518)</f>
        <v>187100</v>
      </c>
      <c r="DP518" s="14">
        <f t="shared" si="871"/>
        <v>1102028</v>
      </c>
      <c r="DQ518" s="14" t="str">
        <f t="shared" si="872"/>
        <v>吕布14突</v>
      </c>
      <c r="DR518" s="14">
        <f t="shared" si="873"/>
        <v>8</v>
      </c>
      <c r="DS518" s="14">
        <f t="shared" si="874"/>
        <v>8</v>
      </c>
      <c r="DT518" s="14">
        <f t="shared" si="875"/>
        <v>7</v>
      </c>
      <c r="DU518" s="14">
        <f t="shared" si="876"/>
        <v>5</v>
      </c>
      <c r="DV518" s="14">
        <f t="shared" si="877"/>
        <v>14</v>
      </c>
      <c r="DW518" s="14">
        <f t="shared" si="878"/>
        <v>74</v>
      </c>
      <c r="DX518" s="14">
        <f>INDEX(属性投放!$AW$6:$AW$85,(卡牌属性!DU518-2)*20+卡牌属性!DV518)</f>
        <v>7</v>
      </c>
      <c r="DY518" s="14">
        <f>INDEX(属性投放!BP$6:BP$85,卡牌属性!$DW518)</f>
        <v>950</v>
      </c>
      <c r="DZ518" s="14">
        <f>INDEX(属性投放!BQ$6:BQ$85,卡牌属性!$DW518)</f>
        <v>475</v>
      </c>
      <c r="EA518" s="14">
        <f>INDEX(属性投放!BR$6:BR$85,卡牌属性!$DW518)</f>
        <v>9500</v>
      </c>
      <c r="EB518" s="14">
        <f t="shared" si="879"/>
        <v>7250</v>
      </c>
      <c r="EC518" s="14">
        <f t="shared" si="880"/>
        <v>7620</v>
      </c>
      <c r="ED518" s="14">
        <f t="shared" si="881"/>
        <v>8520</v>
      </c>
      <c r="EE518" s="14">
        <f t="shared" si="882"/>
        <v>8520</v>
      </c>
      <c r="EF518" s="14">
        <f t="shared" si="883"/>
        <v>9870</v>
      </c>
      <c r="EG518" s="14">
        <f t="shared" si="884"/>
        <v>3548</v>
      </c>
      <c r="EH518" s="14">
        <f t="shared" si="885"/>
        <v>3699</v>
      </c>
      <c r="EI518" s="14">
        <f t="shared" si="886"/>
        <v>3699</v>
      </c>
      <c r="EJ518" s="14">
        <f t="shared" si="887"/>
        <v>4140</v>
      </c>
      <c r="EK518" s="14">
        <f t="shared" si="888"/>
        <v>4799</v>
      </c>
      <c r="EL518" s="14">
        <f t="shared" si="889"/>
        <v>67580</v>
      </c>
      <c r="EM518" s="14">
        <f t="shared" si="890"/>
        <v>70750</v>
      </c>
      <c r="EN518" s="14">
        <f t="shared" si="891"/>
        <v>70750</v>
      </c>
      <c r="EO518" s="14">
        <f t="shared" si="892"/>
        <v>74200</v>
      </c>
      <c r="EP518" s="14">
        <f t="shared" si="893"/>
        <v>83300</v>
      </c>
      <c r="EQ518" s="14">
        <f>INDEX(属性偏向!$T$4:$T$243,(卡牌属性!$DR518-1+EQ$3)*20+卡牌属性!$DV518)</f>
        <v>45</v>
      </c>
      <c r="ER518" s="14">
        <f>INDEX(属性偏向!$T$4:$T$243,(卡牌属性!$DR518-1+ER$3)*20+卡牌属性!$DV518)</f>
        <v>50</v>
      </c>
      <c r="ES518" s="14">
        <f>INDEX(属性偏向!$T$4:$T$243,(卡牌属性!$DR518-1+ES$3)*20+卡牌属性!$DV518)</f>
        <v>75</v>
      </c>
      <c r="ET518" s="14">
        <f>INDEX(属性偏向!$T$4:$T$243,(卡牌属性!$DR518-1+ET$3)*20+卡牌属性!$DV518)</f>
        <v>75</v>
      </c>
      <c r="EU518" s="14">
        <f>INDEX(属性偏向!$T$4:$T$243,(卡牌属性!$DR518-1+EU$3)*20+卡牌属性!$DV518)</f>
        <v>100</v>
      </c>
      <c r="EV518" s="14">
        <f>INDEX(属性偏向!$U$4:$U$243,(卡牌属性!$DS518-1+EV$3)*20+卡牌属性!$DV518)</f>
        <v>23</v>
      </c>
      <c r="EW518" s="14">
        <f>INDEX(属性偏向!$U$4:$U$243,(卡牌属性!$DS518-1+EW$3)*20+卡牌属性!$DV518)</f>
        <v>25</v>
      </c>
      <c r="EX518" s="14">
        <f>INDEX(属性偏向!$U$4:$U$243,(卡牌属性!$DS518-1+EX$3)*20+卡牌属性!$DV518)</f>
        <v>25</v>
      </c>
      <c r="EY518" s="14">
        <f>INDEX(属性偏向!$U$4:$U$243,(卡牌属性!$DS518-1+EY$3)*20+卡牌属性!$DV518)</f>
        <v>38</v>
      </c>
      <c r="EZ518" s="14">
        <f>INDEX(属性偏向!$U$4:$U$243,(卡牌属性!$DS518-1+EZ$3)*20+卡牌属性!$DV518)</f>
        <v>50</v>
      </c>
      <c r="FA518" s="14">
        <f>INDEX(属性偏向!$V$4:$V$243,(卡牌属性!$DT518-1+FA$3)*20+卡牌属性!$DV518)</f>
        <v>400</v>
      </c>
      <c r="FB518" s="14">
        <f>INDEX(属性偏向!$V$4:$V$243,(卡牌属性!$DT518-1+FB$3)*20+卡牌属性!$DV518)</f>
        <v>450</v>
      </c>
      <c r="FC518" s="14">
        <f>INDEX(属性偏向!$V$4:$V$243,(卡牌属性!$DT518-1+FC$3)*20+卡牌属性!$DV518)</f>
        <v>450</v>
      </c>
      <c r="FD518" s="14">
        <f>INDEX(属性偏向!$V$4:$V$243,(卡牌属性!$DT518-1+FD$3)*20+卡牌属性!$DV518)</f>
        <v>500</v>
      </c>
      <c r="FE518" s="14">
        <f>INDEX(属性偏向!$V$4:$V$243,(卡牌属性!$DT518-1+FE$3)*20+卡牌属性!$DV518)</f>
        <v>750</v>
      </c>
      <c r="FF518" s="14">
        <f>INDEX(属性投放!$BP$6:$BP$85,(卡牌属性!$DU518-2)*20+卡牌属性!$DV518)</f>
        <v>950</v>
      </c>
      <c r="FG518" s="14">
        <f>INDEX(属性投放!$BP$6:$BP$85,(卡牌属性!$DU518-2)*20+卡牌属性!$DV518)</f>
        <v>950</v>
      </c>
      <c r="FH518" s="14">
        <f>INDEX(属性投放!$BP$6:$BP$85,(卡牌属性!$DU518-2)*20+卡牌属性!$DV518)</f>
        <v>950</v>
      </c>
      <c r="FI518" s="14">
        <f>INDEX(属性投放!$BP$6:$BP$85,(卡牌属性!$DU518-2)*20+卡牌属性!$DV518)</f>
        <v>950</v>
      </c>
      <c r="FJ518" s="14">
        <f>INDEX(属性投放!$BP$6:$BP$85,(卡牌属性!$DU518-2)*20+卡牌属性!$DV518)</f>
        <v>950</v>
      </c>
      <c r="FK518" s="14">
        <f>INDEX(属性投放!$BQ$6:$BQ$85,(卡牌属性!$DU518-2)*20+卡牌属性!$DV518)</f>
        <v>475</v>
      </c>
      <c r="FL518" s="14">
        <f>INDEX(属性投放!$BQ$6:$BQ$85,(卡牌属性!$DU518-2)*20+卡牌属性!$DV518)</f>
        <v>475</v>
      </c>
      <c r="FM518" s="14">
        <f>INDEX(属性投放!$BQ$6:$BQ$85,(卡牌属性!$DU518-2)*20+卡牌属性!$DV518)</f>
        <v>475</v>
      </c>
      <c r="FN518" s="14">
        <f>INDEX(属性投放!$BQ$6:$BQ$85,(卡牌属性!$DU518-2)*20+卡牌属性!$DV518)</f>
        <v>475</v>
      </c>
      <c r="FO518" s="14">
        <f>INDEX(属性投放!$BQ$6:$BQ$85,(卡牌属性!$DU518-2)*20+卡牌属性!$DV518)</f>
        <v>475</v>
      </c>
      <c r="FP518" s="14">
        <f>INDEX(属性投放!$BR$6:$BR$85,(卡牌属性!$DU518-2)*20+卡牌属性!$DV518)</f>
        <v>9500</v>
      </c>
      <c r="FQ518" s="14">
        <f>INDEX(属性投放!$BR$6:$BR$85,(卡牌属性!$DU518-2)*20+卡牌属性!$DV518)</f>
        <v>9500</v>
      </c>
      <c r="FR518" s="14">
        <f>INDEX(属性投放!$BR$6:$BR$85,(卡牌属性!$DU518-2)*20+卡牌属性!$DV518)</f>
        <v>9500</v>
      </c>
      <c r="FS518" s="14">
        <f>INDEX(属性投放!$BR$6:$BR$85,(卡牌属性!$DU518-2)*20+卡牌属性!$DV518)</f>
        <v>9500</v>
      </c>
      <c r="FT518" s="14">
        <f>INDEX(属性投放!$BR$6:$BR$85,(卡牌属性!$DU518-2)*20+卡牌属性!$DV518)</f>
        <v>9500</v>
      </c>
    </row>
    <row r="519" spans="31:176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94"/>
        <v>26</v>
      </c>
      <c r="BW519" s="14">
        <f t="shared" si="895"/>
        <v>5</v>
      </c>
      <c r="BX519" s="14">
        <f t="shared" si="896"/>
        <v>1102028</v>
      </c>
      <c r="BY519" s="14" t="str">
        <f t="shared" si="897"/>
        <v>吕布15突</v>
      </c>
      <c r="BZ519" s="25" t="s">
        <v>162</v>
      </c>
      <c r="CA519" s="14">
        <v>77</v>
      </c>
      <c r="CB519" s="14">
        <f t="shared" si="898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674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674</v>
      </c>
      <c r="CN519" s="14">
        <f>INDEX(属性投放!$BD$6:$BD$85,(BW519-2)*20+CB519)</f>
        <v>500</v>
      </c>
      <c r="CQ519" s="13">
        <v>515</v>
      </c>
      <c r="CR519" s="13">
        <f t="shared" si="900"/>
        <v>10</v>
      </c>
      <c r="CS519" s="13">
        <f t="shared" si="901"/>
        <v>47</v>
      </c>
      <c r="CT519" s="14">
        <f t="shared" si="902"/>
        <v>4</v>
      </c>
      <c r="CU519" s="14">
        <f t="shared" si="903"/>
        <v>1102010</v>
      </c>
      <c r="CV519" s="14" t="str">
        <f>INDEX($O$6:$O$36,CR519)&amp;"-"&amp;INDEX(属性投放!$AB$7:$AB$36,CX519)&amp;"-魂火-"&amp;CZ519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701</v>
      </c>
      <c r="CZ519" s="14">
        <f>INDEX(属性投放!$AM$7:$AM$58,CS519)</f>
        <v>2</v>
      </c>
      <c r="DA519" s="14">
        <f t="shared" si="899"/>
        <v>47</v>
      </c>
      <c r="DB519" s="14">
        <f>INDEX(属性投放!$AN$7:$AN$58,DA519)</f>
        <v>137</v>
      </c>
      <c r="DC519" s="14" t="s">
        <v>702</v>
      </c>
      <c r="DD519" s="14">
        <f>INDEX(属性投放!$BJ$6:$BJ$85,(CT519-2)*20+CX519)</f>
        <v>1500</v>
      </c>
      <c r="DE519" s="14">
        <f>SUMIFS(DD$5:DD519,$CR$5:$CR519,"="&amp;$CR519)</f>
        <v>20210</v>
      </c>
      <c r="DF519" s="14" t="s">
        <v>703</v>
      </c>
      <c r="DG519" s="14">
        <f>INDEX(属性投放!$BK$6:$BK$85,(CT519-2)*20+CX519)</f>
        <v>750</v>
      </c>
      <c r="DH519" s="14">
        <f>SUMIFS(DG$5:DG519,$CR$5:$CR519,"="&amp;$CR519)</f>
        <v>10108</v>
      </c>
      <c r="DI519" s="14" t="s">
        <v>704</v>
      </c>
      <c r="DJ519" s="14">
        <f>INDEX(属性投放!$BL$6:$BL$85,(CT519-2)*20+CX519)</f>
        <v>15000</v>
      </c>
      <c r="DK519" s="14">
        <f>SUMIFS(DJ$5:DJ519,$CR$5:$CR519,"="&amp;$CR519)</f>
        <v>202100</v>
      </c>
      <c r="DP519" s="14">
        <f t="shared" si="871"/>
        <v>1102028</v>
      </c>
      <c r="DQ519" s="14" t="str">
        <f t="shared" si="872"/>
        <v>吕布15突</v>
      </c>
      <c r="DR519" s="14">
        <f t="shared" si="873"/>
        <v>8</v>
      </c>
      <c r="DS519" s="14">
        <f t="shared" si="874"/>
        <v>8</v>
      </c>
      <c r="DT519" s="14">
        <f t="shared" si="875"/>
        <v>7</v>
      </c>
      <c r="DU519" s="14">
        <f t="shared" si="876"/>
        <v>5</v>
      </c>
      <c r="DV519" s="14">
        <f t="shared" si="877"/>
        <v>15</v>
      </c>
      <c r="DW519" s="14">
        <f t="shared" si="878"/>
        <v>75</v>
      </c>
      <c r="DX519" s="14">
        <f>INDEX(属性投放!$AW$6:$AW$85,(卡牌属性!DU519-2)*20+卡牌属性!DV519)</f>
        <v>8</v>
      </c>
      <c r="DY519" s="14">
        <f>INDEX(属性投放!BP$6:BP$85,卡牌属性!$DW519)</f>
        <v>1650</v>
      </c>
      <c r="DZ519" s="14">
        <f>INDEX(属性投放!BQ$6:BQ$85,卡牌属性!$DW519)</f>
        <v>825</v>
      </c>
      <c r="EA519" s="14">
        <f>INDEX(属性投放!BR$6:BR$85,卡牌属性!$DW519)</f>
        <v>16500</v>
      </c>
      <c r="EB519" s="14">
        <f t="shared" si="879"/>
        <v>8515</v>
      </c>
      <c r="EC519" s="14">
        <f t="shared" si="880"/>
        <v>8920</v>
      </c>
      <c r="ED519" s="14">
        <f t="shared" si="881"/>
        <v>9995</v>
      </c>
      <c r="EE519" s="14">
        <f t="shared" si="882"/>
        <v>9995</v>
      </c>
      <c r="EF519" s="14">
        <f t="shared" si="883"/>
        <v>11520</v>
      </c>
      <c r="EG519" s="14">
        <f t="shared" si="884"/>
        <v>4184</v>
      </c>
      <c r="EH519" s="14">
        <f t="shared" si="885"/>
        <v>4349</v>
      </c>
      <c r="EI519" s="14">
        <f t="shared" si="886"/>
        <v>4349</v>
      </c>
      <c r="EJ519" s="14">
        <f t="shared" si="887"/>
        <v>4881</v>
      </c>
      <c r="EK519" s="14">
        <f t="shared" si="888"/>
        <v>5624</v>
      </c>
      <c r="EL519" s="14">
        <f t="shared" si="889"/>
        <v>79880</v>
      </c>
      <c r="EM519" s="14">
        <f t="shared" si="890"/>
        <v>83400</v>
      </c>
      <c r="EN519" s="14">
        <f t="shared" si="891"/>
        <v>83400</v>
      </c>
      <c r="EO519" s="14">
        <f t="shared" si="892"/>
        <v>87200</v>
      </c>
      <c r="EP519" s="14">
        <f t="shared" si="893"/>
        <v>98050</v>
      </c>
      <c r="EQ519" s="14">
        <f>INDEX(属性偏向!$T$4:$T$243,(卡牌属性!$DR519-1+EQ$3)*20+卡牌属性!$DV519)</f>
        <v>45</v>
      </c>
      <c r="ER519" s="14">
        <f>INDEX(属性偏向!$T$4:$T$243,(卡牌属性!$DR519-1+ER$3)*20+卡牌属性!$DV519)</f>
        <v>50</v>
      </c>
      <c r="ES519" s="14">
        <f>INDEX(属性偏向!$T$4:$T$243,(卡牌属性!$DR519-1+ES$3)*20+卡牌属性!$DV519)</f>
        <v>75</v>
      </c>
      <c r="ET519" s="14">
        <f>INDEX(属性偏向!$T$4:$T$243,(卡牌属性!$DR519-1+ET$3)*20+卡牌属性!$DV519)</f>
        <v>75</v>
      </c>
      <c r="EU519" s="14">
        <f>INDEX(属性偏向!$T$4:$T$243,(卡牌属性!$DR519-1+EU$3)*20+卡牌属性!$DV519)</f>
        <v>100</v>
      </c>
      <c r="EV519" s="14">
        <f>INDEX(属性偏向!$U$4:$U$243,(卡牌属性!$DS519-1+EV$3)*20+卡牌属性!$DV519)</f>
        <v>23</v>
      </c>
      <c r="EW519" s="14">
        <f>INDEX(属性偏向!$U$4:$U$243,(卡牌属性!$DS519-1+EW$3)*20+卡牌属性!$DV519)</f>
        <v>25</v>
      </c>
      <c r="EX519" s="14">
        <f>INDEX(属性偏向!$U$4:$U$243,(卡牌属性!$DS519-1+EX$3)*20+卡牌属性!$DV519)</f>
        <v>25</v>
      </c>
      <c r="EY519" s="14">
        <f>INDEX(属性偏向!$U$4:$U$243,(卡牌属性!$DS519-1+EY$3)*20+卡牌属性!$DV519)</f>
        <v>38</v>
      </c>
      <c r="EZ519" s="14">
        <f>INDEX(属性偏向!$U$4:$U$243,(卡牌属性!$DS519-1+EZ$3)*20+卡牌属性!$DV519)</f>
        <v>50</v>
      </c>
      <c r="FA519" s="14">
        <f>INDEX(属性偏向!$V$4:$V$243,(卡牌属性!$DT519-1+FA$3)*20+卡牌属性!$DV519)</f>
        <v>400</v>
      </c>
      <c r="FB519" s="14">
        <f>INDEX(属性偏向!$V$4:$V$243,(卡牌属性!$DT519-1+FB$3)*20+卡牌属性!$DV519)</f>
        <v>450</v>
      </c>
      <c r="FC519" s="14">
        <f>INDEX(属性偏向!$V$4:$V$243,(卡牌属性!$DT519-1+FC$3)*20+卡牌属性!$DV519)</f>
        <v>450</v>
      </c>
      <c r="FD519" s="14">
        <f>INDEX(属性偏向!$V$4:$V$243,(卡牌属性!$DT519-1+FD$3)*20+卡牌属性!$DV519)</f>
        <v>500</v>
      </c>
      <c r="FE519" s="14">
        <f>INDEX(属性偏向!$V$4:$V$243,(卡牌属性!$DT519-1+FE$3)*20+卡牌属性!$DV519)</f>
        <v>750</v>
      </c>
      <c r="FF519" s="14">
        <f>INDEX(属性投放!$BP$6:$BP$85,(卡牌属性!$DU519-2)*20+卡牌属性!$DV519)</f>
        <v>1650</v>
      </c>
      <c r="FG519" s="14">
        <f>INDEX(属性投放!$BP$6:$BP$85,(卡牌属性!$DU519-2)*20+卡牌属性!$DV519)</f>
        <v>1650</v>
      </c>
      <c r="FH519" s="14">
        <f>INDEX(属性投放!$BP$6:$BP$85,(卡牌属性!$DU519-2)*20+卡牌属性!$DV519)</f>
        <v>1650</v>
      </c>
      <c r="FI519" s="14">
        <f>INDEX(属性投放!$BP$6:$BP$85,(卡牌属性!$DU519-2)*20+卡牌属性!$DV519)</f>
        <v>1650</v>
      </c>
      <c r="FJ519" s="14">
        <f>INDEX(属性投放!$BP$6:$BP$85,(卡牌属性!$DU519-2)*20+卡牌属性!$DV519)</f>
        <v>1650</v>
      </c>
      <c r="FK519" s="14">
        <f>INDEX(属性投放!$BQ$6:$BQ$85,(卡牌属性!$DU519-2)*20+卡牌属性!$DV519)</f>
        <v>825</v>
      </c>
      <c r="FL519" s="14">
        <f>INDEX(属性投放!$BQ$6:$BQ$85,(卡牌属性!$DU519-2)*20+卡牌属性!$DV519)</f>
        <v>825</v>
      </c>
      <c r="FM519" s="14">
        <f>INDEX(属性投放!$BQ$6:$BQ$85,(卡牌属性!$DU519-2)*20+卡牌属性!$DV519)</f>
        <v>825</v>
      </c>
      <c r="FN519" s="14">
        <f>INDEX(属性投放!$BQ$6:$BQ$85,(卡牌属性!$DU519-2)*20+卡牌属性!$DV519)</f>
        <v>825</v>
      </c>
      <c r="FO519" s="14">
        <f>INDEX(属性投放!$BQ$6:$BQ$85,(卡牌属性!$DU519-2)*20+卡牌属性!$DV519)</f>
        <v>825</v>
      </c>
      <c r="FP519" s="14">
        <f>INDEX(属性投放!$BR$6:$BR$85,(卡牌属性!$DU519-2)*20+卡牌属性!$DV519)</f>
        <v>16500</v>
      </c>
      <c r="FQ519" s="14">
        <f>INDEX(属性投放!$BR$6:$BR$85,(卡牌属性!$DU519-2)*20+卡牌属性!$DV519)</f>
        <v>16500</v>
      </c>
      <c r="FR519" s="14">
        <f>INDEX(属性投放!$BR$6:$BR$85,(卡牌属性!$DU519-2)*20+卡牌属性!$DV519)</f>
        <v>16500</v>
      </c>
      <c r="FS519" s="14">
        <f>INDEX(属性投放!$BR$6:$BR$85,(卡牌属性!$DU519-2)*20+卡牌属性!$DV519)</f>
        <v>16500</v>
      </c>
      <c r="FT519" s="14">
        <f>INDEX(属性投放!$BR$6:$BR$85,(卡牌属性!$DU519-2)*20+卡牌属性!$DV519)</f>
        <v>16500</v>
      </c>
    </row>
    <row r="520" spans="31:176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94"/>
        <v>26</v>
      </c>
      <c r="BW520" s="14">
        <f t="shared" si="895"/>
        <v>5</v>
      </c>
      <c r="BX520" s="14">
        <f t="shared" si="896"/>
        <v>1102028</v>
      </c>
      <c r="BY520" s="14" t="str">
        <f t="shared" si="897"/>
        <v>吕布16突</v>
      </c>
      <c r="BZ520" s="25" t="s">
        <v>162</v>
      </c>
      <c r="CA520" s="14">
        <v>78</v>
      </c>
      <c r="CB520" s="14">
        <f t="shared" si="898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674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674</v>
      </c>
      <c r="CN520" s="14">
        <f>INDEX(属性投放!$BD$6:$BD$85,(BW520-2)*20+CB520)</f>
        <v>750</v>
      </c>
      <c r="CQ520" s="13">
        <v>516</v>
      </c>
      <c r="CR520" s="13">
        <f t="shared" si="900"/>
        <v>10</v>
      </c>
      <c r="CS520" s="13">
        <f t="shared" si="901"/>
        <v>48</v>
      </c>
      <c r="CT520" s="14">
        <f t="shared" si="902"/>
        <v>4</v>
      </c>
      <c r="CU520" s="14">
        <f t="shared" si="903"/>
        <v>1102010</v>
      </c>
      <c r="CV520" s="14" t="str">
        <f>INDEX($O$6:$O$36,CR520)&amp;"-"&amp;INDEX(属性投放!$AB$7:$AB$36,CX520)&amp;"-魂火-"&amp;CZ520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701</v>
      </c>
      <c r="CZ520" s="14">
        <f>INDEX(属性投放!$AM$7:$AM$58,CS520)</f>
        <v>3</v>
      </c>
      <c r="DA520" s="14">
        <f t="shared" si="899"/>
        <v>48</v>
      </c>
      <c r="DB520" s="14">
        <f>INDEX(属性投放!$AN$7:$AN$58,DA520)</f>
        <v>140</v>
      </c>
      <c r="DC520" s="14" t="s">
        <v>702</v>
      </c>
      <c r="DD520" s="14">
        <f>INDEX(属性投放!$BJ$6:$BJ$85,(CT520-2)*20+CX520)</f>
        <v>1500</v>
      </c>
      <c r="DE520" s="14">
        <f>SUMIFS(DD$5:DD520,$CR$5:$CR520,"="&amp;$CR520)</f>
        <v>21710</v>
      </c>
      <c r="DF520" s="14" t="s">
        <v>703</v>
      </c>
      <c r="DG520" s="14">
        <f>INDEX(属性投放!$BK$6:$BK$85,(CT520-2)*20+CX520)</f>
        <v>750</v>
      </c>
      <c r="DH520" s="14">
        <f>SUMIFS(DG$5:DG520,$CR$5:$CR520,"="&amp;$CR520)</f>
        <v>10858</v>
      </c>
      <c r="DI520" s="14" t="s">
        <v>704</v>
      </c>
      <c r="DJ520" s="14">
        <f>INDEX(属性投放!$BL$6:$BL$85,(CT520-2)*20+CX520)</f>
        <v>15000</v>
      </c>
      <c r="DK520" s="14">
        <f>SUMIFS(DJ$5:DJ520,$CR$5:$CR520,"="&amp;$CR520)</f>
        <v>217100</v>
      </c>
      <c r="DP520" s="14">
        <f t="shared" si="871"/>
        <v>1102028</v>
      </c>
      <c r="DQ520" s="14" t="str">
        <f t="shared" si="872"/>
        <v>吕布16突</v>
      </c>
      <c r="DR520" s="14">
        <f t="shared" si="873"/>
        <v>8</v>
      </c>
      <c r="DS520" s="14">
        <f t="shared" si="874"/>
        <v>8</v>
      </c>
      <c r="DT520" s="14">
        <f t="shared" si="875"/>
        <v>7</v>
      </c>
      <c r="DU520" s="14">
        <f t="shared" si="876"/>
        <v>5</v>
      </c>
      <c r="DV520" s="14">
        <f t="shared" si="877"/>
        <v>16</v>
      </c>
      <c r="DW520" s="14">
        <f t="shared" si="878"/>
        <v>76</v>
      </c>
      <c r="DX520" s="14">
        <f>INDEX(属性投放!$AW$6:$AW$85,(卡牌属性!DU520-2)*20+卡牌属性!DV520)</f>
        <v>7</v>
      </c>
      <c r="DY520" s="14">
        <f>INDEX(属性投放!BP$6:BP$85,卡牌属性!$DW520)</f>
        <v>1650</v>
      </c>
      <c r="DZ520" s="14">
        <f>INDEX(属性投放!BQ$6:BQ$85,卡牌属性!$DW520)</f>
        <v>825</v>
      </c>
      <c r="EA520" s="14">
        <f>INDEX(属性投放!BR$6:BR$85,卡牌属性!$DW520)</f>
        <v>16500</v>
      </c>
      <c r="EB520" s="14">
        <f t="shared" si="879"/>
        <v>10525</v>
      </c>
      <c r="EC520" s="14">
        <f t="shared" si="880"/>
        <v>10970</v>
      </c>
      <c r="ED520" s="14">
        <f t="shared" si="881"/>
        <v>12245</v>
      </c>
      <c r="EE520" s="14">
        <f t="shared" si="882"/>
        <v>12245</v>
      </c>
      <c r="EF520" s="14">
        <f t="shared" si="883"/>
        <v>13970</v>
      </c>
      <c r="EG520" s="14">
        <f t="shared" si="884"/>
        <v>5193</v>
      </c>
      <c r="EH520" s="14">
        <f t="shared" si="885"/>
        <v>5374</v>
      </c>
      <c r="EI520" s="14">
        <f t="shared" si="886"/>
        <v>5374</v>
      </c>
      <c r="EJ520" s="14">
        <f t="shared" si="887"/>
        <v>6010</v>
      </c>
      <c r="EK520" s="14">
        <f t="shared" si="888"/>
        <v>6849</v>
      </c>
      <c r="EL520" s="14">
        <f t="shared" si="889"/>
        <v>99580</v>
      </c>
      <c r="EM520" s="14">
        <f t="shared" si="890"/>
        <v>103500</v>
      </c>
      <c r="EN520" s="14">
        <f t="shared" si="891"/>
        <v>103500</v>
      </c>
      <c r="EO520" s="14">
        <f t="shared" si="892"/>
        <v>107700</v>
      </c>
      <c r="EP520" s="14">
        <f t="shared" si="893"/>
        <v>120550</v>
      </c>
      <c r="EQ520" s="14">
        <f>INDEX(属性偏向!$T$4:$T$243,(卡牌属性!$DR520-1+EQ$3)*20+卡牌属性!$DV520)</f>
        <v>60</v>
      </c>
      <c r="ER520" s="14">
        <f>INDEX(属性偏向!$T$4:$T$243,(卡牌属性!$DR520-1+ER$3)*20+卡牌属性!$DV520)</f>
        <v>75</v>
      </c>
      <c r="ES520" s="14">
        <f>INDEX(属性偏向!$T$4:$T$243,(卡牌属性!$DR520-1+ES$3)*20+卡牌属性!$DV520)</f>
        <v>100</v>
      </c>
      <c r="ET520" s="14">
        <f>INDEX(属性偏向!$T$4:$T$243,(卡牌属性!$DR520-1+ET$3)*20+卡牌属性!$DV520)</f>
        <v>100</v>
      </c>
      <c r="EU520" s="14">
        <f>INDEX(属性偏向!$T$4:$T$243,(卡牌属性!$DR520-1+EU$3)*20+卡牌属性!$DV520)</f>
        <v>150</v>
      </c>
      <c r="EV520" s="14">
        <f>INDEX(属性偏向!$U$4:$U$243,(卡牌属性!$DS520-1+EV$3)*20+卡牌属性!$DV520)</f>
        <v>30</v>
      </c>
      <c r="EW520" s="14">
        <f>INDEX(属性偏向!$U$4:$U$243,(卡牌属性!$DS520-1+EW$3)*20+卡牌属性!$DV520)</f>
        <v>38</v>
      </c>
      <c r="EX520" s="14">
        <f>INDEX(属性偏向!$U$4:$U$243,(卡牌属性!$DS520-1+EX$3)*20+卡牌属性!$DV520)</f>
        <v>38</v>
      </c>
      <c r="EY520" s="14">
        <f>INDEX(属性偏向!$U$4:$U$243,(卡牌属性!$DS520-1+EY$3)*20+卡牌属性!$DV520)</f>
        <v>50</v>
      </c>
      <c r="EZ520" s="14">
        <f>INDEX(属性偏向!$U$4:$U$243,(卡牌属性!$DS520-1+EZ$3)*20+卡牌属性!$DV520)</f>
        <v>75</v>
      </c>
      <c r="FA520" s="14">
        <f>INDEX(属性偏向!$V$4:$V$243,(卡牌属性!$DT520-1+FA$3)*20+卡牌属性!$DV520)</f>
        <v>500</v>
      </c>
      <c r="FB520" s="14">
        <f>INDEX(属性偏向!$V$4:$V$243,(卡牌属性!$DT520-1+FB$3)*20+卡牌属性!$DV520)</f>
        <v>600</v>
      </c>
      <c r="FC520" s="14">
        <f>INDEX(属性偏向!$V$4:$V$243,(卡牌属性!$DT520-1+FC$3)*20+卡牌属性!$DV520)</f>
        <v>600</v>
      </c>
      <c r="FD520" s="14">
        <f>INDEX(属性偏向!$V$4:$V$243,(卡牌属性!$DT520-1+FD$3)*20+卡牌属性!$DV520)</f>
        <v>750</v>
      </c>
      <c r="FE520" s="14">
        <f>INDEX(属性偏向!$V$4:$V$243,(卡牌属性!$DT520-1+FE$3)*20+卡牌属性!$DV520)</f>
        <v>1000</v>
      </c>
      <c r="FF520" s="14">
        <f>INDEX(属性投放!$BP$6:$BP$85,(卡牌属性!$DU520-2)*20+卡牌属性!$DV520)</f>
        <v>1650</v>
      </c>
      <c r="FG520" s="14">
        <f>INDEX(属性投放!$BP$6:$BP$85,(卡牌属性!$DU520-2)*20+卡牌属性!$DV520)</f>
        <v>1650</v>
      </c>
      <c r="FH520" s="14">
        <f>INDEX(属性投放!$BP$6:$BP$85,(卡牌属性!$DU520-2)*20+卡牌属性!$DV520)</f>
        <v>1650</v>
      </c>
      <c r="FI520" s="14">
        <f>INDEX(属性投放!$BP$6:$BP$85,(卡牌属性!$DU520-2)*20+卡牌属性!$DV520)</f>
        <v>1650</v>
      </c>
      <c r="FJ520" s="14">
        <f>INDEX(属性投放!$BP$6:$BP$85,(卡牌属性!$DU520-2)*20+卡牌属性!$DV520)</f>
        <v>1650</v>
      </c>
      <c r="FK520" s="14">
        <f>INDEX(属性投放!$BQ$6:$BQ$85,(卡牌属性!$DU520-2)*20+卡牌属性!$DV520)</f>
        <v>825</v>
      </c>
      <c r="FL520" s="14">
        <f>INDEX(属性投放!$BQ$6:$BQ$85,(卡牌属性!$DU520-2)*20+卡牌属性!$DV520)</f>
        <v>825</v>
      </c>
      <c r="FM520" s="14">
        <f>INDEX(属性投放!$BQ$6:$BQ$85,(卡牌属性!$DU520-2)*20+卡牌属性!$DV520)</f>
        <v>825</v>
      </c>
      <c r="FN520" s="14">
        <f>INDEX(属性投放!$BQ$6:$BQ$85,(卡牌属性!$DU520-2)*20+卡牌属性!$DV520)</f>
        <v>825</v>
      </c>
      <c r="FO520" s="14">
        <f>INDEX(属性投放!$BQ$6:$BQ$85,(卡牌属性!$DU520-2)*20+卡牌属性!$DV520)</f>
        <v>825</v>
      </c>
      <c r="FP520" s="14">
        <f>INDEX(属性投放!$BR$6:$BR$85,(卡牌属性!$DU520-2)*20+卡牌属性!$DV520)</f>
        <v>16500</v>
      </c>
      <c r="FQ520" s="14">
        <f>INDEX(属性投放!$BR$6:$BR$85,(卡牌属性!$DU520-2)*20+卡牌属性!$DV520)</f>
        <v>16500</v>
      </c>
      <c r="FR520" s="14">
        <f>INDEX(属性投放!$BR$6:$BR$85,(卡牌属性!$DU520-2)*20+卡牌属性!$DV520)</f>
        <v>16500</v>
      </c>
      <c r="FS520" s="14">
        <f>INDEX(属性投放!$BR$6:$BR$85,(卡牌属性!$DU520-2)*20+卡牌属性!$DV520)</f>
        <v>16500</v>
      </c>
      <c r="FT520" s="14">
        <f>INDEX(属性投放!$BR$6:$BR$85,(卡牌属性!$DU520-2)*20+卡牌属性!$DV520)</f>
        <v>16500</v>
      </c>
    </row>
    <row r="521" spans="31:176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94"/>
        <v>26</v>
      </c>
      <c r="BW521" s="14">
        <f t="shared" si="895"/>
        <v>5</v>
      </c>
      <c r="BX521" s="14">
        <f t="shared" si="896"/>
        <v>1102028</v>
      </c>
      <c r="BY521" s="14" t="str">
        <f t="shared" si="897"/>
        <v>吕布17突</v>
      </c>
      <c r="BZ521" s="25" t="s">
        <v>162</v>
      </c>
      <c r="CA521" s="14">
        <v>79</v>
      </c>
      <c r="CB521" s="14">
        <f t="shared" si="898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674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674</v>
      </c>
      <c r="CN521" s="14">
        <f>INDEX(属性投放!$BD$6:$BD$85,(BW521-2)*20+CB521)</f>
        <v>750</v>
      </c>
      <c r="CQ521" s="13">
        <v>517</v>
      </c>
      <c r="CR521" s="13">
        <f t="shared" si="900"/>
        <v>10</v>
      </c>
      <c r="CS521" s="13">
        <f t="shared" si="901"/>
        <v>49</v>
      </c>
      <c r="CT521" s="14">
        <f t="shared" si="902"/>
        <v>4</v>
      </c>
      <c r="CU521" s="14">
        <f t="shared" si="903"/>
        <v>1102010</v>
      </c>
      <c r="CV521" s="14" t="str">
        <f>INDEX($O$6:$O$36,CR521)&amp;"-"&amp;INDEX(属性投放!$AB$7:$AB$36,CX521)&amp;"-魂火-"&amp;CZ521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701</v>
      </c>
      <c r="CZ521" s="14">
        <f>INDEX(属性投放!$AM$7:$AM$58,CS521)</f>
        <v>1</v>
      </c>
      <c r="DA521" s="14">
        <f t="shared" si="899"/>
        <v>49</v>
      </c>
      <c r="DB521" s="14">
        <f>INDEX(属性投放!$AN$7:$AN$58,DA521)</f>
        <v>142</v>
      </c>
      <c r="DC521" s="14" t="s">
        <v>702</v>
      </c>
      <c r="DD521" s="14">
        <f>INDEX(属性投放!$BJ$6:$BJ$85,(CT521-2)*20+CX521)</f>
        <v>1750</v>
      </c>
      <c r="DE521" s="14">
        <f>SUMIFS(DD$5:DD521,$CR$5:$CR521,"="&amp;$CR521)</f>
        <v>23460</v>
      </c>
      <c r="DF521" s="14" t="s">
        <v>703</v>
      </c>
      <c r="DG521" s="14">
        <f>INDEX(属性投放!$BK$6:$BK$85,(CT521-2)*20+CX521)</f>
        <v>875</v>
      </c>
      <c r="DH521" s="14">
        <f>SUMIFS(DG$5:DG521,$CR$5:$CR521,"="&amp;$CR521)</f>
        <v>11733</v>
      </c>
      <c r="DI521" s="14" t="s">
        <v>704</v>
      </c>
      <c r="DJ521" s="14">
        <f>INDEX(属性投放!$BL$6:$BL$85,(CT521-2)*20+CX521)</f>
        <v>17500</v>
      </c>
      <c r="DK521" s="14">
        <f>SUMIFS(DJ$5:DJ521,$CR$5:$CR521,"="&amp;$CR521)</f>
        <v>234600</v>
      </c>
      <c r="DP521" s="14">
        <f t="shared" si="871"/>
        <v>1102028</v>
      </c>
      <c r="DQ521" s="14" t="str">
        <f t="shared" si="872"/>
        <v>吕布17突</v>
      </c>
      <c r="DR521" s="14">
        <f t="shared" si="873"/>
        <v>8</v>
      </c>
      <c r="DS521" s="14">
        <f t="shared" si="874"/>
        <v>8</v>
      </c>
      <c r="DT521" s="14">
        <f t="shared" si="875"/>
        <v>7</v>
      </c>
      <c r="DU521" s="14">
        <f t="shared" si="876"/>
        <v>5</v>
      </c>
      <c r="DV521" s="14">
        <f t="shared" si="877"/>
        <v>17</v>
      </c>
      <c r="DW521" s="14">
        <f t="shared" si="878"/>
        <v>77</v>
      </c>
      <c r="DX521" s="14">
        <f>INDEX(属性投放!$AW$6:$AW$85,(卡牌属性!DU521-2)*20+卡牌属性!DV521)</f>
        <v>8</v>
      </c>
      <c r="DY521" s="14">
        <f>INDEX(属性投放!BP$6:BP$85,卡牌属性!$DW521)</f>
        <v>1800</v>
      </c>
      <c r="DZ521" s="14">
        <f>INDEX(属性投放!BQ$6:BQ$85,卡牌属性!$DW521)</f>
        <v>900</v>
      </c>
      <c r="EA521" s="14">
        <f>INDEX(属性投放!BR$6:BR$85,卡牌属性!$DW521)</f>
        <v>18000</v>
      </c>
      <c r="EB521" s="14">
        <f t="shared" si="879"/>
        <v>12595</v>
      </c>
      <c r="EC521" s="14">
        <f t="shared" si="880"/>
        <v>13145</v>
      </c>
      <c r="ED521" s="14">
        <f t="shared" si="881"/>
        <v>14595</v>
      </c>
      <c r="EE521" s="14">
        <f t="shared" si="882"/>
        <v>14595</v>
      </c>
      <c r="EF521" s="14">
        <f t="shared" si="883"/>
        <v>16670</v>
      </c>
      <c r="EG521" s="14">
        <f t="shared" si="884"/>
        <v>6228</v>
      </c>
      <c r="EH521" s="14">
        <f t="shared" si="885"/>
        <v>6465</v>
      </c>
      <c r="EI521" s="14">
        <f t="shared" si="886"/>
        <v>6465</v>
      </c>
      <c r="EJ521" s="14">
        <f t="shared" si="887"/>
        <v>7185</v>
      </c>
      <c r="EK521" s="14">
        <f t="shared" si="888"/>
        <v>8199</v>
      </c>
      <c r="EL521" s="14">
        <f t="shared" si="889"/>
        <v>119580</v>
      </c>
      <c r="EM521" s="14">
        <f t="shared" si="890"/>
        <v>124200</v>
      </c>
      <c r="EN521" s="14">
        <f t="shared" si="891"/>
        <v>124200</v>
      </c>
      <c r="EO521" s="14">
        <f t="shared" si="892"/>
        <v>129450</v>
      </c>
      <c r="EP521" s="14">
        <f t="shared" si="893"/>
        <v>144050</v>
      </c>
      <c r="EQ521" s="14">
        <f>INDEX(属性偏向!$T$4:$T$243,(卡牌属性!$DR521-1+EQ$3)*20+卡牌属性!$DV521)</f>
        <v>60</v>
      </c>
      <c r="ER521" s="14">
        <f>INDEX(属性偏向!$T$4:$T$243,(卡牌属性!$DR521-1+ER$3)*20+卡牌属性!$DV521)</f>
        <v>75</v>
      </c>
      <c r="ES521" s="14">
        <f>INDEX(属性偏向!$T$4:$T$243,(卡牌属性!$DR521-1+ES$3)*20+卡牌属性!$DV521)</f>
        <v>100</v>
      </c>
      <c r="ET521" s="14">
        <f>INDEX(属性偏向!$T$4:$T$243,(卡牌属性!$DR521-1+ET$3)*20+卡牌属性!$DV521)</f>
        <v>100</v>
      </c>
      <c r="EU521" s="14">
        <f>INDEX(属性偏向!$T$4:$T$243,(卡牌属性!$DR521-1+EU$3)*20+卡牌属性!$DV521)</f>
        <v>150</v>
      </c>
      <c r="EV521" s="14">
        <f>INDEX(属性偏向!$U$4:$U$243,(卡牌属性!$DS521-1+EV$3)*20+卡牌属性!$DV521)</f>
        <v>30</v>
      </c>
      <c r="EW521" s="14">
        <f>INDEX(属性偏向!$U$4:$U$243,(卡牌属性!$DS521-1+EW$3)*20+卡牌属性!$DV521)</f>
        <v>38</v>
      </c>
      <c r="EX521" s="14">
        <f>INDEX(属性偏向!$U$4:$U$243,(卡牌属性!$DS521-1+EX$3)*20+卡牌属性!$DV521)</f>
        <v>38</v>
      </c>
      <c r="EY521" s="14">
        <f>INDEX(属性偏向!$U$4:$U$243,(卡牌属性!$DS521-1+EY$3)*20+卡牌属性!$DV521)</f>
        <v>50</v>
      </c>
      <c r="EZ521" s="14">
        <f>INDEX(属性偏向!$U$4:$U$243,(卡牌属性!$DS521-1+EZ$3)*20+卡牌属性!$DV521)</f>
        <v>75</v>
      </c>
      <c r="FA521" s="14">
        <f>INDEX(属性偏向!$V$4:$V$243,(卡牌属性!$DT521-1+FA$3)*20+卡牌属性!$DV521)</f>
        <v>500</v>
      </c>
      <c r="FB521" s="14">
        <f>INDEX(属性偏向!$V$4:$V$243,(卡牌属性!$DT521-1+FB$3)*20+卡牌属性!$DV521)</f>
        <v>600</v>
      </c>
      <c r="FC521" s="14">
        <f>INDEX(属性偏向!$V$4:$V$243,(卡牌属性!$DT521-1+FC$3)*20+卡牌属性!$DV521)</f>
        <v>600</v>
      </c>
      <c r="FD521" s="14">
        <f>INDEX(属性偏向!$V$4:$V$243,(卡牌属性!$DT521-1+FD$3)*20+卡牌属性!$DV521)</f>
        <v>750</v>
      </c>
      <c r="FE521" s="14">
        <f>INDEX(属性偏向!$V$4:$V$243,(卡牌属性!$DT521-1+FE$3)*20+卡牌属性!$DV521)</f>
        <v>1000</v>
      </c>
      <c r="FF521" s="14">
        <f>INDEX(属性投放!$BP$6:$BP$85,(卡牌属性!$DU521-2)*20+卡牌属性!$DV521)</f>
        <v>1800</v>
      </c>
      <c r="FG521" s="14">
        <f>INDEX(属性投放!$BP$6:$BP$85,(卡牌属性!$DU521-2)*20+卡牌属性!$DV521)</f>
        <v>1800</v>
      </c>
      <c r="FH521" s="14">
        <f>INDEX(属性投放!$BP$6:$BP$85,(卡牌属性!$DU521-2)*20+卡牌属性!$DV521)</f>
        <v>1800</v>
      </c>
      <c r="FI521" s="14">
        <f>INDEX(属性投放!$BP$6:$BP$85,(卡牌属性!$DU521-2)*20+卡牌属性!$DV521)</f>
        <v>1800</v>
      </c>
      <c r="FJ521" s="14">
        <f>INDEX(属性投放!$BP$6:$BP$85,(卡牌属性!$DU521-2)*20+卡牌属性!$DV521)</f>
        <v>1800</v>
      </c>
      <c r="FK521" s="14">
        <f>INDEX(属性投放!$BQ$6:$BQ$85,(卡牌属性!$DU521-2)*20+卡牌属性!$DV521)</f>
        <v>900</v>
      </c>
      <c r="FL521" s="14">
        <f>INDEX(属性投放!$BQ$6:$BQ$85,(卡牌属性!$DU521-2)*20+卡牌属性!$DV521)</f>
        <v>900</v>
      </c>
      <c r="FM521" s="14">
        <f>INDEX(属性投放!$BQ$6:$BQ$85,(卡牌属性!$DU521-2)*20+卡牌属性!$DV521)</f>
        <v>900</v>
      </c>
      <c r="FN521" s="14">
        <f>INDEX(属性投放!$BQ$6:$BQ$85,(卡牌属性!$DU521-2)*20+卡牌属性!$DV521)</f>
        <v>900</v>
      </c>
      <c r="FO521" s="14">
        <f>INDEX(属性投放!$BQ$6:$BQ$85,(卡牌属性!$DU521-2)*20+卡牌属性!$DV521)</f>
        <v>900</v>
      </c>
      <c r="FP521" s="14">
        <f>INDEX(属性投放!$BR$6:$BR$85,(卡牌属性!$DU521-2)*20+卡牌属性!$DV521)</f>
        <v>18000</v>
      </c>
      <c r="FQ521" s="14">
        <f>INDEX(属性投放!$BR$6:$BR$85,(卡牌属性!$DU521-2)*20+卡牌属性!$DV521)</f>
        <v>18000</v>
      </c>
      <c r="FR521" s="14">
        <f>INDEX(属性投放!$BR$6:$BR$85,(卡牌属性!$DU521-2)*20+卡牌属性!$DV521)</f>
        <v>18000</v>
      </c>
      <c r="FS521" s="14">
        <f>INDEX(属性投放!$BR$6:$BR$85,(卡牌属性!$DU521-2)*20+卡牌属性!$DV521)</f>
        <v>18000</v>
      </c>
      <c r="FT521" s="14">
        <f>INDEX(属性投放!$BR$6:$BR$85,(卡牌属性!$DU521-2)*20+卡牌属性!$DV521)</f>
        <v>18000</v>
      </c>
    </row>
    <row r="522" spans="31:176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94"/>
        <v>26</v>
      </c>
      <c r="BW522" s="14">
        <f t="shared" si="895"/>
        <v>5</v>
      </c>
      <c r="BX522" s="14">
        <f t="shared" si="896"/>
        <v>1102028</v>
      </c>
      <c r="BY522" s="14" t="str">
        <f t="shared" si="897"/>
        <v>吕布18突</v>
      </c>
      <c r="BZ522" s="25" t="s">
        <v>162</v>
      </c>
      <c r="CA522" s="14">
        <v>80</v>
      </c>
      <c r="CB522" s="14">
        <f t="shared" si="898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674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674</v>
      </c>
      <c r="CN522" s="14">
        <f>INDEX(属性投放!$BD$6:$BD$85,(BW522-2)*20+CB522)</f>
        <v>750</v>
      </c>
      <c r="CQ522" s="13">
        <v>518</v>
      </c>
      <c r="CR522" s="13">
        <f t="shared" si="900"/>
        <v>10</v>
      </c>
      <c r="CS522" s="13">
        <f t="shared" si="901"/>
        <v>50</v>
      </c>
      <c r="CT522" s="14">
        <f t="shared" si="902"/>
        <v>4</v>
      </c>
      <c r="CU522" s="14">
        <f t="shared" si="903"/>
        <v>1102010</v>
      </c>
      <c r="CV522" s="14" t="str">
        <f>INDEX($O$6:$O$36,CR522)&amp;"-"&amp;INDEX(属性投放!$AB$7:$AB$36,CX522)&amp;"-魂火-"&amp;CZ522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701</v>
      </c>
      <c r="CZ522" s="14">
        <f>INDEX(属性投放!$AM$7:$AM$58,CS522)</f>
        <v>2</v>
      </c>
      <c r="DA522" s="14">
        <f t="shared" si="899"/>
        <v>50</v>
      </c>
      <c r="DB522" s="14">
        <f>INDEX(属性投放!$AN$7:$AN$58,DA522)</f>
        <v>145</v>
      </c>
      <c r="DC522" s="14" t="s">
        <v>702</v>
      </c>
      <c r="DD522" s="14">
        <f>INDEX(属性投放!$BJ$6:$BJ$85,(CT522-2)*20+CX522)</f>
        <v>1750</v>
      </c>
      <c r="DE522" s="14">
        <f>SUMIFS(DD$5:DD522,$CR$5:$CR522,"="&amp;$CR522)</f>
        <v>25210</v>
      </c>
      <c r="DF522" s="14" t="s">
        <v>703</v>
      </c>
      <c r="DG522" s="14">
        <f>INDEX(属性投放!$BK$6:$BK$85,(CT522-2)*20+CX522)</f>
        <v>875</v>
      </c>
      <c r="DH522" s="14">
        <f>SUMIFS(DG$5:DG522,$CR$5:$CR522,"="&amp;$CR522)</f>
        <v>12608</v>
      </c>
      <c r="DI522" s="14" t="s">
        <v>704</v>
      </c>
      <c r="DJ522" s="14">
        <f>INDEX(属性投放!$BL$6:$BL$85,(CT522-2)*20+CX522)</f>
        <v>17500</v>
      </c>
      <c r="DK522" s="14">
        <f>SUMIFS(DJ$5:DJ522,$CR$5:$CR522,"="&amp;$CR522)</f>
        <v>252100</v>
      </c>
      <c r="DP522" s="14">
        <f t="shared" si="871"/>
        <v>1102028</v>
      </c>
      <c r="DQ522" s="14" t="str">
        <f t="shared" si="872"/>
        <v>吕布18突</v>
      </c>
      <c r="DR522" s="14">
        <f t="shared" si="873"/>
        <v>8</v>
      </c>
      <c r="DS522" s="14">
        <f t="shared" si="874"/>
        <v>8</v>
      </c>
      <c r="DT522" s="14">
        <f t="shared" si="875"/>
        <v>7</v>
      </c>
      <c r="DU522" s="14">
        <f t="shared" si="876"/>
        <v>5</v>
      </c>
      <c r="DV522" s="14">
        <f t="shared" si="877"/>
        <v>18</v>
      </c>
      <c r="DW522" s="14">
        <f t="shared" si="878"/>
        <v>78</v>
      </c>
      <c r="DX522" s="14">
        <f>INDEX(属性投放!$AW$6:$AW$85,(卡牌属性!DU522-2)*20+卡牌属性!DV522)</f>
        <v>7</v>
      </c>
      <c r="DY522" s="14">
        <f>INDEX(属性投放!BP$6:BP$85,卡牌属性!$DW522)</f>
        <v>3200</v>
      </c>
      <c r="DZ522" s="14">
        <f>INDEX(属性投放!BQ$6:BQ$85,卡牌属性!$DW522)</f>
        <v>1600</v>
      </c>
      <c r="EA522" s="14">
        <f>INDEX(属性投放!BR$6:BR$85,卡牌属性!$DW522)</f>
        <v>32000</v>
      </c>
      <c r="EB522" s="14">
        <f t="shared" si="879"/>
        <v>14875</v>
      </c>
      <c r="EC522" s="14">
        <f t="shared" si="880"/>
        <v>15545</v>
      </c>
      <c r="ED522" s="14">
        <f t="shared" si="881"/>
        <v>17195</v>
      </c>
      <c r="EE522" s="14">
        <f t="shared" si="882"/>
        <v>17195</v>
      </c>
      <c r="EF522" s="14">
        <f t="shared" si="883"/>
        <v>19670</v>
      </c>
      <c r="EG522" s="14">
        <f t="shared" si="884"/>
        <v>7368</v>
      </c>
      <c r="EH522" s="14">
        <f t="shared" si="885"/>
        <v>7669</v>
      </c>
      <c r="EI522" s="14">
        <f t="shared" si="886"/>
        <v>7669</v>
      </c>
      <c r="EJ522" s="14">
        <f t="shared" si="887"/>
        <v>8485</v>
      </c>
      <c r="EK522" s="14">
        <f t="shared" si="888"/>
        <v>9699</v>
      </c>
      <c r="EL522" s="14">
        <f t="shared" si="889"/>
        <v>141580</v>
      </c>
      <c r="EM522" s="14">
        <f t="shared" si="890"/>
        <v>147000</v>
      </c>
      <c r="EN522" s="14">
        <f t="shared" si="891"/>
        <v>147000</v>
      </c>
      <c r="EO522" s="14">
        <f t="shared" si="892"/>
        <v>153450</v>
      </c>
      <c r="EP522" s="14">
        <f t="shared" si="893"/>
        <v>170050</v>
      </c>
      <c r="EQ522" s="14">
        <f>INDEX(属性偏向!$T$4:$T$243,(卡牌属性!$DR522-1+EQ$3)*20+卡牌属性!$DV522)</f>
        <v>60</v>
      </c>
      <c r="ER522" s="14">
        <f>INDEX(属性偏向!$T$4:$T$243,(卡牌属性!$DR522-1+ER$3)*20+卡牌属性!$DV522)</f>
        <v>75</v>
      </c>
      <c r="ES522" s="14">
        <f>INDEX(属性偏向!$T$4:$T$243,(卡牌属性!$DR522-1+ES$3)*20+卡牌属性!$DV522)</f>
        <v>100</v>
      </c>
      <c r="ET522" s="14">
        <f>INDEX(属性偏向!$T$4:$T$243,(卡牌属性!$DR522-1+ET$3)*20+卡牌属性!$DV522)</f>
        <v>100</v>
      </c>
      <c r="EU522" s="14">
        <f>INDEX(属性偏向!$T$4:$T$243,(卡牌属性!$DR522-1+EU$3)*20+卡牌属性!$DV522)</f>
        <v>150</v>
      </c>
      <c r="EV522" s="14">
        <f>INDEX(属性偏向!$U$4:$U$243,(卡牌属性!$DS522-1+EV$3)*20+卡牌属性!$DV522)</f>
        <v>30</v>
      </c>
      <c r="EW522" s="14">
        <f>INDEX(属性偏向!$U$4:$U$243,(卡牌属性!$DS522-1+EW$3)*20+卡牌属性!$DV522)</f>
        <v>38</v>
      </c>
      <c r="EX522" s="14">
        <f>INDEX(属性偏向!$U$4:$U$243,(卡牌属性!$DS522-1+EX$3)*20+卡牌属性!$DV522)</f>
        <v>38</v>
      </c>
      <c r="EY522" s="14">
        <f>INDEX(属性偏向!$U$4:$U$243,(卡牌属性!$DS522-1+EY$3)*20+卡牌属性!$DV522)</f>
        <v>50</v>
      </c>
      <c r="EZ522" s="14">
        <f>INDEX(属性偏向!$U$4:$U$243,(卡牌属性!$DS522-1+EZ$3)*20+卡牌属性!$DV522)</f>
        <v>75</v>
      </c>
      <c r="FA522" s="14">
        <f>INDEX(属性偏向!$V$4:$V$243,(卡牌属性!$DT522-1+FA$3)*20+卡牌属性!$DV522)</f>
        <v>500</v>
      </c>
      <c r="FB522" s="14">
        <f>INDEX(属性偏向!$V$4:$V$243,(卡牌属性!$DT522-1+FB$3)*20+卡牌属性!$DV522)</f>
        <v>600</v>
      </c>
      <c r="FC522" s="14">
        <f>INDEX(属性偏向!$V$4:$V$243,(卡牌属性!$DT522-1+FC$3)*20+卡牌属性!$DV522)</f>
        <v>600</v>
      </c>
      <c r="FD522" s="14">
        <f>INDEX(属性偏向!$V$4:$V$243,(卡牌属性!$DT522-1+FD$3)*20+卡牌属性!$DV522)</f>
        <v>750</v>
      </c>
      <c r="FE522" s="14">
        <f>INDEX(属性偏向!$V$4:$V$243,(卡牌属性!$DT522-1+FE$3)*20+卡牌属性!$DV522)</f>
        <v>1000</v>
      </c>
      <c r="FF522" s="14">
        <f>INDEX(属性投放!$BP$6:$BP$85,(卡牌属性!$DU522-2)*20+卡牌属性!$DV522)</f>
        <v>3200</v>
      </c>
      <c r="FG522" s="14">
        <f>INDEX(属性投放!$BP$6:$BP$85,(卡牌属性!$DU522-2)*20+卡牌属性!$DV522)</f>
        <v>3200</v>
      </c>
      <c r="FH522" s="14">
        <f>INDEX(属性投放!$BP$6:$BP$85,(卡牌属性!$DU522-2)*20+卡牌属性!$DV522)</f>
        <v>3200</v>
      </c>
      <c r="FI522" s="14">
        <f>INDEX(属性投放!$BP$6:$BP$85,(卡牌属性!$DU522-2)*20+卡牌属性!$DV522)</f>
        <v>3200</v>
      </c>
      <c r="FJ522" s="14">
        <f>INDEX(属性投放!$BP$6:$BP$85,(卡牌属性!$DU522-2)*20+卡牌属性!$DV522)</f>
        <v>3200</v>
      </c>
      <c r="FK522" s="14">
        <f>INDEX(属性投放!$BQ$6:$BQ$85,(卡牌属性!$DU522-2)*20+卡牌属性!$DV522)</f>
        <v>1600</v>
      </c>
      <c r="FL522" s="14">
        <f>INDEX(属性投放!$BQ$6:$BQ$85,(卡牌属性!$DU522-2)*20+卡牌属性!$DV522)</f>
        <v>1600</v>
      </c>
      <c r="FM522" s="14">
        <f>INDEX(属性投放!$BQ$6:$BQ$85,(卡牌属性!$DU522-2)*20+卡牌属性!$DV522)</f>
        <v>1600</v>
      </c>
      <c r="FN522" s="14">
        <f>INDEX(属性投放!$BQ$6:$BQ$85,(卡牌属性!$DU522-2)*20+卡牌属性!$DV522)</f>
        <v>1600</v>
      </c>
      <c r="FO522" s="14">
        <f>INDEX(属性投放!$BQ$6:$BQ$85,(卡牌属性!$DU522-2)*20+卡牌属性!$DV522)</f>
        <v>1600</v>
      </c>
      <c r="FP522" s="14">
        <f>INDEX(属性投放!$BR$6:$BR$85,(卡牌属性!$DU522-2)*20+卡牌属性!$DV522)</f>
        <v>32000</v>
      </c>
      <c r="FQ522" s="14">
        <f>INDEX(属性投放!$BR$6:$BR$85,(卡牌属性!$DU522-2)*20+卡牌属性!$DV522)</f>
        <v>32000</v>
      </c>
      <c r="FR522" s="14">
        <f>INDEX(属性投放!$BR$6:$BR$85,(卡牌属性!$DU522-2)*20+卡牌属性!$DV522)</f>
        <v>32000</v>
      </c>
      <c r="FS522" s="14">
        <f>INDEX(属性投放!$BR$6:$BR$85,(卡牌属性!$DU522-2)*20+卡牌属性!$DV522)</f>
        <v>32000</v>
      </c>
      <c r="FT522" s="14">
        <f>INDEX(属性投放!$BR$6:$BR$85,(卡牌属性!$DU522-2)*20+卡牌属性!$DV522)</f>
        <v>32000</v>
      </c>
    </row>
    <row r="523" spans="31:176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94"/>
        <v>26</v>
      </c>
      <c r="BW523" s="14">
        <f t="shared" si="895"/>
        <v>5</v>
      </c>
      <c r="BX523" s="14">
        <f t="shared" si="896"/>
        <v>1102028</v>
      </c>
      <c r="BY523" s="14" t="str">
        <f t="shared" si="897"/>
        <v>吕布19突</v>
      </c>
      <c r="BZ523" s="25" t="s">
        <v>162</v>
      </c>
      <c r="CA523" s="14">
        <v>81</v>
      </c>
      <c r="CB523" s="14">
        <f t="shared" si="898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674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674</v>
      </c>
      <c r="CN523" s="14">
        <f>INDEX(属性投放!$BD$6:$BD$85,(BW523-2)*20+CB523)</f>
        <v>1000</v>
      </c>
      <c r="CQ523" s="13">
        <v>519</v>
      </c>
      <c r="CR523" s="13">
        <f t="shared" si="900"/>
        <v>10</v>
      </c>
      <c r="CS523" s="13">
        <f t="shared" si="901"/>
        <v>51</v>
      </c>
      <c r="CT523" s="14">
        <f t="shared" si="902"/>
        <v>4</v>
      </c>
      <c r="CU523" s="14">
        <f t="shared" si="903"/>
        <v>1102010</v>
      </c>
      <c r="CV523" s="14" t="str">
        <f>INDEX($O$6:$O$36,CR523)&amp;"-"&amp;INDEX(属性投放!$AB$7:$AB$36,CX523)&amp;"-魂火-"&amp;CZ523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701</v>
      </c>
      <c r="CZ523" s="14">
        <f>INDEX(属性投放!$AM$7:$AM$58,CS523)</f>
        <v>3</v>
      </c>
      <c r="DA523" s="14">
        <f t="shared" si="899"/>
        <v>51</v>
      </c>
      <c r="DB523" s="14">
        <f>INDEX(属性投放!$AN$7:$AN$58,DA523)</f>
        <v>147</v>
      </c>
      <c r="DC523" s="14" t="s">
        <v>702</v>
      </c>
      <c r="DD523" s="14">
        <f>INDEX(属性投放!$BJ$6:$BJ$85,(CT523-2)*20+CX523)</f>
        <v>1750</v>
      </c>
      <c r="DE523" s="14">
        <f>SUMIFS(DD$5:DD523,$CR$5:$CR523,"="&amp;$CR523)</f>
        <v>26960</v>
      </c>
      <c r="DF523" s="14" t="s">
        <v>703</v>
      </c>
      <c r="DG523" s="14">
        <f>INDEX(属性投放!$BK$6:$BK$85,(CT523-2)*20+CX523)</f>
        <v>875</v>
      </c>
      <c r="DH523" s="14">
        <f>SUMIFS(DG$5:DG523,$CR$5:$CR523,"="&amp;$CR523)</f>
        <v>13483</v>
      </c>
      <c r="DI523" s="14" t="s">
        <v>704</v>
      </c>
      <c r="DJ523" s="14">
        <f>INDEX(属性投放!$BL$6:$BL$85,(CT523-2)*20+CX523)</f>
        <v>17500</v>
      </c>
      <c r="DK523" s="14">
        <f>SUMIFS(DJ$5:DJ523,$CR$5:$CR523,"="&amp;$CR523)</f>
        <v>269600</v>
      </c>
      <c r="DP523" s="14">
        <f t="shared" si="871"/>
        <v>1102028</v>
      </c>
      <c r="DQ523" s="14" t="str">
        <f t="shared" si="872"/>
        <v>吕布19突</v>
      </c>
      <c r="DR523" s="14">
        <f t="shared" si="873"/>
        <v>8</v>
      </c>
      <c r="DS523" s="14">
        <f t="shared" si="874"/>
        <v>8</v>
      </c>
      <c r="DT523" s="14">
        <f t="shared" si="875"/>
        <v>7</v>
      </c>
      <c r="DU523" s="14">
        <f t="shared" si="876"/>
        <v>5</v>
      </c>
      <c r="DV523" s="14">
        <f t="shared" si="877"/>
        <v>19</v>
      </c>
      <c r="DW523" s="14">
        <f t="shared" si="878"/>
        <v>79</v>
      </c>
      <c r="DX523" s="14">
        <f>INDEX(属性投放!$AW$6:$AW$85,(卡牌属性!DU523-2)*20+卡牌属性!DV523)</f>
        <v>8</v>
      </c>
      <c r="DY523" s="14">
        <f>INDEX(属性投放!BP$6:BP$85,卡牌属性!$DW523)</f>
        <v>3200</v>
      </c>
      <c r="DZ523" s="14">
        <f>INDEX(属性投放!BQ$6:BQ$85,卡牌属性!$DW523)</f>
        <v>1600</v>
      </c>
      <c r="EA523" s="14">
        <f>INDEX(属性投放!BR$6:BR$85,卡牌属性!$DW523)</f>
        <v>32000</v>
      </c>
      <c r="EB523" s="14">
        <f t="shared" si="879"/>
        <v>18495</v>
      </c>
      <c r="EC523" s="14">
        <f t="shared" si="880"/>
        <v>19270</v>
      </c>
      <c r="ED523" s="14">
        <f t="shared" si="881"/>
        <v>21095</v>
      </c>
      <c r="EE523" s="14">
        <f t="shared" si="882"/>
        <v>21095</v>
      </c>
      <c r="EF523" s="14">
        <f t="shared" si="883"/>
        <v>23920</v>
      </c>
      <c r="EG523" s="14">
        <f t="shared" si="884"/>
        <v>9178</v>
      </c>
      <c r="EH523" s="14">
        <f t="shared" si="885"/>
        <v>9535</v>
      </c>
      <c r="EI523" s="14">
        <f t="shared" si="886"/>
        <v>9535</v>
      </c>
      <c r="EJ523" s="14">
        <f t="shared" si="887"/>
        <v>10435</v>
      </c>
      <c r="EK523" s="14">
        <f t="shared" si="888"/>
        <v>11824</v>
      </c>
      <c r="EL523" s="14">
        <f t="shared" si="889"/>
        <v>177080</v>
      </c>
      <c r="EM523" s="14">
        <f t="shared" si="890"/>
        <v>183200</v>
      </c>
      <c r="EN523" s="14">
        <f t="shared" si="891"/>
        <v>183200</v>
      </c>
      <c r="EO523" s="14">
        <f t="shared" si="892"/>
        <v>190700</v>
      </c>
      <c r="EP523" s="14">
        <f t="shared" si="893"/>
        <v>209050</v>
      </c>
      <c r="EQ523" s="14">
        <f>INDEX(属性偏向!$T$4:$T$243,(卡牌属性!$DR523-1+EQ$3)*20+卡牌属性!$DV523)</f>
        <v>80</v>
      </c>
      <c r="ER523" s="14">
        <f>INDEX(属性偏向!$T$4:$T$243,(卡牌属性!$DR523-1+ER$3)*20+卡牌属性!$DV523)</f>
        <v>100</v>
      </c>
      <c r="ES523" s="14">
        <f>INDEX(属性偏向!$T$4:$T$243,(卡牌属性!$DR523-1+ES$3)*20+卡牌属性!$DV523)</f>
        <v>150</v>
      </c>
      <c r="ET523" s="14">
        <f>INDEX(属性偏向!$T$4:$T$243,(卡牌属性!$DR523-1+ET$3)*20+卡牌属性!$DV523)</f>
        <v>150</v>
      </c>
      <c r="EU523" s="14">
        <f>INDEX(属性偏向!$T$4:$T$243,(卡牌属性!$DR523-1+EU$3)*20+卡牌属性!$DV523)</f>
        <v>200</v>
      </c>
      <c r="EV523" s="14">
        <f>INDEX(属性偏向!$U$4:$U$243,(卡牌属性!$DS523-1+EV$3)*20+卡牌属性!$DV523)</f>
        <v>40</v>
      </c>
      <c r="EW523" s="14">
        <f>INDEX(属性偏向!$U$4:$U$243,(卡牌属性!$DS523-1+EW$3)*20+卡牌属性!$DV523)</f>
        <v>50</v>
      </c>
      <c r="EX523" s="14">
        <f>INDEX(属性偏向!$U$4:$U$243,(卡牌属性!$DS523-1+EX$3)*20+卡牌属性!$DV523)</f>
        <v>50</v>
      </c>
      <c r="EY523" s="14">
        <f>INDEX(属性偏向!$U$4:$U$243,(卡牌属性!$DS523-1+EY$3)*20+卡牌属性!$DV523)</f>
        <v>75</v>
      </c>
      <c r="EZ523" s="14">
        <f>INDEX(属性偏向!$U$4:$U$243,(卡牌属性!$DS523-1+EZ$3)*20+卡牌属性!$DV523)</f>
        <v>100</v>
      </c>
      <c r="FA523" s="14">
        <f>INDEX(属性偏向!$V$4:$V$243,(卡牌属性!$DT523-1+FA$3)*20+卡牌属性!$DV523)</f>
        <v>750</v>
      </c>
      <c r="FB523" s="14">
        <f>INDEX(属性偏向!$V$4:$V$243,(卡牌属性!$DT523-1+FB$3)*20+卡牌属性!$DV523)</f>
        <v>800</v>
      </c>
      <c r="FC523" s="14">
        <f>INDEX(属性偏向!$V$4:$V$243,(卡牌属性!$DT523-1+FC$3)*20+卡牌属性!$DV523)</f>
        <v>800</v>
      </c>
      <c r="FD523" s="14">
        <f>INDEX(属性偏向!$V$4:$V$243,(卡牌属性!$DT523-1+FD$3)*20+卡牌属性!$DV523)</f>
        <v>1000</v>
      </c>
      <c r="FE523" s="14">
        <f>INDEX(属性偏向!$V$4:$V$243,(卡牌属性!$DT523-1+FE$3)*20+卡牌属性!$DV523)</f>
        <v>1500</v>
      </c>
      <c r="FF523" s="14">
        <f>INDEX(属性投放!$BP$6:$BP$85,(卡牌属性!$DU523-2)*20+卡牌属性!$DV523)</f>
        <v>3200</v>
      </c>
      <c r="FG523" s="14">
        <f>INDEX(属性投放!$BP$6:$BP$85,(卡牌属性!$DU523-2)*20+卡牌属性!$DV523)</f>
        <v>3200</v>
      </c>
      <c r="FH523" s="14">
        <f>INDEX(属性投放!$BP$6:$BP$85,(卡牌属性!$DU523-2)*20+卡牌属性!$DV523)</f>
        <v>3200</v>
      </c>
      <c r="FI523" s="14">
        <f>INDEX(属性投放!$BP$6:$BP$85,(卡牌属性!$DU523-2)*20+卡牌属性!$DV523)</f>
        <v>3200</v>
      </c>
      <c r="FJ523" s="14">
        <f>INDEX(属性投放!$BP$6:$BP$85,(卡牌属性!$DU523-2)*20+卡牌属性!$DV523)</f>
        <v>3200</v>
      </c>
      <c r="FK523" s="14">
        <f>INDEX(属性投放!$BQ$6:$BQ$85,(卡牌属性!$DU523-2)*20+卡牌属性!$DV523)</f>
        <v>1600</v>
      </c>
      <c r="FL523" s="14">
        <f>INDEX(属性投放!$BQ$6:$BQ$85,(卡牌属性!$DU523-2)*20+卡牌属性!$DV523)</f>
        <v>1600</v>
      </c>
      <c r="FM523" s="14">
        <f>INDEX(属性投放!$BQ$6:$BQ$85,(卡牌属性!$DU523-2)*20+卡牌属性!$DV523)</f>
        <v>1600</v>
      </c>
      <c r="FN523" s="14">
        <f>INDEX(属性投放!$BQ$6:$BQ$85,(卡牌属性!$DU523-2)*20+卡牌属性!$DV523)</f>
        <v>1600</v>
      </c>
      <c r="FO523" s="14">
        <f>INDEX(属性投放!$BQ$6:$BQ$85,(卡牌属性!$DU523-2)*20+卡牌属性!$DV523)</f>
        <v>1600</v>
      </c>
      <c r="FP523" s="14">
        <f>INDEX(属性投放!$BR$6:$BR$85,(卡牌属性!$DU523-2)*20+卡牌属性!$DV523)</f>
        <v>32000</v>
      </c>
      <c r="FQ523" s="14">
        <f>INDEX(属性投放!$BR$6:$BR$85,(卡牌属性!$DU523-2)*20+卡牌属性!$DV523)</f>
        <v>32000</v>
      </c>
      <c r="FR523" s="14">
        <f>INDEX(属性投放!$BR$6:$BR$85,(卡牌属性!$DU523-2)*20+卡牌属性!$DV523)</f>
        <v>32000</v>
      </c>
      <c r="FS523" s="14">
        <f>INDEX(属性投放!$BR$6:$BR$85,(卡牌属性!$DU523-2)*20+卡牌属性!$DV523)</f>
        <v>32000</v>
      </c>
      <c r="FT523" s="14">
        <f>INDEX(属性投放!$BR$6:$BR$85,(卡牌属性!$DU523-2)*20+卡牌属性!$DV523)</f>
        <v>32000</v>
      </c>
    </row>
    <row r="524" spans="31:176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94"/>
        <v>26</v>
      </c>
      <c r="BW524" s="14">
        <f t="shared" si="895"/>
        <v>5</v>
      </c>
      <c r="BX524" s="14">
        <f t="shared" si="896"/>
        <v>1102028</v>
      </c>
      <c r="BY524" s="14" t="str">
        <f t="shared" si="897"/>
        <v>吕布20突</v>
      </c>
      <c r="BZ524" s="25" t="s">
        <v>162</v>
      </c>
      <c r="CA524" s="14">
        <v>82</v>
      </c>
      <c r="CB524" s="14">
        <f t="shared" si="898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674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674</v>
      </c>
      <c r="CN524" s="14">
        <f>INDEX(属性投放!$BD$6:$BD$85,(BW524-2)*20+CB524)</f>
        <v>1000</v>
      </c>
      <c r="CQ524" s="13">
        <v>520</v>
      </c>
      <c r="CR524" s="13">
        <f t="shared" si="900"/>
        <v>10</v>
      </c>
      <c r="CS524" s="13">
        <f t="shared" si="901"/>
        <v>52</v>
      </c>
      <c r="CT524" s="14">
        <f t="shared" si="902"/>
        <v>4</v>
      </c>
      <c r="CU524" s="14">
        <f t="shared" si="903"/>
        <v>1102010</v>
      </c>
      <c r="CV524" s="14" t="str">
        <f>INDEX($O$6:$O$36,CR524)&amp;"-"&amp;INDEX(属性投放!$AB$7:$AB$36,CX524)&amp;"-魂火-"&amp;CZ524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701</v>
      </c>
      <c r="CZ524" s="14">
        <f>INDEX(属性投放!$AM$7:$AM$58,CS524)</f>
        <v>4</v>
      </c>
      <c r="DA524" s="14">
        <f t="shared" si="899"/>
        <v>52</v>
      </c>
      <c r="DB524" s="14">
        <f>INDEX(属性投放!$AN$7:$AN$58,DA524)</f>
        <v>150</v>
      </c>
      <c r="DC524" s="14" t="s">
        <v>702</v>
      </c>
      <c r="DD524" s="14">
        <f>INDEX(属性投放!$BJ$6:$BJ$85,(CT524-2)*20+CX524)</f>
        <v>1750</v>
      </c>
      <c r="DE524" s="14">
        <f>SUMIFS(DD$5:DD524,$CR$5:$CR524,"="&amp;$CR524)</f>
        <v>28710</v>
      </c>
      <c r="DF524" s="14" t="s">
        <v>703</v>
      </c>
      <c r="DG524" s="14">
        <f>INDEX(属性投放!$BK$6:$BK$85,(CT524-2)*20+CX524)</f>
        <v>875</v>
      </c>
      <c r="DH524" s="14">
        <f>SUMIFS(DG$5:DG524,$CR$5:$CR524,"="&amp;$CR524)</f>
        <v>14358</v>
      </c>
      <c r="DI524" s="14" t="s">
        <v>704</v>
      </c>
      <c r="DJ524" s="14">
        <f>INDEX(属性投放!$BL$6:$BL$85,(CT524-2)*20+CX524)</f>
        <v>17500</v>
      </c>
      <c r="DK524" s="14">
        <f>SUMIFS(DJ$5:DJ524,$CR$5:$CR524,"="&amp;$CR524)</f>
        <v>287100</v>
      </c>
      <c r="DP524" s="14">
        <f t="shared" si="871"/>
        <v>1102028</v>
      </c>
      <c r="DQ524" s="14" t="str">
        <f t="shared" si="872"/>
        <v>吕布20突</v>
      </c>
      <c r="DR524" s="14">
        <f t="shared" si="873"/>
        <v>8</v>
      </c>
      <c r="DS524" s="14">
        <f t="shared" si="874"/>
        <v>8</v>
      </c>
      <c r="DT524" s="14">
        <f t="shared" si="875"/>
        <v>7</v>
      </c>
      <c r="DU524" s="14">
        <f t="shared" si="876"/>
        <v>5</v>
      </c>
      <c r="DV524" s="14">
        <f t="shared" si="877"/>
        <v>20</v>
      </c>
      <c r="DW524" s="14">
        <f t="shared" si="878"/>
        <v>80</v>
      </c>
      <c r="DX524" s="14">
        <f>INDEX(属性投放!$AW$6:$AW$85,(卡牌属性!DU524-2)*20+卡牌属性!DV524)</f>
        <v>10</v>
      </c>
      <c r="DY524" s="14">
        <f>INDEX(属性投放!BP$6:BP$85,卡牌属性!$DW524)</f>
        <v>3500</v>
      </c>
      <c r="DZ524" s="14">
        <f>INDEX(属性投放!BQ$6:BQ$85,卡牌属性!$DW524)</f>
        <v>1750</v>
      </c>
      <c r="EA524" s="14">
        <f>INDEX(属性投放!BR$6:BR$85,卡牌属性!$DW524)</f>
        <v>35000</v>
      </c>
      <c r="EB524" s="14">
        <f t="shared" si="879"/>
        <v>22335</v>
      </c>
      <c r="EC524" s="14">
        <f t="shared" si="880"/>
        <v>23270</v>
      </c>
      <c r="ED524" s="14">
        <f t="shared" si="881"/>
        <v>25495</v>
      </c>
      <c r="EE524" s="14">
        <f t="shared" si="882"/>
        <v>25495</v>
      </c>
      <c r="EF524" s="14">
        <f t="shared" si="883"/>
        <v>28720</v>
      </c>
      <c r="EG524" s="14">
        <f t="shared" si="884"/>
        <v>11098</v>
      </c>
      <c r="EH524" s="14">
        <f t="shared" si="885"/>
        <v>11535</v>
      </c>
      <c r="EI524" s="14">
        <f t="shared" si="886"/>
        <v>11535</v>
      </c>
      <c r="EJ524" s="14">
        <f t="shared" si="887"/>
        <v>12635</v>
      </c>
      <c r="EK524" s="14">
        <f t="shared" si="888"/>
        <v>14224</v>
      </c>
      <c r="EL524" s="14">
        <f t="shared" si="889"/>
        <v>215080</v>
      </c>
      <c r="EM524" s="14">
        <f t="shared" si="890"/>
        <v>221600</v>
      </c>
      <c r="EN524" s="14">
        <f t="shared" si="891"/>
        <v>221600</v>
      </c>
      <c r="EO524" s="14">
        <f t="shared" si="892"/>
        <v>230700</v>
      </c>
      <c r="EP524" s="14">
        <f t="shared" si="893"/>
        <v>253050</v>
      </c>
      <c r="EQ524" s="14">
        <f>INDEX(属性偏向!$T$4:$T$243,(卡牌属性!$DR524-1+EQ$3)*20+卡牌属性!$DV524)</f>
        <v>80</v>
      </c>
      <c r="ER524" s="14">
        <f>INDEX(属性偏向!$T$4:$T$243,(卡牌属性!$DR524-1+ER$3)*20+卡牌属性!$DV524)</f>
        <v>100</v>
      </c>
      <c r="ES524" s="14">
        <f>INDEX(属性偏向!$T$4:$T$243,(卡牌属性!$DR524-1+ES$3)*20+卡牌属性!$DV524)</f>
        <v>150</v>
      </c>
      <c r="ET524" s="14">
        <f>INDEX(属性偏向!$T$4:$T$243,(卡牌属性!$DR524-1+ET$3)*20+卡牌属性!$DV524)</f>
        <v>150</v>
      </c>
      <c r="EU524" s="14">
        <f>INDEX(属性偏向!$T$4:$T$243,(卡牌属性!$DR524-1+EU$3)*20+卡牌属性!$DV524)</f>
        <v>200</v>
      </c>
      <c r="EV524" s="14">
        <f>INDEX(属性偏向!$U$4:$U$243,(卡牌属性!$DS524-1+EV$3)*20+卡牌属性!$DV524)</f>
        <v>40</v>
      </c>
      <c r="EW524" s="14">
        <f>INDEX(属性偏向!$U$4:$U$243,(卡牌属性!$DS524-1+EW$3)*20+卡牌属性!$DV524)</f>
        <v>50</v>
      </c>
      <c r="EX524" s="14">
        <f>INDEX(属性偏向!$U$4:$U$243,(卡牌属性!$DS524-1+EX$3)*20+卡牌属性!$DV524)</f>
        <v>50</v>
      </c>
      <c r="EY524" s="14">
        <f>INDEX(属性偏向!$U$4:$U$243,(卡牌属性!$DS524-1+EY$3)*20+卡牌属性!$DV524)</f>
        <v>75</v>
      </c>
      <c r="EZ524" s="14">
        <f>INDEX(属性偏向!$U$4:$U$243,(卡牌属性!$DS524-1+EZ$3)*20+卡牌属性!$DV524)</f>
        <v>100</v>
      </c>
      <c r="FA524" s="14">
        <f>INDEX(属性偏向!$V$4:$V$243,(卡牌属性!$DT524-1+FA$3)*20+卡牌属性!$DV524)</f>
        <v>750</v>
      </c>
      <c r="FB524" s="14">
        <f>INDEX(属性偏向!$V$4:$V$243,(卡牌属性!$DT524-1+FB$3)*20+卡牌属性!$DV524)</f>
        <v>800</v>
      </c>
      <c r="FC524" s="14">
        <f>INDEX(属性偏向!$V$4:$V$243,(卡牌属性!$DT524-1+FC$3)*20+卡牌属性!$DV524)</f>
        <v>800</v>
      </c>
      <c r="FD524" s="14">
        <f>INDEX(属性偏向!$V$4:$V$243,(卡牌属性!$DT524-1+FD$3)*20+卡牌属性!$DV524)</f>
        <v>1000</v>
      </c>
      <c r="FE524" s="14">
        <f>INDEX(属性偏向!$V$4:$V$243,(卡牌属性!$DT524-1+FE$3)*20+卡牌属性!$DV524)</f>
        <v>1500</v>
      </c>
      <c r="FF524" s="14">
        <f>INDEX(属性投放!$BP$6:$BP$85,(卡牌属性!$DU524-2)*20+卡牌属性!$DV524)</f>
        <v>3500</v>
      </c>
      <c r="FG524" s="14">
        <f>INDEX(属性投放!$BP$6:$BP$85,(卡牌属性!$DU524-2)*20+卡牌属性!$DV524)</f>
        <v>3500</v>
      </c>
      <c r="FH524" s="14">
        <f>INDEX(属性投放!$BP$6:$BP$85,(卡牌属性!$DU524-2)*20+卡牌属性!$DV524)</f>
        <v>3500</v>
      </c>
      <c r="FI524" s="14">
        <f>INDEX(属性投放!$BP$6:$BP$85,(卡牌属性!$DU524-2)*20+卡牌属性!$DV524)</f>
        <v>3500</v>
      </c>
      <c r="FJ524" s="14">
        <f>INDEX(属性投放!$BP$6:$BP$85,(卡牌属性!$DU524-2)*20+卡牌属性!$DV524)</f>
        <v>3500</v>
      </c>
      <c r="FK524" s="14">
        <f>INDEX(属性投放!$BQ$6:$BQ$85,(卡牌属性!$DU524-2)*20+卡牌属性!$DV524)</f>
        <v>1750</v>
      </c>
      <c r="FL524" s="14">
        <f>INDEX(属性投放!$BQ$6:$BQ$85,(卡牌属性!$DU524-2)*20+卡牌属性!$DV524)</f>
        <v>1750</v>
      </c>
      <c r="FM524" s="14">
        <f>INDEX(属性投放!$BQ$6:$BQ$85,(卡牌属性!$DU524-2)*20+卡牌属性!$DV524)</f>
        <v>1750</v>
      </c>
      <c r="FN524" s="14">
        <f>INDEX(属性投放!$BQ$6:$BQ$85,(卡牌属性!$DU524-2)*20+卡牌属性!$DV524)</f>
        <v>1750</v>
      </c>
      <c r="FO524" s="14">
        <f>INDEX(属性投放!$BQ$6:$BQ$85,(卡牌属性!$DU524-2)*20+卡牌属性!$DV524)</f>
        <v>1750</v>
      </c>
      <c r="FP524" s="14">
        <f>INDEX(属性投放!$BR$6:$BR$85,(卡牌属性!$DU524-2)*20+卡牌属性!$DV524)</f>
        <v>35000</v>
      </c>
      <c r="FQ524" s="14">
        <f>INDEX(属性投放!$BR$6:$BR$85,(卡牌属性!$DU524-2)*20+卡牌属性!$DV524)</f>
        <v>35000</v>
      </c>
      <c r="FR524" s="14">
        <f>INDEX(属性投放!$BR$6:$BR$85,(卡牌属性!$DU524-2)*20+卡牌属性!$DV524)</f>
        <v>35000</v>
      </c>
      <c r="FS524" s="14">
        <f>INDEX(属性投放!$BR$6:$BR$85,(卡牌属性!$DU524-2)*20+卡牌属性!$DV524)</f>
        <v>35000</v>
      </c>
      <c r="FT524" s="14">
        <f>INDEX(属性投放!$BR$6:$BR$85,(卡牌属性!$DU524-2)*20+卡牌属性!$DV524)</f>
        <v>35000</v>
      </c>
    </row>
    <row r="525" spans="31:176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94"/>
        <v>27</v>
      </c>
      <c r="BW525" s="14">
        <f t="shared" si="895"/>
        <v>3</v>
      </c>
      <c r="BX525" s="14">
        <f t="shared" si="896"/>
        <v>1102030</v>
      </c>
      <c r="BY525" s="14" t="str">
        <f t="shared" si="897"/>
        <v>燕青1突</v>
      </c>
      <c r="BZ525" s="25" t="s">
        <v>162</v>
      </c>
      <c r="CA525" s="14">
        <v>83</v>
      </c>
      <c r="CB525" s="14">
        <f t="shared" si="898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674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674</v>
      </c>
      <c r="CN525" s="14">
        <f>INDEX(属性投放!$BD$6:$BD$85,(BW525-2)*20+CB525)</f>
        <v>80</v>
      </c>
      <c r="CQ525" s="13">
        <v>521</v>
      </c>
      <c r="CR525" s="13">
        <f t="shared" si="900"/>
        <v>11</v>
      </c>
      <c r="CS525" s="13">
        <f t="shared" si="901"/>
        <v>1</v>
      </c>
      <c r="CT525" s="14">
        <f t="shared" si="902"/>
        <v>4</v>
      </c>
      <c r="CU525" s="14">
        <f t="shared" si="903"/>
        <v>1102011</v>
      </c>
      <c r="CV525" s="14" t="str">
        <f>INDEX($O$6:$O$36,CR525)&amp;"-"&amp;INDEX(属性投放!$AB$7:$AB$36,CX525)&amp;"-魂火-"&amp;CZ525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701</v>
      </c>
      <c r="CZ525" s="14">
        <f>INDEX(属性投放!$AM$7:$AM$58,CS525)</f>
        <v>1</v>
      </c>
      <c r="DA525" s="14">
        <f t="shared" si="899"/>
        <v>1</v>
      </c>
      <c r="DB525" s="14">
        <f>INDEX(属性投放!$AN$7:$AN$58,DA525)</f>
        <v>5</v>
      </c>
      <c r="DC525" s="14" t="s">
        <v>702</v>
      </c>
      <c r="DD525" s="14">
        <f>INDEX(属性投放!$BJ$6:$BJ$85,(CT525-2)*20+CX525)</f>
        <v>30</v>
      </c>
      <c r="DE525" s="14">
        <f>SUMIFS(DD$5:DD525,$CR$5:$CR525,"="&amp;$CR525)</f>
        <v>30</v>
      </c>
      <c r="DF525" s="14" t="s">
        <v>703</v>
      </c>
      <c r="DG525" s="14">
        <f>INDEX(属性投放!$BK$6:$BK$85,(CT525-2)*20+CX525)</f>
        <v>15</v>
      </c>
      <c r="DH525" s="14">
        <f>SUMIFS(DG$5:DG525,$CR$5:$CR525,"="&amp;$CR525)</f>
        <v>15</v>
      </c>
      <c r="DI525" s="14" t="s">
        <v>704</v>
      </c>
      <c r="DJ525" s="14">
        <f>INDEX(属性投放!$BL$6:$BL$85,(CT525-2)*20+CX525)</f>
        <v>300</v>
      </c>
      <c r="DK525" s="14">
        <f>SUMIFS(DJ$5:DJ525,$CR$5:$CR525,"="&amp;$CR525)</f>
        <v>300</v>
      </c>
      <c r="DP525" s="14">
        <f t="shared" si="871"/>
        <v>1102030</v>
      </c>
      <c r="DQ525" s="14" t="str">
        <f t="shared" si="872"/>
        <v>燕青1突</v>
      </c>
      <c r="DR525" s="14">
        <f t="shared" si="873"/>
        <v>6</v>
      </c>
      <c r="DS525" s="14">
        <f t="shared" si="874"/>
        <v>6</v>
      </c>
      <c r="DT525" s="14">
        <f t="shared" si="875"/>
        <v>5</v>
      </c>
      <c r="DU525" s="14">
        <f t="shared" si="876"/>
        <v>3</v>
      </c>
      <c r="DV525" s="14">
        <f t="shared" si="877"/>
        <v>1</v>
      </c>
      <c r="DW525" s="14">
        <f t="shared" si="878"/>
        <v>21</v>
      </c>
      <c r="DX525" s="14">
        <f>INDEX(属性投放!$AW$6:$AW$85,(卡牌属性!DU525-2)*20+卡牌属性!DV525)</f>
        <v>4</v>
      </c>
      <c r="DY525" s="14">
        <f>INDEX(属性投放!BP$6:BP$85,卡牌属性!$DW525)</f>
        <v>35</v>
      </c>
      <c r="DZ525" s="14">
        <f>INDEX(属性投放!BQ$6:BQ$85,卡牌属性!$DW525)</f>
        <v>18</v>
      </c>
      <c r="EA525" s="14">
        <f>INDEX(属性投放!BR$6:BR$85,卡牌属性!$DW525)</f>
        <v>350</v>
      </c>
      <c r="EB525" s="14">
        <f>INDEX(属性偏向!$I$4:$I$15,卡牌属性!$DR525+EB$3)</f>
        <v>200</v>
      </c>
      <c r="EC525" s="14">
        <f>INDEX(属性偏向!$I$4:$I$15,卡牌属性!$DR525+EC$3)</f>
        <v>250</v>
      </c>
      <c r="ED525" s="14">
        <f>INDEX(属性偏向!$I$4:$I$15,卡牌属性!$DR525+ED$3)</f>
        <v>300</v>
      </c>
      <c r="EE525" s="14">
        <f>INDEX(属性偏向!$I$4:$I$15,卡牌属性!$DR525+EE$3)</f>
        <v>300</v>
      </c>
      <c r="EF525" s="14">
        <f>INDEX(属性偏向!$I$4:$I$15,卡牌属性!$DR525+EF$3)</f>
        <v>350</v>
      </c>
      <c r="EG525" s="14">
        <f>INDEX(属性偏向!$J$4:$J$15,卡牌属性!$DS525+EG$3)</f>
        <v>35</v>
      </c>
      <c r="EH525" s="14">
        <f>INDEX(属性偏向!$J$4:$J$15,卡牌属性!$DS525+EH$3)</f>
        <v>40</v>
      </c>
      <c r="EI525" s="14">
        <f>INDEX(属性偏向!$J$4:$J$15,卡牌属性!$DS525+EI$3)</f>
        <v>40</v>
      </c>
      <c r="EJ525" s="14">
        <f>INDEX(属性偏向!$J$4:$J$15,卡牌属性!$DS525+EJ$3)</f>
        <v>45</v>
      </c>
      <c r="EK525" s="14">
        <f>INDEX(属性偏向!$J$4:$J$15,卡牌属性!$DS525+EK$3)</f>
        <v>50</v>
      </c>
      <c r="EL525" s="14">
        <f>INDEX(属性偏向!$K$4:$K$15,卡牌属性!$DT525+EL$3)</f>
        <v>400</v>
      </c>
      <c r="EM525" s="14">
        <f>INDEX(属性偏向!$K$4:$K$15,卡牌属性!$DT525+EM$3)</f>
        <v>700</v>
      </c>
      <c r="EN525" s="14">
        <f>INDEX(属性偏向!$K$4:$K$15,卡牌属性!$DT525+EN$3)</f>
        <v>700</v>
      </c>
      <c r="EO525" s="14">
        <f>INDEX(属性偏向!$K$4:$K$15,卡牌属性!$DT525+EO$3)</f>
        <v>1000</v>
      </c>
      <c r="EP525" s="14">
        <f>INDEX(属性偏向!$K$4:$K$15,卡牌属性!$DT525+EP$3)</f>
        <v>1250</v>
      </c>
      <c r="EQ525" s="14">
        <f>INDEX(属性偏向!$T$4:$T$243,(卡牌属性!$DR525-1+EQ$3)*20+卡牌属性!$DV525)</f>
        <v>10</v>
      </c>
      <c r="ER525" s="14">
        <f>INDEX(属性偏向!$T$4:$T$243,(卡牌属性!$DR525-1+ER$3)*20+卡牌属性!$DV525)</f>
        <v>12</v>
      </c>
      <c r="ES525" s="14">
        <f>INDEX(属性偏向!$T$4:$T$243,(卡牌属性!$DR525-1+ES$3)*20+卡牌属性!$DV525)</f>
        <v>13</v>
      </c>
      <c r="ET525" s="14">
        <f>INDEX(属性偏向!$T$4:$T$243,(卡牌属性!$DR525-1+ET$3)*20+卡牌属性!$DV525)</f>
        <v>13</v>
      </c>
      <c r="EU525" s="14">
        <f>INDEX(属性偏向!$T$4:$T$243,(卡牌属性!$DR525-1+EU$3)*20+卡牌属性!$DV525)</f>
        <v>15</v>
      </c>
      <c r="EV525" s="14">
        <f>INDEX(属性偏向!$U$4:$U$243,(卡牌属性!$DS525-1+EV$3)*20+卡牌属性!$DV525)</f>
        <v>5</v>
      </c>
      <c r="EW525" s="14">
        <f>INDEX(属性偏向!$U$4:$U$243,(卡牌属性!$DS525-1+EW$3)*20+卡牌属性!$DV525)</f>
        <v>6</v>
      </c>
      <c r="EX525" s="14">
        <f>INDEX(属性偏向!$U$4:$U$243,(卡牌属性!$DS525-1+EX$3)*20+卡牌属性!$DV525)</f>
        <v>6</v>
      </c>
      <c r="EY525" s="14">
        <f>INDEX(属性偏向!$U$4:$U$243,(卡牌属性!$DS525-1+EY$3)*20+卡牌属性!$DV525)</f>
        <v>7</v>
      </c>
      <c r="EZ525" s="14">
        <f>INDEX(属性偏向!$U$4:$U$243,(卡牌属性!$DS525-1+EZ$3)*20+卡牌属性!$DV525)</f>
        <v>8</v>
      </c>
      <c r="FA525" s="14">
        <f>INDEX(属性偏向!$V$4:$V$243,(卡牌属性!$DT525-1+FA$3)*20+卡牌属性!$DV525)</f>
        <v>80</v>
      </c>
      <c r="FB525" s="14">
        <f>INDEX(属性偏向!$V$4:$V$243,(卡牌属性!$DT525-1+FB$3)*20+卡牌属性!$DV525)</f>
        <v>100</v>
      </c>
      <c r="FC525" s="14">
        <f>INDEX(属性偏向!$V$4:$V$243,(卡牌属性!$DT525-1+FC$3)*20+卡牌属性!$DV525)</f>
        <v>100</v>
      </c>
      <c r="FD525" s="14">
        <f>INDEX(属性偏向!$V$4:$V$243,(卡牌属性!$DT525-1+FD$3)*20+卡牌属性!$DV525)</f>
        <v>120</v>
      </c>
      <c r="FE525" s="14">
        <f>INDEX(属性偏向!$V$4:$V$243,(卡牌属性!$DT525-1+FE$3)*20+卡牌属性!$DV525)</f>
        <v>130</v>
      </c>
      <c r="FF525" s="14">
        <f>INDEX(属性投放!$BP$6:$BP$85,(卡牌属性!$DU525-2)*20+卡牌属性!$DV525)</f>
        <v>35</v>
      </c>
      <c r="FG525" s="14">
        <f>INDEX(属性投放!$BP$6:$BP$85,(卡牌属性!$DU525-2)*20+卡牌属性!$DV525)</f>
        <v>35</v>
      </c>
      <c r="FH525" s="14">
        <f>INDEX(属性投放!$BP$6:$BP$85,(卡牌属性!$DU525-2)*20+卡牌属性!$DV525)</f>
        <v>35</v>
      </c>
      <c r="FI525" s="14">
        <f>INDEX(属性投放!$BP$6:$BP$85,(卡牌属性!$DU525-2)*20+卡牌属性!$DV525)</f>
        <v>35</v>
      </c>
      <c r="FJ525" s="14">
        <f>INDEX(属性投放!$BP$6:$BP$85,(卡牌属性!$DU525-2)*20+卡牌属性!$DV525)</f>
        <v>35</v>
      </c>
      <c r="FK525" s="14">
        <f>INDEX(属性投放!$BQ$6:$BQ$85,(卡牌属性!$DU525-2)*20+卡牌属性!$DV525)</f>
        <v>18</v>
      </c>
      <c r="FL525" s="14">
        <f>INDEX(属性投放!$BQ$6:$BQ$85,(卡牌属性!$DU525-2)*20+卡牌属性!$DV525)</f>
        <v>18</v>
      </c>
      <c r="FM525" s="14">
        <f>INDEX(属性投放!$BQ$6:$BQ$85,(卡牌属性!$DU525-2)*20+卡牌属性!$DV525)</f>
        <v>18</v>
      </c>
      <c r="FN525" s="14">
        <f>INDEX(属性投放!$BQ$6:$BQ$85,(卡牌属性!$DU525-2)*20+卡牌属性!$DV525)</f>
        <v>18</v>
      </c>
      <c r="FO525" s="14">
        <f>INDEX(属性投放!$BQ$6:$BQ$85,(卡牌属性!$DU525-2)*20+卡牌属性!$DV525)</f>
        <v>18</v>
      </c>
      <c r="FP525" s="14">
        <f>INDEX(属性投放!$BR$6:$BR$85,(卡牌属性!$DU525-2)*20+卡牌属性!$DV525)</f>
        <v>350</v>
      </c>
      <c r="FQ525" s="14">
        <f>INDEX(属性投放!$BR$6:$BR$85,(卡牌属性!$DU525-2)*20+卡牌属性!$DV525)</f>
        <v>350</v>
      </c>
      <c r="FR525" s="14">
        <f>INDEX(属性投放!$BR$6:$BR$85,(卡牌属性!$DU525-2)*20+卡牌属性!$DV525)</f>
        <v>350</v>
      </c>
      <c r="FS525" s="14">
        <f>INDEX(属性投放!$BR$6:$BR$85,(卡牌属性!$DU525-2)*20+卡牌属性!$DV525)</f>
        <v>350</v>
      </c>
      <c r="FT525" s="14">
        <f>INDEX(属性投放!$BR$6:$BR$85,(卡牌属性!$DU525-2)*20+卡牌属性!$DV525)</f>
        <v>350</v>
      </c>
    </row>
    <row r="526" spans="31:176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94"/>
        <v>27</v>
      </c>
      <c r="BW526" s="14">
        <f t="shared" si="895"/>
        <v>3</v>
      </c>
      <c r="BX526" s="14">
        <f t="shared" si="896"/>
        <v>1102030</v>
      </c>
      <c r="BY526" s="14" t="str">
        <f t="shared" si="897"/>
        <v>燕青2突</v>
      </c>
      <c r="BZ526" s="25" t="s">
        <v>162</v>
      </c>
      <c r="CA526" s="14">
        <v>84</v>
      </c>
      <c r="CB526" s="14">
        <f t="shared" si="898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674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674</v>
      </c>
      <c r="CN526" s="14">
        <f>INDEX(属性投放!$BD$6:$BD$85,(BW526-2)*20+CB526)</f>
        <v>100</v>
      </c>
      <c r="CQ526" s="13">
        <v>522</v>
      </c>
      <c r="CR526" s="13">
        <f t="shared" si="900"/>
        <v>11</v>
      </c>
      <c r="CS526" s="13">
        <f t="shared" si="901"/>
        <v>2</v>
      </c>
      <c r="CT526" s="14">
        <f t="shared" si="902"/>
        <v>4</v>
      </c>
      <c r="CU526" s="14">
        <f t="shared" si="903"/>
        <v>1102011</v>
      </c>
      <c r="CV526" s="14" t="str">
        <f>INDEX($O$6:$O$36,CR526)&amp;"-"&amp;INDEX(属性投放!$AB$7:$AB$36,CX526)&amp;"-魂火-"&amp;CZ526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701</v>
      </c>
      <c r="CZ526" s="14">
        <f>INDEX(属性投放!$AM$7:$AM$58,CS526)</f>
        <v>1</v>
      </c>
      <c r="DA526" s="14">
        <f t="shared" si="899"/>
        <v>2</v>
      </c>
      <c r="DB526" s="14">
        <f>INDEX(属性投放!$AN$7:$AN$58,DA526)</f>
        <v>10</v>
      </c>
      <c r="DC526" s="14" t="s">
        <v>702</v>
      </c>
      <c r="DD526" s="14">
        <f>INDEX(属性投放!$BJ$6:$BJ$85,(CT526-2)*20+CX526)</f>
        <v>45</v>
      </c>
      <c r="DE526" s="14">
        <f>SUMIFS(DD$5:DD526,$CR$5:$CR526,"="&amp;$CR526)</f>
        <v>75</v>
      </c>
      <c r="DF526" s="14" t="s">
        <v>703</v>
      </c>
      <c r="DG526" s="14">
        <f>INDEX(属性投放!$BK$6:$BK$85,(CT526-2)*20+CX526)</f>
        <v>23</v>
      </c>
      <c r="DH526" s="14">
        <f>SUMIFS(DG$5:DG526,$CR$5:$CR526,"="&amp;$CR526)</f>
        <v>38</v>
      </c>
      <c r="DI526" s="14" t="s">
        <v>704</v>
      </c>
      <c r="DJ526" s="14">
        <f>INDEX(属性投放!$BL$6:$BL$85,(CT526-2)*20+CX526)</f>
        <v>450</v>
      </c>
      <c r="DK526" s="14">
        <f>SUMIFS(DJ$5:DJ526,$CR$5:$CR526,"="&amp;$CR526)</f>
        <v>750</v>
      </c>
      <c r="DP526" s="14">
        <f t="shared" si="871"/>
        <v>1102030</v>
      </c>
      <c r="DQ526" s="14" t="str">
        <f t="shared" si="872"/>
        <v>燕青2突</v>
      </c>
      <c r="DR526" s="14">
        <f t="shared" si="873"/>
        <v>6</v>
      </c>
      <c r="DS526" s="14">
        <f t="shared" si="874"/>
        <v>6</v>
      </c>
      <c r="DT526" s="14">
        <f t="shared" si="875"/>
        <v>5</v>
      </c>
      <c r="DU526" s="14">
        <f t="shared" si="876"/>
        <v>3</v>
      </c>
      <c r="DV526" s="14">
        <f t="shared" si="877"/>
        <v>2</v>
      </c>
      <c r="DW526" s="14">
        <f t="shared" si="878"/>
        <v>22</v>
      </c>
      <c r="DX526" s="14">
        <f>INDEX(属性投放!$AW$6:$AW$85,(卡牌属性!DU526-2)*20+卡牌属性!DV526)</f>
        <v>10</v>
      </c>
      <c r="DY526" s="14">
        <f>INDEX(属性投放!BP$6:BP$85,卡牌属性!$DW526)</f>
        <v>45</v>
      </c>
      <c r="DZ526" s="14">
        <f>INDEX(属性投放!BQ$6:BQ$85,卡牌属性!$DW526)</f>
        <v>23</v>
      </c>
      <c r="EA526" s="14">
        <f>INDEX(属性投放!BR$6:BR$85,卡牌属性!$DW526)</f>
        <v>450</v>
      </c>
      <c r="EB526" s="14">
        <f t="shared" ref="EB526:EB544" si="904">EB525+$DY525+EQ525*$DX525</f>
        <v>275</v>
      </c>
      <c r="EC526" s="14">
        <f t="shared" ref="EC526:EC544" si="905">EC525+$DY525+ER525*$DX525</f>
        <v>333</v>
      </c>
      <c r="ED526" s="14">
        <f t="shared" ref="ED526:ED544" si="906">ED525+$DY525+ES525*$DX525</f>
        <v>387</v>
      </c>
      <c r="EE526" s="14">
        <f t="shared" ref="EE526:EE544" si="907">EE525+$DY525+ET525*$DX525</f>
        <v>387</v>
      </c>
      <c r="EF526" s="14">
        <f t="shared" ref="EF526:EF544" si="908">EF525+$DY525+EU525*$DX525</f>
        <v>445</v>
      </c>
      <c r="EG526" s="14">
        <f t="shared" ref="EG526:EG544" si="909">EG525+$DZ525+EV525*$DX525</f>
        <v>73</v>
      </c>
      <c r="EH526" s="14">
        <f t="shared" ref="EH526:EH544" si="910">EH525+$DZ525+EW525*$DX525</f>
        <v>82</v>
      </c>
      <c r="EI526" s="14">
        <f t="shared" ref="EI526:EI544" si="911">EI525+$DZ525+EX525*$DX525</f>
        <v>82</v>
      </c>
      <c r="EJ526" s="14">
        <f t="shared" ref="EJ526:EJ544" si="912">EJ525+$DZ525+EY525*$DX525</f>
        <v>91</v>
      </c>
      <c r="EK526" s="14">
        <f t="shared" ref="EK526:EK544" si="913">EK525+$DZ525+EZ525*$DX525</f>
        <v>100</v>
      </c>
      <c r="EL526" s="14">
        <f t="shared" ref="EL526:EL544" si="914">EL525+$EA525+FA525*$DX525</f>
        <v>1070</v>
      </c>
      <c r="EM526" s="14">
        <f t="shared" ref="EM526:EM544" si="915">EM525+$EA525+FB525*$DX525</f>
        <v>1450</v>
      </c>
      <c r="EN526" s="14">
        <f t="shared" ref="EN526:EN544" si="916">EN525+$EA525+FC525*$DX525</f>
        <v>1450</v>
      </c>
      <c r="EO526" s="14">
        <f t="shared" ref="EO526:EO544" si="917">EO525+$EA525+FD525*$DX525</f>
        <v>1830</v>
      </c>
      <c r="EP526" s="14">
        <f t="shared" ref="EP526:EP544" si="918">EP525+$EA525+FE525*$DX525</f>
        <v>2120</v>
      </c>
      <c r="EQ526" s="14">
        <f>INDEX(属性偏向!$T$4:$T$243,(卡牌属性!$DR526-1+EQ$3)*20+卡牌属性!$DV526)</f>
        <v>12</v>
      </c>
      <c r="ER526" s="14">
        <f>INDEX(属性偏向!$T$4:$T$243,(卡牌属性!$DR526-1+ER$3)*20+卡牌属性!$DV526)</f>
        <v>15</v>
      </c>
      <c r="ES526" s="14">
        <f>INDEX(属性偏向!$T$4:$T$243,(卡牌属性!$DR526-1+ES$3)*20+卡牌属性!$DV526)</f>
        <v>17</v>
      </c>
      <c r="ET526" s="14">
        <f>INDEX(属性偏向!$T$4:$T$243,(卡牌属性!$DR526-1+ET$3)*20+卡牌属性!$DV526)</f>
        <v>17</v>
      </c>
      <c r="EU526" s="14">
        <f>INDEX(属性偏向!$T$4:$T$243,(卡牌属性!$DR526-1+EU$3)*20+卡牌属性!$DV526)</f>
        <v>20</v>
      </c>
      <c r="EV526" s="14">
        <f>INDEX(属性偏向!$U$4:$U$243,(卡牌属性!$DS526-1+EV$3)*20+卡牌属性!$DV526)</f>
        <v>6</v>
      </c>
      <c r="EW526" s="14">
        <f>INDEX(属性偏向!$U$4:$U$243,(卡牌属性!$DS526-1+EW$3)*20+卡牌属性!$DV526)</f>
        <v>8</v>
      </c>
      <c r="EX526" s="14">
        <f>INDEX(属性偏向!$U$4:$U$243,(卡牌属性!$DS526-1+EX$3)*20+卡牌属性!$DV526)</f>
        <v>8</v>
      </c>
      <c r="EY526" s="14">
        <f>INDEX(属性偏向!$U$4:$U$243,(卡牌属性!$DS526-1+EY$3)*20+卡牌属性!$DV526)</f>
        <v>9</v>
      </c>
      <c r="EZ526" s="14">
        <f>INDEX(属性偏向!$U$4:$U$243,(卡牌属性!$DS526-1+EZ$3)*20+卡牌属性!$DV526)</f>
        <v>10</v>
      </c>
      <c r="FA526" s="14">
        <f>INDEX(属性偏向!$V$4:$V$243,(卡牌属性!$DT526-1+FA$3)*20+卡牌属性!$DV526)</f>
        <v>100</v>
      </c>
      <c r="FB526" s="14">
        <f>INDEX(属性偏向!$V$4:$V$243,(卡牌属性!$DT526-1+FB$3)*20+卡牌属性!$DV526)</f>
        <v>120</v>
      </c>
      <c r="FC526" s="14">
        <f>INDEX(属性偏向!$V$4:$V$243,(卡牌属性!$DT526-1+FC$3)*20+卡牌属性!$DV526)</f>
        <v>120</v>
      </c>
      <c r="FD526" s="14">
        <f>INDEX(属性偏向!$V$4:$V$243,(卡牌属性!$DT526-1+FD$3)*20+卡牌属性!$DV526)</f>
        <v>150</v>
      </c>
      <c r="FE526" s="14">
        <f>INDEX(属性偏向!$V$4:$V$243,(卡牌属性!$DT526-1+FE$3)*20+卡牌属性!$DV526)</f>
        <v>170</v>
      </c>
      <c r="FF526" s="14">
        <f>INDEX(属性投放!$BP$6:$BP$85,(卡牌属性!$DU526-2)*20+卡牌属性!$DV526)</f>
        <v>45</v>
      </c>
      <c r="FG526" s="14">
        <f>INDEX(属性投放!$BP$6:$BP$85,(卡牌属性!$DU526-2)*20+卡牌属性!$DV526)</f>
        <v>45</v>
      </c>
      <c r="FH526" s="14">
        <f>INDEX(属性投放!$BP$6:$BP$85,(卡牌属性!$DU526-2)*20+卡牌属性!$DV526)</f>
        <v>45</v>
      </c>
      <c r="FI526" s="14">
        <f>INDEX(属性投放!$BP$6:$BP$85,(卡牌属性!$DU526-2)*20+卡牌属性!$DV526)</f>
        <v>45</v>
      </c>
      <c r="FJ526" s="14">
        <f>INDEX(属性投放!$BP$6:$BP$85,(卡牌属性!$DU526-2)*20+卡牌属性!$DV526)</f>
        <v>45</v>
      </c>
      <c r="FK526" s="14">
        <f>INDEX(属性投放!$BQ$6:$BQ$85,(卡牌属性!$DU526-2)*20+卡牌属性!$DV526)</f>
        <v>23</v>
      </c>
      <c r="FL526" s="14">
        <f>INDEX(属性投放!$BQ$6:$BQ$85,(卡牌属性!$DU526-2)*20+卡牌属性!$DV526)</f>
        <v>23</v>
      </c>
      <c r="FM526" s="14">
        <f>INDEX(属性投放!$BQ$6:$BQ$85,(卡牌属性!$DU526-2)*20+卡牌属性!$DV526)</f>
        <v>23</v>
      </c>
      <c r="FN526" s="14">
        <f>INDEX(属性投放!$BQ$6:$BQ$85,(卡牌属性!$DU526-2)*20+卡牌属性!$DV526)</f>
        <v>23</v>
      </c>
      <c r="FO526" s="14">
        <f>INDEX(属性投放!$BQ$6:$BQ$85,(卡牌属性!$DU526-2)*20+卡牌属性!$DV526)</f>
        <v>23</v>
      </c>
      <c r="FP526" s="14">
        <f>INDEX(属性投放!$BR$6:$BR$85,(卡牌属性!$DU526-2)*20+卡牌属性!$DV526)</f>
        <v>450</v>
      </c>
      <c r="FQ526" s="14">
        <f>INDEX(属性投放!$BR$6:$BR$85,(卡牌属性!$DU526-2)*20+卡牌属性!$DV526)</f>
        <v>450</v>
      </c>
      <c r="FR526" s="14">
        <f>INDEX(属性投放!$BR$6:$BR$85,(卡牌属性!$DU526-2)*20+卡牌属性!$DV526)</f>
        <v>450</v>
      </c>
      <c r="FS526" s="14">
        <f>INDEX(属性投放!$BR$6:$BR$85,(卡牌属性!$DU526-2)*20+卡牌属性!$DV526)</f>
        <v>450</v>
      </c>
      <c r="FT526" s="14">
        <f>INDEX(属性投放!$BR$6:$BR$85,(卡牌属性!$DU526-2)*20+卡牌属性!$DV526)</f>
        <v>450</v>
      </c>
    </row>
    <row r="527" spans="31:176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94"/>
        <v>27</v>
      </c>
      <c r="BW527" s="14">
        <f t="shared" si="895"/>
        <v>3</v>
      </c>
      <c r="BX527" s="14">
        <f t="shared" si="896"/>
        <v>1102030</v>
      </c>
      <c r="BY527" s="14" t="str">
        <f t="shared" si="897"/>
        <v>燕青3突</v>
      </c>
      <c r="BZ527" s="25" t="s">
        <v>162</v>
      </c>
      <c r="CA527" s="14">
        <v>85</v>
      </c>
      <c r="CB527" s="14">
        <f t="shared" si="898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674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674</v>
      </c>
      <c r="CN527" s="14">
        <f>INDEX(属性投放!$BD$6:$BD$85,(BW527-2)*20+CB527)</f>
        <v>100</v>
      </c>
      <c r="CQ527" s="13">
        <v>523</v>
      </c>
      <c r="CR527" s="13">
        <f t="shared" si="900"/>
        <v>11</v>
      </c>
      <c r="CS527" s="13">
        <f t="shared" si="901"/>
        <v>3</v>
      </c>
      <c r="CT527" s="14">
        <f t="shared" si="902"/>
        <v>4</v>
      </c>
      <c r="CU527" s="14">
        <f t="shared" si="903"/>
        <v>1102011</v>
      </c>
      <c r="CV527" s="14" t="str">
        <f>INDEX($O$6:$O$36,CR527)&amp;"-"&amp;INDEX(属性投放!$AB$7:$AB$36,CX527)&amp;"-魂火-"&amp;CZ527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701</v>
      </c>
      <c r="CZ527" s="14">
        <f>INDEX(属性投放!$AM$7:$AM$58,CS527)</f>
        <v>2</v>
      </c>
      <c r="DA527" s="14">
        <f t="shared" si="899"/>
        <v>3</v>
      </c>
      <c r="DB527" s="14">
        <f>INDEX(属性投放!$AN$7:$AN$58,DA527)</f>
        <v>15</v>
      </c>
      <c r="DC527" s="14" t="s">
        <v>702</v>
      </c>
      <c r="DD527" s="14">
        <f>INDEX(属性投放!$BJ$6:$BJ$85,(CT527-2)*20+CX527)</f>
        <v>45</v>
      </c>
      <c r="DE527" s="14">
        <f>SUMIFS(DD$5:DD527,$CR$5:$CR527,"="&amp;$CR527)</f>
        <v>120</v>
      </c>
      <c r="DF527" s="14" t="s">
        <v>703</v>
      </c>
      <c r="DG527" s="14">
        <f>INDEX(属性投放!$BK$6:$BK$85,(CT527-2)*20+CX527)</f>
        <v>23</v>
      </c>
      <c r="DH527" s="14">
        <f>SUMIFS(DG$5:DG527,$CR$5:$CR527,"="&amp;$CR527)</f>
        <v>61</v>
      </c>
      <c r="DI527" s="14" t="s">
        <v>704</v>
      </c>
      <c r="DJ527" s="14">
        <f>INDEX(属性投放!$BL$6:$BL$85,(CT527-2)*20+CX527)</f>
        <v>450</v>
      </c>
      <c r="DK527" s="14">
        <f>SUMIFS(DJ$5:DJ527,$CR$5:$CR527,"="&amp;$CR527)</f>
        <v>1200</v>
      </c>
      <c r="DP527" s="14">
        <f t="shared" si="871"/>
        <v>1102030</v>
      </c>
      <c r="DQ527" s="14" t="str">
        <f t="shared" si="872"/>
        <v>燕青3突</v>
      </c>
      <c r="DR527" s="14">
        <f t="shared" si="873"/>
        <v>6</v>
      </c>
      <c r="DS527" s="14">
        <f t="shared" si="874"/>
        <v>6</v>
      </c>
      <c r="DT527" s="14">
        <f t="shared" si="875"/>
        <v>5</v>
      </c>
      <c r="DU527" s="14">
        <f t="shared" si="876"/>
        <v>3</v>
      </c>
      <c r="DV527" s="14">
        <f t="shared" si="877"/>
        <v>3</v>
      </c>
      <c r="DW527" s="14">
        <f t="shared" si="878"/>
        <v>23</v>
      </c>
      <c r="DX527" s="14">
        <f>INDEX(属性投放!$AW$6:$AW$85,(卡牌属性!DU527-2)*20+卡牌属性!DV527)</f>
        <v>10</v>
      </c>
      <c r="DY527" s="14">
        <f>INDEX(属性投放!BP$6:BP$85,卡牌属性!$DW527)</f>
        <v>75</v>
      </c>
      <c r="DZ527" s="14">
        <f>INDEX(属性投放!BQ$6:BQ$85,卡牌属性!$DW527)</f>
        <v>38</v>
      </c>
      <c r="EA527" s="14">
        <f>INDEX(属性投放!BR$6:BR$85,卡牌属性!$DW527)</f>
        <v>750</v>
      </c>
      <c r="EB527" s="14">
        <f t="shared" si="904"/>
        <v>440</v>
      </c>
      <c r="EC527" s="14">
        <f t="shared" si="905"/>
        <v>528</v>
      </c>
      <c r="ED527" s="14">
        <f t="shared" si="906"/>
        <v>602</v>
      </c>
      <c r="EE527" s="14">
        <f t="shared" si="907"/>
        <v>602</v>
      </c>
      <c r="EF527" s="14">
        <f t="shared" si="908"/>
        <v>690</v>
      </c>
      <c r="EG527" s="14">
        <f t="shared" si="909"/>
        <v>156</v>
      </c>
      <c r="EH527" s="14">
        <f t="shared" si="910"/>
        <v>185</v>
      </c>
      <c r="EI527" s="14">
        <f t="shared" si="911"/>
        <v>185</v>
      </c>
      <c r="EJ527" s="14">
        <f t="shared" si="912"/>
        <v>204</v>
      </c>
      <c r="EK527" s="14">
        <f t="shared" si="913"/>
        <v>223</v>
      </c>
      <c r="EL527" s="14">
        <f t="shared" si="914"/>
        <v>2520</v>
      </c>
      <c r="EM527" s="14">
        <f t="shared" si="915"/>
        <v>3100</v>
      </c>
      <c r="EN527" s="14">
        <f t="shared" si="916"/>
        <v>3100</v>
      </c>
      <c r="EO527" s="14">
        <f t="shared" si="917"/>
        <v>3780</v>
      </c>
      <c r="EP527" s="14">
        <f t="shared" si="918"/>
        <v>4270</v>
      </c>
      <c r="EQ527" s="14">
        <f>INDEX(属性偏向!$T$4:$T$243,(卡牌属性!$DR527-1+EQ$3)*20+卡牌属性!$DV527)</f>
        <v>12</v>
      </c>
      <c r="ER527" s="14">
        <f>INDEX(属性偏向!$T$4:$T$243,(卡牌属性!$DR527-1+ER$3)*20+卡牌属性!$DV527)</f>
        <v>15</v>
      </c>
      <c r="ES527" s="14">
        <f>INDEX(属性偏向!$T$4:$T$243,(卡牌属性!$DR527-1+ES$3)*20+卡牌属性!$DV527)</f>
        <v>17</v>
      </c>
      <c r="ET527" s="14">
        <f>INDEX(属性偏向!$T$4:$T$243,(卡牌属性!$DR527-1+ET$3)*20+卡牌属性!$DV527)</f>
        <v>17</v>
      </c>
      <c r="EU527" s="14">
        <f>INDEX(属性偏向!$T$4:$T$243,(卡牌属性!$DR527-1+EU$3)*20+卡牌属性!$DV527)</f>
        <v>20</v>
      </c>
      <c r="EV527" s="14">
        <f>INDEX(属性偏向!$U$4:$U$243,(卡牌属性!$DS527-1+EV$3)*20+卡牌属性!$DV527)</f>
        <v>6</v>
      </c>
      <c r="EW527" s="14">
        <f>INDEX(属性偏向!$U$4:$U$243,(卡牌属性!$DS527-1+EW$3)*20+卡牌属性!$DV527)</f>
        <v>8</v>
      </c>
      <c r="EX527" s="14">
        <f>INDEX(属性偏向!$U$4:$U$243,(卡牌属性!$DS527-1+EX$3)*20+卡牌属性!$DV527)</f>
        <v>8</v>
      </c>
      <c r="EY527" s="14">
        <f>INDEX(属性偏向!$U$4:$U$243,(卡牌属性!$DS527-1+EY$3)*20+卡牌属性!$DV527)</f>
        <v>9</v>
      </c>
      <c r="EZ527" s="14">
        <f>INDEX(属性偏向!$U$4:$U$243,(卡牌属性!$DS527-1+EZ$3)*20+卡牌属性!$DV527)</f>
        <v>10</v>
      </c>
      <c r="FA527" s="14">
        <f>INDEX(属性偏向!$V$4:$V$243,(卡牌属性!$DT527-1+FA$3)*20+卡牌属性!$DV527)</f>
        <v>100</v>
      </c>
      <c r="FB527" s="14">
        <f>INDEX(属性偏向!$V$4:$V$243,(卡牌属性!$DT527-1+FB$3)*20+卡牌属性!$DV527)</f>
        <v>120</v>
      </c>
      <c r="FC527" s="14">
        <f>INDEX(属性偏向!$V$4:$V$243,(卡牌属性!$DT527-1+FC$3)*20+卡牌属性!$DV527)</f>
        <v>120</v>
      </c>
      <c r="FD527" s="14">
        <f>INDEX(属性偏向!$V$4:$V$243,(卡牌属性!$DT527-1+FD$3)*20+卡牌属性!$DV527)</f>
        <v>150</v>
      </c>
      <c r="FE527" s="14">
        <f>INDEX(属性偏向!$V$4:$V$243,(卡牌属性!$DT527-1+FE$3)*20+卡牌属性!$DV527)</f>
        <v>170</v>
      </c>
      <c r="FF527" s="14">
        <f>INDEX(属性投放!$BP$6:$BP$85,(卡牌属性!$DU527-2)*20+卡牌属性!$DV527)</f>
        <v>75</v>
      </c>
      <c r="FG527" s="14">
        <f>INDEX(属性投放!$BP$6:$BP$85,(卡牌属性!$DU527-2)*20+卡牌属性!$DV527)</f>
        <v>75</v>
      </c>
      <c r="FH527" s="14">
        <f>INDEX(属性投放!$BP$6:$BP$85,(卡牌属性!$DU527-2)*20+卡牌属性!$DV527)</f>
        <v>75</v>
      </c>
      <c r="FI527" s="14">
        <f>INDEX(属性投放!$BP$6:$BP$85,(卡牌属性!$DU527-2)*20+卡牌属性!$DV527)</f>
        <v>75</v>
      </c>
      <c r="FJ527" s="14">
        <f>INDEX(属性投放!$BP$6:$BP$85,(卡牌属性!$DU527-2)*20+卡牌属性!$DV527)</f>
        <v>75</v>
      </c>
      <c r="FK527" s="14">
        <f>INDEX(属性投放!$BQ$6:$BQ$85,(卡牌属性!$DU527-2)*20+卡牌属性!$DV527)</f>
        <v>38</v>
      </c>
      <c r="FL527" s="14">
        <f>INDEX(属性投放!$BQ$6:$BQ$85,(卡牌属性!$DU527-2)*20+卡牌属性!$DV527)</f>
        <v>38</v>
      </c>
      <c r="FM527" s="14">
        <f>INDEX(属性投放!$BQ$6:$BQ$85,(卡牌属性!$DU527-2)*20+卡牌属性!$DV527)</f>
        <v>38</v>
      </c>
      <c r="FN527" s="14">
        <f>INDEX(属性投放!$BQ$6:$BQ$85,(卡牌属性!$DU527-2)*20+卡牌属性!$DV527)</f>
        <v>38</v>
      </c>
      <c r="FO527" s="14">
        <f>INDEX(属性投放!$BQ$6:$BQ$85,(卡牌属性!$DU527-2)*20+卡牌属性!$DV527)</f>
        <v>38</v>
      </c>
      <c r="FP527" s="14">
        <f>INDEX(属性投放!$BR$6:$BR$85,(卡牌属性!$DU527-2)*20+卡牌属性!$DV527)</f>
        <v>750</v>
      </c>
      <c r="FQ527" s="14">
        <f>INDEX(属性投放!$BR$6:$BR$85,(卡牌属性!$DU527-2)*20+卡牌属性!$DV527)</f>
        <v>750</v>
      </c>
      <c r="FR527" s="14">
        <f>INDEX(属性投放!$BR$6:$BR$85,(卡牌属性!$DU527-2)*20+卡牌属性!$DV527)</f>
        <v>750</v>
      </c>
      <c r="FS527" s="14">
        <f>INDEX(属性投放!$BR$6:$BR$85,(卡牌属性!$DU527-2)*20+卡牌属性!$DV527)</f>
        <v>750</v>
      </c>
      <c r="FT527" s="14">
        <f>INDEX(属性投放!$BR$6:$BR$85,(卡牌属性!$DU527-2)*20+卡牌属性!$DV527)</f>
        <v>750</v>
      </c>
    </row>
    <row r="528" spans="31:176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94"/>
        <v>27</v>
      </c>
      <c r="BW528" s="14">
        <f t="shared" si="895"/>
        <v>3</v>
      </c>
      <c r="BX528" s="14">
        <f t="shared" si="896"/>
        <v>1102030</v>
      </c>
      <c r="BY528" s="14" t="str">
        <f t="shared" si="897"/>
        <v>燕青4突</v>
      </c>
      <c r="BZ528" s="25" t="s">
        <v>162</v>
      </c>
      <c r="CA528" s="14">
        <v>86</v>
      </c>
      <c r="CB528" s="14">
        <f t="shared" si="898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674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674</v>
      </c>
      <c r="CN528" s="14">
        <f>INDEX(属性投放!$BD$6:$BD$85,(BW528-2)*20+CB528)</f>
        <v>120</v>
      </c>
      <c r="CQ528" s="13">
        <v>524</v>
      </c>
      <c r="CR528" s="13">
        <f t="shared" si="900"/>
        <v>11</v>
      </c>
      <c r="CS528" s="13">
        <f t="shared" si="901"/>
        <v>4</v>
      </c>
      <c r="CT528" s="14">
        <f t="shared" si="902"/>
        <v>4</v>
      </c>
      <c r="CU528" s="14">
        <f t="shared" si="903"/>
        <v>1102011</v>
      </c>
      <c r="CV528" s="14" t="str">
        <f>INDEX($O$6:$O$36,CR528)&amp;"-"&amp;INDEX(属性投放!$AB$7:$AB$36,CX528)&amp;"-魂火-"&amp;CZ528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701</v>
      </c>
      <c r="CZ528" s="14">
        <f>INDEX(属性投放!$AM$7:$AM$58,CS528)</f>
        <v>1</v>
      </c>
      <c r="DA528" s="14">
        <f t="shared" si="899"/>
        <v>4</v>
      </c>
      <c r="DB528" s="14">
        <f>INDEX(属性投放!$AN$7:$AN$58,DA528)</f>
        <v>20</v>
      </c>
      <c r="DC528" s="14" t="s">
        <v>702</v>
      </c>
      <c r="DD528" s="14">
        <f>INDEX(属性投放!$BJ$6:$BJ$85,(CT528-2)*20+CX528)</f>
        <v>50</v>
      </c>
      <c r="DE528" s="14">
        <f>SUMIFS(DD$5:DD528,$CR$5:$CR528,"="&amp;$CR528)</f>
        <v>170</v>
      </c>
      <c r="DF528" s="14" t="s">
        <v>703</v>
      </c>
      <c r="DG528" s="14">
        <f>INDEX(属性投放!$BK$6:$BK$85,(CT528-2)*20+CX528)</f>
        <v>25</v>
      </c>
      <c r="DH528" s="14">
        <f>SUMIFS(DG$5:DG528,$CR$5:$CR528,"="&amp;$CR528)</f>
        <v>86</v>
      </c>
      <c r="DI528" s="14" t="s">
        <v>704</v>
      </c>
      <c r="DJ528" s="14">
        <f>INDEX(属性投放!$BL$6:$BL$85,(CT528-2)*20+CX528)</f>
        <v>500</v>
      </c>
      <c r="DK528" s="14">
        <f>SUMIFS(DJ$5:DJ528,$CR$5:$CR528,"="&amp;$CR528)</f>
        <v>1700</v>
      </c>
      <c r="DP528" s="14">
        <f t="shared" si="871"/>
        <v>1102030</v>
      </c>
      <c r="DQ528" s="14" t="str">
        <f t="shared" si="872"/>
        <v>燕青4突</v>
      </c>
      <c r="DR528" s="14">
        <f t="shared" si="873"/>
        <v>6</v>
      </c>
      <c r="DS528" s="14">
        <f t="shared" si="874"/>
        <v>6</v>
      </c>
      <c r="DT528" s="14">
        <f t="shared" si="875"/>
        <v>5</v>
      </c>
      <c r="DU528" s="14">
        <f t="shared" si="876"/>
        <v>3</v>
      </c>
      <c r="DV528" s="14">
        <f t="shared" si="877"/>
        <v>4</v>
      </c>
      <c r="DW528" s="14">
        <f t="shared" si="878"/>
        <v>24</v>
      </c>
      <c r="DX528" s="14">
        <f>INDEX(属性投放!$AW$6:$AW$85,(卡牌属性!DU528-2)*20+卡牌属性!DV528)</f>
        <v>10</v>
      </c>
      <c r="DY528" s="14">
        <f>INDEX(属性投放!BP$6:BP$85,卡牌属性!$DW528)</f>
        <v>90</v>
      </c>
      <c r="DZ528" s="14">
        <f>INDEX(属性投放!BQ$6:BQ$85,卡牌属性!$DW528)</f>
        <v>45</v>
      </c>
      <c r="EA528" s="14">
        <f>INDEX(属性投放!BR$6:BR$85,卡牌属性!$DW528)</f>
        <v>900</v>
      </c>
      <c r="EB528" s="14">
        <f t="shared" si="904"/>
        <v>635</v>
      </c>
      <c r="EC528" s="14">
        <f t="shared" si="905"/>
        <v>753</v>
      </c>
      <c r="ED528" s="14">
        <f t="shared" si="906"/>
        <v>847</v>
      </c>
      <c r="EE528" s="14">
        <f t="shared" si="907"/>
        <v>847</v>
      </c>
      <c r="EF528" s="14">
        <f t="shared" si="908"/>
        <v>965</v>
      </c>
      <c r="EG528" s="14">
        <f t="shared" si="909"/>
        <v>254</v>
      </c>
      <c r="EH528" s="14">
        <f t="shared" si="910"/>
        <v>303</v>
      </c>
      <c r="EI528" s="14">
        <f t="shared" si="911"/>
        <v>303</v>
      </c>
      <c r="EJ528" s="14">
        <f t="shared" si="912"/>
        <v>332</v>
      </c>
      <c r="EK528" s="14">
        <f t="shared" si="913"/>
        <v>361</v>
      </c>
      <c r="EL528" s="14">
        <f t="shared" si="914"/>
        <v>4270</v>
      </c>
      <c r="EM528" s="14">
        <f t="shared" si="915"/>
        <v>5050</v>
      </c>
      <c r="EN528" s="14">
        <f t="shared" si="916"/>
        <v>5050</v>
      </c>
      <c r="EO528" s="14">
        <f t="shared" si="917"/>
        <v>6030</v>
      </c>
      <c r="EP528" s="14">
        <f t="shared" si="918"/>
        <v>6720</v>
      </c>
      <c r="EQ528" s="14">
        <f>INDEX(属性偏向!$T$4:$T$243,(卡牌属性!$DR528-1+EQ$3)*20+卡牌属性!$DV528)</f>
        <v>13</v>
      </c>
      <c r="ER528" s="14">
        <f>INDEX(属性偏向!$T$4:$T$243,(卡牌属性!$DR528-1+ER$3)*20+卡牌属性!$DV528)</f>
        <v>20</v>
      </c>
      <c r="ES528" s="14">
        <f>INDEX(属性偏向!$T$4:$T$243,(卡牌属性!$DR528-1+ES$3)*20+卡牌属性!$DV528)</f>
        <v>22</v>
      </c>
      <c r="ET528" s="14">
        <f>INDEX(属性偏向!$T$4:$T$243,(卡牌属性!$DR528-1+ET$3)*20+卡牌属性!$DV528)</f>
        <v>22</v>
      </c>
      <c r="EU528" s="14">
        <f>INDEX(属性偏向!$T$4:$T$243,(卡牌属性!$DR528-1+EU$3)*20+卡牌属性!$DV528)</f>
        <v>25</v>
      </c>
      <c r="EV528" s="14">
        <f>INDEX(属性偏向!$U$4:$U$243,(卡牌属性!$DS528-1+EV$3)*20+卡牌属性!$DV528)</f>
        <v>7</v>
      </c>
      <c r="EW528" s="14">
        <f>INDEX(属性偏向!$U$4:$U$243,(卡牌属性!$DS528-1+EW$3)*20+卡牌属性!$DV528)</f>
        <v>10</v>
      </c>
      <c r="EX528" s="14">
        <f>INDEX(属性偏向!$U$4:$U$243,(卡牌属性!$DS528-1+EX$3)*20+卡牌属性!$DV528)</f>
        <v>10</v>
      </c>
      <c r="EY528" s="14">
        <f>INDEX(属性偏向!$U$4:$U$243,(卡牌属性!$DS528-1+EY$3)*20+卡牌属性!$DV528)</f>
        <v>11</v>
      </c>
      <c r="EZ528" s="14">
        <f>INDEX(属性偏向!$U$4:$U$243,(卡牌属性!$DS528-1+EZ$3)*20+卡牌属性!$DV528)</f>
        <v>13</v>
      </c>
      <c r="FA528" s="14">
        <f>INDEX(属性偏向!$V$4:$V$243,(卡牌属性!$DT528-1+FA$3)*20+卡牌属性!$DV528)</f>
        <v>120</v>
      </c>
      <c r="FB528" s="14">
        <f>INDEX(属性偏向!$V$4:$V$243,(卡牌属性!$DT528-1+FB$3)*20+卡牌属性!$DV528)</f>
        <v>130</v>
      </c>
      <c r="FC528" s="14">
        <f>INDEX(属性偏向!$V$4:$V$243,(卡牌属性!$DT528-1+FC$3)*20+卡牌属性!$DV528)</f>
        <v>130</v>
      </c>
      <c r="FD528" s="14">
        <f>INDEX(属性偏向!$V$4:$V$243,(卡牌属性!$DT528-1+FD$3)*20+卡牌属性!$DV528)</f>
        <v>200</v>
      </c>
      <c r="FE528" s="14">
        <f>INDEX(属性偏向!$V$4:$V$243,(卡牌属性!$DT528-1+FE$3)*20+卡牌属性!$DV528)</f>
        <v>220</v>
      </c>
      <c r="FF528" s="14">
        <f>INDEX(属性投放!$BP$6:$BP$85,(卡牌属性!$DU528-2)*20+卡牌属性!$DV528)</f>
        <v>90</v>
      </c>
      <c r="FG528" s="14">
        <f>INDEX(属性投放!$BP$6:$BP$85,(卡牌属性!$DU528-2)*20+卡牌属性!$DV528)</f>
        <v>90</v>
      </c>
      <c r="FH528" s="14">
        <f>INDEX(属性投放!$BP$6:$BP$85,(卡牌属性!$DU528-2)*20+卡牌属性!$DV528)</f>
        <v>90</v>
      </c>
      <c r="FI528" s="14">
        <f>INDEX(属性投放!$BP$6:$BP$85,(卡牌属性!$DU528-2)*20+卡牌属性!$DV528)</f>
        <v>90</v>
      </c>
      <c r="FJ528" s="14">
        <f>INDEX(属性投放!$BP$6:$BP$85,(卡牌属性!$DU528-2)*20+卡牌属性!$DV528)</f>
        <v>90</v>
      </c>
      <c r="FK528" s="14">
        <f>INDEX(属性投放!$BQ$6:$BQ$85,(卡牌属性!$DU528-2)*20+卡牌属性!$DV528)</f>
        <v>45</v>
      </c>
      <c r="FL528" s="14">
        <f>INDEX(属性投放!$BQ$6:$BQ$85,(卡牌属性!$DU528-2)*20+卡牌属性!$DV528)</f>
        <v>45</v>
      </c>
      <c r="FM528" s="14">
        <f>INDEX(属性投放!$BQ$6:$BQ$85,(卡牌属性!$DU528-2)*20+卡牌属性!$DV528)</f>
        <v>45</v>
      </c>
      <c r="FN528" s="14">
        <f>INDEX(属性投放!$BQ$6:$BQ$85,(卡牌属性!$DU528-2)*20+卡牌属性!$DV528)</f>
        <v>45</v>
      </c>
      <c r="FO528" s="14">
        <f>INDEX(属性投放!$BQ$6:$BQ$85,(卡牌属性!$DU528-2)*20+卡牌属性!$DV528)</f>
        <v>45</v>
      </c>
      <c r="FP528" s="14">
        <f>INDEX(属性投放!$BR$6:$BR$85,(卡牌属性!$DU528-2)*20+卡牌属性!$DV528)</f>
        <v>900</v>
      </c>
      <c r="FQ528" s="14">
        <f>INDEX(属性投放!$BR$6:$BR$85,(卡牌属性!$DU528-2)*20+卡牌属性!$DV528)</f>
        <v>900</v>
      </c>
      <c r="FR528" s="14">
        <f>INDEX(属性投放!$BR$6:$BR$85,(卡牌属性!$DU528-2)*20+卡牌属性!$DV528)</f>
        <v>900</v>
      </c>
      <c r="FS528" s="14">
        <f>INDEX(属性投放!$BR$6:$BR$85,(卡牌属性!$DU528-2)*20+卡牌属性!$DV528)</f>
        <v>900</v>
      </c>
      <c r="FT528" s="14">
        <f>INDEX(属性投放!$BR$6:$BR$85,(卡牌属性!$DU528-2)*20+卡牌属性!$DV528)</f>
        <v>900</v>
      </c>
    </row>
    <row r="529" spans="31:176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94"/>
        <v>27</v>
      </c>
      <c r="BW529" s="14">
        <f t="shared" si="895"/>
        <v>3</v>
      </c>
      <c r="BX529" s="14">
        <f t="shared" si="896"/>
        <v>1102030</v>
      </c>
      <c r="BY529" s="14" t="str">
        <f t="shared" si="897"/>
        <v>燕青5突</v>
      </c>
      <c r="BZ529" s="25" t="s">
        <v>162</v>
      </c>
      <c r="CA529" s="14">
        <v>87</v>
      </c>
      <c r="CB529" s="14">
        <f t="shared" si="898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674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674</v>
      </c>
      <c r="CN529" s="14">
        <f>INDEX(属性投放!$BD$6:$BD$85,(BW529-2)*20+CB529)</f>
        <v>120</v>
      </c>
      <c r="CQ529" s="13">
        <v>525</v>
      </c>
      <c r="CR529" s="13">
        <f t="shared" si="900"/>
        <v>11</v>
      </c>
      <c r="CS529" s="13">
        <f t="shared" si="901"/>
        <v>5</v>
      </c>
      <c r="CT529" s="14">
        <f t="shared" si="902"/>
        <v>4</v>
      </c>
      <c r="CU529" s="14">
        <f t="shared" si="903"/>
        <v>1102011</v>
      </c>
      <c r="CV529" s="14" t="str">
        <f>INDEX($O$6:$O$36,CR529)&amp;"-"&amp;INDEX(属性投放!$AB$7:$AB$36,CX529)&amp;"-魂火-"&amp;CZ529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701</v>
      </c>
      <c r="CZ529" s="14">
        <f>INDEX(属性投放!$AM$7:$AM$58,CS529)</f>
        <v>2</v>
      </c>
      <c r="DA529" s="14">
        <f t="shared" si="899"/>
        <v>5</v>
      </c>
      <c r="DB529" s="14">
        <f>INDEX(属性投放!$AN$7:$AN$58,DA529)</f>
        <v>25</v>
      </c>
      <c r="DC529" s="14" t="s">
        <v>702</v>
      </c>
      <c r="DD529" s="14">
        <f>INDEX(属性投放!$BJ$6:$BJ$85,(CT529-2)*20+CX529)</f>
        <v>50</v>
      </c>
      <c r="DE529" s="14">
        <f>SUMIFS(DD$5:DD529,$CR$5:$CR529,"="&amp;$CR529)</f>
        <v>220</v>
      </c>
      <c r="DF529" s="14" t="s">
        <v>703</v>
      </c>
      <c r="DG529" s="14">
        <f>INDEX(属性投放!$BK$6:$BK$85,(CT529-2)*20+CX529)</f>
        <v>25</v>
      </c>
      <c r="DH529" s="14">
        <f>SUMIFS(DG$5:DG529,$CR$5:$CR529,"="&amp;$CR529)</f>
        <v>111</v>
      </c>
      <c r="DI529" s="14" t="s">
        <v>704</v>
      </c>
      <c r="DJ529" s="14">
        <f>INDEX(属性投放!$BL$6:$BL$85,(CT529-2)*20+CX529)</f>
        <v>500</v>
      </c>
      <c r="DK529" s="14">
        <f>SUMIFS(DJ$5:DJ529,$CR$5:$CR529,"="&amp;$CR529)</f>
        <v>2200</v>
      </c>
      <c r="DP529" s="14">
        <f t="shared" si="871"/>
        <v>1102030</v>
      </c>
      <c r="DQ529" s="14" t="str">
        <f t="shared" si="872"/>
        <v>燕青5突</v>
      </c>
      <c r="DR529" s="14">
        <f t="shared" si="873"/>
        <v>6</v>
      </c>
      <c r="DS529" s="14">
        <f t="shared" si="874"/>
        <v>6</v>
      </c>
      <c r="DT529" s="14">
        <f t="shared" si="875"/>
        <v>5</v>
      </c>
      <c r="DU529" s="14">
        <f t="shared" si="876"/>
        <v>3</v>
      </c>
      <c r="DV529" s="14">
        <f t="shared" si="877"/>
        <v>5</v>
      </c>
      <c r="DW529" s="14">
        <f t="shared" si="878"/>
        <v>25</v>
      </c>
      <c r="DX529" s="14">
        <f>INDEX(属性投放!$AW$6:$AW$85,(卡牌属性!DU529-2)*20+卡牌属性!DV529)</f>
        <v>7</v>
      </c>
      <c r="DY529" s="14">
        <f>INDEX(属性投放!BP$6:BP$85,卡牌属性!$DW529)</f>
        <v>115</v>
      </c>
      <c r="DZ529" s="14">
        <f>INDEX(属性投放!BQ$6:BQ$85,卡牌属性!$DW529)</f>
        <v>58</v>
      </c>
      <c r="EA529" s="14">
        <f>INDEX(属性投放!BR$6:BR$85,卡牌属性!$DW529)</f>
        <v>1150</v>
      </c>
      <c r="EB529" s="14">
        <f t="shared" si="904"/>
        <v>855</v>
      </c>
      <c r="EC529" s="14">
        <f t="shared" si="905"/>
        <v>1043</v>
      </c>
      <c r="ED529" s="14">
        <f t="shared" si="906"/>
        <v>1157</v>
      </c>
      <c r="EE529" s="14">
        <f t="shared" si="907"/>
        <v>1157</v>
      </c>
      <c r="EF529" s="14">
        <f t="shared" si="908"/>
        <v>1305</v>
      </c>
      <c r="EG529" s="14">
        <f t="shared" si="909"/>
        <v>369</v>
      </c>
      <c r="EH529" s="14">
        <f t="shared" si="910"/>
        <v>448</v>
      </c>
      <c r="EI529" s="14">
        <f t="shared" si="911"/>
        <v>448</v>
      </c>
      <c r="EJ529" s="14">
        <f t="shared" si="912"/>
        <v>487</v>
      </c>
      <c r="EK529" s="14">
        <f t="shared" si="913"/>
        <v>536</v>
      </c>
      <c r="EL529" s="14">
        <f t="shared" si="914"/>
        <v>6370</v>
      </c>
      <c r="EM529" s="14">
        <f t="shared" si="915"/>
        <v>7250</v>
      </c>
      <c r="EN529" s="14">
        <f t="shared" si="916"/>
        <v>7250</v>
      </c>
      <c r="EO529" s="14">
        <f t="shared" si="917"/>
        <v>8930</v>
      </c>
      <c r="EP529" s="14">
        <f t="shared" si="918"/>
        <v>9820</v>
      </c>
      <c r="EQ529" s="14">
        <f>INDEX(属性偏向!$T$4:$T$243,(卡牌属性!$DR529-1+EQ$3)*20+卡牌属性!$DV529)</f>
        <v>13</v>
      </c>
      <c r="ER529" s="14">
        <f>INDEX(属性偏向!$T$4:$T$243,(卡牌属性!$DR529-1+ER$3)*20+卡牌属性!$DV529)</f>
        <v>20</v>
      </c>
      <c r="ES529" s="14">
        <f>INDEX(属性偏向!$T$4:$T$243,(卡牌属性!$DR529-1+ES$3)*20+卡牌属性!$DV529)</f>
        <v>22</v>
      </c>
      <c r="ET529" s="14">
        <f>INDEX(属性偏向!$T$4:$T$243,(卡牌属性!$DR529-1+ET$3)*20+卡牌属性!$DV529)</f>
        <v>22</v>
      </c>
      <c r="EU529" s="14">
        <f>INDEX(属性偏向!$T$4:$T$243,(卡牌属性!$DR529-1+EU$3)*20+卡牌属性!$DV529)</f>
        <v>25</v>
      </c>
      <c r="EV529" s="14">
        <f>INDEX(属性偏向!$U$4:$U$243,(卡牌属性!$DS529-1+EV$3)*20+卡牌属性!$DV529)</f>
        <v>7</v>
      </c>
      <c r="EW529" s="14">
        <f>INDEX(属性偏向!$U$4:$U$243,(卡牌属性!$DS529-1+EW$3)*20+卡牌属性!$DV529)</f>
        <v>10</v>
      </c>
      <c r="EX529" s="14">
        <f>INDEX(属性偏向!$U$4:$U$243,(卡牌属性!$DS529-1+EX$3)*20+卡牌属性!$DV529)</f>
        <v>10</v>
      </c>
      <c r="EY529" s="14">
        <f>INDEX(属性偏向!$U$4:$U$243,(卡牌属性!$DS529-1+EY$3)*20+卡牌属性!$DV529)</f>
        <v>11</v>
      </c>
      <c r="EZ529" s="14">
        <f>INDEX(属性偏向!$U$4:$U$243,(卡牌属性!$DS529-1+EZ$3)*20+卡牌属性!$DV529)</f>
        <v>13</v>
      </c>
      <c r="FA529" s="14">
        <f>INDEX(属性偏向!$V$4:$V$243,(卡牌属性!$DT529-1+FA$3)*20+卡牌属性!$DV529)</f>
        <v>120</v>
      </c>
      <c r="FB529" s="14">
        <f>INDEX(属性偏向!$V$4:$V$243,(卡牌属性!$DT529-1+FB$3)*20+卡牌属性!$DV529)</f>
        <v>130</v>
      </c>
      <c r="FC529" s="14">
        <f>INDEX(属性偏向!$V$4:$V$243,(卡牌属性!$DT529-1+FC$3)*20+卡牌属性!$DV529)</f>
        <v>130</v>
      </c>
      <c r="FD529" s="14">
        <f>INDEX(属性偏向!$V$4:$V$243,(卡牌属性!$DT529-1+FD$3)*20+卡牌属性!$DV529)</f>
        <v>200</v>
      </c>
      <c r="FE529" s="14">
        <f>INDEX(属性偏向!$V$4:$V$243,(卡牌属性!$DT529-1+FE$3)*20+卡牌属性!$DV529)</f>
        <v>220</v>
      </c>
      <c r="FF529" s="14">
        <f>INDEX(属性投放!$BP$6:$BP$85,(卡牌属性!$DU529-2)*20+卡牌属性!$DV529)</f>
        <v>115</v>
      </c>
      <c r="FG529" s="14">
        <f>INDEX(属性投放!$BP$6:$BP$85,(卡牌属性!$DU529-2)*20+卡牌属性!$DV529)</f>
        <v>115</v>
      </c>
      <c r="FH529" s="14">
        <f>INDEX(属性投放!$BP$6:$BP$85,(卡牌属性!$DU529-2)*20+卡牌属性!$DV529)</f>
        <v>115</v>
      </c>
      <c r="FI529" s="14">
        <f>INDEX(属性投放!$BP$6:$BP$85,(卡牌属性!$DU529-2)*20+卡牌属性!$DV529)</f>
        <v>115</v>
      </c>
      <c r="FJ529" s="14">
        <f>INDEX(属性投放!$BP$6:$BP$85,(卡牌属性!$DU529-2)*20+卡牌属性!$DV529)</f>
        <v>115</v>
      </c>
      <c r="FK529" s="14">
        <f>INDEX(属性投放!$BQ$6:$BQ$85,(卡牌属性!$DU529-2)*20+卡牌属性!$DV529)</f>
        <v>58</v>
      </c>
      <c r="FL529" s="14">
        <f>INDEX(属性投放!$BQ$6:$BQ$85,(卡牌属性!$DU529-2)*20+卡牌属性!$DV529)</f>
        <v>58</v>
      </c>
      <c r="FM529" s="14">
        <f>INDEX(属性投放!$BQ$6:$BQ$85,(卡牌属性!$DU529-2)*20+卡牌属性!$DV529)</f>
        <v>58</v>
      </c>
      <c r="FN529" s="14">
        <f>INDEX(属性投放!$BQ$6:$BQ$85,(卡牌属性!$DU529-2)*20+卡牌属性!$DV529)</f>
        <v>58</v>
      </c>
      <c r="FO529" s="14">
        <f>INDEX(属性投放!$BQ$6:$BQ$85,(卡牌属性!$DU529-2)*20+卡牌属性!$DV529)</f>
        <v>58</v>
      </c>
      <c r="FP529" s="14">
        <f>INDEX(属性投放!$BR$6:$BR$85,(卡牌属性!$DU529-2)*20+卡牌属性!$DV529)</f>
        <v>1150</v>
      </c>
      <c r="FQ529" s="14">
        <f>INDEX(属性投放!$BR$6:$BR$85,(卡牌属性!$DU529-2)*20+卡牌属性!$DV529)</f>
        <v>1150</v>
      </c>
      <c r="FR529" s="14">
        <f>INDEX(属性投放!$BR$6:$BR$85,(卡牌属性!$DU529-2)*20+卡牌属性!$DV529)</f>
        <v>1150</v>
      </c>
      <c r="FS529" s="14">
        <f>INDEX(属性投放!$BR$6:$BR$85,(卡牌属性!$DU529-2)*20+卡牌属性!$DV529)</f>
        <v>1150</v>
      </c>
      <c r="FT529" s="14">
        <f>INDEX(属性投放!$BR$6:$BR$85,(卡牌属性!$DU529-2)*20+卡牌属性!$DV529)</f>
        <v>1150</v>
      </c>
    </row>
    <row r="530" spans="31:176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94"/>
        <v>27</v>
      </c>
      <c r="BW530" s="14">
        <f t="shared" si="895"/>
        <v>3</v>
      </c>
      <c r="BX530" s="14">
        <f t="shared" si="896"/>
        <v>1102030</v>
      </c>
      <c r="BY530" s="14" t="str">
        <f t="shared" si="897"/>
        <v>燕青6突</v>
      </c>
      <c r="BZ530" s="25" t="s">
        <v>162</v>
      </c>
      <c r="CA530" s="14">
        <v>88</v>
      </c>
      <c r="CB530" s="14">
        <f t="shared" si="898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674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674</v>
      </c>
      <c r="CN530" s="14">
        <f>INDEX(属性投放!$BD$6:$BD$85,(BW530-2)*20+CB530)</f>
        <v>120</v>
      </c>
      <c r="CQ530" s="13">
        <v>526</v>
      </c>
      <c r="CR530" s="13">
        <f t="shared" si="900"/>
        <v>11</v>
      </c>
      <c r="CS530" s="13">
        <f t="shared" si="901"/>
        <v>6</v>
      </c>
      <c r="CT530" s="14">
        <f t="shared" si="902"/>
        <v>4</v>
      </c>
      <c r="CU530" s="14">
        <f t="shared" si="903"/>
        <v>1102011</v>
      </c>
      <c r="CV530" s="14" t="str">
        <f>INDEX($O$6:$O$36,CR530)&amp;"-"&amp;INDEX(属性投放!$AB$7:$AB$36,CX530)&amp;"-魂火-"&amp;CZ530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701</v>
      </c>
      <c r="CZ530" s="14">
        <f>INDEX(属性投放!$AM$7:$AM$58,CS530)</f>
        <v>1</v>
      </c>
      <c r="DA530" s="14">
        <f t="shared" si="899"/>
        <v>6</v>
      </c>
      <c r="DB530" s="14">
        <f>INDEX(属性投放!$AN$7:$AN$58,DA530)</f>
        <v>30</v>
      </c>
      <c r="DC530" s="14" t="s">
        <v>702</v>
      </c>
      <c r="DD530" s="14">
        <f>INDEX(属性投放!$BJ$6:$BJ$85,(CT530-2)*20+CX530)</f>
        <v>65</v>
      </c>
      <c r="DE530" s="14">
        <f>SUMIFS(DD$5:DD530,$CR$5:$CR530,"="&amp;$CR530)</f>
        <v>285</v>
      </c>
      <c r="DF530" s="14" t="s">
        <v>703</v>
      </c>
      <c r="DG530" s="14">
        <f>INDEX(属性投放!$BK$6:$BK$85,(CT530-2)*20+CX530)</f>
        <v>33</v>
      </c>
      <c r="DH530" s="14">
        <f>SUMIFS(DG$5:DG530,$CR$5:$CR530,"="&amp;$CR530)</f>
        <v>144</v>
      </c>
      <c r="DI530" s="14" t="s">
        <v>704</v>
      </c>
      <c r="DJ530" s="14">
        <f>INDEX(属性投放!$BL$6:$BL$85,(CT530-2)*20+CX530)</f>
        <v>650</v>
      </c>
      <c r="DK530" s="14">
        <f>SUMIFS(DJ$5:DJ530,$CR$5:$CR530,"="&amp;$CR530)</f>
        <v>2850</v>
      </c>
      <c r="DP530" s="14">
        <f t="shared" si="871"/>
        <v>1102030</v>
      </c>
      <c r="DQ530" s="14" t="str">
        <f t="shared" si="872"/>
        <v>燕青6突</v>
      </c>
      <c r="DR530" s="14">
        <f t="shared" si="873"/>
        <v>6</v>
      </c>
      <c r="DS530" s="14">
        <f t="shared" si="874"/>
        <v>6</v>
      </c>
      <c r="DT530" s="14">
        <f t="shared" si="875"/>
        <v>5</v>
      </c>
      <c r="DU530" s="14">
        <f t="shared" si="876"/>
        <v>3</v>
      </c>
      <c r="DV530" s="14">
        <f t="shared" si="877"/>
        <v>6</v>
      </c>
      <c r="DW530" s="14">
        <f t="shared" si="878"/>
        <v>26</v>
      </c>
      <c r="DX530" s="14">
        <f>INDEX(属性投放!$AW$6:$AW$85,(卡牌属性!DU530-2)*20+卡牌属性!DV530)</f>
        <v>5</v>
      </c>
      <c r="DY530" s="14">
        <f>INDEX(属性投放!BP$6:BP$85,卡牌属性!$DW530)</f>
        <v>135</v>
      </c>
      <c r="DZ530" s="14">
        <f>INDEX(属性投放!BQ$6:BQ$85,卡牌属性!$DW530)</f>
        <v>68</v>
      </c>
      <c r="EA530" s="14">
        <f>INDEX(属性投放!BR$6:BR$85,卡牌属性!$DW530)</f>
        <v>1350</v>
      </c>
      <c r="EB530" s="14">
        <f t="shared" si="904"/>
        <v>1061</v>
      </c>
      <c r="EC530" s="14">
        <f t="shared" si="905"/>
        <v>1298</v>
      </c>
      <c r="ED530" s="14">
        <f t="shared" si="906"/>
        <v>1426</v>
      </c>
      <c r="EE530" s="14">
        <f t="shared" si="907"/>
        <v>1426</v>
      </c>
      <c r="EF530" s="14">
        <f t="shared" si="908"/>
        <v>1595</v>
      </c>
      <c r="EG530" s="14">
        <f t="shared" si="909"/>
        <v>476</v>
      </c>
      <c r="EH530" s="14">
        <f t="shared" si="910"/>
        <v>576</v>
      </c>
      <c r="EI530" s="14">
        <f t="shared" si="911"/>
        <v>576</v>
      </c>
      <c r="EJ530" s="14">
        <f t="shared" si="912"/>
        <v>622</v>
      </c>
      <c r="EK530" s="14">
        <f t="shared" si="913"/>
        <v>685</v>
      </c>
      <c r="EL530" s="14">
        <f t="shared" si="914"/>
        <v>8360</v>
      </c>
      <c r="EM530" s="14">
        <f t="shared" si="915"/>
        <v>9310</v>
      </c>
      <c r="EN530" s="14">
        <f t="shared" si="916"/>
        <v>9310</v>
      </c>
      <c r="EO530" s="14">
        <f t="shared" si="917"/>
        <v>11480</v>
      </c>
      <c r="EP530" s="14">
        <f t="shared" si="918"/>
        <v>12510</v>
      </c>
      <c r="EQ530" s="14">
        <f>INDEX(属性偏向!$T$4:$T$243,(卡牌属性!$DR530-1+EQ$3)*20+卡牌属性!$DV530)</f>
        <v>13</v>
      </c>
      <c r="ER530" s="14">
        <f>INDEX(属性偏向!$T$4:$T$243,(卡牌属性!$DR530-1+ER$3)*20+卡牌属性!$DV530)</f>
        <v>20</v>
      </c>
      <c r="ES530" s="14">
        <f>INDEX(属性偏向!$T$4:$T$243,(卡牌属性!$DR530-1+ES$3)*20+卡牌属性!$DV530)</f>
        <v>22</v>
      </c>
      <c r="ET530" s="14">
        <f>INDEX(属性偏向!$T$4:$T$243,(卡牌属性!$DR530-1+ET$3)*20+卡牌属性!$DV530)</f>
        <v>22</v>
      </c>
      <c r="EU530" s="14">
        <f>INDEX(属性偏向!$T$4:$T$243,(卡牌属性!$DR530-1+EU$3)*20+卡牌属性!$DV530)</f>
        <v>25</v>
      </c>
      <c r="EV530" s="14">
        <f>INDEX(属性偏向!$U$4:$U$243,(卡牌属性!$DS530-1+EV$3)*20+卡牌属性!$DV530)</f>
        <v>7</v>
      </c>
      <c r="EW530" s="14">
        <f>INDEX(属性偏向!$U$4:$U$243,(卡牌属性!$DS530-1+EW$3)*20+卡牌属性!$DV530)</f>
        <v>10</v>
      </c>
      <c r="EX530" s="14">
        <f>INDEX(属性偏向!$U$4:$U$243,(卡牌属性!$DS530-1+EX$3)*20+卡牌属性!$DV530)</f>
        <v>10</v>
      </c>
      <c r="EY530" s="14">
        <f>INDEX(属性偏向!$U$4:$U$243,(卡牌属性!$DS530-1+EY$3)*20+卡牌属性!$DV530)</f>
        <v>11</v>
      </c>
      <c r="EZ530" s="14">
        <f>INDEX(属性偏向!$U$4:$U$243,(卡牌属性!$DS530-1+EZ$3)*20+卡牌属性!$DV530)</f>
        <v>13</v>
      </c>
      <c r="FA530" s="14">
        <f>INDEX(属性偏向!$V$4:$V$243,(卡牌属性!$DT530-1+FA$3)*20+卡牌属性!$DV530)</f>
        <v>120</v>
      </c>
      <c r="FB530" s="14">
        <f>INDEX(属性偏向!$V$4:$V$243,(卡牌属性!$DT530-1+FB$3)*20+卡牌属性!$DV530)</f>
        <v>130</v>
      </c>
      <c r="FC530" s="14">
        <f>INDEX(属性偏向!$V$4:$V$243,(卡牌属性!$DT530-1+FC$3)*20+卡牌属性!$DV530)</f>
        <v>130</v>
      </c>
      <c r="FD530" s="14">
        <f>INDEX(属性偏向!$V$4:$V$243,(卡牌属性!$DT530-1+FD$3)*20+卡牌属性!$DV530)</f>
        <v>200</v>
      </c>
      <c r="FE530" s="14">
        <f>INDEX(属性偏向!$V$4:$V$243,(卡牌属性!$DT530-1+FE$3)*20+卡牌属性!$DV530)</f>
        <v>220</v>
      </c>
      <c r="FF530" s="14">
        <f>INDEX(属性投放!$BP$6:$BP$85,(卡牌属性!$DU530-2)*20+卡牌属性!$DV530)</f>
        <v>135</v>
      </c>
      <c r="FG530" s="14">
        <f>INDEX(属性投放!$BP$6:$BP$85,(卡牌属性!$DU530-2)*20+卡牌属性!$DV530)</f>
        <v>135</v>
      </c>
      <c r="FH530" s="14">
        <f>INDEX(属性投放!$BP$6:$BP$85,(卡牌属性!$DU530-2)*20+卡牌属性!$DV530)</f>
        <v>135</v>
      </c>
      <c r="FI530" s="14">
        <f>INDEX(属性投放!$BP$6:$BP$85,(卡牌属性!$DU530-2)*20+卡牌属性!$DV530)</f>
        <v>135</v>
      </c>
      <c r="FJ530" s="14">
        <f>INDEX(属性投放!$BP$6:$BP$85,(卡牌属性!$DU530-2)*20+卡牌属性!$DV530)</f>
        <v>135</v>
      </c>
      <c r="FK530" s="14">
        <f>INDEX(属性投放!$BQ$6:$BQ$85,(卡牌属性!$DU530-2)*20+卡牌属性!$DV530)</f>
        <v>68</v>
      </c>
      <c r="FL530" s="14">
        <f>INDEX(属性投放!$BQ$6:$BQ$85,(卡牌属性!$DU530-2)*20+卡牌属性!$DV530)</f>
        <v>68</v>
      </c>
      <c r="FM530" s="14">
        <f>INDEX(属性投放!$BQ$6:$BQ$85,(卡牌属性!$DU530-2)*20+卡牌属性!$DV530)</f>
        <v>68</v>
      </c>
      <c r="FN530" s="14">
        <f>INDEX(属性投放!$BQ$6:$BQ$85,(卡牌属性!$DU530-2)*20+卡牌属性!$DV530)</f>
        <v>68</v>
      </c>
      <c r="FO530" s="14">
        <f>INDEX(属性投放!$BQ$6:$BQ$85,(卡牌属性!$DU530-2)*20+卡牌属性!$DV530)</f>
        <v>68</v>
      </c>
      <c r="FP530" s="14">
        <f>INDEX(属性投放!$BR$6:$BR$85,(卡牌属性!$DU530-2)*20+卡牌属性!$DV530)</f>
        <v>1350</v>
      </c>
      <c r="FQ530" s="14">
        <f>INDEX(属性投放!$BR$6:$BR$85,(卡牌属性!$DU530-2)*20+卡牌属性!$DV530)</f>
        <v>1350</v>
      </c>
      <c r="FR530" s="14">
        <f>INDEX(属性投放!$BR$6:$BR$85,(卡牌属性!$DU530-2)*20+卡牌属性!$DV530)</f>
        <v>1350</v>
      </c>
      <c r="FS530" s="14">
        <f>INDEX(属性投放!$BR$6:$BR$85,(卡牌属性!$DU530-2)*20+卡牌属性!$DV530)</f>
        <v>1350</v>
      </c>
      <c r="FT530" s="14">
        <f>INDEX(属性投放!$BR$6:$BR$85,(卡牌属性!$DU530-2)*20+卡牌属性!$DV530)</f>
        <v>1350</v>
      </c>
    </row>
    <row r="531" spans="31:176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94"/>
        <v>27</v>
      </c>
      <c r="BW531" s="14">
        <f t="shared" si="895"/>
        <v>3</v>
      </c>
      <c r="BX531" s="14">
        <f t="shared" si="896"/>
        <v>1102030</v>
      </c>
      <c r="BY531" s="14" t="str">
        <f t="shared" si="897"/>
        <v>燕青7突</v>
      </c>
      <c r="BZ531" s="25" t="s">
        <v>162</v>
      </c>
      <c r="CA531" s="14">
        <v>89</v>
      </c>
      <c r="CB531" s="14">
        <f t="shared" si="898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674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674</v>
      </c>
      <c r="CN531" s="14">
        <f>INDEX(属性投放!$BD$6:$BD$85,(BW531-2)*20+CB531)</f>
        <v>150</v>
      </c>
      <c r="CQ531" s="13">
        <v>527</v>
      </c>
      <c r="CR531" s="13">
        <f t="shared" si="900"/>
        <v>11</v>
      </c>
      <c r="CS531" s="13">
        <f t="shared" si="901"/>
        <v>7</v>
      </c>
      <c r="CT531" s="14">
        <f t="shared" si="902"/>
        <v>4</v>
      </c>
      <c r="CU531" s="14">
        <f t="shared" si="903"/>
        <v>1102011</v>
      </c>
      <c r="CV531" s="14" t="str">
        <f>INDEX($O$6:$O$36,CR531)&amp;"-"&amp;INDEX(属性投放!$AB$7:$AB$36,CX531)&amp;"-魂火-"&amp;CZ531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701</v>
      </c>
      <c r="CZ531" s="14">
        <f>INDEX(属性投放!$AM$7:$AM$58,CS531)</f>
        <v>2</v>
      </c>
      <c r="DA531" s="14">
        <f t="shared" si="899"/>
        <v>7</v>
      </c>
      <c r="DB531" s="14">
        <f>INDEX(属性投放!$AN$7:$AN$58,DA531)</f>
        <v>35</v>
      </c>
      <c r="DC531" s="14" t="s">
        <v>702</v>
      </c>
      <c r="DD531" s="14">
        <f>INDEX(属性投放!$BJ$6:$BJ$85,(CT531-2)*20+CX531)</f>
        <v>65</v>
      </c>
      <c r="DE531" s="14">
        <f>SUMIFS(DD$5:DD531,$CR$5:$CR531,"="&amp;$CR531)</f>
        <v>350</v>
      </c>
      <c r="DF531" s="14" t="s">
        <v>703</v>
      </c>
      <c r="DG531" s="14">
        <f>INDEX(属性投放!$BK$6:$BK$85,(CT531-2)*20+CX531)</f>
        <v>33</v>
      </c>
      <c r="DH531" s="14">
        <f>SUMIFS(DG$5:DG531,$CR$5:$CR531,"="&amp;$CR531)</f>
        <v>177</v>
      </c>
      <c r="DI531" s="14" t="s">
        <v>704</v>
      </c>
      <c r="DJ531" s="14">
        <f>INDEX(属性投放!$BL$6:$BL$85,(CT531-2)*20+CX531)</f>
        <v>650</v>
      </c>
      <c r="DK531" s="14">
        <f>SUMIFS(DJ$5:DJ531,$CR$5:$CR531,"="&amp;$CR531)</f>
        <v>3500</v>
      </c>
      <c r="DP531" s="14">
        <f t="shared" si="871"/>
        <v>1102030</v>
      </c>
      <c r="DQ531" s="14" t="str">
        <f t="shared" si="872"/>
        <v>燕青7突</v>
      </c>
      <c r="DR531" s="14">
        <f t="shared" si="873"/>
        <v>6</v>
      </c>
      <c r="DS531" s="14">
        <f t="shared" si="874"/>
        <v>6</v>
      </c>
      <c r="DT531" s="14">
        <f t="shared" si="875"/>
        <v>5</v>
      </c>
      <c r="DU531" s="14">
        <f t="shared" si="876"/>
        <v>3</v>
      </c>
      <c r="DV531" s="14">
        <f t="shared" si="877"/>
        <v>7</v>
      </c>
      <c r="DW531" s="14">
        <f t="shared" si="878"/>
        <v>27</v>
      </c>
      <c r="DX531" s="14">
        <f>INDEX(属性投放!$AW$6:$AW$85,(卡牌属性!DU531-2)*20+卡牌属性!DV531)</f>
        <v>5</v>
      </c>
      <c r="DY531" s="14">
        <f>INDEX(属性投放!BP$6:BP$85,卡牌属性!$DW531)</f>
        <v>140</v>
      </c>
      <c r="DZ531" s="14">
        <f>INDEX(属性投放!BQ$6:BQ$85,卡牌属性!$DW531)</f>
        <v>70</v>
      </c>
      <c r="EA531" s="14">
        <f>INDEX(属性投放!BR$6:BR$85,卡牌属性!$DW531)</f>
        <v>1400</v>
      </c>
      <c r="EB531" s="14">
        <f t="shared" si="904"/>
        <v>1261</v>
      </c>
      <c r="EC531" s="14">
        <f t="shared" si="905"/>
        <v>1533</v>
      </c>
      <c r="ED531" s="14">
        <f t="shared" si="906"/>
        <v>1671</v>
      </c>
      <c r="EE531" s="14">
        <f t="shared" si="907"/>
        <v>1671</v>
      </c>
      <c r="EF531" s="14">
        <f t="shared" si="908"/>
        <v>1855</v>
      </c>
      <c r="EG531" s="14">
        <f t="shared" si="909"/>
        <v>579</v>
      </c>
      <c r="EH531" s="14">
        <f t="shared" si="910"/>
        <v>694</v>
      </c>
      <c r="EI531" s="14">
        <f t="shared" si="911"/>
        <v>694</v>
      </c>
      <c r="EJ531" s="14">
        <f t="shared" si="912"/>
        <v>745</v>
      </c>
      <c r="EK531" s="14">
        <f t="shared" si="913"/>
        <v>818</v>
      </c>
      <c r="EL531" s="14">
        <f t="shared" si="914"/>
        <v>10310</v>
      </c>
      <c r="EM531" s="14">
        <f t="shared" si="915"/>
        <v>11310</v>
      </c>
      <c r="EN531" s="14">
        <f t="shared" si="916"/>
        <v>11310</v>
      </c>
      <c r="EO531" s="14">
        <f t="shared" si="917"/>
        <v>13830</v>
      </c>
      <c r="EP531" s="14">
        <f t="shared" si="918"/>
        <v>14960</v>
      </c>
      <c r="EQ531" s="14">
        <f>INDEX(属性偏向!$T$4:$T$243,(卡牌属性!$DR531-1+EQ$3)*20+卡牌属性!$DV531)</f>
        <v>16</v>
      </c>
      <c r="ER531" s="14">
        <f>INDEX(属性偏向!$T$4:$T$243,(卡牌属性!$DR531-1+ER$3)*20+卡牌属性!$DV531)</f>
        <v>25</v>
      </c>
      <c r="ES531" s="14">
        <f>INDEX(属性偏向!$T$4:$T$243,(卡牌属性!$DR531-1+ES$3)*20+卡牌属性!$DV531)</f>
        <v>28</v>
      </c>
      <c r="ET531" s="14">
        <f>INDEX(属性偏向!$T$4:$T$243,(卡牌属性!$DR531-1+ET$3)*20+卡牌属性!$DV531)</f>
        <v>28</v>
      </c>
      <c r="EU531" s="14">
        <f>INDEX(属性偏向!$T$4:$T$243,(卡牌属性!$DR531-1+EU$3)*20+卡牌属性!$DV531)</f>
        <v>30</v>
      </c>
      <c r="EV531" s="14">
        <f>INDEX(属性偏向!$U$4:$U$243,(卡牌属性!$DS531-1+EV$3)*20+卡牌属性!$DV531)</f>
        <v>8</v>
      </c>
      <c r="EW531" s="14">
        <f>INDEX(属性偏向!$U$4:$U$243,(卡牌属性!$DS531-1+EW$3)*20+卡牌属性!$DV531)</f>
        <v>13</v>
      </c>
      <c r="EX531" s="14">
        <f>INDEX(属性偏向!$U$4:$U$243,(卡牌属性!$DS531-1+EX$3)*20+卡牌属性!$DV531)</f>
        <v>13</v>
      </c>
      <c r="EY531" s="14">
        <f>INDEX(属性偏向!$U$4:$U$243,(卡牌属性!$DS531-1+EY$3)*20+卡牌属性!$DV531)</f>
        <v>14</v>
      </c>
      <c r="EZ531" s="14">
        <f>INDEX(属性偏向!$U$4:$U$243,(卡牌属性!$DS531-1+EZ$3)*20+卡牌属性!$DV531)</f>
        <v>15</v>
      </c>
      <c r="FA531" s="14">
        <f>INDEX(属性偏向!$V$4:$V$243,(卡牌属性!$DT531-1+FA$3)*20+卡牌属性!$DV531)</f>
        <v>150</v>
      </c>
      <c r="FB531" s="14">
        <f>INDEX(属性偏向!$V$4:$V$243,(卡牌属性!$DT531-1+FB$3)*20+卡牌属性!$DV531)</f>
        <v>160</v>
      </c>
      <c r="FC531" s="14">
        <f>INDEX(属性偏向!$V$4:$V$243,(卡牌属性!$DT531-1+FC$3)*20+卡牌属性!$DV531)</f>
        <v>160</v>
      </c>
      <c r="FD531" s="14">
        <f>INDEX(属性偏向!$V$4:$V$243,(卡牌属性!$DT531-1+FD$3)*20+卡牌属性!$DV531)</f>
        <v>250</v>
      </c>
      <c r="FE531" s="14">
        <f>INDEX(属性偏向!$V$4:$V$243,(卡牌属性!$DT531-1+FE$3)*20+卡牌属性!$DV531)</f>
        <v>280</v>
      </c>
      <c r="FF531" s="14">
        <f>INDEX(属性投放!$BP$6:$BP$85,(卡牌属性!$DU531-2)*20+卡牌属性!$DV531)</f>
        <v>140</v>
      </c>
      <c r="FG531" s="14">
        <f>INDEX(属性投放!$BP$6:$BP$85,(卡牌属性!$DU531-2)*20+卡牌属性!$DV531)</f>
        <v>140</v>
      </c>
      <c r="FH531" s="14">
        <f>INDEX(属性投放!$BP$6:$BP$85,(卡牌属性!$DU531-2)*20+卡牌属性!$DV531)</f>
        <v>140</v>
      </c>
      <c r="FI531" s="14">
        <f>INDEX(属性投放!$BP$6:$BP$85,(卡牌属性!$DU531-2)*20+卡牌属性!$DV531)</f>
        <v>140</v>
      </c>
      <c r="FJ531" s="14">
        <f>INDEX(属性投放!$BP$6:$BP$85,(卡牌属性!$DU531-2)*20+卡牌属性!$DV531)</f>
        <v>140</v>
      </c>
      <c r="FK531" s="14">
        <f>INDEX(属性投放!$BQ$6:$BQ$85,(卡牌属性!$DU531-2)*20+卡牌属性!$DV531)</f>
        <v>70</v>
      </c>
      <c r="FL531" s="14">
        <f>INDEX(属性投放!$BQ$6:$BQ$85,(卡牌属性!$DU531-2)*20+卡牌属性!$DV531)</f>
        <v>70</v>
      </c>
      <c r="FM531" s="14">
        <f>INDEX(属性投放!$BQ$6:$BQ$85,(卡牌属性!$DU531-2)*20+卡牌属性!$DV531)</f>
        <v>70</v>
      </c>
      <c r="FN531" s="14">
        <f>INDEX(属性投放!$BQ$6:$BQ$85,(卡牌属性!$DU531-2)*20+卡牌属性!$DV531)</f>
        <v>70</v>
      </c>
      <c r="FO531" s="14">
        <f>INDEX(属性投放!$BQ$6:$BQ$85,(卡牌属性!$DU531-2)*20+卡牌属性!$DV531)</f>
        <v>70</v>
      </c>
      <c r="FP531" s="14">
        <f>INDEX(属性投放!$BR$6:$BR$85,(卡牌属性!$DU531-2)*20+卡牌属性!$DV531)</f>
        <v>1400</v>
      </c>
      <c r="FQ531" s="14">
        <f>INDEX(属性投放!$BR$6:$BR$85,(卡牌属性!$DU531-2)*20+卡牌属性!$DV531)</f>
        <v>1400</v>
      </c>
      <c r="FR531" s="14">
        <f>INDEX(属性投放!$BR$6:$BR$85,(卡牌属性!$DU531-2)*20+卡牌属性!$DV531)</f>
        <v>1400</v>
      </c>
      <c r="FS531" s="14">
        <f>INDEX(属性投放!$BR$6:$BR$85,(卡牌属性!$DU531-2)*20+卡牌属性!$DV531)</f>
        <v>1400</v>
      </c>
      <c r="FT531" s="14">
        <f>INDEX(属性投放!$BR$6:$BR$85,(卡牌属性!$DU531-2)*20+卡牌属性!$DV531)</f>
        <v>1400</v>
      </c>
    </row>
    <row r="532" spans="31:176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94"/>
        <v>27</v>
      </c>
      <c r="BW532" s="14">
        <f t="shared" si="895"/>
        <v>3</v>
      </c>
      <c r="BX532" s="14">
        <f t="shared" si="896"/>
        <v>1102030</v>
      </c>
      <c r="BY532" s="14" t="str">
        <f t="shared" si="897"/>
        <v>燕青8突</v>
      </c>
      <c r="BZ532" s="25" t="s">
        <v>162</v>
      </c>
      <c r="CA532" s="14">
        <v>90</v>
      </c>
      <c r="CB532" s="14">
        <f t="shared" si="898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674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674</v>
      </c>
      <c r="CN532" s="14">
        <f>INDEX(属性投放!$BD$6:$BD$85,(BW532-2)*20+CB532)</f>
        <v>150</v>
      </c>
      <c r="CQ532" s="13">
        <v>528</v>
      </c>
      <c r="CR532" s="13">
        <f t="shared" si="900"/>
        <v>11</v>
      </c>
      <c r="CS532" s="13">
        <f t="shared" si="901"/>
        <v>8</v>
      </c>
      <c r="CT532" s="14">
        <f t="shared" si="902"/>
        <v>4</v>
      </c>
      <c r="CU532" s="14">
        <f t="shared" si="903"/>
        <v>1102011</v>
      </c>
      <c r="CV532" s="14" t="str">
        <f>INDEX($O$6:$O$36,CR532)&amp;"-"&amp;INDEX(属性投放!$AB$7:$AB$36,CX532)&amp;"-魂火-"&amp;CZ532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701</v>
      </c>
      <c r="CZ532" s="14">
        <f>INDEX(属性投放!$AM$7:$AM$58,CS532)</f>
        <v>1</v>
      </c>
      <c r="DA532" s="14">
        <f t="shared" si="899"/>
        <v>8</v>
      </c>
      <c r="DB532" s="14">
        <f>INDEX(属性投放!$AN$7:$AN$58,DA532)</f>
        <v>40</v>
      </c>
      <c r="DC532" s="14" t="s">
        <v>702</v>
      </c>
      <c r="DD532" s="14">
        <f>INDEX(属性投放!$BJ$6:$BJ$85,(CT532-2)*20+CX532)</f>
        <v>70</v>
      </c>
      <c r="DE532" s="14">
        <f>SUMIFS(DD$5:DD532,$CR$5:$CR532,"="&amp;$CR532)</f>
        <v>420</v>
      </c>
      <c r="DF532" s="14" t="s">
        <v>703</v>
      </c>
      <c r="DG532" s="14">
        <f>INDEX(属性投放!$BK$6:$BK$85,(CT532-2)*20+CX532)</f>
        <v>35</v>
      </c>
      <c r="DH532" s="14">
        <f>SUMIFS(DG$5:DG532,$CR$5:$CR532,"="&amp;$CR532)</f>
        <v>212</v>
      </c>
      <c r="DI532" s="14" t="s">
        <v>704</v>
      </c>
      <c r="DJ532" s="14">
        <f>INDEX(属性投放!$BL$6:$BL$85,(CT532-2)*20+CX532)</f>
        <v>700</v>
      </c>
      <c r="DK532" s="14">
        <f>SUMIFS(DJ$5:DJ532,$CR$5:$CR532,"="&amp;$CR532)</f>
        <v>4200</v>
      </c>
      <c r="DP532" s="14">
        <f t="shared" si="871"/>
        <v>1102030</v>
      </c>
      <c r="DQ532" s="14" t="str">
        <f t="shared" si="872"/>
        <v>燕青8突</v>
      </c>
      <c r="DR532" s="14">
        <f t="shared" si="873"/>
        <v>6</v>
      </c>
      <c r="DS532" s="14">
        <f t="shared" si="874"/>
        <v>6</v>
      </c>
      <c r="DT532" s="14">
        <f t="shared" si="875"/>
        <v>5</v>
      </c>
      <c r="DU532" s="14">
        <f t="shared" si="876"/>
        <v>3</v>
      </c>
      <c r="DV532" s="14">
        <f t="shared" si="877"/>
        <v>8</v>
      </c>
      <c r="DW532" s="14">
        <f t="shared" si="878"/>
        <v>28</v>
      </c>
      <c r="DX532" s="14">
        <f>INDEX(属性投放!$AW$6:$AW$85,(卡牌属性!DU532-2)*20+卡牌属性!DV532)</f>
        <v>5</v>
      </c>
      <c r="DY532" s="14">
        <f>INDEX(属性投放!BP$6:BP$85,卡牌属性!$DW532)</f>
        <v>150</v>
      </c>
      <c r="DZ532" s="14">
        <f>INDEX(属性投放!BQ$6:BQ$85,卡牌属性!$DW532)</f>
        <v>75</v>
      </c>
      <c r="EA532" s="14">
        <f>INDEX(属性投放!BR$6:BR$85,卡牌属性!$DW532)</f>
        <v>1500</v>
      </c>
      <c r="EB532" s="14">
        <f t="shared" si="904"/>
        <v>1481</v>
      </c>
      <c r="EC532" s="14">
        <f t="shared" si="905"/>
        <v>1798</v>
      </c>
      <c r="ED532" s="14">
        <f t="shared" si="906"/>
        <v>1951</v>
      </c>
      <c r="EE532" s="14">
        <f t="shared" si="907"/>
        <v>1951</v>
      </c>
      <c r="EF532" s="14">
        <f t="shared" si="908"/>
        <v>2145</v>
      </c>
      <c r="EG532" s="14">
        <f t="shared" si="909"/>
        <v>689</v>
      </c>
      <c r="EH532" s="14">
        <f t="shared" si="910"/>
        <v>829</v>
      </c>
      <c r="EI532" s="14">
        <f t="shared" si="911"/>
        <v>829</v>
      </c>
      <c r="EJ532" s="14">
        <f t="shared" si="912"/>
        <v>885</v>
      </c>
      <c r="EK532" s="14">
        <f t="shared" si="913"/>
        <v>963</v>
      </c>
      <c r="EL532" s="14">
        <f t="shared" si="914"/>
        <v>12460</v>
      </c>
      <c r="EM532" s="14">
        <f t="shared" si="915"/>
        <v>13510</v>
      </c>
      <c r="EN532" s="14">
        <f t="shared" si="916"/>
        <v>13510</v>
      </c>
      <c r="EO532" s="14">
        <f t="shared" si="917"/>
        <v>16480</v>
      </c>
      <c r="EP532" s="14">
        <f t="shared" si="918"/>
        <v>17760</v>
      </c>
      <c r="EQ532" s="14">
        <f>INDEX(属性偏向!$T$4:$T$243,(卡牌属性!$DR532-1+EQ$3)*20+卡牌属性!$DV532)</f>
        <v>16</v>
      </c>
      <c r="ER532" s="14">
        <f>INDEX(属性偏向!$T$4:$T$243,(卡牌属性!$DR532-1+ER$3)*20+卡牌属性!$DV532)</f>
        <v>25</v>
      </c>
      <c r="ES532" s="14">
        <f>INDEX(属性偏向!$T$4:$T$243,(卡牌属性!$DR532-1+ES$3)*20+卡牌属性!$DV532)</f>
        <v>28</v>
      </c>
      <c r="ET532" s="14">
        <f>INDEX(属性偏向!$T$4:$T$243,(卡牌属性!$DR532-1+ET$3)*20+卡牌属性!$DV532)</f>
        <v>28</v>
      </c>
      <c r="EU532" s="14">
        <f>INDEX(属性偏向!$T$4:$T$243,(卡牌属性!$DR532-1+EU$3)*20+卡牌属性!$DV532)</f>
        <v>30</v>
      </c>
      <c r="EV532" s="14">
        <f>INDEX(属性偏向!$U$4:$U$243,(卡牌属性!$DS532-1+EV$3)*20+卡牌属性!$DV532)</f>
        <v>8</v>
      </c>
      <c r="EW532" s="14">
        <f>INDEX(属性偏向!$U$4:$U$243,(卡牌属性!$DS532-1+EW$3)*20+卡牌属性!$DV532)</f>
        <v>13</v>
      </c>
      <c r="EX532" s="14">
        <f>INDEX(属性偏向!$U$4:$U$243,(卡牌属性!$DS532-1+EX$3)*20+卡牌属性!$DV532)</f>
        <v>13</v>
      </c>
      <c r="EY532" s="14">
        <f>INDEX(属性偏向!$U$4:$U$243,(卡牌属性!$DS532-1+EY$3)*20+卡牌属性!$DV532)</f>
        <v>14</v>
      </c>
      <c r="EZ532" s="14">
        <f>INDEX(属性偏向!$U$4:$U$243,(卡牌属性!$DS532-1+EZ$3)*20+卡牌属性!$DV532)</f>
        <v>15</v>
      </c>
      <c r="FA532" s="14">
        <f>INDEX(属性偏向!$V$4:$V$243,(卡牌属性!$DT532-1+FA$3)*20+卡牌属性!$DV532)</f>
        <v>150</v>
      </c>
      <c r="FB532" s="14">
        <f>INDEX(属性偏向!$V$4:$V$243,(卡牌属性!$DT532-1+FB$3)*20+卡牌属性!$DV532)</f>
        <v>160</v>
      </c>
      <c r="FC532" s="14">
        <f>INDEX(属性偏向!$V$4:$V$243,(卡牌属性!$DT532-1+FC$3)*20+卡牌属性!$DV532)</f>
        <v>160</v>
      </c>
      <c r="FD532" s="14">
        <f>INDEX(属性偏向!$V$4:$V$243,(卡牌属性!$DT532-1+FD$3)*20+卡牌属性!$DV532)</f>
        <v>250</v>
      </c>
      <c r="FE532" s="14">
        <f>INDEX(属性偏向!$V$4:$V$243,(卡牌属性!$DT532-1+FE$3)*20+卡牌属性!$DV532)</f>
        <v>280</v>
      </c>
      <c r="FF532" s="14">
        <f>INDEX(属性投放!$BP$6:$BP$85,(卡牌属性!$DU532-2)*20+卡牌属性!$DV532)</f>
        <v>150</v>
      </c>
      <c r="FG532" s="14">
        <f>INDEX(属性投放!$BP$6:$BP$85,(卡牌属性!$DU532-2)*20+卡牌属性!$DV532)</f>
        <v>150</v>
      </c>
      <c r="FH532" s="14">
        <f>INDEX(属性投放!$BP$6:$BP$85,(卡牌属性!$DU532-2)*20+卡牌属性!$DV532)</f>
        <v>150</v>
      </c>
      <c r="FI532" s="14">
        <f>INDEX(属性投放!$BP$6:$BP$85,(卡牌属性!$DU532-2)*20+卡牌属性!$DV532)</f>
        <v>150</v>
      </c>
      <c r="FJ532" s="14">
        <f>INDEX(属性投放!$BP$6:$BP$85,(卡牌属性!$DU532-2)*20+卡牌属性!$DV532)</f>
        <v>150</v>
      </c>
      <c r="FK532" s="14">
        <f>INDEX(属性投放!$BQ$6:$BQ$85,(卡牌属性!$DU532-2)*20+卡牌属性!$DV532)</f>
        <v>75</v>
      </c>
      <c r="FL532" s="14">
        <f>INDEX(属性投放!$BQ$6:$BQ$85,(卡牌属性!$DU532-2)*20+卡牌属性!$DV532)</f>
        <v>75</v>
      </c>
      <c r="FM532" s="14">
        <f>INDEX(属性投放!$BQ$6:$BQ$85,(卡牌属性!$DU532-2)*20+卡牌属性!$DV532)</f>
        <v>75</v>
      </c>
      <c r="FN532" s="14">
        <f>INDEX(属性投放!$BQ$6:$BQ$85,(卡牌属性!$DU532-2)*20+卡牌属性!$DV532)</f>
        <v>75</v>
      </c>
      <c r="FO532" s="14">
        <f>INDEX(属性投放!$BQ$6:$BQ$85,(卡牌属性!$DU532-2)*20+卡牌属性!$DV532)</f>
        <v>75</v>
      </c>
      <c r="FP532" s="14">
        <f>INDEX(属性投放!$BR$6:$BR$85,(卡牌属性!$DU532-2)*20+卡牌属性!$DV532)</f>
        <v>1500</v>
      </c>
      <c r="FQ532" s="14">
        <f>INDEX(属性投放!$BR$6:$BR$85,(卡牌属性!$DU532-2)*20+卡牌属性!$DV532)</f>
        <v>1500</v>
      </c>
      <c r="FR532" s="14">
        <f>INDEX(属性投放!$BR$6:$BR$85,(卡牌属性!$DU532-2)*20+卡牌属性!$DV532)</f>
        <v>1500</v>
      </c>
      <c r="FS532" s="14">
        <f>INDEX(属性投放!$BR$6:$BR$85,(卡牌属性!$DU532-2)*20+卡牌属性!$DV532)</f>
        <v>1500</v>
      </c>
      <c r="FT532" s="14">
        <f>INDEX(属性投放!$BR$6:$BR$85,(卡牌属性!$DU532-2)*20+卡牌属性!$DV532)</f>
        <v>1500</v>
      </c>
    </row>
    <row r="533" spans="31:176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94"/>
        <v>27</v>
      </c>
      <c r="BW533" s="14">
        <f t="shared" si="895"/>
        <v>3</v>
      </c>
      <c r="BX533" s="14">
        <f t="shared" si="896"/>
        <v>1102030</v>
      </c>
      <c r="BY533" s="14" t="str">
        <f t="shared" si="897"/>
        <v>燕青9突</v>
      </c>
      <c r="BZ533" s="25" t="s">
        <v>162</v>
      </c>
      <c r="CA533" s="14">
        <v>91</v>
      </c>
      <c r="CB533" s="14">
        <f t="shared" si="898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674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674</v>
      </c>
      <c r="CN533" s="14">
        <f>INDEX(属性投放!$BD$6:$BD$85,(BW533-2)*20+CB533)</f>
        <v>150</v>
      </c>
      <c r="CQ533" s="13">
        <v>529</v>
      </c>
      <c r="CR533" s="13">
        <f t="shared" si="900"/>
        <v>11</v>
      </c>
      <c r="CS533" s="13">
        <f t="shared" si="901"/>
        <v>9</v>
      </c>
      <c r="CT533" s="14">
        <f t="shared" si="902"/>
        <v>4</v>
      </c>
      <c r="CU533" s="14">
        <f t="shared" si="903"/>
        <v>1102011</v>
      </c>
      <c r="CV533" s="14" t="str">
        <f>INDEX($O$6:$O$36,CR533)&amp;"-"&amp;INDEX(属性投放!$AB$7:$AB$36,CX533)&amp;"-魂火-"&amp;CZ533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701</v>
      </c>
      <c r="CZ533" s="14">
        <f>INDEX(属性投放!$AM$7:$AM$58,CS533)</f>
        <v>2</v>
      </c>
      <c r="DA533" s="14">
        <f t="shared" si="899"/>
        <v>9</v>
      </c>
      <c r="DB533" s="14">
        <f>INDEX(属性投放!$AN$7:$AN$58,DA533)</f>
        <v>42</v>
      </c>
      <c r="DC533" s="14" t="s">
        <v>702</v>
      </c>
      <c r="DD533" s="14">
        <f>INDEX(属性投放!$BJ$6:$BJ$85,(CT533-2)*20+CX533)</f>
        <v>70</v>
      </c>
      <c r="DE533" s="14">
        <f>SUMIFS(DD$5:DD533,$CR$5:$CR533,"="&amp;$CR533)</f>
        <v>490</v>
      </c>
      <c r="DF533" s="14" t="s">
        <v>703</v>
      </c>
      <c r="DG533" s="14">
        <f>INDEX(属性投放!$BK$6:$BK$85,(CT533-2)*20+CX533)</f>
        <v>35</v>
      </c>
      <c r="DH533" s="14">
        <f>SUMIFS(DG$5:DG533,$CR$5:$CR533,"="&amp;$CR533)</f>
        <v>247</v>
      </c>
      <c r="DI533" s="14" t="s">
        <v>704</v>
      </c>
      <c r="DJ533" s="14">
        <f>INDEX(属性投放!$BL$6:$BL$85,(CT533-2)*20+CX533)</f>
        <v>700</v>
      </c>
      <c r="DK533" s="14">
        <f>SUMIFS(DJ$5:DJ533,$CR$5:$CR533,"="&amp;$CR533)</f>
        <v>4900</v>
      </c>
      <c r="DP533" s="14">
        <f t="shared" si="871"/>
        <v>1102030</v>
      </c>
      <c r="DQ533" s="14" t="str">
        <f t="shared" si="872"/>
        <v>燕青9突</v>
      </c>
      <c r="DR533" s="14">
        <f t="shared" si="873"/>
        <v>6</v>
      </c>
      <c r="DS533" s="14">
        <f t="shared" si="874"/>
        <v>6</v>
      </c>
      <c r="DT533" s="14">
        <f t="shared" si="875"/>
        <v>5</v>
      </c>
      <c r="DU533" s="14">
        <f t="shared" si="876"/>
        <v>3</v>
      </c>
      <c r="DV533" s="14">
        <f t="shared" si="877"/>
        <v>9</v>
      </c>
      <c r="DW533" s="14">
        <f t="shared" si="878"/>
        <v>29</v>
      </c>
      <c r="DX533" s="14">
        <f>INDEX(属性投放!$AW$6:$AW$85,(卡牌属性!DU533-2)*20+卡牌属性!DV533)</f>
        <v>8</v>
      </c>
      <c r="DY533" s="14">
        <f>INDEX(属性投放!BP$6:BP$85,卡牌属性!$DW533)</f>
        <v>200</v>
      </c>
      <c r="DZ533" s="14">
        <f>INDEX(属性投放!BQ$6:BQ$85,卡牌属性!$DW533)</f>
        <v>100</v>
      </c>
      <c r="EA533" s="14">
        <f>INDEX(属性投放!BR$6:BR$85,卡牌属性!$DW533)</f>
        <v>2000</v>
      </c>
      <c r="EB533" s="14">
        <f t="shared" si="904"/>
        <v>1711</v>
      </c>
      <c r="EC533" s="14">
        <f t="shared" si="905"/>
        <v>2073</v>
      </c>
      <c r="ED533" s="14">
        <f t="shared" si="906"/>
        <v>2241</v>
      </c>
      <c r="EE533" s="14">
        <f t="shared" si="907"/>
        <v>2241</v>
      </c>
      <c r="EF533" s="14">
        <f t="shared" si="908"/>
        <v>2445</v>
      </c>
      <c r="EG533" s="14">
        <f t="shared" si="909"/>
        <v>804</v>
      </c>
      <c r="EH533" s="14">
        <f t="shared" si="910"/>
        <v>969</v>
      </c>
      <c r="EI533" s="14">
        <f t="shared" si="911"/>
        <v>969</v>
      </c>
      <c r="EJ533" s="14">
        <f t="shared" si="912"/>
        <v>1030</v>
      </c>
      <c r="EK533" s="14">
        <f t="shared" si="913"/>
        <v>1113</v>
      </c>
      <c r="EL533" s="14">
        <f t="shared" si="914"/>
        <v>14710</v>
      </c>
      <c r="EM533" s="14">
        <f t="shared" si="915"/>
        <v>15810</v>
      </c>
      <c r="EN533" s="14">
        <f t="shared" si="916"/>
        <v>15810</v>
      </c>
      <c r="EO533" s="14">
        <f t="shared" si="917"/>
        <v>19230</v>
      </c>
      <c r="EP533" s="14">
        <f t="shared" si="918"/>
        <v>20660</v>
      </c>
      <c r="EQ533" s="14">
        <f>INDEX(属性偏向!$T$4:$T$243,(卡牌属性!$DR533-1+EQ$3)*20+卡牌属性!$DV533)</f>
        <v>16</v>
      </c>
      <c r="ER533" s="14">
        <f>INDEX(属性偏向!$T$4:$T$243,(卡牌属性!$DR533-1+ER$3)*20+卡牌属性!$DV533)</f>
        <v>25</v>
      </c>
      <c r="ES533" s="14">
        <f>INDEX(属性偏向!$T$4:$T$243,(卡牌属性!$DR533-1+ES$3)*20+卡牌属性!$DV533)</f>
        <v>28</v>
      </c>
      <c r="ET533" s="14">
        <f>INDEX(属性偏向!$T$4:$T$243,(卡牌属性!$DR533-1+ET$3)*20+卡牌属性!$DV533)</f>
        <v>28</v>
      </c>
      <c r="EU533" s="14">
        <f>INDEX(属性偏向!$T$4:$T$243,(卡牌属性!$DR533-1+EU$3)*20+卡牌属性!$DV533)</f>
        <v>30</v>
      </c>
      <c r="EV533" s="14">
        <f>INDEX(属性偏向!$U$4:$U$243,(卡牌属性!$DS533-1+EV$3)*20+卡牌属性!$DV533)</f>
        <v>8</v>
      </c>
      <c r="EW533" s="14">
        <f>INDEX(属性偏向!$U$4:$U$243,(卡牌属性!$DS533-1+EW$3)*20+卡牌属性!$DV533)</f>
        <v>13</v>
      </c>
      <c r="EX533" s="14">
        <f>INDEX(属性偏向!$U$4:$U$243,(卡牌属性!$DS533-1+EX$3)*20+卡牌属性!$DV533)</f>
        <v>13</v>
      </c>
      <c r="EY533" s="14">
        <f>INDEX(属性偏向!$U$4:$U$243,(卡牌属性!$DS533-1+EY$3)*20+卡牌属性!$DV533)</f>
        <v>14</v>
      </c>
      <c r="EZ533" s="14">
        <f>INDEX(属性偏向!$U$4:$U$243,(卡牌属性!$DS533-1+EZ$3)*20+卡牌属性!$DV533)</f>
        <v>15</v>
      </c>
      <c r="FA533" s="14">
        <f>INDEX(属性偏向!$V$4:$V$243,(卡牌属性!$DT533-1+FA$3)*20+卡牌属性!$DV533)</f>
        <v>150</v>
      </c>
      <c r="FB533" s="14">
        <f>INDEX(属性偏向!$V$4:$V$243,(卡牌属性!$DT533-1+FB$3)*20+卡牌属性!$DV533)</f>
        <v>160</v>
      </c>
      <c r="FC533" s="14">
        <f>INDEX(属性偏向!$V$4:$V$243,(卡牌属性!$DT533-1+FC$3)*20+卡牌属性!$DV533)</f>
        <v>160</v>
      </c>
      <c r="FD533" s="14">
        <f>INDEX(属性偏向!$V$4:$V$243,(卡牌属性!$DT533-1+FD$3)*20+卡牌属性!$DV533)</f>
        <v>250</v>
      </c>
      <c r="FE533" s="14">
        <f>INDEX(属性偏向!$V$4:$V$243,(卡牌属性!$DT533-1+FE$3)*20+卡牌属性!$DV533)</f>
        <v>280</v>
      </c>
      <c r="FF533" s="14">
        <f>INDEX(属性投放!$BP$6:$BP$85,(卡牌属性!$DU533-2)*20+卡牌属性!$DV533)</f>
        <v>200</v>
      </c>
      <c r="FG533" s="14">
        <f>INDEX(属性投放!$BP$6:$BP$85,(卡牌属性!$DU533-2)*20+卡牌属性!$DV533)</f>
        <v>200</v>
      </c>
      <c r="FH533" s="14">
        <f>INDEX(属性投放!$BP$6:$BP$85,(卡牌属性!$DU533-2)*20+卡牌属性!$DV533)</f>
        <v>200</v>
      </c>
      <c r="FI533" s="14">
        <f>INDEX(属性投放!$BP$6:$BP$85,(卡牌属性!$DU533-2)*20+卡牌属性!$DV533)</f>
        <v>200</v>
      </c>
      <c r="FJ533" s="14">
        <f>INDEX(属性投放!$BP$6:$BP$85,(卡牌属性!$DU533-2)*20+卡牌属性!$DV533)</f>
        <v>200</v>
      </c>
      <c r="FK533" s="14">
        <f>INDEX(属性投放!$BQ$6:$BQ$85,(卡牌属性!$DU533-2)*20+卡牌属性!$DV533)</f>
        <v>100</v>
      </c>
      <c r="FL533" s="14">
        <f>INDEX(属性投放!$BQ$6:$BQ$85,(卡牌属性!$DU533-2)*20+卡牌属性!$DV533)</f>
        <v>100</v>
      </c>
      <c r="FM533" s="14">
        <f>INDEX(属性投放!$BQ$6:$BQ$85,(卡牌属性!$DU533-2)*20+卡牌属性!$DV533)</f>
        <v>100</v>
      </c>
      <c r="FN533" s="14">
        <f>INDEX(属性投放!$BQ$6:$BQ$85,(卡牌属性!$DU533-2)*20+卡牌属性!$DV533)</f>
        <v>100</v>
      </c>
      <c r="FO533" s="14">
        <f>INDEX(属性投放!$BQ$6:$BQ$85,(卡牌属性!$DU533-2)*20+卡牌属性!$DV533)</f>
        <v>100</v>
      </c>
      <c r="FP533" s="14">
        <f>INDEX(属性投放!$BR$6:$BR$85,(卡牌属性!$DU533-2)*20+卡牌属性!$DV533)</f>
        <v>2000</v>
      </c>
      <c r="FQ533" s="14">
        <f>INDEX(属性投放!$BR$6:$BR$85,(卡牌属性!$DU533-2)*20+卡牌属性!$DV533)</f>
        <v>2000</v>
      </c>
      <c r="FR533" s="14">
        <f>INDEX(属性投放!$BR$6:$BR$85,(卡牌属性!$DU533-2)*20+卡牌属性!$DV533)</f>
        <v>2000</v>
      </c>
      <c r="FS533" s="14">
        <f>INDEX(属性投放!$BR$6:$BR$85,(卡牌属性!$DU533-2)*20+卡牌属性!$DV533)</f>
        <v>2000</v>
      </c>
      <c r="FT533" s="14">
        <f>INDEX(属性投放!$BR$6:$BR$85,(卡牌属性!$DU533-2)*20+卡牌属性!$DV533)</f>
        <v>2000</v>
      </c>
    </row>
    <row r="534" spans="31:176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94"/>
        <v>27</v>
      </c>
      <c r="BW534" s="14">
        <f t="shared" si="895"/>
        <v>3</v>
      </c>
      <c r="BX534" s="14">
        <f t="shared" si="896"/>
        <v>1102030</v>
      </c>
      <c r="BY534" s="14" t="str">
        <f t="shared" si="897"/>
        <v>燕青10突</v>
      </c>
      <c r="BZ534" s="25" t="s">
        <v>162</v>
      </c>
      <c r="CA534" s="14">
        <v>92</v>
      </c>
      <c r="CB534" s="14">
        <f t="shared" si="898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674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674</v>
      </c>
      <c r="CN534" s="14">
        <f>INDEX(属性投放!$BD$6:$BD$85,(BW534-2)*20+CB534)</f>
        <v>200</v>
      </c>
      <c r="CQ534" s="13">
        <v>530</v>
      </c>
      <c r="CR534" s="13">
        <f t="shared" si="900"/>
        <v>11</v>
      </c>
      <c r="CS534" s="13">
        <f t="shared" si="901"/>
        <v>10</v>
      </c>
      <c r="CT534" s="14">
        <f t="shared" si="902"/>
        <v>4</v>
      </c>
      <c r="CU534" s="14">
        <f t="shared" si="903"/>
        <v>1102011</v>
      </c>
      <c r="CV534" s="14" t="str">
        <f>INDEX($O$6:$O$36,CR534)&amp;"-"&amp;INDEX(属性投放!$AB$7:$AB$36,CX534)&amp;"-魂火-"&amp;CZ534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701</v>
      </c>
      <c r="CZ534" s="14">
        <f>INDEX(属性投放!$AM$7:$AM$58,CS534)</f>
        <v>1</v>
      </c>
      <c r="DA534" s="14">
        <f t="shared" si="899"/>
        <v>10</v>
      </c>
      <c r="DB534" s="14">
        <f>INDEX(属性投放!$AN$7:$AN$58,DA534)</f>
        <v>45</v>
      </c>
      <c r="DC534" s="14" t="s">
        <v>702</v>
      </c>
      <c r="DD534" s="14">
        <f>INDEX(属性投放!$BJ$6:$BJ$85,(CT534-2)*20+CX534)</f>
        <v>85</v>
      </c>
      <c r="DE534" s="14">
        <f>SUMIFS(DD$5:DD534,$CR$5:$CR534,"="&amp;$CR534)</f>
        <v>575</v>
      </c>
      <c r="DF534" s="14" t="s">
        <v>703</v>
      </c>
      <c r="DG534" s="14">
        <f>INDEX(属性投放!$BK$6:$BK$85,(CT534-2)*20+CX534)</f>
        <v>43</v>
      </c>
      <c r="DH534" s="14">
        <f>SUMIFS(DG$5:DG534,$CR$5:$CR534,"="&amp;$CR534)</f>
        <v>290</v>
      </c>
      <c r="DI534" s="14" t="s">
        <v>704</v>
      </c>
      <c r="DJ534" s="14">
        <f>INDEX(属性投放!$BL$6:$BL$85,(CT534-2)*20+CX534)</f>
        <v>850</v>
      </c>
      <c r="DK534" s="14">
        <f>SUMIFS(DJ$5:DJ534,$CR$5:$CR534,"="&amp;$CR534)</f>
        <v>5750</v>
      </c>
      <c r="DP534" s="14">
        <f t="shared" si="871"/>
        <v>1102030</v>
      </c>
      <c r="DQ534" s="14" t="str">
        <f t="shared" si="872"/>
        <v>燕青10突</v>
      </c>
      <c r="DR534" s="14">
        <f t="shared" si="873"/>
        <v>6</v>
      </c>
      <c r="DS534" s="14">
        <f t="shared" si="874"/>
        <v>6</v>
      </c>
      <c r="DT534" s="14">
        <f t="shared" si="875"/>
        <v>5</v>
      </c>
      <c r="DU534" s="14">
        <f t="shared" si="876"/>
        <v>3</v>
      </c>
      <c r="DV534" s="14">
        <f t="shared" si="877"/>
        <v>10</v>
      </c>
      <c r="DW534" s="14">
        <f t="shared" si="878"/>
        <v>30</v>
      </c>
      <c r="DX534" s="14">
        <f>INDEX(属性投放!$AW$6:$AW$85,(卡牌属性!DU534-2)*20+卡牌属性!DV534)</f>
        <v>7</v>
      </c>
      <c r="DY534" s="14">
        <f>INDEX(属性投放!BP$6:BP$85,卡牌属性!$DW534)</f>
        <v>225</v>
      </c>
      <c r="DZ534" s="14">
        <f>INDEX(属性投放!BQ$6:BQ$85,卡牌属性!$DW534)</f>
        <v>113</v>
      </c>
      <c r="EA534" s="14">
        <f>INDEX(属性投放!BR$6:BR$85,卡牌属性!$DW534)</f>
        <v>2250</v>
      </c>
      <c r="EB534" s="14">
        <f t="shared" si="904"/>
        <v>2039</v>
      </c>
      <c r="EC534" s="14">
        <f t="shared" si="905"/>
        <v>2473</v>
      </c>
      <c r="ED534" s="14">
        <f t="shared" si="906"/>
        <v>2665</v>
      </c>
      <c r="EE534" s="14">
        <f t="shared" si="907"/>
        <v>2665</v>
      </c>
      <c r="EF534" s="14">
        <f t="shared" si="908"/>
        <v>2885</v>
      </c>
      <c r="EG534" s="14">
        <f t="shared" si="909"/>
        <v>968</v>
      </c>
      <c r="EH534" s="14">
        <f t="shared" si="910"/>
        <v>1173</v>
      </c>
      <c r="EI534" s="14">
        <f t="shared" si="911"/>
        <v>1173</v>
      </c>
      <c r="EJ534" s="14">
        <f t="shared" si="912"/>
        <v>1242</v>
      </c>
      <c r="EK534" s="14">
        <f t="shared" si="913"/>
        <v>1333</v>
      </c>
      <c r="EL534" s="14">
        <f t="shared" si="914"/>
        <v>17910</v>
      </c>
      <c r="EM534" s="14">
        <f t="shared" si="915"/>
        <v>19090</v>
      </c>
      <c r="EN534" s="14">
        <f t="shared" si="916"/>
        <v>19090</v>
      </c>
      <c r="EO534" s="14">
        <f t="shared" si="917"/>
        <v>23230</v>
      </c>
      <c r="EP534" s="14">
        <f t="shared" si="918"/>
        <v>24900</v>
      </c>
      <c r="EQ534" s="14">
        <f>INDEX(属性偏向!$T$4:$T$243,(卡牌属性!$DR534-1+EQ$3)*20+卡牌属性!$DV534)</f>
        <v>21</v>
      </c>
      <c r="ER534" s="14">
        <f>INDEX(属性偏向!$T$4:$T$243,(卡牌属性!$DR534-1+ER$3)*20+卡牌属性!$DV534)</f>
        <v>30</v>
      </c>
      <c r="ES534" s="14">
        <f>INDEX(属性偏向!$T$4:$T$243,(卡牌属性!$DR534-1+ES$3)*20+卡牌属性!$DV534)</f>
        <v>35</v>
      </c>
      <c r="ET534" s="14">
        <f>INDEX(属性偏向!$T$4:$T$243,(卡牌属性!$DR534-1+ET$3)*20+卡牌属性!$DV534)</f>
        <v>35</v>
      </c>
      <c r="EU534" s="14">
        <f>INDEX(属性偏向!$T$4:$T$243,(卡牌属性!$DR534-1+EU$3)*20+卡牌属性!$DV534)</f>
        <v>40</v>
      </c>
      <c r="EV534" s="14">
        <f>INDEX(属性偏向!$U$4:$U$243,(卡牌属性!$DS534-1+EV$3)*20+卡牌属性!$DV534)</f>
        <v>11</v>
      </c>
      <c r="EW534" s="14">
        <f>INDEX(属性偏向!$U$4:$U$243,(卡牌属性!$DS534-1+EW$3)*20+卡牌属性!$DV534)</f>
        <v>15</v>
      </c>
      <c r="EX534" s="14">
        <f>INDEX(属性偏向!$U$4:$U$243,(卡牌属性!$DS534-1+EX$3)*20+卡牌属性!$DV534)</f>
        <v>15</v>
      </c>
      <c r="EY534" s="14">
        <f>INDEX(属性偏向!$U$4:$U$243,(卡牌属性!$DS534-1+EY$3)*20+卡牌属性!$DV534)</f>
        <v>18</v>
      </c>
      <c r="EZ534" s="14">
        <f>INDEX(属性偏向!$U$4:$U$243,(卡牌属性!$DS534-1+EZ$3)*20+卡牌属性!$DV534)</f>
        <v>20</v>
      </c>
      <c r="FA534" s="14">
        <f>INDEX(属性偏向!$V$4:$V$243,(卡牌属性!$DT534-1+FA$3)*20+卡牌属性!$DV534)</f>
        <v>200</v>
      </c>
      <c r="FB534" s="14">
        <f>INDEX(属性偏向!$V$4:$V$243,(卡牌属性!$DT534-1+FB$3)*20+卡牌属性!$DV534)</f>
        <v>210</v>
      </c>
      <c r="FC534" s="14">
        <f>INDEX(属性偏向!$V$4:$V$243,(卡牌属性!$DT534-1+FC$3)*20+卡牌属性!$DV534)</f>
        <v>210</v>
      </c>
      <c r="FD534" s="14">
        <f>INDEX(属性偏向!$V$4:$V$243,(卡牌属性!$DT534-1+FD$3)*20+卡牌属性!$DV534)</f>
        <v>300</v>
      </c>
      <c r="FE534" s="14">
        <f>INDEX(属性偏向!$V$4:$V$243,(卡牌属性!$DT534-1+FE$3)*20+卡牌属性!$DV534)</f>
        <v>350</v>
      </c>
      <c r="FF534" s="14">
        <f>INDEX(属性投放!$BP$6:$BP$85,(卡牌属性!$DU534-2)*20+卡牌属性!$DV534)</f>
        <v>225</v>
      </c>
      <c r="FG534" s="14">
        <f>INDEX(属性投放!$BP$6:$BP$85,(卡牌属性!$DU534-2)*20+卡牌属性!$DV534)</f>
        <v>225</v>
      </c>
      <c r="FH534" s="14">
        <f>INDEX(属性投放!$BP$6:$BP$85,(卡牌属性!$DU534-2)*20+卡牌属性!$DV534)</f>
        <v>225</v>
      </c>
      <c r="FI534" s="14">
        <f>INDEX(属性投放!$BP$6:$BP$85,(卡牌属性!$DU534-2)*20+卡牌属性!$DV534)</f>
        <v>225</v>
      </c>
      <c r="FJ534" s="14">
        <f>INDEX(属性投放!$BP$6:$BP$85,(卡牌属性!$DU534-2)*20+卡牌属性!$DV534)</f>
        <v>225</v>
      </c>
      <c r="FK534" s="14">
        <f>INDEX(属性投放!$BQ$6:$BQ$85,(卡牌属性!$DU534-2)*20+卡牌属性!$DV534)</f>
        <v>113</v>
      </c>
      <c r="FL534" s="14">
        <f>INDEX(属性投放!$BQ$6:$BQ$85,(卡牌属性!$DU534-2)*20+卡牌属性!$DV534)</f>
        <v>113</v>
      </c>
      <c r="FM534" s="14">
        <f>INDEX(属性投放!$BQ$6:$BQ$85,(卡牌属性!$DU534-2)*20+卡牌属性!$DV534)</f>
        <v>113</v>
      </c>
      <c r="FN534" s="14">
        <f>INDEX(属性投放!$BQ$6:$BQ$85,(卡牌属性!$DU534-2)*20+卡牌属性!$DV534)</f>
        <v>113</v>
      </c>
      <c r="FO534" s="14">
        <f>INDEX(属性投放!$BQ$6:$BQ$85,(卡牌属性!$DU534-2)*20+卡牌属性!$DV534)</f>
        <v>113</v>
      </c>
      <c r="FP534" s="14">
        <f>INDEX(属性投放!$BR$6:$BR$85,(卡牌属性!$DU534-2)*20+卡牌属性!$DV534)</f>
        <v>2250</v>
      </c>
      <c r="FQ534" s="14">
        <f>INDEX(属性投放!$BR$6:$BR$85,(卡牌属性!$DU534-2)*20+卡牌属性!$DV534)</f>
        <v>2250</v>
      </c>
      <c r="FR534" s="14">
        <f>INDEX(属性投放!$BR$6:$BR$85,(卡牌属性!$DU534-2)*20+卡牌属性!$DV534)</f>
        <v>2250</v>
      </c>
      <c r="FS534" s="14">
        <f>INDEX(属性投放!$BR$6:$BR$85,(卡牌属性!$DU534-2)*20+卡牌属性!$DV534)</f>
        <v>2250</v>
      </c>
      <c r="FT534" s="14">
        <f>INDEX(属性投放!$BR$6:$BR$85,(卡牌属性!$DU534-2)*20+卡牌属性!$DV534)</f>
        <v>2250</v>
      </c>
    </row>
    <row r="535" spans="31:176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94"/>
        <v>27</v>
      </c>
      <c r="BW535" s="14">
        <f t="shared" si="895"/>
        <v>3</v>
      </c>
      <c r="BX535" s="14">
        <f t="shared" si="896"/>
        <v>1102030</v>
      </c>
      <c r="BY535" s="14" t="str">
        <f t="shared" si="897"/>
        <v>燕青11突</v>
      </c>
      <c r="BZ535" s="25" t="s">
        <v>162</v>
      </c>
      <c r="CA535" s="14">
        <v>93</v>
      </c>
      <c r="CB535" s="14">
        <f t="shared" si="898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674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674</v>
      </c>
      <c r="CN535" s="14">
        <f>INDEX(属性投放!$BD$6:$BD$85,(BW535-2)*20+CB535)</f>
        <v>200</v>
      </c>
      <c r="CQ535" s="13">
        <v>531</v>
      </c>
      <c r="CR535" s="13">
        <f t="shared" si="900"/>
        <v>11</v>
      </c>
      <c r="CS535" s="13">
        <f t="shared" si="901"/>
        <v>11</v>
      </c>
      <c r="CT535" s="14">
        <f t="shared" si="902"/>
        <v>4</v>
      </c>
      <c r="CU535" s="14">
        <f t="shared" si="903"/>
        <v>1102011</v>
      </c>
      <c r="CV535" s="14" t="str">
        <f>INDEX($O$6:$O$36,CR535)&amp;"-"&amp;INDEX(属性投放!$AB$7:$AB$36,CX535)&amp;"-魂火-"&amp;CZ535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701</v>
      </c>
      <c r="CZ535" s="14">
        <f>INDEX(属性投放!$AM$7:$AM$58,CS535)</f>
        <v>2</v>
      </c>
      <c r="DA535" s="14">
        <f t="shared" si="899"/>
        <v>11</v>
      </c>
      <c r="DB535" s="14">
        <f>INDEX(属性投放!$AN$7:$AN$58,DA535)</f>
        <v>47</v>
      </c>
      <c r="DC535" s="14" t="s">
        <v>702</v>
      </c>
      <c r="DD535" s="14">
        <f>INDEX(属性投放!$BJ$6:$BJ$85,(CT535-2)*20+CX535)</f>
        <v>85</v>
      </c>
      <c r="DE535" s="14">
        <f>SUMIFS(DD$5:DD535,$CR$5:$CR535,"="&amp;$CR535)</f>
        <v>660</v>
      </c>
      <c r="DF535" s="14" t="s">
        <v>703</v>
      </c>
      <c r="DG535" s="14">
        <f>INDEX(属性投放!$BK$6:$BK$85,(CT535-2)*20+CX535)</f>
        <v>43</v>
      </c>
      <c r="DH535" s="14">
        <f>SUMIFS(DG$5:DG535,$CR$5:$CR535,"="&amp;$CR535)</f>
        <v>333</v>
      </c>
      <c r="DI535" s="14" t="s">
        <v>704</v>
      </c>
      <c r="DJ535" s="14">
        <f>INDEX(属性投放!$BL$6:$BL$85,(CT535-2)*20+CX535)</f>
        <v>850</v>
      </c>
      <c r="DK535" s="14">
        <f>SUMIFS(DJ$5:DJ535,$CR$5:$CR535,"="&amp;$CR535)</f>
        <v>6600</v>
      </c>
      <c r="DP535" s="14">
        <f t="shared" si="871"/>
        <v>1102030</v>
      </c>
      <c r="DQ535" s="14" t="str">
        <f t="shared" si="872"/>
        <v>燕青11突</v>
      </c>
      <c r="DR535" s="14">
        <f t="shared" si="873"/>
        <v>6</v>
      </c>
      <c r="DS535" s="14">
        <f t="shared" si="874"/>
        <v>6</v>
      </c>
      <c r="DT535" s="14">
        <f t="shared" si="875"/>
        <v>5</v>
      </c>
      <c r="DU535" s="14">
        <f t="shared" si="876"/>
        <v>3</v>
      </c>
      <c r="DV535" s="14">
        <f t="shared" si="877"/>
        <v>11</v>
      </c>
      <c r="DW535" s="14">
        <f t="shared" si="878"/>
        <v>31</v>
      </c>
      <c r="DX535" s="14">
        <f>INDEX(属性投放!$AW$6:$AW$85,(卡牌属性!DU535-2)*20+卡牌属性!DV535)</f>
        <v>8</v>
      </c>
      <c r="DY535" s="14">
        <f>INDEX(属性投放!BP$6:BP$85,卡牌属性!$DW535)</f>
        <v>280</v>
      </c>
      <c r="DZ535" s="14">
        <f>INDEX(属性投放!BQ$6:BQ$85,卡牌属性!$DW535)</f>
        <v>140</v>
      </c>
      <c r="EA535" s="14">
        <f>INDEX(属性投放!BR$6:BR$85,卡牌属性!$DW535)</f>
        <v>2800</v>
      </c>
      <c r="EB535" s="14">
        <f t="shared" si="904"/>
        <v>2411</v>
      </c>
      <c r="EC535" s="14">
        <f t="shared" si="905"/>
        <v>2908</v>
      </c>
      <c r="ED535" s="14">
        <f t="shared" si="906"/>
        <v>3135</v>
      </c>
      <c r="EE535" s="14">
        <f t="shared" si="907"/>
        <v>3135</v>
      </c>
      <c r="EF535" s="14">
        <f t="shared" si="908"/>
        <v>3390</v>
      </c>
      <c r="EG535" s="14">
        <f t="shared" si="909"/>
        <v>1158</v>
      </c>
      <c r="EH535" s="14">
        <f t="shared" si="910"/>
        <v>1391</v>
      </c>
      <c r="EI535" s="14">
        <f t="shared" si="911"/>
        <v>1391</v>
      </c>
      <c r="EJ535" s="14">
        <f t="shared" si="912"/>
        <v>1481</v>
      </c>
      <c r="EK535" s="14">
        <f t="shared" si="913"/>
        <v>1586</v>
      </c>
      <c r="EL535" s="14">
        <f t="shared" si="914"/>
        <v>21560</v>
      </c>
      <c r="EM535" s="14">
        <f t="shared" si="915"/>
        <v>22810</v>
      </c>
      <c r="EN535" s="14">
        <f t="shared" si="916"/>
        <v>22810</v>
      </c>
      <c r="EO535" s="14">
        <f t="shared" si="917"/>
        <v>27580</v>
      </c>
      <c r="EP535" s="14">
        <f t="shared" si="918"/>
        <v>29600</v>
      </c>
      <c r="EQ535" s="14">
        <f>INDEX(属性偏向!$T$4:$T$243,(卡牌属性!$DR535-1+EQ$3)*20+卡牌属性!$DV535)</f>
        <v>21</v>
      </c>
      <c r="ER535" s="14">
        <f>INDEX(属性偏向!$T$4:$T$243,(卡牌属性!$DR535-1+ER$3)*20+卡牌属性!$DV535)</f>
        <v>30</v>
      </c>
      <c r="ES535" s="14">
        <f>INDEX(属性偏向!$T$4:$T$243,(卡牌属性!$DR535-1+ES$3)*20+卡牌属性!$DV535)</f>
        <v>35</v>
      </c>
      <c r="ET535" s="14">
        <f>INDEX(属性偏向!$T$4:$T$243,(卡牌属性!$DR535-1+ET$3)*20+卡牌属性!$DV535)</f>
        <v>35</v>
      </c>
      <c r="EU535" s="14">
        <f>INDEX(属性偏向!$T$4:$T$243,(卡牌属性!$DR535-1+EU$3)*20+卡牌属性!$DV535)</f>
        <v>40</v>
      </c>
      <c r="EV535" s="14">
        <f>INDEX(属性偏向!$U$4:$U$243,(卡牌属性!$DS535-1+EV$3)*20+卡牌属性!$DV535)</f>
        <v>11</v>
      </c>
      <c r="EW535" s="14">
        <f>INDEX(属性偏向!$U$4:$U$243,(卡牌属性!$DS535-1+EW$3)*20+卡牌属性!$DV535)</f>
        <v>15</v>
      </c>
      <c r="EX535" s="14">
        <f>INDEX(属性偏向!$U$4:$U$243,(卡牌属性!$DS535-1+EX$3)*20+卡牌属性!$DV535)</f>
        <v>15</v>
      </c>
      <c r="EY535" s="14">
        <f>INDEX(属性偏向!$U$4:$U$243,(卡牌属性!$DS535-1+EY$3)*20+卡牌属性!$DV535)</f>
        <v>18</v>
      </c>
      <c r="EZ535" s="14">
        <f>INDEX(属性偏向!$U$4:$U$243,(卡牌属性!$DS535-1+EZ$3)*20+卡牌属性!$DV535)</f>
        <v>20</v>
      </c>
      <c r="FA535" s="14">
        <f>INDEX(属性偏向!$V$4:$V$243,(卡牌属性!$DT535-1+FA$3)*20+卡牌属性!$DV535)</f>
        <v>200</v>
      </c>
      <c r="FB535" s="14">
        <f>INDEX(属性偏向!$V$4:$V$243,(卡牌属性!$DT535-1+FB$3)*20+卡牌属性!$DV535)</f>
        <v>210</v>
      </c>
      <c r="FC535" s="14">
        <f>INDEX(属性偏向!$V$4:$V$243,(卡牌属性!$DT535-1+FC$3)*20+卡牌属性!$DV535)</f>
        <v>210</v>
      </c>
      <c r="FD535" s="14">
        <f>INDEX(属性偏向!$V$4:$V$243,(卡牌属性!$DT535-1+FD$3)*20+卡牌属性!$DV535)</f>
        <v>300</v>
      </c>
      <c r="FE535" s="14">
        <f>INDEX(属性偏向!$V$4:$V$243,(卡牌属性!$DT535-1+FE$3)*20+卡牌属性!$DV535)</f>
        <v>350</v>
      </c>
      <c r="FF535" s="14">
        <f>INDEX(属性投放!$BP$6:$BP$85,(卡牌属性!$DU535-2)*20+卡牌属性!$DV535)</f>
        <v>280</v>
      </c>
      <c r="FG535" s="14">
        <f>INDEX(属性投放!$BP$6:$BP$85,(卡牌属性!$DU535-2)*20+卡牌属性!$DV535)</f>
        <v>280</v>
      </c>
      <c r="FH535" s="14">
        <f>INDEX(属性投放!$BP$6:$BP$85,(卡牌属性!$DU535-2)*20+卡牌属性!$DV535)</f>
        <v>280</v>
      </c>
      <c r="FI535" s="14">
        <f>INDEX(属性投放!$BP$6:$BP$85,(卡牌属性!$DU535-2)*20+卡牌属性!$DV535)</f>
        <v>280</v>
      </c>
      <c r="FJ535" s="14">
        <f>INDEX(属性投放!$BP$6:$BP$85,(卡牌属性!$DU535-2)*20+卡牌属性!$DV535)</f>
        <v>280</v>
      </c>
      <c r="FK535" s="14">
        <f>INDEX(属性投放!$BQ$6:$BQ$85,(卡牌属性!$DU535-2)*20+卡牌属性!$DV535)</f>
        <v>140</v>
      </c>
      <c r="FL535" s="14">
        <f>INDEX(属性投放!$BQ$6:$BQ$85,(卡牌属性!$DU535-2)*20+卡牌属性!$DV535)</f>
        <v>140</v>
      </c>
      <c r="FM535" s="14">
        <f>INDEX(属性投放!$BQ$6:$BQ$85,(卡牌属性!$DU535-2)*20+卡牌属性!$DV535)</f>
        <v>140</v>
      </c>
      <c r="FN535" s="14">
        <f>INDEX(属性投放!$BQ$6:$BQ$85,(卡牌属性!$DU535-2)*20+卡牌属性!$DV535)</f>
        <v>140</v>
      </c>
      <c r="FO535" s="14">
        <f>INDEX(属性投放!$BQ$6:$BQ$85,(卡牌属性!$DU535-2)*20+卡牌属性!$DV535)</f>
        <v>140</v>
      </c>
      <c r="FP535" s="14">
        <f>INDEX(属性投放!$BR$6:$BR$85,(卡牌属性!$DU535-2)*20+卡牌属性!$DV535)</f>
        <v>2800</v>
      </c>
      <c r="FQ535" s="14">
        <f>INDEX(属性投放!$BR$6:$BR$85,(卡牌属性!$DU535-2)*20+卡牌属性!$DV535)</f>
        <v>2800</v>
      </c>
      <c r="FR535" s="14">
        <f>INDEX(属性投放!$BR$6:$BR$85,(卡牌属性!$DU535-2)*20+卡牌属性!$DV535)</f>
        <v>2800</v>
      </c>
      <c r="FS535" s="14">
        <f>INDEX(属性投放!$BR$6:$BR$85,(卡牌属性!$DU535-2)*20+卡牌属性!$DV535)</f>
        <v>2800</v>
      </c>
      <c r="FT535" s="14">
        <f>INDEX(属性投放!$BR$6:$BR$85,(卡牌属性!$DU535-2)*20+卡牌属性!$DV535)</f>
        <v>2800</v>
      </c>
    </row>
    <row r="536" spans="31:176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94"/>
        <v>27</v>
      </c>
      <c r="BW536" s="14">
        <f t="shared" si="895"/>
        <v>3</v>
      </c>
      <c r="BX536" s="14">
        <f t="shared" si="896"/>
        <v>1102030</v>
      </c>
      <c r="BY536" s="14" t="str">
        <f t="shared" si="897"/>
        <v>燕青12突</v>
      </c>
      <c r="BZ536" s="25" t="s">
        <v>162</v>
      </c>
      <c r="CA536" s="14">
        <v>94</v>
      </c>
      <c r="CB536" s="14">
        <f t="shared" si="898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674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674</v>
      </c>
      <c r="CN536" s="14">
        <f>INDEX(属性投放!$BD$6:$BD$85,(BW536-2)*20+CB536)</f>
        <v>200</v>
      </c>
      <c r="CQ536" s="13">
        <v>532</v>
      </c>
      <c r="CR536" s="13">
        <f t="shared" si="900"/>
        <v>11</v>
      </c>
      <c r="CS536" s="13">
        <f t="shared" si="901"/>
        <v>12</v>
      </c>
      <c r="CT536" s="14">
        <f t="shared" si="902"/>
        <v>4</v>
      </c>
      <c r="CU536" s="14">
        <f t="shared" si="903"/>
        <v>1102011</v>
      </c>
      <c r="CV536" s="14" t="str">
        <f>INDEX($O$6:$O$36,CR536)&amp;"-"&amp;INDEX(属性投放!$AB$7:$AB$36,CX536)&amp;"-魂火-"&amp;CZ536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701</v>
      </c>
      <c r="CZ536" s="14">
        <f>INDEX(属性投放!$AM$7:$AM$58,CS536)</f>
        <v>1</v>
      </c>
      <c r="DA536" s="14">
        <f t="shared" si="899"/>
        <v>12</v>
      </c>
      <c r="DB536" s="14">
        <f>INDEX(属性投放!$AN$7:$AN$58,DA536)</f>
        <v>50</v>
      </c>
      <c r="DC536" s="14" t="s">
        <v>702</v>
      </c>
      <c r="DD536" s="14">
        <f>INDEX(属性投放!$BJ$6:$BJ$85,(CT536-2)*20+CX536)</f>
        <v>110</v>
      </c>
      <c r="DE536" s="14">
        <f>SUMIFS(DD$5:DD536,$CR$5:$CR536,"="&amp;$CR536)</f>
        <v>770</v>
      </c>
      <c r="DF536" s="14" t="s">
        <v>703</v>
      </c>
      <c r="DG536" s="14">
        <f>INDEX(属性投放!$BK$6:$BK$85,(CT536-2)*20+CX536)</f>
        <v>55</v>
      </c>
      <c r="DH536" s="14">
        <f>SUMIFS(DG$5:DG536,$CR$5:$CR536,"="&amp;$CR536)</f>
        <v>388</v>
      </c>
      <c r="DI536" s="14" t="s">
        <v>704</v>
      </c>
      <c r="DJ536" s="14">
        <f>INDEX(属性投放!$BL$6:$BL$85,(CT536-2)*20+CX536)</f>
        <v>1100</v>
      </c>
      <c r="DK536" s="14">
        <f>SUMIFS(DJ$5:DJ536,$CR$5:$CR536,"="&amp;$CR536)</f>
        <v>7700</v>
      </c>
      <c r="DP536" s="14">
        <f t="shared" si="871"/>
        <v>1102030</v>
      </c>
      <c r="DQ536" s="14" t="str">
        <f t="shared" si="872"/>
        <v>燕青12突</v>
      </c>
      <c r="DR536" s="14">
        <f t="shared" si="873"/>
        <v>6</v>
      </c>
      <c r="DS536" s="14">
        <f t="shared" si="874"/>
        <v>6</v>
      </c>
      <c r="DT536" s="14">
        <f t="shared" si="875"/>
        <v>5</v>
      </c>
      <c r="DU536" s="14">
        <f t="shared" si="876"/>
        <v>3</v>
      </c>
      <c r="DV536" s="14">
        <f t="shared" si="877"/>
        <v>12</v>
      </c>
      <c r="DW536" s="14">
        <f t="shared" si="878"/>
        <v>32</v>
      </c>
      <c r="DX536" s="14">
        <f>INDEX(属性投放!$AW$6:$AW$85,(卡牌属性!DU536-2)*20+卡牌属性!DV536)</f>
        <v>7</v>
      </c>
      <c r="DY536" s="14">
        <f>INDEX(属性投放!BP$6:BP$85,卡牌属性!$DW536)</f>
        <v>500</v>
      </c>
      <c r="DZ536" s="14">
        <f>INDEX(属性投放!BQ$6:BQ$85,卡牌属性!$DW536)</f>
        <v>250</v>
      </c>
      <c r="EA536" s="14">
        <f>INDEX(属性投放!BR$6:BR$85,卡牌属性!$DW536)</f>
        <v>5000</v>
      </c>
      <c r="EB536" s="14">
        <f t="shared" si="904"/>
        <v>2859</v>
      </c>
      <c r="EC536" s="14">
        <f t="shared" si="905"/>
        <v>3428</v>
      </c>
      <c r="ED536" s="14">
        <f t="shared" si="906"/>
        <v>3695</v>
      </c>
      <c r="EE536" s="14">
        <f t="shared" si="907"/>
        <v>3695</v>
      </c>
      <c r="EF536" s="14">
        <f t="shared" si="908"/>
        <v>3990</v>
      </c>
      <c r="EG536" s="14">
        <f t="shared" si="909"/>
        <v>1386</v>
      </c>
      <c r="EH536" s="14">
        <f t="shared" si="910"/>
        <v>1651</v>
      </c>
      <c r="EI536" s="14">
        <f t="shared" si="911"/>
        <v>1651</v>
      </c>
      <c r="EJ536" s="14">
        <f t="shared" si="912"/>
        <v>1765</v>
      </c>
      <c r="EK536" s="14">
        <f t="shared" si="913"/>
        <v>1886</v>
      </c>
      <c r="EL536" s="14">
        <f t="shared" si="914"/>
        <v>25960</v>
      </c>
      <c r="EM536" s="14">
        <f t="shared" si="915"/>
        <v>27290</v>
      </c>
      <c r="EN536" s="14">
        <f t="shared" si="916"/>
        <v>27290</v>
      </c>
      <c r="EO536" s="14">
        <f t="shared" si="917"/>
        <v>32780</v>
      </c>
      <c r="EP536" s="14">
        <f t="shared" si="918"/>
        <v>35200</v>
      </c>
      <c r="EQ536" s="14">
        <f>INDEX(属性偏向!$T$4:$T$243,(卡牌属性!$DR536-1+EQ$3)*20+卡牌属性!$DV536)</f>
        <v>21</v>
      </c>
      <c r="ER536" s="14">
        <f>INDEX(属性偏向!$T$4:$T$243,(卡牌属性!$DR536-1+ER$3)*20+卡牌属性!$DV536)</f>
        <v>30</v>
      </c>
      <c r="ES536" s="14">
        <f>INDEX(属性偏向!$T$4:$T$243,(卡牌属性!$DR536-1+ES$3)*20+卡牌属性!$DV536)</f>
        <v>35</v>
      </c>
      <c r="ET536" s="14">
        <f>INDEX(属性偏向!$T$4:$T$243,(卡牌属性!$DR536-1+ET$3)*20+卡牌属性!$DV536)</f>
        <v>35</v>
      </c>
      <c r="EU536" s="14">
        <f>INDEX(属性偏向!$T$4:$T$243,(卡牌属性!$DR536-1+EU$3)*20+卡牌属性!$DV536)</f>
        <v>40</v>
      </c>
      <c r="EV536" s="14">
        <f>INDEX(属性偏向!$U$4:$U$243,(卡牌属性!$DS536-1+EV$3)*20+卡牌属性!$DV536)</f>
        <v>11</v>
      </c>
      <c r="EW536" s="14">
        <f>INDEX(属性偏向!$U$4:$U$243,(卡牌属性!$DS536-1+EW$3)*20+卡牌属性!$DV536)</f>
        <v>15</v>
      </c>
      <c r="EX536" s="14">
        <f>INDEX(属性偏向!$U$4:$U$243,(卡牌属性!$DS536-1+EX$3)*20+卡牌属性!$DV536)</f>
        <v>15</v>
      </c>
      <c r="EY536" s="14">
        <f>INDEX(属性偏向!$U$4:$U$243,(卡牌属性!$DS536-1+EY$3)*20+卡牌属性!$DV536)</f>
        <v>18</v>
      </c>
      <c r="EZ536" s="14">
        <f>INDEX(属性偏向!$U$4:$U$243,(卡牌属性!$DS536-1+EZ$3)*20+卡牌属性!$DV536)</f>
        <v>20</v>
      </c>
      <c r="FA536" s="14">
        <f>INDEX(属性偏向!$V$4:$V$243,(卡牌属性!$DT536-1+FA$3)*20+卡牌属性!$DV536)</f>
        <v>200</v>
      </c>
      <c r="FB536" s="14">
        <f>INDEX(属性偏向!$V$4:$V$243,(卡牌属性!$DT536-1+FB$3)*20+卡牌属性!$DV536)</f>
        <v>210</v>
      </c>
      <c r="FC536" s="14">
        <f>INDEX(属性偏向!$V$4:$V$243,(卡牌属性!$DT536-1+FC$3)*20+卡牌属性!$DV536)</f>
        <v>210</v>
      </c>
      <c r="FD536" s="14">
        <f>INDEX(属性偏向!$V$4:$V$243,(卡牌属性!$DT536-1+FD$3)*20+卡牌属性!$DV536)</f>
        <v>300</v>
      </c>
      <c r="FE536" s="14">
        <f>INDEX(属性偏向!$V$4:$V$243,(卡牌属性!$DT536-1+FE$3)*20+卡牌属性!$DV536)</f>
        <v>350</v>
      </c>
      <c r="FF536" s="14">
        <f>INDEX(属性投放!$BP$6:$BP$85,(卡牌属性!$DU536-2)*20+卡牌属性!$DV536)</f>
        <v>500</v>
      </c>
      <c r="FG536" s="14">
        <f>INDEX(属性投放!$BP$6:$BP$85,(卡牌属性!$DU536-2)*20+卡牌属性!$DV536)</f>
        <v>500</v>
      </c>
      <c r="FH536" s="14">
        <f>INDEX(属性投放!$BP$6:$BP$85,(卡牌属性!$DU536-2)*20+卡牌属性!$DV536)</f>
        <v>500</v>
      </c>
      <c r="FI536" s="14">
        <f>INDEX(属性投放!$BP$6:$BP$85,(卡牌属性!$DU536-2)*20+卡牌属性!$DV536)</f>
        <v>500</v>
      </c>
      <c r="FJ536" s="14">
        <f>INDEX(属性投放!$BP$6:$BP$85,(卡牌属性!$DU536-2)*20+卡牌属性!$DV536)</f>
        <v>500</v>
      </c>
      <c r="FK536" s="14">
        <f>INDEX(属性投放!$BQ$6:$BQ$85,(卡牌属性!$DU536-2)*20+卡牌属性!$DV536)</f>
        <v>250</v>
      </c>
      <c r="FL536" s="14">
        <f>INDEX(属性投放!$BQ$6:$BQ$85,(卡牌属性!$DU536-2)*20+卡牌属性!$DV536)</f>
        <v>250</v>
      </c>
      <c r="FM536" s="14">
        <f>INDEX(属性投放!$BQ$6:$BQ$85,(卡牌属性!$DU536-2)*20+卡牌属性!$DV536)</f>
        <v>250</v>
      </c>
      <c r="FN536" s="14">
        <f>INDEX(属性投放!$BQ$6:$BQ$85,(卡牌属性!$DU536-2)*20+卡牌属性!$DV536)</f>
        <v>250</v>
      </c>
      <c r="FO536" s="14">
        <f>INDEX(属性投放!$BQ$6:$BQ$85,(卡牌属性!$DU536-2)*20+卡牌属性!$DV536)</f>
        <v>250</v>
      </c>
      <c r="FP536" s="14">
        <f>INDEX(属性投放!$BR$6:$BR$85,(卡牌属性!$DU536-2)*20+卡牌属性!$DV536)</f>
        <v>5000</v>
      </c>
      <c r="FQ536" s="14">
        <f>INDEX(属性投放!$BR$6:$BR$85,(卡牌属性!$DU536-2)*20+卡牌属性!$DV536)</f>
        <v>5000</v>
      </c>
      <c r="FR536" s="14">
        <f>INDEX(属性投放!$BR$6:$BR$85,(卡牌属性!$DU536-2)*20+卡牌属性!$DV536)</f>
        <v>5000</v>
      </c>
      <c r="FS536" s="14">
        <f>INDEX(属性投放!$BR$6:$BR$85,(卡牌属性!$DU536-2)*20+卡牌属性!$DV536)</f>
        <v>5000</v>
      </c>
      <c r="FT536" s="14">
        <f>INDEX(属性投放!$BR$6:$BR$85,(卡牌属性!$DU536-2)*20+卡牌属性!$DV536)</f>
        <v>5000</v>
      </c>
    </row>
    <row r="537" spans="31:176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94"/>
        <v>27</v>
      </c>
      <c r="BW537" s="14">
        <f t="shared" si="895"/>
        <v>3</v>
      </c>
      <c r="BX537" s="14">
        <f t="shared" si="896"/>
        <v>1102030</v>
      </c>
      <c r="BY537" s="14" t="str">
        <f t="shared" si="897"/>
        <v>燕青13突</v>
      </c>
      <c r="BZ537" s="25" t="s">
        <v>162</v>
      </c>
      <c r="CA537" s="14">
        <v>95</v>
      </c>
      <c r="CB537" s="14">
        <f t="shared" si="898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674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674</v>
      </c>
      <c r="CN537" s="14">
        <f>INDEX(属性投放!$BD$6:$BD$85,(BW537-2)*20+CB537)</f>
        <v>250</v>
      </c>
      <c r="CQ537" s="13">
        <v>533</v>
      </c>
      <c r="CR537" s="13">
        <f t="shared" si="900"/>
        <v>11</v>
      </c>
      <c r="CS537" s="13">
        <f t="shared" si="901"/>
        <v>13</v>
      </c>
      <c r="CT537" s="14">
        <f t="shared" si="902"/>
        <v>4</v>
      </c>
      <c r="CU537" s="14">
        <f t="shared" si="903"/>
        <v>1102011</v>
      </c>
      <c r="CV537" s="14" t="str">
        <f>INDEX($O$6:$O$36,CR537)&amp;"-"&amp;INDEX(属性投放!$AB$7:$AB$36,CX537)&amp;"-魂火-"&amp;CZ537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701</v>
      </c>
      <c r="CZ537" s="14">
        <f>INDEX(属性投放!$AM$7:$AM$58,CS537)</f>
        <v>2</v>
      </c>
      <c r="DA537" s="14">
        <f t="shared" si="899"/>
        <v>13</v>
      </c>
      <c r="DB537" s="14">
        <f>INDEX(属性投放!$AN$7:$AN$58,DA537)</f>
        <v>52</v>
      </c>
      <c r="DC537" s="14" t="s">
        <v>702</v>
      </c>
      <c r="DD537" s="14">
        <f>INDEX(属性投放!$BJ$6:$BJ$85,(CT537-2)*20+CX537)</f>
        <v>110</v>
      </c>
      <c r="DE537" s="14">
        <f>SUMIFS(DD$5:DD537,$CR$5:$CR537,"="&amp;$CR537)</f>
        <v>880</v>
      </c>
      <c r="DF537" s="14" t="s">
        <v>703</v>
      </c>
      <c r="DG537" s="14">
        <f>INDEX(属性投放!$BK$6:$BK$85,(CT537-2)*20+CX537)</f>
        <v>55</v>
      </c>
      <c r="DH537" s="14">
        <f>SUMIFS(DG$5:DG537,$CR$5:$CR537,"="&amp;$CR537)</f>
        <v>443</v>
      </c>
      <c r="DI537" s="14" t="s">
        <v>704</v>
      </c>
      <c r="DJ537" s="14">
        <f>INDEX(属性投放!$BL$6:$BL$85,(CT537-2)*20+CX537)</f>
        <v>1100</v>
      </c>
      <c r="DK537" s="14">
        <f>SUMIFS(DJ$5:DJ537,$CR$5:$CR537,"="&amp;$CR537)</f>
        <v>8800</v>
      </c>
      <c r="DP537" s="14">
        <f t="shared" si="871"/>
        <v>1102030</v>
      </c>
      <c r="DQ537" s="14" t="str">
        <f t="shared" si="872"/>
        <v>燕青13突</v>
      </c>
      <c r="DR537" s="14">
        <f t="shared" si="873"/>
        <v>6</v>
      </c>
      <c r="DS537" s="14">
        <f t="shared" si="874"/>
        <v>6</v>
      </c>
      <c r="DT537" s="14">
        <f t="shared" si="875"/>
        <v>5</v>
      </c>
      <c r="DU537" s="14">
        <f t="shared" si="876"/>
        <v>3</v>
      </c>
      <c r="DV537" s="14">
        <f t="shared" si="877"/>
        <v>13</v>
      </c>
      <c r="DW537" s="14">
        <f t="shared" si="878"/>
        <v>33</v>
      </c>
      <c r="DX537" s="14">
        <f>INDEX(属性投放!$AW$6:$AW$85,(卡牌属性!DU537-2)*20+卡牌属性!DV537)</f>
        <v>8</v>
      </c>
      <c r="DY537" s="14">
        <f>INDEX(属性投放!BP$6:BP$85,卡牌属性!$DW537)</f>
        <v>500</v>
      </c>
      <c r="DZ537" s="14">
        <f>INDEX(属性投放!BQ$6:BQ$85,卡牌属性!$DW537)</f>
        <v>250</v>
      </c>
      <c r="EA537" s="14">
        <f>INDEX(属性投放!BR$6:BR$85,卡牌属性!$DW537)</f>
        <v>5000</v>
      </c>
      <c r="EB537" s="14">
        <f t="shared" si="904"/>
        <v>3506</v>
      </c>
      <c r="EC537" s="14">
        <f t="shared" si="905"/>
        <v>4138</v>
      </c>
      <c r="ED537" s="14">
        <f t="shared" si="906"/>
        <v>4440</v>
      </c>
      <c r="EE537" s="14">
        <f t="shared" si="907"/>
        <v>4440</v>
      </c>
      <c r="EF537" s="14">
        <f t="shared" si="908"/>
        <v>4770</v>
      </c>
      <c r="EG537" s="14">
        <f t="shared" si="909"/>
        <v>1713</v>
      </c>
      <c r="EH537" s="14">
        <f t="shared" si="910"/>
        <v>2006</v>
      </c>
      <c r="EI537" s="14">
        <f t="shared" si="911"/>
        <v>2006</v>
      </c>
      <c r="EJ537" s="14">
        <f t="shared" si="912"/>
        <v>2141</v>
      </c>
      <c r="EK537" s="14">
        <f t="shared" si="913"/>
        <v>2276</v>
      </c>
      <c r="EL537" s="14">
        <f t="shared" si="914"/>
        <v>32360</v>
      </c>
      <c r="EM537" s="14">
        <f t="shared" si="915"/>
        <v>33760</v>
      </c>
      <c r="EN537" s="14">
        <f t="shared" si="916"/>
        <v>33760</v>
      </c>
      <c r="EO537" s="14">
        <f t="shared" si="917"/>
        <v>39880</v>
      </c>
      <c r="EP537" s="14">
        <f t="shared" si="918"/>
        <v>42650</v>
      </c>
      <c r="EQ537" s="14">
        <f>INDEX(属性偏向!$T$4:$T$243,(卡牌属性!$DR537-1+EQ$3)*20+卡牌属性!$DV537)</f>
        <v>26</v>
      </c>
      <c r="ER537" s="14">
        <f>INDEX(属性偏向!$T$4:$T$243,(卡牌属性!$DR537-1+ER$3)*20+卡牌属性!$DV537)</f>
        <v>40</v>
      </c>
      <c r="ES537" s="14">
        <f>INDEX(属性偏向!$T$4:$T$243,(卡牌属性!$DR537-1+ES$3)*20+卡牌属性!$DV537)</f>
        <v>45</v>
      </c>
      <c r="ET537" s="14">
        <f>INDEX(属性偏向!$T$4:$T$243,(卡牌属性!$DR537-1+ET$3)*20+卡牌属性!$DV537)</f>
        <v>45</v>
      </c>
      <c r="EU537" s="14">
        <f>INDEX(属性偏向!$T$4:$T$243,(卡牌属性!$DR537-1+EU$3)*20+卡牌属性!$DV537)</f>
        <v>50</v>
      </c>
      <c r="EV537" s="14">
        <f>INDEX(属性偏向!$U$4:$U$243,(卡牌属性!$DS537-1+EV$3)*20+卡牌属性!$DV537)</f>
        <v>13</v>
      </c>
      <c r="EW537" s="14">
        <f>INDEX(属性偏向!$U$4:$U$243,(卡牌属性!$DS537-1+EW$3)*20+卡牌属性!$DV537)</f>
        <v>20</v>
      </c>
      <c r="EX537" s="14">
        <f>INDEX(属性偏向!$U$4:$U$243,(卡牌属性!$DS537-1+EX$3)*20+卡牌属性!$DV537)</f>
        <v>20</v>
      </c>
      <c r="EY537" s="14">
        <f>INDEX(属性偏向!$U$4:$U$243,(卡牌属性!$DS537-1+EY$3)*20+卡牌属性!$DV537)</f>
        <v>23</v>
      </c>
      <c r="EZ537" s="14">
        <f>INDEX(属性偏向!$U$4:$U$243,(卡牌属性!$DS537-1+EZ$3)*20+卡牌属性!$DV537)</f>
        <v>25</v>
      </c>
      <c r="FA537" s="14">
        <f>INDEX(属性偏向!$V$4:$V$243,(卡牌属性!$DT537-1+FA$3)*20+卡牌属性!$DV537)</f>
        <v>250</v>
      </c>
      <c r="FB537" s="14">
        <f>INDEX(属性偏向!$V$4:$V$243,(卡牌属性!$DT537-1+FB$3)*20+卡牌属性!$DV537)</f>
        <v>260</v>
      </c>
      <c r="FC537" s="14">
        <f>INDEX(属性偏向!$V$4:$V$243,(卡牌属性!$DT537-1+FC$3)*20+卡牌属性!$DV537)</f>
        <v>260</v>
      </c>
      <c r="FD537" s="14">
        <f>INDEX(属性偏向!$V$4:$V$243,(卡牌属性!$DT537-1+FD$3)*20+卡牌属性!$DV537)</f>
        <v>400</v>
      </c>
      <c r="FE537" s="14">
        <f>INDEX(属性偏向!$V$4:$V$243,(卡牌属性!$DT537-1+FE$3)*20+卡牌属性!$DV537)</f>
        <v>450</v>
      </c>
      <c r="FF537" s="14">
        <f>INDEX(属性投放!$BP$6:$BP$85,(卡牌属性!$DU537-2)*20+卡牌属性!$DV537)</f>
        <v>500</v>
      </c>
      <c r="FG537" s="14">
        <f>INDEX(属性投放!$BP$6:$BP$85,(卡牌属性!$DU537-2)*20+卡牌属性!$DV537)</f>
        <v>500</v>
      </c>
      <c r="FH537" s="14">
        <f>INDEX(属性投放!$BP$6:$BP$85,(卡牌属性!$DU537-2)*20+卡牌属性!$DV537)</f>
        <v>500</v>
      </c>
      <c r="FI537" s="14">
        <f>INDEX(属性投放!$BP$6:$BP$85,(卡牌属性!$DU537-2)*20+卡牌属性!$DV537)</f>
        <v>500</v>
      </c>
      <c r="FJ537" s="14">
        <f>INDEX(属性投放!$BP$6:$BP$85,(卡牌属性!$DU537-2)*20+卡牌属性!$DV537)</f>
        <v>500</v>
      </c>
      <c r="FK537" s="14">
        <f>INDEX(属性投放!$BQ$6:$BQ$85,(卡牌属性!$DU537-2)*20+卡牌属性!$DV537)</f>
        <v>250</v>
      </c>
      <c r="FL537" s="14">
        <f>INDEX(属性投放!$BQ$6:$BQ$85,(卡牌属性!$DU537-2)*20+卡牌属性!$DV537)</f>
        <v>250</v>
      </c>
      <c r="FM537" s="14">
        <f>INDEX(属性投放!$BQ$6:$BQ$85,(卡牌属性!$DU537-2)*20+卡牌属性!$DV537)</f>
        <v>250</v>
      </c>
      <c r="FN537" s="14">
        <f>INDEX(属性投放!$BQ$6:$BQ$85,(卡牌属性!$DU537-2)*20+卡牌属性!$DV537)</f>
        <v>250</v>
      </c>
      <c r="FO537" s="14">
        <f>INDEX(属性投放!$BQ$6:$BQ$85,(卡牌属性!$DU537-2)*20+卡牌属性!$DV537)</f>
        <v>250</v>
      </c>
      <c r="FP537" s="14">
        <f>INDEX(属性投放!$BR$6:$BR$85,(卡牌属性!$DU537-2)*20+卡牌属性!$DV537)</f>
        <v>5000</v>
      </c>
      <c r="FQ537" s="14">
        <f>INDEX(属性投放!$BR$6:$BR$85,(卡牌属性!$DU537-2)*20+卡牌属性!$DV537)</f>
        <v>5000</v>
      </c>
      <c r="FR537" s="14">
        <f>INDEX(属性投放!$BR$6:$BR$85,(卡牌属性!$DU537-2)*20+卡牌属性!$DV537)</f>
        <v>5000</v>
      </c>
      <c r="FS537" s="14">
        <f>INDEX(属性投放!$BR$6:$BR$85,(卡牌属性!$DU537-2)*20+卡牌属性!$DV537)</f>
        <v>5000</v>
      </c>
      <c r="FT537" s="14">
        <f>INDEX(属性投放!$BR$6:$BR$85,(卡牌属性!$DU537-2)*20+卡牌属性!$DV537)</f>
        <v>5000</v>
      </c>
    </row>
    <row r="538" spans="31:176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94"/>
        <v>27</v>
      </c>
      <c r="BW538" s="14">
        <f t="shared" si="895"/>
        <v>3</v>
      </c>
      <c r="BX538" s="14">
        <f t="shared" si="896"/>
        <v>1102030</v>
      </c>
      <c r="BY538" s="14" t="str">
        <f t="shared" si="897"/>
        <v>燕青14突</v>
      </c>
      <c r="BZ538" s="25" t="s">
        <v>162</v>
      </c>
      <c r="CA538" s="14">
        <v>96</v>
      </c>
      <c r="CB538" s="14">
        <f t="shared" si="898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674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674</v>
      </c>
      <c r="CN538" s="14">
        <f>INDEX(属性投放!$BD$6:$BD$85,(BW538-2)*20+CB538)</f>
        <v>250</v>
      </c>
      <c r="CQ538" s="13">
        <v>534</v>
      </c>
      <c r="CR538" s="13">
        <f t="shared" si="900"/>
        <v>11</v>
      </c>
      <c r="CS538" s="13">
        <f t="shared" si="901"/>
        <v>14</v>
      </c>
      <c r="CT538" s="14">
        <f t="shared" si="902"/>
        <v>4</v>
      </c>
      <c r="CU538" s="14">
        <f t="shared" si="903"/>
        <v>1102011</v>
      </c>
      <c r="CV538" s="14" t="str">
        <f>INDEX($O$6:$O$36,CR538)&amp;"-"&amp;INDEX(属性投放!$AB$7:$AB$36,CX538)&amp;"-魂火-"&amp;CZ538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701</v>
      </c>
      <c r="CZ538" s="14">
        <f>INDEX(属性投放!$AM$7:$AM$58,CS538)</f>
        <v>1</v>
      </c>
      <c r="DA538" s="14">
        <f t="shared" si="899"/>
        <v>14</v>
      </c>
      <c r="DB538" s="14">
        <f>INDEX(属性投放!$AN$7:$AN$58,DA538)</f>
        <v>55</v>
      </c>
      <c r="DC538" s="14" t="s">
        <v>702</v>
      </c>
      <c r="DD538" s="14">
        <f>INDEX(属性投放!$BJ$6:$BJ$85,(CT538-2)*20+CX538)</f>
        <v>140</v>
      </c>
      <c r="DE538" s="14">
        <f>SUMIFS(DD$5:DD538,$CR$5:$CR538,"="&amp;$CR538)</f>
        <v>1020</v>
      </c>
      <c r="DF538" s="14" t="s">
        <v>703</v>
      </c>
      <c r="DG538" s="14">
        <f>INDEX(属性投放!$BK$6:$BK$85,(CT538-2)*20+CX538)</f>
        <v>70</v>
      </c>
      <c r="DH538" s="14">
        <f>SUMIFS(DG$5:DG538,$CR$5:$CR538,"="&amp;$CR538)</f>
        <v>513</v>
      </c>
      <c r="DI538" s="14" t="s">
        <v>704</v>
      </c>
      <c r="DJ538" s="14">
        <f>INDEX(属性投放!$BL$6:$BL$85,(CT538-2)*20+CX538)</f>
        <v>1400</v>
      </c>
      <c r="DK538" s="14">
        <f>SUMIFS(DJ$5:DJ538,$CR$5:$CR538,"="&amp;$CR538)</f>
        <v>10200</v>
      </c>
      <c r="DP538" s="14">
        <f t="shared" ref="DP538:DP564" si="919">BX538</f>
        <v>1102030</v>
      </c>
      <c r="DQ538" s="14" t="str">
        <f t="shared" ref="DQ538:DQ564" si="920">BY538</f>
        <v>燕青14突</v>
      </c>
      <c r="DR538" s="14">
        <f t="shared" ref="DR538:DR564" si="921">INDEX(Y$6:Y$33,$BV538)</f>
        <v>6</v>
      </c>
      <c r="DS538" s="14">
        <f t="shared" ref="DS538:DS564" si="922">INDEX(Z$6:Z$33,$BV538)</f>
        <v>6</v>
      </c>
      <c r="DT538" s="14">
        <f t="shared" ref="DT538:DT564" si="923">INDEX(AA$6:AA$33,$BV538)</f>
        <v>5</v>
      </c>
      <c r="DU538" s="14">
        <f t="shared" ref="DU538:DU564" si="924">BW538</f>
        <v>3</v>
      </c>
      <c r="DV538" s="14">
        <f t="shared" ref="DV538:DV564" si="925">CB538</f>
        <v>14</v>
      </c>
      <c r="DW538" s="14">
        <f t="shared" ref="DW538:DW564" si="926">(DU538-2)*20+DV538</f>
        <v>34</v>
      </c>
      <c r="DX538" s="14">
        <f>INDEX(属性投放!$AW$6:$AW$85,(卡牌属性!DU538-2)*20+卡牌属性!DV538)</f>
        <v>7</v>
      </c>
      <c r="DY538" s="14">
        <f>INDEX(属性投放!BP$6:BP$85,卡牌属性!$DW538)</f>
        <v>550</v>
      </c>
      <c r="DZ538" s="14">
        <f>INDEX(属性投放!BQ$6:BQ$85,卡牌属性!$DW538)</f>
        <v>275</v>
      </c>
      <c r="EA538" s="14">
        <f>INDEX(属性投放!BR$6:BR$85,卡牌属性!$DW538)</f>
        <v>5500</v>
      </c>
      <c r="EB538" s="14">
        <f t="shared" si="904"/>
        <v>4214</v>
      </c>
      <c r="EC538" s="14">
        <f t="shared" si="905"/>
        <v>4958</v>
      </c>
      <c r="ED538" s="14">
        <f t="shared" si="906"/>
        <v>5300</v>
      </c>
      <c r="EE538" s="14">
        <f t="shared" si="907"/>
        <v>5300</v>
      </c>
      <c r="EF538" s="14">
        <f t="shared" si="908"/>
        <v>5670</v>
      </c>
      <c r="EG538" s="14">
        <f t="shared" si="909"/>
        <v>2067</v>
      </c>
      <c r="EH538" s="14">
        <f t="shared" si="910"/>
        <v>2416</v>
      </c>
      <c r="EI538" s="14">
        <f t="shared" si="911"/>
        <v>2416</v>
      </c>
      <c r="EJ538" s="14">
        <f t="shared" si="912"/>
        <v>2575</v>
      </c>
      <c r="EK538" s="14">
        <f t="shared" si="913"/>
        <v>2726</v>
      </c>
      <c r="EL538" s="14">
        <f t="shared" si="914"/>
        <v>39360</v>
      </c>
      <c r="EM538" s="14">
        <f t="shared" si="915"/>
        <v>40840</v>
      </c>
      <c r="EN538" s="14">
        <f t="shared" si="916"/>
        <v>40840</v>
      </c>
      <c r="EO538" s="14">
        <f t="shared" si="917"/>
        <v>48080</v>
      </c>
      <c r="EP538" s="14">
        <f t="shared" si="918"/>
        <v>51250</v>
      </c>
      <c r="EQ538" s="14">
        <f>INDEX(属性偏向!$T$4:$T$243,(卡牌属性!$DR538-1+EQ$3)*20+卡牌属性!$DV538)</f>
        <v>26</v>
      </c>
      <c r="ER538" s="14">
        <f>INDEX(属性偏向!$T$4:$T$243,(卡牌属性!$DR538-1+ER$3)*20+卡牌属性!$DV538)</f>
        <v>40</v>
      </c>
      <c r="ES538" s="14">
        <f>INDEX(属性偏向!$T$4:$T$243,(卡牌属性!$DR538-1+ES$3)*20+卡牌属性!$DV538)</f>
        <v>45</v>
      </c>
      <c r="ET538" s="14">
        <f>INDEX(属性偏向!$T$4:$T$243,(卡牌属性!$DR538-1+ET$3)*20+卡牌属性!$DV538)</f>
        <v>45</v>
      </c>
      <c r="EU538" s="14">
        <f>INDEX(属性偏向!$T$4:$T$243,(卡牌属性!$DR538-1+EU$3)*20+卡牌属性!$DV538)</f>
        <v>50</v>
      </c>
      <c r="EV538" s="14">
        <f>INDEX(属性偏向!$U$4:$U$243,(卡牌属性!$DS538-1+EV$3)*20+卡牌属性!$DV538)</f>
        <v>13</v>
      </c>
      <c r="EW538" s="14">
        <f>INDEX(属性偏向!$U$4:$U$243,(卡牌属性!$DS538-1+EW$3)*20+卡牌属性!$DV538)</f>
        <v>20</v>
      </c>
      <c r="EX538" s="14">
        <f>INDEX(属性偏向!$U$4:$U$243,(卡牌属性!$DS538-1+EX$3)*20+卡牌属性!$DV538)</f>
        <v>20</v>
      </c>
      <c r="EY538" s="14">
        <f>INDEX(属性偏向!$U$4:$U$243,(卡牌属性!$DS538-1+EY$3)*20+卡牌属性!$DV538)</f>
        <v>23</v>
      </c>
      <c r="EZ538" s="14">
        <f>INDEX(属性偏向!$U$4:$U$243,(卡牌属性!$DS538-1+EZ$3)*20+卡牌属性!$DV538)</f>
        <v>25</v>
      </c>
      <c r="FA538" s="14">
        <f>INDEX(属性偏向!$V$4:$V$243,(卡牌属性!$DT538-1+FA$3)*20+卡牌属性!$DV538)</f>
        <v>250</v>
      </c>
      <c r="FB538" s="14">
        <f>INDEX(属性偏向!$V$4:$V$243,(卡牌属性!$DT538-1+FB$3)*20+卡牌属性!$DV538)</f>
        <v>260</v>
      </c>
      <c r="FC538" s="14">
        <f>INDEX(属性偏向!$V$4:$V$243,(卡牌属性!$DT538-1+FC$3)*20+卡牌属性!$DV538)</f>
        <v>260</v>
      </c>
      <c r="FD538" s="14">
        <f>INDEX(属性偏向!$V$4:$V$243,(卡牌属性!$DT538-1+FD$3)*20+卡牌属性!$DV538)</f>
        <v>400</v>
      </c>
      <c r="FE538" s="14">
        <f>INDEX(属性偏向!$V$4:$V$243,(卡牌属性!$DT538-1+FE$3)*20+卡牌属性!$DV538)</f>
        <v>450</v>
      </c>
      <c r="FF538" s="14">
        <f>INDEX(属性投放!$BP$6:$BP$85,(卡牌属性!$DU538-2)*20+卡牌属性!$DV538)</f>
        <v>550</v>
      </c>
      <c r="FG538" s="14">
        <f>INDEX(属性投放!$BP$6:$BP$85,(卡牌属性!$DU538-2)*20+卡牌属性!$DV538)</f>
        <v>550</v>
      </c>
      <c r="FH538" s="14">
        <f>INDEX(属性投放!$BP$6:$BP$85,(卡牌属性!$DU538-2)*20+卡牌属性!$DV538)</f>
        <v>550</v>
      </c>
      <c r="FI538" s="14">
        <f>INDEX(属性投放!$BP$6:$BP$85,(卡牌属性!$DU538-2)*20+卡牌属性!$DV538)</f>
        <v>550</v>
      </c>
      <c r="FJ538" s="14">
        <f>INDEX(属性投放!$BP$6:$BP$85,(卡牌属性!$DU538-2)*20+卡牌属性!$DV538)</f>
        <v>550</v>
      </c>
      <c r="FK538" s="14">
        <f>INDEX(属性投放!$BQ$6:$BQ$85,(卡牌属性!$DU538-2)*20+卡牌属性!$DV538)</f>
        <v>275</v>
      </c>
      <c r="FL538" s="14">
        <f>INDEX(属性投放!$BQ$6:$BQ$85,(卡牌属性!$DU538-2)*20+卡牌属性!$DV538)</f>
        <v>275</v>
      </c>
      <c r="FM538" s="14">
        <f>INDEX(属性投放!$BQ$6:$BQ$85,(卡牌属性!$DU538-2)*20+卡牌属性!$DV538)</f>
        <v>275</v>
      </c>
      <c r="FN538" s="14">
        <f>INDEX(属性投放!$BQ$6:$BQ$85,(卡牌属性!$DU538-2)*20+卡牌属性!$DV538)</f>
        <v>275</v>
      </c>
      <c r="FO538" s="14">
        <f>INDEX(属性投放!$BQ$6:$BQ$85,(卡牌属性!$DU538-2)*20+卡牌属性!$DV538)</f>
        <v>275</v>
      </c>
      <c r="FP538" s="14">
        <f>INDEX(属性投放!$BR$6:$BR$85,(卡牌属性!$DU538-2)*20+卡牌属性!$DV538)</f>
        <v>5500</v>
      </c>
      <c r="FQ538" s="14">
        <f>INDEX(属性投放!$BR$6:$BR$85,(卡牌属性!$DU538-2)*20+卡牌属性!$DV538)</f>
        <v>5500</v>
      </c>
      <c r="FR538" s="14">
        <f>INDEX(属性投放!$BR$6:$BR$85,(卡牌属性!$DU538-2)*20+卡牌属性!$DV538)</f>
        <v>5500</v>
      </c>
      <c r="FS538" s="14">
        <f>INDEX(属性投放!$BR$6:$BR$85,(卡牌属性!$DU538-2)*20+卡牌属性!$DV538)</f>
        <v>5500</v>
      </c>
      <c r="FT538" s="14">
        <f>INDEX(属性投放!$BR$6:$BR$85,(卡牌属性!$DU538-2)*20+卡牌属性!$DV538)</f>
        <v>5500</v>
      </c>
    </row>
    <row r="539" spans="31:176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94"/>
        <v>27</v>
      </c>
      <c r="BW539" s="14">
        <f t="shared" si="895"/>
        <v>3</v>
      </c>
      <c r="BX539" s="14">
        <f t="shared" si="896"/>
        <v>1102030</v>
      </c>
      <c r="BY539" s="14" t="str">
        <f t="shared" si="897"/>
        <v>燕青15突</v>
      </c>
      <c r="BZ539" s="25" t="s">
        <v>162</v>
      </c>
      <c r="CA539" s="14">
        <v>97</v>
      </c>
      <c r="CB539" s="14">
        <f t="shared" si="898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674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674</v>
      </c>
      <c r="CN539" s="14">
        <f>INDEX(属性投放!$BD$6:$BD$85,(BW539-2)*20+CB539)</f>
        <v>250</v>
      </c>
      <c r="CQ539" s="13">
        <v>535</v>
      </c>
      <c r="CR539" s="13">
        <f t="shared" si="900"/>
        <v>11</v>
      </c>
      <c r="CS539" s="13">
        <f t="shared" si="901"/>
        <v>15</v>
      </c>
      <c r="CT539" s="14">
        <f t="shared" si="902"/>
        <v>4</v>
      </c>
      <c r="CU539" s="14">
        <f t="shared" si="903"/>
        <v>1102011</v>
      </c>
      <c r="CV539" s="14" t="str">
        <f>INDEX($O$6:$O$36,CR539)&amp;"-"&amp;INDEX(属性投放!$AB$7:$AB$36,CX539)&amp;"-魂火-"&amp;CZ539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701</v>
      </c>
      <c r="CZ539" s="14">
        <f>INDEX(属性投放!$AM$7:$AM$58,CS539)</f>
        <v>2</v>
      </c>
      <c r="DA539" s="14">
        <f t="shared" si="899"/>
        <v>15</v>
      </c>
      <c r="DB539" s="14">
        <f>INDEX(属性投放!$AN$7:$AN$58,DA539)</f>
        <v>57</v>
      </c>
      <c r="DC539" s="14" t="s">
        <v>702</v>
      </c>
      <c r="DD539" s="14">
        <f>INDEX(属性投放!$BJ$6:$BJ$85,(CT539-2)*20+CX539)</f>
        <v>140</v>
      </c>
      <c r="DE539" s="14">
        <f>SUMIFS(DD$5:DD539,$CR$5:$CR539,"="&amp;$CR539)</f>
        <v>1160</v>
      </c>
      <c r="DF539" s="14" t="s">
        <v>703</v>
      </c>
      <c r="DG539" s="14">
        <f>INDEX(属性投放!$BK$6:$BK$85,(CT539-2)*20+CX539)</f>
        <v>70</v>
      </c>
      <c r="DH539" s="14">
        <f>SUMIFS(DG$5:DG539,$CR$5:$CR539,"="&amp;$CR539)</f>
        <v>583</v>
      </c>
      <c r="DI539" s="14" t="s">
        <v>704</v>
      </c>
      <c r="DJ539" s="14">
        <f>INDEX(属性投放!$BL$6:$BL$85,(CT539-2)*20+CX539)</f>
        <v>1400</v>
      </c>
      <c r="DK539" s="14">
        <f>SUMIFS(DJ$5:DJ539,$CR$5:$CR539,"="&amp;$CR539)</f>
        <v>11600</v>
      </c>
      <c r="DP539" s="14">
        <f t="shared" si="919"/>
        <v>1102030</v>
      </c>
      <c r="DQ539" s="14" t="str">
        <f t="shared" si="920"/>
        <v>燕青15突</v>
      </c>
      <c r="DR539" s="14">
        <f t="shared" si="921"/>
        <v>6</v>
      </c>
      <c r="DS539" s="14">
        <f t="shared" si="922"/>
        <v>6</v>
      </c>
      <c r="DT539" s="14">
        <f t="shared" si="923"/>
        <v>5</v>
      </c>
      <c r="DU539" s="14">
        <f t="shared" si="924"/>
        <v>3</v>
      </c>
      <c r="DV539" s="14">
        <f t="shared" si="925"/>
        <v>15</v>
      </c>
      <c r="DW539" s="14">
        <f t="shared" si="926"/>
        <v>35</v>
      </c>
      <c r="DX539" s="14">
        <f>INDEX(属性投放!$AW$6:$AW$85,(卡牌属性!DU539-2)*20+卡牌属性!DV539)</f>
        <v>8</v>
      </c>
      <c r="DY539" s="14">
        <f>INDEX(属性投放!BP$6:BP$85,卡牌属性!$DW539)</f>
        <v>1000</v>
      </c>
      <c r="DZ539" s="14">
        <f>INDEX(属性投放!BQ$6:BQ$85,卡牌属性!$DW539)</f>
        <v>500</v>
      </c>
      <c r="EA539" s="14">
        <f>INDEX(属性投放!BR$6:BR$85,卡牌属性!$DW539)</f>
        <v>10000</v>
      </c>
      <c r="EB539" s="14">
        <f t="shared" si="904"/>
        <v>4946</v>
      </c>
      <c r="EC539" s="14">
        <f t="shared" si="905"/>
        <v>5788</v>
      </c>
      <c r="ED539" s="14">
        <f t="shared" si="906"/>
        <v>6165</v>
      </c>
      <c r="EE539" s="14">
        <f t="shared" si="907"/>
        <v>6165</v>
      </c>
      <c r="EF539" s="14">
        <f t="shared" si="908"/>
        <v>6570</v>
      </c>
      <c r="EG539" s="14">
        <f t="shared" si="909"/>
        <v>2433</v>
      </c>
      <c r="EH539" s="14">
        <f t="shared" si="910"/>
        <v>2831</v>
      </c>
      <c r="EI539" s="14">
        <f t="shared" si="911"/>
        <v>2831</v>
      </c>
      <c r="EJ539" s="14">
        <f t="shared" si="912"/>
        <v>3011</v>
      </c>
      <c r="EK539" s="14">
        <f t="shared" si="913"/>
        <v>3176</v>
      </c>
      <c r="EL539" s="14">
        <f t="shared" si="914"/>
        <v>46610</v>
      </c>
      <c r="EM539" s="14">
        <f t="shared" si="915"/>
        <v>48160</v>
      </c>
      <c r="EN539" s="14">
        <f t="shared" si="916"/>
        <v>48160</v>
      </c>
      <c r="EO539" s="14">
        <f t="shared" si="917"/>
        <v>56380</v>
      </c>
      <c r="EP539" s="14">
        <f t="shared" si="918"/>
        <v>59900</v>
      </c>
      <c r="EQ539" s="14">
        <f>INDEX(属性偏向!$T$4:$T$243,(卡牌属性!$DR539-1+EQ$3)*20+卡牌属性!$DV539)</f>
        <v>26</v>
      </c>
      <c r="ER539" s="14">
        <f>INDEX(属性偏向!$T$4:$T$243,(卡牌属性!$DR539-1+ER$3)*20+卡牌属性!$DV539)</f>
        <v>40</v>
      </c>
      <c r="ES539" s="14">
        <f>INDEX(属性偏向!$T$4:$T$243,(卡牌属性!$DR539-1+ES$3)*20+卡牌属性!$DV539)</f>
        <v>45</v>
      </c>
      <c r="ET539" s="14">
        <f>INDEX(属性偏向!$T$4:$T$243,(卡牌属性!$DR539-1+ET$3)*20+卡牌属性!$DV539)</f>
        <v>45</v>
      </c>
      <c r="EU539" s="14">
        <f>INDEX(属性偏向!$T$4:$T$243,(卡牌属性!$DR539-1+EU$3)*20+卡牌属性!$DV539)</f>
        <v>50</v>
      </c>
      <c r="EV539" s="14">
        <f>INDEX(属性偏向!$U$4:$U$243,(卡牌属性!$DS539-1+EV$3)*20+卡牌属性!$DV539)</f>
        <v>13</v>
      </c>
      <c r="EW539" s="14">
        <f>INDEX(属性偏向!$U$4:$U$243,(卡牌属性!$DS539-1+EW$3)*20+卡牌属性!$DV539)</f>
        <v>20</v>
      </c>
      <c r="EX539" s="14">
        <f>INDEX(属性偏向!$U$4:$U$243,(卡牌属性!$DS539-1+EX$3)*20+卡牌属性!$DV539)</f>
        <v>20</v>
      </c>
      <c r="EY539" s="14">
        <f>INDEX(属性偏向!$U$4:$U$243,(卡牌属性!$DS539-1+EY$3)*20+卡牌属性!$DV539)</f>
        <v>23</v>
      </c>
      <c r="EZ539" s="14">
        <f>INDEX(属性偏向!$U$4:$U$243,(卡牌属性!$DS539-1+EZ$3)*20+卡牌属性!$DV539)</f>
        <v>25</v>
      </c>
      <c r="FA539" s="14">
        <f>INDEX(属性偏向!$V$4:$V$243,(卡牌属性!$DT539-1+FA$3)*20+卡牌属性!$DV539)</f>
        <v>250</v>
      </c>
      <c r="FB539" s="14">
        <f>INDEX(属性偏向!$V$4:$V$243,(卡牌属性!$DT539-1+FB$3)*20+卡牌属性!$DV539)</f>
        <v>260</v>
      </c>
      <c r="FC539" s="14">
        <f>INDEX(属性偏向!$V$4:$V$243,(卡牌属性!$DT539-1+FC$3)*20+卡牌属性!$DV539)</f>
        <v>260</v>
      </c>
      <c r="FD539" s="14">
        <f>INDEX(属性偏向!$V$4:$V$243,(卡牌属性!$DT539-1+FD$3)*20+卡牌属性!$DV539)</f>
        <v>400</v>
      </c>
      <c r="FE539" s="14">
        <f>INDEX(属性偏向!$V$4:$V$243,(卡牌属性!$DT539-1+FE$3)*20+卡牌属性!$DV539)</f>
        <v>450</v>
      </c>
      <c r="FF539" s="14">
        <f>INDEX(属性投放!$BP$6:$BP$85,(卡牌属性!$DU539-2)*20+卡牌属性!$DV539)</f>
        <v>1000</v>
      </c>
      <c r="FG539" s="14">
        <f>INDEX(属性投放!$BP$6:$BP$85,(卡牌属性!$DU539-2)*20+卡牌属性!$DV539)</f>
        <v>1000</v>
      </c>
      <c r="FH539" s="14">
        <f>INDEX(属性投放!$BP$6:$BP$85,(卡牌属性!$DU539-2)*20+卡牌属性!$DV539)</f>
        <v>1000</v>
      </c>
      <c r="FI539" s="14">
        <f>INDEX(属性投放!$BP$6:$BP$85,(卡牌属性!$DU539-2)*20+卡牌属性!$DV539)</f>
        <v>1000</v>
      </c>
      <c r="FJ539" s="14">
        <f>INDEX(属性投放!$BP$6:$BP$85,(卡牌属性!$DU539-2)*20+卡牌属性!$DV539)</f>
        <v>1000</v>
      </c>
      <c r="FK539" s="14">
        <f>INDEX(属性投放!$BQ$6:$BQ$85,(卡牌属性!$DU539-2)*20+卡牌属性!$DV539)</f>
        <v>500</v>
      </c>
      <c r="FL539" s="14">
        <f>INDEX(属性投放!$BQ$6:$BQ$85,(卡牌属性!$DU539-2)*20+卡牌属性!$DV539)</f>
        <v>500</v>
      </c>
      <c r="FM539" s="14">
        <f>INDEX(属性投放!$BQ$6:$BQ$85,(卡牌属性!$DU539-2)*20+卡牌属性!$DV539)</f>
        <v>500</v>
      </c>
      <c r="FN539" s="14">
        <f>INDEX(属性投放!$BQ$6:$BQ$85,(卡牌属性!$DU539-2)*20+卡牌属性!$DV539)</f>
        <v>500</v>
      </c>
      <c r="FO539" s="14">
        <f>INDEX(属性投放!$BQ$6:$BQ$85,(卡牌属性!$DU539-2)*20+卡牌属性!$DV539)</f>
        <v>500</v>
      </c>
      <c r="FP539" s="14">
        <f>INDEX(属性投放!$BR$6:$BR$85,(卡牌属性!$DU539-2)*20+卡牌属性!$DV539)</f>
        <v>10000</v>
      </c>
      <c r="FQ539" s="14">
        <f>INDEX(属性投放!$BR$6:$BR$85,(卡牌属性!$DU539-2)*20+卡牌属性!$DV539)</f>
        <v>10000</v>
      </c>
      <c r="FR539" s="14">
        <f>INDEX(属性投放!$BR$6:$BR$85,(卡牌属性!$DU539-2)*20+卡牌属性!$DV539)</f>
        <v>10000</v>
      </c>
      <c r="FS539" s="14">
        <f>INDEX(属性投放!$BR$6:$BR$85,(卡牌属性!$DU539-2)*20+卡牌属性!$DV539)</f>
        <v>10000</v>
      </c>
      <c r="FT539" s="14">
        <f>INDEX(属性投放!$BR$6:$BR$85,(卡牌属性!$DU539-2)*20+卡牌属性!$DV539)</f>
        <v>10000</v>
      </c>
    </row>
    <row r="540" spans="31:176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94"/>
        <v>27</v>
      </c>
      <c r="BW540" s="14">
        <f t="shared" si="895"/>
        <v>3</v>
      </c>
      <c r="BX540" s="14">
        <f t="shared" si="896"/>
        <v>1102030</v>
      </c>
      <c r="BY540" s="14" t="str">
        <f t="shared" si="897"/>
        <v>燕青16突</v>
      </c>
      <c r="BZ540" s="25" t="s">
        <v>162</v>
      </c>
      <c r="CA540" s="14">
        <v>98</v>
      </c>
      <c r="CB540" s="14">
        <f t="shared" si="898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674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674</v>
      </c>
      <c r="CN540" s="14">
        <f>INDEX(属性投放!$BD$6:$BD$85,(BW540-2)*20+CB540)</f>
        <v>300</v>
      </c>
      <c r="CQ540" s="13">
        <v>536</v>
      </c>
      <c r="CR540" s="13">
        <f t="shared" si="900"/>
        <v>11</v>
      </c>
      <c r="CS540" s="13">
        <f t="shared" si="901"/>
        <v>16</v>
      </c>
      <c r="CT540" s="14">
        <f t="shared" si="902"/>
        <v>4</v>
      </c>
      <c r="CU540" s="14">
        <f t="shared" si="903"/>
        <v>1102011</v>
      </c>
      <c r="CV540" s="14" t="str">
        <f>INDEX($O$6:$O$36,CR540)&amp;"-"&amp;INDEX(属性投放!$AB$7:$AB$36,CX540)&amp;"-魂火-"&amp;CZ540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701</v>
      </c>
      <c r="CZ540" s="14">
        <f>INDEX(属性投放!$AM$7:$AM$58,CS540)</f>
        <v>1</v>
      </c>
      <c r="DA540" s="14">
        <f t="shared" si="899"/>
        <v>16</v>
      </c>
      <c r="DB540" s="14">
        <f>INDEX(属性投放!$AN$7:$AN$58,DA540)</f>
        <v>60</v>
      </c>
      <c r="DC540" s="14" t="s">
        <v>702</v>
      </c>
      <c r="DD540" s="14">
        <f>INDEX(属性投放!$BJ$6:$BJ$85,(CT540-2)*20+CX540)</f>
        <v>160</v>
      </c>
      <c r="DE540" s="14">
        <f>SUMIFS(DD$5:DD540,$CR$5:$CR540,"="&amp;$CR540)</f>
        <v>1320</v>
      </c>
      <c r="DF540" s="14" t="s">
        <v>703</v>
      </c>
      <c r="DG540" s="14">
        <f>INDEX(属性投放!$BK$6:$BK$85,(CT540-2)*20+CX540)</f>
        <v>80</v>
      </c>
      <c r="DH540" s="14">
        <f>SUMIFS(DG$5:DG540,$CR$5:$CR540,"="&amp;$CR540)</f>
        <v>663</v>
      </c>
      <c r="DI540" s="14" t="s">
        <v>704</v>
      </c>
      <c r="DJ540" s="14">
        <f>INDEX(属性投放!$BL$6:$BL$85,(CT540-2)*20+CX540)</f>
        <v>1600</v>
      </c>
      <c r="DK540" s="14">
        <f>SUMIFS(DJ$5:DJ540,$CR$5:$CR540,"="&amp;$CR540)</f>
        <v>13200</v>
      </c>
      <c r="DP540" s="14">
        <f t="shared" si="919"/>
        <v>1102030</v>
      </c>
      <c r="DQ540" s="14" t="str">
        <f t="shared" si="920"/>
        <v>燕青16突</v>
      </c>
      <c r="DR540" s="14">
        <f t="shared" si="921"/>
        <v>6</v>
      </c>
      <c r="DS540" s="14">
        <f t="shared" si="922"/>
        <v>6</v>
      </c>
      <c r="DT540" s="14">
        <f t="shared" si="923"/>
        <v>5</v>
      </c>
      <c r="DU540" s="14">
        <f t="shared" si="924"/>
        <v>3</v>
      </c>
      <c r="DV540" s="14">
        <f t="shared" si="925"/>
        <v>16</v>
      </c>
      <c r="DW540" s="14">
        <f t="shared" si="926"/>
        <v>36</v>
      </c>
      <c r="DX540" s="14">
        <f>INDEX(属性投放!$AW$6:$AW$85,(卡牌属性!DU540-2)*20+卡牌属性!DV540)</f>
        <v>7</v>
      </c>
      <c r="DY540" s="14">
        <f>INDEX(属性投放!BP$6:BP$85,卡牌属性!$DW540)</f>
        <v>1000</v>
      </c>
      <c r="DZ540" s="14">
        <f>INDEX(属性投放!BQ$6:BQ$85,卡牌属性!$DW540)</f>
        <v>500</v>
      </c>
      <c r="EA540" s="14">
        <f>INDEX(属性投放!BR$6:BR$85,卡牌属性!$DW540)</f>
        <v>10000</v>
      </c>
      <c r="EB540" s="14">
        <f t="shared" si="904"/>
        <v>6154</v>
      </c>
      <c r="EC540" s="14">
        <f t="shared" si="905"/>
        <v>7108</v>
      </c>
      <c r="ED540" s="14">
        <f t="shared" si="906"/>
        <v>7525</v>
      </c>
      <c r="EE540" s="14">
        <f t="shared" si="907"/>
        <v>7525</v>
      </c>
      <c r="EF540" s="14">
        <f t="shared" si="908"/>
        <v>7970</v>
      </c>
      <c r="EG540" s="14">
        <f t="shared" si="909"/>
        <v>3037</v>
      </c>
      <c r="EH540" s="14">
        <f t="shared" si="910"/>
        <v>3491</v>
      </c>
      <c r="EI540" s="14">
        <f t="shared" si="911"/>
        <v>3491</v>
      </c>
      <c r="EJ540" s="14">
        <f t="shared" si="912"/>
        <v>3695</v>
      </c>
      <c r="EK540" s="14">
        <f t="shared" si="913"/>
        <v>3876</v>
      </c>
      <c r="EL540" s="14">
        <f t="shared" si="914"/>
        <v>58610</v>
      </c>
      <c r="EM540" s="14">
        <f t="shared" si="915"/>
        <v>60240</v>
      </c>
      <c r="EN540" s="14">
        <f t="shared" si="916"/>
        <v>60240</v>
      </c>
      <c r="EO540" s="14">
        <f t="shared" si="917"/>
        <v>69580</v>
      </c>
      <c r="EP540" s="14">
        <f t="shared" si="918"/>
        <v>73500</v>
      </c>
      <c r="EQ540" s="14">
        <f>INDEX(属性偏向!$T$4:$T$243,(卡牌属性!$DR540-1+EQ$3)*20+卡牌属性!$DV540)</f>
        <v>35</v>
      </c>
      <c r="ER540" s="14">
        <f>INDEX(属性偏向!$T$4:$T$243,(卡牌属性!$DR540-1+ER$3)*20+卡牌属性!$DV540)</f>
        <v>50</v>
      </c>
      <c r="ES540" s="14">
        <f>INDEX(属性偏向!$T$4:$T$243,(卡牌属性!$DR540-1+ES$3)*20+卡牌属性!$DV540)</f>
        <v>60</v>
      </c>
      <c r="ET540" s="14">
        <f>INDEX(属性偏向!$T$4:$T$243,(卡牌属性!$DR540-1+ET$3)*20+卡牌属性!$DV540)</f>
        <v>60</v>
      </c>
      <c r="EU540" s="14">
        <f>INDEX(属性偏向!$T$4:$T$243,(卡牌属性!$DR540-1+EU$3)*20+卡牌属性!$DV540)</f>
        <v>75</v>
      </c>
      <c r="EV540" s="14">
        <f>INDEX(属性偏向!$U$4:$U$243,(卡牌属性!$DS540-1+EV$3)*20+卡牌属性!$DV540)</f>
        <v>18</v>
      </c>
      <c r="EW540" s="14">
        <f>INDEX(属性偏向!$U$4:$U$243,(卡牌属性!$DS540-1+EW$3)*20+卡牌属性!$DV540)</f>
        <v>25</v>
      </c>
      <c r="EX540" s="14">
        <f>INDEX(属性偏向!$U$4:$U$243,(卡牌属性!$DS540-1+EX$3)*20+卡牌属性!$DV540)</f>
        <v>25</v>
      </c>
      <c r="EY540" s="14">
        <f>INDEX(属性偏向!$U$4:$U$243,(卡牌属性!$DS540-1+EY$3)*20+卡牌属性!$DV540)</f>
        <v>30</v>
      </c>
      <c r="EZ540" s="14">
        <f>INDEX(属性偏向!$U$4:$U$243,(卡牌属性!$DS540-1+EZ$3)*20+卡牌属性!$DV540)</f>
        <v>38</v>
      </c>
      <c r="FA540" s="14">
        <f>INDEX(属性偏向!$V$4:$V$243,(卡牌属性!$DT540-1+FA$3)*20+卡牌属性!$DV540)</f>
        <v>300</v>
      </c>
      <c r="FB540" s="14">
        <f>INDEX(属性偏向!$V$4:$V$243,(卡牌属性!$DT540-1+FB$3)*20+卡牌属性!$DV540)</f>
        <v>350</v>
      </c>
      <c r="FC540" s="14">
        <f>INDEX(属性偏向!$V$4:$V$243,(卡牌属性!$DT540-1+FC$3)*20+卡牌属性!$DV540)</f>
        <v>350</v>
      </c>
      <c r="FD540" s="14">
        <f>INDEX(属性偏向!$V$4:$V$243,(卡牌属性!$DT540-1+FD$3)*20+卡牌属性!$DV540)</f>
        <v>500</v>
      </c>
      <c r="FE540" s="14">
        <f>INDEX(属性偏向!$V$4:$V$243,(卡牌属性!$DT540-1+FE$3)*20+卡牌属性!$DV540)</f>
        <v>600</v>
      </c>
      <c r="FF540" s="14">
        <f>INDEX(属性投放!$BP$6:$BP$85,(卡牌属性!$DU540-2)*20+卡牌属性!$DV540)</f>
        <v>1000</v>
      </c>
      <c r="FG540" s="14">
        <f>INDEX(属性投放!$BP$6:$BP$85,(卡牌属性!$DU540-2)*20+卡牌属性!$DV540)</f>
        <v>1000</v>
      </c>
      <c r="FH540" s="14">
        <f>INDEX(属性投放!$BP$6:$BP$85,(卡牌属性!$DU540-2)*20+卡牌属性!$DV540)</f>
        <v>1000</v>
      </c>
      <c r="FI540" s="14">
        <f>INDEX(属性投放!$BP$6:$BP$85,(卡牌属性!$DU540-2)*20+卡牌属性!$DV540)</f>
        <v>1000</v>
      </c>
      <c r="FJ540" s="14">
        <f>INDEX(属性投放!$BP$6:$BP$85,(卡牌属性!$DU540-2)*20+卡牌属性!$DV540)</f>
        <v>1000</v>
      </c>
      <c r="FK540" s="14">
        <f>INDEX(属性投放!$BQ$6:$BQ$85,(卡牌属性!$DU540-2)*20+卡牌属性!$DV540)</f>
        <v>500</v>
      </c>
      <c r="FL540" s="14">
        <f>INDEX(属性投放!$BQ$6:$BQ$85,(卡牌属性!$DU540-2)*20+卡牌属性!$DV540)</f>
        <v>500</v>
      </c>
      <c r="FM540" s="14">
        <f>INDEX(属性投放!$BQ$6:$BQ$85,(卡牌属性!$DU540-2)*20+卡牌属性!$DV540)</f>
        <v>500</v>
      </c>
      <c r="FN540" s="14">
        <f>INDEX(属性投放!$BQ$6:$BQ$85,(卡牌属性!$DU540-2)*20+卡牌属性!$DV540)</f>
        <v>500</v>
      </c>
      <c r="FO540" s="14">
        <f>INDEX(属性投放!$BQ$6:$BQ$85,(卡牌属性!$DU540-2)*20+卡牌属性!$DV540)</f>
        <v>500</v>
      </c>
      <c r="FP540" s="14">
        <f>INDEX(属性投放!$BR$6:$BR$85,(卡牌属性!$DU540-2)*20+卡牌属性!$DV540)</f>
        <v>10000</v>
      </c>
      <c r="FQ540" s="14">
        <f>INDEX(属性投放!$BR$6:$BR$85,(卡牌属性!$DU540-2)*20+卡牌属性!$DV540)</f>
        <v>10000</v>
      </c>
      <c r="FR540" s="14">
        <f>INDEX(属性投放!$BR$6:$BR$85,(卡牌属性!$DU540-2)*20+卡牌属性!$DV540)</f>
        <v>10000</v>
      </c>
      <c r="FS540" s="14">
        <f>INDEX(属性投放!$BR$6:$BR$85,(卡牌属性!$DU540-2)*20+卡牌属性!$DV540)</f>
        <v>10000</v>
      </c>
      <c r="FT540" s="14">
        <f>INDEX(属性投放!$BR$6:$BR$85,(卡牌属性!$DU540-2)*20+卡牌属性!$DV540)</f>
        <v>10000</v>
      </c>
    </row>
    <row r="541" spans="31:176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94"/>
        <v>27</v>
      </c>
      <c r="BW541" s="14">
        <f t="shared" si="895"/>
        <v>3</v>
      </c>
      <c r="BX541" s="14">
        <f t="shared" si="896"/>
        <v>1102030</v>
      </c>
      <c r="BY541" s="14" t="str">
        <f t="shared" si="897"/>
        <v>燕青17突</v>
      </c>
      <c r="BZ541" s="25" t="s">
        <v>162</v>
      </c>
      <c r="CA541" s="14">
        <v>99</v>
      </c>
      <c r="CB541" s="14">
        <f t="shared" si="898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674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674</v>
      </c>
      <c r="CN541" s="14">
        <f>INDEX(属性投放!$BD$6:$BD$85,(BW541-2)*20+CB541)</f>
        <v>300</v>
      </c>
      <c r="CQ541" s="13">
        <v>537</v>
      </c>
      <c r="CR541" s="13">
        <f t="shared" si="900"/>
        <v>11</v>
      </c>
      <c r="CS541" s="13">
        <f t="shared" si="901"/>
        <v>17</v>
      </c>
      <c r="CT541" s="14">
        <f t="shared" si="902"/>
        <v>4</v>
      </c>
      <c r="CU541" s="14">
        <f t="shared" si="903"/>
        <v>1102011</v>
      </c>
      <c r="CV541" s="14" t="str">
        <f>INDEX($O$6:$O$36,CR541)&amp;"-"&amp;INDEX(属性投放!$AB$7:$AB$36,CX541)&amp;"-魂火-"&amp;CZ541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701</v>
      </c>
      <c r="CZ541" s="14">
        <f>INDEX(属性投放!$AM$7:$AM$58,CS541)</f>
        <v>2</v>
      </c>
      <c r="DA541" s="14">
        <f t="shared" si="899"/>
        <v>17</v>
      </c>
      <c r="DB541" s="14">
        <f>INDEX(属性投放!$AN$7:$AN$58,DA541)</f>
        <v>62</v>
      </c>
      <c r="DC541" s="14" t="s">
        <v>702</v>
      </c>
      <c r="DD541" s="14">
        <f>INDEX(属性投放!$BJ$6:$BJ$85,(CT541-2)*20+CX541)</f>
        <v>160</v>
      </c>
      <c r="DE541" s="14">
        <f>SUMIFS(DD$5:DD541,$CR$5:$CR541,"="&amp;$CR541)</f>
        <v>1480</v>
      </c>
      <c r="DF541" s="14" t="s">
        <v>703</v>
      </c>
      <c r="DG541" s="14">
        <f>INDEX(属性投放!$BK$6:$BK$85,(CT541-2)*20+CX541)</f>
        <v>80</v>
      </c>
      <c r="DH541" s="14">
        <f>SUMIFS(DG$5:DG541,$CR$5:$CR541,"="&amp;$CR541)</f>
        <v>743</v>
      </c>
      <c r="DI541" s="14" t="s">
        <v>704</v>
      </c>
      <c r="DJ541" s="14">
        <f>INDEX(属性投放!$BL$6:$BL$85,(CT541-2)*20+CX541)</f>
        <v>1600</v>
      </c>
      <c r="DK541" s="14">
        <f>SUMIFS(DJ$5:DJ541,$CR$5:$CR541,"="&amp;$CR541)</f>
        <v>14800</v>
      </c>
      <c r="DP541" s="14">
        <f t="shared" si="919"/>
        <v>1102030</v>
      </c>
      <c r="DQ541" s="14" t="str">
        <f t="shared" si="920"/>
        <v>燕青17突</v>
      </c>
      <c r="DR541" s="14">
        <f t="shared" si="921"/>
        <v>6</v>
      </c>
      <c r="DS541" s="14">
        <f t="shared" si="922"/>
        <v>6</v>
      </c>
      <c r="DT541" s="14">
        <f t="shared" si="923"/>
        <v>5</v>
      </c>
      <c r="DU541" s="14">
        <f t="shared" si="924"/>
        <v>3</v>
      </c>
      <c r="DV541" s="14">
        <f t="shared" si="925"/>
        <v>17</v>
      </c>
      <c r="DW541" s="14">
        <f t="shared" si="926"/>
        <v>37</v>
      </c>
      <c r="DX541" s="14">
        <f>INDEX(属性投放!$AW$6:$AW$85,(卡牌属性!DU541-2)*20+卡牌属性!DV541)</f>
        <v>8</v>
      </c>
      <c r="DY541" s="14">
        <f>INDEX(属性投放!BP$6:BP$85,卡牌属性!$DW541)</f>
        <v>1000</v>
      </c>
      <c r="DZ541" s="14">
        <f>INDEX(属性投放!BQ$6:BQ$85,卡牌属性!$DW541)</f>
        <v>500</v>
      </c>
      <c r="EA541" s="14">
        <f>INDEX(属性投放!BR$6:BR$85,卡牌属性!$DW541)</f>
        <v>10000</v>
      </c>
      <c r="EB541" s="14">
        <f t="shared" si="904"/>
        <v>7399</v>
      </c>
      <c r="EC541" s="14">
        <f t="shared" si="905"/>
        <v>8458</v>
      </c>
      <c r="ED541" s="14">
        <f t="shared" si="906"/>
        <v>8945</v>
      </c>
      <c r="EE541" s="14">
        <f t="shared" si="907"/>
        <v>8945</v>
      </c>
      <c r="EF541" s="14">
        <f t="shared" si="908"/>
        <v>9495</v>
      </c>
      <c r="EG541" s="14">
        <f t="shared" si="909"/>
        <v>3663</v>
      </c>
      <c r="EH541" s="14">
        <f t="shared" si="910"/>
        <v>4166</v>
      </c>
      <c r="EI541" s="14">
        <f t="shared" si="911"/>
        <v>4166</v>
      </c>
      <c r="EJ541" s="14">
        <f t="shared" si="912"/>
        <v>4405</v>
      </c>
      <c r="EK541" s="14">
        <f t="shared" si="913"/>
        <v>4642</v>
      </c>
      <c r="EL541" s="14">
        <f t="shared" si="914"/>
        <v>70710</v>
      </c>
      <c r="EM541" s="14">
        <f t="shared" si="915"/>
        <v>72690</v>
      </c>
      <c r="EN541" s="14">
        <f t="shared" si="916"/>
        <v>72690</v>
      </c>
      <c r="EO541" s="14">
        <f t="shared" si="917"/>
        <v>83080</v>
      </c>
      <c r="EP541" s="14">
        <f t="shared" si="918"/>
        <v>87700</v>
      </c>
      <c r="EQ541" s="14">
        <f>INDEX(属性偏向!$T$4:$T$243,(卡牌属性!$DR541-1+EQ$3)*20+卡牌属性!$DV541)</f>
        <v>35</v>
      </c>
      <c r="ER541" s="14">
        <f>INDEX(属性偏向!$T$4:$T$243,(卡牌属性!$DR541-1+ER$3)*20+卡牌属性!$DV541)</f>
        <v>50</v>
      </c>
      <c r="ES541" s="14">
        <f>INDEX(属性偏向!$T$4:$T$243,(卡牌属性!$DR541-1+ES$3)*20+卡牌属性!$DV541)</f>
        <v>60</v>
      </c>
      <c r="ET541" s="14">
        <f>INDEX(属性偏向!$T$4:$T$243,(卡牌属性!$DR541-1+ET$3)*20+卡牌属性!$DV541)</f>
        <v>60</v>
      </c>
      <c r="EU541" s="14">
        <f>INDEX(属性偏向!$T$4:$T$243,(卡牌属性!$DR541-1+EU$3)*20+卡牌属性!$DV541)</f>
        <v>75</v>
      </c>
      <c r="EV541" s="14">
        <f>INDEX(属性偏向!$U$4:$U$243,(卡牌属性!$DS541-1+EV$3)*20+卡牌属性!$DV541)</f>
        <v>18</v>
      </c>
      <c r="EW541" s="14">
        <f>INDEX(属性偏向!$U$4:$U$243,(卡牌属性!$DS541-1+EW$3)*20+卡牌属性!$DV541)</f>
        <v>25</v>
      </c>
      <c r="EX541" s="14">
        <f>INDEX(属性偏向!$U$4:$U$243,(卡牌属性!$DS541-1+EX$3)*20+卡牌属性!$DV541)</f>
        <v>25</v>
      </c>
      <c r="EY541" s="14">
        <f>INDEX(属性偏向!$U$4:$U$243,(卡牌属性!$DS541-1+EY$3)*20+卡牌属性!$DV541)</f>
        <v>30</v>
      </c>
      <c r="EZ541" s="14">
        <f>INDEX(属性偏向!$U$4:$U$243,(卡牌属性!$DS541-1+EZ$3)*20+卡牌属性!$DV541)</f>
        <v>38</v>
      </c>
      <c r="FA541" s="14">
        <f>INDEX(属性偏向!$V$4:$V$243,(卡牌属性!$DT541-1+FA$3)*20+卡牌属性!$DV541)</f>
        <v>300</v>
      </c>
      <c r="FB541" s="14">
        <f>INDEX(属性偏向!$V$4:$V$243,(卡牌属性!$DT541-1+FB$3)*20+卡牌属性!$DV541)</f>
        <v>350</v>
      </c>
      <c r="FC541" s="14">
        <f>INDEX(属性偏向!$V$4:$V$243,(卡牌属性!$DT541-1+FC$3)*20+卡牌属性!$DV541)</f>
        <v>350</v>
      </c>
      <c r="FD541" s="14">
        <f>INDEX(属性偏向!$V$4:$V$243,(卡牌属性!$DT541-1+FD$3)*20+卡牌属性!$DV541)</f>
        <v>500</v>
      </c>
      <c r="FE541" s="14">
        <f>INDEX(属性偏向!$V$4:$V$243,(卡牌属性!$DT541-1+FE$3)*20+卡牌属性!$DV541)</f>
        <v>600</v>
      </c>
      <c r="FF541" s="14">
        <f>INDEX(属性投放!$BP$6:$BP$85,(卡牌属性!$DU541-2)*20+卡牌属性!$DV541)</f>
        <v>1000</v>
      </c>
      <c r="FG541" s="14">
        <f>INDEX(属性投放!$BP$6:$BP$85,(卡牌属性!$DU541-2)*20+卡牌属性!$DV541)</f>
        <v>1000</v>
      </c>
      <c r="FH541" s="14">
        <f>INDEX(属性投放!$BP$6:$BP$85,(卡牌属性!$DU541-2)*20+卡牌属性!$DV541)</f>
        <v>1000</v>
      </c>
      <c r="FI541" s="14">
        <f>INDEX(属性投放!$BP$6:$BP$85,(卡牌属性!$DU541-2)*20+卡牌属性!$DV541)</f>
        <v>1000</v>
      </c>
      <c r="FJ541" s="14">
        <f>INDEX(属性投放!$BP$6:$BP$85,(卡牌属性!$DU541-2)*20+卡牌属性!$DV541)</f>
        <v>1000</v>
      </c>
      <c r="FK541" s="14">
        <f>INDEX(属性投放!$BQ$6:$BQ$85,(卡牌属性!$DU541-2)*20+卡牌属性!$DV541)</f>
        <v>500</v>
      </c>
      <c r="FL541" s="14">
        <f>INDEX(属性投放!$BQ$6:$BQ$85,(卡牌属性!$DU541-2)*20+卡牌属性!$DV541)</f>
        <v>500</v>
      </c>
      <c r="FM541" s="14">
        <f>INDEX(属性投放!$BQ$6:$BQ$85,(卡牌属性!$DU541-2)*20+卡牌属性!$DV541)</f>
        <v>500</v>
      </c>
      <c r="FN541" s="14">
        <f>INDEX(属性投放!$BQ$6:$BQ$85,(卡牌属性!$DU541-2)*20+卡牌属性!$DV541)</f>
        <v>500</v>
      </c>
      <c r="FO541" s="14">
        <f>INDEX(属性投放!$BQ$6:$BQ$85,(卡牌属性!$DU541-2)*20+卡牌属性!$DV541)</f>
        <v>500</v>
      </c>
      <c r="FP541" s="14">
        <f>INDEX(属性投放!$BR$6:$BR$85,(卡牌属性!$DU541-2)*20+卡牌属性!$DV541)</f>
        <v>10000</v>
      </c>
      <c r="FQ541" s="14">
        <f>INDEX(属性投放!$BR$6:$BR$85,(卡牌属性!$DU541-2)*20+卡牌属性!$DV541)</f>
        <v>10000</v>
      </c>
      <c r="FR541" s="14">
        <f>INDEX(属性投放!$BR$6:$BR$85,(卡牌属性!$DU541-2)*20+卡牌属性!$DV541)</f>
        <v>10000</v>
      </c>
      <c r="FS541" s="14">
        <f>INDEX(属性投放!$BR$6:$BR$85,(卡牌属性!$DU541-2)*20+卡牌属性!$DV541)</f>
        <v>10000</v>
      </c>
      <c r="FT541" s="14">
        <f>INDEX(属性投放!$BR$6:$BR$85,(卡牌属性!$DU541-2)*20+卡牌属性!$DV541)</f>
        <v>10000</v>
      </c>
    </row>
    <row r="542" spans="31:176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94"/>
        <v>27</v>
      </c>
      <c r="BW542" s="14">
        <f t="shared" si="895"/>
        <v>3</v>
      </c>
      <c r="BX542" s="14">
        <f t="shared" si="896"/>
        <v>1102030</v>
      </c>
      <c r="BY542" s="14" t="str">
        <f t="shared" si="897"/>
        <v>燕青18突</v>
      </c>
      <c r="BZ542" s="25" t="s">
        <v>162</v>
      </c>
      <c r="CA542" s="14">
        <v>100</v>
      </c>
      <c r="CB542" s="14">
        <f t="shared" si="898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674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674</v>
      </c>
      <c r="CN542" s="14">
        <f>INDEX(属性投放!$BD$6:$BD$85,(BW542-2)*20+CB542)</f>
        <v>300</v>
      </c>
      <c r="CQ542" s="13">
        <v>538</v>
      </c>
      <c r="CR542" s="13">
        <f t="shared" si="900"/>
        <v>11</v>
      </c>
      <c r="CS542" s="13">
        <f t="shared" si="901"/>
        <v>18</v>
      </c>
      <c r="CT542" s="14">
        <f t="shared" si="902"/>
        <v>4</v>
      </c>
      <c r="CU542" s="14">
        <f t="shared" si="903"/>
        <v>1102011</v>
      </c>
      <c r="CV542" s="14" t="str">
        <f>INDEX($O$6:$O$36,CR542)&amp;"-"&amp;INDEX(属性投放!$AB$7:$AB$36,CX542)&amp;"-魂火-"&amp;CZ542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701</v>
      </c>
      <c r="CZ542" s="14">
        <f>INDEX(属性投放!$AM$7:$AM$58,CS542)</f>
        <v>3</v>
      </c>
      <c r="DA542" s="14">
        <f t="shared" si="899"/>
        <v>18</v>
      </c>
      <c r="DB542" s="14">
        <f>INDEX(属性投放!$AN$7:$AN$58,DA542)</f>
        <v>65</v>
      </c>
      <c r="DC542" s="14" t="s">
        <v>702</v>
      </c>
      <c r="DD542" s="14">
        <f>INDEX(属性投放!$BJ$6:$BJ$85,(CT542-2)*20+CX542)</f>
        <v>160</v>
      </c>
      <c r="DE542" s="14">
        <f>SUMIFS(DD$5:DD542,$CR$5:$CR542,"="&amp;$CR542)</f>
        <v>1640</v>
      </c>
      <c r="DF542" s="14" t="s">
        <v>703</v>
      </c>
      <c r="DG542" s="14">
        <f>INDEX(属性投放!$BK$6:$BK$85,(CT542-2)*20+CX542)</f>
        <v>80</v>
      </c>
      <c r="DH542" s="14">
        <f>SUMIFS(DG$5:DG542,$CR$5:$CR542,"="&amp;$CR542)</f>
        <v>823</v>
      </c>
      <c r="DI542" s="14" t="s">
        <v>704</v>
      </c>
      <c r="DJ542" s="14">
        <f>INDEX(属性投放!$BL$6:$BL$85,(CT542-2)*20+CX542)</f>
        <v>1600</v>
      </c>
      <c r="DK542" s="14">
        <f>SUMIFS(DJ$5:DJ542,$CR$5:$CR542,"="&amp;$CR542)</f>
        <v>16400</v>
      </c>
      <c r="DP542" s="14">
        <f t="shared" si="919"/>
        <v>1102030</v>
      </c>
      <c r="DQ542" s="14" t="str">
        <f t="shared" si="920"/>
        <v>燕青18突</v>
      </c>
      <c r="DR542" s="14">
        <f t="shared" si="921"/>
        <v>6</v>
      </c>
      <c r="DS542" s="14">
        <f t="shared" si="922"/>
        <v>6</v>
      </c>
      <c r="DT542" s="14">
        <f t="shared" si="923"/>
        <v>5</v>
      </c>
      <c r="DU542" s="14">
        <f t="shared" si="924"/>
        <v>3</v>
      </c>
      <c r="DV542" s="14">
        <f t="shared" si="925"/>
        <v>18</v>
      </c>
      <c r="DW542" s="14">
        <f t="shared" si="926"/>
        <v>38</v>
      </c>
      <c r="DX542" s="14">
        <f>INDEX(属性投放!$AW$6:$AW$85,(卡牌属性!DU542-2)*20+卡牌属性!DV542)</f>
        <v>7</v>
      </c>
      <c r="DY542" s="14">
        <f>INDEX(属性投放!BP$6:BP$85,卡牌属性!$DW542)</f>
        <v>1800</v>
      </c>
      <c r="DZ542" s="14">
        <f>INDEX(属性投放!BQ$6:BQ$85,卡牌属性!$DW542)</f>
        <v>900</v>
      </c>
      <c r="EA542" s="14">
        <f>INDEX(属性投放!BR$6:BR$85,卡牌属性!$DW542)</f>
        <v>18000</v>
      </c>
      <c r="EB542" s="14">
        <f t="shared" si="904"/>
        <v>8679</v>
      </c>
      <c r="EC542" s="14">
        <f t="shared" si="905"/>
        <v>9858</v>
      </c>
      <c r="ED542" s="14">
        <f t="shared" si="906"/>
        <v>10425</v>
      </c>
      <c r="EE542" s="14">
        <f t="shared" si="907"/>
        <v>10425</v>
      </c>
      <c r="EF542" s="14">
        <f t="shared" si="908"/>
        <v>11095</v>
      </c>
      <c r="EG542" s="14">
        <f t="shared" si="909"/>
        <v>4307</v>
      </c>
      <c r="EH542" s="14">
        <f t="shared" si="910"/>
        <v>4866</v>
      </c>
      <c r="EI542" s="14">
        <f t="shared" si="911"/>
        <v>4866</v>
      </c>
      <c r="EJ542" s="14">
        <f t="shared" si="912"/>
        <v>5145</v>
      </c>
      <c r="EK542" s="14">
        <f t="shared" si="913"/>
        <v>5446</v>
      </c>
      <c r="EL542" s="14">
        <f t="shared" si="914"/>
        <v>83110</v>
      </c>
      <c r="EM542" s="14">
        <f t="shared" si="915"/>
        <v>85490</v>
      </c>
      <c r="EN542" s="14">
        <f t="shared" si="916"/>
        <v>85490</v>
      </c>
      <c r="EO542" s="14">
        <f t="shared" si="917"/>
        <v>97080</v>
      </c>
      <c r="EP542" s="14">
        <f t="shared" si="918"/>
        <v>102500</v>
      </c>
      <c r="EQ542" s="14">
        <f>INDEX(属性偏向!$T$4:$T$243,(卡牌属性!$DR542-1+EQ$3)*20+卡牌属性!$DV542)</f>
        <v>35</v>
      </c>
      <c r="ER542" s="14">
        <f>INDEX(属性偏向!$T$4:$T$243,(卡牌属性!$DR542-1+ER$3)*20+卡牌属性!$DV542)</f>
        <v>50</v>
      </c>
      <c r="ES542" s="14">
        <f>INDEX(属性偏向!$T$4:$T$243,(卡牌属性!$DR542-1+ES$3)*20+卡牌属性!$DV542)</f>
        <v>60</v>
      </c>
      <c r="ET542" s="14">
        <f>INDEX(属性偏向!$T$4:$T$243,(卡牌属性!$DR542-1+ET$3)*20+卡牌属性!$DV542)</f>
        <v>60</v>
      </c>
      <c r="EU542" s="14">
        <f>INDEX(属性偏向!$T$4:$T$243,(卡牌属性!$DR542-1+EU$3)*20+卡牌属性!$DV542)</f>
        <v>75</v>
      </c>
      <c r="EV542" s="14">
        <f>INDEX(属性偏向!$U$4:$U$243,(卡牌属性!$DS542-1+EV$3)*20+卡牌属性!$DV542)</f>
        <v>18</v>
      </c>
      <c r="EW542" s="14">
        <f>INDEX(属性偏向!$U$4:$U$243,(卡牌属性!$DS542-1+EW$3)*20+卡牌属性!$DV542)</f>
        <v>25</v>
      </c>
      <c r="EX542" s="14">
        <f>INDEX(属性偏向!$U$4:$U$243,(卡牌属性!$DS542-1+EX$3)*20+卡牌属性!$DV542)</f>
        <v>25</v>
      </c>
      <c r="EY542" s="14">
        <f>INDEX(属性偏向!$U$4:$U$243,(卡牌属性!$DS542-1+EY$3)*20+卡牌属性!$DV542)</f>
        <v>30</v>
      </c>
      <c r="EZ542" s="14">
        <f>INDEX(属性偏向!$U$4:$U$243,(卡牌属性!$DS542-1+EZ$3)*20+卡牌属性!$DV542)</f>
        <v>38</v>
      </c>
      <c r="FA542" s="14">
        <f>INDEX(属性偏向!$V$4:$V$243,(卡牌属性!$DT542-1+FA$3)*20+卡牌属性!$DV542)</f>
        <v>300</v>
      </c>
      <c r="FB542" s="14">
        <f>INDEX(属性偏向!$V$4:$V$243,(卡牌属性!$DT542-1+FB$3)*20+卡牌属性!$DV542)</f>
        <v>350</v>
      </c>
      <c r="FC542" s="14">
        <f>INDEX(属性偏向!$V$4:$V$243,(卡牌属性!$DT542-1+FC$3)*20+卡牌属性!$DV542)</f>
        <v>350</v>
      </c>
      <c r="FD542" s="14">
        <f>INDEX(属性偏向!$V$4:$V$243,(卡牌属性!$DT542-1+FD$3)*20+卡牌属性!$DV542)</f>
        <v>500</v>
      </c>
      <c r="FE542" s="14">
        <f>INDEX(属性偏向!$V$4:$V$243,(卡牌属性!$DT542-1+FE$3)*20+卡牌属性!$DV542)</f>
        <v>600</v>
      </c>
      <c r="FF542" s="14">
        <f>INDEX(属性投放!$BP$6:$BP$85,(卡牌属性!$DU542-2)*20+卡牌属性!$DV542)</f>
        <v>1800</v>
      </c>
      <c r="FG542" s="14">
        <f>INDEX(属性投放!$BP$6:$BP$85,(卡牌属性!$DU542-2)*20+卡牌属性!$DV542)</f>
        <v>1800</v>
      </c>
      <c r="FH542" s="14">
        <f>INDEX(属性投放!$BP$6:$BP$85,(卡牌属性!$DU542-2)*20+卡牌属性!$DV542)</f>
        <v>1800</v>
      </c>
      <c r="FI542" s="14">
        <f>INDEX(属性投放!$BP$6:$BP$85,(卡牌属性!$DU542-2)*20+卡牌属性!$DV542)</f>
        <v>1800</v>
      </c>
      <c r="FJ542" s="14">
        <f>INDEX(属性投放!$BP$6:$BP$85,(卡牌属性!$DU542-2)*20+卡牌属性!$DV542)</f>
        <v>1800</v>
      </c>
      <c r="FK542" s="14">
        <f>INDEX(属性投放!$BQ$6:$BQ$85,(卡牌属性!$DU542-2)*20+卡牌属性!$DV542)</f>
        <v>900</v>
      </c>
      <c r="FL542" s="14">
        <f>INDEX(属性投放!$BQ$6:$BQ$85,(卡牌属性!$DU542-2)*20+卡牌属性!$DV542)</f>
        <v>900</v>
      </c>
      <c r="FM542" s="14">
        <f>INDEX(属性投放!$BQ$6:$BQ$85,(卡牌属性!$DU542-2)*20+卡牌属性!$DV542)</f>
        <v>900</v>
      </c>
      <c r="FN542" s="14">
        <f>INDEX(属性投放!$BQ$6:$BQ$85,(卡牌属性!$DU542-2)*20+卡牌属性!$DV542)</f>
        <v>900</v>
      </c>
      <c r="FO542" s="14">
        <f>INDEX(属性投放!$BQ$6:$BQ$85,(卡牌属性!$DU542-2)*20+卡牌属性!$DV542)</f>
        <v>900</v>
      </c>
      <c r="FP542" s="14">
        <f>INDEX(属性投放!$BR$6:$BR$85,(卡牌属性!$DU542-2)*20+卡牌属性!$DV542)</f>
        <v>18000</v>
      </c>
      <c r="FQ542" s="14">
        <f>INDEX(属性投放!$BR$6:$BR$85,(卡牌属性!$DU542-2)*20+卡牌属性!$DV542)</f>
        <v>18000</v>
      </c>
      <c r="FR542" s="14">
        <f>INDEX(属性投放!$BR$6:$BR$85,(卡牌属性!$DU542-2)*20+卡牌属性!$DV542)</f>
        <v>18000</v>
      </c>
      <c r="FS542" s="14">
        <f>INDEX(属性投放!$BR$6:$BR$85,(卡牌属性!$DU542-2)*20+卡牌属性!$DV542)</f>
        <v>18000</v>
      </c>
      <c r="FT542" s="14">
        <f>INDEX(属性投放!$BR$6:$BR$85,(卡牌属性!$DU542-2)*20+卡牌属性!$DV542)</f>
        <v>18000</v>
      </c>
    </row>
    <row r="543" spans="31:176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94"/>
        <v>27</v>
      </c>
      <c r="BW543" s="14">
        <f t="shared" si="895"/>
        <v>3</v>
      </c>
      <c r="BX543" s="14">
        <f t="shared" si="896"/>
        <v>1102030</v>
      </c>
      <c r="BY543" s="14" t="str">
        <f t="shared" si="897"/>
        <v>燕青19突</v>
      </c>
      <c r="BZ543" s="25" t="s">
        <v>162</v>
      </c>
      <c r="CA543" s="14">
        <v>101</v>
      </c>
      <c r="CB543" s="14">
        <f t="shared" si="898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674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674</v>
      </c>
      <c r="CN543" s="14">
        <f>INDEX(属性投放!$BD$6:$BD$85,(BW543-2)*20+CB543)</f>
        <v>400</v>
      </c>
      <c r="CQ543" s="13">
        <v>539</v>
      </c>
      <c r="CR543" s="13">
        <f t="shared" si="900"/>
        <v>11</v>
      </c>
      <c r="CS543" s="13">
        <f t="shared" si="901"/>
        <v>19</v>
      </c>
      <c r="CT543" s="14">
        <f t="shared" si="902"/>
        <v>4</v>
      </c>
      <c r="CU543" s="14">
        <f t="shared" si="903"/>
        <v>1102011</v>
      </c>
      <c r="CV543" s="14" t="str">
        <f>INDEX($O$6:$O$36,CR543)&amp;"-"&amp;INDEX(属性投放!$AB$7:$AB$36,CX543)&amp;"-魂火-"&amp;CZ543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701</v>
      </c>
      <c r="CZ543" s="14">
        <f>INDEX(属性投放!$AM$7:$AM$58,CS543)</f>
        <v>1</v>
      </c>
      <c r="DA543" s="14">
        <f t="shared" si="899"/>
        <v>19</v>
      </c>
      <c r="DB543" s="14">
        <f>INDEX(属性投放!$AN$7:$AN$58,DA543)</f>
        <v>67</v>
      </c>
      <c r="DC543" s="14" t="s">
        <v>702</v>
      </c>
      <c r="DD543" s="14">
        <f>INDEX(属性投放!$BJ$6:$BJ$85,(CT543-2)*20+CX543)</f>
        <v>190</v>
      </c>
      <c r="DE543" s="14">
        <f>SUMIFS(DD$5:DD543,$CR$5:$CR543,"="&amp;$CR543)</f>
        <v>1830</v>
      </c>
      <c r="DF543" s="14" t="s">
        <v>703</v>
      </c>
      <c r="DG543" s="14">
        <f>INDEX(属性投放!$BK$6:$BK$85,(CT543-2)*20+CX543)</f>
        <v>95</v>
      </c>
      <c r="DH543" s="14">
        <f>SUMIFS(DG$5:DG543,$CR$5:$CR543,"="&amp;$CR543)</f>
        <v>918</v>
      </c>
      <c r="DI543" s="14" t="s">
        <v>704</v>
      </c>
      <c r="DJ543" s="14">
        <f>INDEX(属性投放!$BL$6:$BL$85,(CT543-2)*20+CX543)</f>
        <v>1900</v>
      </c>
      <c r="DK543" s="14">
        <f>SUMIFS(DJ$5:DJ543,$CR$5:$CR543,"="&amp;$CR543)</f>
        <v>18300</v>
      </c>
      <c r="DP543" s="14">
        <f t="shared" si="919"/>
        <v>1102030</v>
      </c>
      <c r="DQ543" s="14" t="str">
        <f t="shared" si="920"/>
        <v>燕青19突</v>
      </c>
      <c r="DR543" s="14">
        <f t="shared" si="921"/>
        <v>6</v>
      </c>
      <c r="DS543" s="14">
        <f t="shared" si="922"/>
        <v>6</v>
      </c>
      <c r="DT543" s="14">
        <f t="shared" si="923"/>
        <v>5</v>
      </c>
      <c r="DU543" s="14">
        <f t="shared" si="924"/>
        <v>3</v>
      </c>
      <c r="DV543" s="14">
        <f t="shared" si="925"/>
        <v>19</v>
      </c>
      <c r="DW543" s="14">
        <f t="shared" si="926"/>
        <v>39</v>
      </c>
      <c r="DX543" s="14">
        <f>INDEX(属性投放!$AW$6:$AW$85,(卡牌属性!DU543-2)*20+卡牌属性!DV543)</f>
        <v>8</v>
      </c>
      <c r="DY543" s="14">
        <f>INDEX(属性投放!BP$6:BP$85,卡牌属性!$DW543)</f>
        <v>1800</v>
      </c>
      <c r="DZ543" s="14">
        <f>INDEX(属性投放!BQ$6:BQ$85,卡牌属性!$DW543)</f>
        <v>900</v>
      </c>
      <c r="EA543" s="14">
        <f>INDEX(属性投放!BR$6:BR$85,卡牌属性!$DW543)</f>
        <v>18000</v>
      </c>
      <c r="EB543" s="14">
        <f t="shared" si="904"/>
        <v>10724</v>
      </c>
      <c r="EC543" s="14">
        <f t="shared" si="905"/>
        <v>12008</v>
      </c>
      <c r="ED543" s="14">
        <f t="shared" si="906"/>
        <v>12645</v>
      </c>
      <c r="EE543" s="14">
        <f t="shared" si="907"/>
        <v>12645</v>
      </c>
      <c r="EF543" s="14">
        <f t="shared" si="908"/>
        <v>13420</v>
      </c>
      <c r="EG543" s="14">
        <f t="shared" si="909"/>
        <v>5333</v>
      </c>
      <c r="EH543" s="14">
        <f t="shared" si="910"/>
        <v>5941</v>
      </c>
      <c r="EI543" s="14">
        <f t="shared" si="911"/>
        <v>5941</v>
      </c>
      <c r="EJ543" s="14">
        <f t="shared" si="912"/>
        <v>6255</v>
      </c>
      <c r="EK543" s="14">
        <f t="shared" si="913"/>
        <v>6612</v>
      </c>
      <c r="EL543" s="14">
        <f t="shared" si="914"/>
        <v>103210</v>
      </c>
      <c r="EM543" s="14">
        <f t="shared" si="915"/>
        <v>105940</v>
      </c>
      <c r="EN543" s="14">
        <f t="shared" si="916"/>
        <v>105940</v>
      </c>
      <c r="EO543" s="14">
        <f t="shared" si="917"/>
        <v>118580</v>
      </c>
      <c r="EP543" s="14">
        <f t="shared" si="918"/>
        <v>124700</v>
      </c>
      <c r="EQ543" s="14">
        <f>INDEX(属性偏向!$T$4:$T$243,(卡牌属性!$DR543-1+EQ$3)*20+卡牌属性!$DV543)</f>
        <v>45</v>
      </c>
      <c r="ER543" s="14">
        <f>INDEX(属性偏向!$T$4:$T$243,(卡牌属性!$DR543-1+ER$3)*20+卡牌属性!$DV543)</f>
        <v>75</v>
      </c>
      <c r="ES543" s="14">
        <f>INDEX(属性偏向!$T$4:$T$243,(卡牌属性!$DR543-1+ES$3)*20+卡牌属性!$DV543)</f>
        <v>80</v>
      </c>
      <c r="ET543" s="14">
        <f>INDEX(属性偏向!$T$4:$T$243,(卡牌属性!$DR543-1+ET$3)*20+卡牌属性!$DV543)</f>
        <v>80</v>
      </c>
      <c r="EU543" s="14">
        <f>INDEX(属性偏向!$T$4:$T$243,(卡牌属性!$DR543-1+EU$3)*20+卡牌属性!$DV543)</f>
        <v>100</v>
      </c>
      <c r="EV543" s="14">
        <f>INDEX(属性偏向!$U$4:$U$243,(卡牌属性!$DS543-1+EV$3)*20+卡牌属性!$DV543)</f>
        <v>23</v>
      </c>
      <c r="EW543" s="14">
        <f>INDEX(属性偏向!$U$4:$U$243,(卡牌属性!$DS543-1+EW$3)*20+卡牌属性!$DV543)</f>
        <v>38</v>
      </c>
      <c r="EX543" s="14">
        <f>INDEX(属性偏向!$U$4:$U$243,(卡牌属性!$DS543-1+EX$3)*20+卡牌属性!$DV543)</f>
        <v>38</v>
      </c>
      <c r="EY543" s="14">
        <f>INDEX(属性偏向!$U$4:$U$243,(卡牌属性!$DS543-1+EY$3)*20+卡牌属性!$DV543)</f>
        <v>40</v>
      </c>
      <c r="EZ543" s="14">
        <f>INDEX(属性偏向!$U$4:$U$243,(卡牌属性!$DS543-1+EZ$3)*20+卡牌属性!$DV543)</f>
        <v>50</v>
      </c>
      <c r="FA543" s="14">
        <f>INDEX(属性偏向!$V$4:$V$243,(卡牌属性!$DT543-1+FA$3)*20+卡牌属性!$DV543)</f>
        <v>400</v>
      </c>
      <c r="FB543" s="14">
        <f>INDEX(属性偏向!$V$4:$V$243,(卡牌属性!$DT543-1+FB$3)*20+卡牌属性!$DV543)</f>
        <v>450</v>
      </c>
      <c r="FC543" s="14">
        <f>INDEX(属性偏向!$V$4:$V$243,(卡牌属性!$DT543-1+FC$3)*20+卡牌属性!$DV543)</f>
        <v>450</v>
      </c>
      <c r="FD543" s="14">
        <f>INDEX(属性偏向!$V$4:$V$243,(卡牌属性!$DT543-1+FD$3)*20+卡牌属性!$DV543)</f>
        <v>750</v>
      </c>
      <c r="FE543" s="14">
        <f>INDEX(属性偏向!$V$4:$V$243,(卡牌属性!$DT543-1+FE$3)*20+卡牌属性!$DV543)</f>
        <v>800</v>
      </c>
      <c r="FF543" s="14">
        <f>INDEX(属性投放!$BP$6:$BP$85,(卡牌属性!$DU543-2)*20+卡牌属性!$DV543)</f>
        <v>1800</v>
      </c>
      <c r="FG543" s="14">
        <f>INDEX(属性投放!$BP$6:$BP$85,(卡牌属性!$DU543-2)*20+卡牌属性!$DV543)</f>
        <v>1800</v>
      </c>
      <c r="FH543" s="14">
        <f>INDEX(属性投放!$BP$6:$BP$85,(卡牌属性!$DU543-2)*20+卡牌属性!$DV543)</f>
        <v>1800</v>
      </c>
      <c r="FI543" s="14">
        <f>INDEX(属性投放!$BP$6:$BP$85,(卡牌属性!$DU543-2)*20+卡牌属性!$DV543)</f>
        <v>1800</v>
      </c>
      <c r="FJ543" s="14">
        <f>INDEX(属性投放!$BP$6:$BP$85,(卡牌属性!$DU543-2)*20+卡牌属性!$DV543)</f>
        <v>1800</v>
      </c>
      <c r="FK543" s="14">
        <f>INDEX(属性投放!$BQ$6:$BQ$85,(卡牌属性!$DU543-2)*20+卡牌属性!$DV543)</f>
        <v>900</v>
      </c>
      <c r="FL543" s="14">
        <f>INDEX(属性投放!$BQ$6:$BQ$85,(卡牌属性!$DU543-2)*20+卡牌属性!$DV543)</f>
        <v>900</v>
      </c>
      <c r="FM543" s="14">
        <f>INDEX(属性投放!$BQ$6:$BQ$85,(卡牌属性!$DU543-2)*20+卡牌属性!$DV543)</f>
        <v>900</v>
      </c>
      <c r="FN543" s="14">
        <f>INDEX(属性投放!$BQ$6:$BQ$85,(卡牌属性!$DU543-2)*20+卡牌属性!$DV543)</f>
        <v>900</v>
      </c>
      <c r="FO543" s="14">
        <f>INDEX(属性投放!$BQ$6:$BQ$85,(卡牌属性!$DU543-2)*20+卡牌属性!$DV543)</f>
        <v>900</v>
      </c>
      <c r="FP543" s="14">
        <f>INDEX(属性投放!$BR$6:$BR$85,(卡牌属性!$DU543-2)*20+卡牌属性!$DV543)</f>
        <v>18000</v>
      </c>
      <c r="FQ543" s="14">
        <f>INDEX(属性投放!$BR$6:$BR$85,(卡牌属性!$DU543-2)*20+卡牌属性!$DV543)</f>
        <v>18000</v>
      </c>
      <c r="FR543" s="14">
        <f>INDEX(属性投放!$BR$6:$BR$85,(卡牌属性!$DU543-2)*20+卡牌属性!$DV543)</f>
        <v>18000</v>
      </c>
      <c r="FS543" s="14">
        <f>INDEX(属性投放!$BR$6:$BR$85,(卡牌属性!$DU543-2)*20+卡牌属性!$DV543)</f>
        <v>18000</v>
      </c>
      <c r="FT543" s="14">
        <f>INDEX(属性投放!$BR$6:$BR$85,(卡牌属性!$DU543-2)*20+卡牌属性!$DV543)</f>
        <v>18000</v>
      </c>
    </row>
    <row r="544" spans="31:176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94"/>
        <v>27</v>
      </c>
      <c r="BW544" s="14">
        <f t="shared" si="895"/>
        <v>3</v>
      </c>
      <c r="BX544" s="14">
        <f t="shared" si="896"/>
        <v>1102030</v>
      </c>
      <c r="BY544" s="14" t="str">
        <f t="shared" si="897"/>
        <v>燕青20突</v>
      </c>
      <c r="BZ544" s="25" t="s">
        <v>162</v>
      </c>
      <c r="CA544" s="14">
        <v>102</v>
      </c>
      <c r="CB544" s="14">
        <f t="shared" si="898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674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674</v>
      </c>
      <c r="CN544" s="14">
        <f>INDEX(属性投放!$BD$6:$BD$85,(BW544-2)*20+CB544)</f>
        <v>400</v>
      </c>
      <c r="CQ544" s="13">
        <v>540</v>
      </c>
      <c r="CR544" s="13">
        <f t="shared" si="900"/>
        <v>11</v>
      </c>
      <c r="CS544" s="13">
        <f t="shared" si="901"/>
        <v>20</v>
      </c>
      <c r="CT544" s="14">
        <f t="shared" si="902"/>
        <v>4</v>
      </c>
      <c r="CU544" s="14">
        <f t="shared" si="903"/>
        <v>1102011</v>
      </c>
      <c r="CV544" s="14" t="str">
        <f>INDEX($O$6:$O$36,CR544)&amp;"-"&amp;INDEX(属性投放!$AB$7:$AB$36,CX544)&amp;"-魂火-"&amp;CZ544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701</v>
      </c>
      <c r="CZ544" s="14">
        <f>INDEX(属性投放!$AM$7:$AM$58,CS544)</f>
        <v>2</v>
      </c>
      <c r="DA544" s="14">
        <f t="shared" si="899"/>
        <v>20</v>
      </c>
      <c r="DB544" s="14">
        <f>INDEX(属性投放!$AN$7:$AN$58,DA544)</f>
        <v>70</v>
      </c>
      <c r="DC544" s="14" t="s">
        <v>702</v>
      </c>
      <c r="DD544" s="14">
        <f>INDEX(属性投放!$BJ$6:$BJ$85,(CT544-2)*20+CX544)</f>
        <v>190</v>
      </c>
      <c r="DE544" s="14">
        <f>SUMIFS(DD$5:DD544,$CR$5:$CR544,"="&amp;$CR544)</f>
        <v>2020</v>
      </c>
      <c r="DF544" s="14" t="s">
        <v>703</v>
      </c>
      <c r="DG544" s="14">
        <f>INDEX(属性投放!$BK$6:$BK$85,(CT544-2)*20+CX544)</f>
        <v>95</v>
      </c>
      <c r="DH544" s="14">
        <f>SUMIFS(DG$5:DG544,$CR$5:$CR544,"="&amp;$CR544)</f>
        <v>1013</v>
      </c>
      <c r="DI544" s="14" t="s">
        <v>704</v>
      </c>
      <c r="DJ544" s="14">
        <f>INDEX(属性投放!$BL$6:$BL$85,(CT544-2)*20+CX544)</f>
        <v>1900</v>
      </c>
      <c r="DK544" s="14">
        <f>SUMIFS(DJ$5:DJ544,$CR$5:$CR544,"="&amp;$CR544)</f>
        <v>20200</v>
      </c>
      <c r="DP544" s="14">
        <f t="shared" si="919"/>
        <v>1102030</v>
      </c>
      <c r="DQ544" s="14" t="str">
        <f t="shared" si="920"/>
        <v>燕青20突</v>
      </c>
      <c r="DR544" s="14">
        <f t="shared" si="921"/>
        <v>6</v>
      </c>
      <c r="DS544" s="14">
        <f t="shared" si="922"/>
        <v>6</v>
      </c>
      <c r="DT544" s="14">
        <f t="shared" si="923"/>
        <v>5</v>
      </c>
      <c r="DU544" s="14">
        <f t="shared" si="924"/>
        <v>3</v>
      </c>
      <c r="DV544" s="14">
        <f t="shared" si="925"/>
        <v>20</v>
      </c>
      <c r="DW544" s="14">
        <f t="shared" si="926"/>
        <v>40</v>
      </c>
      <c r="DX544" s="14">
        <f>INDEX(属性投放!$AW$6:$AW$85,(卡牌属性!DU544-2)*20+卡牌属性!DV544)</f>
        <v>10</v>
      </c>
      <c r="DY544" s="14">
        <f>INDEX(属性投放!BP$6:BP$85,卡牌属性!$DW544)</f>
        <v>2000</v>
      </c>
      <c r="DZ544" s="14">
        <f>INDEX(属性投放!BQ$6:BQ$85,卡牌属性!$DW544)</f>
        <v>1000</v>
      </c>
      <c r="EA544" s="14">
        <f>INDEX(属性投放!BR$6:BR$85,卡牌属性!$DW544)</f>
        <v>20000</v>
      </c>
      <c r="EB544" s="14">
        <f t="shared" si="904"/>
        <v>12884</v>
      </c>
      <c r="EC544" s="14">
        <f t="shared" si="905"/>
        <v>14408</v>
      </c>
      <c r="ED544" s="14">
        <f t="shared" si="906"/>
        <v>15085</v>
      </c>
      <c r="EE544" s="14">
        <f t="shared" si="907"/>
        <v>15085</v>
      </c>
      <c r="EF544" s="14">
        <f t="shared" si="908"/>
        <v>16020</v>
      </c>
      <c r="EG544" s="14">
        <f t="shared" si="909"/>
        <v>6417</v>
      </c>
      <c r="EH544" s="14">
        <f t="shared" si="910"/>
        <v>7145</v>
      </c>
      <c r="EI544" s="14">
        <f t="shared" si="911"/>
        <v>7145</v>
      </c>
      <c r="EJ544" s="14">
        <f t="shared" si="912"/>
        <v>7475</v>
      </c>
      <c r="EK544" s="14">
        <f t="shared" si="913"/>
        <v>7912</v>
      </c>
      <c r="EL544" s="14">
        <f t="shared" si="914"/>
        <v>124410</v>
      </c>
      <c r="EM544" s="14">
        <f t="shared" si="915"/>
        <v>127540</v>
      </c>
      <c r="EN544" s="14">
        <f t="shared" si="916"/>
        <v>127540</v>
      </c>
      <c r="EO544" s="14">
        <f t="shared" si="917"/>
        <v>142580</v>
      </c>
      <c r="EP544" s="14">
        <f t="shared" si="918"/>
        <v>149100</v>
      </c>
      <c r="EQ544" s="14">
        <f>INDEX(属性偏向!$T$4:$T$243,(卡牌属性!$DR544-1+EQ$3)*20+卡牌属性!$DV544)</f>
        <v>45</v>
      </c>
      <c r="ER544" s="14">
        <f>INDEX(属性偏向!$T$4:$T$243,(卡牌属性!$DR544-1+ER$3)*20+卡牌属性!$DV544)</f>
        <v>75</v>
      </c>
      <c r="ES544" s="14">
        <f>INDEX(属性偏向!$T$4:$T$243,(卡牌属性!$DR544-1+ES$3)*20+卡牌属性!$DV544)</f>
        <v>80</v>
      </c>
      <c r="ET544" s="14">
        <f>INDEX(属性偏向!$T$4:$T$243,(卡牌属性!$DR544-1+ET$3)*20+卡牌属性!$DV544)</f>
        <v>80</v>
      </c>
      <c r="EU544" s="14">
        <f>INDEX(属性偏向!$T$4:$T$243,(卡牌属性!$DR544-1+EU$3)*20+卡牌属性!$DV544)</f>
        <v>100</v>
      </c>
      <c r="EV544" s="14">
        <f>INDEX(属性偏向!$U$4:$U$243,(卡牌属性!$DS544-1+EV$3)*20+卡牌属性!$DV544)</f>
        <v>23</v>
      </c>
      <c r="EW544" s="14">
        <f>INDEX(属性偏向!$U$4:$U$243,(卡牌属性!$DS544-1+EW$3)*20+卡牌属性!$DV544)</f>
        <v>38</v>
      </c>
      <c r="EX544" s="14">
        <f>INDEX(属性偏向!$U$4:$U$243,(卡牌属性!$DS544-1+EX$3)*20+卡牌属性!$DV544)</f>
        <v>38</v>
      </c>
      <c r="EY544" s="14">
        <f>INDEX(属性偏向!$U$4:$U$243,(卡牌属性!$DS544-1+EY$3)*20+卡牌属性!$DV544)</f>
        <v>40</v>
      </c>
      <c r="EZ544" s="14">
        <f>INDEX(属性偏向!$U$4:$U$243,(卡牌属性!$DS544-1+EZ$3)*20+卡牌属性!$DV544)</f>
        <v>50</v>
      </c>
      <c r="FA544" s="14">
        <f>INDEX(属性偏向!$V$4:$V$243,(卡牌属性!$DT544-1+FA$3)*20+卡牌属性!$DV544)</f>
        <v>400</v>
      </c>
      <c r="FB544" s="14">
        <f>INDEX(属性偏向!$V$4:$V$243,(卡牌属性!$DT544-1+FB$3)*20+卡牌属性!$DV544)</f>
        <v>450</v>
      </c>
      <c r="FC544" s="14">
        <f>INDEX(属性偏向!$V$4:$V$243,(卡牌属性!$DT544-1+FC$3)*20+卡牌属性!$DV544)</f>
        <v>450</v>
      </c>
      <c r="FD544" s="14">
        <f>INDEX(属性偏向!$V$4:$V$243,(卡牌属性!$DT544-1+FD$3)*20+卡牌属性!$DV544)</f>
        <v>750</v>
      </c>
      <c r="FE544" s="14">
        <f>INDEX(属性偏向!$V$4:$V$243,(卡牌属性!$DT544-1+FE$3)*20+卡牌属性!$DV544)</f>
        <v>800</v>
      </c>
      <c r="FF544" s="14">
        <f>INDEX(属性投放!$BP$6:$BP$85,(卡牌属性!$DU544-2)*20+卡牌属性!$DV544)</f>
        <v>2000</v>
      </c>
      <c r="FG544" s="14">
        <f>INDEX(属性投放!$BP$6:$BP$85,(卡牌属性!$DU544-2)*20+卡牌属性!$DV544)</f>
        <v>2000</v>
      </c>
      <c r="FH544" s="14">
        <f>INDEX(属性投放!$BP$6:$BP$85,(卡牌属性!$DU544-2)*20+卡牌属性!$DV544)</f>
        <v>2000</v>
      </c>
      <c r="FI544" s="14">
        <f>INDEX(属性投放!$BP$6:$BP$85,(卡牌属性!$DU544-2)*20+卡牌属性!$DV544)</f>
        <v>2000</v>
      </c>
      <c r="FJ544" s="14">
        <f>INDEX(属性投放!$BP$6:$BP$85,(卡牌属性!$DU544-2)*20+卡牌属性!$DV544)</f>
        <v>2000</v>
      </c>
      <c r="FK544" s="14">
        <f>INDEX(属性投放!$BQ$6:$BQ$85,(卡牌属性!$DU544-2)*20+卡牌属性!$DV544)</f>
        <v>1000</v>
      </c>
      <c r="FL544" s="14">
        <f>INDEX(属性投放!$BQ$6:$BQ$85,(卡牌属性!$DU544-2)*20+卡牌属性!$DV544)</f>
        <v>1000</v>
      </c>
      <c r="FM544" s="14">
        <f>INDEX(属性投放!$BQ$6:$BQ$85,(卡牌属性!$DU544-2)*20+卡牌属性!$DV544)</f>
        <v>1000</v>
      </c>
      <c r="FN544" s="14">
        <f>INDEX(属性投放!$BQ$6:$BQ$85,(卡牌属性!$DU544-2)*20+卡牌属性!$DV544)</f>
        <v>1000</v>
      </c>
      <c r="FO544" s="14">
        <f>INDEX(属性投放!$BQ$6:$BQ$85,(卡牌属性!$DU544-2)*20+卡牌属性!$DV544)</f>
        <v>1000</v>
      </c>
      <c r="FP544" s="14">
        <f>INDEX(属性投放!$BR$6:$BR$85,(卡牌属性!$DU544-2)*20+卡牌属性!$DV544)</f>
        <v>20000</v>
      </c>
      <c r="FQ544" s="14">
        <f>INDEX(属性投放!$BR$6:$BR$85,(卡牌属性!$DU544-2)*20+卡牌属性!$DV544)</f>
        <v>20000</v>
      </c>
      <c r="FR544" s="14">
        <f>INDEX(属性投放!$BR$6:$BR$85,(卡牌属性!$DU544-2)*20+卡牌属性!$DV544)</f>
        <v>20000</v>
      </c>
      <c r="FS544" s="14">
        <f>INDEX(属性投放!$BR$6:$BR$85,(卡牌属性!$DU544-2)*20+卡牌属性!$DV544)</f>
        <v>20000</v>
      </c>
      <c r="FT544" s="14">
        <f>INDEX(属性投放!$BR$6:$BR$85,(卡牌属性!$DU544-2)*20+卡牌属性!$DV544)</f>
        <v>20000</v>
      </c>
    </row>
    <row r="545" spans="31:176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94"/>
        <v>28</v>
      </c>
      <c r="BW545" s="14">
        <f t="shared" si="895"/>
        <v>4</v>
      </c>
      <c r="BX545" s="14">
        <f t="shared" si="896"/>
        <v>1102031</v>
      </c>
      <c r="BY545" s="14" t="str">
        <f t="shared" si="897"/>
        <v>秦琼1突</v>
      </c>
      <c r="BZ545" s="25" t="s">
        <v>162</v>
      </c>
      <c r="CA545" s="14">
        <v>103</v>
      </c>
      <c r="CB545" s="14">
        <f t="shared" si="898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674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674</v>
      </c>
      <c r="CN545" s="14">
        <f>INDEX(属性投放!$BD$6:$BD$85,(BW545-2)*20+CB545)</f>
        <v>120</v>
      </c>
      <c r="CQ545" s="13">
        <v>541</v>
      </c>
      <c r="CR545" s="13">
        <f t="shared" si="900"/>
        <v>11</v>
      </c>
      <c r="CS545" s="13">
        <f t="shared" si="901"/>
        <v>21</v>
      </c>
      <c r="CT545" s="14">
        <f t="shared" si="902"/>
        <v>4</v>
      </c>
      <c r="CU545" s="14">
        <f t="shared" si="903"/>
        <v>1102011</v>
      </c>
      <c r="CV545" s="14" t="str">
        <f>INDEX($O$6:$O$36,CR545)&amp;"-"&amp;INDEX(属性投放!$AB$7:$AB$36,CX545)&amp;"-魂火-"&amp;CZ545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701</v>
      </c>
      <c r="CZ545" s="14">
        <f>INDEX(属性投放!$AM$7:$AM$58,CS545)</f>
        <v>3</v>
      </c>
      <c r="DA545" s="14">
        <f t="shared" si="899"/>
        <v>21</v>
      </c>
      <c r="DB545" s="14">
        <f>INDEX(属性投放!$AN$7:$AN$58,DA545)</f>
        <v>72</v>
      </c>
      <c r="DC545" s="14" t="s">
        <v>702</v>
      </c>
      <c r="DD545" s="14">
        <f>INDEX(属性投放!$BJ$6:$BJ$85,(CT545-2)*20+CX545)</f>
        <v>190</v>
      </c>
      <c r="DE545" s="14">
        <f>SUMIFS(DD$5:DD545,$CR$5:$CR545,"="&amp;$CR545)</f>
        <v>2210</v>
      </c>
      <c r="DF545" s="14" t="s">
        <v>703</v>
      </c>
      <c r="DG545" s="14">
        <f>INDEX(属性投放!$BK$6:$BK$85,(CT545-2)*20+CX545)</f>
        <v>95</v>
      </c>
      <c r="DH545" s="14">
        <f>SUMIFS(DG$5:DG545,$CR$5:$CR545,"="&amp;$CR545)</f>
        <v>1108</v>
      </c>
      <c r="DI545" s="14" t="s">
        <v>704</v>
      </c>
      <c r="DJ545" s="14">
        <f>INDEX(属性投放!$BL$6:$BL$85,(CT545-2)*20+CX545)</f>
        <v>1900</v>
      </c>
      <c r="DK545" s="14">
        <f>SUMIFS(DJ$5:DJ545,$CR$5:$CR545,"="&amp;$CR545)</f>
        <v>22100</v>
      </c>
      <c r="DP545" s="14">
        <f t="shared" si="919"/>
        <v>1102031</v>
      </c>
      <c r="DQ545" s="14" t="str">
        <f t="shared" si="920"/>
        <v>秦琼1突</v>
      </c>
      <c r="DR545" s="14">
        <f t="shared" si="921"/>
        <v>7</v>
      </c>
      <c r="DS545" s="14">
        <f t="shared" si="922"/>
        <v>7</v>
      </c>
      <c r="DT545" s="14">
        <f t="shared" si="923"/>
        <v>7</v>
      </c>
      <c r="DU545" s="14">
        <f t="shared" si="924"/>
        <v>4</v>
      </c>
      <c r="DV545" s="14">
        <f t="shared" si="925"/>
        <v>1</v>
      </c>
      <c r="DW545" s="14">
        <f t="shared" si="926"/>
        <v>41</v>
      </c>
      <c r="DX545" s="14">
        <f>INDEX(属性投放!$AW$6:$AW$85,(卡牌属性!DU545-2)*20+卡牌属性!DV545)</f>
        <v>4</v>
      </c>
      <c r="DY545" s="14">
        <f>INDEX(属性投放!BP$6:BP$85,卡牌属性!$DW545)</f>
        <v>50</v>
      </c>
      <c r="DZ545" s="14">
        <f>INDEX(属性投放!BQ$6:BQ$85,卡牌属性!$DW545)</f>
        <v>25</v>
      </c>
      <c r="EA545" s="14">
        <f>INDEX(属性投放!BR$6:BR$85,卡牌属性!$DW545)</f>
        <v>500</v>
      </c>
      <c r="EB545" s="14">
        <f>INDEX(属性偏向!$I$4:$I$15,卡牌属性!$DR545+EB$3)</f>
        <v>250</v>
      </c>
      <c r="EC545" s="14">
        <f>INDEX(属性偏向!$I$4:$I$15,卡牌属性!$DR545+EC$3)</f>
        <v>300</v>
      </c>
      <c r="ED545" s="14">
        <f>INDEX(属性偏向!$I$4:$I$15,卡牌属性!$DR545+ED$3)</f>
        <v>350</v>
      </c>
      <c r="EE545" s="14">
        <f>INDEX(属性偏向!$I$4:$I$15,卡牌属性!$DR545+EE$3)</f>
        <v>350</v>
      </c>
      <c r="EF545" s="14">
        <f>INDEX(属性偏向!$I$4:$I$15,卡牌属性!$DR545+EF$3)</f>
        <v>420</v>
      </c>
      <c r="EG545" s="14">
        <f>INDEX(属性偏向!$J$4:$J$15,卡牌属性!$DS545+EG$3)</f>
        <v>40</v>
      </c>
      <c r="EH545" s="14">
        <f>INDEX(属性偏向!$J$4:$J$15,卡牌属性!$DS545+EH$3)</f>
        <v>45</v>
      </c>
      <c r="EI545" s="14">
        <f>INDEX(属性偏向!$J$4:$J$15,卡牌属性!$DS545+EI$3)</f>
        <v>45</v>
      </c>
      <c r="EJ545" s="14">
        <f>INDEX(属性偏向!$J$4:$J$15,卡牌属性!$DS545+EJ$3)</f>
        <v>50</v>
      </c>
      <c r="EK545" s="14">
        <f>INDEX(属性偏向!$J$4:$J$15,卡牌属性!$DS545+EK$3)</f>
        <v>75</v>
      </c>
      <c r="EL545" s="14">
        <f>INDEX(属性偏向!$K$4:$K$15,卡牌属性!$DT545+EL$3)</f>
        <v>1000</v>
      </c>
      <c r="EM545" s="14">
        <f>INDEX(属性偏向!$K$4:$K$15,卡牌属性!$DT545+EM$3)</f>
        <v>1250</v>
      </c>
      <c r="EN545" s="14">
        <f>INDEX(属性偏向!$K$4:$K$15,卡牌属性!$DT545+EN$3)</f>
        <v>1250</v>
      </c>
      <c r="EO545" s="14">
        <f>INDEX(属性偏向!$K$4:$K$15,卡牌属性!$DT545+EO$3)</f>
        <v>1500</v>
      </c>
      <c r="EP545" s="14">
        <f>INDEX(属性偏向!$K$4:$K$15,卡牌属性!$DT545+EP$3)</f>
        <v>2300</v>
      </c>
      <c r="EQ545" s="14">
        <f>INDEX(属性偏向!$T$4:$T$243,(卡牌属性!$DR545-1+EQ$3)*20+卡牌属性!$DV545)</f>
        <v>12</v>
      </c>
      <c r="ER545" s="14">
        <f>INDEX(属性偏向!$T$4:$T$243,(卡牌属性!$DR545-1+ER$3)*20+卡牌属性!$DV545)</f>
        <v>13</v>
      </c>
      <c r="ES545" s="14">
        <f>INDEX(属性偏向!$T$4:$T$243,(卡牌属性!$DR545-1+ES$3)*20+卡牌属性!$DV545)</f>
        <v>15</v>
      </c>
      <c r="ET545" s="14">
        <f>INDEX(属性偏向!$T$4:$T$243,(卡牌属性!$DR545-1+ET$3)*20+卡牌属性!$DV545)</f>
        <v>15</v>
      </c>
      <c r="EU545" s="14">
        <f>INDEX(属性偏向!$T$4:$T$243,(卡牌属性!$DR545-1+EU$3)*20+卡牌属性!$DV545)</f>
        <v>20</v>
      </c>
      <c r="EV545" s="14">
        <f>INDEX(属性偏向!$U$4:$U$243,(卡牌属性!$DS545-1+EV$3)*20+卡牌属性!$DV545)</f>
        <v>6</v>
      </c>
      <c r="EW545" s="14">
        <f>INDEX(属性偏向!$U$4:$U$243,(卡牌属性!$DS545-1+EW$3)*20+卡牌属性!$DV545)</f>
        <v>7</v>
      </c>
      <c r="EX545" s="14">
        <f>INDEX(属性偏向!$U$4:$U$243,(卡牌属性!$DS545-1+EX$3)*20+卡牌属性!$DV545)</f>
        <v>7</v>
      </c>
      <c r="EY545" s="14">
        <f>INDEX(属性偏向!$U$4:$U$243,(卡牌属性!$DS545-1+EY$3)*20+卡牌属性!$DV545)</f>
        <v>8</v>
      </c>
      <c r="EZ545" s="14">
        <f>INDEX(属性偏向!$U$4:$U$243,(卡牌属性!$DS545-1+EZ$3)*20+卡牌属性!$DV545)</f>
        <v>10</v>
      </c>
      <c r="FA545" s="14">
        <f>INDEX(属性偏向!$V$4:$V$243,(卡牌属性!$DT545-1+FA$3)*20+卡牌属性!$DV545)</f>
        <v>120</v>
      </c>
      <c r="FB545" s="14">
        <f>INDEX(属性偏向!$V$4:$V$243,(卡牌属性!$DT545-1+FB$3)*20+卡牌属性!$DV545)</f>
        <v>130</v>
      </c>
      <c r="FC545" s="14">
        <f>INDEX(属性偏向!$V$4:$V$243,(卡牌属性!$DT545-1+FC$3)*20+卡牌属性!$DV545)</f>
        <v>130</v>
      </c>
      <c r="FD545" s="14">
        <f>INDEX(属性偏向!$V$4:$V$243,(卡牌属性!$DT545-1+FD$3)*20+卡牌属性!$DV545)</f>
        <v>150</v>
      </c>
      <c r="FE545" s="14">
        <f>INDEX(属性偏向!$V$4:$V$243,(卡牌属性!$DT545-1+FE$3)*20+卡牌属性!$DV545)</f>
        <v>200</v>
      </c>
      <c r="FF545" s="14">
        <f>INDEX(属性投放!$BP$6:$BP$85,(卡牌属性!$DU545-2)*20+卡牌属性!$DV545)</f>
        <v>50</v>
      </c>
      <c r="FG545" s="14">
        <f>INDEX(属性投放!$BP$6:$BP$85,(卡牌属性!$DU545-2)*20+卡牌属性!$DV545)</f>
        <v>50</v>
      </c>
      <c r="FH545" s="14">
        <f>INDEX(属性投放!$BP$6:$BP$85,(卡牌属性!$DU545-2)*20+卡牌属性!$DV545)</f>
        <v>50</v>
      </c>
      <c r="FI545" s="14">
        <f>INDEX(属性投放!$BP$6:$BP$85,(卡牌属性!$DU545-2)*20+卡牌属性!$DV545)</f>
        <v>50</v>
      </c>
      <c r="FJ545" s="14">
        <f>INDEX(属性投放!$BP$6:$BP$85,(卡牌属性!$DU545-2)*20+卡牌属性!$DV545)</f>
        <v>50</v>
      </c>
      <c r="FK545" s="14">
        <f>INDEX(属性投放!$BQ$6:$BQ$85,(卡牌属性!$DU545-2)*20+卡牌属性!$DV545)</f>
        <v>25</v>
      </c>
      <c r="FL545" s="14">
        <f>INDEX(属性投放!$BQ$6:$BQ$85,(卡牌属性!$DU545-2)*20+卡牌属性!$DV545)</f>
        <v>25</v>
      </c>
      <c r="FM545" s="14">
        <f>INDEX(属性投放!$BQ$6:$BQ$85,(卡牌属性!$DU545-2)*20+卡牌属性!$DV545)</f>
        <v>25</v>
      </c>
      <c r="FN545" s="14">
        <f>INDEX(属性投放!$BQ$6:$BQ$85,(卡牌属性!$DU545-2)*20+卡牌属性!$DV545)</f>
        <v>25</v>
      </c>
      <c r="FO545" s="14">
        <f>INDEX(属性投放!$BQ$6:$BQ$85,(卡牌属性!$DU545-2)*20+卡牌属性!$DV545)</f>
        <v>25</v>
      </c>
      <c r="FP545" s="14">
        <f>INDEX(属性投放!$BR$6:$BR$85,(卡牌属性!$DU545-2)*20+卡牌属性!$DV545)</f>
        <v>500</v>
      </c>
      <c r="FQ545" s="14">
        <f>INDEX(属性投放!$BR$6:$BR$85,(卡牌属性!$DU545-2)*20+卡牌属性!$DV545)</f>
        <v>500</v>
      </c>
      <c r="FR545" s="14">
        <f>INDEX(属性投放!$BR$6:$BR$85,(卡牌属性!$DU545-2)*20+卡牌属性!$DV545)</f>
        <v>500</v>
      </c>
      <c r="FS545" s="14">
        <f>INDEX(属性投放!$BR$6:$BR$85,(卡牌属性!$DU545-2)*20+卡牌属性!$DV545)</f>
        <v>500</v>
      </c>
      <c r="FT545" s="14">
        <f>INDEX(属性投放!$BR$6:$BR$85,(卡牌属性!$DU545-2)*20+卡牌属性!$DV545)</f>
        <v>500</v>
      </c>
    </row>
    <row r="546" spans="31:176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94"/>
        <v>28</v>
      </c>
      <c r="BW546" s="14">
        <f t="shared" si="895"/>
        <v>4</v>
      </c>
      <c r="BX546" s="14">
        <f t="shared" si="896"/>
        <v>1102031</v>
      </c>
      <c r="BY546" s="14" t="str">
        <f t="shared" si="897"/>
        <v>秦琼2突</v>
      </c>
      <c r="BZ546" s="25" t="s">
        <v>162</v>
      </c>
      <c r="CA546" s="14">
        <v>104</v>
      </c>
      <c r="CB546" s="14">
        <f t="shared" si="898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674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674</v>
      </c>
      <c r="CN546" s="14">
        <f>INDEX(属性投放!$BD$6:$BD$85,(BW546-2)*20+CB546)</f>
        <v>150</v>
      </c>
      <c r="CQ546" s="13">
        <v>542</v>
      </c>
      <c r="CR546" s="13">
        <f t="shared" si="900"/>
        <v>11</v>
      </c>
      <c r="CS546" s="13">
        <f t="shared" si="901"/>
        <v>22</v>
      </c>
      <c r="CT546" s="14">
        <f t="shared" si="902"/>
        <v>4</v>
      </c>
      <c r="CU546" s="14">
        <f t="shared" si="903"/>
        <v>1102011</v>
      </c>
      <c r="CV546" s="14" t="str">
        <f>INDEX($O$6:$O$36,CR546)&amp;"-"&amp;INDEX(属性投放!$AB$7:$AB$36,CX546)&amp;"-魂火-"&amp;CZ546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701</v>
      </c>
      <c r="CZ546" s="14">
        <f>INDEX(属性投放!$AM$7:$AM$58,CS546)</f>
        <v>1</v>
      </c>
      <c r="DA546" s="14">
        <f t="shared" si="899"/>
        <v>22</v>
      </c>
      <c r="DB546" s="14">
        <f>INDEX(属性投放!$AN$7:$AN$58,DA546)</f>
        <v>75</v>
      </c>
      <c r="DC546" s="14" t="s">
        <v>702</v>
      </c>
      <c r="DD546" s="14">
        <f>INDEX(属性投放!$BJ$6:$BJ$85,(CT546-2)*20+CX546)</f>
        <v>250</v>
      </c>
      <c r="DE546" s="14">
        <f>SUMIFS(DD$5:DD546,$CR$5:$CR546,"="&amp;$CR546)</f>
        <v>2460</v>
      </c>
      <c r="DF546" s="14" t="s">
        <v>703</v>
      </c>
      <c r="DG546" s="14">
        <f>INDEX(属性投放!$BK$6:$BK$85,(CT546-2)*20+CX546)</f>
        <v>125</v>
      </c>
      <c r="DH546" s="14">
        <f>SUMIFS(DG$5:DG546,$CR$5:$CR546,"="&amp;$CR546)</f>
        <v>1233</v>
      </c>
      <c r="DI546" s="14" t="s">
        <v>704</v>
      </c>
      <c r="DJ546" s="14">
        <f>INDEX(属性投放!$BL$6:$BL$85,(CT546-2)*20+CX546)</f>
        <v>2500</v>
      </c>
      <c r="DK546" s="14">
        <f>SUMIFS(DJ$5:DJ546,$CR$5:$CR546,"="&amp;$CR546)</f>
        <v>24600</v>
      </c>
      <c r="DP546" s="14">
        <f t="shared" si="919"/>
        <v>1102031</v>
      </c>
      <c r="DQ546" s="14" t="str">
        <f t="shared" si="920"/>
        <v>秦琼2突</v>
      </c>
      <c r="DR546" s="14">
        <f t="shared" si="921"/>
        <v>7</v>
      </c>
      <c r="DS546" s="14">
        <f t="shared" si="922"/>
        <v>7</v>
      </c>
      <c r="DT546" s="14">
        <f t="shared" si="923"/>
        <v>7</v>
      </c>
      <c r="DU546" s="14">
        <f t="shared" si="924"/>
        <v>4</v>
      </c>
      <c r="DV546" s="14">
        <f t="shared" si="925"/>
        <v>2</v>
      </c>
      <c r="DW546" s="14">
        <f t="shared" si="926"/>
        <v>42</v>
      </c>
      <c r="DX546" s="14">
        <f>INDEX(属性投放!$AW$6:$AW$85,(卡牌属性!DU546-2)*20+卡牌属性!DV546)</f>
        <v>10</v>
      </c>
      <c r="DY546" s="14">
        <f>INDEX(属性投放!BP$6:BP$85,卡牌属性!$DW546)</f>
        <v>65</v>
      </c>
      <c r="DZ546" s="14">
        <f>INDEX(属性投放!BQ$6:BQ$85,卡牌属性!$DW546)</f>
        <v>33</v>
      </c>
      <c r="EA546" s="14">
        <f>INDEX(属性投放!BR$6:BR$85,卡牌属性!$DW546)</f>
        <v>650</v>
      </c>
      <c r="EB546" s="14">
        <f t="shared" ref="EB546:EB564" si="927">EB545+$DY545+EQ545*$DX545</f>
        <v>348</v>
      </c>
      <c r="EC546" s="14">
        <f t="shared" ref="EC546:EC564" si="928">EC545+$DY545+ER545*$DX545</f>
        <v>402</v>
      </c>
      <c r="ED546" s="14">
        <f t="shared" ref="ED546:ED564" si="929">ED545+$DY545+ES545*$DX545</f>
        <v>460</v>
      </c>
      <c r="EE546" s="14">
        <f t="shared" ref="EE546:EE564" si="930">EE545+$DY545+ET545*$DX545</f>
        <v>460</v>
      </c>
      <c r="EF546" s="14">
        <f t="shared" ref="EF546:EF564" si="931">EF545+$DY545+EU545*$DX545</f>
        <v>550</v>
      </c>
      <c r="EG546" s="14">
        <f t="shared" ref="EG546:EG564" si="932">EG545+$DZ545+EV545*$DX545</f>
        <v>89</v>
      </c>
      <c r="EH546" s="14">
        <f t="shared" ref="EH546:EH564" si="933">EH545+$DZ545+EW545*$DX545</f>
        <v>98</v>
      </c>
      <c r="EI546" s="14">
        <f t="shared" ref="EI546:EI564" si="934">EI545+$DZ545+EX545*$DX545</f>
        <v>98</v>
      </c>
      <c r="EJ546" s="14">
        <f t="shared" ref="EJ546:EJ564" si="935">EJ545+$DZ545+EY545*$DX545</f>
        <v>107</v>
      </c>
      <c r="EK546" s="14">
        <f t="shared" ref="EK546:EK564" si="936">EK545+$DZ545+EZ545*$DX545</f>
        <v>140</v>
      </c>
      <c r="EL546" s="14">
        <f t="shared" ref="EL546:EL564" si="937">EL545+$EA545+FA545*$DX545</f>
        <v>1980</v>
      </c>
      <c r="EM546" s="14">
        <f t="shared" ref="EM546:EM564" si="938">EM545+$EA545+FB545*$DX545</f>
        <v>2270</v>
      </c>
      <c r="EN546" s="14">
        <f t="shared" ref="EN546:EN564" si="939">EN545+$EA545+FC545*$DX545</f>
        <v>2270</v>
      </c>
      <c r="EO546" s="14">
        <f t="shared" ref="EO546:EO564" si="940">EO545+$EA545+FD545*$DX545</f>
        <v>2600</v>
      </c>
      <c r="EP546" s="14">
        <f t="shared" ref="EP546:EP564" si="941">EP545+$EA545+FE545*$DX545</f>
        <v>3600</v>
      </c>
      <c r="EQ546" s="14">
        <f>INDEX(属性偏向!$T$4:$T$243,(卡牌属性!$DR546-1+EQ$3)*20+卡牌属性!$DV546)</f>
        <v>15</v>
      </c>
      <c r="ER546" s="14">
        <f>INDEX(属性偏向!$T$4:$T$243,(卡牌属性!$DR546-1+ER$3)*20+卡牌属性!$DV546)</f>
        <v>17</v>
      </c>
      <c r="ES546" s="14">
        <f>INDEX(属性偏向!$T$4:$T$243,(卡牌属性!$DR546-1+ES$3)*20+卡牌属性!$DV546)</f>
        <v>20</v>
      </c>
      <c r="ET546" s="14">
        <f>INDEX(属性偏向!$T$4:$T$243,(卡牌属性!$DR546-1+ET$3)*20+卡牌属性!$DV546)</f>
        <v>20</v>
      </c>
      <c r="EU546" s="14">
        <f>INDEX(属性偏向!$T$4:$T$243,(卡牌属性!$DR546-1+EU$3)*20+卡牌属性!$DV546)</f>
        <v>25</v>
      </c>
      <c r="EV546" s="14">
        <f>INDEX(属性偏向!$U$4:$U$243,(卡牌属性!$DS546-1+EV$3)*20+卡牌属性!$DV546)</f>
        <v>8</v>
      </c>
      <c r="EW546" s="14">
        <f>INDEX(属性偏向!$U$4:$U$243,(卡牌属性!$DS546-1+EW$3)*20+卡牌属性!$DV546)</f>
        <v>9</v>
      </c>
      <c r="EX546" s="14">
        <f>INDEX(属性偏向!$U$4:$U$243,(卡牌属性!$DS546-1+EX$3)*20+卡牌属性!$DV546)</f>
        <v>9</v>
      </c>
      <c r="EY546" s="14">
        <f>INDEX(属性偏向!$U$4:$U$243,(卡牌属性!$DS546-1+EY$3)*20+卡牌属性!$DV546)</f>
        <v>10</v>
      </c>
      <c r="EZ546" s="14">
        <f>INDEX(属性偏向!$U$4:$U$243,(卡牌属性!$DS546-1+EZ$3)*20+卡牌属性!$DV546)</f>
        <v>13</v>
      </c>
      <c r="FA546" s="14">
        <f>INDEX(属性偏向!$V$4:$V$243,(卡牌属性!$DT546-1+FA$3)*20+卡牌属性!$DV546)</f>
        <v>150</v>
      </c>
      <c r="FB546" s="14">
        <f>INDEX(属性偏向!$V$4:$V$243,(卡牌属性!$DT546-1+FB$3)*20+卡牌属性!$DV546)</f>
        <v>170</v>
      </c>
      <c r="FC546" s="14">
        <f>INDEX(属性偏向!$V$4:$V$243,(卡牌属性!$DT546-1+FC$3)*20+卡牌属性!$DV546)</f>
        <v>170</v>
      </c>
      <c r="FD546" s="14">
        <f>INDEX(属性偏向!$V$4:$V$243,(卡牌属性!$DT546-1+FD$3)*20+卡牌属性!$DV546)</f>
        <v>200</v>
      </c>
      <c r="FE546" s="14">
        <f>INDEX(属性偏向!$V$4:$V$243,(卡牌属性!$DT546-1+FE$3)*20+卡牌属性!$DV546)</f>
        <v>250</v>
      </c>
      <c r="FF546" s="14">
        <f>INDEX(属性投放!$BP$6:$BP$85,(卡牌属性!$DU546-2)*20+卡牌属性!$DV546)</f>
        <v>65</v>
      </c>
      <c r="FG546" s="14">
        <f>INDEX(属性投放!$BP$6:$BP$85,(卡牌属性!$DU546-2)*20+卡牌属性!$DV546)</f>
        <v>65</v>
      </c>
      <c r="FH546" s="14">
        <f>INDEX(属性投放!$BP$6:$BP$85,(卡牌属性!$DU546-2)*20+卡牌属性!$DV546)</f>
        <v>65</v>
      </c>
      <c r="FI546" s="14">
        <f>INDEX(属性投放!$BP$6:$BP$85,(卡牌属性!$DU546-2)*20+卡牌属性!$DV546)</f>
        <v>65</v>
      </c>
      <c r="FJ546" s="14">
        <f>INDEX(属性投放!$BP$6:$BP$85,(卡牌属性!$DU546-2)*20+卡牌属性!$DV546)</f>
        <v>65</v>
      </c>
      <c r="FK546" s="14">
        <f>INDEX(属性投放!$BQ$6:$BQ$85,(卡牌属性!$DU546-2)*20+卡牌属性!$DV546)</f>
        <v>33</v>
      </c>
      <c r="FL546" s="14">
        <f>INDEX(属性投放!$BQ$6:$BQ$85,(卡牌属性!$DU546-2)*20+卡牌属性!$DV546)</f>
        <v>33</v>
      </c>
      <c r="FM546" s="14">
        <f>INDEX(属性投放!$BQ$6:$BQ$85,(卡牌属性!$DU546-2)*20+卡牌属性!$DV546)</f>
        <v>33</v>
      </c>
      <c r="FN546" s="14">
        <f>INDEX(属性投放!$BQ$6:$BQ$85,(卡牌属性!$DU546-2)*20+卡牌属性!$DV546)</f>
        <v>33</v>
      </c>
      <c r="FO546" s="14">
        <f>INDEX(属性投放!$BQ$6:$BQ$85,(卡牌属性!$DU546-2)*20+卡牌属性!$DV546)</f>
        <v>33</v>
      </c>
      <c r="FP546" s="14">
        <f>INDEX(属性投放!$BR$6:$BR$85,(卡牌属性!$DU546-2)*20+卡牌属性!$DV546)</f>
        <v>650</v>
      </c>
      <c r="FQ546" s="14">
        <f>INDEX(属性投放!$BR$6:$BR$85,(卡牌属性!$DU546-2)*20+卡牌属性!$DV546)</f>
        <v>650</v>
      </c>
      <c r="FR546" s="14">
        <f>INDEX(属性投放!$BR$6:$BR$85,(卡牌属性!$DU546-2)*20+卡牌属性!$DV546)</f>
        <v>650</v>
      </c>
      <c r="FS546" s="14">
        <f>INDEX(属性投放!$BR$6:$BR$85,(卡牌属性!$DU546-2)*20+卡牌属性!$DV546)</f>
        <v>650</v>
      </c>
      <c r="FT546" s="14">
        <f>INDEX(属性投放!$BR$6:$BR$85,(卡牌属性!$DU546-2)*20+卡牌属性!$DV546)</f>
        <v>650</v>
      </c>
    </row>
    <row r="547" spans="31:176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94"/>
        <v>28</v>
      </c>
      <c r="BW547" s="14">
        <f t="shared" si="895"/>
        <v>4</v>
      </c>
      <c r="BX547" s="14">
        <f t="shared" si="896"/>
        <v>1102031</v>
      </c>
      <c r="BY547" s="14" t="str">
        <f t="shared" si="897"/>
        <v>秦琼3突</v>
      </c>
      <c r="BZ547" s="25" t="s">
        <v>162</v>
      </c>
      <c r="CA547" s="14">
        <v>105</v>
      </c>
      <c r="CB547" s="14">
        <f t="shared" si="898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674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674</v>
      </c>
      <c r="CN547" s="14">
        <f>INDEX(属性投放!$BD$6:$BD$85,(BW547-2)*20+CB547)</f>
        <v>150</v>
      </c>
      <c r="CQ547" s="13">
        <v>543</v>
      </c>
      <c r="CR547" s="13">
        <f t="shared" si="900"/>
        <v>11</v>
      </c>
      <c r="CS547" s="13">
        <f t="shared" si="901"/>
        <v>23</v>
      </c>
      <c r="CT547" s="14">
        <f t="shared" si="902"/>
        <v>4</v>
      </c>
      <c r="CU547" s="14">
        <f t="shared" si="903"/>
        <v>1102011</v>
      </c>
      <c r="CV547" s="14" t="str">
        <f>INDEX($O$6:$O$36,CR547)&amp;"-"&amp;INDEX(属性投放!$AB$7:$AB$36,CX547)&amp;"-魂火-"&amp;CZ547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701</v>
      </c>
      <c r="CZ547" s="14">
        <f>INDEX(属性投放!$AM$7:$AM$58,CS547)</f>
        <v>2</v>
      </c>
      <c r="DA547" s="14">
        <f t="shared" si="899"/>
        <v>23</v>
      </c>
      <c r="DB547" s="14">
        <f>INDEX(属性投放!$AN$7:$AN$58,DA547)</f>
        <v>77</v>
      </c>
      <c r="DC547" s="14" t="s">
        <v>702</v>
      </c>
      <c r="DD547" s="14">
        <f>INDEX(属性投放!$BJ$6:$BJ$85,(CT547-2)*20+CX547)</f>
        <v>250</v>
      </c>
      <c r="DE547" s="14">
        <f>SUMIFS(DD$5:DD547,$CR$5:$CR547,"="&amp;$CR547)</f>
        <v>2710</v>
      </c>
      <c r="DF547" s="14" t="s">
        <v>703</v>
      </c>
      <c r="DG547" s="14">
        <f>INDEX(属性投放!$BK$6:$BK$85,(CT547-2)*20+CX547)</f>
        <v>125</v>
      </c>
      <c r="DH547" s="14">
        <f>SUMIFS(DG$5:DG547,$CR$5:$CR547,"="&amp;$CR547)</f>
        <v>1358</v>
      </c>
      <c r="DI547" s="14" t="s">
        <v>704</v>
      </c>
      <c r="DJ547" s="14">
        <f>INDEX(属性投放!$BL$6:$BL$85,(CT547-2)*20+CX547)</f>
        <v>2500</v>
      </c>
      <c r="DK547" s="14">
        <f>SUMIFS(DJ$5:DJ547,$CR$5:$CR547,"="&amp;$CR547)</f>
        <v>27100</v>
      </c>
      <c r="DP547" s="14">
        <f t="shared" si="919"/>
        <v>1102031</v>
      </c>
      <c r="DQ547" s="14" t="str">
        <f t="shared" si="920"/>
        <v>秦琼3突</v>
      </c>
      <c r="DR547" s="14">
        <f t="shared" si="921"/>
        <v>7</v>
      </c>
      <c r="DS547" s="14">
        <f t="shared" si="922"/>
        <v>7</v>
      </c>
      <c r="DT547" s="14">
        <f t="shared" si="923"/>
        <v>7</v>
      </c>
      <c r="DU547" s="14">
        <f t="shared" si="924"/>
        <v>4</v>
      </c>
      <c r="DV547" s="14">
        <f t="shared" si="925"/>
        <v>3</v>
      </c>
      <c r="DW547" s="14">
        <f t="shared" si="926"/>
        <v>43</v>
      </c>
      <c r="DX547" s="14">
        <f>INDEX(属性投放!$AW$6:$AW$85,(卡牌属性!DU547-2)*20+卡牌属性!DV547)</f>
        <v>10</v>
      </c>
      <c r="DY547" s="14">
        <f>INDEX(属性投放!BP$6:BP$85,卡牌属性!$DW547)</f>
        <v>100</v>
      </c>
      <c r="DZ547" s="14">
        <f>INDEX(属性投放!BQ$6:BQ$85,卡牌属性!$DW547)</f>
        <v>50</v>
      </c>
      <c r="EA547" s="14">
        <f>INDEX(属性投放!BR$6:BR$85,卡牌属性!$DW547)</f>
        <v>1000</v>
      </c>
      <c r="EB547" s="14">
        <f t="shared" si="927"/>
        <v>563</v>
      </c>
      <c r="EC547" s="14">
        <f t="shared" si="928"/>
        <v>637</v>
      </c>
      <c r="ED547" s="14">
        <f t="shared" si="929"/>
        <v>725</v>
      </c>
      <c r="EE547" s="14">
        <f t="shared" si="930"/>
        <v>725</v>
      </c>
      <c r="EF547" s="14">
        <f t="shared" si="931"/>
        <v>865</v>
      </c>
      <c r="EG547" s="14">
        <f t="shared" si="932"/>
        <v>202</v>
      </c>
      <c r="EH547" s="14">
        <f t="shared" si="933"/>
        <v>221</v>
      </c>
      <c r="EI547" s="14">
        <f t="shared" si="934"/>
        <v>221</v>
      </c>
      <c r="EJ547" s="14">
        <f t="shared" si="935"/>
        <v>240</v>
      </c>
      <c r="EK547" s="14">
        <f t="shared" si="936"/>
        <v>303</v>
      </c>
      <c r="EL547" s="14">
        <f t="shared" si="937"/>
        <v>4130</v>
      </c>
      <c r="EM547" s="14">
        <f t="shared" si="938"/>
        <v>4620</v>
      </c>
      <c r="EN547" s="14">
        <f t="shared" si="939"/>
        <v>4620</v>
      </c>
      <c r="EO547" s="14">
        <f t="shared" si="940"/>
        <v>5250</v>
      </c>
      <c r="EP547" s="14">
        <f t="shared" si="941"/>
        <v>6750</v>
      </c>
      <c r="EQ547" s="14">
        <f>INDEX(属性偏向!$T$4:$T$243,(卡牌属性!$DR547-1+EQ$3)*20+卡牌属性!$DV547)</f>
        <v>15</v>
      </c>
      <c r="ER547" s="14">
        <f>INDEX(属性偏向!$T$4:$T$243,(卡牌属性!$DR547-1+ER$3)*20+卡牌属性!$DV547)</f>
        <v>17</v>
      </c>
      <c r="ES547" s="14">
        <f>INDEX(属性偏向!$T$4:$T$243,(卡牌属性!$DR547-1+ES$3)*20+卡牌属性!$DV547)</f>
        <v>20</v>
      </c>
      <c r="ET547" s="14">
        <f>INDEX(属性偏向!$T$4:$T$243,(卡牌属性!$DR547-1+ET$3)*20+卡牌属性!$DV547)</f>
        <v>20</v>
      </c>
      <c r="EU547" s="14">
        <f>INDEX(属性偏向!$T$4:$T$243,(卡牌属性!$DR547-1+EU$3)*20+卡牌属性!$DV547)</f>
        <v>25</v>
      </c>
      <c r="EV547" s="14">
        <f>INDEX(属性偏向!$U$4:$U$243,(卡牌属性!$DS547-1+EV$3)*20+卡牌属性!$DV547)</f>
        <v>8</v>
      </c>
      <c r="EW547" s="14">
        <f>INDEX(属性偏向!$U$4:$U$243,(卡牌属性!$DS547-1+EW$3)*20+卡牌属性!$DV547)</f>
        <v>9</v>
      </c>
      <c r="EX547" s="14">
        <f>INDEX(属性偏向!$U$4:$U$243,(卡牌属性!$DS547-1+EX$3)*20+卡牌属性!$DV547)</f>
        <v>9</v>
      </c>
      <c r="EY547" s="14">
        <f>INDEX(属性偏向!$U$4:$U$243,(卡牌属性!$DS547-1+EY$3)*20+卡牌属性!$DV547)</f>
        <v>10</v>
      </c>
      <c r="EZ547" s="14">
        <f>INDEX(属性偏向!$U$4:$U$243,(卡牌属性!$DS547-1+EZ$3)*20+卡牌属性!$DV547)</f>
        <v>13</v>
      </c>
      <c r="FA547" s="14">
        <f>INDEX(属性偏向!$V$4:$V$243,(卡牌属性!$DT547-1+FA$3)*20+卡牌属性!$DV547)</f>
        <v>150</v>
      </c>
      <c r="FB547" s="14">
        <f>INDEX(属性偏向!$V$4:$V$243,(卡牌属性!$DT547-1+FB$3)*20+卡牌属性!$DV547)</f>
        <v>170</v>
      </c>
      <c r="FC547" s="14">
        <f>INDEX(属性偏向!$V$4:$V$243,(卡牌属性!$DT547-1+FC$3)*20+卡牌属性!$DV547)</f>
        <v>170</v>
      </c>
      <c r="FD547" s="14">
        <f>INDEX(属性偏向!$V$4:$V$243,(卡牌属性!$DT547-1+FD$3)*20+卡牌属性!$DV547)</f>
        <v>200</v>
      </c>
      <c r="FE547" s="14">
        <f>INDEX(属性偏向!$V$4:$V$243,(卡牌属性!$DT547-1+FE$3)*20+卡牌属性!$DV547)</f>
        <v>250</v>
      </c>
      <c r="FF547" s="14">
        <f>INDEX(属性投放!$BP$6:$BP$85,(卡牌属性!$DU547-2)*20+卡牌属性!$DV547)</f>
        <v>100</v>
      </c>
      <c r="FG547" s="14">
        <f>INDEX(属性投放!$BP$6:$BP$85,(卡牌属性!$DU547-2)*20+卡牌属性!$DV547)</f>
        <v>100</v>
      </c>
      <c r="FH547" s="14">
        <f>INDEX(属性投放!$BP$6:$BP$85,(卡牌属性!$DU547-2)*20+卡牌属性!$DV547)</f>
        <v>100</v>
      </c>
      <c r="FI547" s="14">
        <f>INDEX(属性投放!$BP$6:$BP$85,(卡牌属性!$DU547-2)*20+卡牌属性!$DV547)</f>
        <v>100</v>
      </c>
      <c r="FJ547" s="14">
        <f>INDEX(属性投放!$BP$6:$BP$85,(卡牌属性!$DU547-2)*20+卡牌属性!$DV547)</f>
        <v>100</v>
      </c>
      <c r="FK547" s="14">
        <f>INDEX(属性投放!$BQ$6:$BQ$85,(卡牌属性!$DU547-2)*20+卡牌属性!$DV547)</f>
        <v>50</v>
      </c>
      <c r="FL547" s="14">
        <f>INDEX(属性投放!$BQ$6:$BQ$85,(卡牌属性!$DU547-2)*20+卡牌属性!$DV547)</f>
        <v>50</v>
      </c>
      <c r="FM547" s="14">
        <f>INDEX(属性投放!$BQ$6:$BQ$85,(卡牌属性!$DU547-2)*20+卡牌属性!$DV547)</f>
        <v>50</v>
      </c>
      <c r="FN547" s="14">
        <f>INDEX(属性投放!$BQ$6:$BQ$85,(卡牌属性!$DU547-2)*20+卡牌属性!$DV547)</f>
        <v>50</v>
      </c>
      <c r="FO547" s="14">
        <f>INDEX(属性投放!$BQ$6:$BQ$85,(卡牌属性!$DU547-2)*20+卡牌属性!$DV547)</f>
        <v>50</v>
      </c>
      <c r="FP547" s="14">
        <f>INDEX(属性投放!$BR$6:$BR$85,(卡牌属性!$DU547-2)*20+卡牌属性!$DV547)</f>
        <v>1000</v>
      </c>
      <c r="FQ547" s="14">
        <f>INDEX(属性投放!$BR$6:$BR$85,(卡牌属性!$DU547-2)*20+卡牌属性!$DV547)</f>
        <v>1000</v>
      </c>
      <c r="FR547" s="14">
        <f>INDEX(属性投放!$BR$6:$BR$85,(卡牌属性!$DU547-2)*20+卡牌属性!$DV547)</f>
        <v>1000</v>
      </c>
      <c r="FS547" s="14">
        <f>INDEX(属性投放!$BR$6:$BR$85,(卡牌属性!$DU547-2)*20+卡牌属性!$DV547)</f>
        <v>1000</v>
      </c>
      <c r="FT547" s="14">
        <f>INDEX(属性投放!$BR$6:$BR$85,(卡牌属性!$DU547-2)*20+卡牌属性!$DV547)</f>
        <v>1000</v>
      </c>
    </row>
    <row r="548" spans="31:176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94"/>
        <v>28</v>
      </c>
      <c r="BW548" s="14">
        <f t="shared" si="895"/>
        <v>4</v>
      </c>
      <c r="BX548" s="14">
        <f t="shared" si="896"/>
        <v>1102031</v>
      </c>
      <c r="BY548" s="14" t="str">
        <f t="shared" si="897"/>
        <v>秦琼4突</v>
      </c>
      <c r="BZ548" s="25" t="s">
        <v>162</v>
      </c>
      <c r="CA548" s="14">
        <v>106</v>
      </c>
      <c r="CB548" s="14">
        <f t="shared" si="898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674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674</v>
      </c>
      <c r="CN548" s="14">
        <f>INDEX(属性投放!$BD$6:$BD$85,(BW548-2)*20+CB548)</f>
        <v>200</v>
      </c>
      <c r="CQ548" s="13">
        <v>544</v>
      </c>
      <c r="CR548" s="13">
        <f t="shared" si="900"/>
        <v>11</v>
      </c>
      <c r="CS548" s="13">
        <f t="shared" si="901"/>
        <v>24</v>
      </c>
      <c r="CT548" s="14">
        <f t="shared" si="902"/>
        <v>4</v>
      </c>
      <c r="CU548" s="14">
        <f t="shared" si="903"/>
        <v>1102011</v>
      </c>
      <c r="CV548" s="14" t="str">
        <f>INDEX($O$6:$O$36,CR548)&amp;"-"&amp;INDEX(属性投放!$AB$7:$AB$36,CX548)&amp;"-魂火-"&amp;CZ548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701</v>
      </c>
      <c r="CZ548" s="14">
        <f>INDEX(属性投放!$AM$7:$AM$58,CS548)</f>
        <v>3</v>
      </c>
      <c r="DA548" s="14">
        <f t="shared" si="899"/>
        <v>24</v>
      </c>
      <c r="DB548" s="14">
        <f>INDEX(属性投放!$AN$7:$AN$58,DA548)</f>
        <v>80</v>
      </c>
      <c r="DC548" s="14" t="s">
        <v>702</v>
      </c>
      <c r="DD548" s="14">
        <f>INDEX(属性投放!$BJ$6:$BJ$85,(CT548-2)*20+CX548)</f>
        <v>250</v>
      </c>
      <c r="DE548" s="14">
        <f>SUMIFS(DD$5:DD548,$CR$5:$CR548,"="&amp;$CR548)</f>
        <v>2960</v>
      </c>
      <c r="DF548" s="14" t="s">
        <v>703</v>
      </c>
      <c r="DG548" s="14">
        <f>INDEX(属性投放!$BK$6:$BK$85,(CT548-2)*20+CX548)</f>
        <v>125</v>
      </c>
      <c r="DH548" s="14">
        <f>SUMIFS(DG$5:DG548,$CR$5:$CR548,"="&amp;$CR548)</f>
        <v>1483</v>
      </c>
      <c r="DI548" s="14" t="s">
        <v>704</v>
      </c>
      <c r="DJ548" s="14">
        <f>INDEX(属性投放!$BL$6:$BL$85,(CT548-2)*20+CX548)</f>
        <v>2500</v>
      </c>
      <c r="DK548" s="14">
        <f>SUMIFS(DJ$5:DJ548,$CR$5:$CR548,"="&amp;$CR548)</f>
        <v>29600</v>
      </c>
      <c r="DP548" s="14">
        <f t="shared" si="919"/>
        <v>1102031</v>
      </c>
      <c r="DQ548" s="14" t="str">
        <f t="shared" si="920"/>
        <v>秦琼4突</v>
      </c>
      <c r="DR548" s="14">
        <f t="shared" si="921"/>
        <v>7</v>
      </c>
      <c r="DS548" s="14">
        <f t="shared" si="922"/>
        <v>7</v>
      </c>
      <c r="DT548" s="14">
        <f t="shared" si="923"/>
        <v>7</v>
      </c>
      <c r="DU548" s="14">
        <f t="shared" si="924"/>
        <v>4</v>
      </c>
      <c r="DV548" s="14">
        <f t="shared" si="925"/>
        <v>4</v>
      </c>
      <c r="DW548" s="14">
        <f t="shared" si="926"/>
        <v>44</v>
      </c>
      <c r="DX548" s="14">
        <f>INDEX(属性投放!$AW$6:$AW$85,(卡牌属性!DU548-2)*20+卡牌属性!DV548)</f>
        <v>10</v>
      </c>
      <c r="DY548" s="14">
        <f>INDEX(属性投放!BP$6:BP$85,卡牌属性!$DW548)</f>
        <v>125</v>
      </c>
      <c r="DZ548" s="14">
        <f>INDEX(属性投放!BQ$6:BQ$85,卡牌属性!$DW548)</f>
        <v>63</v>
      </c>
      <c r="EA548" s="14">
        <f>INDEX(属性投放!BR$6:BR$85,卡牌属性!$DW548)</f>
        <v>1250</v>
      </c>
      <c r="EB548" s="14">
        <f t="shared" si="927"/>
        <v>813</v>
      </c>
      <c r="EC548" s="14">
        <f t="shared" si="928"/>
        <v>907</v>
      </c>
      <c r="ED548" s="14">
        <f t="shared" si="929"/>
        <v>1025</v>
      </c>
      <c r="EE548" s="14">
        <f t="shared" si="930"/>
        <v>1025</v>
      </c>
      <c r="EF548" s="14">
        <f t="shared" si="931"/>
        <v>1215</v>
      </c>
      <c r="EG548" s="14">
        <f t="shared" si="932"/>
        <v>332</v>
      </c>
      <c r="EH548" s="14">
        <f t="shared" si="933"/>
        <v>361</v>
      </c>
      <c r="EI548" s="14">
        <f t="shared" si="934"/>
        <v>361</v>
      </c>
      <c r="EJ548" s="14">
        <f t="shared" si="935"/>
        <v>390</v>
      </c>
      <c r="EK548" s="14">
        <f t="shared" si="936"/>
        <v>483</v>
      </c>
      <c r="EL548" s="14">
        <f t="shared" si="937"/>
        <v>6630</v>
      </c>
      <c r="EM548" s="14">
        <f t="shared" si="938"/>
        <v>7320</v>
      </c>
      <c r="EN548" s="14">
        <f t="shared" si="939"/>
        <v>7320</v>
      </c>
      <c r="EO548" s="14">
        <f t="shared" si="940"/>
        <v>8250</v>
      </c>
      <c r="EP548" s="14">
        <f t="shared" si="941"/>
        <v>10250</v>
      </c>
      <c r="EQ548" s="14">
        <f>INDEX(属性偏向!$T$4:$T$243,(卡牌属性!$DR548-1+EQ$3)*20+卡牌属性!$DV548)</f>
        <v>20</v>
      </c>
      <c r="ER548" s="14">
        <f>INDEX(属性偏向!$T$4:$T$243,(卡牌属性!$DR548-1+ER$3)*20+卡牌属性!$DV548)</f>
        <v>22</v>
      </c>
      <c r="ES548" s="14">
        <f>INDEX(属性偏向!$T$4:$T$243,(卡牌属性!$DR548-1+ES$3)*20+卡牌属性!$DV548)</f>
        <v>25</v>
      </c>
      <c r="ET548" s="14">
        <f>INDEX(属性偏向!$T$4:$T$243,(卡牌属性!$DR548-1+ET$3)*20+卡牌属性!$DV548)</f>
        <v>25</v>
      </c>
      <c r="EU548" s="14">
        <f>INDEX(属性偏向!$T$4:$T$243,(卡牌属性!$DR548-1+EU$3)*20+卡牌属性!$DV548)</f>
        <v>30</v>
      </c>
      <c r="EV548" s="14">
        <f>INDEX(属性偏向!$U$4:$U$243,(卡牌属性!$DS548-1+EV$3)*20+卡牌属性!$DV548)</f>
        <v>10</v>
      </c>
      <c r="EW548" s="14">
        <f>INDEX(属性偏向!$U$4:$U$243,(卡牌属性!$DS548-1+EW$3)*20+卡牌属性!$DV548)</f>
        <v>11</v>
      </c>
      <c r="EX548" s="14">
        <f>INDEX(属性偏向!$U$4:$U$243,(卡牌属性!$DS548-1+EX$3)*20+卡牌属性!$DV548)</f>
        <v>11</v>
      </c>
      <c r="EY548" s="14">
        <f>INDEX(属性偏向!$U$4:$U$243,(卡牌属性!$DS548-1+EY$3)*20+卡牌属性!$DV548)</f>
        <v>13</v>
      </c>
      <c r="EZ548" s="14">
        <f>INDEX(属性偏向!$U$4:$U$243,(卡牌属性!$DS548-1+EZ$3)*20+卡牌属性!$DV548)</f>
        <v>15</v>
      </c>
      <c r="FA548" s="14">
        <f>INDEX(属性偏向!$V$4:$V$243,(卡牌属性!$DT548-1+FA$3)*20+卡牌属性!$DV548)</f>
        <v>200</v>
      </c>
      <c r="FB548" s="14">
        <f>INDEX(属性偏向!$V$4:$V$243,(卡牌属性!$DT548-1+FB$3)*20+卡牌属性!$DV548)</f>
        <v>220</v>
      </c>
      <c r="FC548" s="14">
        <f>INDEX(属性偏向!$V$4:$V$243,(卡牌属性!$DT548-1+FC$3)*20+卡牌属性!$DV548)</f>
        <v>220</v>
      </c>
      <c r="FD548" s="14">
        <f>INDEX(属性偏向!$V$4:$V$243,(卡牌属性!$DT548-1+FD$3)*20+卡牌属性!$DV548)</f>
        <v>250</v>
      </c>
      <c r="FE548" s="14">
        <f>INDEX(属性偏向!$V$4:$V$243,(卡牌属性!$DT548-1+FE$3)*20+卡牌属性!$DV548)</f>
        <v>300</v>
      </c>
      <c r="FF548" s="14">
        <f>INDEX(属性投放!$BP$6:$BP$85,(卡牌属性!$DU548-2)*20+卡牌属性!$DV548)</f>
        <v>125</v>
      </c>
      <c r="FG548" s="14">
        <f>INDEX(属性投放!$BP$6:$BP$85,(卡牌属性!$DU548-2)*20+卡牌属性!$DV548)</f>
        <v>125</v>
      </c>
      <c r="FH548" s="14">
        <f>INDEX(属性投放!$BP$6:$BP$85,(卡牌属性!$DU548-2)*20+卡牌属性!$DV548)</f>
        <v>125</v>
      </c>
      <c r="FI548" s="14">
        <f>INDEX(属性投放!$BP$6:$BP$85,(卡牌属性!$DU548-2)*20+卡牌属性!$DV548)</f>
        <v>125</v>
      </c>
      <c r="FJ548" s="14">
        <f>INDEX(属性投放!$BP$6:$BP$85,(卡牌属性!$DU548-2)*20+卡牌属性!$DV548)</f>
        <v>125</v>
      </c>
      <c r="FK548" s="14">
        <f>INDEX(属性投放!$BQ$6:$BQ$85,(卡牌属性!$DU548-2)*20+卡牌属性!$DV548)</f>
        <v>63</v>
      </c>
      <c r="FL548" s="14">
        <f>INDEX(属性投放!$BQ$6:$BQ$85,(卡牌属性!$DU548-2)*20+卡牌属性!$DV548)</f>
        <v>63</v>
      </c>
      <c r="FM548" s="14">
        <f>INDEX(属性投放!$BQ$6:$BQ$85,(卡牌属性!$DU548-2)*20+卡牌属性!$DV548)</f>
        <v>63</v>
      </c>
      <c r="FN548" s="14">
        <f>INDEX(属性投放!$BQ$6:$BQ$85,(卡牌属性!$DU548-2)*20+卡牌属性!$DV548)</f>
        <v>63</v>
      </c>
      <c r="FO548" s="14">
        <f>INDEX(属性投放!$BQ$6:$BQ$85,(卡牌属性!$DU548-2)*20+卡牌属性!$DV548)</f>
        <v>63</v>
      </c>
      <c r="FP548" s="14">
        <f>INDEX(属性投放!$BR$6:$BR$85,(卡牌属性!$DU548-2)*20+卡牌属性!$DV548)</f>
        <v>1250</v>
      </c>
      <c r="FQ548" s="14">
        <f>INDEX(属性投放!$BR$6:$BR$85,(卡牌属性!$DU548-2)*20+卡牌属性!$DV548)</f>
        <v>1250</v>
      </c>
      <c r="FR548" s="14">
        <f>INDEX(属性投放!$BR$6:$BR$85,(卡牌属性!$DU548-2)*20+卡牌属性!$DV548)</f>
        <v>1250</v>
      </c>
      <c r="FS548" s="14">
        <f>INDEX(属性投放!$BR$6:$BR$85,(卡牌属性!$DU548-2)*20+卡牌属性!$DV548)</f>
        <v>1250</v>
      </c>
      <c r="FT548" s="14">
        <f>INDEX(属性投放!$BR$6:$BR$85,(卡牌属性!$DU548-2)*20+卡牌属性!$DV548)</f>
        <v>1250</v>
      </c>
    </row>
    <row r="549" spans="31:176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94"/>
        <v>28</v>
      </c>
      <c r="BW549" s="14">
        <f t="shared" si="895"/>
        <v>4</v>
      </c>
      <c r="BX549" s="14">
        <f t="shared" si="896"/>
        <v>1102031</v>
      </c>
      <c r="BY549" s="14" t="str">
        <f t="shared" si="897"/>
        <v>秦琼5突</v>
      </c>
      <c r="BZ549" s="25" t="s">
        <v>162</v>
      </c>
      <c r="CA549" s="14">
        <v>107</v>
      </c>
      <c r="CB549" s="14">
        <f t="shared" si="898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674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674</v>
      </c>
      <c r="CN549" s="14">
        <f>INDEX(属性投放!$BD$6:$BD$85,(BW549-2)*20+CB549)</f>
        <v>200</v>
      </c>
      <c r="CQ549" s="13">
        <v>545</v>
      </c>
      <c r="CR549" s="13">
        <f t="shared" si="900"/>
        <v>11</v>
      </c>
      <c r="CS549" s="13">
        <f t="shared" si="901"/>
        <v>25</v>
      </c>
      <c r="CT549" s="14">
        <f t="shared" si="902"/>
        <v>4</v>
      </c>
      <c r="CU549" s="14">
        <f t="shared" si="903"/>
        <v>1102011</v>
      </c>
      <c r="CV549" s="14" t="str">
        <f>INDEX($O$6:$O$36,CR549)&amp;"-"&amp;INDEX(属性投放!$AB$7:$AB$36,CX549)&amp;"-魂火-"&amp;CZ549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701</v>
      </c>
      <c r="CZ549" s="14">
        <f>INDEX(属性投放!$AM$7:$AM$58,CS549)</f>
        <v>1</v>
      </c>
      <c r="DA549" s="14">
        <f t="shared" si="899"/>
        <v>25</v>
      </c>
      <c r="DB549" s="14">
        <f>INDEX(属性投放!$AN$7:$AN$58,DA549)</f>
        <v>82</v>
      </c>
      <c r="DC549" s="14" t="s">
        <v>702</v>
      </c>
      <c r="DD549" s="14">
        <f>INDEX(属性投放!$BJ$6:$BJ$85,(CT549-2)*20+CX549)</f>
        <v>320</v>
      </c>
      <c r="DE549" s="14">
        <f>SUMIFS(DD$5:DD549,$CR$5:$CR549,"="&amp;$CR549)</f>
        <v>3280</v>
      </c>
      <c r="DF549" s="14" t="s">
        <v>703</v>
      </c>
      <c r="DG549" s="14">
        <f>INDEX(属性投放!$BK$6:$BK$85,(CT549-2)*20+CX549)</f>
        <v>160</v>
      </c>
      <c r="DH549" s="14">
        <f>SUMIFS(DG$5:DG549,$CR$5:$CR549,"="&amp;$CR549)</f>
        <v>1643</v>
      </c>
      <c r="DI549" s="14" t="s">
        <v>704</v>
      </c>
      <c r="DJ549" s="14">
        <f>INDEX(属性投放!$BL$6:$BL$85,(CT549-2)*20+CX549)</f>
        <v>3200</v>
      </c>
      <c r="DK549" s="14">
        <f>SUMIFS(DJ$5:DJ549,$CR$5:$CR549,"="&amp;$CR549)</f>
        <v>32800</v>
      </c>
      <c r="DP549" s="14">
        <f t="shared" si="919"/>
        <v>1102031</v>
      </c>
      <c r="DQ549" s="14" t="str">
        <f t="shared" si="920"/>
        <v>秦琼5突</v>
      </c>
      <c r="DR549" s="14">
        <f t="shared" si="921"/>
        <v>7</v>
      </c>
      <c r="DS549" s="14">
        <f t="shared" si="922"/>
        <v>7</v>
      </c>
      <c r="DT549" s="14">
        <f t="shared" si="923"/>
        <v>7</v>
      </c>
      <c r="DU549" s="14">
        <f t="shared" si="924"/>
        <v>4</v>
      </c>
      <c r="DV549" s="14">
        <f t="shared" si="925"/>
        <v>5</v>
      </c>
      <c r="DW549" s="14">
        <f t="shared" si="926"/>
        <v>45</v>
      </c>
      <c r="DX549" s="14">
        <f>INDEX(属性投放!$AW$6:$AW$85,(卡牌属性!DU549-2)*20+卡牌属性!DV549)</f>
        <v>7</v>
      </c>
      <c r="DY549" s="14">
        <f>INDEX(属性投放!BP$6:BP$85,卡牌属性!$DW549)</f>
        <v>160</v>
      </c>
      <c r="DZ549" s="14">
        <f>INDEX(属性投放!BQ$6:BQ$85,卡牌属性!$DW549)</f>
        <v>80</v>
      </c>
      <c r="EA549" s="14">
        <f>INDEX(属性投放!BR$6:BR$85,卡牌属性!$DW549)</f>
        <v>1600</v>
      </c>
      <c r="EB549" s="14">
        <f t="shared" si="927"/>
        <v>1138</v>
      </c>
      <c r="EC549" s="14">
        <f t="shared" si="928"/>
        <v>1252</v>
      </c>
      <c r="ED549" s="14">
        <f t="shared" si="929"/>
        <v>1400</v>
      </c>
      <c r="EE549" s="14">
        <f t="shared" si="930"/>
        <v>1400</v>
      </c>
      <c r="EF549" s="14">
        <f t="shared" si="931"/>
        <v>1640</v>
      </c>
      <c r="EG549" s="14">
        <f t="shared" si="932"/>
        <v>495</v>
      </c>
      <c r="EH549" s="14">
        <f t="shared" si="933"/>
        <v>534</v>
      </c>
      <c r="EI549" s="14">
        <f t="shared" si="934"/>
        <v>534</v>
      </c>
      <c r="EJ549" s="14">
        <f t="shared" si="935"/>
        <v>583</v>
      </c>
      <c r="EK549" s="14">
        <f t="shared" si="936"/>
        <v>696</v>
      </c>
      <c r="EL549" s="14">
        <f t="shared" si="937"/>
        <v>9880</v>
      </c>
      <c r="EM549" s="14">
        <f t="shared" si="938"/>
        <v>10770</v>
      </c>
      <c r="EN549" s="14">
        <f t="shared" si="939"/>
        <v>10770</v>
      </c>
      <c r="EO549" s="14">
        <f t="shared" si="940"/>
        <v>12000</v>
      </c>
      <c r="EP549" s="14">
        <f t="shared" si="941"/>
        <v>14500</v>
      </c>
      <c r="EQ549" s="14">
        <f>INDEX(属性偏向!$T$4:$T$243,(卡牌属性!$DR549-1+EQ$3)*20+卡牌属性!$DV549)</f>
        <v>20</v>
      </c>
      <c r="ER549" s="14">
        <f>INDEX(属性偏向!$T$4:$T$243,(卡牌属性!$DR549-1+ER$3)*20+卡牌属性!$DV549)</f>
        <v>22</v>
      </c>
      <c r="ES549" s="14">
        <f>INDEX(属性偏向!$T$4:$T$243,(卡牌属性!$DR549-1+ES$3)*20+卡牌属性!$DV549)</f>
        <v>25</v>
      </c>
      <c r="ET549" s="14">
        <f>INDEX(属性偏向!$T$4:$T$243,(卡牌属性!$DR549-1+ET$3)*20+卡牌属性!$DV549)</f>
        <v>25</v>
      </c>
      <c r="EU549" s="14">
        <f>INDEX(属性偏向!$T$4:$T$243,(卡牌属性!$DR549-1+EU$3)*20+卡牌属性!$DV549)</f>
        <v>30</v>
      </c>
      <c r="EV549" s="14">
        <f>INDEX(属性偏向!$U$4:$U$243,(卡牌属性!$DS549-1+EV$3)*20+卡牌属性!$DV549)</f>
        <v>10</v>
      </c>
      <c r="EW549" s="14">
        <f>INDEX(属性偏向!$U$4:$U$243,(卡牌属性!$DS549-1+EW$3)*20+卡牌属性!$DV549)</f>
        <v>11</v>
      </c>
      <c r="EX549" s="14">
        <f>INDEX(属性偏向!$U$4:$U$243,(卡牌属性!$DS549-1+EX$3)*20+卡牌属性!$DV549)</f>
        <v>11</v>
      </c>
      <c r="EY549" s="14">
        <f>INDEX(属性偏向!$U$4:$U$243,(卡牌属性!$DS549-1+EY$3)*20+卡牌属性!$DV549)</f>
        <v>13</v>
      </c>
      <c r="EZ549" s="14">
        <f>INDEX(属性偏向!$U$4:$U$243,(卡牌属性!$DS549-1+EZ$3)*20+卡牌属性!$DV549)</f>
        <v>15</v>
      </c>
      <c r="FA549" s="14">
        <f>INDEX(属性偏向!$V$4:$V$243,(卡牌属性!$DT549-1+FA$3)*20+卡牌属性!$DV549)</f>
        <v>200</v>
      </c>
      <c r="FB549" s="14">
        <f>INDEX(属性偏向!$V$4:$V$243,(卡牌属性!$DT549-1+FB$3)*20+卡牌属性!$DV549)</f>
        <v>220</v>
      </c>
      <c r="FC549" s="14">
        <f>INDEX(属性偏向!$V$4:$V$243,(卡牌属性!$DT549-1+FC$3)*20+卡牌属性!$DV549)</f>
        <v>220</v>
      </c>
      <c r="FD549" s="14">
        <f>INDEX(属性偏向!$V$4:$V$243,(卡牌属性!$DT549-1+FD$3)*20+卡牌属性!$DV549)</f>
        <v>250</v>
      </c>
      <c r="FE549" s="14">
        <f>INDEX(属性偏向!$V$4:$V$243,(卡牌属性!$DT549-1+FE$3)*20+卡牌属性!$DV549)</f>
        <v>300</v>
      </c>
      <c r="FF549" s="14">
        <f>INDEX(属性投放!$BP$6:$BP$85,(卡牌属性!$DU549-2)*20+卡牌属性!$DV549)</f>
        <v>160</v>
      </c>
      <c r="FG549" s="14">
        <f>INDEX(属性投放!$BP$6:$BP$85,(卡牌属性!$DU549-2)*20+卡牌属性!$DV549)</f>
        <v>160</v>
      </c>
      <c r="FH549" s="14">
        <f>INDEX(属性投放!$BP$6:$BP$85,(卡牌属性!$DU549-2)*20+卡牌属性!$DV549)</f>
        <v>160</v>
      </c>
      <c r="FI549" s="14">
        <f>INDEX(属性投放!$BP$6:$BP$85,(卡牌属性!$DU549-2)*20+卡牌属性!$DV549)</f>
        <v>160</v>
      </c>
      <c r="FJ549" s="14">
        <f>INDEX(属性投放!$BP$6:$BP$85,(卡牌属性!$DU549-2)*20+卡牌属性!$DV549)</f>
        <v>160</v>
      </c>
      <c r="FK549" s="14">
        <f>INDEX(属性投放!$BQ$6:$BQ$85,(卡牌属性!$DU549-2)*20+卡牌属性!$DV549)</f>
        <v>80</v>
      </c>
      <c r="FL549" s="14">
        <f>INDEX(属性投放!$BQ$6:$BQ$85,(卡牌属性!$DU549-2)*20+卡牌属性!$DV549)</f>
        <v>80</v>
      </c>
      <c r="FM549" s="14">
        <f>INDEX(属性投放!$BQ$6:$BQ$85,(卡牌属性!$DU549-2)*20+卡牌属性!$DV549)</f>
        <v>80</v>
      </c>
      <c r="FN549" s="14">
        <f>INDEX(属性投放!$BQ$6:$BQ$85,(卡牌属性!$DU549-2)*20+卡牌属性!$DV549)</f>
        <v>80</v>
      </c>
      <c r="FO549" s="14">
        <f>INDEX(属性投放!$BQ$6:$BQ$85,(卡牌属性!$DU549-2)*20+卡牌属性!$DV549)</f>
        <v>80</v>
      </c>
      <c r="FP549" s="14">
        <f>INDEX(属性投放!$BR$6:$BR$85,(卡牌属性!$DU549-2)*20+卡牌属性!$DV549)</f>
        <v>1600</v>
      </c>
      <c r="FQ549" s="14">
        <f>INDEX(属性投放!$BR$6:$BR$85,(卡牌属性!$DU549-2)*20+卡牌属性!$DV549)</f>
        <v>1600</v>
      </c>
      <c r="FR549" s="14">
        <f>INDEX(属性投放!$BR$6:$BR$85,(卡牌属性!$DU549-2)*20+卡牌属性!$DV549)</f>
        <v>1600</v>
      </c>
      <c r="FS549" s="14">
        <f>INDEX(属性投放!$BR$6:$BR$85,(卡牌属性!$DU549-2)*20+卡牌属性!$DV549)</f>
        <v>1600</v>
      </c>
      <c r="FT549" s="14">
        <f>INDEX(属性投放!$BR$6:$BR$85,(卡牌属性!$DU549-2)*20+卡牌属性!$DV549)</f>
        <v>1600</v>
      </c>
    </row>
    <row r="550" spans="31:176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94"/>
        <v>28</v>
      </c>
      <c r="BW550" s="14">
        <f t="shared" si="895"/>
        <v>4</v>
      </c>
      <c r="BX550" s="14">
        <f t="shared" si="896"/>
        <v>1102031</v>
      </c>
      <c r="BY550" s="14" t="str">
        <f t="shared" si="897"/>
        <v>秦琼6突</v>
      </c>
      <c r="BZ550" s="25" t="s">
        <v>162</v>
      </c>
      <c r="CA550" s="14">
        <v>108</v>
      </c>
      <c r="CB550" s="14">
        <f t="shared" si="898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674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674</v>
      </c>
      <c r="CN550" s="14">
        <f>INDEX(属性投放!$BD$6:$BD$85,(BW550-2)*20+CB550)</f>
        <v>200</v>
      </c>
      <c r="CQ550" s="13">
        <v>546</v>
      </c>
      <c r="CR550" s="13">
        <f t="shared" si="900"/>
        <v>11</v>
      </c>
      <c r="CS550" s="13">
        <f t="shared" si="901"/>
        <v>26</v>
      </c>
      <c r="CT550" s="14">
        <f t="shared" si="902"/>
        <v>4</v>
      </c>
      <c r="CU550" s="14">
        <f t="shared" si="903"/>
        <v>1102011</v>
      </c>
      <c r="CV550" s="14" t="str">
        <f>INDEX($O$6:$O$36,CR550)&amp;"-"&amp;INDEX(属性投放!$AB$7:$AB$36,CX550)&amp;"-魂火-"&amp;CZ550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701</v>
      </c>
      <c r="CZ550" s="14">
        <f>INDEX(属性投放!$AM$7:$AM$58,CS550)</f>
        <v>2</v>
      </c>
      <c r="DA550" s="14">
        <f t="shared" si="899"/>
        <v>26</v>
      </c>
      <c r="DB550" s="14">
        <f>INDEX(属性投放!$AN$7:$AN$58,DA550)</f>
        <v>85</v>
      </c>
      <c r="DC550" s="14" t="s">
        <v>702</v>
      </c>
      <c r="DD550" s="14">
        <f>INDEX(属性投放!$BJ$6:$BJ$85,(CT550-2)*20+CX550)</f>
        <v>320</v>
      </c>
      <c r="DE550" s="14">
        <f>SUMIFS(DD$5:DD550,$CR$5:$CR550,"="&amp;$CR550)</f>
        <v>3600</v>
      </c>
      <c r="DF550" s="14" t="s">
        <v>703</v>
      </c>
      <c r="DG550" s="14">
        <f>INDEX(属性投放!$BK$6:$BK$85,(CT550-2)*20+CX550)</f>
        <v>160</v>
      </c>
      <c r="DH550" s="14">
        <f>SUMIFS(DG$5:DG550,$CR$5:$CR550,"="&amp;$CR550)</f>
        <v>1803</v>
      </c>
      <c r="DI550" s="14" t="s">
        <v>704</v>
      </c>
      <c r="DJ550" s="14">
        <f>INDEX(属性投放!$BL$6:$BL$85,(CT550-2)*20+CX550)</f>
        <v>3200</v>
      </c>
      <c r="DK550" s="14">
        <f>SUMIFS(DJ$5:DJ550,$CR$5:$CR550,"="&amp;$CR550)</f>
        <v>36000</v>
      </c>
      <c r="DP550" s="14">
        <f t="shared" si="919"/>
        <v>1102031</v>
      </c>
      <c r="DQ550" s="14" t="str">
        <f t="shared" si="920"/>
        <v>秦琼6突</v>
      </c>
      <c r="DR550" s="14">
        <f t="shared" si="921"/>
        <v>7</v>
      </c>
      <c r="DS550" s="14">
        <f t="shared" si="922"/>
        <v>7</v>
      </c>
      <c r="DT550" s="14">
        <f t="shared" si="923"/>
        <v>7</v>
      </c>
      <c r="DU550" s="14">
        <f t="shared" si="924"/>
        <v>4</v>
      </c>
      <c r="DV550" s="14">
        <f t="shared" si="925"/>
        <v>6</v>
      </c>
      <c r="DW550" s="14">
        <f t="shared" si="926"/>
        <v>46</v>
      </c>
      <c r="DX550" s="14">
        <f>INDEX(属性投放!$AW$6:$AW$85,(卡牌属性!DU550-2)*20+卡牌属性!DV550)</f>
        <v>5</v>
      </c>
      <c r="DY550" s="14">
        <f>INDEX(属性投放!BP$6:BP$85,卡牌属性!$DW550)</f>
        <v>190</v>
      </c>
      <c r="DZ550" s="14">
        <f>INDEX(属性投放!BQ$6:BQ$85,卡牌属性!$DW550)</f>
        <v>95</v>
      </c>
      <c r="EA550" s="14">
        <f>INDEX(属性投放!BR$6:BR$85,卡牌属性!$DW550)</f>
        <v>1900</v>
      </c>
      <c r="EB550" s="14">
        <f t="shared" si="927"/>
        <v>1438</v>
      </c>
      <c r="EC550" s="14">
        <f t="shared" si="928"/>
        <v>1566</v>
      </c>
      <c r="ED550" s="14">
        <f t="shared" si="929"/>
        <v>1735</v>
      </c>
      <c r="EE550" s="14">
        <f t="shared" si="930"/>
        <v>1735</v>
      </c>
      <c r="EF550" s="14">
        <f t="shared" si="931"/>
        <v>2010</v>
      </c>
      <c r="EG550" s="14">
        <f t="shared" si="932"/>
        <v>645</v>
      </c>
      <c r="EH550" s="14">
        <f t="shared" si="933"/>
        <v>691</v>
      </c>
      <c r="EI550" s="14">
        <f t="shared" si="934"/>
        <v>691</v>
      </c>
      <c r="EJ550" s="14">
        <f t="shared" si="935"/>
        <v>754</v>
      </c>
      <c r="EK550" s="14">
        <f t="shared" si="936"/>
        <v>881</v>
      </c>
      <c r="EL550" s="14">
        <f t="shared" si="937"/>
        <v>12880</v>
      </c>
      <c r="EM550" s="14">
        <f t="shared" si="938"/>
        <v>13910</v>
      </c>
      <c r="EN550" s="14">
        <f t="shared" si="939"/>
        <v>13910</v>
      </c>
      <c r="EO550" s="14">
        <f t="shared" si="940"/>
        <v>15350</v>
      </c>
      <c r="EP550" s="14">
        <f t="shared" si="941"/>
        <v>18200</v>
      </c>
      <c r="EQ550" s="14">
        <f>INDEX(属性偏向!$T$4:$T$243,(卡牌属性!$DR550-1+EQ$3)*20+卡牌属性!$DV550)</f>
        <v>20</v>
      </c>
      <c r="ER550" s="14">
        <f>INDEX(属性偏向!$T$4:$T$243,(卡牌属性!$DR550-1+ER$3)*20+卡牌属性!$DV550)</f>
        <v>22</v>
      </c>
      <c r="ES550" s="14">
        <f>INDEX(属性偏向!$T$4:$T$243,(卡牌属性!$DR550-1+ES$3)*20+卡牌属性!$DV550)</f>
        <v>25</v>
      </c>
      <c r="ET550" s="14">
        <f>INDEX(属性偏向!$T$4:$T$243,(卡牌属性!$DR550-1+ET$3)*20+卡牌属性!$DV550)</f>
        <v>25</v>
      </c>
      <c r="EU550" s="14">
        <f>INDEX(属性偏向!$T$4:$T$243,(卡牌属性!$DR550-1+EU$3)*20+卡牌属性!$DV550)</f>
        <v>30</v>
      </c>
      <c r="EV550" s="14">
        <f>INDEX(属性偏向!$U$4:$U$243,(卡牌属性!$DS550-1+EV$3)*20+卡牌属性!$DV550)</f>
        <v>10</v>
      </c>
      <c r="EW550" s="14">
        <f>INDEX(属性偏向!$U$4:$U$243,(卡牌属性!$DS550-1+EW$3)*20+卡牌属性!$DV550)</f>
        <v>11</v>
      </c>
      <c r="EX550" s="14">
        <f>INDEX(属性偏向!$U$4:$U$243,(卡牌属性!$DS550-1+EX$3)*20+卡牌属性!$DV550)</f>
        <v>11</v>
      </c>
      <c r="EY550" s="14">
        <f>INDEX(属性偏向!$U$4:$U$243,(卡牌属性!$DS550-1+EY$3)*20+卡牌属性!$DV550)</f>
        <v>13</v>
      </c>
      <c r="EZ550" s="14">
        <f>INDEX(属性偏向!$U$4:$U$243,(卡牌属性!$DS550-1+EZ$3)*20+卡牌属性!$DV550)</f>
        <v>15</v>
      </c>
      <c r="FA550" s="14">
        <f>INDEX(属性偏向!$V$4:$V$243,(卡牌属性!$DT550-1+FA$3)*20+卡牌属性!$DV550)</f>
        <v>200</v>
      </c>
      <c r="FB550" s="14">
        <f>INDEX(属性偏向!$V$4:$V$243,(卡牌属性!$DT550-1+FB$3)*20+卡牌属性!$DV550)</f>
        <v>220</v>
      </c>
      <c r="FC550" s="14">
        <f>INDEX(属性偏向!$V$4:$V$243,(卡牌属性!$DT550-1+FC$3)*20+卡牌属性!$DV550)</f>
        <v>220</v>
      </c>
      <c r="FD550" s="14">
        <f>INDEX(属性偏向!$V$4:$V$243,(卡牌属性!$DT550-1+FD$3)*20+卡牌属性!$DV550)</f>
        <v>250</v>
      </c>
      <c r="FE550" s="14">
        <f>INDEX(属性偏向!$V$4:$V$243,(卡牌属性!$DT550-1+FE$3)*20+卡牌属性!$DV550)</f>
        <v>300</v>
      </c>
      <c r="FF550" s="14">
        <f>INDEX(属性投放!$BP$6:$BP$85,(卡牌属性!$DU550-2)*20+卡牌属性!$DV550)</f>
        <v>190</v>
      </c>
      <c r="FG550" s="14">
        <f>INDEX(属性投放!$BP$6:$BP$85,(卡牌属性!$DU550-2)*20+卡牌属性!$DV550)</f>
        <v>190</v>
      </c>
      <c r="FH550" s="14">
        <f>INDEX(属性投放!$BP$6:$BP$85,(卡牌属性!$DU550-2)*20+卡牌属性!$DV550)</f>
        <v>190</v>
      </c>
      <c r="FI550" s="14">
        <f>INDEX(属性投放!$BP$6:$BP$85,(卡牌属性!$DU550-2)*20+卡牌属性!$DV550)</f>
        <v>190</v>
      </c>
      <c r="FJ550" s="14">
        <f>INDEX(属性投放!$BP$6:$BP$85,(卡牌属性!$DU550-2)*20+卡牌属性!$DV550)</f>
        <v>190</v>
      </c>
      <c r="FK550" s="14">
        <f>INDEX(属性投放!$BQ$6:$BQ$85,(卡牌属性!$DU550-2)*20+卡牌属性!$DV550)</f>
        <v>95</v>
      </c>
      <c r="FL550" s="14">
        <f>INDEX(属性投放!$BQ$6:$BQ$85,(卡牌属性!$DU550-2)*20+卡牌属性!$DV550)</f>
        <v>95</v>
      </c>
      <c r="FM550" s="14">
        <f>INDEX(属性投放!$BQ$6:$BQ$85,(卡牌属性!$DU550-2)*20+卡牌属性!$DV550)</f>
        <v>95</v>
      </c>
      <c r="FN550" s="14">
        <f>INDEX(属性投放!$BQ$6:$BQ$85,(卡牌属性!$DU550-2)*20+卡牌属性!$DV550)</f>
        <v>95</v>
      </c>
      <c r="FO550" s="14">
        <f>INDEX(属性投放!$BQ$6:$BQ$85,(卡牌属性!$DU550-2)*20+卡牌属性!$DV550)</f>
        <v>95</v>
      </c>
      <c r="FP550" s="14">
        <f>INDEX(属性投放!$BR$6:$BR$85,(卡牌属性!$DU550-2)*20+卡牌属性!$DV550)</f>
        <v>1900</v>
      </c>
      <c r="FQ550" s="14">
        <f>INDEX(属性投放!$BR$6:$BR$85,(卡牌属性!$DU550-2)*20+卡牌属性!$DV550)</f>
        <v>1900</v>
      </c>
      <c r="FR550" s="14">
        <f>INDEX(属性投放!$BR$6:$BR$85,(卡牌属性!$DU550-2)*20+卡牌属性!$DV550)</f>
        <v>1900</v>
      </c>
      <c r="FS550" s="14">
        <f>INDEX(属性投放!$BR$6:$BR$85,(卡牌属性!$DU550-2)*20+卡牌属性!$DV550)</f>
        <v>1900</v>
      </c>
      <c r="FT550" s="14">
        <f>INDEX(属性投放!$BR$6:$BR$85,(卡牌属性!$DU550-2)*20+卡牌属性!$DV550)</f>
        <v>1900</v>
      </c>
    </row>
    <row r="551" spans="31:176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94"/>
        <v>28</v>
      </c>
      <c r="BW551" s="14">
        <f t="shared" si="895"/>
        <v>4</v>
      </c>
      <c r="BX551" s="14">
        <f t="shared" si="896"/>
        <v>1102031</v>
      </c>
      <c r="BY551" s="14" t="str">
        <f t="shared" si="897"/>
        <v>秦琼7突</v>
      </c>
      <c r="BZ551" s="25" t="s">
        <v>162</v>
      </c>
      <c r="CA551" s="14">
        <v>109</v>
      </c>
      <c r="CB551" s="14">
        <f t="shared" si="898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674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674</v>
      </c>
      <c r="CN551" s="14">
        <f>INDEX(属性投放!$BD$6:$BD$85,(BW551-2)*20+CB551)</f>
        <v>250</v>
      </c>
      <c r="CQ551" s="13">
        <v>547</v>
      </c>
      <c r="CR551" s="13">
        <f t="shared" si="900"/>
        <v>11</v>
      </c>
      <c r="CS551" s="13">
        <f t="shared" si="901"/>
        <v>27</v>
      </c>
      <c r="CT551" s="14">
        <f t="shared" si="902"/>
        <v>4</v>
      </c>
      <c r="CU551" s="14">
        <f t="shared" si="903"/>
        <v>1102011</v>
      </c>
      <c r="CV551" s="14" t="str">
        <f>INDEX($O$6:$O$36,CR551)&amp;"-"&amp;INDEX(属性投放!$AB$7:$AB$36,CX551)&amp;"-魂火-"&amp;CZ551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701</v>
      </c>
      <c r="CZ551" s="14">
        <f>INDEX(属性投放!$AM$7:$AM$58,CS551)</f>
        <v>3</v>
      </c>
      <c r="DA551" s="14">
        <f t="shared" si="899"/>
        <v>27</v>
      </c>
      <c r="DB551" s="14">
        <f>INDEX(属性投放!$AN$7:$AN$58,DA551)</f>
        <v>87</v>
      </c>
      <c r="DC551" s="14" t="s">
        <v>702</v>
      </c>
      <c r="DD551" s="14">
        <f>INDEX(属性投放!$BJ$6:$BJ$85,(CT551-2)*20+CX551)</f>
        <v>320</v>
      </c>
      <c r="DE551" s="14">
        <f>SUMIFS(DD$5:DD551,$CR$5:$CR551,"="&amp;$CR551)</f>
        <v>3920</v>
      </c>
      <c r="DF551" s="14" t="s">
        <v>703</v>
      </c>
      <c r="DG551" s="14">
        <f>INDEX(属性投放!$BK$6:$BK$85,(CT551-2)*20+CX551)</f>
        <v>160</v>
      </c>
      <c r="DH551" s="14">
        <f>SUMIFS(DG$5:DG551,$CR$5:$CR551,"="&amp;$CR551)</f>
        <v>1963</v>
      </c>
      <c r="DI551" s="14" t="s">
        <v>704</v>
      </c>
      <c r="DJ551" s="14">
        <f>INDEX(属性投放!$BL$6:$BL$85,(CT551-2)*20+CX551)</f>
        <v>3200</v>
      </c>
      <c r="DK551" s="14">
        <f>SUMIFS(DJ$5:DJ551,$CR$5:$CR551,"="&amp;$CR551)</f>
        <v>39200</v>
      </c>
      <c r="DP551" s="14">
        <f t="shared" si="919"/>
        <v>1102031</v>
      </c>
      <c r="DQ551" s="14" t="str">
        <f t="shared" si="920"/>
        <v>秦琼7突</v>
      </c>
      <c r="DR551" s="14">
        <f t="shared" si="921"/>
        <v>7</v>
      </c>
      <c r="DS551" s="14">
        <f t="shared" si="922"/>
        <v>7</v>
      </c>
      <c r="DT551" s="14">
        <f t="shared" si="923"/>
        <v>7</v>
      </c>
      <c r="DU551" s="14">
        <f t="shared" si="924"/>
        <v>4</v>
      </c>
      <c r="DV551" s="14">
        <f t="shared" si="925"/>
        <v>7</v>
      </c>
      <c r="DW551" s="14">
        <f t="shared" si="926"/>
        <v>47</v>
      </c>
      <c r="DX551" s="14">
        <f>INDEX(属性投放!$AW$6:$AW$85,(卡牌属性!DU551-2)*20+卡牌属性!DV551)</f>
        <v>5</v>
      </c>
      <c r="DY551" s="14">
        <f>INDEX(属性投放!BP$6:BP$85,卡牌属性!$DW551)</f>
        <v>200</v>
      </c>
      <c r="DZ551" s="14">
        <f>INDEX(属性投放!BQ$6:BQ$85,卡牌属性!$DW551)</f>
        <v>100</v>
      </c>
      <c r="EA551" s="14">
        <f>INDEX(属性投放!BR$6:BR$85,卡牌属性!$DW551)</f>
        <v>2000</v>
      </c>
      <c r="EB551" s="14">
        <f t="shared" si="927"/>
        <v>1728</v>
      </c>
      <c r="EC551" s="14">
        <f t="shared" si="928"/>
        <v>1866</v>
      </c>
      <c r="ED551" s="14">
        <f t="shared" si="929"/>
        <v>2050</v>
      </c>
      <c r="EE551" s="14">
        <f t="shared" si="930"/>
        <v>2050</v>
      </c>
      <c r="EF551" s="14">
        <f t="shared" si="931"/>
        <v>2350</v>
      </c>
      <c r="EG551" s="14">
        <f t="shared" si="932"/>
        <v>790</v>
      </c>
      <c r="EH551" s="14">
        <f t="shared" si="933"/>
        <v>841</v>
      </c>
      <c r="EI551" s="14">
        <f t="shared" si="934"/>
        <v>841</v>
      </c>
      <c r="EJ551" s="14">
        <f t="shared" si="935"/>
        <v>914</v>
      </c>
      <c r="EK551" s="14">
        <f t="shared" si="936"/>
        <v>1051</v>
      </c>
      <c r="EL551" s="14">
        <f t="shared" si="937"/>
        <v>15780</v>
      </c>
      <c r="EM551" s="14">
        <f t="shared" si="938"/>
        <v>16910</v>
      </c>
      <c r="EN551" s="14">
        <f t="shared" si="939"/>
        <v>16910</v>
      </c>
      <c r="EO551" s="14">
        <f t="shared" si="940"/>
        <v>18500</v>
      </c>
      <c r="EP551" s="14">
        <f t="shared" si="941"/>
        <v>21600</v>
      </c>
      <c r="EQ551" s="14">
        <f>INDEX(属性偏向!$T$4:$T$243,(卡牌属性!$DR551-1+EQ$3)*20+卡牌属性!$DV551)</f>
        <v>25</v>
      </c>
      <c r="ER551" s="14">
        <f>INDEX(属性偏向!$T$4:$T$243,(卡牌属性!$DR551-1+ER$3)*20+卡牌属性!$DV551)</f>
        <v>28</v>
      </c>
      <c r="ES551" s="14">
        <f>INDEX(属性偏向!$T$4:$T$243,(卡牌属性!$DR551-1+ES$3)*20+卡牌属性!$DV551)</f>
        <v>30</v>
      </c>
      <c r="ET551" s="14">
        <f>INDEX(属性偏向!$T$4:$T$243,(卡牌属性!$DR551-1+ET$3)*20+卡牌属性!$DV551)</f>
        <v>30</v>
      </c>
      <c r="EU551" s="14">
        <f>INDEX(属性偏向!$T$4:$T$243,(卡牌属性!$DR551-1+EU$3)*20+卡牌属性!$DV551)</f>
        <v>40</v>
      </c>
      <c r="EV551" s="14">
        <f>INDEX(属性偏向!$U$4:$U$243,(卡牌属性!$DS551-1+EV$3)*20+卡牌属性!$DV551)</f>
        <v>13</v>
      </c>
      <c r="EW551" s="14">
        <f>INDEX(属性偏向!$U$4:$U$243,(卡牌属性!$DS551-1+EW$3)*20+卡牌属性!$DV551)</f>
        <v>14</v>
      </c>
      <c r="EX551" s="14">
        <f>INDEX(属性偏向!$U$4:$U$243,(卡牌属性!$DS551-1+EX$3)*20+卡牌属性!$DV551)</f>
        <v>14</v>
      </c>
      <c r="EY551" s="14">
        <f>INDEX(属性偏向!$U$4:$U$243,(卡牌属性!$DS551-1+EY$3)*20+卡牌属性!$DV551)</f>
        <v>15</v>
      </c>
      <c r="EZ551" s="14">
        <f>INDEX(属性偏向!$U$4:$U$243,(卡牌属性!$DS551-1+EZ$3)*20+卡牌属性!$DV551)</f>
        <v>20</v>
      </c>
      <c r="FA551" s="14">
        <f>INDEX(属性偏向!$V$4:$V$243,(卡牌属性!$DT551-1+FA$3)*20+卡牌属性!$DV551)</f>
        <v>250</v>
      </c>
      <c r="FB551" s="14">
        <f>INDEX(属性偏向!$V$4:$V$243,(卡牌属性!$DT551-1+FB$3)*20+卡牌属性!$DV551)</f>
        <v>280</v>
      </c>
      <c r="FC551" s="14">
        <f>INDEX(属性偏向!$V$4:$V$243,(卡牌属性!$DT551-1+FC$3)*20+卡牌属性!$DV551)</f>
        <v>280</v>
      </c>
      <c r="FD551" s="14">
        <f>INDEX(属性偏向!$V$4:$V$243,(卡牌属性!$DT551-1+FD$3)*20+卡牌属性!$DV551)</f>
        <v>300</v>
      </c>
      <c r="FE551" s="14">
        <f>INDEX(属性偏向!$V$4:$V$243,(卡牌属性!$DT551-1+FE$3)*20+卡牌属性!$DV551)</f>
        <v>400</v>
      </c>
      <c r="FF551" s="14">
        <f>INDEX(属性投放!$BP$6:$BP$85,(卡牌属性!$DU551-2)*20+卡牌属性!$DV551)</f>
        <v>200</v>
      </c>
      <c r="FG551" s="14">
        <f>INDEX(属性投放!$BP$6:$BP$85,(卡牌属性!$DU551-2)*20+卡牌属性!$DV551)</f>
        <v>200</v>
      </c>
      <c r="FH551" s="14">
        <f>INDEX(属性投放!$BP$6:$BP$85,(卡牌属性!$DU551-2)*20+卡牌属性!$DV551)</f>
        <v>200</v>
      </c>
      <c r="FI551" s="14">
        <f>INDEX(属性投放!$BP$6:$BP$85,(卡牌属性!$DU551-2)*20+卡牌属性!$DV551)</f>
        <v>200</v>
      </c>
      <c r="FJ551" s="14">
        <f>INDEX(属性投放!$BP$6:$BP$85,(卡牌属性!$DU551-2)*20+卡牌属性!$DV551)</f>
        <v>200</v>
      </c>
      <c r="FK551" s="14">
        <f>INDEX(属性投放!$BQ$6:$BQ$85,(卡牌属性!$DU551-2)*20+卡牌属性!$DV551)</f>
        <v>100</v>
      </c>
      <c r="FL551" s="14">
        <f>INDEX(属性投放!$BQ$6:$BQ$85,(卡牌属性!$DU551-2)*20+卡牌属性!$DV551)</f>
        <v>100</v>
      </c>
      <c r="FM551" s="14">
        <f>INDEX(属性投放!$BQ$6:$BQ$85,(卡牌属性!$DU551-2)*20+卡牌属性!$DV551)</f>
        <v>100</v>
      </c>
      <c r="FN551" s="14">
        <f>INDEX(属性投放!$BQ$6:$BQ$85,(卡牌属性!$DU551-2)*20+卡牌属性!$DV551)</f>
        <v>100</v>
      </c>
      <c r="FO551" s="14">
        <f>INDEX(属性投放!$BQ$6:$BQ$85,(卡牌属性!$DU551-2)*20+卡牌属性!$DV551)</f>
        <v>100</v>
      </c>
      <c r="FP551" s="14">
        <f>INDEX(属性投放!$BR$6:$BR$85,(卡牌属性!$DU551-2)*20+卡牌属性!$DV551)</f>
        <v>2000</v>
      </c>
      <c r="FQ551" s="14">
        <f>INDEX(属性投放!$BR$6:$BR$85,(卡牌属性!$DU551-2)*20+卡牌属性!$DV551)</f>
        <v>2000</v>
      </c>
      <c r="FR551" s="14">
        <f>INDEX(属性投放!$BR$6:$BR$85,(卡牌属性!$DU551-2)*20+卡牌属性!$DV551)</f>
        <v>2000</v>
      </c>
      <c r="FS551" s="14">
        <f>INDEX(属性投放!$BR$6:$BR$85,(卡牌属性!$DU551-2)*20+卡牌属性!$DV551)</f>
        <v>2000</v>
      </c>
      <c r="FT551" s="14">
        <f>INDEX(属性投放!$BR$6:$BR$85,(卡牌属性!$DU551-2)*20+卡牌属性!$DV551)</f>
        <v>2000</v>
      </c>
    </row>
    <row r="552" spans="31:176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94"/>
        <v>28</v>
      </c>
      <c r="BW552" s="14">
        <f t="shared" si="895"/>
        <v>4</v>
      </c>
      <c r="BX552" s="14">
        <f t="shared" si="896"/>
        <v>1102031</v>
      </c>
      <c r="BY552" s="14" t="str">
        <f t="shared" si="897"/>
        <v>秦琼8突</v>
      </c>
      <c r="BZ552" s="25" t="s">
        <v>162</v>
      </c>
      <c r="CA552" s="14">
        <v>110</v>
      </c>
      <c r="CB552" s="14">
        <f t="shared" si="898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674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674</v>
      </c>
      <c r="CN552" s="14">
        <f>INDEX(属性投放!$BD$6:$BD$85,(BW552-2)*20+CB552)</f>
        <v>250</v>
      </c>
      <c r="CQ552" s="13">
        <v>548</v>
      </c>
      <c r="CR552" s="13">
        <f t="shared" si="900"/>
        <v>11</v>
      </c>
      <c r="CS552" s="13">
        <f t="shared" si="901"/>
        <v>28</v>
      </c>
      <c r="CT552" s="14">
        <f t="shared" si="902"/>
        <v>4</v>
      </c>
      <c r="CU552" s="14">
        <f t="shared" si="903"/>
        <v>1102011</v>
      </c>
      <c r="CV552" s="14" t="str">
        <f>INDEX($O$6:$O$36,CR552)&amp;"-"&amp;INDEX(属性投放!$AB$7:$AB$36,CX552)&amp;"-魂火-"&amp;CZ552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701</v>
      </c>
      <c r="CZ552" s="14">
        <f>INDEX(属性投放!$AM$7:$AM$58,CS552)</f>
        <v>1</v>
      </c>
      <c r="DA552" s="14">
        <f t="shared" si="899"/>
        <v>28</v>
      </c>
      <c r="DB552" s="14">
        <f>INDEX(属性投放!$AN$7:$AN$58,DA552)</f>
        <v>90</v>
      </c>
      <c r="DC552" s="14" t="s">
        <v>702</v>
      </c>
      <c r="DD552" s="14">
        <f>INDEX(属性投放!$BJ$6:$BJ$85,(CT552-2)*20+CX552)</f>
        <v>400</v>
      </c>
      <c r="DE552" s="14">
        <f>SUMIFS(DD$5:DD552,$CR$5:$CR552,"="&amp;$CR552)</f>
        <v>4320</v>
      </c>
      <c r="DF552" s="14" t="s">
        <v>703</v>
      </c>
      <c r="DG552" s="14">
        <f>INDEX(属性投放!$BK$6:$BK$85,(CT552-2)*20+CX552)</f>
        <v>200</v>
      </c>
      <c r="DH552" s="14">
        <f>SUMIFS(DG$5:DG552,$CR$5:$CR552,"="&amp;$CR552)</f>
        <v>2163</v>
      </c>
      <c r="DI552" s="14" t="s">
        <v>704</v>
      </c>
      <c r="DJ552" s="14">
        <f>INDEX(属性投放!$BL$6:$BL$85,(CT552-2)*20+CX552)</f>
        <v>4000</v>
      </c>
      <c r="DK552" s="14">
        <f>SUMIFS(DJ$5:DJ552,$CR$5:$CR552,"="&amp;$CR552)</f>
        <v>43200</v>
      </c>
      <c r="DP552" s="14">
        <f t="shared" si="919"/>
        <v>1102031</v>
      </c>
      <c r="DQ552" s="14" t="str">
        <f t="shared" si="920"/>
        <v>秦琼8突</v>
      </c>
      <c r="DR552" s="14">
        <f t="shared" si="921"/>
        <v>7</v>
      </c>
      <c r="DS552" s="14">
        <f t="shared" si="922"/>
        <v>7</v>
      </c>
      <c r="DT552" s="14">
        <f t="shared" si="923"/>
        <v>7</v>
      </c>
      <c r="DU552" s="14">
        <f t="shared" si="924"/>
        <v>4</v>
      </c>
      <c r="DV552" s="14">
        <f t="shared" si="925"/>
        <v>8</v>
      </c>
      <c r="DW552" s="14">
        <f t="shared" si="926"/>
        <v>48</v>
      </c>
      <c r="DX552" s="14">
        <f>INDEX(属性投放!$AW$6:$AW$85,(卡牌属性!DU552-2)*20+卡牌属性!DV552)</f>
        <v>5</v>
      </c>
      <c r="DY552" s="14">
        <f>INDEX(属性投放!BP$6:BP$85,卡牌属性!$DW552)</f>
        <v>200</v>
      </c>
      <c r="DZ552" s="14">
        <f>INDEX(属性投放!BQ$6:BQ$85,卡牌属性!$DW552)</f>
        <v>100</v>
      </c>
      <c r="EA552" s="14">
        <f>INDEX(属性投放!BR$6:BR$85,卡牌属性!$DW552)</f>
        <v>2000</v>
      </c>
      <c r="EB552" s="14">
        <f t="shared" si="927"/>
        <v>2053</v>
      </c>
      <c r="EC552" s="14">
        <f t="shared" si="928"/>
        <v>2206</v>
      </c>
      <c r="ED552" s="14">
        <f t="shared" si="929"/>
        <v>2400</v>
      </c>
      <c r="EE552" s="14">
        <f t="shared" si="930"/>
        <v>2400</v>
      </c>
      <c r="EF552" s="14">
        <f t="shared" si="931"/>
        <v>2750</v>
      </c>
      <c r="EG552" s="14">
        <f t="shared" si="932"/>
        <v>955</v>
      </c>
      <c r="EH552" s="14">
        <f t="shared" si="933"/>
        <v>1011</v>
      </c>
      <c r="EI552" s="14">
        <f t="shared" si="934"/>
        <v>1011</v>
      </c>
      <c r="EJ552" s="14">
        <f t="shared" si="935"/>
        <v>1089</v>
      </c>
      <c r="EK552" s="14">
        <f t="shared" si="936"/>
        <v>1251</v>
      </c>
      <c r="EL552" s="14">
        <f t="shared" si="937"/>
        <v>19030</v>
      </c>
      <c r="EM552" s="14">
        <f t="shared" si="938"/>
        <v>20310</v>
      </c>
      <c r="EN552" s="14">
        <f t="shared" si="939"/>
        <v>20310</v>
      </c>
      <c r="EO552" s="14">
        <f t="shared" si="940"/>
        <v>22000</v>
      </c>
      <c r="EP552" s="14">
        <f t="shared" si="941"/>
        <v>25600</v>
      </c>
      <c r="EQ552" s="14">
        <f>INDEX(属性偏向!$T$4:$T$243,(卡牌属性!$DR552-1+EQ$3)*20+卡牌属性!$DV552)</f>
        <v>25</v>
      </c>
      <c r="ER552" s="14">
        <f>INDEX(属性偏向!$T$4:$T$243,(卡牌属性!$DR552-1+ER$3)*20+卡牌属性!$DV552)</f>
        <v>28</v>
      </c>
      <c r="ES552" s="14">
        <f>INDEX(属性偏向!$T$4:$T$243,(卡牌属性!$DR552-1+ES$3)*20+卡牌属性!$DV552)</f>
        <v>30</v>
      </c>
      <c r="ET552" s="14">
        <f>INDEX(属性偏向!$T$4:$T$243,(卡牌属性!$DR552-1+ET$3)*20+卡牌属性!$DV552)</f>
        <v>30</v>
      </c>
      <c r="EU552" s="14">
        <f>INDEX(属性偏向!$T$4:$T$243,(卡牌属性!$DR552-1+EU$3)*20+卡牌属性!$DV552)</f>
        <v>40</v>
      </c>
      <c r="EV552" s="14">
        <f>INDEX(属性偏向!$U$4:$U$243,(卡牌属性!$DS552-1+EV$3)*20+卡牌属性!$DV552)</f>
        <v>13</v>
      </c>
      <c r="EW552" s="14">
        <f>INDEX(属性偏向!$U$4:$U$243,(卡牌属性!$DS552-1+EW$3)*20+卡牌属性!$DV552)</f>
        <v>14</v>
      </c>
      <c r="EX552" s="14">
        <f>INDEX(属性偏向!$U$4:$U$243,(卡牌属性!$DS552-1+EX$3)*20+卡牌属性!$DV552)</f>
        <v>14</v>
      </c>
      <c r="EY552" s="14">
        <f>INDEX(属性偏向!$U$4:$U$243,(卡牌属性!$DS552-1+EY$3)*20+卡牌属性!$DV552)</f>
        <v>15</v>
      </c>
      <c r="EZ552" s="14">
        <f>INDEX(属性偏向!$U$4:$U$243,(卡牌属性!$DS552-1+EZ$3)*20+卡牌属性!$DV552)</f>
        <v>20</v>
      </c>
      <c r="FA552" s="14">
        <f>INDEX(属性偏向!$V$4:$V$243,(卡牌属性!$DT552-1+FA$3)*20+卡牌属性!$DV552)</f>
        <v>250</v>
      </c>
      <c r="FB552" s="14">
        <f>INDEX(属性偏向!$V$4:$V$243,(卡牌属性!$DT552-1+FB$3)*20+卡牌属性!$DV552)</f>
        <v>280</v>
      </c>
      <c r="FC552" s="14">
        <f>INDEX(属性偏向!$V$4:$V$243,(卡牌属性!$DT552-1+FC$3)*20+卡牌属性!$DV552)</f>
        <v>280</v>
      </c>
      <c r="FD552" s="14">
        <f>INDEX(属性偏向!$V$4:$V$243,(卡牌属性!$DT552-1+FD$3)*20+卡牌属性!$DV552)</f>
        <v>300</v>
      </c>
      <c r="FE552" s="14">
        <f>INDEX(属性偏向!$V$4:$V$243,(卡牌属性!$DT552-1+FE$3)*20+卡牌属性!$DV552)</f>
        <v>400</v>
      </c>
      <c r="FF552" s="14">
        <f>INDEX(属性投放!$BP$6:$BP$85,(卡牌属性!$DU552-2)*20+卡牌属性!$DV552)</f>
        <v>200</v>
      </c>
      <c r="FG552" s="14">
        <f>INDEX(属性投放!$BP$6:$BP$85,(卡牌属性!$DU552-2)*20+卡牌属性!$DV552)</f>
        <v>200</v>
      </c>
      <c r="FH552" s="14">
        <f>INDEX(属性投放!$BP$6:$BP$85,(卡牌属性!$DU552-2)*20+卡牌属性!$DV552)</f>
        <v>200</v>
      </c>
      <c r="FI552" s="14">
        <f>INDEX(属性投放!$BP$6:$BP$85,(卡牌属性!$DU552-2)*20+卡牌属性!$DV552)</f>
        <v>200</v>
      </c>
      <c r="FJ552" s="14">
        <f>INDEX(属性投放!$BP$6:$BP$85,(卡牌属性!$DU552-2)*20+卡牌属性!$DV552)</f>
        <v>200</v>
      </c>
      <c r="FK552" s="14">
        <f>INDEX(属性投放!$BQ$6:$BQ$85,(卡牌属性!$DU552-2)*20+卡牌属性!$DV552)</f>
        <v>100</v>
      </c>
      <c r="FL552" s="14">
        <f>INDEX(属性投放!$BQ$6:$BQ$85,(卡牌属性!$DU552-2)*20+卡牌属性!$DV552)</f>
        <v>100</v>
      </c>
      <c r="FM552" s="14">
        <f>INDEX(属性投放!$BQ$6:$BQ$85,(卡牌属性!$DU552-2)*20+卡牌属性!$DV552)</f>
        <v>100</v>
      </c>
      <c r="FN552" s="14">
        <f>INDEX(属性投放!$BQ$6:$BQ$85,(卡牌属性!$DU552-2)*20+卡牌属性!$DV552)</f>
        <v>100</v>
      </c>
      <c r="FO552" s="14">
        <f>INDEX(属性投放!$BQ$6:$BQ$85,(卡牌属性!$DU552-2)*20+卡牌属性!$DV552)</f>
        <v>100</v>
      </c>
      <c r="FP552" s="14">
        <f>INDEX(属性投放!$BR$6:$BR$85,(卡牌属性!$DU552-2)*20+卡牌属性!$DV552)</f>
        <v>2000</v>
      </c>
      <c r="FQ552" s="14">
        <f>INDEX(属性投放!$BR$6:$BR$85,(卡牌属性!$DU552-2)*20+卡牌属性!$DV552)</f>
        <v>2000</v>
      </c>
      <c r="FR552" s="14">
        <f>INDEX(属性投放!$BR$6:$BR$85,(卡牌属性!$DU552-2)*20+卡牌属性!$DV552)</f>
        <v>2000</v>
      </c>
      <c r="FS552" s="14">
        <f>INDEX(属性投放!$BR$6:$BR$85,(卡牌属性!$DU552-2)*20+卡牌属性!$DV552)</f>
        <v>2000</v>
      </c>
      <c r="FT552" s="14">
        <f>INDEX(属性投放!$BR$6:$BR$85,(卡牌属性!$DU552-2)*20+卡牌属性!$DV552)</f>
        <v>2000</v>
      </c>
    </row>
    <row r="553" spans="31:176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94"/>
        <v>28</v>
      </c>
      <c r="BW553" s="14">
        <f t="shared" si="895"/>
        <v>4</v>
      </c>
      <c r="BX553" s="14">
        <f t="shared" si="896"/>
        <v>1102031</v>
      </c>
      <c r="BY553" s="14" t="str">
        <f t="shared" si="897"/>
        <v>秦琼9突</v>
      </c>
      <c r="BZ553" s="25" t="s">
        <v>162</v>
      </c>
      <c r="CA553" s="14">
        <v>111</v>
      </c>
      <c r="CB553" s="14">
        <f t="shared" si="898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674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674</v>
      </c>
      <c r="CN553" s="14">
        <f>INDEX(属性投放!$BD$6:$BD$85,(BW553-2)*20+CB553)</f>
        <v>250</v>
      </c>
      <c r="CQ553" s="13">
        <v>549</v>
      </c>
      <c r="CR553" s="13">
        <f t="shared" si="900"/>
        <v>11</v>
      </c>
      <c r="CS553" s="13">
        <f t="shared" si="901"/>
        <v>29</v>
      </c>
      <c r="CT553" s="14">
        <f t="shared" si="902"/>
        <v>4</v>
      </c>
      <c r="CU553" s="14">
        <f t="shared" si="903"/>
        <v>1102011</v>
      </c>
      <c r="CV553" s="14" t="str">
        <f>INDEX($O$6:$O$36,CR553)&amp;"-"&amp;INDEX(属性投放!$AB$7:$AB$36,CX553)&amp;"-魂火-"&amp;CZ553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701</v>
      </c>
      <c r="CZ553" s="14">
        <f>INDEX(属性投放!$AM$7:$AM$58,CS553)</f>
        <v>2</v>
      </c>
      <c r="DA553" s="14">
        <f t="shared" si="899"/>
        <v>29</v>
      </c>
      <c r="DB553" s="14">
        <f>INDEX(属性投放!$AN$7:$AN$58,DA553)</f>
        <v>92</v>
      </c>
      <c r="DC553" s="14" t="s">
        <v>702</v>
      </c>
      <c r="DD553" s="14">
        <f>INDEX(属性投放!$BJ$6:$BJ$85,(CT553-2)*20+CX553)</f>
        <v>400</v>
      </c>
      <c r="DE553" s="14">
        <f>SUMIFS(DD$5:DD553,$CR$5:$CR553,"="&amp;$CR553)</f>
        <v>4720</v>
      </c>
      <c r="DF553" s="14" t="s">
        <v>703</v>
      </c>
      <c r="DG553" s="14">
        <f>INDEX(属性投放!$BK$6:$BK$85,(CT553-2)*20+CX553)</f>
        <v>200</v>
      </c>
      <c r="DH553" s="14">
        <f>SUMIFS(DG$5:DG553,$CR$5:$CR553,"="&amp;$CR553)</f>
        <v>2363</v>
      </c>
      <c r="DI553" s="14" t="s">
        <v>704</v>
      </c>
      <c r="DJ553" s="14">
        <f>INDEX(属性投放!$BL$6:$BL$85,(CT553-2)*20+CX553)</f>
        <v>4000</v>
      </c>
      <c r="DK553" s="14">
        <f>SUMIFS(DJ$5:DJ553,$CR$5:$CR553,"="&amp;$CR553)</f>
        <v>47200</v>
      </c>
      <c r="DP553" s="14">
        <f t="shared" si="919"/>
        <v>1102031</v>
      </c>
      <c r="DQ553" s="14" t="str">
        <f t="shared" si="920"/>
        <v>秦琼9突</v>
      </c>
      <c r="DR553" s="14">
        <f t="shared" si="921"/>
        <v>7</v>
      </c>
      <c r="DS553" s="14">
        <f t="shared" si="922"/>
        <v>7</v>
      </c>
      <c r="DT553" s="14">
        <f t="shared" si="923"/>
        <v>7</v>
      </c>
      <c r="DU553" s="14">
        <f t="shared" si="924"/>
        <v>4</v>
      </c>
      <c r="DV553" s="14">
        <f t="shared" si="925"/>
        <v>9</v>
      </c>
      <c r="DW553" s="14">
        <f t="shared" si="926"/>
        <v>49</v>
      </c>
      <c r="DX553" s="14">
        <f>INDEX(属性投放!$AW$6:$AW$85,(卡牌属性!DU553-2)*20+卡牌属性!DV553)</f>
        <v>8</v>
      </c>
      <c r="DY553" s="14">
        <f>INDEX(属性投放!BP$6:BP$85,卡牌属性!$DW553)</f>
        <v>300</v>
      </c>
      <c r="DZ553" s="14">
        <f>INDEX(属性投放!BQ$6:BQ$85,卡牌属性!$DW553)</f>
        <v>150</v>
      </c>
      <c r="EA553" s="14">
        <f>INDEX(属性投放!BR$6:BR$85,卡牌属性!$DW553)</f>
        <v>3000</v>
      </c>
      <c r="EB553" s="14">
        <f t="shared" si="927"/>
        <v>2378</v>
      </c>
      <c r="EC553" s="14">
        <f t="shared" si="928"/>
        <v>2546</v>
      </c>
      <c r="ED553" s="14">
        <f t="shared" si="929"/>
        <v>2750</v>
      </c>
      <c r="EE553" s="14">
        <f t="shared" si="930"/>
        <v>2750</v>
      </c>
      <c r="EF553" s="14">
        <f t="shared" si="931"/>
        <v>3150</v>
      </c>
      <c r="EG553" s="14">
        <f t="shared" si="932"/>
        <v>1120</v>
      </c>
      <c r="EH553" s="14">
        <f t="shared" si="933"/>
        <v>1181</v>
      </c>
      <c r="EI553" s="14">
        <f t="shared" si="934"/>
        <v>1181</v>
      </c>
      <c r="EJ553" s="14">
        <f t="shared" si="935"/>
        <v>1264</v>
      </c>
      <c r="EK553" s="14">
        <f t="shared" si="936"/>
        <v>1451</v>
      </c>
      <c r="EL553" s="14">
        <f t="shared" si="937"/>
        <v>22280</v>
      </c>
      <c r="EM553" s="14">
        <f t="shared" si="938"/>
        <v>23710</v>
      </c>
      <c r="EN553" s="14">
        <f t="shared" si="939"/>
        <v>23710</v>
      </c>
      <c r="EO553" s="14">
        <f t="shared" si="940"/>
        <v>25500</v>
      </c>
      <c r="EP553" s="14">
        <f t="shared" si="941"/>
        <v>29600</v>
      </c>
      <c r="EQ553" s="14">
        <f>INDEX(属性偏向!$T$4:$T$243,(卡牌属性!$DR553-1+EQ$3)*20+卡牌属性!$DV553)</f>
        <v>25</v>
      </c>
      <c r="ER553" s="14">
        <f>INDEX(属性偏向!$T$4:$T$243,(卡牌属性!$DR553-1+ER$3)*20+卡牌属性!$DV553)</f>
        <v>28</v>
      </c>
      <c r="ES553" s="14">
        <f>INDEX(属性偏向!$T$4:$T$243,(卡牌属性!$DR553-1+ES$3)*20+卡牌属性!$DV553)</f>
        <v>30</v>
      </c>
      <c r="ET553" s="14">
        <f>INDEX(属性偏向!$T$4:$T$243,(卡牌属性!$DR553-1+ET$3)*20+卡牌属性!$DV553)</f>
        <v>30</v>
      </c>
      <c r="EU553" s="14">
        <f>INDEX(属性偏向!$T$4:$T$243,(卡牌属性!$DR553-1+EU$3)*20+卡牌属性!$DV553)</f>
        <v>40</v>
      </c>
      <c r="EV553" s="14">
        <f>INDEX(属性偏向!$U$4:$U$243,(卡牌属性!$DS553-1+EV$3)*20+卡牌属性!$DV553)</f>
        <v>13</v>
      </c>
      <c r="EW553" s="14">
        <f>INDEX(属性偏向!$U$4:$U$243,(卡牌属性!$DS553-1+EW$3)*20+卡牌属性!$DV553)</f>
        <v>14</v>
      </c>
      <c r="EX553" s="14">
        <f>INDEX(属性偏向!$U$4:$U$243,(卡牌属性!$DS553-1+EX$3)*20+卡牌属性!$DV553)</f>
        <v>14</v>
      </c>
      <c r="EY553" s="14">
        <f>INDEX(属性偏向!$U$4:$U$243,(卡牌属性!$DS553-1+EY$3)*20+卡牌属性!$DV553)</f>
        <v>15</v>
      </c>
      <c r="EZ553" s="14">
        <f>INDEX(属性偏向!$U$4:$U$243,(卡牌属性!$DS553-1+EZ$3)*20+卡牌属性!$DV553)</f>
        <v>20</v>
      </c>
      <c r="FA553" s="14">
        <f>INDEX(属性偏向!$V$4:$V$243,(卡牌属性!$DT553-1+FA$3)*20+卡牌属性!$DV553)</f>
        <v>250</v>
      </c>
      <c r="FB553" s="14">
        <f>INDEX(属性偏向!$V$4:$V$243,(卡牌属性!$DT553-1+FB$3)*20+卡牌属性!$DV553)</f>
        <v>280</v>
      </c>
      <c r="FC553" s="14">
        <f>INDEX(属性偏向!$V$4:$V$243,(卡牌属性!$DT553-1+FC$3)*20+卡牌属性!$DV553)</f>
        <v>280</v>
      </c>
      <c r="FD553" s="14">
        <f>INDEX(属性偏向!$V$4:$V$243,(卡牌属性!$DT553-1+FD$3)*20+卡牌属性!$DV553)</f>
        <v>300</v>
      </c>
      <c r="FE553" s="14">
        <f>INDEX(属性偏向!$V$4:$V$243,(卡牌属性!$DT553-1+FE$3)*20+卡牌属性!$DV553)</f>
        <v>400</v>
      </c>
      <c r="FF553" s="14">
        <f>INDEX(属性投放!$BP$6:$BP$85,(卡牌属性!$DU553-2)*20+卡牌属性!$DV553)</f>
        <v>300</v>
      </c>
      <c r="FG553" s="14">
        <f>INDEX(属性投放!$BP$6:$BP$85,(卡牌属性!$DU553-2)*20+卡牌属性!$DV553)</f>
        <v>300</v>
      </c>
      <c r="FH553" s="14">
        <f>INDEX(属性投放!$BP$6:$BP$85,(卡牌属性!$DU553-2)*20+卡牌属性!$DV553)</f>
        <v>300</v>
      </c>
      <c r="FI553" s="14">
        <f>INDEX(属性投放!$BP$6:$BP$85,(卡牌属性!$DU553-2)*20+卡牌属性!$DV553)</f>
        <v>300</v>
      </c>
      <c r="FJ553" s="14">
        <f>INDEX(属性投放!$BP$6:$BP$85,(卡牌属性!$DU553-2)*20+卡牌属性!$DV553)</f>
        <v>300</v>
      </c>
      <c r="FK553" s="14">
        <f>INDEX(属性投放!$BQ$6:$BQ$85,(卡牌属性!$DU553-2)*20+卡牌属性!$DV553)</f>
        <v>150</v>
      </c>
      <c r="FL553" s="14">
        <f>INDEX(属性投放!$BQ$6:$BQ$85,(卡牌属性!$DU553-2)*20+卡牌属性!$DV553)</f>
        <v>150</v>
      </c>
      <c r="FM553" s="14">
        <f>INDEX(属性投放!$BQ$6:$BQ$85,(卡牌属性!$DU553-2)*20+卡牌属性!$DV553)</f>
        <v>150</v>
      </c>
      <c r="FN553" s="14">
        <f>INDEX(属性投放!$BQ$6:$BQ$85,(卡牌属性!$DU553-2)*20+卡牌属性!$DV553)</f>
        <v>150</v>
      </c>
      <c r="FO553" s="14">
        <f>INDEX(属性投放!$BQ$6:$BQ$85,(卡牌属性!$DU553-2)*20+卡牌属性!$DV553)</f>
        <v>150</v>
      </c>
      <c r="FP553" s="14">
        <f>INDEX(属性投放!$BR$6:$BR$85,(卡牌属性!$DU553-2)*20+卡牌属性!$DV553)</f>
        <v>3000</v>
      </c>
      <c r="FQ553" s="14">
        <f>INDEX(属性投放!$BR$6:$BR$85,(卡牌属性!$DU553-2)*20+卡牌属性!$DV553)</f>
        <v>3000</v>
      </c>
      <c r="FR553" s="14">
        <f>INDEX(属性投放!$BR$6:$BR$85,(卡牌属性!$DU553-2)*20+卡牌属性!$DV553)</f>
        <v>3000</v>
      </c>
      <c r="FS553" s="14">
        <f>INDEX(属性投放!$BR$6:$BR$85,(卡牌属性!$DU553-2)*20+卡牌属性!$DV553)</f>
        <v>3000</v>
      </c>
      <c r="FT553" s="14">
        <f>INDEX(属性投放!$BR$6:$BR$85,(卡牌属性!$DU553-2)*20+卡牌属性!$DV553)</f>
        <v>3000</v>
      </c>
    </row>
    <row r="554" spans="31:176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94"/>
        <v>28</v>
      </c>
      <c r="BW554" s="14">
        <f t="shared" si="895"/>
        <v>4</v>
      </c>
      <c r="BX554" s="14">
        <f t="shared" si="896"/>
        <v>1102031</v>
      </c>
      <c r="BY554" s="14" t="str">
        <f t="shared" si="897"/>
        <v>秦琼10突</v>
      </c>
      <c r="BZ554" s="25" t="s">
        <v>162</v>
      </c>
      <c r="CA554" s="14">
        <v>112</v>
      </c>
      <c r="CB554" s="14">
        <f t="shared" si="898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674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674</v>
      </c>
      <c r="CN554" s="14">
        <f>INDEX(属性投放!$BD$6:$BD$85,(BW554-2)*20+CB554)</f>
        <v>300</v>
      </c>
      <c r="CQ554" s="13">
        <v>550</v>
      </c>
      <c r="CR554" s="13">
        <f t="shared" si="900"/>
        <v>11</v>
      </c>
      <c r="CS554" s="13">
        <f t="shared" si="901"/>
        <v>30</v>
      </c>
      <c r="CT554" s="14">
        <f t="shared" si="902"/>
        <v>4</v>
      </c>
      <c r="CU554" s="14">
        <f t="shared" si="903"/>
        <v>1102011</v>
      </c>
      <c r="CV554" s="14" t="str">
        <f>INDEX($O$6:$O$36,CR554)&amp;"-"&amp;INDEX(属性投放!$AB$7:$AB$36,CX554)&amp;"-魂火-"&amp;CZ554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701</v>
      </c>
      <c r="CZ554" s="14">
        <f>INDEX(属性投放!$AM$7:$AM$58,CS554)</f>
        <v>3</v>
      </c>
      <c r="DA554" s="14">
        <f t="shared" si="899"/>
        <v>30</v>
      </c>
      <c r="DB554" s="14">
        <f>INDEX(属性投放!$AN$7:$AN$58,DA554)</f>
        <v>95</v>
      </c>
      <c r="DC554" s="14" t="s">
        <v>702</v>
      </c>
      <c r="DD554" s="14">
        <f>INDEX(属性投放!$BJ$6:$BJ$85,(CT554-2)*20+CX554)</f>
        <v>400</v>
      </c>
      <c r="DE554" s="14">
        <f>SUMIFS(DD$5:DD554,$CR$5:$CR554,"="&amp;$CR554)</f>
        <v>5120</v>
      </c>
      <c r="DF554" s="14" t="s">
        <v>703</v>
      </c>
      <c r="DG554" s="14">
        <f>INDEX(属性投放!$BK$6:$BK$85,(CT554-2)*20+CX554)</f>
        <v>200</v>
      </c>
      <c r="DH554" s="14">
        <f>SUMIFS(DG$5:DG554,$CR$5:$CR554,"="&amp;$CR554)</f>
        <v>2563</v>
      </c>
      <c r="DI554" s="14" t="s">
        <v>704</v>
      </c>
      <c r="DJ554" s="14">
        <f>INDEX(属性投放!$BL$6:$BL$85,(CT554-2)*20+CX554)</f>
        <v>4000</v>
      </c>
      <c r="DK554" s="14">
        <f>SUMIFS(DJ$5:DJ554,$CR$5:$CR554,"="&amp;$CR554)</f>
        <v>51200</v>
      </c>
      <c r="DP554" s="14">
        <f t="shared" si="919"/>
        <v>1102031</v>
      </c>
      <c r="DQ554" s="14" t="str">
        <f t="shared" si="920"/>
        <v>秦琼10突</v>
      </c>
      <c r="DR554" s="14">
        <f t="shared" si="921"/>
        <v>7</v>
      </c>
      <c r="DS554" s="14">
        <f t="shared" si="922"/>
        <v>7</v>
      </c>
      <c r="DT554" s="14">
        <f t="shared" si="923"/>
        <v>7</v>
      </c>
      <c r="DU554" s="14">
        <f t="shared" si="924"/>
        <v>4</v>
      </c>
      <c r="DV554" s="14">
        <f t="shared" si="925"/>
        <v>10</v>
      </c>
      <c r="DW554" s="14">
        <f t="shared" si="926"/>
        <v>50</v>
      </c>
      <c r="DX554" s="14">
        <f>INDEX(属性投放!$AW$6:$AW$85,(卡牌属性!DU554-2)*20+卡牌属性!DV554)</f>
        <v>7</v>
      </c>
      <c r="DY554" s="14">
        <f>INDEX(属性投放!BP$6:BP$85,卡牌属性!$DW554)</f>
        <v>300</v>
      </c>
      <c r="DZ554" s="14">
        <f>INDEX(属性投放!BQ$6:BQ$85,卡牌属性!$DW554)</f>
        <v>150</v>
      </c>
      <c r="EA554" s="14">
        <f>INDEX(属性投放!BR$6:BR$85,卡牌属性!$DW554)</f>
        <v>3000</v>
      </c>
      <c r="EB554" s="14">
        <f t="shared" si="927"/>
        <v>2878</v>
      </c>
      <c r="EC554" s="14">
        <f t="shared" si="928"/>
        <v>3070</v>
      </c>
      <c r="ED554" s="14">
        <f t="shared" si="929"/>
        <v>3290</v>
      </c>
      <c r="EE554" s="14">
        <f t="shared" si="930"/>
        <v>3290</v>
      </c>
      <c r="EF554" s="14">
        <f t="shared" si="931"/>
        <v>3770</v>
      </c>
      <c r="EG554" s="14">
        <f t="shared" si="932"/>
        <v>1374</v>
      </c>
      <c r="EH554" s="14">
        <f t="shared" si="933"/>
        <v>1443</v>
      </c>
      <c r="EI554" s="14">
        <f t="shared" si="934"/>
        <v>1443</v>
      </c>
      <c r="EJ554" s="14">
        <f t="shared" si="935"/>
        <v>1534</v>
      </c>
      <c r="EK554" s="14">
        <f t="shared" si="936"/>
        <v>1761</v>
      </c>
      <c r="EL554" s="14">
        <f t="shared" si="937"/>
        <v>27280</v>
      </c>
      <c r="EM554" s="14">
        <f t="shared" si="938"/>
        <v>28950</v>
      </c>
      <c r="EN554" s="14">
        <f t="shared" si="939"/>
        <v>28950</v>
      </c>
      <c r="EO554" s="14">
        <f t="shared" si="940"/>
        <v>30900</v>
      </c>
      <c r="EP554" s="14">
        <f t="shared" si="941"/>
        <v>35800</v>
      </c>
      <c r="EQ554" s="14">
        <f>INDEX(属性偏向!$T$4:$T$243,(卡牌属性!$DR554-1+EQ$3)*20+卡牌属性!$DV554)</f>
        <v>30</v>
      </c>
      <c r="ER554" s="14">
        <f>INDEX(属性偏向!$T$4:$T$243,(卡牌属性!$DR554-1+ER$3)*20+卡牌属性!$DV554)</f>
        <v>35</v>
      </c>
      <c r="ES554" s="14">
        <f>INDEX(属性偏向!$T$4:$T$243,(卡牌属性!$DR554-1+ES$3)*20+卡牌属性!$DV554)</f>
        <v>40</v>
      </c>
      <c r="ET554" s="14">
        <f>INDEX(属性偏向!$T$4:$T$243,(卡牌属性!$DR554-1+ET$3)*20+卡牌属性!$DV554)</f>
        <v>40</v>
      </c>
      <c r="EU554" s="14">
        <f>INDEX(属性偏向!$T$4:$T$243,(卡牌属性!$DR554-1+EU$3)*20+卡牌属性!$DV554)</f>
        <v>50</v>
      </c>
      <c r="EV554" s="14">
        <f>INDEX(属性偏向!$U$4:$U$243,(卡牌属性!$DS554-1+EV$3)*20+卡牌属性!$DV554)</f>
        <v>15</v>
      </c>
      <c r="EW554" s="14">
        <f>INDEX(属性偏向!$U$4:$U$243,(卡牌属性!$DS554-1+EW$3)*20+卡牌属性!$DV554)</f>
        <v>18</v>
      </c>
      <c r="EX554" s="14">
        <f>INDEX(属性偏向!$U$4:$U$243,(卡牌属性!$DS554-1+EX$3)*20+卡牌属性!$DV554)</f>
        <v>18</v>
      </c>
      <c r="EY554" s="14">
        <f>INDEX(属性偏向!$U$4:$U$243,(卡牌属性!$DS554-1+EY$3)*20+卡牌属性!$DV554)</f>
        <v>20</v>
      </c>
      <c r="EZ554" s="14">
        <f>INDEX(属性偏向!$U$4:$U$243,(卡牌属性!$DS554-1+EZ$3)*20+卡牌属性!$DV554)</f>
        <v>25</v>
      </c>
      <c r="FA554" s="14">
        <f>INDEX(属性偏向!$V$4:$V$243,(卡牌属性!$DT554-1+FA$3)*20+卡牌属性!$DV554)</f>
        <v>300</v>
      </c>
      <c r="FB554" s="14">
        <f>INDEX(属性偏向!$V$4:$V$243,(卡牌属性!$DT554-1+FB$3)*20+卡牌属性!$DV554)</f>
        <v>350</v>
      </c>
      <c r="FC554" s="14">
        <f>INDEX(属性偏向!$V$4:$V$243,(卡牌属性!$DT554-1+FC$3)*20+卡牌属性!$DV554)</f>
        <v>350</v>
      </c>
      <c r="FD554" s="14">
        <f>INDEX(属性偏向!$V$4:$V$243,(卡牌属性!$DT554-1+FD$3)*20+卡牌属性!$DV554)</f>
        <v>400</v>
      </c>
      <c r="FE554" s="14">
        <f>INDEX(属性偏向!$V$4:$V$243,(卡牌属性!$DT554-1+FE$3)*20+卡牌属性!$DV554)</f>
        <v>500</v>
      </c>
      <c r="FF554" s="14">
        <f>INDEX(属性投放!$BP$6:$BP$85,(卡牌属性!$DU554-2)*20+卡牌属性!$DV554)</f>
        <v>300</v>
      </c>
      <c r="FG554" s="14">
        <f>INDEX(属性投放!$BP$6:$BP$85,(卡牌属性!$DU554-2)*20+卡牌属性!$DV554)</f>
        <v>300</v>
      </c>
      <c r="FH554" s="14">
        <f>INDEX(属性投放!$BP$6:$BP$85,(卡牌属性!$DU554-2)*20+卡牌属性!$DV554)</f>
        <v>300</v>
      </c>
      <c r="FI554" s="14">
        <f>INDEX(属性投放!$BP$6:$BP$85,(卡牌属性!$DU554-2)*20+卡牌属性!$DV554)</f>
        <v>300</v>
      </c>
      <c r="FJ554" s="14">
        <f>INDEX(属性投放!$BP$6:$BP$85,(卡牌属性!$DU554-2)*20+卡牌属性!$DV554)</f>
        <v>300</v>
      </c>
      <c r="FK554" s="14">
        <f>INDEX(属性投放!$BQ$6:$BQ$85,(卡牌属性!$DU554-2)*20+卡牌属性!$DV554)</f>
        <v>150</v>
      </c>
      <c r="FL554" s="14">
        <f>INDEX(属性投放!$BQ$6:$BQ$85,(卡牌属性!$DU554-2)*20+卡牌属性!$DV554)</f>
        <v>150</v>
      </c>
      <c r="FM554" s="14">
        <f>INDEX(属性投放!$BQ$6:$BQ$85,(卡牌属性!$DU554-2)*20+卡牌属性!$DV554)</f>
        <v>150</v>
      </c>
      <c r="FN554" s="14">
        <f>INDEX(属性投放!$BQ$6:$BQ$85,(卡牌属性!$DU554-2)*20+卡牌属性!$DV554)</f>
        <v>150</v>
      </c>
      <c r="FO554" s="14">
        <f>INDEX(属性投放!$BQ$6:$BQ$85,(卡牌属性!$DU554-2)*20+卡牌属性!$DV554)</f>
        <v>150</v>
      </c>
      <c r="FP554" s="14">
        <f>INDEX(属性投放!$BR$6:$BR$85,(卡牌属性!$DU554-2)*20+卡牌属性!$DV554)</f>
        <v>3000</v>
      </c>
      <c r="FQ554" s="14">
        <f>INDEX(属性投放!$BR$6:$BR$85,(卡牌属性!$DU554-2)*20+卡牌属性!$DV554)</f>
        <v>3000</v>
      </c>
      <c r="FR554" s="14">
        <f>INDEX(属性投放!$BR$6:$BR$85,(卡牌属性!$DU554-2)*20+卡牌属性!$DV554)</f>
        <v>3000</v>
      </c>
      <c r="FS554" s="14">
        <f>INDEX(属性投放!$BR$6:$BR$85,(卡牌属性!$DU554-2)*20+卡牌属性!$DV554)</f>
        <v>3000</v>
      </c>
      <c r="FT554" s="14">
        <f>INDEX(属性投放!$BR$6:$BR$85,(卡牌属性!$DU554-2)*20+卡牌属性!$DV554)</f>
        <v>3000</v>
      </c>
    </row>
    <row r="555" spans="31:176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94"/>
        <v>28</v>
      </c>
      <c r="BW555" s="14">
        <f t="shared" si="895"/>
        <v>4</v>
      </c>
      <c r="BX555" s="14">
        <f t="shared" si="896"/>
        <v>1102031</v>
      </c>
      <c r="BY555" s="14" t="str">
        <f t="shared" si="897"/>
        <v>秦琼11突</v>
      </c>
      <c r="BZ555" s="25" t="s">
        <v>162</v>
      </c>
      <c r="CA555" s="14">
        <v>113</v>
      </c>
      <c r="CB555" s="14">
        <f t="shared" si="898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674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674</v>
      </c>
      <c r="CN555" s="14">
        <f>INDEX(属性投放!$BD$6:$BD$85,(BW555-2)*20+CB555)</f>
        <v>300</v>
      </c>
      <c r="CQ555" s="13">
        <v>551</v>
      </c>
      <c r="CR555" s="13">
        <f t="shared" si="900"/>
        <v>11</v>
      </c>
      <c r="CS555" s="13">
        <f t="shared" si="901"/>
        <v>31</v>
      </c>
      <c r="CT555" s="14">
        <f t="shared" si="902"/>
        <v>4</v>
      </c>
      <c r="CU555" s="14">
        <f t="shared" si="903"/>
        <v>1102011</v>
      </c>
      <c r="CV555" s="14" t="str">
        <f>INDEX($O$6:$O$36,CR555)&amp;"-"&amp;INDEX(属性投放!$AB$7:$AB$36,CX555)&amp;"-魂火-"&amp;CZ555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701</v>
      </c>
      <c r="CZ555" s="14">
        <f>INDEX(属性投放!$AM$7:$AM$58,CS555)</f>
        <v>1</v>
      </c>
      <c r="DA555" s="14">
        <f t="shared" si="899"/>
        <v>31</v>
      </c>
      <c r="DB555" s="14">
        <f>INDEX(属性投放!$AN$7:$AN$58,DA555)</f>
        <v>97</v>
      </c>
      <c r="DC555" s="14" t="s">
        <v>702</v>
      </c>
      <c r="DD555" s="14">
        <f>INDEX(属性投放!$BJ$6:$BJ$85,(CT555-2)*20+CX555)</f>
        <v>480</v>
      </c>
      <c r="DE555" s="14">
        <f>SUMIFS(DD$5:DD555,$CR$5:$CR555,"="&amp;$CR555)</f>
        <v>5600</v>
      </c>
      <c r="DF555" s="14" t="s">
        <v>703</v>
      </c>
      <c r="DG555" s="14">
        <f>INDEX(属性投放!$BK$6:$BK$85,(CT555-2)*20+CX555)</f>
        <v>240</v>
      </c>
      <c r="DH555" s="14">
        <f>SUMIFS(DG$5:DG555,$CR$5:$CR555,"="&amp;$CR555)</f>
        <v>2803</v>
      </c>
      <c r="DI555" s="14" t="s">
        <v>704</v>
      </c>
      <c r="DJ555" s="14">
        <f>INDEX(属性投放!$BL$6:$BL$85,(CT555-2)*20+CX555)</f>
        <v>4800</v>
      </c>
      <c r="DK555" s="14">
        <f>SUMIFS(DJ$5:DJ555,$CR$5:$CR555,"="&amp;$CR555)</f>
        <v>56000</v>
      </c>
      <c r="DP555" s="14">
        <f t="shared" si="919"/>
        <v>1102031</v>
      </c>
      <c r="DQ555" s="14" t="str">
        <f t="shared" si="920"/>
        <v>秦琼11突</v>
      </c>
      <c r="DR555" s="14">
        <f t="shared" si="921"/>
        <v>7</v>
      </c>
      <c r="DS555" s="14">
        <f t="shared" si="922"/>
        <v>7</v>
      </c>
      <c r="DT555" s="14">
        <f t="shared" si="923"/>
        <v>7</v>
      </c>
      <c r="DU555" s="14">
        <f t="shared" si="924"/>
        <v>4</v>
      </c>
      <c r="DV555" s="14">
        <f t="shared" si="925"/>
        <v>11</v>
      </c>
      <c r="DW555" s="14">
        <f t="shared" si="926"/>
        <v>51</v>
      </c>
      <c r="DX555" s="14">
        <f>INDEX(属性投放!$AW$6:$AW$85,(卡牌属性!DU555-2)*20+卡牌属性!DV555)</f>
        <v>8</v>
      </c>
      <c r="DY555" s="14">
        <f>INDEX(属性投放!BP$6:BP$85,卡牌属性!$DW555)</f>
        <v>380</v>
      </c>
      <c r="DZ555" s="14">
        <f>INDEX(属性投放!BQ$6:BQ$85,卡牌属性!$DW555)</f>
        <v>190</v>
      </c>
      <c r="EA555" s="14">
        <f>INDEX(属性投放!BR$6:BR$85,卡牌属性!$DW555)</f>
        <v>3800</v>
      </c>
      <c r="EB555" s="14">
        <f t="shared" si="927"/>
        <v>3388</v>
      </c>
      <c r="EC555" s="14">
        <f t="shared" si="928"/>
        <v>3615</v>
      </c>
      <c r="ED555" s="14">
        <f t="shared" si="929"/>
        <v>3870</v>
      </c>
      <c r="EE555" s="14">
        <f t="shared" si="930"/>
        <v>3870</v>
      </c>
      <c r="EF555" s="14">
        <f t="shared" si="931"/>
        <v>4420</v>
      </c>
      <c r="EG555" s="14">
        <f t="shared" si="932"/>
        <v>1629</v>
      </c>
      <c r="EH555" s="14">
        <f t="shared" si="933"/>
        <v>1719</v>
      </c>
      <c r="EI555" s="14">
        <f t="shared" si="934"/>
        <v>1719</v>
      </c>
      <c r="EJ555" s="14">
        <f t="shared" si="935"/>
        <v>1824</v>
      </c>
      <c r="EK555" s="14">
        <f t="shared" si="936"/>
        <v>2086</v>
      </c>
      <c r="EL555" s="14">
        <f t="shared" si="937"/>
        <v>32380</v>
      </c>
      <c r="EM555" s="14">
        <f t="shared" si="938"/>
        <v>34400</v>
      </c>
      <c r="EN555" s="14">
        <f t="shared" si="939"/>
        <v>34400</v>
      </c>
      <c r="EO555" s="14">
        <f t="shared" si="940"/>
        <v>36700</v>
      </c>
      <c r="EP555" s="14">
        <f t="shared" si="941"/>
        <v>42300</v>
      </c>
      <c r="EQ555" s="14">
        <f>INDEX(属性偏向!$T$4:$T$243,(卡牌属性!$DR555-1+EQ$3)*20+卡牌属性!$DV555)</f>
        <v>30</v>
      </c>
      <c r="ER555" s="14">
        <f>INDEX(属性偏向!$T$4:$T$243,(卡牌属性!$DR555-1+ER$3)*20+卡牌属性!$DV555)</f>
        <v>35</v>
      </c>
      <c r="ES555" s="14">
        <f>INDEX(属性偏向!$T$4:$T$243,(卡牌属性!$DR555-1+ES$3)*20+卡牌属性!$DV555)</f>
        <v>40</v>
      </c>
      <c r="ET555" s="14">
        <f>INDEX(属性偏向!$T$4:$T$243,(卡牌属性!$DR555-1+ET$3)*20+卡牌属性!$DV555)</f>
        <v>40</v>
      </c>
      <c r="EU555" s="14">
        <f>INDEX(属性偏向!$T$4:$T$243,(卡牌属性!$DR555-1+EU$3)*20+卡牌属性!$DV555)</f>
        <v>50</v>
      </c>
      <c r="EV555" s="14">
        <f>INDEX(属性偏向!$U$4:$U$243,(卡牌属性!$DS555-1+EV$3)*20+卡牌属性!$DV555)</f>
        <v>15</v>
      </c>
      <c r="EW555" s="14">
        <f>INDEX(属性偏向!$U$4:$U$243,(卡牌属性!$DS555-1+EW$3)*20+卡牌属性!$DV555)</f>
        <v>18</v>
      </c>
      <c r="EX555" s="14">
        <f>INDEX(属性偏向!$U$4:$U$243,(卡牌属性!$DS555-1+EX$3)*20+卡牌属性!$DV555)</f>
        <v>18</v>
      </c>
      <c r="EY555" s="14">
        <f>INDEX(属性偏向!$U$4:$U$243,(卡牌属性!$DS555-1+EY$3)*20+卡牌属性!$DV555)</f>
        <v>20</v>
      </c>
      <c r="EZ555" s="14">
        <f>INDEX(属性偏向!$U$4:$U$243,(卡牌属性!$DS555-1+EZ$3)*20+卡牌属性!$DV555)</f>
        <v>25</v>
      </c>
      <c r="FA555" s="14">
        <f>INDEX(属性偏向!$V$4:$V$243,(卡牌属性!$DT555-1+FA$3)*20+卡牌属性!$DV555)</f>
        <v>300</v>
      </c>
      <c r="FB555" s="14">
        <f>INDEX(属性偏向!$V$4:$V$243,(卡牌属性!$DT555-1+FB$3)*20+卡牌属性!$DV555)</f>
        <v>350</v>
      </c>
      <c r="FC555" s="14">
        <f>INDEX(属性偏向!$V$4:$V$243,(卡牌属性!$DT555-1+FC$3)*20+卡牌属性!$DV555)</f>
        <v>350</v>
      </c>
      <c r="FD555" s="14">
        <f>INDEX(属性偏向!$V$4:$V$243,(卡牌属性!$DT555-1+FD$3)*20+卡牌属性!$DV555)</f>
        <v>400</v>
      </c>
      <c r="FE555" s="14">
        <f>INDEX(属性偏向!$V$4:$V$243,(卡牌属性!$DT555-1+FE$3)*20+卡牌属性!$DV555)</f>
        <v>500</v>
      </c>
      <c r="FF555" s="14">
        <f>INDEX(属性投放!$BP$6:$BP$85,(卡牌属性!$DU555-2)*20+卡牌属性!$DV555)</f>
        <v>380</v>
      </c>
      <c r="FG555" s="14">
        <f>INDEX(属性投放!$BP$6:$BP$85,(卡牌属性!$DU555-2)*20+卡牌属性!$DV555)</f>
        <v>380</v>
      </c>
      <c r="FH555" s="14">
        <f>INDEX(属性投放!$BP$6:$BP$85,(卡牌属性!$DU555-2)*20+卡牌属性!$DV555)</f>
        <v>380</v>
      </c>
      <c r="FI555" s="14">
        <f>INDEX(属性投放!$BP$6:$BP$85,(卡牌属性!$DU555-2)*20+卡牌属性!$DV555)</f>
        <v>380</v>
      </c>
      <c r="FJ555" s="14">
        <f>INDEX(属性投放!$BP$6:$BP$85,(卡牌属性!$DU555-2)*20+卡牌属性!$DV555)</f>
        <v>380</v>
      </c>
      <c r="FK555" s="14">
        <f>INDEX(属性投放!$BQ$6:$BQ$85,(卡牌属性!$DU555-2)*20+卡牌属性!$DV555)</f>
        <v>190</v>
      </c>
      <c r="FL555" s="14">
        <f>INDEX(属性投放!$BQ$6:$BQ$85,(卡牌属性!$DU555-2)*20+卡牌属性!$DV555)</f>
        <v>190</v>
      </c>
      <c r="FM555" s="14">
        <f>INDEX(属性投放!$BQ$6:$BQ$85,(卡牌属性!$DU555-2)*20+卡牌属性!$DV555)</f>
        <v>190</v>
      </c>
      <c r="FN555" s="14">
        <f>INDEX(属性投放!$BQ$6:$BQ$85,(卡牌属性!$DU555-2)*20+卡牌属性!$DV555)</f>
        <v>190</v>
      </c>
      <c r="FO555" s="14">
        <f>INDEX(属性投放!$BQ$6:$BQ$85,(卡牌属性!$DU555-2)*20+卡牌属性!$DV555)</f>
        <v>190</v>
      </c>
      <c r="FP555" s="14">
        <f>INDEX(属性投放!$BR$6:$BR$85,(卡牌属性!$DU555-2)*20+卡牌属性!$DV555)</f>
        <v>3800</v>
      </c>
      <c r="FQ555" s="14">
        <f>INDEX(属性投放!$BR$6:$BR$85,(卡牌属性!$DU555-2)*20+卡牌属性!$DV555)</f>
        <v>3800</v>
      </c>
      <c r="FR555" s="14">
        <f>INDEX(属性投放!$BR$6:$BR$85,(卡牌属性!$DU555-2)*20+卡牌属性!$DV555)</f>
        <v>3800</v>
      </c>
      <c r="FS555" s="14">
        <f>INDEX(属性投放!$BR$6:$BR$85,(卡牌属性!$DU555-2)*20+卡牌属性!$DV555)</f>
        <v>3800</v>
      </c>
      <c r="FT555" s="14">
        <f>INDEX(属性投放!$BR$6:$BR$85,(卡牌属性!$DU555-2)*20+卡牌属性!$DV555)</f>
        <v>3800</v>
      </c>
    </row>
    <row r="556" spans="31:176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94"/>
        <v>28</v>
      </c>
      <c r="BW556" s="14">
        <f t="shared" si="895"/>
        <v>4</v>
      </c>
      <c r="BX556" s="14">
        <f t="shared" si="896"/>
        <v>1102031</v>
      </c>
      <c r="BY556" s="14" t="str">
        <f t="shared" si="897"/>
        <v>秦琼12突</v>
      </c>
      <c r="BZ556" s="25" t="s">
        <v>162</v>
      </c>
      <c r="CA556" s="14">
        <v>114</v>
      </c>
      <c r="CB556" s="14">
        <f t="shared" si="898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674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674</v>
      </c>
      <c r="CN556" s="14">
        <f>INDEX(属性投放!$BD$6:$BD$85,(BW556-2)*20+CB556)</f>
        <v>300</v>
      </c>
      <c r="CQ556" s="13">
        <v>552</v>
      </c>
      <c r="CR556" s="13">
        <f t="shared" si="900"/>
        <v>11</v>
      </c>
      <c r="CS556" s="13">
        <f t="shared" si="901"/>
        <v>32</v>
      </c>
      <c r="CT556" s="14">
        <f t="shared" si="902"/>
        <v>4</v>
      </c>
      <c r="CU556" s="14">
        <f t="shared" si="903"/>
        <v>1102011</v>
      </c>
      <c r="CV556" s="14" t="str">
        <f>INDEX($O$6:$O$36,CR556)&amp;"-"&amp;INDEX(属性投放!$AB$7:$AB$36,CX556)&amp;"-魂火-"&amp;CZ556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701</v>
      </c>
      <c r="CZ556" s="14">
        <f>INDEX(属性投放!$AM$7:$AM$58,CS556)</f>
        <v>2</v>
      </c>
      <c r="DA556" s="14">
        <f t="shared" si="899"/>
        <v>32</v>
      </c>
      <c r="DB556" s="14">
        <f>INDEX(属性投放!$AN$7:$AN$58,DA556)</f>
        <v>100</v>
      </c>
      <c r="DC556" s="14" t="s">
        <v>702</v>
      </c>
      <c r="DD556" s="14">
        <f>INDEX(属性投放!$BJ$6:$BJ$85,(CT556-2)*20+CX556)</f>
        <v>480</v>
      </c>
      <c r="DE556" s="14">
        <f>SUMIFS(DD$5:DD556,$CR$5:$CR556,"="&amp;$CR556)</f>
        <v>6080</v>
      </c>
      <c r="DF556" s="14" t="s">
        <v>703</v>
      </c>
      <c r="DG556" s="14">
        <f>INDEX(属性投放!$BK$6:$BK$85,(CT556-2)*20+CX556)</f>
        <v>240</v>
      </c>
      <c r="DH556" s="14">
        <f>SUMIFS(DG$5:DG556,$CR$5:$CR556,"="&amp;$CR556)</f>
        <v>3043</v>
      </c>
      <c r="DI556" s="14" t="s">
        <v>704</v>
      </c>
      <c r="DJ556" s="14">
        <f>INDEX(属性投放!$BL$6:$BL$85,(CT556-2)*20+CX556)</f>
        <v>4800</v>
      </c>
      <c r="DK556" s="14">
        <f>SUMIFS(DJ$5:DJ556,$CR$5:$CR556,"="&amp;$CR556)</f>
        <v>60800</v>
      </c>
      <c r="DP556" s="14">
        <f t="shared" si="919"/>
        <v>1102031</v>
      </c>
      <c r="DQ556" s="14" t="str">
        <f t="shared" si="920"/>
        <v>秦琼12突</v>
      </c>
      <c r="DR556" s="14">
        <f t="shared" si="921"/>
        <v>7</v>
      </c>
      <c r="DS556" s="14">
        <f t="shared" si="922"/>
        <v>7</v>
      </c>
      <c r="DT556" s="14">
        <f t="shared" si="923"/>
        <v>7</v>
      </c>
      <c r="DU556" s="14">
        <f t="shared" si="924"/>
        <v>4</v>
      </c>
      <c r="DV556" s="14">
        <f t="shared" si="925"/>
        <v>12</v>
      </c>
      <c r="DW556" s="14">
        <f t="shared" si="926"/>
        <v>52</v>
      </c>
      <c r="DX556" s="14">
        <f>INDEX(属性投放!$AW$6:$AW$85,(卡牌属性!DU556-2)*20+卡牌属性!DV556)</f>
        <v>7</v>
      </c>
      <c r="DY556" s="14">
        <f>INDEX(属性投放!BP$6:BP$85,卡牌属性!$DW556)</f>
        <v>600</v>
      </c>
      <c r="DZ556" s="14">
        <f>INDEX(属性投放!BQ$6:BQ$85,卡牌属性!$DW556)</f>
        <v>300</v>
      </c>
      <c r="EA556" s="14">
        <f>INDEX(属性投放!BR$6:BR$85,卡牌属性!$DW556)</f>
        <v>6000</v>
      </c>
      <c r="EB556" s="14">
        <f t="shared" si="927"/>
        <v>4008</v>
      </c>
      <c r="EC556" s="14">
        <f t="shared" si="928"/>
        <v>4275</v>
      </c>
      <c r="ED556" s="14">
        <f t="shared" si="929"/>
        <v>4570</v>
      </c>
      <c r="EE556" s="14">
        <f t="shared" si="930"/>
        <v>4570</v>
      </c>
      <c r="EF556" s="14">
        <f t="shared" si="931"/>
        <v>5200</v>
      </c>
      <c r="EG556" s="14">
        <f t="shared" si="932"/>
        <v>1939</v>
      </c>
      <c r="EH556" s="14">
        <f t="shared" si="933"/>
        <v>2053</v>
      </c>
      <c r="EI556" s="14">
        <f t="shared" si="934"/>
        <v>2053</v>
      </c>
      <c r="EJ556" s="14">
        <f t="shared" si="935"/>
        <v>2174</v>
      </c>
      <c r="EK556" s="14">
        <f t="shared" si="936"/>
        <v>2476</v>
      </c>
      <c r="EL556" s="14">
        <f t="shared" si="937"/>
        <v>38580</v>
      </c>
      <c r="EM556" s="14">
        <f t="shared" si="938"/>
        <v>41000</v>
      </c>
      <c r="EN556" s="14">
        <f t="shared" si="939"/>
        <v>41000</v>
      </c>
      <c r="EO556" s="14">
        <f t="shared" si="940"/>
        <v>43700</v>
      </c>
      <c r="EP556" s="14">
        <f t="shared" si="941"/>
        <v>50100</v>
      </c>
      <c r="EQ556" s="14">
        <f>INDEX(属性偏向!$T$4:$T$243,(卡牌属性!$DR556-1+EQ$3)*20+卡牌属性!$DV556)</f>
        <v>30</v>
      </c>
      <c r="ER556" s="14">
        <f>INDEX(属性偏向!$T$4:$T$243,(卡牌属性!$DR556-1+ER$3)*20+卡牌属性!$DV556)</f>
        <v>35</v>
      </c>
      <c r="ES556" s="14">
        <f>INDEX(属性偏向!$T$4:$T$243,(卡牌属性!$DR556-1+ES$3)*20+卡牌属性!$DV556)</f>
        <v>40</v>
      </c>
      <c r="ET556" s="14">
        <f>INDEX(属性偏向!$T$4:$T$243,(卡牌属性!$DR556-1+ET$3)*20+卡牌属性!$DV556)</f>
        <v>40</v>
      </c>
      <c r="EU556" s="14">
        <f>INDEX(属性偏向!$T$4:$T$243,(卡牌属性!$DR556-1+EU$3)*20+卡牌属性!$DV556)</f>
        <v>50</v>
      </c>
      <c r="EV556" s="14">
        <f>INDEX(属性偏向!$U$4:$U$243,(卡牌属性!$DS556-1+EV$3)*20+卡牌属性!$DV556)</f>
        <v>15</v>
      </c>
      <c r="EW556" s="14">
        <f>INDEX(属性偏向!$U$4:$U$243,(卡牌属性!$DS556-1+EW$3)*20+卡牌属性!$DV556)</f>
        <v>18</v>
      </c>
      <c r="EX556" s="14">
        <f>INDEX(属性偏向!$U$4:$U$243,(卡牌属性!$DS556-1+EX$3)*20+卡牌属性!$DV556)</f>
        <v>18</v>
      </c>
      <c r="EY556" s="14">
        <f>INDEX(属性偏向!$U$4:$U$243,(卡牌属性!$DS556-1+EY$3)*20+卡牌属性!$DV556)</f>
        <v>20</v>
      </c>
      <c r="EZ556" s="14">
        <f>INDEX(属性偏向!$U$4:$U$243,(卡牌属性!$DS556-1+EZ$3)*20+卡牌属性!$DV556)</f>
        <v>25</v>
      </c>
      <c r="FA556" s="14">
        <f>INDEX(属性偏向!$V$4:$V$243,(卡牌属性!$DT556-1+FA$3)*20+卡牌属性!$DV556)</f>
        <v>300</v>
      </c>
      <c r="FB556" s="14">
        <f>INDEX(属性偏向!$V$4:$V$243,(卡牌属性!$DT556-1+FB$3)*20+卡牌属性!$DV556)</f>
        <v>350</v>
      </c>
      <c r="FC556" s="14">
        <f>INDEX(属性偏向!$V$4:$V$243,(卡牌属性!$DT556-1+FC$3)*20+卡牌属性!$DV556)</f>
        <v>350</v>
      </c>
      <c r="FD556" s="14">
        <f>INDEX(属性偏向!$V$4:$V$243,(卡牌属性!$DT556-1+FD$3)*20+卡牌属性!$DV556)</f>
        <v>400</v>
      </c>
      <c r="FE556" s="14">
        <f>INDEX(属性偏向!$V$4:$V$243,(卡牌属性!$DT556-1+FE$3)*20+卡牌属性!$DV556)</f>
        <v>500</v>
      </c>
      <c r="FF556" s="14">
        <f>INDEX(属性投放!$BP$6:$BP$85,(卡牌属性!$DU556-2)*20+卡牌属性!$DV556)</f>
        <v>600</v>
      </c>
      <c r="FG556" s="14">
        <f>INDEX(属性投放!$BP$6:$BP$85,(卡牌属性!$DU556-2)*20+卡牌属性!$DV556)</f>
        <v>600</v>
      </c>
      <c r="FH556" s="14">
        <f>INDEX(属性投放!$BP$6:$BP$85,(卡牌属性!$DU556-2)*20+卡牌属性!$DV556)</f>
        <v>600</v>
      </c>
      <c r="FI556" s="14">
        <f>INDEX(属性投放!$BP$6:$BP$85,(卡牌属性!$DU556-2)*20+卡牌属性!$DV556)</f>
        <v>600</v>
      </c>
      <c r="FJ556" s="14">
        <f>INDEX(属性投放!$BP$6:$BP$85,(卡牌属性!$DU556-2)*20+卡牌属性!$DV556)</f>
        <v>600</v>
      </c>
      <c r="FK556" s="14">
        <f>INDEX(属性投放!$BQ$6:$BQ$85,(卡牌属性!$DU556-2)*20+卡牌属性!$DV556)</f>
        <v>300</v>
      </c>
      <c r="FL556" s="14">
        <f>INDEX(属性投放!$BQ$6:$BQ$85,(卡牌属性!$DU556-2)*20+卡牌属性!$DV556)</f>
        <v>300</v>
      </c>
      <c r="FM556" s="14">
        <f>INDEX(属性投放!$BQ$6:$BQ$85,(卡牌属性!$DU556-2)*20+卡牌属性!$DV556)</f>
        <v>300</v>
      </c>
      <c r="FN556" s="14">
        <f>INDEX(属性投放!$BQ$6:$BQ$85,(卡牌属性!$DU556-2)*20+卡牌属性!$DV556)</f>
        <v>300</v>
      </c>
      <c r="FO556" s="14">
        <f>INDEX(属性投放!$BQ$6:$BQ$85,(卡牌属性!$DU556-2)*20+卡牌属性!$DV556)</f>
        <v>300</v>
      </c>
      <c r="FP556" s="14">
        <f>INDEX(属性投放!$BR$6:$BR$85,(卡牌属性!$DU556-2)*20+卡牌属性!$DV556)</f>
        <v>6000</v>
      </c>
      <c r="FQ556" s="14">
        <f>INDEX(属性投放!$BR$6:$BR$85,(卡牌属性!$DU556-2)*20+卡牌属性!$DV556)</f>
        <v>6000</v>
      </c>
      <c r="FR556" s="14">
        <f>INDEX(属性投放!$BR$6:$BR$85,(卡牌属性!$DU556-2)*20+卡牌属性!$DV556)</f>
        <v>6000</v>
      </c>
      <c r="FS556" s="14">
        <f>INDEX(属性投放!$BR$6:$BR$85,(卡牌属性!$DU556-2)*20+卡牌属性!$DV556)</f>
        <v>6000</v>
      </c>
      <c r="FT556" s="14">
        <f>INDEX(属性投放!$BR$6:$BR$85,(卡牌属性!$DU556-2)*20+卡牌属性!$DV556)</f>
        <v>6000</v>
      </c>
    </row>
    <row r="557" spans="31:176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94"/>
        <v>28</v>
      </c>
      <c r="BW557" s="14">
        <f t="shared" si="895"/>
        <v>4</v>
      </c>
      <c r="BX557" s="14">
        <f t="shared" si="896"/>
        <v>1102031</v>
      </c>
      <c r="BY557" s="14" t="str">
        <f t="shared" si="897"/>
        <v>秦琼13突</v>
      </c>
      <c r="BZ557" s="25" t="s">
        <v>162</v>
      </c>
      <c r="CA557" s="14">
        <v>115</v>
      </c>
      <c r="CB557" s="14">
        <f t="shared" si="898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674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674</v>
      </c>
      <c r="CN557" s="14">
        <f>INDEX(属性投放!$BD$6:$BD$85,(BW557-2)*20+CB557)</f>
        <v>400</v>
      </c>
      <c r="CQ557" s="13">
        <v>553</v>
      </c>
      <c r="CR557" s="13">
        <f t="shared" si="900"/>
        <v>11</v>
      </c>
      <c r="CS557" s="13">
        <f t="shared" si="901"/>
        <v>33</v>
      </c>
      <c r="CT557" s="14">
        <f t="shared" si="902"/>
        <v>4</v>
      </c>
      <c r="CU557" s="14">
        <f t="shared" si="903"/>
        <v>1102011</v>
      </c>
      <c r="CV557" s="14" t="str">
        <f>INDEX($O$6:$O$36,CR557)&amp;"-"&amp;INDEX(属性投放!$AB$7:$AB$36,CX557)&amp;"-魂火-"&amp;CZ557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701</v>
      </c>
      <c r="CZ557" s="14">
        <f>INDEX(属性投放!$AM$7:$AM$58,CS557)</f>
        <v>3</v>
      </c>
      <c r="DA557" s="14">
        <f t="shared" si="899"/>
        <v>33</v>
      </c>
      <c r="DB557" s="14">
        <f>INDEX(属性投放!$AN$7:$AN$58,DA557)</f>
        <v>102</v>
      </c>
      <c r="DC557" s="14" t="s">
        <v>702</v>
      </c>
      <c r="DD557" s="14">
        <f>INDEX(属性投放!$BJ$6:$BJ$85,(CT557-2)*20+CX557)</f>
        <v>480</v>
      </c>
      <c r="DE557" s="14">
        <f>SUMIFS(DD$5:DD557,$CR$5:$CR557,"="&amp;$CR557)</f>
        <v>6560</v>
      </c>
      <c r="DF557" s="14" t="s">
        <v>703</v>
      </c>
      <c r="DG557" s="14">
        <f>INDEX(属性投放!$BK$6:$BK$85,(CT557-2)*20+CX557)</f>
        <v>240</v>
      </c>
      <c r="DH557" s="14">
        <f>SUMIFS(DG$5:DG557,$CR$5:$CR557,"="&amp;$CR557)</f>
        <v>3283</v>
      </c>
      <c r="DI557" s="14" t="s">
        <v>704</v>
      </c>
      <c r="DJ557" s="14">
        <f>INDEX(属性投放!$BL$6:$BL$85,(CT557-2)*20+CX557)</f>
        <v>4800</v>
      </c>
      <c r="DK557" s="14">
        <f>SUMIFS(DJ$5:DJ557,$CR$5:$CR557,"="&amp;$CR557)</f>
        <v>65600</v>
      </c>
      <c r="DP557" s="14">
        <f t="shared" si="919"/>
        <v>1102031</v>
      </c>
      <c r="DQ557" s="14" t="str">
        <f t="shared" si="920"/>
        <v>秦琼13突</v>
      </c>
      <c r="DR557" s="14">
        <f t="shared" si="921"/>
        <v>7</v>
      </c>
      <c r="DS557" s="14">
        <f t="shared" si="922"/>
        <v>7</v>
      </c>
      <c r="DT557" s="14">
        <f t="shared" si="923"/>
        <v>7</v>
      </c>
      <c r="DU557" s="14">
        <f t="shared" si="924"/>
        <v>4</v>
      </c>
      <c r="DV557" s="14">
        <f t="shared" si="925"/>
        <v>13</v>
      </c>
      <c r="DW557" s="14">
        <f t="shared" si="926"/>
        <v>53</v>
      </c>
      <c r="DX557" s="14">
        <f>INDEX(属性投放!$AW$6:$AW$85,(卡牌属性!DU557-2)*20+卡牌属性!DV557)</f>
        <v>8</v>
      </c>
      <c r="DY557" s="14">
        <f>INDEX(属性投放!BP$6:BP$85,卡牌属性!$DW557)</f>
        <v>650</v>
      </c>
      <c r="DZ557" s="14">
        <f>INDEX(属性投放!BQ$6:BQ$85,卡牌属性!$DW557)</f>
        <v>325</v>
      </c>
      <c r="EA557" s="14">
        <f>INDEX(属性投放!BR$6:BR$85,卡牌属性!$DW557)</f>
        <v>6500</v>
      </c>
      <c r="EB557" s="14">
        <f t="shared" si="927"/>
        <v>4818</v>
      </c>
      <c r="EC557" s="14">
        <f t="shared" si="928"/>
        <v>5120</v>
      </c>
      <c r="ED557" s="14">
        <f t="shared" si="929"/>
        <v>5450</v>
      </c>
      <c r="EE557" s="14">
        <f t="shared" si="930"/>
        <v>5450</v>
      </c>
      <c r="EF557" s="14">
        <f t="shared" si="931"/>
        <v>6150</v>
      </c>
      <c r="EG557" s="14">
        <f t="shared" si="932"/>
        <v>2344</v>
      </c>
      <c r="EH557" s="14">
        <f t="shared" si="933"/>
        <v>2479</v>
      </c>
      <c r="EI557" s="14">
        <f t="shared" si="934"/>
        <v>2479</v>
      </c>
      <c r="EJ557" s="14">
        <f t="shared" si="935"/>
        <v>2614</v>
      </c>
      <c r="EK557" s="14">
        <f t="shared" si="936"/>
        <v>2951</v>
      </c>
      <c r="EL557" s="14">
        <f t="shared" si="937"/>
        <v>46680</v>
      </c>
      <c r="EM557" s="14">
        <f t="shared" si="938"/>
        <v>49450</v>
      </c>
      <c r="EN557" s="14">
        <f t="shared" si="939"/>
        <v>49450</v>
      </c>
      <c r="EO557" s="14">
        <f t="shared" si="940"/>
        <v>52500</v>
      </c>
      <c r="EP557" s="14">
        <f t="shared" si="941"/>
        <v>59600</v>
      </c>
      <c r="EQ557" s="14">
        <f>INDEX(属性偏向!$T$4:$T$243,(卡牌属性!$DR557-1+EQ$3)*20+卡牌属性!$DV557)</f>
        <v>40</v>
      </c>
      <c r="ER557" s="14">
        <f>INDEX(属性偏向!$T$4:$T$243,(卡牌属性!$DR557-1+ER$3)*20+卡牌属性!$DV557)</f>
        <v>45</v>
      </c>
      <c r="ES557" s="14">
        <f>INDEX(属性偏向!$T$4:$T$243,(卡牌属性!$DR557-1+ES$3)*20+卡牌属性!$DV557)</f>
        <v>50</v>
      </c>
      <c r="ET557" s="14">
        <f>INDEX(属性偏向!$T$4:$T$243,(卡牌属性!$DR557-1+ET$3)*20+卡牌属性!$DV557)</f>
        <v>50</v>
      </c>
      <c r="EU557" s="14">
        <f>INDEX(属性偏向!$T$4:$T$243,(卡牌属性!$DR557-1+EU$3)*20+卡牌属性!$DV557)</f>
        <v>75</v>
      </c>
      <c r="EV557" s="14">
        <f>INDEX(属性偏向!$U$4:$U$243,(卡牌属性!$DS557-1+EV$3)*20+卡牌属性!$DV557)</f>
        <v>20</v>
      </c>
      <c r="EW557" s="14">
        <f>INDEX(属性偏向!$U$4:$U$243,(卡牌属性!$DS557-1+EW$3)*20+卡牌属性!$DV557)</f>
        <v>23</v>
      </c>
      <c r="EX557" s="14">
        <f>INDEX(属性偏向!$U$4:$U$243,(卡牌属性!$DS557-1+EX$3)*20+卡牌属性!$DV557)</f>
        <v>23</v>
      </c>
      <c r="EY557" s="14">
        <f>INDEX(属性偏向!$U$4:$U$243,(卡牌属性!$DS557-1+EY$3)*20+卡牌属性!$DV557)</f>
        <v>25</v>
      </c>
      <c r="EZ557" s="14">
        <f>INDEX(属性偏向!$U$4:$U$243,(卡牌属性!$DS557-1+EZ$3)*20+卡牌属性!$DV557)</f>
        <v>38</v>
      </c>
      <c r="FA557" s="14">
        <f>INDEX(属性偏向!$V$4:$V$243,(卡牌属性!$DT557-1+FA$3)*20+卡牌属性!$DV557)</f>
        <v>400</v>
      </c>
      <c r="FB557" s="14">
        <f>INDEX(属性偏向!$V$4:$V$243,(卡牌属性!$DT557-1+FB$3)*20+卡牌属性!$DV557)</f>
        <v>450</v>
      </c>
      <c r="FC557" s="14">
        <f>INDEX(属性偏向!$V$4:$V$243,(卡牌属性!$DT557-1+FC$3)*20+卡牌属性!$DV557)</f>
        <v>450</v>
      </c>
      <c r="FD557" s="14">
        <f>INDEX(属性偏向!$V$4:$V$243,(卡牌属性!$DT557-1+FD$3)*20+卡牌属性!$DV557)</f>
        <v>500</v>
      </c>
      <c r="FE557" s="14">
        <f>INDEX(属性偏向!$V$4:$V$243,(卡牌属性!$DT557-1+FE$3)*20+卡牌属性!$DV557)</f>
        <v>750</v>
      </c>
      <c r="FF557" s="14">
        <f>INDEX(属性投放!$BP$6:$BP$85,(卡牌属性!$DU557-2)*20+卡牌属性!$DV557)</f>
        <v>650</v>
      </c>
      <c r="FG557" s="14">
        <f>INDEX(属性投放!$BP$6:$BP$85,(卡牌属性!$DU557-2)*20+卡牌属性!$DV557)</f>
        <v>650</v>
      </c>
      <c r="FH557" s="14">
        <f>INDEX(属性投放!$BP$6:$BP$85,(卡牌属性!$DU557-2)*20+卡牌属性!$DV557)</f>
        <v>650</v>
      </c>
      <c r="FI557" s="14">
        <f>INDEX(属性投放!$BP$6:$BP$85,(卡牌属性!$DU557-2)*20+卡牌属性!$DV557)</f>
        <v>650</v>
      </c>
      <c r="FJ557" s="14">
        <f>INDEX(属性投放!$BP$6:$BP$85,(卡牌属性!$DU557-2)*20+卡牌属性!$DV557)</f>
        <v>650</v>
      </c>
      <c r="FK557" s="14">
        <f>INDEX(属性投放!$BQ$6:$BQ$85,(卡牌属性!$DU557-2)*20+卡牌属性!$DV557)</f>
        <v>325</v>
      </c>
      <c r="FL557" s="14">
        <f>INDEX(属性投放!$BQ$6:$BQ$85,(卡牌属性!$DU557-2)*20+卡牌属性!$DV557)</f>
        <v>325</v>
      </c>
      <c r="FM557" s="14">
        <f>INDEX(属性投放!$BQ$6:$BQ$85,(卡牌属性!$DU557-2)*20+卡牌属性!$DV557)</f>
        <v>325</v>
      </c>
      <c r="FN557" s="14">
        <f>INDEX(属性投放!$BQ$6:$BQ$85,(卡牌属性!$DU557-2)*20+卡牌属性!$DV557)</f>
        <v>325</v>
      </c>
      <c r="FO557" s="14">
        <f>INDEX(属性投放!$BQ$6:$BQ$85,(卡牌属性!$DU557-2)*20+卡牌属性!$DV557)</f>
        <v>325</v>
      </c>
      <c r="FP557" s="14">
        <f>INDEX(属性投放!$BR$6:$BR$85,(卡牌属性!$DU557-2)*20+卡牌属性!$DV557)</f>
        <v>6500</v>
      </c>
      <c r="FQ557" s="14">
        <f>INDEX(属性投放!$BR$6:$BR$85,(卡牌属性!$DU557-2)*20+卡牌属性!$DV557)</f>
        <v>6500</v>
      </c>
      <c r="FR557" s="14">
        <f>INDEX(属性投放!$BR$6:$BR$85,(卡牌属性!$DU557-2)*20+卡牌属性!$DV557)</f>
        <v>6500</v>
      </c>
      <c r="FS557" s="14">
        <f>INDEX(属性投放!$BR$6:$BR$85,(卡牌属性!$DU557-2)*20+卡牌属性!$DV557)</f>
        <v>6500</v>
      </c>
      <c r="FT557" s="14">
        <f>INDEX(属性投放!$BR$6:$BR$85,(卡牌属性!$DU557-2)*20+卡牌属性!$DV557)</f>
        <v>6500</v>
      </c>
    </row>
    <row r="558" spans="31:176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94"/>
        <v>28</v>
      </c>
      <c r="BW558" s="14">
        <f t="shared" si="895"/>
        <v>4</v>
      </c>
      <c r="BX558" s="14">
        <f t="shared" si="896"/>
        <v>1102031</v>
      </c>
      <c r="BY558" s="14" t="str">
        <f t="shared" si="897"/>
        <v>秦琼14突</v>
      </c>
      <c r="BZ558" s="25" t="s">
        <v>162</v>
      </c>
      <c r="CA558" s="14">
        <v>116</v>
      </c>
      <c r="CB558" s="14">
        <f t="shared" si="898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674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674</v>
      </c>
      <c r="CN558" s="14">
        <f>INDEX(属性投放!$BD$6:$BD$85,(BW558-2)*20+CB558)</f>
        <v>400</v>
      </c>
      <c r="CQ558" s="13">
        <v>554</v>
      </c>
      <c r="CR558" s="13">
        <f t="shared" si="900"/>
        <v>11</v>
      </c>
      <c r="CS558" s="13">
        <f t="shared" si="901"/>
        <v>34</v>
      </c>
      <c r="CT558" s="14">
        <f t="shared" si="902"/>
        <v>4</v>
      </c>
      <c r="CU558" s="14">
        <f t="shared" si="903"/>
        <v>1102011</v>
      </c>
      <c r="CV558" s="14" t="str">
        <f>INDEX($O$6:$O$36,CR558)&amp;"-"&amp;INDEX(属性投放!$AB$7:$AB$36,CX558)&amp;"-魂火-"&amp;CZ558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701</v>
      </c>
      <c r="CZ558" s="14">
        <f>INDEX(属性投放!$AM$7:$AM$58,CS558)</f>
        <v>1</v>
      </c>
      <c r="DA558" s="14">
        <f t="shared" si="899"/>
        <v>34</v>
      </c>
      <c r="DB558" s="14">
        <f>INDEX(属性投放!$AN$7:$AN$58,DA558)</f>
        <v>105</v>
      </c>
      <c r="DC558" s="14" t="s">
        <v>702</v>
      </c>
      <c r="DD558" s="14">
        <f>INDEX(属性投放!$BJ$6:$BJ$85,(CT558-2)*20+CX558)</f>
        <v>600</v>
      </c>
      <c r="DE558" s="14">
        <f>SUMIFS(DD$5:DD558,$CR$5:$CR558,"="&amp;$CR558)</f>
        <v>7160</v>
      </c>
      <c r="DF558" s="14" t="s">
        <v>703</v>
      </c>
      <c r="DG558" s="14">
        <f>INDEX(属性投放!$BK$6:$BK$85,(CT558-2)*20+CX558)</f>
        <v>300</v>
      </c>
      <c r="DH558" s="14">
        <f>SUMIFS(DG$5:DG558,$CR$5:$CR558,"="&amp;$CR558)</f>
        <v>3583</v>
      </c>
      <c r="DI558" s="14" t="s">
        <v>704</v>
      </c>
      <c r="DJ558" s="14">
        <f>INDEX(属性投放!$BL$6:$BL$85,(CT558-2)*20+CX558)</f>
        <v>6000</v>
      </c>
      <c r="DK558" s="14">
        <f>SUMIFS(DJ$5:DJ558,$CR$5:$CR558,"="&amp;$CR558)</f>
        <v>71600</v>
      </c>
      <c r="DP558" s="14">
        <f t="shared" si="919"/>
        <v>1102031</v>
      </c>
      <c r="DQ558" s="14" t="str">
        <f t="shared" si="920"/>
        <v>秦琼14突</v>
      </c>
      <c r="DR558" s="14">
        <f t="shared" si="921"/>
        <v>7</v>
      </c>
      <c r="DS558" s="14">
        <f t="shared" si="922"/>
        <v>7</v>
      </c>
      <c r="DT558" s="14">
        <f t="shared" si="923"/>
        <v>7</v>
      </c>
      <c r="DU558" s="14">
        <f t="shared" si="924"/>
        <v>4</v>
      </c>
      <c r="DV558" s="14">
        <f t="shared" si="925"/>
        <v>14</v>
      </c>
      <c r="DW558" s="14">
        <f t="shared" si="926"/>
        <v>54</v>
      </c>
      <c r="DX558" s="14">
        <f>INDEX(属性投放!$AW$6:$AW$85,(卡牌属性!DU558-2)*20+卡牌属性!DV558)</f>
        <v>7</v>
      </c>
      <c r="DY558" s="14">
        <f>INDEX(属性投放!BP$6:BP$85,卡牌属性!$DW558)</f>
        <v>720</v>
      </c>
      <c r="DZ558" s="14">
        <f>INDEX(属性投放!BQ$6:BQ$85,卡牌属性!$DW558)</f>
        <v>360</v>
      </c>
      <c r="EA558" s="14">
        <f>INDEX(属性投放!BR$6:BR$85,卡牌属性!$DW558)</f>
        <v>7200</v>
      </c>
      <c r="EB558" s="14">
        <f t="shared" si="927"/>
        <v>5788</v>
      </c>
      <c r="EC558" s="14">
        <f t="shared" si="928"/>
        <v>6130</v>
      </c>
      <c r="ED558" s="14">
        <f t="shared" si="929"/>
        <v>6500</v>
      </c>
      <c r="EE558" s="14">
        <f t="shared" si="930"/>
        <v>6500</v>
      </c>
      <c r="EF558" s="14">
        <f t="shared" si="931"/>
        <v>7400</v>
      </c>
      <c r="EG558" s="14">
        <f t="shared" si="932"/>
        <v>2829</v>
      </c>
      <c r="EH558" s="14">
        <f t="shared" si="933"/>
        <v>2988</v>
      </c>
      <c r="EI558" s="14">
        <f t="shared" si="934"/>
        <v>2988</v>
      </c>
      <c r="EJ558" s="14">
        <f t="shared" si="935"/>
        <v>3139</v>
      </c>
      <c r="EK558" s="14">
        <f t="shared" si="936"/>
        <v>3580</v>
      </c>
      <c r="EL558" s="14">
        <f t="shared" si="937"/>
        <v>56380</v>
      </c>
      <c r="EM558" s="14">
        <f t="shared" si="938"/>
        <v>59550</v>
      </c>
      <c r="EN558" s="14">
        <f t="shared" si="939"/>
        <v>59550</v>
      </c>
      <c r="EO558" s="14">
        <f t="shared" si="940"/>
        <v>63000</v>
      </c>
      <c r="EP558" s="14">
        <f t="shared" si="941"/>
        <v>72100</v>
      </c>
      <c r="EQ558" s="14">
        <f>INDEX(属性偏向!$T$4:$T$243,(卡牌属性!$DR558-1+EQ$3)*20+卡牌属性!$DV558)</f>
        <v>40</v>
      </c>
      <c r="ER558" s="14">
        <f>INDEX(属性偏向!$T$4:$T$243,(卡牌属性!$DR558-1+ER$3)*20+卡牌属性!$DV558)</f>
        <v>45</v>
      </c>
      <c r="ES558" s="14">
        <f>INDEX(属性偏向!$T$4:$T$243,(卡牌属性!$DR558-1+ES$3)*20+卡牌属性!$DV558)</f>
        <v>50</v>
      </c>
      <c r="ET558" s="14">
        <f>INDEX(属性偏向!$T$4:$T$243,(卡牌属性!$DR558-1+ET$3)*20+卡牌属性!$DV558)</f>
        <v>50</v>
      </c>
      <c r="EU558" s="14">
        <f>INDEX(属性偏向!$T$4:$T$243,(卡牌属性!$DR558-1+EU$3)*20+卡牌属性!$DV558)</f>
        <v>75</v>
      </c>
      <c r="EV558" s="14">
        <f>INDEX(属性偏向!$U$4:$U$243,(卡牌属性!$DS558-1+EV$3)*20+卡牌属性!$DV558)</f>
        <v>20</v>
      </c>
      <c r="EW558" s="14">
        <f>INDEX(属性偏向!$U$4:$U$243,(卡牌属性!$DS558-1+EW$3)*20+卡牌属性!$DV558)</f>
        <v>23</v>
      </c>
      <c r="EX558" s="14">
        <f>INDEX(属性偏向!$U$4:$U$243,(卡牌属性!$DS558-1+EX$3)*20+卡牌属性!$DV558)</f>
        <v>23</v>
      </c>
      <c r="EY558" s="14">
        <f>INDEX(属性偏向!$U$4:$U$243,(卡牌属性!$DS558-1+EY$3)*20+卡牌属性!$DV558)</f>
        <v>25</v>
      </c>
      <c r="EZ558" s="14">
        <f>INDEX(属性偏向!$U$4:$U$243,(卡牌属性!$DS558-1+EZ$3)*20+卡牌属性!$DV558)</f>
        <v>38</v>
      </c>
      <c r="FA558" s="14">
        <f>INDEX(属性偏向!$V$4:$V$243,(卡牌属性!$DT558-1+FA$3)*20+卡牌属性!$DV558)</f>
        <v>400</v>
      </c>
      <c r="FB558" s="14">
        <f>INDEX(属性偏向!$V$4:$V$243,(卡牌属性!$DT558-1+FB$3)*20+卡牌属性!$DV558)</f>
        <v>450</v>
      </c>
      <c r="FC558" s="14">
        <f>INDEX(属性偏向!$V$4:$V$243,(卡牌属性!$DT558-1+FC$3)*20+卡牌属性!$DV558)</f>
        <v>450</v>
      </c>
      <c r="FD558" s="14">
        <f>INDEX(属性偏向!$V$4:$V$243,(卡牌属性!$DT558-1+FD$3)*20+卡牌属性!$DV558)</f>
        <v>500</v>
      </c>
      <c r="FE558" s="14">
        <f>INDEX(属性偏向!$V$4:$V$243,(卡牌属性!$DT558-1+FE$3)*20+卡牌属性!$DV558)</f>
        <v>750</v>
      </c>
      <c r="FF558" s="14">
        <f>INDEX(属性投放!$BP$6:$BP$85,(卡牌属性!$DU558-2)*20+卡牌属性!$DV558)</f>
        <v>720</v>
      </c>
      <c r="FG558" s="14">
        <f>INDEX(属性投放!$BP$6:$BP$85,(卡牌属性!$DU558-2)*20+卡牌属性!$DV558)</f>
        <v>720</v>
      </c>
      <c r="FH558" s="14">
        <f>INDEX(属性投放!$BP$6:$BP$85,(卡牌属性!$DU558-2)*20+卡牌属性!$DV558)</f>
        <v>720</v>
      </c>
      <c r="FI558" s="14">
        <f>INDEX(属性投放!$BP$6:$BP$85,(卡牌属性!$DU558-2)*20+卡牌属性!$DV558)</f>
        <v>720</v>
      </c>
      <c r="FJ558" s="14">
        <f>INDEX(属性投放!$BP$6:$BP$85,(卡牌属性!$DU558-2)*20+卡牌属性!$DV558)</f>
        <v>720</v>
      </c>
      <c r="FK558" s="14">
        <f>INDEX(属性投放!$BQ$6:$BQ$85,(卡牌属性!$DU558-2)*20+卡牌属性!$DV558)</f>
        <v>360</v>
      </c>
      <c r="FL558" s="14">
        <f>INDEX(属性投放!$BQ$6:$BQ$85,(卡牌属性!$DU558-2)*20+卡牌属性!$DV558)</f>
        <v>360</v>
      </c>
      <c r="FM558" s="14">
        <f>INDEX(属性投放!$BQ$6:$BQ$85,(卡牌属性!$DU558-2)*20+卡牌属性!$DV558)</f>
        <v>360</v>
      </c>
      <c r="FN558" s="14">
        <f>INDEX(属性投放!$BQ$6:$BQ$85,(卡牌属性!$DU558-2)*20+卡牌属性!$DV558)</f>
        <v>360</v>
      </c>
      <c r="FO558" s="14">
        <f>INDEX(属性投放!$BQ$6:$BQ$85,(卡牌属性!$DU558-2)*20+卡牌属性!$DV558)</f>
        <v>360</v>
      </c>
      <c r="FP558" s="14">
        <f>INDEX(属性投放!$BR$6:$BR$85,(卡牌属性!$DU558-2)*20+卡牌属性!$DV558)</f>
        <v>7200</v>
      </c>
      <c r="FQ558" s="14">
        <f>INDEX(属性投放!$BR$6:$BR$85,(卡牌属性!$DU558-2)*20+卡牌属性!$DV558)</f>
        <v>7200</v>
      </c>
      <c r="FR558" s="14">
        <f>INDEX(属性投放!$BR$6:$BR$85,(卡牌属性!$DU558-2)*20+卡牌属性!$DV558)</f>
        <v>7200</v>
      </c>
      <c r="FS558" s="14">
        <f>INDEX(属性投放!$BR$6:$BR$85,(卡牌属性!$DU558-2)*20+卡牌属性!$DV558)</f>
        <v>7200</v>
      </c>
      <c r="FT558" s="14">
        <f>INDEX(属性投放!$BR$6:$BR$85,(卡牌属性!$DU558-2)*20+卡牌属性!$DV558)</f>
        <v>7200</v>
      </c>
    </row>
    <row r="559" spans="31:176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94"/>
        <v>28</v>
      </c>
      <c r="BW559" s="14">
        <f t="shared" si="895"/>
        <v>4</v>
      </c>
      <c r="BX559" s="14">
        <f t="shared" si="896"/>
        <v>1102031</v>
      </c>
      <c r="BY559" s="14" t="str">
        <f t="shared" si="897"/>
        <v>秦琼15突</v>
      </c>
      <c r="BZ559" s="25" t="s">
        <v>162</v>
      </c>
      <c r="CA559" s="14">
        <v>117</v>
      </c>
      <c r="CB559" s="14">
        <f t="shared" si="898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674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674</v>
      </c>
      <c r="CN559" s="14">
        <f>INDEX(属性投放!$BD$6:$BD$85,(BW559-2)*20+CB559)</f>
        <v>400</v>
      </c>
      <c r="CQ559" s="13">
        <v>555</v>
      </c>
      <c r="CR559" s="13">
        <f t="shared" si="900"/>
        <v>11</v>
      </c>
      <c r="CS559" s="13">
        <f t="shared" si="901"/>
        <v>35</v>
      </c>
      <c r="CT559" s="14">
        <f t="shared" si="902"/>
        <v>4</v>
      </c>
      <c r="CU559" s="14">
        <f t="shared" si="903"/>
        <v>1102011</v>
      </c>
      <c r="CV559" s="14" t="str">
        <f>INDEX($O$6:$O$36,CR559)&amp;"-"&amp;INDEX(属性投放!$AB$7:$AB$36,CX559)&amp;"-魂火-"&amp;CZ559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701</v>
      </c>
      <c r="CZ559" s="14">
        <f>INDEX(属性投放!$AM$7:$AM$58,CS559)</f>
        <v>2</v>
      </c>
      <c r="DA559" s="14">
        <f t="shared" si="899"/>
        <v>35</v>
      </c>
      <c r="DB559" s="14">
        <f>INDEX(属性投放!$AN$7:$AN$58,DA559)</f>
        <v>107</v>
      </c>
      <c r="DC559" s="14" t="s">
        <v>702</v>
      </c>
      <c r="DD559" s="14">
        <f>INDEX(属性投放!$BJ$6:$BJ$85,(CT559-2)*20+CX559)</f>
        <v>600</v>
      </c>
      <c r="DE559" s="14">
        <f>SUMIFS(DD$5:DD559,$CR$5:$CR559,"="&amp;$CR559)</f>
        <v>7760</v>
      </c>
      <c r="DF559" s="14" t="s">
        <v>703</v>
      </c>
      <c r="DG559" s="14">
        <f>INDEX(属性投放!$BK$6:$BK$85,(CT559-2)*20+CX559)</f>
        <v>300</v>
      </c>
      <c r="DH559" s="14">
        <f>SUMIFS(DG$5:DG559,$CR$5:$CR559,"="&amp;$CR559)</f>
        <v>3883</v>
      </c>
      <c r="DI559" s="14" t="s">
        <v>704</v>
      </c>
      <c r="DJ559" s="14">
        <f>INDEX(属性投放!$BL$6:$BL$85,(CT559-2)*20+CX559)</f>
        <v>6000</v>
      </c>
      <c r="DK559" s="14">
        <f>SUMIFS(DJ$5:DJ559,$CR$5:$CR559,"="&amp;$CR559)</f>
        <v>77600</v>
      </c>
      <c r="DP559" s="14">
        <f t="shared" si="919"/>
        <v>1102031</v>
      </c>
      <c r="DQ559" s="14" t="str">
        <f t="shared" si="920"/>
        <v>秦琼15突</v>
      </c>
      <c r="DR559" s="14">
        <f t="shared" si="921"/>
        <v>7</v>
      </c>
      <c r="DS559" s="14">
        <f t="shared" si="922"/>
        <v>7</v>
      </c>
      <c r="DT559" s="14">
        <f t="shared" si="923"/>
        <v>7</v>
      </c>
      <c r="DU559" s="14">
        <f t="shared" si="924"/>
        <v>4</v>
      </c>
      <c r="DV559" s="14">
        <f t="shared" si="925"/>
        <v>15</v>
      </c>
      <c r="DW559" s="14">
        <f t="shared" si="926"/>
        <v>55</v>
      </c>
      <c r="DX559" s="14">
        <f>INDEX(属性投放!$AW$6:$AW$85,(卡牌属性!DU559-2)*20+卡牌属性!DV559)</f>
        <v>8</v>
      </c>
      <c r="DY559" s="14">
        <f>INDEX(属性投放!BP$6:BP$85,卡牌属性!$DW559)</f>
        <v>1250</v>
      </c>
      <c r="DZ559" s="14">
        <f>INDEX(属性投放!BQ$6:BQ$85,卡牌属性!$DW559)</f>
        <v>625</v>
      </c>
      <c r="EA559" s="14">
        <f>INDEX(属性投放!BR$6:BR$85,卡牌属性!$DW559)</f>
        <v>12500</v>
      </c>
      <c r="EB559" s="14">
        <f t="shared" si="927"/>
        <v>6788</v>
      </c>
      <c r="EC559" s="14">
        <f t="shared" si="928"/>
        <v>7165</v>
      </c>
      <c r="ED559" s="14">
        <f t="shared" si="929"/>
        <v>7570</v>
      </c>
      <c r="EE559" s="14">
        <f t="shared" si="930"/>
        <v>7570</v>
      </c>
      <c r="EF559" s="14">
        <f t="shared" si="931"/>
        <v>8645</v>
      </c>
      <c r="EG559" s="14">
        <f t="shared" si="932"/>
        <v>3329</v>
      </c>
      <c r="EH559" s="14">
        <f t="shared" si="933"/>
        <v>3509</v>
      </c>
      <c r="EI559" s="14">
        <f t="shared" si="934"/>
        <v>3509</v>
      </c>
      <c r="EJ559" s="14">
        <f t="shared" si="935"/>
        <v>3674</v>
      </c>
      <c r="EK559" s="14">
        <f t="shared" si="936"/>
        <v>4206</v>
      </c>
      <c r="EL559" s="14">
        <f t="shared" si="937"/>
        <v>66380</v>
      </c>
      <c r="EM559" s="14">
        <f t="shared" si="938"/>
        <v>69900</v>
      </c>
      <c r="EN559" s="14">
        <f t="shared" si="939"/>
        <v>69900</v>
      </c>
      <c r="EO559" s="14">
        <f t="shared" si="940"/>
        <v>73700</v>
      </c>
      <c r="EP559" s="14">
        <f t="shared" si="941"/>
        <v>84550</v>
      </c>
      <c r="EQ559" s="14">
        <f>INDEX(属性偏向!$T$4:$T$243,(卡牌属性!$DR559-1+EQ$3)*20+卡牌属性!$DV559)</f>
        <v>40</v>
      </c>
      <c r="ER559" s="14">
        <f>INDEX(属性偏向!$T$4:$T$243,(卡牌属性!$DR559-1+ER$3)*20+卡牌属性!$DV559)</f>
        <v>45</v>
      </c>
      <c r="ES559" s="14">
        <f>INDEX(属性偏向!$T$4:$T$243,(卡牌属性!$DR559-1+ES$3)*20+卡牌属性!$DV559)</f>
        <v>50</v>
      </c>
      <c r="ET559" s="14">
        <f>INDEX(属性偏向!$T$4:$T$243,(卡牌属性!$DR559-1+ET$3)*20+卡牌属性!$DV559)</f>
        <v>50</v>
      </c>
      <c r="EU559" s="14">
        <f>INDEX(属性偏向!$T$4:$T$243,(卡牌属性!$DR559-1+EU$3)*20+卡牌属性!$DV559)</f>
        <v>75</v>
      </c>
      <c r="EV559" s="14">
        <f>INDEX(属性偏向!$U$4:$U$243,(卡牌属性!$DS559-1+EV$3)*20+卡牌属性!$DV559)</f>
        <v>20</v>
      </c>
      <c r="EW559" s="14">
        <f>INDEX(属性偏向!$U$4:$U$243,(卡牌属性!$DS559-1+EW$3)*20+卡牌属性!$DV559)</f>
        <v>23</v>
      </c>
      <c r="EX559" s="14">
        <f>INDEX(属性偏向!$U$4:$U$243,(卡牌属性!$DS559-1+EX$3)*20+卡牌属性!$DV559)</f>
        <v>23</v>
      </c>
      <c r="EY559" s="14">
        <f>INDEX(属性偏向!$U$4:$U$243,(卡牌属性!$DS559-1+EY$3)*20+卡牌属性!$DV559)</f>
        <v>25</v>
      </c>
      <c r="EZ559" s="14">
        <f>INDEX(属性偏向!$U$4:$U$243,(卡牌属性!$DS559-1+EZ$3)*20+卡牌属性!$DV559)</f>
        <v>38</v>
      </c>
      <c r="FA559" s="14">
        <f>INDEX(属性偏向!$V$4:$V$243,(卡牌属性!$DT559-1+FA$3)*20+卡牌属性!$DV559)</f>
        <v>400</v>
      </c>
      <c r="FB559" s="14">
        <f>INDEX(属性偏向!$V$4:$V$243,(卡牌属性!$DT559-1+FB$3)*20+卡牌属性!$DV559)</f>
        <v>450</v>
      </c>
      <c r="FC559" s="14">
        <f>INDEX(属性偏向!$V$4:$V$243,(卡牌属性!$DT559-1+FC$3)*20+卡牌属性!$DV559)</f>
        <v>450</v>
      </c>
      <c r="FD559" s="14">
        <f>INDEX(属性偏向!$V$4:$V$243,(卡牌属性!$DT559-1+FD$3)*20+卡牌属性!$DV559)</f>
        <v>500</v>
      </c>
      <c r="FE559" s="14">
        <f>INDEX(属性偏向!$V$4:$V$243,(卡牌属性!$DT559-1+FE$3)*20+卡牌属性!$DV559)</f>
        <v>750</v>
      </c>
      <c r="FF559" s="14">
        <f>INDEX(属性投放!$BP$6:$BP$85,(卡牌属性!$DU559-2)*20+卡牌属性!$DV559)</f>
        <v>1250</v>
      </c>
      <c r="FG559" s="14">
        <f>INDEX(属性投放!$BP$6:$BP$85,(卡牌属性!$DU559-2)*20+卡牌属性!$DV559)</f>
        <v>1250</v>
      </c>
      <c r="FH559" s="14">
        <f>INDEX(属性投放!$BP$6:$BP$85,(卡牌属性!$DU559-2)*20+卡牌属性!$DV559)</f>
        <v>1250</v>
      </c>
      <c r="FI559" s="14">
        <f>INDEX(属性投放!$BP$6:$BP$85,(卡牌属性!$DU559-2)*20+卡牌属性!$DV559)</f>
        <v>1250</v>
      </c>
      <c r="FJ559" s="14">
        <f>INDEX(属性投放!$BP$6:$BP$85,(卡牌属性!$DU559-2)*20+卡牌属性!$DV559)</f>
        <v>1250</v>
      </c>
      <c r="FK559" s="14">
        <f>INDEX(属性投放!$BQ$6:$BQ$85,(卡牌属性!$DU559-2)*20+卡牌属性!$DV559)</f>
        <v>625</v>
      </c>
      <c r="FL559" s="14">
        <f>INDEX(属性投放!$BQ$6:$BQ$85,(卡牌属性!$DU559-2)*20+卡牌属性!$DV559)</f>
        <v>625</v>
      </c>
      <c r="FM559" s="14">
        <f>INDEX(属性投放!$BQ$6:$BQ$85,(卡牌属性!$DU559-2)*20+卡牌属性!$DV559)</f>
        <v>625</v>
      </c>
      <c r="FN559" s="14">
        <f>INDEX(属性投放!$BQ$6:$BQ$85,(卡牌属性!$DU559-2)*20+卡牌属性!$DV559)</f>
        <v>625</v>
      </c>
      <c r="FO559" s="14">
        <f>INDEX(属性投放!$BQ$6:$BQ$85,(卡牌属性!$DU559-2)*20+卡牌属性!$DV559)</f>
        <v>625</v>
      </c>
      <c r="FP559" s="14">
        <f>INDEX(属性投放!$BR$6:$BR$85,(卡牌属性!$DU559-2)*20+卡牌属性!$DV559)</f>
        <v>12500</v>
      </c>
      <c r="FQ559" s="14">
        <f>INDEX(属性投放!$BR$6:$BR$85,(卡牌属性!$DU559-2)*20+卡牌属性!$DV559)</f>
        <v>12500</v>
      </c>
      <c r="FR559" s="14">
        <f>INDEX(属性投放!$BR$6:$BR$85,(卡牌属性!$DU559-2)*20+卡牌属性!$DV559)</f>
        <v>12500</v>
      </c>
      <c r="FS559" s="14">
        <f>INDEX(属性投放!$BR$6:$BR$85,(卡牌属性!$DU559-2)*20+卡牌属性!$DV559)</f>
        <v>12500</v>
      </c>
      <c r="FT559" s="14">
        <f>INDEX(属性投放!$BR$6:$BR$85,(卡牌属性!$DU559-2)*20+卡牌属性!$DV559)</f>
        <v>12500</v>
      </c>
    </row>
    <row r="560" spans="31:176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94"/>
        <v>28</v>
      </c>
      <c r="BW560" s="14">
        <f t="shared" si="895"/>
        <v>4</v>
      </c>
      <c r="BX560" s="14">
        <f t="shared" si="896"/>
        <v>1102031</v>
      </c>
      <c r="BY560" s="14" t="str">
        <f t="shared" si="897"/>
        <v>秦琼16突</v>
      </c>
      <c r="BZ560" s="25" t="s">
        <v>162</v>
      </c>
      <c r="CA560" s="14">
        <v>118</v>
      </c>
      <c r="CB560" s="14">
        <f t="shared" si="898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674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674</v>
      </c>
      <c r="CN560" s="14">
        <f>INDEX(属性投放!$BD$6:$BD$85,(BW560-2)*20+CB560)</f>
        <v>500</v>
      </c>
      <c r="CQ560" s="13">
        <v>556</v>
      </c>
      <c r="CR560" s="13">
        <f t="shared" si="900"/>
        <v>11</v>
      </c>
      <c r="CS560" s="13">
        <f t="shared" si="901"/>
        <v>36</v>
      </c>
      <c r="CT560" s="14">
        <f t="shared" si="902"/>
        <v>4</v>
      </c>
      <c r="CU560" s="14">
        <f t="shared" si="903"/>
        <v>1102011</v>
      </c>
      <c r="CV560" s="14" t="str">
        <f>INDEX($O$6:$O$36,CR560)&amp;"-"&amp;INDEX(属性投放!$AB$7:$AB$36,CX560)&amp;"-魂火-"&amp;CZ560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701</v>
      </c>
      <c r="CZ560" s="14">
        <f>INDEX(属性投放!$AM$7:$AM$58,CS560)</f>
        <v>3</v>
      </c>
      <c r="DA560" s="14">
        <f t="shared" si="899"/>
        <v>36</v>
      </c>
      <c r="DB560" s="14">
        <f>INDEX(属性投放!$AN$7:$AN$58,DA560)</f>
        <v>110</v>
      </c>
      <c r="DC560" s="14" t="s">
        <v>702</v>
      </c>
      <c r="DD560" s="14">
        <f>INDEX(属性投放!$BJ$6:$BJ$85,(CT560-2)*20+CX560)</f>
        <v>600</v>
      </c>
      <c r="DE560" s="14">
        <f>SUMIFS(DD$5:DD560,$CR$5:$CR560,"="&amp;$CR560)</f>
        <v>8360</v>
      </c>
      <c r="DF560" s="14" t="s">
        <v>703</v>
      </c>
      <c r="DG560" s="14">
        <f>INDEX(属性投放!$BK$6:$BK$85,(CT560-2)*20+CX560)</f>
        <v>300</v>
      </c>
      <c r="DH560" s="14">
        <f>SUMIFS(DG$5:DG560,$CR$5:$CR560,"="&amp;$CR560)</f>
        <v>4183</v>
      </c>
      <c r="DI560" s="14" t="s">
        <v>704</v>
      </c>
      <c r="DJ560" s="14">
        <f>INDEX(属性投放!$BL$6:$BL$85,(CT560-2)*20+CX560)</f>
        <v>6000</v>
      </c>
      <c r="DK560" s="14">
        <f>SUMIFS(DJ$5:DJ560,$CR$5:$CR560,"="&amp;$CR560)</f>
        <v>83600</v>
      </c>
      <c r="DP560" s="14">
        <f t="shared" si="919"/>
        <v>1102031</v>
      </c>
      <c r="DQ560" s="14" t="str">
        <f t="shared" si="920"/>
        <v>秦琼16突</v>
      </c>
      <c r="DR560" s="14">
        <f t="shared" si="921"/>
        <v>7</v>
      </c>
      <c r="DS560" s="14">
        <f t="shared" si="922"/>
        <v>7</v>
      </c>
      <c r="DT560" s="14">
        <f t="shared" si="923"/>
        <v>7</v>
      </c>
      <c r="DU560" s="14">
        <f t="shared" si="924"/>
        <v>4</v>
      </c>
      <c r="DV560" s="14">
        <f t="shared" si="925"/>
        <v>16</v>
      </c>
      <c r="DW560" s="14">
        <f t="shared" si="926"/>
        <v>56</v>
      </c>
      <c r="DX560" s="14">
        <f>INDEX(属性投放!$AW$6:$AW$85,(卡牌属性!DU560-2)*20+卡牌属性!DV560)</f>
        <v>7</v>
      </c>
      <c r="DY560" s="14">
        <f>INDEX(属性投放!BP$6:BP$85,卡牌属性!$DW560)</f>
        <v>1250</v>
      </c>
      <c r="DZ560" s="14">
        <f>INDEX(属性投放!BQ$6:BQ$85,卡牌属性!$DW560)</f>
        <v>625</v>
      </c>
      <c r="EA560" s="14">
        <f>INDEX(属性投放!BR$6:BR$85,卡牌属性!$DW560)</f>
        <v>12500</v>
      </c>
      <c r="EB560" s="14">
        <f t="shared" si="927"/>
        <v>8358</v>
      </c>
      <c r="EC560" s="14">
        <f t="shared" si="928"/>
        <v>8775</v>
      </c>
      <c r="ED560" s="14">
        <f t="shared" si="929"/>
        <v>9220</v>
      </c>
      <c r="EE560" s="14">
        <f t="shared" si="930"/>
        <v>9220</v>
      </c>
      <c r="EF560" s="14">
        <f t="shared" si="931"/>
        <v>10495</v>
      </c>
      <c r="EG560" s="14">
        <f t="shared" si="932"/>
        <v>4114</v>
      </c>
      <c r="EH560" s="14">
        <f t="shared" si="933"/>
        <v>4318</v>
      </c>
      <c r="EI560" s="14">
        <f t="shared" si="934"/>
        <v>4318</v>
      </c>
      <c r="EJ560" s="14">
        <f t="shared" si="935"/>
        <v>4499</v>
      </c>
      <c r="EK560" s="14">
        <f t="shared" si="936"/>
        <v>5135</v>
      </c>
      <c r="EL560" s="14">
        <f t="shared" si="937"/>
        <v>82080</v>
      </c>
      <c r="EM560" s="14">
        <f t="shared" si="938"/>
        <v>86000</v>
      </c>
      <c r="EN560" s="14">
        <f t="shared" si="939"/>
        <v>86000</v>
      </c>
      <c r="EO560" s="14">
        <f t="shared" si="940"/>
        <v>90200</v>
      </c>
      <c r="EP560" s="14">
        <f t="shared" si="941"/>
        <v>103050</v>
      </c>
      <c r="EQ560" s="14">
        <f>INDEX(属性偏向!$T$4:$T$243,(卡牌属性!$DR560-1+EQ$3)*20+卡牌属性!$DV560)</f>
        <v>50</v>
      </c>
      <c r="ER560" s="14">
        <f>INDEX(属性偏向!$T$4:$T$243,(卡牌属性!$DR560-1+ER$3)*20+卡牌属性!$DV560)</f>
        <v>60</v>
      </c>
      <c r="ES560" s="14">
        <f>INDEX(属性偏向!$T$4:$T$243,(卡牌属性!$DR560-1+ES$3)*20+卡牌属性!$DV560)</f>
        <v>75</v>
      </c>
      <c r="ET560" s="14">
        <f>INDEX(属性偏向!$T$4:$T$243,(卡牌属性!$DR560-1+ET$3)*20+卡牌属性!$DV560)</f>
        <v>75</v>
      </c>
      <c r="EU560" s="14">
        <f>INDEX(属性偏向!$T$4:$T$243,(卡牌属性!$DR560-1+EU$3)*20+卡牌属性!$DV560)</f>
        <v>100</v>
      </c>
      <c r="EV560" s="14">
        <f>INDEX(属性偏向!$U$4:$U$243,(卡牌属性!$DS560-1+EV$3)*20+卡牌属性!$DV560)</f>
        <v>25</v>
      </c>
      <c r="EW560" s="14">
        <f>INDEX(属性偏向!$U$4:$U$243,(卡牌属性!$DS560-1+EW$3)*20+卡牌属性!$DV560)</f>
        <v>30</v>
      </c>
      <c r="EX560" s="14">
        <f>INDEX(属性偏向!$U$4:$U$243,(卡牌属性!$DS560-1+EX$3)*20+卡牌属性!$DV560)</f>
        <v>30</v>
      </c>
      <c r="EY560" s="14">
        <f>INDEX(属性偏向!$U$4:$U$243,(卡牌属性!$DS560-1+EY$3)*20+卡牌属性!$DV560)</f>
        <v>38</v>
      </c>
      <c r="EZ560" s="14">
        <f>INDEX(属性偏向!$U$4:$U$243,(卡牌属性!$DS560-1+EZ$3)*20+卡牌属性!$DV560)</f>
        <v>50</v>
      </c>
      <c r="FA560" s="14">
        <f>INDEX(属性偏向!$V$4:$V$243,(卡牌属性!$DT560-1+FA$3)*20+卡牌属性!$DV560)</f>
        <v>500</v>
      </c>
      <c r="FB560" s="14">
        <f>INDEX(属性偏向!$V$4:$V$243,(卡牌属性!$DT560-1+FB$3)*20+卡牌属性!$DV560)</f>
        <v>600</v>
      </c>
      <c r="FC560" s="14">
        <f>INDEX(属性偏向!$V$4:$V$243,(卡牌属性!$DT560-1+FC$3)*20+卡牌属性!$DV560)</f>
        <v>600</v>
      </c>
      <c r="FD560" s="14">
        <f>INDEX(属性偏向!$V$4:$V$243,(卡牌属性!$DT560-1+FD$3)*20+卡牌属性!$DV560)</f>
        <v>750</v>
      </c>
      <c r="FE560" s="14">
        <f>INDEX(属性偏向!$V$4:$V$243,(卡牌属性!$DT560-1+FE$3)*20+卡牌属性!$DV560)</f>
        <v>1000</v>
      </c>
      <c r="FF560" s="14">
        <f>INDEX(属性投放!$BP$6:$BP$85,(卡牌属性!$DU560-2)*20+卡牌属性!$DV560)</f>
        <v>1250</v>
      </c>
      <c r="FG560" s="14">
        <f>INDEX(属性投放!$BP$6:$BP$85,(卡牌属性!$DU560-2)*20+卡牌属性!$DV560)</f>
        <v>1250</v>
      </c>
      <c r="FH560" s="14">
        <f>INDEX(属性投放!$BP$6:$BP$85,(卡牌属性!$DU560-2)*20+卡牌属性!$DV560)</f>
        <v>1250</v>
      </c>
      <c r="FI560" s="14">
        <f>INDEX(属性投放!$BP$6:$BP$85,(卡牌属性!$DU560-2)*20+卡牌属性!$DV560)</f>
        <v>1250</v>
      </c>
      <c r="FJ560" s="14">
        <f>INDEX(属性投放!$BP$6:$BP$85,(卡牌属性!$DU560-2)*20+卡牌属性!$DV560)</f>
        <v>1250</v>
      </c>
      <c r="FK560" s="14">
        <f>INDEX(属性投放!$BQ$6:$BQ$85,(卡牌属性!$DU560-2)*20+卡牌属性!$DV560)</f>
        <v>625</v>
      </c>
      <c r="FL560" s="14">
        <f>INDEX(属性投放!$BQ$6:$BQ$85,(卡牌属性!$DU560-2)*20+卡牌属性!$DV560)</f>
        <v>625</v>
      </c>
      <c r="FM560" s="14">
        <f>INDEX(属性投放!$BQ$6:$BQ$85,(卡牌属性!$DU560-2)*20+卡牌属性!$DV560)</f>
        <v>625</v>
      </c>
      <c r="FN560" s="14">
        <f>INDEX(属性投放!$BQ$6:$BQ$85,(卡牌属性!$DU560-2)*20+卡牌属性!$DV560)</f>
        <v>625</v>
      </c>
      <c r="FO560" s="14">
        <f>INDEX(属性投放!$BQ$6:$BQ$85,(卡牌属性!$DU560-2)*20+卡牌属性!$DV560)</f>
        <v>625</v>
      </c>
      <c r="FP560" s="14">
        <f>INDEX(属性投放!$BR$6:$BR$85,(卡牌属性!$DU560-2)*20+卡牌属性!$DV560)</f>
        <v>12500</v>
      </c>
      <c r="FQ560" s="14">
        <f>INDEX(属性投放!$BR$6:$BR$85,(卡牌属性!$DU560-2)*20+卡牌属性!$DV560)</f>
        <v>12500</v>
      </c>
      <c r="FR560" s="14">
        <f>INDEX(属性投放!$BR$6:$BR$85,(卡牌属性!$DU560-2)*20+卡牌属性!$DV560)</f>
        <v>12500</v>
      </c>
      <c r="FS560" s="14">
        <f>INDEX(属性投放!$BR$6:$BR$85,(卡牌属性!$DU560-2)*20+卡牌属性!$DV560)</f>
        <v>12500</v>
      </c>
      <c r="FT560" s="14">
        <f>INDEX(属性投放!$BR$6:$BR$85,(卡牌属性!$DU560-2)*20+卡牌属性!$DV560)</f>
        <v>12500</v>
      </c>
    </row>
    <row r="561" spans="31:176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94"/>
        <v>28</v>
      </c>
      <c r="BW561" s="14">
        <f t="shared" si="895"/>
        <v>4</v>
      </c>
      <c r="BX561" s="14">
        <f t="shared" si="896"/>
        <v>1102031</v>
      </c>
      <c r="BY561" s="14" t="str">
        <f t="shared" si="897"/>
        <v>秦琼17突</v>
      </c>
      <c r="BZ561" s="25" t="s">
        <v>162</v>
      </c>
      <c r="CA561" s="14">
        <v>119</v>
      </c>
      <c r="CB561" s="14">
        <f t="shared" si="898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674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674</v>
      </c>
      <c r="CN561" s="14">
        <f>INDEX(属性投放!$BD$6:$BD$85,(BW561-2)*20+CB561)</f>
        <v>500</v>
      </c>
      <c r="CQ561" s="13">
        <v>557</v>
      </c>
      <c r="CR561" s="13">
        <f t="shared" si="900"/>
        <v>11</v>
      </c>
      <c r="CS561" s="13">
        <f t="shared" si="901"/>
        <v>37</v>
      </c>
      <c r="CT561" s="14">
        <f t="shared" si="902"/>
        <v>4</v>
      </c>
      <c r="CU561" s="14">
        <f t="shared" si="903"/>
        <v>1102011</v>
      </c>
      <c r="CV561" s="14" t="str">
        <f>INDEX($O$6:$O$36,CR561)&amp;"-"&amp;INDEX(属性投放!$AB$7:$AB$36,CX561)&amp;"-魂火-"&amp;CZ561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701</v>
      </c>
      <c r="CZ561" s="14">
        <f>INDEX(属性投放!$AM$7:$AM$58,CS561)</f>
        <v>1</v>
      </c>
      <c r="DA561" s="14">
        <f t="shared" si="899"/>
        <v>37</v>
      </c>
      <c r="DB561" s="14">
        <f>INDEX(属性投放!$AN$7:$AN$58,DA561)</f>
        <v>112</v>
      </c>
      <c r="DC561" s="14" t="s">
        <v>702</v>
      </c>
      <c r="DD561" s="14">
        <f>INDEX(属性投放!$BJ$6:$BJ$85,(CT561-2)*20+CX561)</f>
        <v>750</v>
      </c>
      <c r="DE561" s="14">
        <f>SUMIFS(DD$5:DD561,$CR$5:$CR561,"="&amp;$CR561)</f>
        <v>9110</v>
      </c>
      <c r="DF561" s="14" t="s">
        <v>703</v>
      </c>
      <c r="DG561" s="14">
        <f>INDEX(属性投放!$BK$6:$BK$85,(CT561-2)*20+CX561)</f>
        <v>375</v>
      </c>
      <c r="DH561" s="14">
        <f>SUMIFS(DG$5:DG561,$CR$5:$CR561,"="&amp;$CR561)</f>
        <v>4558</v>
      </c>
      <c r="DI561" s="14" t="s">
        <v>704</v>
      </c>
      <c r="DJ561" s="14">
        <f>INDEX(属性投放!$BL$6:$BL$85,(CT561-2)*20+CX561)</f>
        <v>7500</v>
      </c>
      <c r="DK561" s="14">
        <f>SUMIFS(DJ$5:DJ561,$CR$5:$CR561,"="&amp;$CR561)</f>
        <v>91100</v>
      </c>
      <c r="DP561" s="14">
        <f t="shared" si="919"/>
        <v>1102031</v>
      </c>
      <c r="DQ561" s="14" t="str">
        <f t="shared" si="920"/>
        <v>秦琼17突</v>
      </c>
      <c r="DR561" s="14">
        <f t="shared" si="921"/>
        <v>7</v>
      </c>
      <c r="DS561" s="14">
        <f t="shared" si="922"/>
        <v>7</v>
      </c>
      <c r="DT561" s="14">
        <f t="shared" si="923"/>
        <v>7</v>
      </c>
      <c r="DU561" s="14">
        <f t="shared" si="924"/>
        <v>4</v>
      </c>
      <c r="DV561" s="14">
        <f t="shared" si="925"/>
        <v>17</v>
      </c>
      <c r="DW561" s="14">
        <f t="shared" si="926"/>
        <v>57</v>
      </c>
      <c r="DX561" s="14">
        <f>INDEX(属性投放!$AW$6:$AW$85,(卡牌属性!DU561-2)*20+卡牌属性!DV561)</f>
        <v>8</v>
      </c>
      <c r="DY561" s="14">
        <f>INDEX(属性投放!BP$6:BP$85,卡牌属性!$DW561)</f>
        <v>1350</v>
      </c>
      <c r="DZ561" s="14">
        <f>INDEX(属性投放!BQ$6:BQ$85,卡牌属性!$DW561)</f>
        <v>675</v>
      </c>
      <c r="EA561" s="14">
        <f>INDEX(属性投放!BR$6:BR$85,卡牌属性!$DW561)</f>
        <v>13500</v>
      </c>
      <c r="EB561" s="14">
        <f t="shared" si="927"/>
        <v>9958</v>
      </c>
      <c r="EC561" s="14">
        <f t="shared" si="928"/>
        <v>10445</v>
      </c>
      <c r="ED561" s="14">
        <f t="shared" si="929"/>
        <v>10995</v>
      </c>
      <c r="EE561" s="14">
        <f t="shared" si="930"/>
        <v>10995</v>
      </c>
      <c r="EF561" s="14">
        <f t="shared" si="931"/>
        <v>12445</v>
      </c>
      <c r="EG561" s="14">
        <f t="shared" si="932"/>
        <v>4914</v>
      </c>
      <c r="EH561" s="14">
        <f t="shared" si="933"/>
        <v>5153</v>
      </c>
      <c r="EI561" s="14">
        <f t="shared" si="934"/>
        <v>5153</v>
      </c>
      <c r="EJ561" s="14">
        <f t="shared" si="935"/>
        <v>5390</v>
      </c>
      <c r="EK561" s="14">
        <f t="shared" si="936"/>
        <v>6110</v>
      </c>
      <c r="EL561" s="14">
        <f t="shared" si="937"/>
        <v>98080</v>
      </c>
      <c r="EM561" s="14">
        <f t="shared" si="938"/>
        <v>102700</v>
      </c>
      <c r="EN561" s="14">
        <f t="shared" si="939"/>
        <v>102700</v>
      </c>
      <c r="EO561" s="14">
        <f t="shared" si="940"/>
        <v>107950</v>
      </c>
      <c r="EP561" s="14">
        <f t="shared" si="941"/>
        <v>122550</v>
      </c>
      <c r="EQ561" s="14">
        <f>INDEX(属性偏向!$T$4:$T$243,(卡牌属性!$DR561-1+EQ$3)*20+卡牌属性!$DV561)</f>
        <v>50</v>
      </c>
      <c r="ER561" s="14">
        <f>INDEX(属性偏向!$T$4:$T$243,(卡牌属性!$DR561-1+ER$3)*20+卡牌属性!$DV561)</f>
        <v>60</v>
      </c>
      <c r="ES561" s="14">
        <f>INDEX(属性偏向!$T$4:$T$243,(卡牌属性!$DR561-1+ES$3)*20+卡牌属性!$DV561)</f>
        <v>75</v>
      </c>
      <c r="ET561" s="14">
        <f>INDEX(属性偏向!$T$4:$T$243,(卡牌属性!$DR561-1+ET$3)*20+卡牌属性!$DV561)</f>
        <v>75</v>
      </c>
      <c r="EU561" s="14">
        <f>INDEX(属性偏向!$T$4:$T$243,(卡牌属性!$DR561-1+EU$3)*20+卡牌属性!$DV561)</f>
        <v>100</v>
      </c>
      <c r="EV561" s="14">
        <f>INDEX(属性偏向!$U$4:$U$243,(卡牌属性!$DS561-1+EV$3)*20+卡牌属性!$DV561)</f>
        <v>25</v>
      </c>
      <c r="EW561" s="14">
        <f>INDEX(属性偏向!$U$4:$U$243,(卡牌属性!$DS561-1+EW$3)*20+卡牌属性!$DV561)</f>
        <v>30</v>
      </c>
      <c r="EX561" s="14">
        <f>INDEX(属性偏向!$U$4:$U$243,(卡牌属性!$DS561-1+EX$3)*20+卡牌属性!$DV561)</f>
        <v>30</v>
      </c>
      <c r="EY561" s="14">
        <f>INDEX(属性偏向!$U$4:$U$243,(卡牌属性!$DS561-1+EY$3)*20+卡牌属性!$DV561)</f>
        <v>38</v>
      </c>
      <c r="EZ561" s="14">
        <f>INDEX(属性偏向!$U$4:$U$243,(卡牌属性!$DS561-1+EZ$3)*20+卡牌属性!$DV561)</f>
        <v>50</v>
      </c>
      <c r="FA561" s="14">
        <f>INDEX(属性偏向!$V$4:$V$243,(卡牌属性!$DT561-1+FA$3)*20+卡牌属性!$DV561)</f>
        <v>500</v>
      </c>
      <c r="FB561" s="14">
        <f>INDEX(属性偏向!$V$4:$V$243,(卡牌属性!$DT561-1+FB$3)*20+卡牌属性!$DV561)</f>
        <v>600</v>
      </c>
      <c r="FC561" s="14">
        <f>INDEX(属性偏向!$V$4:$V$243,(卡牌属性!$DT561-1+FC$3)*20+卡牌属性!$DV561)</f>
        <v>600</v>
      </c>
      <c r="FD561" s="14">
        <f>INDEX(属性偏向!$V$4:$V$243,(卡牌属性!$DT561-1+FD$3)*20+卡牌属性!$DV561)</f>
        <v>750</v>
      </c>
      <c r="FE561" s="14">
        <f>INDEX(属性偏向!$V$4:$V$243,(卡牌属性!$DT561-1+FE$3)*20+卡牌属性!$DV561)</f>
        <v>1000</v>
      </c>
      <c r="FF561" s="14">
        <f>INDEX(属性投放!$BP$6:$BP$85,(卡牌属性!$DU561-2)*20+卡牌属性!$DV561)</f>
        <v>1350</v>
      </c>
      <c r="FG561" s="14">
        <f>INDEX(属性投放!$BP$6:$BP$85,(卡牌属性!$DU561-2)*20+卡牌属性!$DV561)</f>
        <v>1350</v>
      </c>
      <c r="FH561" s="14">
        <f>INDEX(属性投放!$BP$6:$BP$85,(卡牌属性!$DU561-2)*20+卡牌属性!$DV561)</f>
        <v>1350</v>
      </c>
      <c r="FI561" s="14">
        <f>INDEX(属性投放!$BP$6:$BP$85,(卡牌属性!$DU561-2)*20+卡牌属性!$DV561)</f>
        <v>1350</v>
      </c>
      <c r="FJ561" s="14">
        <f>INDEX(属性投放!$BP$6:$BP$85,(卡牌属性!$DU561-2)*20+卡牌属性!$DV561)</f>
        <v>1350</v>
      </c>
      <c r="FK561" s="14">
        <f>INDEX(属性投放!$BQ$6:$BQ$85,(卡牌属性!$DU561-2)*20+卡牌属性!$DV561)</f>
        <v>675</v>
      </c>
      <c r="FL561" s="14">
        <f>INDEX(属性投放!$BQ$6:$BQ$85,(卡牌属性!$DU561-2)*20+卡牌属性!$DV561)</f>
        <v>675</v>
      </c>
      <c r="FM561" s="14">
        <f>INDEX(属性投放!$BQ$6:$BQ$85,(卡牌属性!$DU561-2)*20+卡牌属性!$DV561)</f>
        <v>675</v>
      </c>
      <c r="FN561" s="14">
        <f>INDEX(属性投放!$BQ$6:$BQ$85,(卡牌属性!$DU561-2)*20+卡牌属性!$DV561)</f>
        <v>675</v>
      </c>
      <c r="FO561" s="14">
        <f>INDEX(属性投放!$BQ$6:$BQ$85,(卡牌属性!$DU561-2)*20+卡牌属性!$DV561)</f>
        <v>675</v>
      </c>
      <c r="FP561" s="14">
        <f>INDEX(属性投放!$BR$6:$BR$85,(卡牌属性!$DU561-2)*20+卡牌属性!$DV561)</f>
        <v>13500</v>
      </c>
      <c r="FQ561" s="14">
        <f>INDEX(属性投放!$BR$6:$BR$85,(卡牌属性!$DU561-2)*20+卡牌属性!$DV561)</f>
        <v>13500</v>
      </c>
      <c r="FR561" s="14">
        <f>INDEX(属性投放!$BR$6:$BR$85,(卡牌属性!$DU561-2)*20+卡牌属性!$DV561)</f>
        <v>13500</v>
      </c>
      <c r="FS561" s="14">
        <f>INDEX(属性投放!$BR$6:$BR$85,(卡牌属性!$DU561-2)*20+卡牌属性!$DV561)</f>
        <v>13500</v>
      </c>
      <c r="FT561" s="14">
        <f>INDEX(属性投放!$BR$6:$BR$85,(卡牌属性!$DU561-2)*20+卡牌属性!$DV561)</f>
        <v>13500</v>
      </c>
    </row>
    <row r="562" spans="31:176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94"/>
        <v>28</v>
      </c>
      <c r="BW562" s="14">
        <f t="shared" si="895"/>
        <v>4</v>
      </c>
      <c r="BX562" s="14">
        <f t="shared" si="896"/>
        <v>1102031</v>
      </c>
      <c r="BY562" s="14" t="str">
        <f t="shared" si="897"/>
        <v>秦琼18突</v>
      </c>
      <c r="BZ562" s="25" t="s">
        <v>162</v>
      </c>
      <c r="CA562" s="14">
        <v>120</v>
      </c>
      <c r="CB562" s="14">
        <f t="shared" si="898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674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674</v>
      </c>
      <c r="CN562" s="14">
        <f>INDEX(属性投放!$BD$6:$BD$85,(BW562-2)*20+CB562)</f>
        <v>500</v>
      </c>
      <c r="CQ562" s="13">
        <v>558</v>
      </c>
      <c r="CR562" s="13">
        <f t="shared" si="900"/>
        <v>11</v>
      </c>
      <c r="CS562" s="13">
        <f t="shared" si="901"/>
        <v>38</v>
      </c>
      <c r="CT562" s="14">
        <f t="shared" si="902"/>
        <v>4</v>
      </c>
      <c r="CU562" s="14">
        <f t="shared" si="903"/>
        <v>1102011</v>
      </c>
      <c r="CV562" s="14" t="str">
        <f>INDEX($O$6:$O$36,CR562)&amp;"-"&amp;INDEX(属性投放!$AB$7:$AB$36,CX562)&amp;"-魂火-"&amp;CZ562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701</v>
      </c>
      <c r="CZ562" s="14">
        <f>INDEX(属性投放!$AM$7:$AM$58,CS562)</f>
        <v>2</v>
      </c>
      <c r="DA562" s="14">
        <f t="shared" si="899"/>
        <v>38</v>
      </c>
      <c r="DB562" s="14">
        <f>INDEX(属性投放!$AN$7:$AN$58,DA562)</f>
        <v>115</v>
      </c>
      <c r="DC562" s="14" t="s">
        <v>702</v>
      </c>
      <c r="DD562" s="14">
        <f>INDEX(属性投放!$BJ$6:$BJ$85,(CT562-2)*20+CX562)</f>
        <v>750</v>
      </c>
      <c r="DE562" s="14">
        <f>SUMIFS(DD$5:DD562,$CR$5:$CR562,"="&amp;$CR562)</f>
        <v>9860</v>
      </c>
      <c r="DF562" s="14" t="s">
        <v>703</v>
      </c>
      <c r="DG562" s="14">
        <f>INDEX(属性投放!$BK$6:$BK$85,(CT562-2)*20+CX562)</f>
        <v>375</v>
      </c>
      <c r="DH562" s="14">
        <f>SUMIFS(DG$5:DG562,$CR$5:$CR562,"="&amp;$CR562)</f>
        <v>4933</v>
      </c>
      <c r="DI562" s="14" t="s">
        <v>704</v>
      </c>
      <c r="DJ562" s="14">
        <f>INDEX(属性投放!$BL$6:$BL$85,(CT562-2)*20+CX562)</f>
        <v>7500</v>
      </c>
      <c r="DK562" s="14">
        <f>SUMIFS(DJ$5:DJ562,$CR$5:$CR562,"="&amp;$CR562)</f>
        <v>98600</v>
      </c>
      <c r="DP562" s="14">
        <f t="shared" si="919"/>
        <v>1102031</v>
      </c>
      <c r="DQ562" s="14" t="str">
        <f t="shared" si="920"/>
        <v>秦琼18突</v>
      </c>
      <c r="DR562" s="14">
        <f t="shared" si="921"/>
        <v>7</v>
      </c>
      <c r="DS562" s="14">
        <f t="shared" si="922"/>
        <v>7</v>
      </c>
      <c r="DT562" s="14">
        <f t="shared" si="923"/>
        <v>7</v>
      </c>
      <c r="DU562" s="14">
        <f t="shared" si="924"/>
        <v>4</v>
      </c>
      <c r="DV562" s="14">
        <f t="shared" si="925"/>
        <v>18</v>
      </c>
      <c r="DW562" s="14">
        <f t="shared" si="926"/>
        <v>58</v>
      </c>
      <c r="DX562" s="14">
        <f>INDEX(属性投放!$AW$6:$AW$85,(卡牌属性!DU562-2)*20+卡牌属性!DV562)</f>
        <v>7</v>
      </c>
      <c r="DY562" s="14">
        <f>INDEX(属性投放!BP$6:BP$85,卡牌属性!$DW562)</f>
        <v>2350</v>
      </c>
      <c r="DZ562" s="14">
        <f>INDEX(属性投放!BQ$6:BQ$85,卡牌属性!$DW562)</f>
        <v>1175</v>
      </c>
      <c r="EA562" s="14">
        <f>INDEX(属性投放!BR$6:BR$85,卡牌属性!$DW562)</f>
        <v>23500</v>
      </c>
      <c r="EB562" s="14">
        <f t="shared" si="927"/>
        <v>11708</v>
      </c>
      <c r="EC562" s="14">
        <f t="shared" si="928"/>
        <v>12275</v>
      </c>
      <c r="ED562" s="14">
        <f t="shared" si="929"/>
        <v>12945</v>
      </c>
      <c r="EE562" s="14">
        <f t="shared" si="930"/>
        <v>12945</v>
      </c>
      <c r="EF562" s="14">
        <f t="shared" si="931"/>
        <v>14595</v>
      </c>
      <c r="EG562" s="14">
        <f t="shared" si="932"/>
        <v>5789</v>
      </c>
      <c r="EH562" s="14">
        <f t="shared" si="933"/>
        <v>6068</v>
      </c>
      <c r="EI562" s="14">
        <f t="shared" si="934"/>
        <v>6068</v>
      </c>
      <c r="EJ562" s="14">
        <f t="shared" si="935"/>
        <v>6369</v>
      </c>
      <c r="EK562" s="14">
        <f t="shared" si="936"/>
        <v>7185</v>
      </c>
      <c r="EL562" s="14">
        <f t="shared" si="937"/>
        <v>115580</v>
      </c>
      <c r="EM562" s="14">
        <f t="shared" si="938"/>
        <v>121000</v>
      </c>
      <c r="EN562" s="14">
        <f t="shared" si="939"/>
        <v>121000</v>
      </c>
      <c r="EO562" s="14">
        <f t="shared" si="940"/>
        <v>127450</v>
      </c>
      <c r="EP562" s="14">
        <f t="shared" si="941"/>
        <v>144050</v>
      </c>
      <c r="EQ562" s="14">
        <f>INDEX(属性偏向!$T$4:$T$243,(卡牌属性!$DR562-1+EQ$3)*20+卡牌属性!$DV562)</f>
        <v>50</v>
      </c>
      <c r="ER562" s="14">
        <f>INDEX(属性偏向!$T$4:$T$243,(卡牌属性!$DR562-1+ER$3)*20+卡牌属性!$DV562)</f>
        <v>60</v>
      </c>
      <c r="ES562" s="14">
        <f>INDEX(属性偏向!$T$4:$T$243,(卡牌属性!$DR562-1+ES$3)*20+卡牌属性!$DV562)</f>
        <v>75</v>
      </c>
      <c r="ET562" s="14">
        <f>INDEX(属性偏向!$T$4:$T$243,(卡牌属性!$DR562-1+ET$3)*20+卡牌属性!$DV562)</f>
        <v>75</v>
      </c>
      <c r="EU562" s="14">
        <f>INDEX(属性偏向!$T$4:$T$243,(卡牌属性!$DR562-1+EU$3)*20+卡牌属性!$DV562)</f>
        <v>100</v>
      </c>
      <c r="EV562" s="14">
        <f>INDEX(属性偏向!$U$4:$U$243,(卡牌属性!$DS562-1+EV$3)*20+卡牌属性!$DV562)</f>
        <v>25</v>
      </c>
      <c r="EW562" s="14">
        <f>INDEX(属性偏向!$U$4:$U$243,(卡牌属性!$DS562-1+EW$3)*20+卡牌属性!$DV562)</f>
        <v>30</v>
      </c>
      <c r="EX562" s="14">
        <f>INDEX(属性偏向!$U$4:$U$243,(卡牌属性!$DS562-1+EX$3)*20+卡牌属性!$DV562)</f>
        <v>30</v>
      </c>
      <c r="EY562" s="14">
        <f>INDEX(属性偏向!$U$4:$U$243,(卡牌属性!$DS562-1+EY$3)*20+卡牌属性!$DV562)</f>
        <v>38</v>
      </c>
      <c r="EZ562" s="14">
        <f>INDEX(属性偏向!$U$4:$U$243,(卡牌属性!$DS562-1+EZ$3)*20+卡牌属性!$DV562)</f>
        <v>50</v>
      </c>
      <c r="FA562" s="14">
        <f>INDEX(属性偏向!$V$4:$V$243,(卡牌属性!$DT562-1+FA$3)*20+卡牌属性!$DV562)</f>
        <v>500</v>
      </c>
      <c r="FB562" s="14">
        <f>INDEX(属性偏向!$V$4:$V$243,(卡牌属性!$DT562-1+FB$3)*20+卡牌属性!$DV562)</f>
        <v>600</v>
      </c>
      <c r="FC562" s="14">
        <f>INDEX(属性偏向!$V$4:$V$243,(卡牌属性!$DT562-1+FC$3)*20+卡牌属性!$DV562)</f>
        <v>600</v>
      </c>
      <c r="FD562" s="14">
        <f>INDEX(属性偏向!$V$4:$V$243,(卡牌属性!$DT562-1+FD$3)*20+卡牌属性!$DV562)</f>
        <v>750</v>
      </c>
      <c r="FE562" s="14">
        <f>INDEX(属性偏向!$V$4:$V$243,(卡牌属性!$DT562-1+FE$3)*20+卡牌属性!$DV562)</f>
        <v>1000</v>
      </c>
      <c r="FF562" s="14">
        <f>INDEX(属性投放!$BP$6:$BP$85,(卡牌属性!$DU562-2)*20+卡牌属性!$DV562)</f>
        <v>2350</v>
      </c>
      <c r="FG562" s="14">
        <f>INDEX(属性投放!$BP$6:$BP$85,(卡牌属性!$DU562-2)*20+卡牌属性!$DV562)</f>
        <v>2350</v>
      </c>
      <c r="FH562" s="14">
        <f>INDEX(属性投放!$BP$6:$BP$85,(卡牌属性!$DU562-2)*20+卡牌属性!$DV562)</f>
        <v>2350</v>
      </c>
      <c r="FI562" s="14">
        <f>INDEX(属性投放!$BP$6:$BP$85,(卡牌属性!$DU562-2)*20+卡牌属性!$DV562)</f>
        <v>2350</v>
      </c>
      <c r="FJ562" s="14">
        <f>INDEX(属性投放!$BP$6:$BP$85,(卡牌属性!$DU562-2)*20+卡牌属性!$DV562)</f>
        <v>2350</v>
      </c>
      <c r="FK562" s="14">
        <f>INDEX(属性投放!$BQ$6:$BQ$85,(卡牌属性!$DU562-2)*20+卡牌属性!$DV562)</f>
        <v>1175</v>
      </c>
      <c r="FL562" s="14">
        <f>INDEX(属性投放!$BQ$6:$BQ$85,(卡牌属性!$DU562-2)*20+卡牌属性!$DV562)</f>
        <v>1175</v>
      </c>
      <c r="FM562" s="14">
        <f>INDEX(属性投放!$BQ$6:$BQ$85,(卡牌属性!$DU562-2)*20+卡牌属性!$DV562)</f>
        <v>1175</v>
      </c>
      <c r="FN562" s="14">
        <f>INDEX(属性投放!$BQ$6:$BQ$85,(卡牌属性!$DU562-2)*20+卡牌属性!$DV562)</f>
        <v>1175</v>
      </c>
      <c r="FO562" s="14">
        <f>INDEX(属性投放!$BQ$6:$BQ$85,(卡牌属性!$DU562-2)*20+卡牌属性!$DV562)</f>
        <v>1175</v>
      </c>
      <c r="FP562" s="14">
        <f>INDEX(属性投放!$BR$6:$BR$85,(卡牌属性!$DU562-2)*20+卡牌属性!$DV562)</f>
        <v>23500</v>
      </c>
      <c r="FQ562" s="14">
        <f>INDEX(属性投放!$BR$6:$BR$85,(卡牌属性!$DU562-2)*20+卡牌属性!$DV562)</f>
        <v>23500</v>
      </c>
      <c r="FR562" s="14">
        <f>INDEX(属性投放!$BR$6:$BR$85,(卡牌属性!$DU562-2)*20+卡牌属性!$DV562)</f>
        <v>23500</v>
      </c>
      <c r="FS562" s="14">
        <f>INDEX(属性投放!$BR$6:$BR$85,(卡牌属性!$DU562-2)*20+卡牌属性!$DV562)</f>
        <v>23500</v>
      </c>
      <c r="FT562" s="14">
        <f>INDEX(属性投放!$BR$6:$BR$85,(卡牌属性!$DU562-2)*20+卡牌属性!$DV562)</f>
        <v>23500</v>
      </c>
    </row>
    <row r="563" spans="31:176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94"/>
        <v>28</v>
      </c>
      <c r="BW563" s="14">
        <f t="shared" si="895"/>
        <v>4</v>
      </c>
      <c r="BX563" s="14">
        <f t="shared" si="896"/>
        <v>1102031</v>
      </c>
      <c r="BY563" s="14" t="str">
        <f t="shared" si="897"/>
        <v>秦琼19突</v>
      </c>
      <c r="BZ563" s="25" t="s">
        <v>162</v>
      </c>
      <c r="CA563" s="14">
        <v>121</v>
      </c>
      <c r="CB563" s="14">
        <f t="shared" si="898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674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674</v>
      </c>
      <c r="CN563" s="14">
        <f>INDEX(属性投放!$BD$6:$BD$85,(BW563-2)*20+CB563)</f>
        <v>750</v>
      </c>
      <c r="CQ563" s="13">
        <v>559</v>
      </c>
      <c r="CR563" s="13">
        <f t="shared" si="900"/>
        <v>11</v>
      </c>
      <c r="CS563" s="13">
        <f t="shared" si="901"/>
        <v>39</v>
      </c>
      <c r="CT563" s="14">
        <f t="shared" si="902"/>
        <v>4</v>
      </c>
      <c r="CU563" s="14">
        <f t="shared" si="903"/>
        <v>1102011</v>
      </c>
      <c r="CV563" s="14" t="str">
        <f>INDEX($O$6:$O$36,CR563)&amp;"-"&amp;INDEX(属性投放!$AB$7:$AB$36,CX563)&amp;"-魂火-"&amp;CZ563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701</v>
      </c>
      <c r="CZ563" s="14">
        <f>INDEX(属性投放!$AM$7:$AM$58,CS563)</f>
        <v>3</v>
      </c>
      <c r="DA563" s="14">
        <f t="shared" si="899"/>
        <v>39</v>
      </c>
      <c r="DB563" s="14">
        <f>INDEX(属性投放!$AN$7:$AN$58,DA563)</f>
        <v>117</v>
      </c>
      <c r="DC563" s="14" t="s">
        <v>702</v>
      </c>
      <c r="DD563" s="14">
        <f>INDEX(属性投放!$BJ$6:$BJ$85,(CT563-2)*20+CX563)</f>
        <v>750</v>
      </c>
      <c r="DE563" s="14">
        <f>SUMIFS(DD$5:DD563,$CR$5:$CR563,"="&amp;$CR563)</f>
        <v>10610</v>
      </c>
      <c r="DF563" s="14" t="s">
        <v>703</v>
      </c>
      <c r="DG563" s="14">
        <f>INDEX(属性投放!$BK$6:$BK$85,(CT563-2)*20+CX563)</f>
        <v>375</v>
      </c>
      <c r="DH563" s="14">
        <f>SUMIFS(DG$5:DG563,$CR$5:$CR563,"="&amp;$CR563)</f>
        <v>5308</v>
      </c>
      <c r="DI563" s="14" t="s">
        <v>704</v>
      </c>
      <c r="DJ563" s="14">
        <f>INDEX(属性投放!$BL$6:$BL$85,(CT563-2)*20+CX563)</f>
        <v>7500</v>
      </c>
      <c r="DK563" s="14">
        <f>SUMIFS(DJ$5:DJ563,$CR$5:$CR563,"="&amp;$CR563)</f>
        <v>106100</v>
      </c>
      <c r="DP563" s="14">
        <f t="shared" si="919"/>
        <v>1102031</v>
      </c>
      <c r="DQ563" s="14" t="str">
        <f t="shared" si="920"/>
        <v>秦琼19突</v>
      </c>
      <c r="DR563" s="14">
        <f t="shared" si="921"/>
        <v>7</v>
      </c>
      <c r="DS563" s="14">
        <f t="shared" si="922"/>
        <v>7</v>
      </c>
      <c r="DT563" s="14">
        <f t="shared" si="923"/>
        <v>7</v>
      </c>
      <c r="DU563" s="14">
        <f t="shared" si="924"/>
        <v>4</v>
      </c>
      <c r="DV563" s="14">
        <f t="shared" si="925"/>
        <v>19</v>
      </c>
      <c r="DW563" s="14">
        <f t="shared" si="926"/>
        <v>59</v>
      </c>
      <c r="DX563" s="14">
        <f>INDEX(属性投放!$AW$6:$AW$85,(卡牌属性!DU563-2)*20+卡牌属性!DV563)</f>
        <v>8</v>
      </c>
      <c r="DY563" s="14">
        <f>INDEX(属性投放!BP$6:BP$85,卡牌属性!$DW563)</f>
        <v>2350</v>
      </c>
      <c r="DZ563" s="14">
        <f>INDEX(属性投放!BQ$6:BQ$85,卡牌属性!$DW563)</f>
        <v>1175</v>
      </c>
      <c r="EA563" s="14">
        <f>INDEX(属性投放!BR$6:BR$85,卡牌属性!$DW563)</f>
        <v>23500</v>
      </c>
      <c r="EB563" s="14">
        <f t="shared" si="927"/>
        <v>14408</v>
      </c>
      <c r="EC563" s="14">
        <f t="shared" si="928"/>
        <v>15045</v>
      </c>
      <c r="ED563" s="14">
        <f t="shared" si="929"/>
        <v>15820</v>
      </c>
      <c r="EE563" s="14">
        <f t="shared" si="930"/>
        <v>15820</v>
      </c>
      <c r="EF563" s="14">
        <f t="shared" si="931"/>
        <v>17645</v>
      </c>
      <c r="EG563" s="14">
        <f t="shared" si="932"/>
        <v>7139</v>
      </c>
      <c r="EH563" s="14">
        <f t="shared" si="933"/>
        <v>7453</v>
      </c>
      <c r="EI563" s="14">
        <f t="shared" si="934"/>
        <v>7453</v>
      </c>
      <c r="EJ563" s="14">
        <f t="shared" si="935"/>
        <v>7810</v>
      </c>
      <c r="EK563" s="14">
        <f t="shared" si="936"/>
        <v>8710</v>
      </c>
      <c r="EL563" s="14">
        <f t="shared" si="937"/>
        <v>142580</v>
      </c>
      <c r="EM563" s="14">
        <f t="shared" si="938"/>
        <v>148700</v>
      </c>
      <c r="EN563" s="14">
        <f t="shared" si="939"/>
        <v>148700</v>
      </c>
      <c r="EO563" s="14">
        <f t="shared" si="940"/>
        <v>156200</v>
      </c>
      <c r="EP563" s="14">
        <f t="shared" si="941"/>
        <v>174550</v>
      </c>
      <c r="EQ563" s="14">
        <f>INDEX(属性偏向!$T$4:$T$243,(卡牌属性!$DR563-1+EQ$3)*20+卡牌属性!$DV563)</f>
        <v>75</v>
      </c>
      <c r="ER563" s="14">
        <f>INDEX(属性偏向!$T$4:$T$243,(卡牌属性!$DR563-1+ER$3)*20+卡牌属性!$DV563)</f>
        <v>80</v>
      </c>
      <c r="ES563" s="14">
        <f>INDEX(属性偏向!$T$4:$T$243,(卡牌属性!$DR563-1+ES$3)*20+卡牌属性!$DV563)</f>
        <v>100</v>
      </c>
      <c r="ET563" s="14">
        <f>INDEX(属性偏向!$T$4:$T$243,(卡牌属性!$DR563-1+ET$3)*20+卡牌属性!$DV563)</f>
        <v>100</v>
      </c>
      <c r="EU563" s="14">
        <f>INDEX(属性偏向!$T$4:$T$243,(卡牌属性!$DR563-1+EU$3)*20+卡牌属性!$DV563)</f>
        <v>150</v>
      </c>
      <c r="EV563" s="14">
        <f>INDEX(属性偏向!$U$4:$U$243,(卡牌属性!$DS563-1+EV$3)*20+卡牌属性!$DV563)</f>
        <v>38</v>
      </c>
      <c r="EW563" s="14">
        <f>INDEX(属性偏向!$U$4:$U$243,(卡牌属性!$DS563-1+EW$3)*20+卡牌属性!$DV563)</f>
        <v>40</v>
      </c>
      <c r="EX563" s="14">
        <f>INDEX(属性偏向!$U$4:$U$243,(卡牌属性!$DS563-1+EX$3)*20+卡牌属性!$DV563)</f>
        <v>40</v>
      </c>
      <c r="EY563" s="14">
        <f>INDEX(属性偏向!$U$4:$U$243,(卡牌属性!$DS563-1+EY$3)*20+卡牌属性!$DV563)</f>
        <v>50</v>
      </c>
      <c r="EZ563" s="14">
        <f>INDEX(属性偏向!$U$4:$U$243,(卡牌属性!$DS563-1+EZ$3)*20+卡牌属性!$DV563)</f>
        <v>75</v>
      </c>
      <c r="FA563" s="14">
        <f>INDEX(属性偏向!$V$4:$V$243,(卡牌属性!$DT563-1+FA$3)*20+卡牌属性!$DV563)</f>
        <v>750</v>
      </c>
      <c r="FB563" s="14">
        <f>INDEX(属性偏向!$V$4:$V$243,(卡牌属性!$DT563-1+FB$3)*20+卡牌属性!$DV563)</f>
        <v>800</v>
      </c>
      <c r="FC563" s="14">
        <f>INDEX(属性偏向!$V$4:$V$243,(卡牌属性!$DT563-1+FC$3)*20+卡牌属性!$DV563)</f>
        <v>800</v>
      </c>
      <c r="FD563" s="14">
        <f>INDEX(属性偏向!$V$4:$V$243,(卡牌属性!$DT563-1+FD$3)*20+卡牌属性!$DV563)</f>
        <v>1000</v>
      </c>
      <c r="FE563" s="14">
        <f>INDEX(属性偏向!$V$4:$V$243,(卡牌属性!$DT563-1+FE$3)*20+卡牌属性!$DV563)</f>
        <v>1500</v>
      </c>
      <c r="FF563" s="14">
        <f>INDEX(属性投放!$BP$6:$BP$85,(卡牌属性!$DU563-2)*20+卡牌属性!$DV563)</f>
        <v>2350</v>
      </c>
      <c r="FG563" s="14">
        <f>INDEX(属性投放!$BP$6:$BP$85,(卡牌属性!$DU563-2)*20+卡牌属性!$DV563)</f>
        <v>2350</v>
      </c>
      <c r="FH563" s="14">
        <f>INDEX(属性投放!$BP$6:$BP$85,(卡牌属性!$DU563-2)*20+卡牌属性!$DV563)</f>
        <v>2350</v>
      </c>
      <c r="FI563" s="14">
        <f>INDEX(属性投放!$BP$6:$BP$85,(卡牌属性!$DU563-2)*20+卡牌属性!$DV563)</f>
        <v>2350</v>
      </c>
      <c r="FJ563" s="14">
        <f>INDEX(属性投放!$BP$6:$BP$85,(卡牌属性!$DU563-2)*20+卡牌属性!$DV563)</f>
        <v>2350</v>
      </c>
      <c r="FK563" s="14">
        <f>INDEX(属性投放!$BQ$6:$BQ$85,(卡牌属性!$DU563-2)*20+卡牌属性!$DV563)</f>
        <v>1175</v>
      </c>
      <c r="FL563" s="14">
        <f>INDEX(属性投放!$BQ$6:$BQ$85,(卡牌属性!$DU563-2)*20+卡牌属性!$DV563)</f>
        <v>1175</v>
      </c>
      <c r="FM563" s="14">
        <f>INDEX(属性投放!$BQ$6:$BQ$85,(卡牌属性!$DU563-2)*20+卡牌属性!$DV563)</f>
        <v>1175</v>
      </c>
      <c r="FN563" s="14">
        <f>INDEX(属性投放!$BQ$6:$BQ$85,(卡牌属性!$DU563-2)*20+卡牌属性!$DV563)</f>
        <v>1175</v>
      </c>
      <c r="FO563" s="14">
        <f>INDEX(属性投放!$BQ$6:$BQ$85,(卡牌属性!$DU563-2)*20+卡牌属性!$DV563)</f>
        <v>1175</v>
      </c>
      <c r="FP563" s="14">
        <f>INDEX(属性投放!$BR$6:$BR$85,(卡牌属性!$DU563-2)*20+卡牌属性!$DV563)</f>
        <v>23500</v>
      </c>
      <c r="FQ563" s="14">
        <f>INDEX(属性投放!$BR$6:$BR$85,(卡牌属性!$DU563-2)*20+卡牌属性!$DV563)</f>
        <v>23500</v>
      </c>
      <c r="FR563" s="14">
        <f>INDEX(属性投放!$BR$6:$BR$85,(卡牌属性!$DU563-2)*20+卡牌属性!$DV563)</f>
        <v>23500</v>
      </c>
      <c r="FS563" s="14">
        <f>INDEX(属性投放!$BR$6:$BR$85,(卡牌属性!$DU563-2)*20+卡牌属性!$DV563)</f>
        <v>23500</v>
      </c>
      <c r="FT563" s="14">
        <f>INDEX(属性投放!$BR$6:$BR$85,(卡牌属性!$DU563-2)*20+卡牌属性!$DV563)</f>
        <v>23500</v>
      </c>
    </row>
    <row r="564" spans="31:176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94"/>
        <v>28</v>
      </c>
      <c r="BW564" s="14">
        <f t="shared" si="895"/>
        <v>4</v>
      </c>
      <c r="BX564" s="14">
        <f t="shared" si="896"/>
        <v>1102031</v>
      </c>
      <c r="BY564" s="14" t="str">
        <f t="shared" si="897"/>
        <v>秦琼20突</v>
      </c>
      <c r="BZ564" s="25" t="s">
        <v>162</v>
      </c>
      <c r="CA564" s="14">
        <v>122</v>
      </c>
      <c r="CB564" s="14">
        <f t="shared" si="898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674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674</v>
      </c>
      <c r="CN564" s="14">
        <f>INDEX(属性投放!$BD$6:$BD$85,(BW564-2)*20+CB564)</f>
        <v>750</v>
      </c>
      <c r="CQ564" s="13">
        <v>560</v>
      </c>
      <c r="CR564" s="13">
        <f t="shared" si="900"/>
        <v>11</v>
      </c>
      <c r="CS564" s="13">
        <f t="shared" si="901"/>
        <v>40</v>
      </c>
      <c r="CT564" s="14">
        <f t="shared" si="902"/>
        <v>4</v>
      </c>
      <c r="CU564" s="14">
        <f t="shared" si="903"/>
        <v>1102011</v>
      </c>
      <c r="CV564" s="14" t="str">
        <f>INDEX($O$6:$O$36,CR564)&amp;"-"&amp;INDEX(属性投放!$AB$7:$AB$36,CX564)&amp;"-魂火-"&amp;CZ564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701</v>
      </c>
      <c r="CZ564" s="14">
        <f>INDEX(属性投放!$AM$7:$AM$58,CS564)</f>
        <v>1</v>
      </c>
      <c r="DA564" s="14">
        <f t="shared" si="899"/>
        <v>40</v>
      </c>
      <c r="DB564" s="14">
        <f>INDEX(属性投放!$AN$7:$AN$58,DA564)</f>
        <v>120</v>
      </c>
      <c r="DC564" s="14" t="s">
        <v>702</v>
      </c>
      <c r="DD564" s="14">
        <f>INDEX(属性投放!$BJ$6:$BJ$85,(CT564-2)*20+CX564)</f>
        <v>1000</v>
      </c>
      <c r="DE564" s="14">
        <f>SUMIFS(DD$5:DD564,$CR$5:$CR564,"="&amp;$CR564)</f>
        <v>11610</v>
      </c>
      <c r="DF564" s="14" t="s">
        <v>703</v>
      </c>
      <c r="DG564" s="14">
        <f>INDEX(属性投放!$BK$6:$BK$85,(CT564-2)*20+CX564)</f>
        <v>500</v>
      </c>
      <c r="DH564" s="14">
        <f>SUMIFS(DG$5:DG564,$CR$5:$CR564,"="&amp;$CR564)</f>
        <v>5808</v>
      </c>
      <c r="DI564" s="14" t="s">
        <v>704</v>
      </c>
      <c r="DJ564" s="14">
        <f>INDEX(属性投放!$BL$6:$BL$85,(CT564-2)*20+CX564)</f>
        <v>10000</v>
      </c>
      <c r="DK564" s="14">
        <f>SUMIFS(DJ$5:DJ564,$CR$5:$CR564,"="&amp;$CR564)</f>
        <v>116100</v>
      </c>
      <c r="DP564" s="14">
        <f t="shared" si="919"/>
        <v>1102031</v>
      </c>
      <c r="DQ564" s="14" t="str">
        <f t="shared" si="920"/>
        <v>秦琼20突</v>
      </c>
      <c r="DR564" s="14">
        <f t="shared" si="921"/>
        <v>7</v>
      </c>
      <c r="DS564" s="14">
        <f t="shared" si="922"/>
        <v>7</v>
      </c>
      <c r="DT564" s="14">
        <f t="shared" si="923"/>
        <v>7</v>
      </c>
      <c r="DU564" s="14">
        <f t="shared" si="924"/>
        <v>4</v>
      </c>
      <c r="DV564" s="14">
        <f t="shared" si="925"/>
        <v>20</v>
      </c>
      <c r="DW564" s="14">
        <f t="shared" si="926"/>
        <v>60</v>
      </c>
      <c r="DX564" s="14">
        <f>INDEX(属性投放!$AW$6:$AW$85,(卡牌属性!DU564-2)*20+卡牌属性!DV564)</f>
        <v>10</v>
      </c>
      <c r="DY564" s="14">
        <f>INDEX(属性投放!BP$6:BP$85,卡牌属性!$DW564)</f>
        <v>2500</v>
      </c>
      <c r="DZ564" s="14">
        <f>INDEX(属性投放!BQ$6:BQ$85,卡牌属性!$DW564)</f>
        <v>1250</v>
      </c>
      <c r="EA564" s="14">
        <f>INDEX(属性投放!BR$6:BR$85,卡牌属性!$DW564)</f>
        <v>25000</v>
      </c>
      <c r="EB564" s="14">
        <f t="shared" si="927"/>
        <v>17358</v>
      </c>
      <c r="EC564" s="14">
        <f t="shared" si="928"/>
        <v>18035</v>
      </c>
      <c r="ED564" s="14">
        <f t="shared" si="929"/>
        <v>18970</v>
      </c>
      <c r="EE564" s="14">
        <f t="shared" si="930"/>
        <v>18970</v>
      </c>
      <c r="EF564" s="14">
        <f t="shared" si="931"/>
        <v>21195</v>
      </c>
      <c r="EG564" s="14">
        <f t="shared" si="932"/>
        <v>8618</v>
      </c>
      <c r="EH564" s="14">
        <f t="shared" si="933"/>
        <v>8948</v>
      </c>
      <c r="EI564" s="14">
        <f t="shared" si="934"/>
        <v>8948</v>
      </c>
      <c r="EJ564" s="14">
        <f t="shared" si="935"/>
        <v>9385</v>
      </c>
      <c r="EK564" s="14">
        <f t="shared" si="936"/>
        <v>10485</v>
      </c>
      <c r="EL564" s="14">
        <f t="shared" si="937"/>
        <v>172080</v>
      </c>
      <c r="EM564" s="14">
        <f t="shared" si="938"/>
        <v>178600</v>
      </c>
      <c r="EN564" s="14">
        <f t="shared" si="939"/>
        <v>178600</v>
      </c>
      <c r="EO564" s="14">
        <f t="shared" si="940"/>
        <v>187700</v>
      </c>
      <c r="EP564" s="14">
        <f t="shared" si="941"/>
        <v>210050</v>
      </c>
      <c r="EQ564" s="14">
        <f>INDEX(属性偏向!$T$4:$T$243,(卡牌属性!$DR564-1+EQ$3)*20+卡牌属性!$DV564)</f>
        <v>75</v>
      </c>
      <c r="ER564" s="14">
        <f>INDEX(属性偏向!$T$4:$T$243,(卡牌属性!$DR564-1+ER$3)*20+卡牌属性!$DV564)</f>
        <v>80</v>
      </c>
      <c r="ES564" s="14">
        <f>INDEX(属性偏向!$T$4:$T$243,(卡牌属性!$DR564-1+ES$3)*20+卡牌属性!$DV564)</f>
        <v>100</v>
      </c>
      <c r="ET564" s="14">
        <f>INDEX(属性偏向!$T$4:$T$243,(卡牌属性!$DR564-1+ET$3)*20+卡牌属性!$DV564)</f>
        <v>100</v>
      </c>
      <c r="EU564" s="14">
        <f>INDEX(属性偏向!$T$4:$T$243,(卡牌属性!$DR564-1+EU$3)*20+卡牌属性!$DV564)</f>
        <v>150</v>
      </c>
      <c r="EV564" s="14">
        <f>INDEX(属性偏向!$U$4:$U$243,(卡牌属性!$DS564-1+EV$3)*20+卡牌属性!$DV564)</f>
        <v>38</v>
      </c>
      <c r="EW564" s="14">
        <f>INDEX(属性偏向!$U$4:$U$243,(卡牌属性!$DS564-1+EW$3)*20+卡牌属性!$DV564)</f>
        <v>40</v>
      </c>
      <c r="EX564" s="14">
        <f>INDEX(属性偏向!$U$4:$U$243,(卡牌属性!$DS564-1+EX$3)*20+卡牌属性!$DV564)</f>
        <v>40</v>
      </c>
      <c r="EY564" s="14">
        <f>INDEX(属性偏向!$U$4:$U$243,(卡牌属性!$DS564-1+EY$3)*20+卡牌属性!$DV564)</f>
        <v>50</v>
      </c>
      <c r="EZ564" s="14">
        <f>INDEX(属性偏向!$U$4:$U$243,(卡牌属性!$DS564-1+EZ$3)*20+卡牌属性!$DV564)</f>
        <v>75</v>
      </c>
      <c r="FA564" s="14">
        <f>INDEX(属性偏向!$V$4:$V$243,(卡牌属性!$DT564-1+FA$3)*20+卡牌属性!$DV564)</f>
        <v>750</v>
      </c>
      <c r="FB564" s="14">
        <f>INDEX(属性偏向!$V$4:$V$243,(卡牌属性!$DT564-1+FB$3)*20+卡牌属性!$DV564)</f>
        <v>800</v>
      </c>
      <c r="FC564" s="14">
        <f>INDEX(属性偏向!$V$4:$V$243,(卡牌属性!$DT564-1+FC$3)*20+卡牌属性!$DV564)</f>
        <v>800</v>
      </c>
      <c r="FD564" s="14">
        <f>INDEX(属性偏向!$V$4:$V$243,(卡牌属性!$DT564-1+FD$3)*20+卡牌属性!$DV564)</f>
        <v>1000</v>
      </c>
      <c r="FE564" s="14">
        <f>INDEX(属性偏向!$V$4:$V$243,(卡牌属性!$DT564-1+FE$3)*20+卡牌属性!$DV564)</f>
        <v>1500</v>
      </c>
      <c r="FF564" s="14">
        <f>INDEX(属性投放!$BP$6:$BP$85,(卡牌属性!$DU564-2)*20+卡牌属性!$DV564)</f>
        <v>2500</v>
      </c>
      <c r="FG564" s="14">
        <f>INDEX(属性投放!$BP$6:$BP$85,(卡牌属性!$DU564-2)*20+卡牌属性!$DV564)</f>
        <v>2500</v>
      </c>
      <c r="FH564" s="14">
        <f>INDEX(属性投放!$BP$6:$BP$85,(卡牌属性!$DU564-2)*20+卡牌属性!$DV564)</f>
        <v>2500</v>
      </c>
      <c r="FI564" s="14">
        <f>INDEX(属性投放!$BP$6:$BP$85,(卡牌属性!$DU564-2)*20+卡牌属性!$DV564)</f>
        <v>2500</v>
      </c>
      <c r="FJ564" s="14">
        <f>INDEX(属性投放!$BP$6:$BP$85,(卡牌属性!$DU564-2)*20+卡牌属性!$DV564)</f>
        <v>2500</v>
      </c>
      <c r="FK564" s="14">
        <f>INDEX(属性投放!$BQ$6:$BQ$85,(卡牌属性!$DU564-2)*20+卡牌属性!$DV564)</f>
        <v>1250</v>
      </c>
      <c r="FL564" s="14">
        <f>INDEX(属性投放!$BQ$6:$BQ$85,(卡牌属性!$DU564-2)*20+卡牌属性!$DV564)</f>
        <v>1250</v>
      </c>
      <c r="FM564" s="14">
        <f>INDEX(属性投放!$BQ$6:$BQ$85,(卡牌属性!$DU564-2)*20+卡牌属性!$DV564)</f>
        <v>1250</v>
      </c>
      <c r="FN564" s="14">
        <f>INDEX(属性投放!$BQ$6:$BQ$85,(卡牌属性!$DU564-2)*20+卡牌属性!$DV564)</f>
        <v>1250</v>
      </c>
      <c r="FO564" s="14">
        <f>INDEX(属性投放!$BQ$6:$BQ$85,(卡牌属性!$DU564-2)*20+卡牌属性!$DV564)</f>
        <v>1250</v>
      </c>
      <c r="FP564" s="14">
        <f>INDEX(属性投放!$BR$6:$BR$85,(卡牌属性!$DU564-2)*20+卡牌属性!$DV564)</f>
        <v>25000</v>
      </c>
      <c r="FQ564" s="14">
        <f>INDEX(属性投放!$BR$6:$BR$85,(卡牌属性!$DU564-2)*20+卡牌属性!$DV564)</f>
        <v>25000</v>
      </c>
      <c r="FR564" s="14">
        <f>INDEX(属性投放!$BR$6:$BR$85,(卡牌属性!$DU564-2)*20+卡牌属性!$DV564)</f>
        <v>25000</v>
      </c>
      <c r="FS564" s="14">
        <f>INDEX(属性投放!$BR$6:$BR$85,(卡牌属性!$DU564-2)*20+卡牌属性!$DV564)</f>
        <v>25000</v>
      </c>
      <c r="FT564" s="14">
        <f>INDEX(属性投放!$BR$6:$BR$85,(卡牌属性!$DU564-2)*20+卡牌属性!$DV564)</f>
        <v>25000</v>
      </c>
    </row>
    <row r="565" spans="31:176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900"/>
        <v>11</v>
      </c>
      <c r="CS565" s="13">
        <f t="shared" si="901"/>
        <v>41</v>
      </c>
      <c r="CT565" s="14">
        <f t="shared" si="902"/>
        <v>4</v>
      </c>
      <c r="CU565" s="14">
        <f t="shared" si="903"/>
        <v>1102011</v>
      </c>
      <c r="CV565" s="14" t="str">
        <f>INDEX($O$6:$O$36,CR565)&amp;"-"&amp;INDEX(属性投放!$AB$7:$AB$36,CX565)&amp;"-魂火-"&amp;CZ565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701</v>
      </c>
      <c r="CZ565" s="14">
        <f>INDEX(属性投放!$AM$7:$AM$58,CS565)</f>
        <v>2</v>
      </c>
      <c r="DA565" s="14">
        <f t="shared" si="899"/>
        <v>41</v>
      </c>
      <c r="DB565" s="14">
        <f>INDEX(属性投放!$AN$7:$AN$58,DA565)</f>
        <v>122</v>
      </c>
      <c r="DC565" s="14" t="s">
        <v>702</v>
      </c>
      <c r="DD565" s="14">
        <f>INDEX(属性投放!$BJ$6:$BJ$85,(CT565-2)*20+CX565)</f>
        <v>1000</v>
      </c>
      <c r="DE565" s="14">
        <f>SUMIFS(DD$5:DD565,$CR$5:$CR565,"="&amp;$CR565)</f>
        <v>12610</v>
      </c>
      <c r="DF565" s="14" t="s">
        <v>703</v>
      </c>
      <c r="DG565" s="14">
        <f>INDEX(属性投放!$BK$6:$BK$85,(CT565-2)*20+CX565)</f>
        <v>500</v>
      </c>
      <c r="DH565" s="14">
        <f>SUMIFS(DG$5:DG565,$CR$5:$CR565,"="&amp;$CR565)</f>
        <v>6308</v>
      </c>
      <c r="DI565" s="14" t="s">
        <v>704</v>
      </c>
      <c r="DJ565" s="14">
        <f>INDEX(属性投放!$BL$6:$BL$85,(CT565-2)*20+CX565)</f>
        <v>10000</v>
      </c>
      <c r="DK565" s="14">
        <f>SUMIFS(DJ$5:DJ565,$CR$5:$CR565,"="&amp;$CR565)</f>
        <v>126100</v>
      </c>
      <c r="DP565" s="32"/>
      <c r="DQ565" s="32"/>
      <c r="DU565" s="32"/>
      <c r="DV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76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900"/>
        <v>11</v>
      </c>
      <c r="CS566" s="13">
        <f t="shared" si="901"/>
        <v>42</v>
      </c>
      <c r="CT566" s="14">
        <f t="shared" si="902"/>
        <v>4</v>
      </c>
      <c r="CU566" s="14">
        <f t="shared" si="903"/>
        <v>1102011</v>
      </c>
      <c r="CV566" s="14" t="str">
        <f>INDEX($O$6:$O$36,CR566)&amp;"-"&amp;INDEX(属性投放!$AB$7:$AB$36,CX566)&amp;"-魂火-"&amp;CZ566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701</v>
      </c>
      <c r="CZ566" s="14">
        <f>INDEX(属性投放!$AM$7:$AM$58,CS566)</f>
        <v>3</v>
      </c>
      <c r="DA566" s="14">
        <f t="shared" si="899"/>
        <v>42</v>
      </c>
      <c r="DB566" s="14">
        <f>INDEX(属性投放!$AN$7:$AN$58,DA566)</f>
        <v>125</v>
      </c>
      <c r="DC566" s="14" t="s">
        <v>702</v>
      </c>
      <c r="DD566" s="14">
        <f>INDEX(属性投放!$BJ$6:$BJ$85,(CT566-2)*20+CX566)</f>
        <v>1000</v>
      </c>
      <c r="DE566" s="14">
        <f>SUMIFS(DD$5:DD566,$CR$5:$CR566,"="&amp;$CR566)</f>
        <v>13610</v>
      </c>
      <c r="DF566" s="14" t="s">
        <v>703</v>
      </c>
      <c r="DG566" s="14">
        <f>INDEX(属性投放!$BK$6:$BK$85,(CT566-2)*20+CX566)</f>
        <v>500</v>
      </c>
      <c r="DH566" s="14">
        <f>SUMIFS(DG$5:DG566,$CR$5:$CR566,"="&amp;$CR566)</f>
        <v>6808</v>
      </c>
      <c r="DI566" s="14" t="s">
        <v>704</v>
      </c>
      <c r="DJ566" s="14">
        <f>INDEX(属性投放!$BL$6:$BL$85,(CT566-2)*20+CX566)</f>
        <v>10000</v>
      </c>
      <c r="DK566" s="14">
        <f>SUMIFS(DJ$5:DJ566,$CR$5:$CR566,"="&amp;$CR566)</f>
        <v>136100</v>
      </c>
      <c r="DP566" s="32"/>
      <c r="DQ566" s="32"/>
      <c r="DU566" s="32"/>
      <c r="DV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76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900"/>
        <v>11</v>
      </c>
      <c r="CS567" s="13">
        <f t="shared" si="901"/>
        <v>43</v>
      </c>
      <c r="CT567" s="14">
        <f t="shared" si="902"/>
        <v>4</v>
      </c>
      <c r="CU567" s="14">
        <f t="shared" si="903"/>
        <v>1102011</v>
      </c>
      <c r="CV567" s="14" t="str">
        <f>INDEX($O$6:$O$36,CR567)&amp;"-"&amp;INDEX(属性投放!$AB$7:$AB$36,CX567)&amp;"-魂火-"&amp;CZ567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701</v>
      </c>
      <c r="CZ567" s="14">
        <f>INDEX(属性投放!$AM$7:$AM$58,CS567)</f>
        <v>1</v>
      </c>
      <c r="DA567" s="14">
        <f t="shared" si="899"/>
        <v>43</v>
      </c>
      <c r="DB567" s="14">
        <f>INDEX(属性投放!$AN$7:$AN$58,DA567)</f>
        <v>127</v>
      </c>
      <c r="DC567" s="14" t="s">
        <v>702</v>
      </c>
      <c r="DD567" s="14">
        <f>INDEX(属性投放!$BJ$6:$BJ$85,(CT567-2)*20+CX567)</f>
        <v>1200</v>
      </c>
      <c r="DE567" s="14">
        <f>SUMIFS(DD$5:DD567,$CR$5:$CR567,"="&amp;$CR567)</f>
        <v>14810</v>
      </c>
      <c r="DF567" s="14" t="s">
        <v>703</v>
      </c>
      <c r="DG567" s="14">
        <f>INDEX(属性投放!$BK$6:$BK$85,(CT567-2)*20+CX567)</f>
        <v>600</v>
      </c>
      <c r="DH567" s="14">
        <f>SUMIFS(DG$5:DG567,$CR$5:$CR567,"="&amp;$CR567)</f>
        <v>7408</v>
      </c>
      <c r="DI567" s="14" t="s">
        <v>704</v>
      </c>
      <c r="DJ567" s="14">
        <f>INDEX(属性投放!$BL$6:$BL$85,(CT567-2)*20+CX567)</f>
        <v>12000</v>
      </c>
      <c r="DK567" s="14">
        <f>SUMIFS(DJ$5:DJ567,$CR$5:$CR567,"="&amp;$CR567)</f>
        <v>148100</v>
      </c>
      <c r="DP567" s="32"/>
      <c r="DQ567" s="32"/>
      <c r="DU567" s="32"/>
      <c r="DV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76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900"/>
        <v>11</v>
      </c>
      <c r="CS568" s="13">
        <f t="shared" si="901"/>
        <v>44</v>
      </c>
      <c r="CT568" s="14">
        <f t="shared" si="902"/>
        <v>4</v>
      </c>
      <c r="CU568" s="14">
        <f t="shared" si="903"/>
        <v>1102011</v>
      </c>
      <c r="CV568" s="14" t="str">
        <f>INDEX($O$6:$O$36,CR568)&amp;"-"&amp;INDEX(属性投放!$AB$7:$AB$36,CX568)&amp;"-魂火-"&amp;CZ568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701</v>
      </c>
      <c r="CZ568" s="14">
        <f>INDEX(属性投放!$AM$7:$AM$58,CS568)</f>
        <v>2</v>
      </c>
      <c r="DA568" s="14">
        <f t="shared" si="899"/>
        <v>44</v>
      </c>
      <c r="DB568" s="14">
        <f>INDEX(属性投放!$AN$7:$AN$58,DA568)</f>
        <v>130</v>
      </c>
      <c r="DC568" s="14" t="s">
        <v>702</v>
      </c>
      <c r="DD568" s="14">
        <f>INDEX(属性投放!$BJ$6:$BJ$85,(CT568-2)*20+CX568)</f>
        <v>1200</v>
      </c>
      <c r="DE568" s="14">
        <f>SUMIFS(DD$5:DD568,$CR$5:$CR568,"="&amp;$CR568)</f>
        <v>16010</v>
      </c>
      <c r="DF568" s="14" t="s">
        <v>703</v>
      </c>
      <c r="DG568" s="14">
        <f>INDEX(属性投放!$BK$6:$BK$85,(CT568-2)*20+CX568)</f>
        <v>600</v>
      </c>
      <c r="DH568" s="14">
        <f>SUMIFS(DG$5:DG568,$CR$5:$CR568,"="&amp;$CR568)</f>
        <v>8008</v>
      </c>
      <c r="DI568" s="14" t="s">
        <v>704</v>
      </c>
      <c r="DJ568" s="14">
        <f>INDEX(属性投放!$BL$6:$BL$85,(CT568-2)*20+CX568)</f>
        <v>12000</v>
      </c>
      <c r="DK568" s="14">
        <f>SUMIFS(DJ$5:DJ568,$CR$5:$CR568,"="&amp;$CR568)</f>
        <v>160100</v>
      </c>
      <c r="DP568" s="32"/>
      <c r="DQ568" s="32"/>
      <c r="DU568" s="32"/>
      <c r="DV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76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900"/>
        <v>11</v>
      </c>
      <c r="CS569" s="13">
        <f t="shared" si="901"/>
        <v>45</v>
      </c>
      <c r="CT569" s="14">
        <f t="shared" si="902"/>
        <v>4</v>
      </c>
      <c r="CU569" s="14">
        <f t="shared" si="903"/>
        <v>1102011</v>
      </c>
      <c r="CV569" s="14" t="str">
        <f>INDEX($O$6:$O$36,CR569)&amp;"-"&amp;INDEX(属性投放!$AB$7:$AB$36,CX569)&amp;"-魂火-"&amp;CZ569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701</v>
      </c>
      <c r="CZ569" s="14">
        <f>INDEX(属性投放!$AM$7:$AM$58,CS569)</f>
        <v>3</v>
      </c>
      <c r="DA569" s="14">
        <f t="shared" si="899"/>
        <v>45</v>
      </c>
      <c r="DB569" s="14">
        <f>INDEX(属性投放!$AN$7:$AN$58,DA569)</f>
        <v>132</v>
      </c>
      <c r="DC569" s="14" t="s">
        <v>702</v>
      </c>
      <c r="DD569" s="14">
        <f>INDEX(属性投放!$BJ$6:$BJ$85,(CT569-2)*20+CX569)</f>
        <v>1200</v>
      </c>
      <c r="DE569" s="14">
        <f>SUMIFS(DD$5:DD569,$CR$5:$CR569,"="&amp;$CR569)</f>
        <v>17210</v>
      </c>
      <c r="DF569" s="14" t="s">
        <v>703</v>
      </c>
      <c r="DG569" s="14">
        <f>INDEX(属性投放!$BK$6:$BK$85,(CT569-2)*20+CX569)</f>
        <v>600</v>
      </c>
      <c r="DH569" s="14">
        <f>SUMIFS(DG$5:DG569,$CR$5:$CR569,"="&amp;$CR569)</f>
        <v>8608</v>
      </c>
      <c r="DI569" s="14" t="s">
        <v>704</v>
      </c>
      <c r="DJ569" s="14">
        <f>INDEX(属性投放!$BL$6:$BL$85,(CT569-2)*20+CX569)</f>
        <v>12000</v>
      </c>
      <c r="DK569" s="14">
        <f>SUMIFS(DJ$5:DJ569,$CR$5:$CR569,"="&amp;$CR569)</f>
        <v>172100</v>
      </c>
      <c r="DP569" s="32"/>
      <c r="DQ569" s="32"/>
      <c r="DU569" s="32"/>
      <c r="DV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76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900"/>
        <v>11</v>
      </c>
      <c r="CS570" s="13">
        <f t="shared" si="901"/>
        <v>46</v>
      </c>
      <c r="CT570" s="14">
        <f t="shared" si="902"/>
        <v>4</v>
      </c>
      <c r="CU570" s="14">
        <f t="shared" si="903"/>
        <v>1102011</v>
      </c>
      <c r="CV570" s="14" t="str">
        <f>INDEX($O$6:$O$36,CR570)&amp;"-"&amp;INDEX(属性投放!$AB$7:$AB$36,CX570)&amp;"-魂火-"&amp;CZ570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701</v>
      </c>
      <c r="CZ570" s="14">
        <f>INDEX(属性投放!$AM$7:$AM$58,CS570)</f>
        <v>1</v>
      </c>
      <c r="DA570" s="14">
        <f t="shared" si="899"/>
        <v>46</v>
      </c>
      <c r="DB570" s="14">
        <f>INDEX(属性投放!$AN$7:$AN$58,DA570)</f>
        <v>135</v>
      </c>
      <c r="DC570" s="14" t="s">
        <v>702</v>
      </c>
      <c r="DD570" s="14">
        <f>INDEX(属性投放!$BJ$6:$BJ$85,(CT570-2)*20+CX570)</f>
        <v>1500</v>
      </c>
      <c r="DE570" s="14">
        <f>SUMIFS(DD$5:DD570,$CR$5:$CR570,"="&amp;$CR570)</f>
        <v>18710</v>
      </c>
      <c r="DF570" s="14" t="s">
        <v>703</v>
      </c>
      <c r="DG570" s="14">
        <f>INDEX(属性投放!$BK$6:$BK$85,(CT570-2)*20+CX570)</f>
        <v>750</v>
      </c>
      <c r="DH570" s="14">
        <f>SUMIFS(DG$5:DG570,$CR$5:$CR570,"="&amp;$CR570)</f>
        <v>9358</v>
      </c>
      <c r="DI570" s="14" t="s">
        <v>704</v>
      </c>
      <c r="DJ570" s="14">
        <f>INDEX(属性投放!$BL$6:$BL$85,(CT570-2)*20+CX570)</f>
        <v>15000</v>
      </c>
      <c r="DK570" s="14">
        <f>SUMIFS(DJ$5:DJ570,$CR$5:$CR570,"="&amp;$CR570)</f>
        <v>187100</v>
      </c>
      <c r="DP570" s="32"/>
      <c r="DQ570" s="32"/>
      <c r="DU570" s="32"/>
      <c r="DV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76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900"/>
        <v>11</v>
      </c>
      <c r="CS571" s="13">
        <f t="shared" si="901"/>
        <v>47</v>
      </c>
      <c r="CT571" s="14">
        <f t="shared" si="902"/>
        <v>4</v>
      </c>
      <c r="CU571" s="14">
        <f t="shared" si="903"/>
        <v>1102011</v>
      </c>
      <c r="CV571" s="14" t="str">
        <f>INDEX($O$6:$O$36,CR571)&amp;"-"&amp;INDEX(属性投放!$AB$7:$AB$36,CX571)&amp;"-魂火-"&amp;CZ571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701</v>
      </c>
      <c r="CZ571" s="14">
        <f>INDEX(属性投放!$AM$7:$AM$58,CS571)</f>
        <v>2</v>
      </c>
      <c r="DA571" s="14">
        <f t="shared" si="899"/>
        <v>47</v>
      </c>
      <c r="DB571" s="14">
        <f>INDEX(属性投放!$AN$7:$AN$58,DA571)</f>
        <v>137</v>
      </c>
      <c r="DC571" s="14" t="s">
        <v>702</v>
      </c>
      <c r="DD571" s="14">
        <f>INDEX(属性投放!$BJ$6:$BJ$85,(CT571-2)*20+CX571)</f>
        <v>1500</v>
      </c>
      <c r="DE571" s="14">
        <f>SUMIFS(DD$5:DD571,$CR$5:$CR571,"="&amp;$CR571)</f>
        <v>20210</v>
      </c>
      <c r="DF571" s="14" t="s">
        <v>703</v>
      </c>
      <c r="DG571" s="14">
        <f>INDEX(属性投放!$BK$6:$BK$85,(CT571-2)*20+CX571)</f>
        <v>750</v>
      </c>
      <c r="DH571" s="14">
        <f>SUMIFS(DG$5:DG571,$CR$5:$CR571,"="&amp;$CR571)</f>
        <v>10108</v>
      </c>
      <c r="DI571" s="14" t="s">
        <v>704</v>
      </c>
      <c r="DJ571" s="14">
        <f>INDEX(属性投放!$BL$6:$BL$85,(CT571-2)*20+CX571)</f>
        <v>15000</v>
      </c>
      <c r="DK571" s="14">
        <f>SUMIFS(DJ$5:DJ571,$CR$5:$CR571,"="&amp;$CR571)</f>
        <v>202100</v>
      </c>
      <c r="DP571" s="32"/>
      <c r="DQ571" s="32"/>
      <c r="DU571" s="32"/>
      <c r="DV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76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900"/>
        <v>11</v>
      </c>
      <c r="CS572" s="13">
        <f t="shared" si="901"/>
        <v>48</v>
      </c>
      <c r="CT572" s="14">
        <f t="shared" si="902"/>
        <v>4</v>
      </c>
      <c r="CU572" s="14">
        <f t="shared" si="903"/>
        <v>1102011</v>
      </c>
      <c r="CV572" s="14" t="str">
        <f>INDEX($O$6:$O$36,CR572)&amp;"-"&amp;INDEX(属性投放!$AB$7:$AB$36,CX572)&amp;"-魂火-"&amp;CZ572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701</v>
      </c>
      <c r="CZ572" s="14">
        <f>INDEX(属性投放!$AM$7:$AM$58,CS572)</f>
        <v>3</v>
      </c>
      <c r="DA572" s="14">
        <f t="shared" si="899"/>
        <v>48</v>
      </c>
      <c r="DB572" s="14">
        <f>INDEX(属性投放!$AN$7:$AN$58,DA572)</f>
        <v>140</v>
      </c>
      <c r="DC572" s="14" t="s">
        <v>702</v>
      </c>
      <c r="DD572" s="14">
        <f>INDEX(属性投放!$BJ$6:$BJ$85,(CT572-2)*20+CX572)</f>
        <v>1500</v>
      </c>
      <c r="DE572" s="14">
        <f>SUMIFS(DD$5:DD572,$CR$5:$CR572,"="&amp;$CR572)</f>
        <v>21710</v>
      </c>
      <c r="DF572" s="14" t="s">
        <v>703</v>
      </c>
      <c r="DG572" s="14">
        <f>INDEX(属性投放!$BK$6:$BK$85,(CT572-2)*20+CX572)</f>
        <v>750</v>
      </c>
      <c r="DH572" s="14">
        <f>SUMIFS(DG$5:DG572,$CR$5:$CR572,"="&amp;$CR572)</f>
        <v>10858</v>
      </c>
      <c r="DI572" s="14" t="s">
        <v>704</v>
      </c>
      <c r="DJ572" s="14">
        <f>INDEX(属性投放!$BL$6:$BL$85,(CT572-2)*20+CX572)</f>
        <v>15000</v>
      </c>
      <c r="DK572" s="14">
        <f>SUMIFS(DJ$5:DJ572,$CR$5:$CR572,"="&amp;$CR572)</f>
        <v>217100</v>
      </c>
      <c r="DP572" s="32"/>
      <c r="DQ572" s="32"/>
      <c r="DU572" s="32"/>
      <c r="DV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76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900"/>
        <v>11</v>
      </c>
      <c r="CS573" s="13">
        <f t="shared" si="901"/>
        <v>49</v>
      </c>
      <c r="CT573" s="14">
        <f t="shared" si="902"/>
        <v>4</v>
      </c>
      <c r="CU573" s="14">
        <f t="shared" si="903"/>
        <v>1102011</v>
      </c>
      <c r="CV573" s="14" t="str">
        <f>INDEX($O$6:$O$36,CR573)&amp;"-"&amp;INDEX(属性投放!$AB$7:$AB$36,CX573)&amp;"-魂火-"&amp;CZ573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701</v>
      </c>
      <c r="CZ573" s="14">
        <f>INDEX(属性投放!$AM$7:$AM$58,CS573)</f>
        <v>1</v>
      </c>
      <c r="DA573" s="14">
        <f t="shared" si="899"/>
        <v>49</v>
      </c>
      <c r="DB573" s="14">
        <f>INDEX(属性投放!$AN$7:$AN$58,DA573)</f>
        <v>142</v>
      </c>
      <c r="DC573" s="14" t="s">
        <v>702</v>
      </c>
      <c r="DD573" s="14">
        <f>INDEX(属性投放!$BJ$6:$BJ$85,(CT573-2)*20+CX573)</f>
        <v>1750</v>
      </c>
      <c r="DE573" s="14">
        <f>SUMIFS(DD$5:DD573,$CR$5:$CR573,"="&amp;$CR573)</f>
        <v>23460</v>
      </c>
      <c r="DF573" s="14" t="s">
        <v>703</v>
      </c>
      <c r="DG573" s="14">
        <f>INDEX(属性投放!$BK$6:$BK$85,(CT573-2)*20+CX573)</f>
        <v>875</v>
      </c>
      <c r="DH573" s="14">
        <f>SUMIFS(DG$5:DG573,$CR$5:$CR573,"="&amp;$CR573)</f>
        <v>11733</v>
      </c>
      <c r="DI573" s="14" t="s">
        <v>704</v>
      </c>
      <c r="DJ573" s="14">
        <f>INDEX(属性投放!$BL$6:$BL$85,(CT573-2)*20+CX573)</f>
        <v>17500</v>
      </c>
      <c r="DK573" s="14">
        <f>SUMIFS(DJ$5:DJ573,$CR$5:$CR573,"="&amp;$CR573)</f>
        <v>234600</v>
      </c>
      <c r="DP573" s="32"/>
      <c r="DQ573" s="32"/>
      <c r="DU573" s="32"/>
      <c r="DV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76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900"/>
        <v>11</v>
      </c>
      <c r="CS574" s="13">
        <f t="shared" si="901"/>
        <v>50</v>
      </c>
      <c r="CT574" s="14">
        <f t="shared" si="902"/>
        <v>4</v>
      </c>
      <c r="CU574" s="14">
        <f t="shared" si="903"/>
        <v>1102011</v>
      </c>
      <c r="CV574" s="14" t="str">
        <f>INDEX($O$6:$O$36,CR574)&amp;"-"&amp;INDEX(属性投放!$AB$7:$AB$36,CX574)&amp;"-魂火-"&amp;CZ574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701</v>
      </c>
      <c r="CZ574" s="14">
        <f>INDEX(属性投放!$AM$7:$AM$58,CS574)</f>
        <v>2</v>
      </c>
      <c r="DA574" s="14">
        <f t="shared" si="899"/>
        <v>50</v>
      </c>
      <c r="DB574" s="14">
        <f>INDEX(属性投放!$AN$7:$AN$58,DA574)</f>
        <v>145</v>
      </c>
      <c r="DC574" s="14" t="s">
        <v>702</v>
      </c>
      <c r="DD574" s="14">
        <f>INDEX(属性投放!$BJ$6:$BJ$85,(CT574-2)*20+CX574)</f>
        <v>1750</v>
      </c>
      <c r="DE574" s="14">
        <f>SUMIFS(DD$5:DD574,$CR$5:$CR574,"="&amp;$CR574)</f>
        <v>25210</v>
      </c>
      <c r="DF574" s="14" t="s">
        <v>703</v>
      </c>
      <c r="DG574" s="14">
        <f>INDEX(属性投放!$BK$6:$BK$85,(CT574-2)*20+CX574)</f>
        <v>875</v>
      </c>
      <c r="DH574" s="14">
        <f>SUMIFS(DG$5:DG574,$CR$5:$CR574,"="&amp;$CR574)</f>
        <v>12608</v>
      </c>
      <c r="DI574" s="14" t="s">
        <v>704</v>
      </c>
      <c r="DJ574" s="14">
        <f>INDEX(属性投放!$BL$6:$BL$85,(CT574-2)*20+CX574)</f>
        <v>17500</v>
      </c>
      <c r="DK574" s="14">
        <f>SUMIFS(DJ$5:DJ574,$CR$5:$CR574,"="&amp;$CR574)</f>
        <v>252100</v>
      </c>
      <c r="DP574" s="32"/>
      <c r="DQ574" s="32"/>
      <c r="DU574" s="32"/>
      <c r="DV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76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900"/>
        <v>11</v>
      </c>
      <c r="CS575" s="13">
        <f t="shared" si="901"/>
        <v>51</v>
      </c>
      <c r="CT575" s="14">
        <f t="shared" si="902"/>
        <v>4</v>
      </c>
      <c r="CU575" s="14">
        <f t="shared" si="903"/>
        <v>1102011</v>
      </c>
      <c r="CV575" s="14" t="str">
        <f>INDEX($O$6:$O$36,CR575)&amp;"-"&amp;INDEX(属性投放!$AB$7:$AB$36,CX575)&amp;"-魂火-"&amp;CZ575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701</v>
      </c>
      <c r="CZ575" s="14">
        <f>INDEX(属性投放!$AM$7:$AM$58,CS575)</f>
        <v>3</v>
      </c>
      <c r="DA575" s="14">
        <f t="shared" si="899"/>
        <v>51</v>
      </c>
      <c r="DB575" s="14">
        <f>INDEX(属性投放!$AN$7:$AN$58,DA575)</f>
        <v>147</v>
      </c>
      <c r="DC575" s="14" t="s">
        <v>702</v>
      </c>
      <c r="DD575" s="14">
        <f>INDEX(属性投放!$BJ$6:$BJ$85,(CT575-2)*20+CX575)</f>
        <v>1750</v>
      </c>
      <c r="DE575" s="14">
        <f>SUMIFS(DD$5:DD575,$CR$5:$CR575,"="&amp;$CR575)</f>
        <v>26960</v>
      </c>
      <c r="DF575" s="14" t="s">
        <v>703</v>
      </c>
      <c r="DG575" s="14">
        <f>INDEX(属性投放!$BK$6:$BK$85,(CT575-2)*20+CX575)</f>
        <v>875</v>
      </c>
      <c r="DH575" s="14">
        <f>SUMIFS(DG$5:DG575,$CR$5:$CR575,"="&amp;$CR575)</f>
        <v>13483</v>
      </c>
      <c r="DI575" s="14" t="s">
        <v>704</v>
      </c>
      <c r="DJ575" s="14">
        <f>INDEX(属性投放!$BL$6:$BL$85,(CT575-2)*20+CX575)</f>
        <v>17500</v>
      </c>
      <c r="DK575" s="14">
        <f>SUMIFS(DJ$5:DJ575,$CR$5:$CR575,"="&amp;$CR575)</f>
        <v>269600</v>
      </c>
      <c r="DP575" s="32"/>
      <c r="DQ575" s="32"/>
      <c r="DU575" s="32"/>
      <c r="DV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76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900"/>
        <v>11</v>
      </c>
      <c r="CS576" s="13">
        <f t="shared" si="901"/>
        <v>52</v>
      </c>
      <c r="CT576" s="14">
        <f t="shared" si="902"/>
        <v>4</v>
      </c>
      <c r="CU576" s="14">
        <f t="shared" si="903"/>
        <v>1102011</v>
      </c>
      <c r="CV576" s="14" t="str">
        <f>INDEX($O$6:$O$36,CR576)&amp;"-"&amp;INDEX(属性投放!$AB$7:$AB$36,CX576)&amp;"-魂火-"&amp;CZ576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701</v>
      </c>
      <c r="CZ576" s="14">
        <f>INDEX(属性投放!$AM$7:$AM$58,CS576)</f>
        <v>4</v>
      </c>
      <c r="DA576" s="14">
        <f t="shared" si="899"/>
        <v>52</v>
      </c>
      <c r="DB576" s="14">
        <f>INDEX(属性投放!$AN$7:$AN$58,DA576)</f>
        <v>150</v>
      </c>
      <c r="DC576" s="14" t="s">
        <v>702</v>
      </c>
      <c r="DD576" s="14">
        <f>INDEX(属性投放!$BJ$6:$BJ$85,(CT576-2)*20+CX576)</f>
        <v>1750</v>
      </c>
      <c r="DE576" s="14">
        <f>SUMIFS(DD$5:DD576,$CR$5:$CR576,"="&amp;$CR576)</f>
        <v>28710</v>
      </c>
      <c r="DF576" s="14" t="s">
        <v>703</v>
      </c>
      <c r="DG576" s="14">
        <f>INDEX(属性投放!$BK$6:$BK$85,(CT576-2)*20+CX576)</f>
        <v>875</v>
      </c>
      <c r="DH576" s="14">
        <f>SUMIFS(DG$5:DG576,$CR$5:$CR576,"="&amp;$CR576)</f>
        <v>14358</v>
      </c>
      <c r="DI576" s="14" t="s">
        <v>704</v>
      </c>
      <c r="DJ576" s="14">
        <f>INDEX(属性投放!$BL$6:$BL$85,(CT576-2)*20+CX576)</f>
        <v>17500</v>
      </c>
      <c r="DK576" s="14">
        <f>SUMIFS(DJ$5:DJ576,$CR$5:$CR576,"="&amp;$CR576)</f>
        <v>287100</v>
      </c>
      <c r="DP576" s="32"/>
      <c r="DQ576" s="32"/>
      <c r="DU576" s="32"/>
      <c r="DV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900"/>
        <v>12</v>
      </c>
      <c r="CS577" s="13">
        <f t="shared" si="901"/>
        <v>1</v>
      </c>
      <c r="CT577" s="14">
        <f t="shared" si="902"/>
        <v>5</v>
      </c>
      <c r="CU577" s="14">
        <f t="shared" si="903"/>
        <v>1102012</v>
      </c>
      <c r="CV577" s="14" t="str">
        <f>INDEX($O$6:$O$36,CR577)&amp;"-"&amp;INDEX(属性投放!$AB$7:$AB$36,CX577)&amp;"-魂火-"&amp;CZ577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701</v>
      </c>
      <c r="CZ577" s="14">
        <f>INDEX(属性投放!$AM$7:$AM$58,CS577)</f>
        <v>1</v>
      </c>
      <c r="DA577" s="14">
        <f t="shared" si="899"/>
        <v>1</v>
      </c>
      <c r="DB577" s="14">
        <f>INDEX(属性投放!$AN$7:$AN$58,DA577)</f>
        <v>5</v>
      </c>
      <c r="DC577" s="14" t="s">
        <v>702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703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704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900"/>
        <v>12</v>
      </c>
      <c r="CS578" s="13">
        <f t="shared" si="901"/>
        <v>2</v>
      </c>
      <c r="CT578" s="14">
        <f t="shared" si="902"/>
        <v>5</v>
      </c>
      <c r="CU578" s="14">
        <f t="shared" si="903"/>
        <v>1102012</v>
      </c>
      <c r="CV578" s="14" t="str">
        <f>INDEX($O$6:$O$36,CR578)&amp;"-"&amp;INDEX(属性投放!$AB$7:$AB$36,CX578)&amp;"-魂火-"&amp;CZ578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701</v>
      </c>
      <c r="CZ578" s="14">
        <f>INDEX(属性投放!$AM$7:$AM$58,CS578)</f>
        <v>1</v>
      </c>
      <c r="DA578" s="14">
        <f t="shared" si="899"/>
        <v>2</v>
      </c>
      <c r="DB578" s="14">
        <f>INDEX(属性投放!$AN$7:$AN$58,DA578)</f>
        <v>10</v>
      </c>
      <c r="DC578" s="14" t="s">
        <v>702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703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704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900"/>
        <v>12</v>
      </c>
      <c r="CS579" s="13">
        <f t="shared" si="901"/>
        <v>3</v>
      </c>
      <c r="CT579" s="14">
        <f t="shared" si="902"/>
        <v>5</v>
      </c>
      <c r="CU579" s="14">
        <f t="shared" si="903"/>
        <v>1102012</v>
      </c>
      <c r="CV579" s="14" t="str">
        <f>INDEX($O$6:$O$36,CR579)&amp;"-"&amp;INDEX(属性投放!$AB$7:$AB$36,CX579)&amp;"-魂火-"&amp;CZ579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701</v>
      </c>
      <c r="CZ579" s="14">
        <f>INDEX(属性投放!$AM$7:$AM$58,CS579)</f>
        <v>2</v>
      </c>
      <c r="DA579" s="14">
        <f t="shared" si="899"/>
        <v>3</v>
      </c>
      <c r="DB579" s="14">
        <f>INDEX(属性投放!$AN$7:$AN$58,DA579)</f>
        <v>15</v>
      </c>
      <c r="DC579" s="14" t="s">
        <v>702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703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704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900"/>
        <v>12</v>
      </c>
      <c r="CS580" s="13">
        <f t="shared" si="901"/>
        <v>4</v>
      </c>
      <c r="CT580" s="14">
        <f t="shared" si="902"/>
        <v>5</v>
      </c>
      <c r="CU580" s="14">
        <f t="shared" si="903"/>
        <v>1102012</v>
      </c>
      <c r="CV580" s="14" t="str">
        <f>INDEX($O$6:$O$36,CR580)&amp;"-"&amp;INDEX(属性投放!$AB$7:$AB$36,CX580)&amp;"-魂火-"&amp;CZ580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701</v>
      </c>
      <c r="CZ580" s="14">
        <f>INDEX(属性投放!$AM$7:$AM$58,CS580)</f>
        <v>1</v>
      </c>
      <c r="DA580" s="14">
        <f t="shared" si="899"/>
        <v>4</v>
      </c>
      <c r="DB580" s="14">
        <f>INDEX(属性投放!$AN$7:$AN$58,DA580)</f>
        <v>20</v>
      </c>
      <c r="DC580" s="14" t="s">
        <v>702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703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704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si="900"/>
        <v>12</v>
      </c>
      <c r="CS581" s="13">
        <f t="shared" si="901"/>
        <v>5</v>
      </c>
      <c r="CT581" s="14">
        <f t="shared" si="902"/>
        <v>5</v>
      </c>
      <c r="CU581" s="14">
        <f t="shared" si="903"/>
        <v>1102012</v>
      </c>
      <c r="CV581" s="14" t="str">
        <f>INDEX($O$6:$O$36,CR581)&amp;"-"&amp;INDEX(属性投放!$AB$7:$AB$36,CX581)&amp;"-魂火-"&amp;CZ581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701</v>
      </c>
      <c r="CZ581" s="14">
        <f>INDEX(属性投放!$AM$7:$AM$58,CS581)</f>
        <v>2</v>
      </c>
      <c r="DA581" s="14">
        <f t="shared" ref="DA581:DA644" si="942">CS581</f>
        <v>5</v>
      </c>
      <c r="DB581" s="14">
        <f>INDEX(属性投放!$AN$7:$AN$58,DA581)</f>
        <v>25</v>
      </c>
      <c r="DC581" s="14" t="s">
        <v>702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703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704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ref="CR582:CR645" si="943">MATCH(CQ582-1,$U$5:$U$36,1)</f>
        <v>12</v>
      </c>
      <c r="CS582" s="13">
        <f t="shared" ref="CS582:CS645" si="944">CQ582-(CR582-1)*52</f>
        <v>6</v>
      </c>
      <c r="CT582" s="14">
        <f t="shared" ref="CT582:CT645" si="945">INDEX($Q$6:$Q$36,CR582)</f>
        <v>5</v>
      </c>
      <c r="CU582" s="14">
        <f t="shared" ref="CU582:CU645" si="946">INDEX($N$6:$N$36,CR582)</f>
        <v>1102012</v>
      </c>
      <c r="CV582" s="14" t="str">
        <f>INDEX($O$6:$O$36,CR582)&amp;"-"&amp;INDEX(属性投放!$AB$7:$AB$36,CX582)&amp;"-魂火-"&amp;CZ582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701</v>
      </c>
      <c r="CZ582" s="14">
        <f>INDEX(属性投放!$AM$7:$AM$58,CS582)</f>
        <v>1</v>
      </c>
      <c r="DA582" s="14">
        <f t="shared" si="942"/>
        <v>6</v>
      </c>
      <c r="DB582" s="14">
        <f>INDEX(属性投放!$AN$7:$AN$58,DA582)</f>
        <v>30</v>
      </c>
      <c r="DC582" s="14" t="s">
        <v>702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703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704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943"/>
        <v>12</v>
      </c>
      <c r="CS583" s="13">
        <f t="shared" si="944"/>
        <v>7</v>
      </c>
      <c r="CT583" s="14">
        <f t="shared" si="945"/>
        <v>5</v>
      </c>
      <c r="CU583" s="14">
        <f t="shared" si="946"/>
        <v>1102012</v>
      </c>
      <c r="CV583" s="14" t="str">
        <f>INDEX($O$6:$O$36,CR583)&amp;"-"&amp;INDEX(属性投放!$AB$7:$AB$36,CX583)&amp;"-魂火-"&amp;CZ583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701</v>
      </c>
      <c r="CZ583" s="14">
        <f>INDEX(属性投放!$AM$7:$AM$58,CS583)</f>
        <v>2</v>
      </c>
      <c r="DA583" s="14">
        <f t="shared" si="942"/>
        <v>7</v>
      </c>
      <c r="DB583" s="14">
        <f>INDEX(属性投放!$AN$7:$AN$58,DA583)</f>
        <v>35</v>
      </c>
      <c r="DC583" s="14" t="s">
        <v>702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703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704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943"/>
        <v>12</v>
      </c>
      <c r="CS584" s="13">
        <f t="shared" si="944"/>
        <v>8</v>
      </c>
      <c r="CT584" s="14">
        <f t="shared" si="945"/>
        <v>5</v>
      </c>
      <c r="CU584" s="14">
        <f t="shared" si="946"/>
        <v>1102012</v>
      </c>
      <c r="CV584" s="14" t="str">
        <f>INDEX($O$6:$O$36,CR584)&amp;"-"&amp;INDEX(属性投放!$AB$7:$AB$36,CX584)&amp;"-魂火-"&amp;CZ584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701</v>
      </c>
      <c r="CZ584" s="14">
        <f>INDEX(属性投放!$AM$7:$AM$58,CS584)</f>
        <v>1</v>
      </c>
      <c r="DA584" s="14">
        <f t="shared" si="942"/>
        <v>8</v>
      </c>
      <c r="DB584" s="14">
        <f>INDEX(属性投放!$AN$7:$AN$58,DA584)</f>
        <v>40</v>
      </c>
      <c r="DC584" s="14" t="s">
        <v>702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703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704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943"/>
        <v>12</v>
      </c>
      <c r="CS585" s="13">
        <f t="shared" si="944"/>
        <v>9</v>
      </c>
      <c r="CT585" s="14">
        <f t="shared" si="945"/>
        <v>5</v>
      </c>
      <c r="CU585" s="14">
        <f t="shared" si="946"/>
        <v>1102012</v>
      </c>
      <c r="CV585" s="14" t="str">
        <f>INDEX($O$6:$O$36,CR585)&amp;"-"&amp;INDEX(属性投放!$AB$7:$AB$36,CX585)&amp;"-魂火-"&amp;CZ585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701</v>
      </c>
      <c r="CZ585" s="14">
        <f>INDEX(属性投放!$AM$7:$AM$58,CS585)</f>
        <v>2</v>
      </c>
      <c r="DA585" s="14">
        <f t="shared" si="942"/>
        <v>9</v>
      </c>
      <c r="DB585" s="14">
        <f>INDEX(属性投放!$AN$7:$AN$58,DA585)</f>
        <v>42</v>
      </c>
      <c r="DC585" s="14" t="s">
        <v>702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703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704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943"/>
        <v>12</v>
      </c>
      <c r="CS586" s="13">
        <f t="shared" si="944"/>
        <v>10</v>
      </c>
      <c r="CT586" s="14">
        <f t="shared" si="945"/>
        <v>5</v>
      </c>
      <c r="CU586" s="14">
        <f t="shared" si="946"/>
        <v>1102012</v>
      </c>
      <c r="CV586" s="14" t="str">
        <f>INDEX($O$6:$O$36,CR586)&amp;"-"&amp;INDEX(属性投放!$AB$7:$AB$36,CX586)&amp;"-魂火-"&amp;CZ586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701</v>
      </c>
      <c r="CZ586" s="14">
        <f>INDEX(属性投放!$AM$7:$AM$58,CS586)</f>
        <v>1</v>
      </c>
      <c r="DA586" s="14">
        <f t="shared" si="942"/>
        <v>10</v>
      </c>
      <c r="DB586" s="14">
        <f>INDEX(属性投放!$AN$7:$AN$58,DA586)</f>
        <v>45</v>
      </c>
      <c r="DC586" s="14" t="s">
        <v>702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703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704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943"/>
        <v>12</v>
      </c>
      <c r="CS587" s="13">
        <f t="shared" si="944"/>
        <v>11</v>
      </c>
      <c r="CT587" s="14">
        <f t="shared" si="945"/>
        <v>5</v>
      </c>
      <c r="CU587" s="14">
        <f t="shared" si="946"/>
        <v>1102012</v>
      </c>
      <c r="CV587" s="14" t="str">
        <f>INDEX($O$6:$O$36,CR587)&amp;"-"&amp;INDEX(属性投放!$AB$7:$AB$36,CX587)&amp;"-魂火-"&amp;CZ587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701</v>
      </c>
      <c r="CZ587" s="14">
        <f>INDEX(属性投放!$AM$7:$AM$58,CS587)</f>
        <v>2</v>
      </c>
      <c r="DA587" s="14">
        <f t="shared" si="942"/>
        <v>11</v>
      </c>
      <c r="DB587" s="14">
        <f>INDEX(属性投放!$AN$7:$AN$58,DA587)</f>
        <v>47</v>
      </c>
      <c r="DC587" s="14" t="s">
        <v>702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703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704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943"/>
        <v>12</v>
      </c>
      <c r="CS588" s="13">
        <f t="shared" si="944"/>
        <v>12</v>
      </c>
      <c r="CT588" s="14">
        <f t="shared" si="945"/>
        <v>5</v>
      </c>
      <c r="CU588" s="14">
        <f t="shared" si="946"/>
        <v>1102012</v>
      </c>
      <c r="CV588" s="14" t="str">
        <f>INDEX($O$6:$O$36,CR588)&amp;"-"&amp;INDEX(属性投放!$AB$7:$AB$36,CX588)&amp;"-魂火-"&amp;CZ588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701</v>
      </c>
      <c r="CZ588" s="14">
        <f>INDEX(属性投放!$AM$7:$AM$58,CS588)</f>
        <v>1</v>
      </c>
      <c r="DA588" s="14">
        <f t="shared" si="942"/>
        <v>12</v>
      </c>
      <c r="DB588" s="14">
        <f>INDEX(属性投放!$AN$7:$AN$58,DA588)</f>
        <v>50</v>
      </c>
      <c r="DC588" s="14" t="s">
        <v>702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703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704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943"/>
        <v>12</v>
      </c>
      <c r="CS589" s="13">
        <f t="shared" si="944"/>
        <v>13</v>
      </c>
      <c r="CT589" s="14">
        <f t="shared" si="945"/>
        <v>5</v>
      </c>
      <c r="CU589" s="14">
        <f t="shared" si="946"/>
        <v>1102012</v>
      </c>
      <c r="CV589" s="14" t="str">
        <f>INDEX($O$6:$O$36,CR589)&amp;"-"&amp;INDEX(属性投放!$AB$7:$AB$36,CX589)&amp;"-魂火-"&amp;CZ589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701</v>
      </c>
      <c r="CZ589" s="14">
        <f>INDEX(属性投放!$AM$7:$AM$58,CS589)</f>
        <v>2</v>
      </c>
      <c r="DA589" s="14">
        <f t="shared" si="942"/>
        <v>13</v>
      </c>
      <c r="DB589" s="14">
        <f>INDEX(属性投放!$AN$7:$AN$58,DA589)</f>
        <v>52</v>
      </c>
      <c r="DC589" s="14" t="s">
        <v>702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703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704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943"/>
        <v>12</v>
      </c>
      <c r="CS590" s="13">
        <f t="shared" si="944"/>
        <v>14</v>
      </c>
      <c r="CT590" s="14">
        <f t="shared" si="945"/>
        <v>5</v>
      </c>
      <c r="CU590" s="14">
        <f t="shared" si="946"/>
        <v>1102012</v>
      </c>
      <c r="CV590" s="14" t="str">
        <f>INDEX($O$6:$O$36,CR590)&amp;"-"&amp;INDEX(属性投放!$AB$7:$AB$36,CX590)&amp;"-魂火-"&amp;CZ590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701</v>
      </c>
      <c r="CZ590" s="14">
        <f>INDEX(属性投放!$AM$7:$AM$58,CS590)</f>
        <v>1</v>
      </c>
      <c r="DA590" s="14">
        <f t="shared" si="942"/>
        <v>14</v>
      </c>
      <c r="DB590" s="14">
        <f>INDEX(属性投放!$AN$7:$AN$58,DA590)</f>
        <v>55</v>
      </c>
      <c r="DC590" s="14" t="s">
        <v>702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703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704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943"/>
        <v>12</v>
      </c>
      <c r="CS591" s="13">
        <f t="shared" si="944"/>
        <v>15</v>
      </c>
      <c r="CT591" s="14">
        <f t="shared" si="945"/>
        <v>5</v>
      </c>
      <c r="CU591" s="14">
        <f t="shared" si="946"/>
        <v>1102012</v>
      </c>
      <c r="CV591" s="14" t="str">
        <f>INDEX($O$6:$O$36,CR591)&amp;"-"&amp;INDEX(属性投放!$AB$7:$AB$36,CX591)&amp;"-魂火-"&amp;CZ591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701</v>
      </c>
      <c r="CZ591" s="14">
        <f>INDEX(属性投放!$AM$7:$AM$58,CS591)</f>
        <v>2</v>
      </c>
      <c r="DA591" s="14">
        <f t="shared" si="942"/>
        <v>15</v>
      </c>
      <c r="DB591" s="14">
        <f>INDEX(属性投放!$AN$7:$AN$58,DA591)</f>
        <v>57</v>
      </c>
      <c r="DC591" s="14" t="s">
        <v>702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703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704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943"/>
        <v>12</v>
      </c>
      <c r="CS592" s="13">
        <f t="shared" si="944"/>
        <v>16</v>
      </c>
      <c r="CT592" s="14">
        <f t="shared" si="945"/>
        <v>5</v>
      </c>
      <c r="CU592" s="14">
        <f t="shared" si="946"/>
        <v>1102012</v>
      </c>
      <c r="CV592" s="14" t="str">
        <f>INDEX($O$6:$O$36,CR592)&amp;"-"&amp;INDEX(属性投放!$AB$7:$AB$36,CX592)&amp;"-魂火-"&amp;CZ592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701</v>
      </c>
      <c r="CZ592" s="14">
        <f>INDEX(属性投放!$AM$7:$AM$58,CS592)</f>
        <v>1</v>
      </c>
      <c r="DA592" s="14">
        <f t="shared" si="942"/>
        <v>16</v>
      </c>
      <c r="DB592" s="14">
        <f>INDEX(属性投放!$AN$7:$AN$58,DA592)</f>
        <v>60</v>
      </c>
      <c r="DC592" s="14" t="s">
        <v>702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703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704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943"/>
        <v>12</v>
      </c>
      <c r="CS593" s="13">
        <f t="shared" si="944"/>
        <v>17</v>
      </c>
      <c r="CT593" s="14">
        <f t="shared" si="945"/>
        <v>5</v>
      </c>
      <c r="CU593" s="14">
        <f t="shared" si="946"/>
        <v>1102012</v>
      </c>
      <c r="CV593" s="14" t="str">
        <f>INDEX($O$6:$O$36,CR593)&amp;"-"&amp;INDEX(属性投放!$AB$7:$AB$36,CX593)&amp;"-魂火-"&amp;CZ593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701</v>
      </c>
      <c r="CZ593" s="14">
        <f>INDEX(属性投放!$AM$7:$AM$58,CS593)</f>
        <v>2</v>
      </c>
      <c r="DA593" s="14">
        <f t="shared" si="942"/>
        <v>17</v>
      </c>
      <c r="DB593" s="14">
        <f>INDEX(属性投放!$AN$7:$AN$58,DA593)</f>
        <v>62</v>
      </c>
      <c r="DC593" s="14" t="s">
        <v>702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703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704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943"/>
        <v>12</v>
      </c>
      <c r="CS594" s="13">
        <f t="shared" si="944"/>
        <v>18</v>
      </c>
      <c r="CT594" s="14">
        <f t="shared" si="945"/>
        <v>5</v>
      </c>
      <c r="CU594" s="14">
        <f t="shared" si="946"/>
        <v>1102012</v>
      </c>
      <c r="CV594" s="14" t="str">
        <f>INDEX($O$6:$O$36,CR594)&amp;"-"&amp;INDEX(属性投放!$AB$7:$AB$36,CX594)&amp;"-魂火-"&amp;CZ594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701</v>
      </c>
      <c r="CZ594" s="14">
        <f>INDEX(属性投放!$AM$7:$AM$58,CS594)</f>
        <v>3</v>
      </c>
      <c r="DA594" s="14">
        <f t="shared" si="942"/>
        <v>18</v>
      </c>
      <c r="DB594" s="14">
        <f>INDEX(属性投放!$AN$7:$AN$58,DA594)</f>
        <v>65</v>
      </c>
      <c r="DC594" s="14" t="s">
        <v>702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703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704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943"/>
        <v>12</v>
      </c>
      <c r="CS595" s="13">
        <f t="shared" si="944"/>
        <v>19</v>
      </c>
      <c r="CT595" s="14">
        <f t="shared" si="945"/>
        <v>5</v>
      </c>
      <c r="CU595" s="14">
        <f t="shared" si="946"/>
        <v>1102012</v>
      </c>
      <c r="CV595" s="14" t="str">
        <f>INDEX($O$6:$O$36,CR595)&amp;"-"&amp;INDEX(属性投放!$AB$7:$AB$36,CX595)&amp;"-魂火-"&amp;CZ595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701</v>
      </c>
      <c r="CZ595" s="14">
        <f>INDEX(属性投放!$AM$7:$AM$58,CS595)</f>
        <v>1</v>
      </c>
      <c r="DA595" s="14">
        <f t="shared" si="942"/>
        <v>19</v>
      </c>
      <c r="DB595" s="14">
        <f>INDEX(属性投放!$AN$7:$AN$58,DA595)</f>
        <v>67</v>
      </c>
      <c r="DC595" s="14" t="s">
        <v>702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703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704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943"/>
        <v>12</v>
      </c>
      <c r="CS596" s="13">
        <f t="shared" si="944"/>
        <v>20</v>
      </c>
      <c r="CT596" s="14">
        <f t="shared" si="945"/>
        <v>5</v>
      </c>
      <c r="CU596" s="14">
        <f t="shared" si="946"/>
        <v>1102012</v>
      </c>
      <c r="CV596" s="14" t="str">
        <f>INDEX($O$6:$O$36,CR596)&amp;"-"&amp;INDEX(属性投放!$AB$7:$AB$36,CX596)&amp;"-魂火-"&amp;CZ596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701</v>
      </c>
      <c r="CZ596" s="14">
        <f>INDEX(属性投放!$AM$7:$AM$58,CS596)</f>
        <v>2</v>
      </c>
      <c r="DA596" s="14">
        <f t="shared" si="942"/>
        <v>20</v>
      </c>
      <c r="DB596" s="14">
        <f>INDEX(属性投放!$AN$7:$AN$58,DA596)</f>
        <v>70</v>
      </c>
      <c r="DC596" s="14" t="s">
        <v>702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703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704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943"/>
        <v>12</v>
      </c>
      <c r="CS597" s="13">
        <f t="shared" si="944"/>
        <v>21</v>
      </c>
      <c r="CT597" s="14">
        <f t="shared" si="945"/>
        <v>5</v>
      </c>
      <c r="CU597" s="14">
        <f t="shared" si="946"/>
        <v>1102012</v>
      </c>
      <c r="CV597" s="14" t="str">
        <f>INDEX($O$6:$O$36,CR597)&amp;"-"&amp;INDEX(属性投放!$AB$7:$AB$36,CX597)&amp;"-魂火-"&amp;CZ597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701</v>
      </c>
      <c r="CZ597" s="14">
        <f>INDEX(属性投放!$AM$7:$AM$58,CS597)</f>
        <v>3</v>
      </c>
      <c r="DA597" s="14">
        <f t="shared" si="942"/>
        <v>21</v>
      </c>
      <c r="DB597" s="14">
        <f>INDEX(属性投放!$AN$7:$AN$58,DA597)</f>
        <v>72</v>
      </c>
      <c r="DC597" s="14" t="s">
        <v>702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703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704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943"/>
        <v>12</v>
      </c>
      <c r="CS598" s="13">
        <f t="shared" si="944"/>
        <v>22</v>
      </c>
      <c r="CT598" s="14">
        <f t="shared" si="945"/>
        <v>5</v>
      </c>
      <c r="CU598" s="14">
        <f t="shared" si="946"/>
        <v>1102012</v>
      </c>
      <c r="CV598" s="14" t="str">
        <f>INDEX($O$6:$O$36,CR598)&amp;"-"&amp;INDEX(属性投放!$AB$7:$AB$36,CX598)&amp;"-魂火-"&amp;CZ598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701</v>
      </c>
      <c r="CZ598" s="14">
        <f>INDEX(属性投放!$AM$7:$AM$58,CS598)</f>
        <v>1</v>
      </c>
      <c r="DA598" s="14">
        <f t="shared" si="942"/>
        <v>22</v>
      </c>
      <c r="DB598" s="14">
        <f>INDEX(属性投放!$AN$7:$AN$58,DA598)</f>
        <v>75</v>
      </c>
      <c r="DC598" s="14" t="s">
        <v>702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703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704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943"/>
        <v>12</v>
      </c>
      <c r="CS599" s="13">
        <f t="shared" si="944"/>
        <v>23</v>
      </c>
      <c r="CT599" s="14">
        <f t="shared" si="945"/>
        <v>5</v>
      </c>
      <c r="CU599" s="14">
        <f t="shared" si="946"/>
        <v>1102012</v>
      </c>
      <c r="CV599" s="14" t="str">
        <f>INDEX($O$6:$O$36,CR599)&amp;"-"&amp;INDEX(属性投放!$AB$7:$AB$36,CX599)&amp;"-魂火-"&amp;CZ599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701</v>
      </c>
      <c r="CZ599" s="14">
        <f>INDEX(属性投放!$AM$7:$AM$58,CS599)</f>
        <v>2</v>
      </c>
      <c r="DA599" s="14">
        <f t="shared" si="942"/>
        <v>23</v>
      </c>
      <c r="DB599" s="14">
        <f>INDEX(属性投放!$AN$7:$AN$58,DA599)</f>
        <v>77</v>
      </c>
      <c r="DC599" s="14" t="s">
        <v>702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703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704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943"/>
        <v>12</v>
      </c>
      <c r="CS600" s="13">
        <f t="shared" si="944"/>
        <v>24</v>
      </c>
      <c r="CT600" s="14">
        <f t="shared" si="945"/>
        <v>5</v>
      </c>
      <c r="CU600" s="14">
        <f t="shared" si="946"/>
        <v>1102012</v>
      </c>
      <c r="CV600" s="14" t="str">
        <f>INDEX($O$6:$O$36,CR600)&amp;"-"&amp;INDEX(属性投放!$AB$7:$AB$36,CX600)&amp;"-魂火-"&amp;CZ600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701</v>
      </c>
      <c r="CZ600" s="14">
        <f>INDEX(属性投放!$AM$7:$AM$58,CS600)</f>
        <v>3</v>
      </c>
      <c r="DA600" s="14">
        <f t="shared" si="942"/>
        <v>24</v>
      </c>
      <c r="DB600" s="14">
        <f>INDEX(属性投放!$AN$7:$AN$58,DA600)</f>
        <v>80</v>
      </c>
      <c r="DC600" s="14" t="s">
        <v>702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703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704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943"/>
        <v>12</v>
      </c>
      <c r="CS601" s="13">
        <f t="shared" si="944"/>
        <v>25</v>
      </c>
      <c r="CT601" s="14">
        <f t="shared" si="945"/>
        <v>5</v>
      </c>
      <c r="CU601" s="14">
        <f t="shared" si="946"/>
        <v>1102012</v>
      </c>
      <c r="CV601" s="14" t="str">
        <f>INDEX($O$6:$O$36,CR601)&amp;"-"&amp;INDEX(属性投放!$AB$7:$AB$36,CX601)&amp;"-魂火-"&amp;CZ601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701</v>
      </c>
      <c r="CZ601" s="14">
        <f>INDEX(属性投放!$AM$7:$AM$58,CS601)</f>
        <v>1</v>
      </c>
      <c r="DA601" s="14">
        <f t="shared" si="942"/>
        <v>25</v>
      </c>
      <c r="DB601" s="14">
        <f>INDEX(属性投放!$AN$7:$AN$58,DA601)</f>
        <v>82</v>
      </c>
      <c r="DC601" s="14" t="s">
        <v>702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703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704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943"/>
        <v>12</v>
      </c>
      <c r="CS602" s="13">
        <f t="shared" si="944"/>
        <v>26</v>
      </c>
      <c r="CT602" s="14">
        <f t="shared" si="945"/>
        <v>5</v>
      </c>
      <c r="CU602" s="14">
        <f t="shared" si="946"/>
        <v>1102012</v>
      </c>
      <c r="CV602" s="14" t="str">
        <f>INDEX($O$6:$O$36,CR602)&amp;"-"&amp;INDEX(属性投放!$AB$7:$AB$36,CX602)&amp;"-魂火-"&amp;CZ602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701</v>
      </c>
      <c r="CZ602" s="14">
        <f>INDEX(属性投放!$AM$7:$AM$58,CS602)</f>
        <v>2</v>
      </c>
      <c r="DA602" s="14">
        <f t="shared" si="942"/>
        <v>26</v>
      </c>
      <c r="DB602" s="14">
        <f>INDEX(属性投放!$AN$7:$AN$58,DA602)</f>
        <v>85</v>
      </c>
      <c r="DC602" s="14" t="s">
        <v>702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703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704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943"/>
        <v>12</v>
      </c>
      <c r="CS603" s="13">
        <f t="shared" si="944"/>
        <v>27</v>
      </c>
      <c r="CT603" s="14">
        <f t="shared" si="945"/>
        <v>5</v>
      </c>
      <c r="CU603" s="14">
        <f t="shared" si="946"/>
        <v>1102012</v>
      </c>
      <c r="CV603" s="14" t="str">
        <f>INDEX($O$6:$O$36,CR603)&amp;"-"&amp;INDEX(属性投放!$AB$7:$AB$36,CX603)&amp;"-魂火-"&amp;CZ603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701</v>
      </c>
      <c r="CZ603" s="14">
        <f>INDEX(属性投放!$AM$7:$AM$58,CS603)</f>
        <v>3</v>
      </c>
      <c r="DA603" s="14">
        <f t="shared" si="942"/>
        <v>27</v>
      </c>
      <c r="DB603" s="14">
        <f>INDEX(属性投放!$AN$7:$AN$58,DA603)</f>
        <v>87</v>
      </c>
      <c r="DC603" s="14" t="s">
        <v>702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703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704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943"/>
        <v>12</v>
      </c>
      <c r="CS604" s="13">
        <f t="shared" si="944"/>
        <v>28</v>
      </c>
      <c r="CT604" s="14">
        <f t="shared" si="945"/>
        <v>5</v>
      </c>
      <c r="CU604" s="14">
        <f t="shared" si="946"/>
        <v>1102012</v>
      </c>
      <c r="CV604" s="14" t="str">
        <f>INDEX($O$6:$O$36,CR604)&amp;"-"&amp;INDEX(属性投放!$AB$7:$AB$36,CX604)&amp;"-魂火-"&amp;CZ604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701</v>
      </c>
      <c r="CZ604" s="14">
        <f>INDEX(属性投放!$AM$7:$AM$58,CS604)</f>
        <v>1</v>
      </c>
      <c r="DA604" s="14">
        <f t="shared" si="942"/>
        <v>28</v>
      </c>
      <c r="DB604" s="14">
        <f>INDEX(属性投放!$AN$7:$AN$58,DA604)</f>
        <v>90</v>
      </c>
      <c r="DC604" s="14" t="s">
        <v>702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703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704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943"/>
        <v>12</v>
      </c>
      <c r="CS605" s="13">
        <f t="shared" si="944"/>
        <v>29</v>
      </c>
      <c r="CT605" s="14">
        <f t="shared" si="945"/>
        <v>5</v>
      </c>
      <c r="CU605" s="14">
        <f t="shared" si="946"/>
        <v>1102012</v>
      </c>
      <c r="CV605" s="14" t="str">
        <f>INDEX($O$6:$O$36,CR605)&amp;"-"&amp;INDEX(属性投放!$AB$7:$AB$36,CX605)&amp;"-魂火-"&amp;CZ605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701</v>
      </c>
      <c r="CZ605" s="14">
        <f>INDEX(属性投放!$AM$7:$AM$58,CS605)</f>
        <v>2</v>
      </c>
      <c r="DA605" s="14">
        <f t="shared" si="942"/>
        <v>29</v>
      </c>
      <c r="DB605" s="14">
        <f>INDEX(属性投放!$AN$7:$AN$58,DA605)</f>
        <v>92</v>
      </c>
      <c r="DC605" s="14" t="s">
        <v>702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703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704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943"/>
        <v>12</v>
      </c>
      <c r="CS606" s="13">
        <f t="shared" si="944"/>
        <v>30</v>
      </c>
      <c r="CT606" s="14">
        <f t="shared" si="945"/>
        <v>5</v>
      </c>
      <c r="CU606" s="14">
        <f t="shared" si="946"/>
        <v>1102012</v>
      </c>
      <c r="CV606" s="14" t="str">
        <f>INDEX($O$6:$O$36,CR606)&amp;"-"&amp;INDEX(属性投放!$AB$7:$AB$36,CX606)&amp;"-魂火-"&amp;CZ606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701</v>
      </c>
      <c r="CZ606" s="14">
        <f>INDEX(属性投放!$AM$7:$AM$58,CS606)</f>
        <v>3</v>
      </c>
      <c r="DA606" s="14">
        <f t="shared" si="942"/>
        <v>30</v>
      </c>
      <c r="DB606" s="14">
        <f>INDEX(属性投放!$AN$7:$AN$58,DA606)</f>
        <v>95</v>
      </c>
      <c r="DC606" s="14" t="s">
        <v>702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703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704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943"/>
        <v>12</v>
      </c>
      <c r="CS607" s="13">
        <f t="shared" si="944"/>
        <v>31</v>
      </c>
      <c r="CT607" s="14">
        <f t="shared" si="945"/>
        <v>5</v>
      </c>
      <c r="CU607" s="14">
        <f t="shared" si="946"/>
        <v>1102012</v>
      </c>
      <c r="CV607" s="14" t="str">
        <f>INDEX($O$6:$O$36,CR607)&amp;"-"&amp;INDEX(属性投放!$AB$7:$AB$36,CX607)&amp;"-魂火-"&amp;CZ607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701</v>
      </c>
      <c r="CZ607" s="14">
        <f>INDEX(属性投放!$AM$7:$AM$58,CS607)</f>
        <v>1</v>
      </c>
      <c r="DA607" s="14">
        <f t="shared" si="942"/>
        <v>31</v>
      </c>
      <c r="DB607" s="14">
        <f>INDEX(属性投放!$AN$7:$AN$58,DA607)</f>
        <v>97</v>
      </c>
      <c r="DC607" s="14" t="s">
        <v>702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703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704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943"/>
        <v>12</v>
      </c>
      <c r="CS608" s="13">
        <f t="shared" si="944"/>
        <v>32</v>
      </c>
      <c r="CT608" s="14">
        <f t="shared" si="945"/>
        <v>5</v>
      </c>
      <c r="CU608" s="14">
        <f t="shared" si="946"/>
        <v>1102012</v>
      </c>
      <c r="CV608" s="14" t="str">
        <f>INDEX($O$6:$O$36,CR608)&amp;"-"&amp;INDEX(属性投放!$AB$7:$AB$36,CX608)&amp;"-魂火-"&amp;CZ608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701</v>
      </c>
      <c r="CZ608" s="14">
        <f>INDEX(属性投放!$AM$7:$AM$58,CS608)</f>
        <v>2</v>
      </c>
      <c r="DA608" s="14">
        <f t="shared" si="942"/>
        <v>32</v>
      </c>
      <c r="DB608" s="14">
        <f>INDEX(属性投放!$AN$7:$AN$58,DA608)</f>
        <v>100</v>
      </c>
      <c r="DC608" s="14" t="s">
        <v>702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703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704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943"/>
        <v>12</v>
      </c>
      <c r="CS609" s="13">
        <f t="shared" si="944"/>
        <v>33</v>
      </c>
      <c r="CT609" s="14">
        <f t="shared" si="945"/>
        <v>5</v>
      </c>
      <c r="CU609" s="14">
        <f t="shared" si="946"/>
        <v>1102012</v>
      </c>
      <c r="CV609" s="14" t="str">
        <f>INDEX($O$6:$O$36,CR609)&amp;"-"&amp;INDEX(属性投放!$AB$7:$AB$36,CX609)&amp;"-魂火-"&amp;CZ609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701</v>
      </c>
      <c r="CZ609" s="14">
        <f>INDEX(属性投放!$AM$7:$AM$58,CS609)</f>
        <v>3</v>
      </c>
      <c r="DA609" s="14">
        <f t="shared" si="942"/>
        <v>33</v>
      </c>
      <c r="DB609" s="14">
        <f>INDEX(属性投放!$AN$7:$AN$58,DA609)</f>
        <v>102</v>
      </c>
      <c r="DC609" s="14" t="s">
        <v>702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703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704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943"/>
        <v>12</v>
      </c>
      <c r="CS610" s="13">
        <f t="shared" si="944"/>
        <v>34</v>
      </c>
      <c r="CT610" s="14">
        <f t="shared" si="945"/>
        <v>5</v>
      </c>
      <c r="CU610" s="14">
        <f t="shared" si="946"/>
        <v>1102012</v>
      </c>
      <c r="CV610" s="14" t="str">
        <f>INDEX($O$6:$O$36,CR610)&amp;"-"&amp;INDEX(属性投放!$AB$7:$AB$36,CX610)&amp;"-魂火-"&amp;CZ610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701</v>
      </c>
      <c r="CZ610" s="14">
        <f>INDEX(属性投放!$AM$7:$AM$58,CS610)</f>
        <v>1</v>
      </c>
      <c r="DA610" s="14">
        <f t="shared" si="942"/>
        <v>34</v>
      </c>
      <c r="DB610" s="14">
        <f>INDEX(属性投放!$AN$7:$AN$58,DA610)</f>
        <v>105</v>
      </c>
      <c r="DC610" s="14" t="s">
        <v>702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703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704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943"/>
        <v>12</v>
      </c>
      <c r="CS611" s="13">
        <f t="shared" si="944"/>
        <v>35</v>
      </c>
      <c r="CT611" s="14">
        <f t="shared" si="945"/>
        <v>5</v>
      </c>
      <c r="CU611" s="14">
        <f t="shared" si="946"/>
        <v>1102012</v>
      </c>
      <c r="CV611" s="14" t="str">
        <f>INDEX($O$6:$O$36,CR611)&amp;"-"&amp;INDEX(属性投放!$AB$7:$AB$36,CX611)&amp;"-魂火-"&amp;CZ611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701</v>
      </c>
      <c r="CZ611" s="14">
        <f>INDEX(属性投放!$AM$7:$AM$58,CS611)</f>
        <v>2</v>
      </c>
      <c r="DA611" s="14">
        <f t="shared" si="942"/>
        <v>35</v>
      </c>
      <c r="DB611" s="14">
        <f>INDEX(属性投放!$AN$7:$AN$58,DA611)</f>
        <v>107</v>
      </c>
      <c r="DC611" s="14" t="s">
        <v>702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703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704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943"/>
        <v>12</v>
      </c>
      <c r="CS612" s="13">
        <f t="shared" si="944"/>
        <v>36</v>
      </c>
      <c r="CT612" s="14">
        <f t="shared" si="945"/>
        <v>5</v>
      </c>
      <c r="CU612" s="14">
        <f t="shared" si="946"/>
        <v>1102012</v>
      </c>
      <c r="CV612" s="14" t="str">
        <f>INDEX($O$6:$O$36,CR612)&amp;"-"&amp;INDEX(属性投放!$AB$7:$AB$36,CX612)&amp;"-魂火-"&amp;CZ612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701</v>
      </c>
      <c r="CZ612" s="14">
        <f>INDEX(属性投放!$AM$7:$AM$58,CS612)</f>
        <v>3</v>
      </c>
      <c r="DA612" s="14">
        <f t="shared" si="942"/>
        <v>36</v>
      </c>
      <c r="DB612" s="14">
        <f>INDEX(属性投放!$AN$7:$AN$58,DA612)</f>
        <v>110</v>
      </c>
      <c r="DC612" s="14" t="s">
        <v>702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703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704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943"/>
        <v>12</v>
      </c>
      <c r="CS613" s="13">
        <f t="shared" si="944"/>
        <v>37</v>
      </c>
      <c r="CT613" s="14">
        <f t="shared" si="945"/>
        <v>5</v>
      </c>
      <c r="CU613" s="14">
        <f t="shared" si="946"/>
        <v>1102012</v>
      </c>
      <c r="CV613" s="14" t="str">
        <f>INDEX($O$6:$O$36,CR613)&amp;"-"&amp;INDEX(属性投放!$AB$7:$AB$36,CX613)&amp;"-魂火-"&amp;CZ613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701</v>
      </c>
      <c r="CZ613" s="14">
        <f>INDEX(属性投放!$AM$7:$AM$58,CS613)</f>
        <v>1</v>
      </c>
      <c r="DA613" s="14">
        <f t="shared" si="942"/>
        <v>37</v>
      </c>
      <c r="DB613" s="14">
        <f>INDEX(属性投放!$AN$7:$AN$58,DA613)</f>
        <v>112</v>
      </c>
      <c r="DC613" s="14" t="s">
        <v>702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703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704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943"/>
        <v>12</v>
      </c>
      <c r="CS614" s="13">
        <f t="shared" si="944"/>
        <v>38</v>
      </c>
      <c r="CT614" s="14">
        <f t="shared" si="945"/>
        <v>5</v>
      </c>
      <c r="CU614" s="14">
        <f t="shared" si="946"/>
        <v>1102012</v>
      </c>
      <c r="CV614" s="14" t="str">
        <f>INDEX($O$6:$O$36,CR614)&amp;"-"&amp;INDEX(属性投放!$AB$7:$AB$36,CX614)&amp;"-魂火-"&amp;CZ614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701</v>
      </c>
      <c r="CZ614" s="14">
        <f>INDEX(属性投放!$AM$7:$AM$58,CS614)</f>
        <v>2</v>
      </c>
      <c r="DA614" s="14">
        <f t="shared" si="942"/>
        <v>38</v>
      </c>
      <c r="DB614" s="14">
        <f>INDEX(属性投放!$AN$7:$AN$58,DA614)</f>
        <v>115</v>
      </c>
      <c r="DC614" s="14" t="s">
        <v>702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703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704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943"/>
        <v>12</v>
      </c>
      <c r="CS615" s="13">
        <f t="shared" si="944"/>
        <v>39</v>
      </c>
      <c r="CT615" s="14">
        <f t="shared" si="945"/>
        <v>5</v>
      </c>
      <c r="CU615" s="14">
        <f t="shared" si="946"/>
        <v>1102012</v>
      </c>
      <c r="CV615" s="14" t="str">
        <f>INDEX($O$6:$O$36,CR615)&amp;"-"&amp;INDEX(属性投放!$AB$7:$AB$36,CX615)&amp;"-魂火-"&amp;CZ615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701</v>
      </c>
      <c r="CZ615" s="14">
        <f>INDEX(属性投放!$AM$7:$AM$58,CS615)</f>
        <v>3</v>
      </c>
      <c r="DA615" s="14">
        <f t="shared" si="942"/>
        <v>39</v>
      </c>
      <c r="DB615" s="14">
        <f>INDEX(属性投放!$AN$7:$AN$58,DA615)</f>
        <v>117</v>
      </c>
      <c r="DC615" s="14" t="s">
        <v>702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703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704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943"/>
        <v>12</v>
      </c>
      <c r="CS616" s="13">
        <f t="shared" si="944"/>
        <v>40</v>
      </c>
      <c r="CT616" s="14">
        <f t="shared" si="945"/>
        <v>5</v>
      </c>
      <c r="CU616" s="14">
        <f t="shared" si="946"/>
        <v>1102012</v>
      </c>
      <c r="CV616" s="14" t="str">
        <f>INDEX($O$6:$O$36,CR616)&amp;"-"&amp;INDEX(属性投放!$AB$7:$AB$36,CX616)&amp;"-魂火-"&amp;CZ616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701</v>
      </c>
      <c r="CZ616" s="14">
        <f>INDEX(属性投放!$AM$7:$AM$58,CS616)</f>
        <v>1</v>
      </c>
      <c r="DA616" s="14">
        <f t="shared" si="942"/>
        <v>40</v>
      </c>
      <c r="DB616" s="14">
        <f>INDEX(属性投放!$AN$7:$AN$58,DA616)</f>
        <v>120</v>
      </c>
      <c r="DC616" s="14" t="s">
        <v>702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703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704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943"/>
        <v>12</v>
      </c>
      <c r="CS617" s="13">
        <f t="shared" si="944"/>
        <v>41</v>
      </c>
      <c r="CT617" s="14">
        <f t="shared" si="945"/>
        <v>5</v>
      </c>
      <c r="CU617" s="14">
        <f t="shared" si="946"/>
        <v>1102012</v>
      </c>
      <c r="CV617" s="14" t="str">
        <f>INDEX($O$6:$O$36,CR617)&amp;"-"&amp;INDEX(属性投放!$AB$7:$AB$36,CX617)&amp;"-魂火-"&amp;CZ617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701</v>
      </c>
      <c r="CZ617" s="14">
        <f>INDEX(属性投放!$AM$7:$AM$58,CS617)</f>
        <v>2</v>
      </c>
      <c r="DA617" s="14">
        <f t="shared" si="942"/>
        <v>41</v>
      </c>
      <c r="DB617" s="14">
        <f>INDEX(属性投放!$AN$7:$AN$58,DA617)</f>
        <v>122</v>
      </c>
      <c r="DC617" s="14" t="s">
        <v>702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703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704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943"/>
        <v>12</v>
      </c>
      <c r="CS618" s="13">
        <f t="shared" si="944"/>
        <v>42</v>
      </c>
      <c r="CT618" s="14">
        <f t="shared" si="945"/>
        <v>5</v>
      </c>
      <c r="CU618" s="14">
        <f t="shared" si="946"/>
        <v>1102012</v>
      </c>
      <c r="CV618" s="14" t="str">
        <f>INDEX($O$6:$O$36,CR618)&amp;"-"&amp;INDEX(属性投放!$AB$7:$AB$36,CX618)&amp;"-魂火-"&amp;CZ618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701</v>
      </c>
      <c r="CZ618" s="14">
        <f>INDEX(属性投放!$AM$7:$AM$58,CS618)</f>
        <v>3</v>
      </c>
      <c r="DA618" s="14">
        <f t="shared" si="942"/>
        <v>42</v>
      </c>
      <c r="DB618" s="14">
        <f>INDEX(属性投放!$AN$7:$AN$58,DA618)</f>
        <v>125</v>
      </c>
      <c r="DC618" s="14" t="s">
        <v>702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703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704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943"/>
        <v>12</v>
      </c>
      <c r="CS619" s="13">
        <f t="shared" si="944"/>
        <v>43</v>
      </c>
      <c r="CT619" s="14">
        <f t="shared" si="945"/>
        <v>5</v>
      </c>
      <c r="CU619" s="14">
        <f t="shared" si="946"/>
        <v>1102012</v>
      </c>
      <c r="CV619" s="14" t="str">
        <f>INDEX($O$6:$O$36,CR619)&amp;"-"&amp;INDEX(属性投放!$AB$7:$AB$36,CX619)&amp;"-魂火-"&amp;CZ619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701</v>
      </c>
      <c r="CZ619" s="14">
        <f>INDEX(属性投放!$AM$7:$AM$58,CS619)</f>
        <v>1</v>
      </c>
      <c r="DA619" s="14">
        <f t="shared" si="942"/>
        <v>43</v>
      </c>
      <c r="DB619" s="14">
        <f>INDEX(属性投放!$AN$7:$AN$58,DA619)</f>
        <v>127</v>
      </c>
      <c r="DC619" s="14" t="s">
        <v>702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703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704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943"/>
        <v>12</v>
      </c>
      <c r="CS620" s="13">
        <f t="shared" si="944"/>
        <v>44</v>
      </c>
      <c r="CT620" s="14">
        <f t="shared" si="945"/>
        <v>5</v>
      </c>
      <c r="CU620" s="14">
        <f t="shared" si="946"/>
        <v>1102012</v>
      </c>
      <c r="CV620" s="14" t="str">
        <f>INDEX($O$6:$O$36,CR620)&amp;"-"&amp;INDEX(属性投放!$AB$7:$AB$36,CX620)&amp;"-魂火-"&amp;CZ620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701</v>
      </c>
      <c r="CZ620" s="14">
        <f>INDEX(属性投放!$AM$7:$AM$58,CS620)</f>
        <v>2</v>
      </c>
      <c r="DA620" s="14">
        <f t="shared" si="942"/>
        <v>44</v>
      </c>
      <c r="DB620" s="14">
        <f>INDEX(属性投放!$AN$7:$AN$58,DA620)</f>
        <v>130</v>
      </c>
      <c r="DC620" s="14" t="s">
        <v>702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703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704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943"/>
        <v>12</v>
      </c>
      <c r="CS621" s="13">
        <f t="shared" si="944"/>
        <v>45</v>
      </c>
      <c r="CT621" s="14">
        <f t="shared" si="945"/>
        <v>5</v>
      </c>
      <c r="CU621" s="14">
        <f t="shared" si="946"/>
        <v>1102012</v>
      </c>
      <c r="CV621" s="14" t="str">
        <f>INDEX($O$6:$O$36,CR621)&amp;"-"&amp;INDEX(属性投放!$AB$7:$AB$36,CX621)&amp;"-魂火-"&amp;CZ621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701</v>
      </c>
      <c r="CZ621" s="14">
        <f>INDEX(属性投放!$AM$7:$AM$58,CS621)</f>
        <v>3</v>
      </c>
      <c r="DA621" s="14">
        <f t="shared" si="942"/>
        <v>45</v>
      </c>
      <c r="DB621" s="14">
        <f>INDEX(属性投放!$AN$7:$AN$58,DA621)</f>
        <v>132</v>
      </c>
      <c r="DC621" s="14" t="s">
        <v>702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703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704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943"/>
        <v>12</v>
      </c>
      <c r="CS622" s="13">
        <f t="shared" si="944"/>
        <v>46</v>
      </c>
      <c r="CT622" s="14">
        <f t="shared" si="945"/>
        <v>5</v>
      </c>
      <c r="CU622" s="14">
        <f t="shared" si="946"/>
        <v>1102012</v>
      </c>
      <c r="CV622" s="14" t="str">
        <f>INDEX($O$6:$O$36,CR622)&amp;"-"&amp;INDEX(属性投放!$AB$7:$AB$36,CX622)&amp;"-魂火-"&amp;CZ622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701</v>
      </c>
      <c r="CZ622" s="14">
        <f>INDEX(属性投放!$AM$7:$AM$58,CS622)</f>
        <v>1</v>
      </c>
      <c r="DA622" s="14">
        <f t="shared" si="942"/>
        <v>46</v>
      </c>
      <c r="DB622" s="14">
        <f>INDEX(属性投放!$AN$7:$AN$58,DA622)</f>
        <v>135</v>
      </c>
      <c r="DC622" s="14" t="s">
        <v>702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703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704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943"/>
        <v>12</v>
      </c>
      <c r="CS623" s="13">
        <f t="shared" si="944"/>
        <v>47</v>
      </c>
      <c r="CT623" s="14">
        <f t="shared" si="945"/>
        <v>5</v>
      </c>
      <c r="CU623" s="14">
        <f t="shared" si="946"/>
        <v>1102012</v>
      </c>
      <c r="CV623" s="14" t="str">
        <f>INDEX($O$6:$O$36,CR623)&amp;"-"&amp;INDEX(属性投放!$AB$7:$AB$36,CX623)&amp;"-魂火-"&amp;CZ623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701</v>
      </c>
      <c r="CZ623" s="14">
        <f>INDEX(属性投放!$AM$7:$AM$58,CS623)</f>
        <v>2</v>
      </c>
      <c r="DA623" s="14">
        <f t="shared" si="942"/>
        <v>47</v>
      </c>
      <c r="DB623" s="14">
        <f>INDEX(属性投放!$AN$7:$AN$58,DA623)</f>
        <v>137</v>
      </c>
      <c r="DC623" s="14" t="s">
        <v>702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703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704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943"/>
        <v>12</v>
      </c>
      <c r="CS624" s="13">
        <f t="shared" si="944"/>
        <v>48</v>
      </c>
      <c r="CT624" s="14">
        <f t="shared" si="945"/>
        <v>5</v>
      </c>
      <c r="CU624" s="14">
        <f t="shared" si="946"/>
        <v>1102012</v>
      </c>
      <c r="CV624" s="14" t="str">
        <f>INDEX($O$6:$O$36,CR624)&amp;"-"&amp;INDEX(属性投放!$AB$7:$AB$36,CX624)&amp;"-魂火-"&amp;CZ624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701</v>
      </c>
      <c r="CZ624" s="14">
        <f>INDEX(属性投放!$AM$7:$AM$58,CS624)</f>
        <v>3</v>
      </c>
      <c r="DA624" s="14">
        <f t="shared" si="942"/>
        <v>48</v>
      </c>
      <c r="DB624" s="14">
        <f>INDEX(属性投放!$AN$7:$AN$58,DA624)</f>
        <v>140</v>
      </c>
      <c r="DC624" s="14" t="s">
        <v>702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703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704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943"/>
        <v>12</v>
      </c>
      <c r="CS625" s="13">
        <f t="shared" si="944"/>
        <v>49</v>
      </c>
      <c r="CT625" s="14">
        <f t="shared" si="945"/>
        <v>5</v>
      </c>
      <c r="CU625" s="14">
        <f t="shared" si="946"/>
        <v>1102012</v>
      </c>
      <c r="CV625" s="14" t="str">
        <f>INDEX($O$6:$O$36,CR625)&amp;"-"&amp;INDEX(属性投放!$AB$7:$AB$36,CX625)&amp;"-魂火-"&amp;CZ625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701</v>
      </c>
      <c r="CZ625" s="14">
        <f>INDEX(属性投放!$AM$7:$AM$58,CS625)</f>
        <v>1</v>
      </c>
      <c r="DA625" s="14">
        <f t="shared" si="942"/>
        <v>49</v>
      </c>
      <c r="DB625" s="14">
        <f>INDEX(属性投放!$AN$7:$AN$58,DA625)</f>
        <v>142</v>
      </c>
      <c r="DC625" s="14" t="s">
        <v>702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703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704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943"/>
        <v>12</v>
      </c>
      <c r="CS626" s="13">
        <f t="shared" si="944"/>
        <v>50</v>
      </c>
      <c r="CT626" s="14">
        <f t="shared" si="945"/>
        <v>5</v>
      </c>
      <c r="CU626" s="14">
        <f t="shared" si="946"/>
        <v>1102012</v>
      </c>
      <c r="CV626" s="14" t="str">
        <f>INDEX($O$6:$O$36,CR626)&amp;"-"&amp;INDEX(属性投放!$AB$7:$AB$36,CX626)&amp;"-魂火-"&amp;CZ626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701</v>
      </c>
      <c r="CZ626" s="14">
        <f>INDEX(属性投放!$AM$7:$AM$58,CS626)</f>
        <v>2</v>
      </c>
      <c r="DA626" s="14">
        <f t="shared" si="942"/>
        <v>50</v>
      </c>
      <c r="DB626" s="14">
        <f>INDEX(属性投放!$AN$7:$AN$58,DA626)</f>
        <v>145</v>
      </c>
      <c r="DC626" s="14" t="s">
        <v>702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703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704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943"/>
        <v>12</v>
      </c>
      <c r="CS627" s="13">
        <f t="shared" si="944"/>
        <v>51</v>
      </c>
      <c r="CT627" s="14">
        <f t="shared" si="945"/>
        <v>5</v>
      </c>
      <c r="CU627" s="14">
        <f t="shared" si="946"/>
        <v>1102012</v>
      </c>
      <c r="CV627" s="14" t="str">
        <f>INDEX($O$6:$O$36,CR627)&amp;"-"&amp;INDEX(属性投放!$AB$7:$AB$36,CX627)&amp;"-魂火-"&amp;CZ627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701</v>
      </c>
      <c r="CZ627" s="14">
        <f>INDEX(属性投放!$AM$7:$AM$58,CS627)</f>
        <v>3</v>
      </c>
      <c r="DA627" s="14">
        <f t="shared" si="942"/>
        <v>51</v>
      </c>
      <c r="DB627" s="14">
        <f>INDEX(属性投放!$AN$7:$AN$58,DA627)</f>
        <v>147</v>
      </c>
      <c r="DC627" s="14" t="s">
        <v>702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703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704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943"/>
        <v>12</v>
      </c>
      <c r="CS628" s="13">
        <f t="shared" si="944"/>
        <v>52</v>
      </c>
      <c r="CT628" s="14">
        <f t="shared" si="945"/>
        <v>5</v>
      </c>
      <c r="CU628" s="14">
        <f t="shared" si="946"/>
        <v>1102012</v>
      </c>
      <c r="CV628" s="14" t="str">
        <f>INDEX($O$6:$O$36,CR628)&amp;"-"&amp;INDEX(属性投放!$AB$7:$AB$36,CX628)&amp;"-魂火-"&amp;CZ628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701</v>
      </c>
      <c r="CZ628" s="14">
        <f>INDEX(属性投放!$AM$7:$AM$58,CS628)</f>
        <v>4</v>
      </c>
      <c r="DA628" s="14">
        <f t="shared" si="942"/>
        <v>52</v>
      </c>
      <c r="DB628" s="14">
        <f>INDEX(属性投放!$AN$7:$AN$58,DA628)</f>
        <v>150</v>
      </c>
      <c r="DC628" s="14" t="s">
        <v>702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703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704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943"/>
        <v>13</v>
      </c>
      <c r="CS629" s="13">
        <f t="shared" si="944"/>
        <v>1</v>
      </c>
      <c r="CT629" s="14">
        <f t="shared" si="945"/>
        <v>2</v>
      </c>
      <c r="CU629" s="14">
        <f t="shared" si="946"/>
        <v>1102013</v>
      </c>
      <c r="CV629" s="14" t="str">
        <f>INDEX($O$6:$O$36,CR629)&amp;"-"&amp;INDEX(属性投放!$AB$7:$AB$36,CX629)&amp;"-魂火-"&amp;CZ629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701</v>
      </c>
      <c r="CZ629" s="14">
        <f>INDEX(属性投放!$AM$7:$AM$58,CS629)</f>
        <v>1</v>
      </c>
      <c r="DA629" s="14">
        <f t="shared" si="942"/>
        <v>1</v>
      </c>
      <c r="DB629" s="14">
        <f>INDEX(属性投放!$AN$7:$AN$58,DA629)</f>
        <v>5</v>
      </c>
      <c r="DC629" s="14" t="s">
        <v>702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703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704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943"/>
        <v>13</v>
      </c>
      <c r="CS630" s="13">
        <f t="shared" si="944"/>
        <v>2</v>
      </c>
      <c r="CT630" s="14">
        <f t="shared" si="945"/>
        <v>2</v>
      </c>
      <c r="CU630" s="14">
        <f t="shared" si="946"/>
        <v>1102013</v>
      </c>
      <c r="CV630" s="14" t="str">
        <f>INDEX($O$6:$O$36,CR630)&amp;"-"&amp;INDEX(属性投放!$AB$7:$AB$36,CX630)&amp;"-魂火-"&amp;CZ630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701</v>
      </c>
      <c r="CZ630" s="14">
        <f>INDEX(属性投放!$AM$7:$AM$58,CS630)</f>
        <v>1</v>
      </c>
      <c r="DA630" s="14">
        <f t="shared" si="942"/>
        <v>2</v>
      </c>
      <c r="DB630" s="14">
        <f>INDEX(属性投放!$AN$7:$AN$58,DA630)</f>
        <v>10</v>
      </c>
      <c r="DC630" s="14" t="s">
        <v>702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703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704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943"/>
        <v>13</v>
      </c>
      <c r="CS631" s="13">
        <f t="shared" si="944"/>
        <v>3</v>
      </c>
      <c r="CT631" s="14">
        <f t="shared" si="945"/>
        <v>2</v>
      </c>
      <c r="CU631" s="14">
        <f t="shared" si="946"/>
        <v>1102013</v>
      </c>
      <c r="CV631" s="14" t="str">
        <f>INDEX($O$6:$O$36,CR631)&amp;"-"&amp;INDEX(属性投放!$AB$7:$AB$36,CX631)&amp;"-魂火-"&amp;CZ631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701</v>
      </c>
      <c r="CZ631" s="14">
        <f>INDEX(属性投放!$AM$7:$AM$58,CS631)</f>
        <v>2</v>
      </c>
      <c r="DA631" s="14">
        <f t="shared" si="942"/>
        <v>3</v>
      </c>
      <c r="DB631" s="14">
        <f>INDEX(属性投放!$AN$7:$AN$58,DA631)</f>
        <v>15</v>
      </c>
      <c r="DC631" s="14" t="s">
        <v>702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703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704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943"/>
        <v>13</v>
      </c>
      <c r="CS632" s="13">
        <f t="shared" si="944"/>
        <v>4</v>
      </c>
      <c r="CT632" s="14">
        <f t="shared" si="945"/>
        <v>2</v>
      </c>
      <c r="CU632" s="14">
        <f t="shared" si="946"/>
        <v>1102013</v>
      </c>
      <c r="CV632" s="14" t="str">
        <f>INDEX($O$6:$O$36,CR632)&amp;"-"&amp;INDEX(属性投放!$AB$7:$AB$36,CX632)&amp;"-魂火-"&amp;CZ632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701</v>
      </c>
      <c r="CZ632" s="14">
        <f>INDEX(属性投放!$AM$7:$AM$58,CS632)</f>
        <v>1</v>
      </c>
      <c r="DA632" s="14">
        <f t="shared" si="942"/>
        <v>4</v>
      </c>
      <c r="DB632" s="14">
        <f>INDEX(属性投放!$AN$7:$AN$58,DA632)</f>
        <v>20</v>
      </c>
      <c r="DC632" s="14" t="s">
        <v>702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703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704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943"/>
        <v>13</v>
      </c>
      <c r="CS633" s="13">
        <f t="shared" si="944"/>
        <v>5</v>
      </c>
      <c r="CT633" s="14">
        <f t="shared" si="945"/>
        <v>2</v>
      </c>
      <c r="CU633" s="14">
        <f t="shared" si="946"/>
        <v>1102013</v>
      </c>
      <c r="CV633" s="14" t="str">
        <f>INDEX($O$6:$O$36,CR633)&amp;"-"&amp;INDEX(属性投放!$AB$7:$AB$36,CX633)&amp;"-魂火-"&amp;CZ633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701</v>
      </c>
      <c r="CZ633" s="14">
        <f>INDEX(属性投放!$AM$7:$AM$58,CS633)</f>
        <v>2</v>
      </c>
      <c r="DA633" s="14">
        <f t="shared" si="942"/>
        <v>5</v>
      </c>
      <c r="DB633" s="14">
        <f>INDEX(属性投放!$AN$7:$AN$58,DA633)</f>
        <v>25</v>
      </c>
      <c r="DC633" s="14" t="s">
        <v>702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703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704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943"/>
        <v>13</v>
      </c>
      <c r="CS634" s="13">
        <f t="shared" si="944"/>
        <v>6</v>
      </c>
      <c r="CT634" s="14">
        <f t="shared" si="945"/>
        <v>2</v>
      </c>
      <c r="CU634" s="14">
        <f t="shared" si="946"/>
        <v>1102013</v>
      </c>
      <c r="CV634" s="14" t="str">
        <f>INDEX($O$6:$O$36,CR634)&amp;"-"&amp;INDEX(属性投放!$AB$7:$AB$36,CX634)&amp;"-魂火-"&amp;CZ634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701</v>
      </c>
      <c r="CZ634" s="14">
        <f>INDEX(属性投放!$AM$7:$AM$58,CS634)</f>
        <v>1</v>
      </c>
      <c r="DA634" s="14">
        <f t="shared" si="942"/>
        <v>6</v>
      </c>
      <c r="DB634" s="14">
        <f>INDEX(属性投放!$AN$7:$AN$58,DA634)</f>
        <v>30</v>
      </c>
      <c r="DC634" s="14" t="s">
        <v>702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703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704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943"/>
        <v>13</v>
      </c>
      <c r="CS635" s="13">
        <f t="shared" si="944"/>
        <v>7</v>
      </c>
      <c r="CT635" s="14">
        <f t="shared" si="945"/>
        <v>2</v>
      </c>
      <c r="CU635" s="14">
        <f t="shared" si="946"/>
        <v>1102013</v>
      </c>
      <c r="CV635" s="14" t="str">
        <f>INDEX($O$6:$O$36,CR635)&amp;"-"&amp;INDEX(属性投放!$AB$7:$AB$36,CX635)&amp;"-魂火-"&amp;CZ635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701</v>
      </c>
      <c r="CZ635" s="14">
        <f>INDEX(属性投放!$AM$7:$AM$58,CS635)</f>
        <v>2</v>
      </c>
      <c r="DA635" s="14">
        <f t="shared" si="942"/>
        <v>7</v>
      </c>
      <c r="DB635" s="14">
        <f>INDEX(属性投放!$AN$7:$AN$58,DA635)</f>
        <v>35</v>
      </c>
      <c r="DC635" s="14" t="s">
        <v>702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703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704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943"/>
        <v>13</v>
      </c>
      <c r="CS636" s="13">
        <f t="shared" si="944"/>
        <v>8</v>
      </c>
      <c r="CT636" s="14">
        <f t="shared" si="945"/>
        <v>2</v>
      </c>
      <c r="CU636" s="14">
        <f t="shared" si="946"/>
        <v>1102013</v>
      </c>
      <c r="CV636" s="14" t="str">
        <f>INDEX($O$6:$O$36,CR636)&amp;"-"&amp;INDEX(属性投放!$AB$7:$AB$36,CX636)&amp;"-魂火-"&amp;CZ636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701</v>
      </c>
      <c r="CZ636" s="14">
        <f>INDEX(属性投放!$AM$7:$AM$58,CS636)</f>
        <v>1</v>
      </c>
      <c r="DA636" s="14">
        <f t="shared" si="942"/>
        <v>8</v>
      </c>
      <c r="DB636" s="14">
        <f>INDEX(属性投放!$AN$7:$AN$58,DA636)</f>
        <v>40</v>
      </c>
      <c r="DC636" s="14" t="s">
        <v>702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703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704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943"/>
        <v>13</v>
      </c>
      <c r="CS637" s="13">
        <f t="shared" si="944"/>
        <v>9</v>
      </c>
      <c r="CT637" s="14">
        <f t="shared" si="945"/>
        <v>2</v>
      </c>
      <c r="CU637" s="14">
        <f t="shared" si="946"/>
        <v>1102013</v>
      </c>
      <c r="CV637" s="14" t="str">
        <f>INDEX($O$6:$O$36,CR637)&amp;"-"&amp;INDEX(属性投放!$AB$7:$AB$36,CX637)&amp;"-魂火-"&amp;CZ637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701</v>
      </c>
      <c r="CZ637" s="14">
        <f>INDEX(属性投放!$AM$7:$AM$58,CS637)</f>
        <v>2</v>
      </c>
      <c r="DA637" s="14">
        <f t="shared" si="942"/>
        <v>9</v>
      </c>
      <c r="DB637" s="14">
        <f>INDEX(属性投放!$AN$7:$AN$58,DA637)</f>
        <v>42</v>
      </c>
      <c r="DC637" s="14" t="s">
        <v>702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703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704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943"/>
        <v>13</v>
      </c>
      <c r="CS638" s="13">
        <f t="shared" si="944"/>
        <v>10</v>
      </c>
      <c r="CT638" s="14">
        <f t="shared" si="945"/>
        <v>2</v>
      </c>
      <c r="CU638" s="14">
        <f t="shared" si="946"/>
        <v>1102013</v>
      </c>
      <c r="CV638" s="14" t="str">
        <f>INDEX($O$6:$O$36,CR638)&amp;"-"&amp;INDEX(属性投放!$AB$7:$AB$36,CX638)&amp;"-魂火-"&amp;CZ638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701</v>
      </c>
      <c r="CZ638" s="14">
        <f>INDEX(属性投放!$AM$7:$AM$58,CS638)</f>
        <v>1</v>
      </c>
      <c r="DA638" s="14">
        <f t="shared" si="942"/>
        <v>10</v>
      </c>
      <c r="DB638" s="14">
        <f>INDEX(属性投放!$AN$7:$AN$58,DA638)</f>
        <v>45</v>
      </c>
      <c r="DC638" s="14" t="s">
        <v>702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703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704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943"/>
        <v>13</v>
      </c>
      <c r="CS639" s="13">
        <f t="shared" si="944"/>
        <v>11</v>
      </c>
      <c r="CT639" s="14">
        <f t="shared" si="945"/>
        <v>2</v>
      </c>
      <c r="CU639" s="14">
        <f t="shared" si="946"/>
        <v>1102013</v>
      </c>
      <c r="CV639" s="14" t="str">
        <f>INDEX($O$6:$O$36,CR639)&amp;"-"&amp;INDEX(属性投放!$AB$7:$AB$36,CX639)&amp;"-魂火-"&amp;CZ639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701</v>
      </c>
      <c r="CZ639" s="14">
        <f>INDEX(属性投放!$AM$7:$AM$58,CS639)</f>
        <v>2</v>
      </c>
      <c r="DA639" s="14">
        <f t="shared" si="942"/>
        <v>11</v>
      </c>
      <c r="DB639" s="14">
        <f>INDEX(属性投放!$AN$7:$AN$58,DA639)</f>
        <v>47</v>
      </c>
      <c r="DC639" s="14" t="s">
        <v>702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703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704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943"/>
        <v>13</v>
      </c>
      <c r="CS640" s="13">
        <f t="shared" si="944"/>
        <v>12</v>
      </c>
      <c r="CT640" s="14">
        <f t="shared" si="945"/>
        <v>2</v>
      </c>
      <c r="CU640" s="14">
        <f t="shared" si="946"/>
        <v>1102013</v>
      </c>
      <c r="CV640" s="14" t="str">
        <f>INDEX($O$6:$O$36,CR640)&amp;"-"&amp;INDEX(属性投放!$AB$7:$AB$36,CX640)&amp;"-魂火-"&amp;CZ640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701</v>
      </c>
      <c r="CZ640" s="14">
        <f>INDEX(属性投放!$AM$7:$AM$58,CS640)</f>
        <v>1</v>
      </c>
      <c r="DA640" s="14">
        <f t="shared" si="942"/>
        <v>12</v>
      </c>
      <c r="DB640" s="14">
        <f>INDEX(属性投放!$AN$7:$AN$58,DA640)</f>
        <v>50</v>
      </c>
      <c r="DC640" s="14" t="s">
        <v>702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703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704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943"/>
        <v>13</v>
      </c>
      <c r="CS641" s="13">
        <f t="shared" si="944"/>
        <v>13</v>
      </c>
      <c r="CT641" s="14">
        <f t="shared" si="945"/>
        <v>2</v>
      </c>
      <c r="CU641" s="14">
        <f t="shared" si="946"/>
        <v>1102013</v>
      </c>
      <c r="CV641" s="14" t="str">
        <f>INDEX($O$6:$O$36,CR641)&amp;"-"&amp;INDEX(属性投放!$AB$7:$AB$36,CX641)&amp;"-魂火-"&amp;CZ641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701</v>
      </c>
      <c r="CZ641" s="14">
        <f>INDEX(属性投放!$AM$7:$AM$58,CS641)</f>
        <v>2</v>
      </c>
      <c r="DA641" s="14">
        <f t="shared" si="942"/>
        <v>13</v>
      </c>
      <c r="DB641" s="14">
        <f>INDEX(属性投放!$AN$7:$AN$58,DA641)</f>
        <v>52</v>
      </c>
      <c r="DC641" s="14" t="s">
        <v>702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703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704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943"/>
        <v>13</v>
      </c>
      <c r="CS642" s="13">
        <f t="shared" si="944"/>
        <v>14</v>
      </c>
      <c r="CT642" s="14">
        <f t="shared" si="945"/>
        <v>2</v>
      </c>
      <c r="CU642" s="14">
        <f t="shared" si="946"/>
        <v>1102013</v>
      </c>
      <c r="CV642" s="14" t="str">
        <f>INDEX($O$6:$O$36,CR642)&amp;"-"&amp;INDEX(属性投放!$AB$7:$AB$36,CX642)&amp;"-魂火-"&amp;CZ642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701</v>
      </c>
      <c r="CZ642" s="14">
        <f>INDEX(属性投放!$AM$7:$AM$58,CS642)</f>
        <v>1</v>
      </c>
      <c r="DA642" s="14">
        <f t="shared" si="942"/>
        <v>14</v>
      </c>
      <c r="DB642" s="14">
        <f>INDEX(属性投放!$AN$7:$AN$58,DA642)</f>
        <v>55</v>
      </c>
      <c r="DC642" s="14" t="s">
        <v>702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703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704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943"/>
        <v>13</v>
      </c>
      <c r="CS643" s="13">
        <f t="shared" si="944"/>
        <v>15</v>
      </c>
      <c r="CT643" s="14">
        <f t="shared" si="945"/>
        <v>2</v>
      </c>
      <c r="CU643" s="14">
        <f t="shared" si="946"/>
        <v>1102013</v>
      </c>
      <c r="CV643" s="14" t="str">
        <f>INDEX($O$6:$O$36,CR643)&amp;"-"&amp;INDEX(属性投放!$AB$7:$AB$36,CX643)&amp;"-魂火-"&amp;CZ643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701</v>
      </c>
      <c r="CZ643" s="14">
        <f>INDEX(属性投放!$AM$7:$AM$58,CS643)</f>
        <v>2</v>
      </c>
      <c r="DA643" s="14">
        <f t="shared" si="942"/>
        <v>15</v>
      </c>
      <c r="DB643" s="14">
        <f>INDEX(属性投放!$AN$7:$AN$58,DA643)</f>
        <v>57</v>
      </c>
      <c r="DC643" s="14" t="s">
        <v>702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703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704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943"/>
        <v>13</v>
      </c>
      <c r="CS644" s="13">
        <f t="shared" si="944"/>
        <v>16</v>
      </c>
      <c r="CT644" s="14">
        <f t="shared" si="945"/>
        <v>2</v>
      </c>
      <c r="CU644" s="14">
        <f t="shared" si="946"/>
        <v>1102013</v>
      </c>
      <c r="CV644" s="14" t="str">
        <f>INDEX($O$6:$O$36,CR644)&amp;"-"&amp;INDEX(属性投放!$AB$7:$AB$36,CX644)&amp;"-魂火-"&amp;CZ644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701</v>
      </c>
      <c r="CZ644" s="14">
        <f>INDEX(属性投放!$AM$7:$AM$58,CS644)</f>
        <v>1</v>
      </c>
      <c r="DA644" s="14">
        <f t="shared" si="942"/>
        <v>16</v>
      </c>
      <c r="DB644" s="14">
        <f>INDEX(属性投放!$AN$7:$AN$58,DA644)</f>
        <v>60</v>
      </c>
      <c r="DC644" s="14" t="s">
        <v>702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703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704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si="943"/>
        <v>13</v>
      </c>
      <c r="CS645" s="13">
        <f t="shared" si="944"/>
        <v>17</v>
      </c>
      <c r="CT645" s="14">
        <f t="shared" si="945"/>
        <v>2</v>
      </c>
      <c r="CU645" s="14">
        <f t="shared" si="946"/>
        <v>1102013</v>
      </c>
      <c r="CV645" s="14" t="str">
        <f>INDEX($O$6:$O$36,CR645)&amp;"-"&amp;INDEX(属性投放!$AB$7:$AB$36,CX645)&amp;"-魂火-"&amp;CZ645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701</v>
      </c>
      <c r="CZ645" s="14">
        <f>INDEX(属性投放!$AM$7:$AM$58,CS645)</f>
        <v>2</v>
      </c>
      <c r="DA645" s="14">
        <f t="shared" ref="DA645:DA708" si="947">CS645</f>
        <v>17</v>
      </c>
      <c r="DB645" s="14">
        <f>INDEX(属性投放!$AN$7:$AN$58,DA645)</f>
        <v>62</v>
      </c>
      <c r="DC645" s="14" t="s">
        <v>702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703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704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ref="CR646:CR709" si="948">MATCH(CQ646-1,$U$5:$U$36,1)</f>
        <v>13</v>
      </c>
      <c r="CS646" s="13">
        <f t="shared" ref="CS646:CS709" si="949">CQ646-(CR646-1)*52</f>
        <v>18</v>
      </c>
      <c r="CT646" s="14">
        <f t="shared" ref="CT646:CT709" si="950">INDEX($Q$6:$Q$36,CR646)</f>
        <v>2</v>
      </c>
      <c r="CU646" s="14">
        <f t="shared" ref="CU646:CU709" si="951">INDEX($N$6:$N$36,CR646)</f>
        <v>1102013</v>
      </c>
      <c r="CV646" s="14" t="str">
        <f>INDEX($O$6:$O$36,CR646)&amp;"-"&amp;INDEX(属性投放!$AB$7:$AB$36,CX646)&amp;"-魂火-"&amp;CZ646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701</v>
      </c>
      <c r="CZ646" s="14">
        <f>INDEX(属性投放!$AM$7:$AM$58,CS646)</f>
        <v>3</v>
      </c>
      <c r="DA646" s="14">
        <f t="shared" si="947"/>
        <v>18</v>
      </c>
      <c r="DB646" s="14">
        <f>INDEX(属性投放!$AN$7:$AN$58,DA646)</f>
        <v>65</v>
      </c>
      <c r="DC646" s="14" t="s">
        <v>702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703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704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948"/>
        <v>13</v>
      </c>
      <c r="CS647" s="13">
        <f t="shared" si="949"/>
        <v>19</v>
      </c>
      <c r="CT647" s="14">
        <f t="shared" si="950"/>
        <v>2</v>
      </c>
      <c r="CU647" s="14">
        <f t="shared" si="951"/>
        <v>1102013</v>
      </c>
      <c r="CV647" s="14" t="str">
        <f>INDEX($O$6:$O$36,CR647)&amp;"-"&amp;INDEX(属性投放!$AB$7:$AB$36,CX647)&amp;"-魂火-"&amp;CZ647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701</v>
      </c>
      <c r="CZ647" s="14">
        <f>INDEX(属性投放!$AM$7:$AM$58,CS647)</f>
        <v>1</v>
      </c>
      <c r="DA647" s="14">
        <f t="shared" si="947"/>
        <v>19</v>
      </c>
      <c r="DB647" s="14">
        <f>INDEX(属性投放!$AN$7:$AN$58,DA647)</f>
        <v>67</v>
      </c>
      <c r="DC647" s="14" t="s">
        <v>702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703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704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948"/>
        <v>13</v>
      </c>
      <c r="CS648" s="13">
        <f t="shared" si="949"/>
        <v>20</v>
      </c>
      <c r="CT648" s="14">
        <f t="shared" si="950"/>
        <v>2</v>
      </c>
      <c r="CU648" s="14">
        <f t="shared" si="951"/>
        <v>1102013</v>
      </c>
      <c r="CV648" s="14" t="str">
        <f>INDEX($O$6:$O$36,CR648)&amp;"-"&amp;INDEX(属性投放!$AB$7:$AB$36,CX648)&amp;"-魂火-"&amp;CZ648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701</v>
      </c>
      <c r="CZ648" s="14">
        <f>INDEX(属性投放!$AM$7:$AM$58,CS648)</f>
        <v>2</v>
      </c>
      <c r="DA648" s="14">
        <f t="shared" si="947"/>
        <v>20</v>
      </c>
      <c r="DB648" s="14">
        <f>INDEX(属性投放!$AN$7:$AN$58,DA648)</f>
        <v>70</v>
      </c>
      <c r="DC648" s="14" t="s">
        <v>702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703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704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948"/>
        <v>13</v>
      </c>
      <c r="CS649" s="13">
        <f t="shared" si="949"/>
        <v>21</v>
      </c>
      <c r="CT649" s="14">
        <f t="shared" si="950"/>
        <v>2</v>
      </c>
      <c r="CU649" s="14">
        <f t="shared" si="951"/>
        <v>1102013</v>
      </c>
      <c r="CV649" s="14" t="str">
        <f>INDEX($O$6:$O$36,CR649)&amp;"-"&amp;INDEX(属性投放!$AB$7:$AB$36,CX649)&amp;"-魂火-"&amp;CZ649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701</v>
      </c>
      <c r="CZ649" s="14">
        <f>INDEX(属性投放!$AM$7:$AM$58,CS649)</f>
        <v>3</v>
      </c>
      <c r="DA649" s="14">
        <f t="shared" si="947"/>
        <v>21</v>
      </c>
      <c r="DB649" s="14">
        <f>INDEX(属性投放!$AN$7:$AN$58,DA649)</f>
        <v>72</v>
      </c>
      <c r="DC649" s="14" t="s">
        <v>702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703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704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948"/>
        <v>13</v>
      </c>
      <c r="CS650" s="13">
        <f t="shared" si="949"/>
        <v>22</v>
      </c>
      <c r="CT650" s="14">
        <f t="shared" si="950"/>
        <v>2</v>
      </c>
      <c r="CU650" s="14">
        <f t="shared" si="951"/>
        <v>1102013</v>
      </c>
      <c r="CV650" s="14" t="str">
        <f>INDEX($O$6:$O$36,CR650)&amp;"-"&amp;INDEX(属性投放!$AB$7:$AB$36,CX650)&amp;"-魂火-"&amp;CZ650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701</v>
      </c>
      <c r="CZ650" s="14">
        <f>INDEX(属性投放!$AM$7:$AM$58,CS650)</f>
        <v>1</v>
      </c>
      <c r="DA650" s="14">
        <f t="shared" si="947"/>
        <v>22</v>
      </c>
      <c r="DB650" s="14">
        <f>INDEX(属性投放!$AN$7:$AN$58,DA650)</f>
        <v>75</v>
      </c>
      <c r="DC650" s="14" t="s">
        <v>702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703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704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948"/>
        <v>13</v>
      </c>
      <c r="CS651" s="13">
        <f t="shared" si="949"/>
        <v>23</v>
      </c>
      <c r="CT651" s="14">
        <f t="shared" si="950"/>
        <v>2</v>
      </c>
      <c r="CU651" s="14">
        <f t="shared" si="951"/>
        <v>1102013</v>
      </c>
      <c r="CV651" s="14" t="str">
        <f>INDEX($O$6:$O$36,CR651)&amp;"-"&amp;INDEX(属性投放!$AB$7:$AB$36,CX651)&amp;"-魂火-"&amp;CZ651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701</v>
      </c>
      <c r="CZ651" s="14">
        <f>INDEX(属性投放!$AM$7:$AM$58,CS651)</f>
        <v>2</v>
      </c>
      <c r="DA651" s="14">
        <f t="shared" si="947"/>
        <v>23</v>
      </c>
      <c r="DB651" s="14">
        <f>INDEX(属性投放!$AN$7:$AN$58,DA651)</f>
        <v>77</v>
      </c>
      <c r="DC651" s="14" t="s">
        <v>702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703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704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948"/>
        <v>13</v>
      </c>
      <c r="CS652" s="13">
        <f t="shared" si="949"/>
        <v>24</v>
      </c>
      <c r="CT652" s="14">
        <f t="shared" si="950"/>
        <v>2</v>
      </c>
      <c r="CU652" s="14">
        <f t="shared" si="951"/>
        <v>1102013</v>
      </c>
      <c r="CV652" s="14" t="str">
        <f>INDEX($O$6:$O$36,CR652)&amp;"-"&amp;INDEX(属性投放!$AB$7:$AB$36,CX652)&amp;"-魂火-"&amp;CZ652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701</v>
      </c>
      <c r="CZ652" s="14">
        <f>INDEX(属性投放!$AM$7:$AM$58,CS652)</f>
        <v>3</v>
      </c>
      <c r="DA652" s="14">
        <f t="shared" si="947"/>
        <v>24</v>
      </c>
      <c r="DB652" s="14">
        <f>INDEX(属性投放!$AN$7:$AN$58,DA652)</f>
        <v>80</v>
      </c>
      <c r="DC652" s="14" t="s">
        <v>702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703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704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948"/>
        <v>13</v>
      </c>
      <c r="CS653" s="13">
        <f t="shared" si="949"/>
        <v>25</v>
      </c>
      <c r="CT653" s="14">
        <f t="shared" si="950"/>
        <v>2</v>
      </c>
      <c r="CU653" s="14">
        <f t="shared" si="951"/>
        <v>1102013</v>
      </c>
      <c r="CV653" s="14" t="str">
        <f>INDEX($O$6:$O$36,CR653)&amp;"-"&amp;INDEX(属性投放!$AB$7:$AB$36,CX653)&amp;"-魂火-"&amp;CZ653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701</v>
      </c>
      <c r="CZ653" s="14">
        <f>INDEX(属性投放!$AM$7:$AM$58,CS653)</f>
        <v>1</v>
      </c>
      <c r="DA653" s="14">
        <f t="shared" si="947"/>
        <v>25</v>
      </c>
      <c r="DB653" s="14">
        <f>INDEX(属性投放!$AN$7:$AN$58,DA653)</f>
        <v>82</v>
      </c>
      <c r="DC653" s="14" t="s">
        <v>702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703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704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948"/>
        <v>13</v>
      </c>
      <c r="CS654" s="13">
        <f t="shared" si="949"/>
        <v>26</v>
      </c>
      <c r="CT654" s="14">
        <f t="shared" si="950"/>
        <v>2</v>
      </c>
      <c r="CU654" s="14">
        <f t="shared" si="951"/>
        <v>1102013</v>
      </c>
      <c r="CV654" s="14" t="str">
        <f>INDEX($O$6:$O$36,CR654)&amp;"-"&amp;INDEX(属性投放!$AB$7:$AB$36,CX654)&amp;"-魂火-"&amp;CZ654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701</v>
      </c>
      <c r="CZ654" s="14">
        <f>INDEX(属性投放!$AM$7:$AM$58,CS654)</f>
        <v>2</v>
      </c>
      <c r="DA654" s="14">
        <f t="shared" si="947"/>
        <v>26</v>
      </c>
      <c r="DB654" s="14">
        <f>INDEX(属性投放!$AN$7:$AN$58,DA654)</f>
        <v>85</v>
      </c>
      <c r="DC654" s="14" t="s">
        <v>702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703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704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948"/>
        <v>13</v>
      </c>
      <c r="CS655" s="13">
        <f t="shared" si="949"/>
        <v>27</v>
      </c>
      <c r="CT655" s="14">
        <f t="shared" si="950"/>
        <v>2</v>
      </c>
      <c r="CU655" s="14">
        <f t="shared" si="951"/>
        <v>1102013</v>
      </c>
      <c r="CV655" s="14" t="str">
        <f>INDEX($O$6:$O$36,CR655)&amp;"-"&amp;INDEX(属性投放!$AB$7:$AB$36,CX655)&amp;"-魂火-"&amp;CZ655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701</v>
      </c>
      <c r="CZ655" s="14">
        <f>INDEX(属性投放!$AM$7:$AM$58,CS655)</f>
        <v>3</v>
      </c>
      <c r="DA655" s="14">
        <f t="shared" si="947"/>
        <v>27</v>
      </c>
      <c r="DB655" s="14">
        <f>INDEX(属性投放!$AN$7:$AN$58,DA655)</f>
        <v>87</v>
      </c>
      <c r="DC655" s="14" t="s">
        <v>702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703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704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948"/>
        <v>13</v>
      </c>
      <c r="CS656" s="13">
        <f t="shared" si="949"/>
        <v>28</v>
      </c>
      <c r="CT656" s="14">
        <f t="shared" si="950"/>
        <v>2</v>
      </c>
      <c r="CU656" s="14">
        <f t="shared" si="951"/>
        <v>1102013</v>
      </c>
      <c r="CV656" s="14" t="str">
        <f>INDEX($O$6:$O$36,CR656)&amp;"-"&amp;INDEX(属性投放!$AB$7:$AB$36,CX656)&amp;"-魂火-"&amp;CZ656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701</v>
      </c>
      <c r="CZ656" s="14">
        <f>INDEX(属性投放!$AM$7:$AM$58,CS656)</f>
        <v>1</v>
      </c>
      <c r="DA656" s="14">
        <f t="shared" si="947"/>
        <v>28</v>
      </c>
      <c r="DB656" s="14">
        <f>INDEX(属性投放!$AN$7:$AN$58,DA656)</f>
        <v>90</v>
      </c>
      <c r="DC656" s="14" t="s">
        <v>702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703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704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948"/>
        <v>13</v>
      </c>
      <c r="CS657" s="13">
        <f t="shared" si="949"/>
        <v>29</v>
      </c>
      <c r="CT657" s="14">
        <f t="shared" si="950"/>
        <v>2</v>
      </c>
      <c r="CU657" s="14">
        <f t="shared" si="951"/>
        <v>1102013</v>
      </c>
      <c r="CV657" s="14" t="str">
        <f>INDEX($O$6:$O$36,CR657)&amp;"-"&amp;INDEX(属性投放!$AB$7:$AB$36,CX657)&amp;"-魂火-"&amp;CZ657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701</v>
      </c>
      <c r="CZ657" s="14">
        <f>INDEX(属性投放!$AM$7:$AM$58,CS657)</f>
        <v>2</v>
      </c>
      <c r="DA657" s="14">
        <f t="shared" si="947"/>
        <v>29</v>
      </c>
      <c r="DB657" s="14">
        <f>INDEX(属性投放!$AN$7:$AN$58,DA657)</f>
        <v>92</v>
      </c>
      <c r="DC657" s="14" t="s">
        <v>702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703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704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948"/>
        <v>13</v>
      </c>
      <c r="CS658" s="13">
        <f t="shared" si="949"/>
        <v>30</v>
      </c>
      <c r="CT658" s="14">
        <f t="shared" si="950"/>
        <v>2</v>
      </c>
      <c r="CU658" s="14">
        <f t="shared" si="951"/>
        <v>1102013</v>
      </c>
      <c r="CV658" s="14" t="str">
        <f>INDEX($O$6:$O$36,CR658)&amp;"-"&amp;INDEX(属性投放!$AB$7:$AB$36,CX658)&amp;"-魂火-"&amp;CZ658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701</v>
      </c>
      <c r="CZ658" s="14">
        <f>INDEX(属性投放!$AM$7:$AM$58,CS658)</f>
        <v>3</v>
      </c>
      <c r="DA658" s="14">
        <f t="shared" si="947"/>
        <v>30</v>
      </c>
      <c r="DB658" s="14">
        <f>INDEX(属性投放!$AN$7:$AN$58,DA658)</f>
        <v>95</v>
      </c>
      <c r="DC658" s="14" t="s">
        <v>702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703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704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948"/>
        <v>13</v>
      </c>
      <c r="CS659" s="13">
        <f t="shared" si="949"/>
        <v>31</v>
      </c>
      <c r="CT659" s="14">
        <f t="shared" si="950"/>
        <v>2</v>
      </c>
      <c r="CU659" s="14">
        <f t="shared" si="951"/>
        <v>1102013</v>
      </c>
      <c r="CV659" s="14" t="str">
        <f>INDEX($O$6:$O$36,CR659)&amp;"-"&amp;INDEX(属性投放!$AB$7:$AB$36,CX659)&amp;"-魂火-"&amp;CZ659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701</v>
      </c>
      <c r="CZ659" s="14">
        <f>INDEX(属性投放!$AM$7:$AM$58,CS659)</f>
        <v>1</v>
      </c>
      <c r="DA659" s="14">
        <f t="shared" si="947"/>
        <v>31</v>
      </c>
      <c r="DB659" s="14">
        <f>INDEX(属性投放!$AN$7:$AN$58,DA659)</f>
        <v>97</v>
      </c>
      <c r="DC659" s="14" t="s">
        <v>702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703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704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948"/>
        <v>13</v>
      </c>
      <c r="CS660" s="13">
        <f t="shared" si="949"/>
        <v>32</v>
      </c>
      <c r="CT660" s="14">
        <f t="shared" si="950"/>
        <v>2</v>
      </c>
      <c r="CU660" s="14">
        <f t="shared" si="951"/>
        <v>1102013</v>
      </c>
      <c r="CV660" s="14" t="str">
        <f>INDEX($O$6:$O$36,CR660)&amp;"-"&amp;INDEX(属性投放!$AB$7:$AB$36,CX660)&amp;"-魂火-"&amp;CZ660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701</v>
      </c>
      <c r="CZ660" s="14">
        <f>INDEX(属性投放!$AM$7:$AM$58,CS660)</f>
        <v>2</v>
      </c>
      <c r="DA660" s="14">
        <f t="shared" si="947"/>
        <v>32</v>
      </c>
      <c r="DB660" s="14">
        <f>INDEX(属性投放!$AN$7:$AN$58,DA660)</f>
        <v>100</v>
      </c>
      <c r="DC660" s="14" t="s">
        <v>702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703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704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948"/>
        <v>13</v>
      </c>
      <c r="CS661" s="13">
        <f t="shared" si="949"/>
        <v>33</v>
      </c>
      <c r="CT661" s="14">
        <f t="shared" si="950"/>
        <v>2</v>
      </c>
      <c r="CU661" s="14">
        <f t="shared" si="951"/>
        <v>1102013</v>
      </c>
      <c r="CV661" s="14" t="str">
        <f>INDEX($O$6:$O$36,CR661)&amp;"-"&amp;INDEX(属性投放!$AB$7:$AB$36,CX661)&amp;"-魂火-"&amp;CZ661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701</v>
      </c>
      <c r="CZ661" s="14">
        <f>INDEX(属性投放!$AM$7:$AM$58,CS661)</f>
        <v>3</v>
      </c>
      <c r="DA661" s="14">
        <f t="shared" si="947"/>
        <v>33</v>
      </c>
      <c r="DB661" s="14">
        <f>INDEX(属性投放!$AN$7:$AN$58,DA661)</f>
        <v>102</v>
      </c>
      <c r="DC661" s="14" t="s">
        <v>702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703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704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948"/>
        <v>13</v>
      </c>
      <c r="CS662" s="13">
        <f t="shared" si="949"/>
        <v>34</v>
      </c>
      <c r="CT662" s="14">
        <f t="shared" si="950"/>
        <v>2</v>
      </c>
      <c r="CU662" s="14">
        <f t="shared" si="951"/>
        <v>1102013</v>
      </c>
      <c r="CV662" s="14" t="str">
        <f>INDEX($O$6:$O$36,CR662)&amp;"-"&amp;INDEX(属性投放!$AB$7:$AB$36,CX662)&amp;"-魂火-"&amp;CZ662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701</v>
      </c>
      <c r="CZ662" s="14">
        <f>INDEX(属性投放!$AM$7:$AM$58,CS662)</f>
        <v>1</v>
      </c>
      <c r="DA662" s="14">
        <f t="shared" si="947"/>
        <v>34</v>
      </c>
      <c r="DB662" s="14">
        <f>INDEX(属性投放!$AN$7:$AN$58,DA662)</f>
        <v>105</v>
      </c>
      <c r="DC662" s="14" t="s">
        <v>702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703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704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948"/>
        <v>13</v>
      </c>
      <c r="CS663" s="13">
        <f t="shared" si="949"/>
        <v>35</v>
      </c>
      <c r="CT663" s="14">
        <f t="shared" si="950"/>
        <v>2</v>
      </c>
      <c r="CU663" s="14">
        <f t="shared" si="951"/>
        <v>1102013</v>
      </c>
      <c r="CV663" s="14" t="str">
        <f>INDEX($O$6:$O$36,CR663)&amp;"-"&amp;INDEX(属性投放!$AB$7:$AB$36,CX663)&amp;"-魂火-"&amp;CZ663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701</v>
      </c>
      <c r="CZ663" s="14">
        <f>INDEX(属性投放!$AM$7:$AM$58,CS663)</f>
        <v>2</v>
      </c>
      <c r="DA663" s="14">
        <f t="shared" si="947"/>
        <v>35</v>
      </c>
      <c r="DB663" s="14">
        <f>INDEX(属性投放!$AN$7:$AN$58,DA663)</f>
        <v>107</v>
      </c>
      <c r="DC663" s="14" t="s">
        <v>702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703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704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948"/>
        <v>13</v>
      </c>
      <c r="CS664" s="13">
        <f t="shared" si="949"/>
        <v>36</v>
      </c>
      <c r="CT664" s="14">
        <f t="shared" si="950"/>
        <v>2</v>
      </c>
      <c r="CU664" s="14">
        <f t="shared" si="951"/>
        <v>1102013</v>
      </c>
      <c r="CV664" s="14" t="str">
        <f>INDEX($O$6:$O$36,CR664)&amp;"-"&amp;INDEX(属性投放!$AB$7:$AB$36,CX664)&amp;"-魂火-"&amp;CZ664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701</v>
      </c>
      <c r="CZ664" s="14">
        <f>INDEX(属性投放!$AM$7:$AM$58,CS664)</f>
        <v>3</v>
      </c>
      <c r="DA664" s="14">
        <f t="shared" si="947"/>
        <v>36</v>
      </c>
      <c r="DB664" s="14">
        <f>INDEX(属性投放!$AN$7:$AN$58,DA664)</f>
        <v>110</v>
      </c>
      <c r="DC664" s="14" t="s">
        <v>702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703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704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948"/>
        <v>13</v>
      </c>
      <c r="CS665" s="13">
        <f t="shared" si="949"/>
        <v>37</v>
      </c>
      <c r="CT665" s="14">
        <f t="shared" si="950"/>
        <v>2</v>
      </c>
      <c r="CU665" s="14">
        <f t="shared" si="951"/>
        <v>1102013</v>
      </c>
      <c r="CV665" s="14" t="str">
        <f>INDEX($O$6:$O$36,CR665)&amp;"-"&amp;INDEX(属性投放!$AB$7:$AB$36,CX665)&amp;"-魂火-"&amp;CZ665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701</v>
      </c>
      <c r="CZ665" s="14">
        <f>INDEX(属性投放!$AM$7:$AM$58,CS665)</f>
        <v>1</v>
      </c>
      <c r="DA665" s="14">
        <f t="shared" si="947"/>
        <v>37</v>
      </c>
      <c r="DB665" s="14">
        <f>INDEX(属性投放!$AN$7:$AN$58,DA665)</f>
        <v>112</v>
      </c>
      <c r="DC665" s="14" t="s">
        <v>702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703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704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948"/>
        <v>13</v>
      </c>
      <c r="CS666" s="13">
        <f t="shared" si="949"/>
        <v>38</v>
      </c>
      <c r="CT666" s="14">
        <f t="shared" si="950"/>
        <v>2</v>
      </c>
      <c r="CU666" s="14">
        <f t="shared" si="951"/>
        <v>1102013</v>
      </c>
      <c r="CV666" s="14" t="str">
        <f>INDEX($O$6:$O$36,CR666)&amp;"-"&amp;INDEX(属性投放!$AB$7:$AB$36,CX666)&amp;"-魂火-"&amp;CZ666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701</v>
      </c>
      <c r="CZ666" s="14">
        <f>INDEX(属性投放!$AM$7:$AM$58,CS666)</f>
        <v>2</v>
      </c>
      <c r="DA666" s="14">
        <f t="shared" si="947"/>
        <v>38</v>
      </c>
      <c r="DB666" s="14">
        <f>INDEX(属性投放!$AN$7:$AN$58,DA666)</f>
        <v>115</v>
      </c>
      <c r="DC666" s="14" t="s">
        <v>702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703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704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948"/>
        <v>13</v>
      </c>
      <c r="CS667" s="13">
        <f t="shared" si="949"/>
        <v>39</v>
      </c>
      <c r="CT667" s="14">
        <f t="shared" si="950"/>
        <v>2</v>
      </c>
      <c r="CU667" s="14">
        <f t="shared" si="951"/>
        <v>1102013</v>
      </c>
      <c r="CV667" s="14" t="str">
        <f>INDEX($O$6:$O$36,CR667)&amp;"-"&amp;INDEX(属性投放!$AB$7:$AB$36,CX667)&amp;"-魂火-"&amp;CZ667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701</v>
      </c>
      <c r="CZ667" s="14">
        <f>INDEX(属性投放!$AM$7:$AM$58,CS667)</f>
        <v>3</v>
      </c>
      <c r="DA667" s="14">
        <f t="shared" si="947"/>
        <v>39</v>
      </c>
      <c r="DB667" s="14">
        <f>INDEX(属性投放!$AN$7:$AN$58,DA667)</f>
        <v>117</v>
      </c>
      <c r="DC667" s="14" t="s">
        <v>702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703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704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948"/>
        <v>13</v>
      </c>
      <c r="CS668" s="13">
        <f t="shared" si="949"/>
        <v>40</v>
      </c>
      <c r="CT668" s="14">
        <f t="shared" si="950"/>
        <v>2</v>
      </c>
      <c r="CU668" s="14">
        <f t="shared" si="951"/>
        <v>1102013</v>
      </c>
      <c r="CV668" s="14" t="str">
        <f>INDEX($O$6:$O$36,CR668)&amp;"-"&amp;INDEX(属性投放!$AB$7:$AB$36,CX668)&amp;"-魂火-"&amp;CZ668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701</v>
      </c>
      <c r="CZ668" s="14">
        <f>INDEX(属性投放!$AM$7:$AM$58,CS668)</f>
        <v>1</v>
      </c>
      <c r="DA668" s="14">
        <f t="shared" si="947"/>
        <v>40</v>
      </c>
      <c r="DB668" s="14">
        <f>INDEX(属性投放!$AN$7:$AN$58,DA668)</f>
        <v>120</v>
      </c>
      <c r="DC668" s="14" t="s">
        <v>702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703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704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948"/>
        <v>13</v>
      </c>
      <c r="CS669" s="13">
        <f t="shared" si="949"/>
        <v>41</v>
      </c>
      <c r="CT669" s="14">
        <f t="shared" si="950"/>
        <v>2</v>
      </c>
      <c r="CU669" s="14">
        <f t="shared" si="951"/>
        <v>1102013</v>
      </c>
      <c r="CV669" s="14" t="str">
        <f>INDEX($O$6:$O$36,CR669)&amp;"-"&amp;INDEX(属性投放!$AB$7:$AB$36,CX669)&amp;"-魂火-"&amp;CZ669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701</v>
      </c>
      <c r="CZ669" s="14">
        <f>INDEX(属性投放!$AM$7:$AM$58,CS669)</f>
        <v>2</v>
      </c>
      <c r="DA669" s="14">
        <f t="shared" si="947"/>
        <v>41</v>
      </c>
      <c r="DB669" s="14">
        <f>INDEX(属性投放!$AN$7:$AN$58,DA669)</f>
        <v>122</v>
      </c>
      <c r="DC669" s="14" t="s">
        <v>702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703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704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948"/>
        <v>13</v>
      </c>
      <c r="CS670" s="13">
        <f t="shared" si="949"/>
        <v>42</v>
      </c>
      <c r="CT670" s="14">
        <f t="shared" si="950"/>
        <v>2</v>
      </c>
      <c r="CU670" s="14">
        <f t="shared" si="951"/>
        <v>1102013</v>
      </c>
      <c r="CV670" s="14" t="str">
        <f>INDEX($O$6:$O$36,CR670)&amp;"-"&amp;INDEX(属性投放!$AB$7:$AB$36,CX670)&amp;"-魂火-"&amp;CZ670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701</v>
      </c>
      <c r="CZ670" s="14">
        <f>INDEX(属性投放!$AM$7:$AM$58,CS670)</f>
        <v>3</v>
      </c>
      <c r="DA670" s="14">
        <f t="shared" si="947"/>
        <v>42</v>
      </c>
      <c r="DB670" s="14">
        <f>INDEX(属性投放!$AN$7:$AN$58,DA670)</f>
        <v>125</v>
      </c>
      <c r="DC670" s="14" t="s">
        <v>702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703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704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948"/>
        <v>13</v>
      </c>
      <c r="CS671" s="13">
        <f t="shared" si="949"/>
        <v>43</v>
      </c>
      <c r="CT671" s="14">
        <f t="shared" si="950"/>
        <v>2</v>
      </c>
      <c r="CU671" s="14">
        <f t="shared" si="951"/>
        <v>1102013</v>
      </c>
      <c r="CV671" s="14" t="str">
        <f>INDEX($O$6:$O$36,CR671)&amp;"-"&amp;INDEX(属性投放!$AB$7:$AB$36,CX671)&amp;"-魂火-"&amp;CZ671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701</v>
      </c>
      <c r="CZ671" s="14">
        <f>INDEX(属性投放!$AM$7:$AM$58,CS671)</f>
        <v>1</v>
      </c>
      <c r="DA671" s="14">
        <f t="shared" si="947"/>
        <v>43</v>
      </c>
      <c r="DB671" s="14">
        <f>INDEX(属性投放!$AN$7:$AN$58,DA671)</f>
        <v>127</v>
      </c>
      <c r="DC671" s="14" t="s">
        <v>702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703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704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948"/>
        <v>13</v>
      </c>
      <c r="CS672" s="13">
        <f t="shared" si="949"/>
        <v>44</v>
      </c>
      <c r="CT672" s="14">
        <f t="shared" si="950"/>
        <v>2</v>
      </c>
      <c r="CU672" s="14">
        <f t="shared" si="951"/>
        <v>1102013</v>
      </c>
      <c r="CV672" s="14" t="str">
        <f>INDEX($O$6:$O$36,CR672)&amp;"-"&amp;INDEX(属性投放!$AB$7:$AB$36,CX672)&amp;"-魂火-"&amp;CZ672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701</v>
      </c>
      <c r="CZ672" s="14">
        <f>INDEX(属性投放!$AM$7:$AM$58,CS672)</f>
        <v>2</v>
      </c>
      <c r="DA672" s="14">
        <f t="shared" si="947"/>
        <v>44</v>
      </c>
      <c r="DB672" s="14">
        <f>INDEX(属性投放!$AN$7:$AN$58,DA672)</f>
        <v>130</v>
      </c>
      <c r="DC672" s="14" t="s">
        <v>702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703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704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948"/>
        <v>13</v>
      </c>
      <c r="CS673" s="13">
        <f t="shared" si="949"/>
        <v>45</v>
      </c>
      <c r="CT673" s="14">
        <f t="shared" si="950"/>
        <v>2</v>
      </c>
      <c r="CU673" s="14">
        <f t="shared" si="951"/>
        <v>1102013</v>
      </c>
      <c r="CV673" s="14" t="str">
        <f>INDEX($O$6:$O$36,CR673)&amp;"-"&amp;INDEX(属性投放!$AB$7:$AB$36,CX673)&amp;"-魂火-"&amp;CZ673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701</v>
      </c>
      <c r="CZ673" s="14">
        <f>INDEX(属性投放!$AM$7:$AM$58,CS673)</f>
        <v>3</v>
      </c>
      <c r="DA673" s="14">
        <f t="shared" si="947"/>
        <v>45</v>
      </c>
      <c r="DB673" s="14">
        <f>INDEX(属性投放!$AN$7:$AN$58,DA673)</f>
        <v>132</v>
      </c>
      <c r="DC673" s="14" t="s">
        <v>702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703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704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948"/>
        <v>13</v>
      </c>
      <c r="CS674" s="13">
        <f t="shared" si="949"/>
        <v>46</v>
      </c>
      <c r="CT674" s="14">
        <f t="shared" si="950"/>
        <v>2</v>
      </c>
      <c r="CU674" s="14">
        <f t="shared" si="951"/>
        <v>1102013</v>
      </c>
      <c r="CV674" s="14" t="str">
        <f>INDEX($O$6:$O$36,CR674)&amp;"-"&amp;INDEX(属性投放!$AB$7:$AB$36,CX674)&amp;"-魂火-"&amp;CZ674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701</v>
      </c>
      <c r="CZ674" s="14">
        <f>INDEX(属性投放!$AM$7:$AM$58,CS674)</f>
        <v>1</v>
      </c>
      <c r="DA674" s="14">
        <f t="shared" si="947"/>
        <v>46</v>
      </c>
      <c r="DB674" s="14">
        <f>INDEX(属性投放!$AN$7:$AN$58,DA674)</f>
        <v>135</v>
      </c>
      <c r="DC674" s="14" t="s">
        <v>702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703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704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948"/>
        <v>13</v>
      </c>
      <c r="CS675" s="13">
        <f t="shared" si="949"/>
        <v>47</v>
      </c>
      <c r="CT675" s="14">
        <f t="shared" si="950"/>
        <v>2</v>
      </c>
      <c r="CU675" s="14">
        <f t="shared" si="951"/>
        <v>1102013</v>
      </c>
      <c r="CV675" s="14" t="str">
        <f>INDEX($O$6:$O$36,CR675)&amp;"-"&amp;INDEX(属性投放!$AB$7:$AB$36,CX675)&amp;"-魂火-"&amp;CZ675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701</v>
      </c>
      <c r="CZ675" s="14">
        <f>INDEX(属性投放!$AM$7:$AM$58,CS675)</f>
        <v>2</v>
      </c>
      <c r="DA675" s="14">
        <f t="shared" si="947"/>
        <v>47</v>
      </c>
      <c r="DB675" s="14">
        <f>INDEX(属性投放!$AN$7:$AN$58,DA675)</f>
        <v>137</v>
      </c>
      <c r="DC675" s="14" t="s">
        <v>702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703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704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948"/>
        <v>13</v>
      </c>
      <c r="CS676" s="13">
        <f t="shared" si="949"/>
        <v>48</v>
      </c>
      <c r="CT676" s="14">
        <f t="shared" si="950"/>
        <v>2</v>
      </c>
      <c r="CU676" s="14">
        <f t="shared" si="951"/>
        <v>1102013</v>
      </c>
      <c r="CV676" s="14" t="str">
        <f>INDEX($O$6:$O$36,CR676)&amp;"-"&amp;INDEX(属性投放!$AB$7:$AB$36,CX676)&amp;"-魂火-"&amp;CZ676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701</v>
      </c>
      <c r="CZ676" s="14">
        <f>INDEX(属性投放!$AM$7:$AM$58,CS676)</f>
        <v>3</v>
      </c>
      <c r="DA676" s="14">
        <f t="shared" si="947"/>
        <v>48</v>
      </c>
      <c r="DB676" s="14">
        <f>INDEX(属性投放!$AN$7:$AN$58,DA676)</f>
        <v>140</v>
      </c>
      <c r="DC676" s="14" t="s">
        <v>702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703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704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948"/>
        <v>13</v>
      </c>
      <c r="CS677" s="13">
        <f t="shared" si="949"/>
        <v>49</v>
      </c>
      <c r="CT677" s="14">
        <f t="shared" si="950"/>
        <v>2</v>
      </c>
      <c r="CU677" s="14">
        <f t="shared" si="951"/>
        <v>1102013</v>
      </c>
      <c r="CV677" s="14" t="str">
        <f>INDEX($O$6:$O$36,CR677)&amp;"-"&amp;INDEX(属性投放!$AB$7:$AB$36,CX677)&amp;"-魂火-"&amp;CZ677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701</v>
      </c>
      <c r="CZ677" s="14">
        <f>INDEX(属性投放!$AM$7:$AM$58,CS677)</f>
        <v>1</v>
      </c>
      <c r="DA677" s="14">
        <f t="shared" si="947"/>
        <v>49</v>
      </c>
      <c r="DB677" s="14">
        <f>INDEX(属性投放!$AN$7:$AN$58,DA677)</f>
        <v>142</v>
      </c>
      <c r="DC677" s="14" t="s">
        <v>702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703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704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948"/>
        <v>13</v>
      </c>
      <c r="CS678" s="13">
        <f t="shared" si="949"/>
        <v>50</v>
      </c>
      <c r="CT678" s="14">
        <f t="shared" si="950"/>
        <v>2</v>
      </c>
      <c r="CU678" s="14">
        <f t="shared" si="951"/>
        <v>1102013</v>
      </c>
      <c r="CV678" s="14" t="str">
        <f>INDEX($O$6:$O$36,CR678)&amp;"-"&amp;INDEX(属性投放!$AB$7:$AB$36,CX678)&amp;"-魂火-"&amp;CZ678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701</v>
      </c>
      <c r="CZ678" s="14">
        <f>INDEX(属性投放!$AM$7:$AM$58,CS678)</f>
        <v>2</v>
      </c>
      <c r="DA678" s="14">
        <f t="shared" si="947"/>
        <v>50</v>
      </c>
      <c r="DB678" s="14">
        <f>INDEX(属性投放!$AN$7:$AN$58,DA678)</f>
        <v>145</v>
      </c>
      <c r="DC678" s="14" t="s">
        <v>702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703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704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948"/>
        <v>13</v>
      </c>
      <c r="CS679" s="13">
        <f t="shared" si="949"/>
        <v>51</v>
      </c>
      <c r="CT679" s="14">
        <f t="shared" si="950"/>
        <v>2</v>
      </c>
      <c r="CU679" s="14">
        <f t="shared" si="951"/>
        <v>1102013</v>
      </c>
      <c r="CV679" s="14" t="str">
        <f>INDEX($O$6:$O$36,CR679)&amp;"-"&amp;INDEX(属性投放!$AB$7:$AB$36,CX679)&amp;"-魂火-"&amp;CZ679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701</v>
      </c>
      <c r="CZ679" s="14">
        <f>INDEX(属性投放!$AM$7:$AM$58,CS679)</f>
        <v>3</v>
      </c>
      <c r="DA679" s="14">
        <f t="shared" si="947"/>
        <v>51</v>
      </c>
      <c r="DB679" s="14">
        <f>INDEX(属性投放!$AN$7:$AN$58,DA679)</f>
        <v>147</v>
      </c>
      <c r="DC679" s="14" t="s">
        <v>702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703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704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948"/>
        <v>13</v>
      </c>
      <c r="CS680" s="13">
        <f t="shared" si="949"/>
        <v>52</v>
      </c>
      <c r="CT680" s="14">
        <f t="shared" si="950"/>
        <v>2</v>
      </c>
      <c r="CU680" s="14">
        <f t="shared" si="951"/>
        <v>1102013</v>
      </c>
      <c r="CV680" s="14" t="str">
        <f>INDEX($O$6:$O$36,CR680)&amp;"-"&amp;INDEX(属性投放!$AB$7:$AB$36,CX680)&amp;"-魂火-"&amp;CZ680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701</v>
      </c>
      <c r="CZ680" s="14">
        <f>INDEX(属性投放!$AM$7:$AM$58,CS680)</f>
        <v>4</v>
      </c>
      <c r="DA680" s="14">
        <f t="shared" si="947"/>
        <v>52</v>
      </c>
      <c r="DB680" s="14">
        <f>INDEX(属性投放!$AN$7:$AN$58,DA680)</f>
        <v>150</v>
      </c>
      <c r="DC680" s="14" t="s">
        <v>702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703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704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948"/>
        <v>14</v>
      </c>
      <c r="CS681" s="13">
        <f t="shared" si="949"/>
        <v>1</v>
      </c>
      <c r="CT681" s="14">
        <f t="shared" si="950"/>
        <v>3</v>
      </c>
      <c r="CU681" s="14">
        <f t="shared" si="951"/>
        <v>1102014</v>
      </c>
      <c r="CV681" s="14" t="str">
        <f>INDEX($O$6:$O$36,CR681)&amp;"-"&amp;INDEX(属性投放!$AB$7:$AB$36,CX681)&amp;"-魂火-"&amp;CZ681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701</v>
      </c>
      <c r="CZ681" s="14">
        <f>INDEX(属性投放!$AM$7:$AM$58,CS681)</f>
        <v>1</v>
      </c>
      <c r="DA681" s="14">
        <f t="shared" si="947"/>
        <v>1</v>
      </c>
      <c r="DB681" s="14">
        <f>INDEX(属性投放!$AN$7:$AN$58,DA681)</f>
        <v>5</v>
      </c>
      <c r="DC681" s="14" t="s">
        <v>702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703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704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948"/>
        <v>14</v>
      </c>
      <c r="CS682" s="13">
        <f t="shared" si="949"/>
        <v>2</v>
      </c>
      <c r="CT682" s="14">
        <f t="shared" si="950"/>
        <v>3</v>
      </c>
      <c r="CU682" s="14">
        <f t="shared" si="951"/>
        <v>1102014</v>
      </c>
      <c r="CV682" s="14" t="str">
        <f>INDEX($O$6:$O$36,CR682)&amp;"-"&amp;INDEX(属性投放!$AB$7:$AB$36,CX682)&amp;"-魂火-"&amp;CZ682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701</v>
      </c>
      <c r="CZ682" s="14">
        <f>INDEX(属性投放!$AM$7:$AM$58,CS682)</f>
        <v>1</v>
      </c>
      <c r="DA682" s="14">
        <f t="shared" si="947"/>
        <v>2</v>
      </c>
      <c r="DB682" s="14">
        <f>INDEX(属性投放!$AN$7:$AN$58,DA682)</f>
        <v>10</v>
      </c>
      <c r="DC682" s="14" t="s">
        <v>702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703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704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948"/>
        <v>14</v>
      </c>
      <c r="CS683" s="13">
        <f t="shared" si="949"/>
        <v>3</v>
      </c>
      <c r="CT683" s="14">
        <f t="shared" si="950"/>
        <v>3</v>
      </c>
      <c r="CU683" s="14">
        <f t="shared" si="951"/>
        <v>1102014</v>
      </c>
      <c r="CV683" s="14" t="str">
        <f>INDEX($O$6:$O$36,CR683)&amp;"-"&amp;INDEX(属性投放!$AB$7:$AB$36,CX683)&amp;"-魂火-"&amp;CZ683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701</v>
      </c>
      <c r="CZ683" s="14">
        <f>INDEX(属性投放!$AM$7:$AM$58,CS683)</f>
        <v>2</v>
      </c>
      <c r="DA683" s="14">
        <f t="shared" si="947"/>
        <v>3</v>
      </c>
      <c r="DB683" s="14">
        <f>INDEX(属性投放!$AN$7:$AN$58,DA683)</f>
        <v>15</v>
      </c>
      <c r="DC683" s="14" t="s">
        <v>702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703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704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948"/>
        <v>14</v>
      </c>
      <c r="CS684" s="13">
        <f t="shared" si="949"/>
        <v>4</v>
      </c>
      <c r="CT684" s="14">
        <f t="shared" si="950"/>
        <v>3</v>
      </c>
      <c r="CU684" s="14">
        <f t="shared" si="951"/>
        <v>1102014</v>
      </c>
      <c r="CV684" s="14" t="str">
        <f>INDEX($O$6:$O$36,CR684)&amp;"-"&amp;INDEX(属性投放!$AB$7:$AB$36,CX684)&amp;"-魂火-"&amp;CZ684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701</v>
      </c>
      <c r="CZ684" s="14">
        <f>INDEX(属性投放!$AM$7:$AM$58,CS684)</f>
        <v>1</v>
      </c>
      <c r="DA684" s="14">
        <f t="shared" si="947"/>
        <v>4</v>
      </c>
      <c r="DB684" s="14">
        <f>INDEX(属性投放!$AN$7:$AN$58,DA684)</f>
        <v>20</v>
      </c>
      <c r="DC684" s="14" t="s">
        <v>702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703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704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948"/>
        <v>14</v>
      </c>
      <c r="CS685" s="13">
        <f t="shared" si="949"/>
        <v>5</v>
      </c>
      <c r="CT685" s="14">
        <f t="shared" si="950"/>
        <v>3</v>
      </c>
      <c r="CU685" s="14">
        <f t="shared" si="951"/>
        <v>1102014</v>
      </c>
      <c r="CV685" s="14" t="str">
        <f>INDEX($O$6:$O$36,CR685)&amp;"-"&amp;INDEX(属性投放!$AB$7:$AB$36,CX685)&amp;"-魂火-"&amp;CZ685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701</v>
      </c>
      <c r="CZ685" s="14">
        <f>INDEX(属性投放!$AM$7:$AM$58,CS685)</f>
        <v>2</v>
      </c>
      <c r="DA685" s="14">
        <f t="shared" si="947"/>
        <v>5</v>
      </c>
      <c r="DB685" s="14">
        <f>INDEX(属性投放!$AN$7:$AN$58,DA685)</f>
        <v>25</v>
      </c>
      <c r="DC685" s="14" t="s">
        <v>702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703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704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948"/>
        <v>14</v>
      </c>
      <c r="CS686" s="13">
        <f t="shared" si="949"/>
        <v>6</v>
      </c>
      <c r="CT686" s="14">
        <f t="shared" si="950"/>
        <v>3</v>
      </c>
      <c r="CU686" s="14">
        <f t="shared" si="951"/>
        <v>1102014</v>
      </c>
      <c r="CV686" s="14" t="str">
        <f>INDEX($O$6:$O$36,CR686)&amp;"-"&amp;INDEX(属性投放!$AB$7:$AB$36,CX686)&amp;"-魂火-"&amp;CZ686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701</v>
      </c>
      <c r="CZ686" s="14">
        <f>INDEX(属性投放!$AM$7:$AM$58,CS686)</f>
        <v>1</v>
      </c>
      <c r="DA686" s="14">
        <f t="shared" si="947"/>
        <v>6</v>
      </c>
      <c r="DB686" s="14">
        <f>INDEX(属性投放!$AN$7:$AN$58,DA686)</f>
        <v>30</v>
      </c>
      <c r="DC686" s="14" t="s">
        <v>702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703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704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948"/>
        <v>14</v>
      </c>
      <c r="CS687" s="13">
        <f t="shared" si="949"/>
        <v>7</v>
      </c>
      <c r="CT687" s="14">
        <f t="shared" si="950"/>
        <v>3</v>
      </c>
      <c r="CU687" s="14">
        <f t="shared" si="951"/>
        <v>1102014</v>
      </c>
      <c r="CV687" s="14" t="str">
        <f>INDEX($O$6:$O$36,CR687)&amp;"-"&amp;INDEX(属性投放!$AB$7:$AB$36,CX687)&amp;"-魂火-"&amp;CZ687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701</v>
      </c>
      <c r="CZ687" s="14">
        <f>INDEX(属性投放!$AM$7:$AM$58,CS687)</f>
        <v>2</v>
      </c>
      <c r="DA687" s="14">
        <f t="shared" si="947"/>
        <v>7</v>
      </c>
      <c r="DB687" s="14">
        <f>INDEX(属性投放!$AN$7:$AN$58,DA687)</f>
        <v>35</v>
      </c>
      <c r="DC687" s="14" t="s">
        <v>702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703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704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948"/>
        <v>14</v>
      </c>
      <c r="CS688" s="13">
        <f t="shared" si="949"/>
        <v>8</v>
      </c>
      <c r="CT688" s="14">
        <f t="shared" si="950"/>
        <v>3</v>
      </c>
      <c r="CU688" s="14">
        <f t="shared" si="951"/>
        <v>1102014</v>
      </c>
      <c r="CV688" s="14" t="str">
        <f>INDEX($O$6:$O$36,CR688)&amp;"-"&amp;INDEX(属性投放!$AB$7:$AB$36,CX688)&amp;"-魂火-"&amp;CZ688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701</v>
      </c>
      <c r="CZ688" s="14">
        <f>INDEX(属性投放!$AM$7:$AM$58,CS688)</f>
        <v>1</v>
      </c>
      <c r="DA688" s="14">
        <f t="shared" si="947"/>
        <v>8</v>
      </c>
      <c r="DB688" s="14">
        <f>INDEX(属性投放!$AN$7:$AN$58,DA688)</f>
        <v>40</v>
      </c>
      <c r="DC688" s="14" t="s">
        <v>702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703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704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948"/>
        <v>14</v>
      </c>
      <c r="CS689" s="13">
        <f t="shared" si="949"/>
        <v>9</v>
      </c>
      <c r="CT689" s="14">
        <f t="shared" si="950"/>
        <v>3</v>
      </c>
      <c r="CU689" s="14">
        <f t="shared" si="951"/>
        <v>1102014</v>
      </c>
      <c r="CV689" s="14" t="str">
        <f>INDEX($O$6:$O$36,CR689)&amp;"-"&amp;INDEX(属性投放!$AB$7:$AB$36,CX689)&amp;"-魂火-"&amp;CZ689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701</v>
      </c>
      <c r="CZ689" s="14">
        <f>INDEX(属性投放!$AM$7:$AM$58,CS689)</f>
        <v>2</v>
      </c>
      <c r="DA689" s="14">
        <f t="shared" si="947"/>
        <v>9</v>
      </c>
      <c r="DB689" s="14">
        <f>INDEX(属性投放!$AN$7:$AN$58,DA689)</f>
        <v>42</v>
      </c>
      <c r="DC689" s="14" t="s">
        <v>702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703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704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948"/>
        <v>14</v>
      </c>
      <c r="CS690" s="13">
        <f t="shared" si="949"/>
        <v>10</v>
      </c>
      <c r="CT690" s="14">
        <f t="shared" si="950"/>
        <v>3</v>
      </c>
      <c r="CU690" s="14">
        <f t="shared" si="951"/>
        <v>1102014</v>
      </c>
      <c r="CV690" s="14" t="str">
        <f>INDEX($O$6:$O$36,CR690)&amp;"-"&amp;INDEX(属性投放!$AB$7:$AB$36,CX690)&amp;"-魂火-"&amp;CZ690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701</v>
      </c>
      <c r="CZ690" s="14">
        <f>INDEX(属性投放!$AM$7:$AM$58,CS690)</f>
        <v>1</v>
      </c>
      <c r="DA690" s="14">
        <f t="shared" si="947"/>
        <v>10</v>
      </c>
      <c r="DB690" s="14">
        <f>INDEX(属性投放!$AN$7:$AN$58,DA690)</f>
        <v>45</v>
      </c>
      <c r="DC690" s="14" t="s">
        <v>702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703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704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948"/>
        <v>14</v>
      </c>
      <c r="CS691" s="13">
        <f t="shared" si="949"/>
        <v>11</v>
      </c>
      <c r="CT691" s="14">
        <f t="shared" si="950"/>
        <v>3</v>
      </c>
      <c r="CU691" s="14">
        <f t="shared" si="951"/>
        <v>1102014</v>
      </c>
      <c r="CV691" s="14" t="str">
        <f>INDEX($O$6:$O$36,CR691)&amp;"-"&amp;INDEX(属性投放!$AB$7:$AB$36,CX691)&amp;"-魂火-"&amp;CZ691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701</v>
      </c>
      <c r="CZ691" s="14">
        <f>INDEX(属性投放!$AM$7:$AM$58,CS691)</f>
        <v>2</v>
      </c>
      <c r="DA691" s="14">
        <f t="shared" si="947"/>
        <v>11</v>
      </c>
      <c r="DB691" s="14">
        <f>INDEX(属性投放!$AN$7:$AN$58,DA691)</f>
        <v>47</v>
      </c>
      <c r="DC691" s="14" t="s">
        <v>702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703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704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948"/>
        <v>14</v>
      </c>
      <c r="CS692" s="13">
        <f t="shared" si="949"/>
        <v>12</v>
      </c>
      <c r="CT692" s="14">
        <f t="shared" si="950"/>
        <v>3</v>
      </c>
      <c r="CU692" s="14">
        <f t="shared" si="951"/>
        <v>1102014</v>
      </c>
      <c r="CV692" s="14" t="str">
        <f>INDEX($O$6:$O$36,CR692)&amp;"-"&amp;INDEX(属性投放!$AB$7:$AB$36,CX692)&amp;"-魂火-"&amp;CZ692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701</v>
      </c>
      <c r="CZ692" s="14">
        <f>INDEX(属性投放!$AM$7:$AM$58,CS692)</f>
        <v>1</v>
      </c>
      <c r="DA692" s="14">
        <f t="shared" si="947"/>
        <v>12</v>
      </c>
      <c r="DB692" s="14">
        <f>INDEX(属性投放!$AN$7:$AN$58,DA692)</f>
        <v>50</v>
      </c>
      <c r="DC692" s="14" t="s">
        <v>702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703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704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948"/>
        <v>14</v>
      </c>
      <c r="CS693" s="13">
        <f t="shared" si="949"/>
        <v>13</v>
      </c>
      <c r="CT693" s="14">
        <f t="shared" si="950"/>
        <v>3</v>
      </c>
      <c r="CU693" s="14">
        <f t="shared" si="951"/>
        <v>1102014</v>
      </c>
      <c r="CV693" s="14" t="str">
        <f>INDEX($O$6:$O$36,CR693)&amp;"-"&amp;INDEX(属性投放!$AB$7:$AB$36,CX693)&amp;"-魂火-"&amp;CZ693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701</v>
      </c>
      <c r="CZ693" s="14">
        <f>INDEX(属性投放!$AM$7:$AM$58,CS693)</f>
        <v>2</v>
      </c>
      <c r="DA693" s="14">
        <f t="shared" si="947"/>
        <v>13</v>
      </c>
      <c r="DB693" s="14">
        <f>INDEX(属性投放!$AN$7:$AN$58,DA693)</f>
        <v>52</v>
      </c>
      <c r="DC693" s="14" t="s">
        <v>702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703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704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948"/>
        <v>14</v>
      </c>
      <c r="CS694" s="13">
        <f t="shared" si="949"/>
        <v>14</v>
      </c>
      <c r="CT694" s="14">
        <f t="shared" si="950"/>
        <v>3</v>
      </c>
      <c r="CU694" s="14">
        <f t="shared" si="951"/>
        <v>1102014</v>
      </c>
      <c r="CV694" s="14" t="str">
        <f>INDEX($O$6:$O$36,CR694)&amp;"-"&amp;INDEX(属性投放!$AB$7:$AB$36,CX694)&amp;"-魂火-"&amp;CZ694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701</v>
      </c>
      <c r="CZ694" s="14">
        <f>INDEX(属性投放!$AM$7:$AM$58,CS694)</f>
        <v>1</v>
      </c>
      <c r="DA694" s="14">
        <f t="shared" si="947"/>
        <v>14</v>
      </c>
      <c r="DB694" s="14">
        <f>INDEX(属性投放!$AN$7:$AN$58,DA694)</f>
        <v>55</v>
      </c>
      <c r="DC694" s="14" t="s">
        <v>702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703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704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948"/>
        <v>14</v>
      </c>
      <c r="CS695" s="13">
        <f t="shared" si="949"/>
        <v>15</v>
      </c>
      <c r="CT695" s="14">
        <f t="shared" si="950"/>
        <v>3</v>
      </c>
      <c r="CU695" s="14">
        <f t="shared" si="951"/>
        <v>1102014</v>
      </c>
      <c r="CV695" s="14" t="str">
        <f>INDEX($O$6:$O$36,CR695)&amp;"-"&amp;INDEX(属性投放!$AB$7:$AB$36,CX695)&amp;"-魂火-"&amp;CZ695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701</v>
      </c>
      <c r="CZ695" s="14">
        <f>INDEX(属性投放!$AM$7:$AM$58,CS695)</f>
        <v>2</v>
      </c>
      <c r="DA695" s="14">
        <f t="shared" si="947"/>
        <v>15</v>
      </c>
      <c r="DB695" s="14">
        <f>INDEX(属性投放!$AN$7:$AN$58,DA695)</f>
        <v>57</v>
      </c>
      <c r="DC695" s="14" t="s">
        <v>702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703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704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948"/>
        <v>14</v>
      </c>
      <c r="CS696" s="13">
        <f t="shared" si="949"/>
        <v>16</v>
      </c>
      <c r="CT696" s="14">
        <f t="shared" si="950"/>
        <v>3</v>
      </c>
      <c r="CU696" s="14">
        <f t="shared" si="951"/>
        <v>1102014</v>
      </c>
      <c r="CV696" s="14" t="str">
        <f>INDEX($O$6:$O$36,CR696)&amp;"-"&amp;INDEX(属性投放!$AB$7:$AB$36,CX696)&amp;"-魂火-"&amp;CZ696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701</v>
      </c>
      <c r="CZ696" s="14">
        <f>INDEX(属性投放!$AM$7:$AM$58,CS696)</f>
        <v>1</v>
      </c>
      <c r="DA696" s="14">
        <f t="shared" si="947"/>
        <v>16</v>
      </c>
      <c r="DB696" s="14">
        <f>INDEX(属性投放!$AN$7:$AN$58,DA696)</f>
        <v>60</v>
      </c>
      <c r="DC696" s="14" t="s">
        <v>702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703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704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948"/>
        <v>14</v>
      </c>
      <c r="CS697" s="13">
        <f t="shared" si="949"/>
        <v>17</v>
      </c>
      <c r="CT697" s="14">
        <f t="shared" si="950"/>
        <v>3</v>
      </c>
      <c r="CU697" s="14">
        <f t="shared" si="951"/>
        <v>1102014</v>
      </c>
      <c r="CV697" s="14" t="str">
        <f>INDEX($O$6:$O$36,CR697)&amp;"-"&amp;INDEX(属性投放!$AB$7:$AB$36,CX697)&amp;"-魂火-"&amp;CZ697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701</v>
      </c>
      <c r="CZ697" s="14">
        <f>INDEX(属性投放!$AM$7:$AM$58,CS697)</f>
        <v>2</v>
      </c>
      <c r="DA697" s="14">
        <f t="shared" si="947"/>
        <v>17</v>
      </c>
      <c r="DB697" s="14">
        <f>INDEX(属性投放!$AN$7:$AN$58,DA697)</f>
        <v>62</v>
      </c>
      <c r="DC697" s="14" t="s">
        <v>702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703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704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948"/>
        <v>14</v>
      </c>
      <c r="CS698" s="13">
        <f t="shared" si="949"/>
        <v>18</v>
      </c>
      <c r="CT698" s="14">
        <f t="shared" si="950"/>
        <v>3</v>
      </c>
      <c r="CU698" s="14">
        <f t="shared" si="951"/>
        <v>1102014</v>
      </c>
      <c r="CV698" s="14" t="str">
        <f>INDEX($O$6:$O$36,CR698)&amp;"-"&amp;INDEX(属性投放!$AB$7:$AB$36,CX698)&amp;"-魂火-"&amp;CZ698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701</v>
      </c>
      <c r="CZ698" s="14">
        <f>INDEX(属性投放!$AM$7:$AM$58,CS698)</f>
        <v>3</v>
      </c>
      <c r="DA698" s="14">
        <f t="shared" si="947"/>
        <v>18</v>
      </c>
      <c r="DB698" s="14">
        <f>INDEX(属性投放!$AN$7:$AN$58,DA698)</f>
        <v>65</v>
      </c>
      <c r="DC698" s="14" t="s">
        <v>702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703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704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948"/>
        <v>14</v>
      </c>
      <c r="CS699" s="13">
        <f t="shared" si="949"/>
        <v>19</v>
      </c>
      <c r="CT699" s="14">
        <f t="shared" si="950"/>
        <v>3</v>
      </c>
      <c r="CU699" s="14">
        <f t="shared" si="951"/>
        <v>1102014</v>
      </c>
      <c r="CV699" s="14" t="str">
        <f>INDEX($O$6:$O$36,CR699)&amp;"-"&amp;INDEX(属性投放!$AB$7:$AB$36,CX699)&amp;"-魂火-"&amp;CZ699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701</v>
      </c>
      <c r="CZ699" s="14">
        <f>INDEX(属性投放!$AM$7:$AM$58,CS699)</f>
        <v>1</v>
      </c>
      <c r="DA699" s="14">
        <f t="shared" si="947"/>
        <v>19</v>
      </c>
      <c r="DB699" s="14">
        <f>INDEX(属性投放!$AN$7:$AN$58,DA699)</f>
        <v>67</v>
      </c>
      <c r="DC699" s="14" t="s">
        <v>702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703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704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948"/>
        <v>14</v>
      </c>
      <c r="CS700" s="13">
        <f t="shared" si="949"/>
        <v>20</v>
      </c>
      <c r="CT700" s="14">
        <f t="shared" si="950"/>
        <v>3</v>
      </c>
      <c r="CU700" s="14">
        <f t="shared" si="951"/>
        <v>1102014</v>
      </c>
      <c r="CV700" s="14" t="str">
        <f>INDEX($O$6:$O$36,CR700)&amp;"-"&amp;INDEX(属性投放!$AB$7:$AB$36,CX700)&amp;"-魂火-"&amp;CZ700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701</v>
      </c>
      <c r="CZ700" s="14">
        <f>INDEX(属性投放!$AM$7:$AM$58,CS700)</f>
        <v>2</v>
      </c>
      <c r="DA700" s="14">
        <f t="shared" si="947"/>
        <v>20</v>
      </c>
      <c r="DB700" s="14">
        <f>INDEX(属性投放!$AN$7:$AN$58,DA700)</f>
        <v>70</v>
      </c>
      <c r="DC700" s="14" t="s">
        <v>702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703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704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948"/>
        <v>14</v>
      </c>
      <c r="CS701" s="13">
        <f t="shared" si="949"/>
        <v>21</v>
      </c>
      <c r="CT701" s="14">
        <f t="shared" si="950"/>
        <v>3</v>
      </c>
      <c r="CU701" s="14">
        <f t="shared" si="951"/>
        <v>1102014</v>
      </c>
      <c r="CV701" s="14" t="str">
        <f>INDEX($O$6:$O$36,CR701)&amp;"-"&amp;INDEX(属性投放!$AB$7:$AB$36,CX701)&amp;"-魂火-"&amp;CZ701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701</v>
      </c>
      <c r="CZ701" s="14">
        <f>INDEX(属性投放!$AM$7:$AM$58,CS701)</f>
        <v>3</v>
      </c>
      <c r="DA701" s="14">
        <f t="shared" si="947"/>
        <v>21</v>
      </c>
      <c r="DB701" s="14">
        <f>INDEX(属性投放!$AN$7:$AN$58,DA701)</f>
        <v>72</v>
      </c>
      <c r="DC701" s="14" t="s">
        <v>702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703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704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948"/>
        <v>14</v>
      </c>
      <c r="CS702" s="13">
        <f t="shared" si="949"/>
        <v>22</v>
      </c>
      <c r="CT702" s="14">
        <f t="shared" si="950"/>
        <v>3</v>
      </c>
      <c r="CU702" s="14">
        <f t="shared" si="951"/>
        <v>1102014</v>
      </c>
      <c r="CV702" s="14" t="str">
        <f>INDEX($O$6:$O$36,CR702)&amp;"-"&amp;INDEX(属性投放!$AB$7:$AB$36,CX702)&amp;"-魂火-"&amp;CZ702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701</v>
      </c>
      <c r="CZ702" s="14">
        <f>INDEX(属性投放!$AM$7:$AM$58,CS702)</f>
        <v>1</v>
      </c>
      <c r="DA702" s="14">
        <f t="shared" si="947"/>
        <v>22</v>
      </c>
      <c r="DB702" s="14">
        <f>INDEX(属性投放!$AN$7:$AN$58,DA702)</f>
        <v>75</v>
      </c>
      <c r="DC702" s="14" t="s">
        <v>702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703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704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948"/>
        <v>14</v>
      </c>
      <c r="CS703" s="13">
        <f t="shared" si="949"/>
        <v>23</v>
      </c>
      <c r="CT703" s="14">
        <f t="shared" si="950"/>
        <v>3</v>
      </c>
      <c r="CU703" s="14">
        <f t="shared" si="951"/>
        <v>1102014</v>
      </c>
      <c r="CV703" s="14" t="str">
        <f>INDEX($O$6:$O$36,CR703)&amp;"-"&amp;INDEX(属性投放!$AB$7:$AB$36,CX703)&amp;"-魂火-"&amp;CZ703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701</v>
      </c>
      <c r="CZ703" s="14">
        <f>INDEX(属性投放!$AM$7:$AM$58,CS703)</f>
        <v>2</v>
      </c>
      <c r="DA703" s="14">
        <f t="shared" si="947"/>
        <v>23</v>
      </c>
      <c r="DB703" s="14">
        <f>INDEX(属性投放!$AN$7:$AN$58,DA703)</f>
        <v>77</v>
      </c>
      <c r="DC703" s="14" t="s">
        <v>702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703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704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948"/>
        <v>14</v>
      </c>
      <c r="CS704" s="13">
        <f t="shared" si="949"/>
        <v>24</v>
      </c>
      <c r="CT704" s="14">
        <f t="shared" si="950"/>
        <v>3</v>
      </c>
      <c r="CU704" s="14">
        <f t="shared" si="951"/>
        <v>1102014</v>
      </c>
      <c r="CV704" s="14" t="str">
        <f>INDEX($O$6:$O$36,CR704)&amp;"-"&amp;INDEX(属性投放!$AB$7:$AB$36,CX704)&amp;"-魂火-"&amp;CZ704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701</v>
      </c>
      <c r="CZ704" s="14">
        <f>INDEX(属性投放!$AM$7:$AM$58,CS704)</f>
        <v>3</v>
      </c>
      <c r="DA704" s="14">
        <f t="shared" si="947"/>
        <v>24</v>
      </c>
      <c r="DB704" s="14">
        <f>INDEX(属性投放!$AN$7:$AN$58,DA704)</f>
        <v>80</v>
      </c>
      <c r="DC704" s="14" t="s">
        <v>702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703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704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948"/>
        <v>14</v>
      </c>
      <c r="CS705" s="13">
        <f t="shared" si="949"/>
        <v>25</v>
      </c>
      <c r="CT705" s="14">
        <f t="shared" si="950"/>
        <v>3</v>
      </c>
      <c r="CU705" s="14">
        <f t="shared" si="951"/>
        <v>1102014</v>
      </c>
      <c r="CV705" s="14" t="str">
        <f>INDEX($O$6:$O$36,CR705)&amp;"-"&amp;INDEX(属性投放!$AB$7:$AB$36,CX705)&amp;"-魂火-"&amp;CZ705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701</v>
      </c>
      <c r="CZ705" s="14">
        <f>INDEX(属性投放!$AM$7:$AM$58,CS705)</f>
        <v>1</v>
      </c>
      <c r="DA705" s="14">
        <f t="shared" si="947"/>
        <v>25</v>
      </c>
      <c r="DB705" s="14">
        <f>INDEX(属性投放!$AN$7:$AN$58,DA705)</f>
        <v>82</v>
      </c>
      <c r="DC705" s="14" t="s">
        <v>702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703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704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948"/>
        <v>14</v>
      </c>
      <c r="CS706" s="13">
        <f t="shared" si="949"/>
        <v>26</v>
      </c>
      <c r="CT706" s="14">
        <f t="shared" si="950"/>
        <v>3</v>
      </c>
      <c r="CU706" s="14">
        <f t="shared" si="951"/>
        <v>1102014</v>
      </c>
      <c r="CV706" s="14" t="str">
        <f>INDEX($O$6:$O$36,CR706)&amp;"-"&amp;INDEX(属性投放!$AB$7:$AB$36,CX706)&amp;"-魂火-"&amp;CZ706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701</v>
      </c>
      <c r="CZ706" s="14">
        <f>INDEX(属性投放!$AM$7:$AM$58,CS706)</f>
        <v>2</v>
      </c>
      <c r="DA706" s="14">
        <f t="shared" si="947"/>
        <v>26</v>
      </c>
      <c r="DB706" s="14">
        <f>INDEX(属性投放!$AN$7:$AN$58,DA706)</f>
        <v>85</v>
      </c>
      <c r="DC706" s="14" t="s">
        <v>702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703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704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948"/>
        <v>14</v>
      </c>
      <c r="CS707" s="13">
        <f t="shared" si="949"/>
        <v>27</v>
      </c>
      <c r="CT707" s="14">
        <f t="shared" si="950"/>
        <v>3</v>
      </c>
      <c r="CU707" s="14">
        <f t="shared" si="951"/>
        <v>1102014</v>
      </c>
      <c r="CV707" s="14" t="str">
        <f>INDEX($O$6:$O$36,CR707)&amp;"-"&amp;INDEX(属性投放!$AB$7:$AB$36,CX707)&amp;"-魂火-"&amp;CZ707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701</v>
      </c>
      <c r="CZ707" s="14">
        <f>INDEX(属性投放!$AM$7:$AM$58,CS707)</f>
        <v>3</v>
      </c>
      <c r="DA707" s="14">
        <f t="shared" si="947"/>
        <v>27</v>
      </c>
      <c r="DB707" s="14">
        <f>INDEX(属性投放!$AN$7:$AN$58,DA707)</f>
        <v>87</v>
      </c>
      <c r="DC707" s="14" t="s">
        <v>702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703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704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948"/>
        <v>14</v>
      </c>
      <c r="CS708" s="13">
        <f t="shared" si="949"/>
        <v>28</v>
      </c>
      <c r="CT708" s="14">
        <f t="shared" si="950"/>
        <v>3</v>
      </c>
      <c r="CU708" s="14">
        <f t="shared" si="951"/>
        <v>1102014</v>
      </c>
      <c r="CV708" s="14" t="str">
        <f>INDEX($O$6:$O$36,CR708)&amp;"-"&amp;INDEX(属性投放!$AB$7:$AB$36,CX708)&amp;"-魂火-"&amp;CZ708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701</v>
      </c>
      <c r="CZ708" s="14">
        <f>INDEX(属性投放!$AM$7:$AM$58,CS708)</f>
        <v>1</v>
      </c>
      <c r="DA708" s="14">
        <f t="shared" si="947"/>
        <v>28</v>
      </c>
      <c r="DB708" s="14">
        <f>INDEX(属性投放!$AN$7:$AN$58,DA708)</f>
        <v>90</v>
      </c>
      <c r="DC708" s="14" t="s">
        <v>702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703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704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si="948"/>
        <v>14</v>
      </c>
      <c r="CS709" s="13">
        <f t="shared" si="949"/>
        <v>29</v>
      </c>
      <c r="CT709" s="14">
        <f t="shared" si="950"/>
        <v>3</v>
      </c>
      <c r="CU709" s="14">
        <f t="shared" si="951"/>
        <v>1102014</v>
      </c>
      <c r="CV709" s="14" t="str">
        <f>INDEX($O$6:$O$36,CR709)&amp;"-"&amp;INDEX(属性投放!$AB$7:$AB$36,CX709)&amp;"-魂火-"&amp;CZ709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701</v>
      </c>
      <c r="CZ709" s="14">
        <f>INDEX(属性投放!$AM$7:$AM$58,CS709)</f>
        <v>2</v>
      </c>
      <c r="DA709" s="14">
        <f t="shared" ref="DA709:DA772" si="952">CS709</f>
        <v>29</v>
      </c>
      <c r="DB709" s="14">
        <f>INDEX(属性投放!$AN$7:$AN$58,DA709)</f>
        <v>92</v>
      </c>
      <c r="DC709" s="14" t="s">
        <v>702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703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704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ref="CR710:CR773" si="953">MATCH(CQ710-1,$U$5:$U$36,1)</f>
        <v>14</v>
      </c>
      <c r="CS710" s="13">
        <f t="shared" ref="CS710:CS773" si="954">CQ710-(CR710-1)*52</f>
        <v>30</v>
      </c>
      <c r="CT710" s="14">
        <f t="shared" ref="CT710:CT773" si="955">INDEX($Q$6:$Q$36,CR710)</f>
        <v>3</v>
      </c>
      <c r="CU710" s="14">
        <f t="shared" ref="CU710:CU773" si="956">INDEX($N$6:$N$36,CR710)</f>
        <v>1102014</v>
      </c>
      <c r="CV710" s="14" t="str">
        <f>INDEX($O$6:$O$36,CR710)&amp;"-"&amp;INDEX(属性投放!$AB$7:$AB$36,CX710)&amp;"-魂火-"&amp;CZ710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701</v>
      </c>
      <c r="CZ710" s="14">
        <f>INDEX(属性投放!$AM$7:$AM$58,CS710)</f>
        <v>3</v>
      </c>
      <c r="DA710" s="14">
        <f t="shared" si="952"/>
        <v>30</v>
      </c>
      <c r="DB710" s="14">
        <f>INDEX(属性投放!$AN$7:$AN$58,DA710)</f>
        <v>95</v>
      </c>
      <c r="DC710" s="14" t="s">
        <v>702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703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704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953"/>
        <v>14</v>
      </c>
      <c r="CS711" s="13">
        <f t="shared" si="954"/>
        <v>31</v>
      </c>
      <c r="CT711" s="14">
        <f t="shared" si="955"/>
        <v>3</v>
      </c>
      <c r="CU711" s="14">
        <f t="shared" si="956"/>
        <v>1102014</v>
      </c>
      <c r="CV711" s="14" t="str">
        <f>INDEX($O$6:$O$36,CR711)&amp;"-"&amp;INDEX(属性投放!$AB$7:$AB$36,CX711)&amp;"-魂火-"&amp;CZ711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701</v>
      </c>
      <c r="CZ711" s="14">
        <f>INDEX(属性投放!$AM$7:$AM$58,CS711)</f>
        <v>1</v>
      </c>
      <c r="DA711" s="14">
        <f t="shared" si="952"/>
        <v>31</v>
      </c>
      <c r="DB711" s="14">
        <f>INDEX(属性投放!$AN$7:$AN$58,DA711)</f>
        <v>97</v>
      </c>
      <c r="DC711" s="14" t="s">
        <v>702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703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704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953"/>
        <v>14</v>
      </c>
      <c r="CS712" s="13">
        <f t="shared" si="954"/>
        <v>32</v>
      </c>
      <c r="CT712" s="14">
        <f t="shared" si="955"/>
        <v>3</v>
      </c>
      <c r="CU712" s="14">
        <f t="shared" si="956"/>
        <v>1102014</v>
      </c>
      <c r="CV712" s="14" t="str">
        <f>INDEX($O$6:$O$36,CR712)&amp;"-"&amp;INDEX(属性投放!$AB$7:$AB$36,CX712)&amp;"-魂火-"&amp;CZ712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701</v>
      </c>
      <c r="CZ712" s="14">
        <f>INDEX(属性投放!$AM$7:$AM$58,CS712)</f>
        <v>2</v>
      </c>
      <c r="DA712" s="14">
        <f t="shared" si="952"/>
        <v>32</v>
      </c>
      <c r="DB712" s="14">
        <f>INDEX(属性投放!$AN$7:$AN$58,DA712)</f>
        <v>100</v>
      </c>
      <c r="DC712" s="14" t="s">
        <v>702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703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704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953"/>
        <v>14</v>
      </c>
      <c r="CS713" s="13">
        <f t="shared" si="954"/>
        <v>33</v>
      </c>
      <c r="CT713" s="14">
        <f t="shared" si="955"/>
        <v>3</v>
      </c>
      <c r="CU713" s="14">
        <f t="shared" si="956"/>
        <v>1102014</v>
      </c>
      <c r="CV713" s="14" t="str">
        <f>INDEX($O$6:$O$36,CR713)&amp;"-"&amp;INDEX(属性投放!$AB$7:$AB$36,CX713)&amp;"-魂火-"&amp;CZ713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701</v>
      </c>
      <c r="CZ713" s="14">
        <f>INDEX(属性投放!$AM$7:$AM$58,CS713)</f>
        <v>3</v>
      </c>
      <c r="DA713" s="14">
        <f t="shared" si="952"/>
        <v>33</v>
      </c>
      <c r="DB713" s="14">
        <f>INDEX(属性投放!$AN$7:$AN$58,DA713)</f>
        <v>102</v>
      </c>
      <c r="DC713" s="14" t="s">
        <v>702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703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704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953"/>
        <v>14</v>
      </c>
      <c r="CS714" s="13">
        <f t="shared" si="954"/>
        <v>34</v>
      </c>
      <c r="CT714" s="14">
        <f t="shared" si="955"/>
        <v>3</v>
      </c>
      <c r="CU714" s="14">
        <f t="shared" si="956"/>
        <v>1102014</v>
      </c>
      <c r="CV714" s="14" t="str">
        <f>INDEX($O$6:$O$36,CR714)&amp;"-"&amp;INDEX(属性投放!$AB$7:$AB$36,CX714)&amp;"-魂火-"&amp;CZ714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701</v>
      </c>
      <c r="CZ714" s="14">
        <f>INDEX(属性投放!$AM$7:$AM$58,CS714)</f>
        <v>1</v>
      </c>
      <c r="DA714" s="14">
        <f t="shared" si="952"/>
        <v>34</v>
      </c>
      <c r="DB714" s="14">
        <f>INDEX(属性投放!$AN$7:$AN$58,DA714)</f>
        <v>105</v>
      </c>
      <c r="DC714" s="14" t="s">
        <v>702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703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704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953"/>
        <v>14</v>
      </c>
      <c r="CS715" s="13">
        <f t="shared" si="954"/>
        <v>35</v>
      </c>
      <c r="CT715" s="14">
        <f t="shared" si="955"/>
        <v>3</v>
      </c>
      <c r="CU715" s="14">
        <f t="shared" si="956"/>
        <v>1102014</v>
      </c>
      <c r="CV715" s="14" t="str">
        <f>INDEX($O$6:$O$36,CR715)&amp;"-"&amp;INDEX(属性投放!$AB$7:$AB$36,CX715)&amp;"-魂火-"&amp;CZ715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701</v>
      </c>
      <c r="CZ715" s="14">
        <f>INDEX(属性投放!$AM$7:$AM$58,CS715)</f>
        <v>2</v>
      </c>
      <c r="DA715" s="14">
        <f t="shared" si="952"/>
        <v>35</v>
      </c>
      <c r="DB715" s="14">
        <f>INDEX(属性投放!$AN$7:$AN$58,DA715)</f>
        <v>107</v>
      </c>
      <c r="DC715" s="14" t="s">
        <v>702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703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704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953"/>
        <v>14</v>
      </c>
      <c r="CS716" s="13">
        <f t="shared" si="954"/>
        <v>36</v>
      </c>
      <c r="CT716" s="14">
        <f t="shared" si="955"/>
        <v>3</v>
      </c>
      <c r="CU716" s="14">
        <f t="shared" si="956"/>
        <v>1102014</v>
      </c>
      <c r="CV716" s="14" t="str">
        <f>INDEX($O$6:$O$36,CR716)&amp;"-"&amp;INDEX(属性投放!$AB$7:$AB$36,CX716)&amp;"-魂火-"&amp;CZ716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701</v>
      </c>
      <c r="CZ716" s="14">
        <f>INDEX(属性投放!$AM$7:$AM$58,CS716)</f>
        <v>3</v>
      </c>
      <c r="DA716" s="14">
        <f t="shared" si="952"/>
        <v>36</v>
      </c>
      <c r="DB716" s="14">
        <f>INDEX(属性投放!$AN$7:$AN$58,DA716)</f>
        <v>110</v>
      </c>
      <c r="DC716" s="14" t="s">
        <v>702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703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704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953"/>
        <v>14</v>
      </c>
      <c r="CS717" s="13">
        <f t="shared" si="954"/>
        <v>37</v>
      </c>
      <c r="CT717" s="14">
        <f t="shared" si="955"/>
        <v>3</v>
      </c>
      <c r="CU717" s="14">
        <f t="shared" si="956"/>
        <v>1102014</v>
      </c>
      <c r="CV717" s="14" t="str">
        <f>INDEX($O$6:$O$36,CR717)&amp;"-"&amp;INDEX(属性投放!$AB$7:$AB$36,CX717)&amp;"-魂火-"&amp;CZ717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701</v>
      </c>
      <c r="CZ717" s="14">
        <f>INDEX(属性投放!$AM$7:$AM$58,CS717)</f>
        <v>1</v>
      </c>
      <c r="DA717" s="14">
        <f t="shared" si="952"/>
        <v>37</v>
      </c>
      <c r="DB717" s="14">
        <f>INDEX(属性投放!$AN$7:$AN$58,DA717)</f>
        <v>112</v>
      </c>
      <c r="DC717" s="14" t="s">
        <v>702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703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704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953"/>
        <v>14</v>
      </c>
      <c r="CS718" s="13">
        <f t="shared" si="954"/>
        <v>38</v>
      </c>
      <c r="CT718" s="14">
        <f t="shared" si="955"/>
        <v>3</v>
      </c>
      <c r="CU718" s="14">
        <f t="shared" si="956"/>
        <v>1102014</v>
      </c>
      <c r="CV718" s="14" t="str">
        <f>INDEX($O$6:$O$36,CR718)&amp;"-"&amp;INDEX(属性投放!$AB$7:$AB$36,CX718)&amp;"-魂火-"&amp;CZ718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701</v>
      </c>
      <c r="CZ718" s="14">
        <f>INDEX(属性投放!$AM$7:$AM$58,CS718)</f>
        <v>2</v>
      </c>
      <c r="DA718" s="14">
        <f t="shared" si="952"/>
        <v>38</v>
      </c>
      <c r="DB718" s="14">
        <f>INDEX(属性投放!$AN$7:$AN$58,DA718)</f>
        <v>115</v>
      </c>
      <c r="DC718" s="14" t="s">
        <v>702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703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704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953"/>
        <v>14</v>
      </c>
      <c r="CS719" s="13">
        <f t="shared" si="954"/>
        <v>39</v>
      </c>
      <c r="CT719" s="14">
        <f t="shared" si="955"/>
        <v>3</v>
      </c>
      <c r="CU719" s="14">
        <f t="shared" si="956"/>
        <v>1102014</v>
      </c>
      <c r="CV719" s="14" t="str">
        <f>INDEX($O$6:$O$36,CR719)&amp;"-"&amp;INDEX(属性投放!$AB$7:$AB$36,CX719)&amp;"-魂火-"&amp;CZ719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701</v>
      </c>
      <c r="CZ719" s="14">
        <f>INDEX(属性投放!$AM$7:$AM$58,CS719)</f>
        <v>3</v>
      </c>
      <c r="DA719" s="14">
        <f t="shared" si="952"/>
        <v>39</v>
      </c>
      <c r="DB719" s="14">
        <f>INDEX(属性投放!$AN$7:$AN$58,DA719)</f>
        <v>117</v>
      </c>
      <c r="DC719" s="14" t="s">
        <v>702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703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704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953"/>
        <v>14</v>
      </c>
      <c r="CS720" s="13">
        <f t="shared" si="954"/>
        <v>40</v>
      </c>
      <c r="CT720" s="14">
        <f t="shared" si="955"/>
        <v>3</v>
      </c>
      <c r="CU720" s="14">
        <f t="shared" si="956"/>
        <v>1102014</v>
      </c>
      <c r="CV720" s="14" t="str">
        <f>INDEX($O$6:$O$36,CR720)&amp;"-"&amp;INDEX(属性投放!$AB$7:$AB$36,CX720)&amp;"-魂火-"&amp;CZ720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701</v>
      </c>
      <c r="CZ720" s="14">
        <f>INDEX(属性投放!$AM$7:$AM$58,CS720)</f>
        <v>1</v>
      </c>
      <c r="DA720" s="14">
        <f t="shared" si="952"/>
        <v>40</v>
      </c>
      <c r="DB720" s="14">
        <f>INDEX(属性投放!$AN$7:$AN$58,DA720)</f>
        <v>120</v>
      </c>
      <c r="DC720" s="14" t="s">
        <v>702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703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704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953"/>
        <v>14</v>
      </c>
      <c r="CS721" s="13">
        <f t="shared" si="954"/>
        <v>41</v>
      </c>
      <c r="CT721" s="14">
        <f t="shared" si="955"/>
        <v>3</v>
      </c>
      <c r="CU721" s="14">
        <f t="shared" si="956"/>
        <v>1102014</v>
      </c>
      <c r="CV721" s="14" t="str">
        <f>INDEX($O$6:$O$36,CR721)&amp;"-"&amp;INDEX(属性投放!$AB$7:$AB$36,CX721)&amp;"-魂火-"&amp;CZ721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701</v>
      </c>
      <c r="CZ721" s="14">
        <f>INDEX(属性投放!$AM$7:$AM$58,CS721)</f>
        <v>2</v>
      </c>
      <c r="DA721" s="14">
        <f t="shared" si="952"/>
        <v>41</v>
      </c>
      <c r="DB721" s="14">
        <f>INDEX(属性投放!$AN$7:$AN$58,DA721)</f>
        <v>122</v>
      </c>
      <c r="DC721" s="14" t="s">
        <v>702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703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704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953"/>
        <v>14</v>
      </c>
      <c r="CS722" s="13">
        <f t="shared" si="954"/>
        <v>42</v>
      </c>
      <c r="CT722" s="14">
        <f t="shared" si="955"/>
        <v>3</v>
      </c>
      <c r="CU722" s="14">
        <f t="shared" si="956"/>
        <v>1102014</v>
      </c>
      <c r="CV722" s="14" t="str">
        <f>INDEX($O$6:$O$36,CR722)&amp;"-"&amp;INDEX(属性投放!$AB$7:$AB$36,CX722)&amp;"-魂火-"&amp;CZ722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701</v>
      </c>
      <c r="CZ722" s="14">
        <f>INDEX(属性投放!$AM$7:$AM$58,CS722)</f>
        <v>3</v>
      </c>
      <c r="DA722" s="14">
        <f t="shared" si="952"/>
        <v>42</v>
      </c>
      <c r="DB722" s="14">
        <f>INDEX(属性投放!$AN$7:$AN$58,DA722)</f>
        <v>125</v>
      </c>
      <c r="DC722" s="14" t="s">
        <v>702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703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704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953"/>
        <v>14</v>
      </c>
      <c r="CS723" s="13">
        <f t="shared" si="954"/>
        <v>43</v>
      </c>
      <c r="CT723" s="14">
        <f t="shared" si="955"/>
        <v>3</v>
      </c>
      <c r="CU723" s="14">
        <f t="shared" si="956"/>
        <v>1102014</v>
      </c>
      <c r="CV723" s="14" t="str">
        <f>INDEX($O$6:$O$36,CR723)&amp;"-"&amp;INDEX(属性投放!$AB$7:$AB$36,CX723)&amp;"-魂火-"&amp;CZ723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701</v>
      </c>
      <c r="CZ723" s="14">
        <f>INDEX(属性投放!$AM$7:$AM$58,CS723)</f>
        <v>1</v>
      </c>
      <c r="DA723" s="14">
        <f t="shared" si="952"/>
        <v>43</v>
      </c>
      <c r="DB723" s="14">
        <f>INDEX(属性投放!$AN$7:$AN$58,DA723)</f>
        <v>127</v>
      </c>
      <c r="DC723" s="14" t="s">
        <v>702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703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704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953"/>
        <v>14</v>
      </c>
      <c r="CS724" s="13">
        <f t="shared" si="954"/>
        <v>44</v>
      </c>
      <c r="CT724" s="14">
        <f t="shared" si="955"/>
        <v>3</v>
      </c>
      <c r="CU724" s="14">
        <f t="shared" si="956"/>
        <v>1102014</v>
      </c>
      <c r="CV724" s="14" t="str">
        <f>INDEX($O$6:$O$36,CR724)&amp;"-"&amp;INDEX(属性投放!$AB$7:$AB$36,CX724)&amp;"-魂火-"&amp;CZ724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701</v>
      </c>
      <c r="CZ724" s="14">
        <f>INDEX(属性投放!$AM$7:$AM$58,CS724)</f>
        <v>2</v>
      </c>
      <c r="DA724" s="14">
        <f t="shared" si="952"/>
        <v>44</v>
      </c>
      <c r="DB724" s="14">
        <f>INDEX(属性投放!$AN$7:$AN$58,DA724)</f>
        <v>130</v>
      </c>
      <c r="DC724" s="14" t="s">
        <v>702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703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704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953"/>
        <v>14</v>
      </c>
      <c r="CS725" s="13">
        <f t="shared" si="954"/>
        <v>45</v>
      </c>
      <c r="CT725" s="14">
        <f t="shared" si="955"/>
        <v>3</v>
      </c>
      <c r="CU725" s="14">
        <f t="shared" si="956"/>
        <v>1102014</v>
      </c>
      <c r="CV725" s="14" t="str">
        <f>INDEX($O$6:$O$36,CR725)&amp;"-"&amp;INDEX(属性投放!$AB$7:$AB$36,CX725)&amp;"-魂火-"&amp;CZ725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701</v>
      </c>
      <c r="CZ725" s="14">
        <f>INDEX(属性投放!$AM$7:$AM$58,CS725)</f>
        <v>3</v>
      </c>
      <c r="DA725" s="14">
        <f t="shared" si="952"/>
        <v>45</v>
      </c>
      <c r="DB725" s="14">
        <f>INDEX(属性投放!$AN$7:$AN$58,DA725)</f>
        <v>132</v>
      </c>
      <c r="DC725" s="14" t="s">
        <v>702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703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704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953"/>
        <v>14</v>
      </c>
      <c r="CS726" s="13">
        <f t="shared" si="954"/>
        <v>46</v>
      </c>
      <c r="CT726" s="14">
        <f t="shared" si="955"/>
        <v>3</v>
      </c>
      <c r="CU726" s="14">
        <f t="shared" si="956"/>
        <v>1102014</v>
      </c>
      <c r="CV726" s="14" t="str">
        <f>INDEX($O$6:$O$36,CR726)&amp;"-"&amp;INDEX(属性投放!$AB$7:$AB$36,CX726)&amp;"-魂火-"&amp;CZ726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701</v>
      </c>
      <c r="CZ726" s="14">
        <f>INDEX(属性投放!$AM$7:$AM$58,CS726)</f>
        <v>1</v>
      </c>
      <c r="DA726" s="14">
        <f t="shared" si="952"/>
        <v>46</v>
      </c>
      <c r="DB726" s="14">
        <f>INDEX(属性投放!$AN$7:$AN$58,DA726)</f>
        <v>135</v>
      </c>
      <c r="DC726" s="14" t="s">
        <v>702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703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704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953"/>
        <v>14</v>
      </c>
      <c r="CS727" s="13">
        <f t="shared" si="954"/>
        <v>47</v>
      </c>
      <c r="CT727" s="14">
        <f t="shared" si="955"/>
        <v>3</v>
      </c>
      <c r="CU727" s="14">
        <f t="shared" si="956"/>
        <v>1102014</v>
      </c>
      <c r="CV727" s="14" t="str">
        <f>INDEX($O$6:$O$36,CR727)&amp;"-"&amp;INDEX(属性投放!$AB$7:$AB$36,CX727)&amp;"-魂火-"&amp;CZ727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701</v>
      </c>
      <c r="CZ727" s="14">
        <f>INDEX(属性投放!$AM$7:$AM$58,CS727)</f>
        <v>2</v>
      </c>
      <c r="DA727" s="14">
        <f t="shared" si="952"/>
        <v>47</v>
      </c>
      <c r="DB727" s="14">
        <f>INDEX(属性投放!$AN$7:$AN$58,DA727)</f>
        <v>137</v>
      </c>
      <c r="DC727" s="14" t="s">
        <v>702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703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704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953"/>
        <v>14</v>
      </c>
      <c r="CS728" s="13">
        <f t="shared" si="954"/>
        <v>48</v>
      </c>
      <c r="CT728" s="14">
        <f t="shared" si="955"/>
        <v>3</v>
      </c>
      <c r="CU728" s="14">
        <f t="shared" si="956"/>
        <v>1102014</v>
      </c>
      <c r="CV728" s="14" t="str">
        <f>INDEX($O$6:$O$36,CR728)&amp;"-"&amp;INDEX(属性投放!$AB$7:$AB$36,CX728)&amp;"-魂火-"&amp;CZ728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701</v>
      </c>
      <c r="CZ728" s="14">
        <f>INDEX(属性投放!$AM$7:$AM$58,CS728)</f>
        <v>3</v>
      </c>
      <c r="DA728" s="14">
        <f t="shared" si="952"/>
        <v>48</v>
      </c>
      <c r="DB728" s="14">
        <f>INDEX(属性投放!$AN$7:$AN$58,DA728)</f>
        <v>140</v>
      </c>
      <c r="DC728" s="14" t="s">
        <v>702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703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704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953"/>
        <v>14</v>
      </c>
      <c r="CS729" s="13">
        <f t="shared" si="954"/>
        <v>49</v>
      </c>
      <c r="CT729" s="14">
        <f t="shared" si="955"/>
        <v>3</v>
      </c>
      <c r="CU729" s="14">
        <f t="shared" si="956"/>
        <v>1102014</v>
      </c>
      <c r="CV729" s="14" t="str">
        <f>INDEX($O$6:$O$36,CR729)&amp;"-"&amp;INDEX(属性投放!$AB$7:$AB$36,CX729)&amp;"-魂火-"&amp;CZ729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701</v>
      </c>
      <c r="CZ729" s="14">
        <f>INDEX(属性投放!$AM$7:$AM$58,CS729)</f>
        <v>1</v>
      </c>
      <c r="DA729" s="14">
        <f t="shared" si="952"/>
        <v>49</v>
      </c>
      <c r="DB729" s="14">
        <f>INDEX(属性投放!$AN$7:$AN$58,DA729)</f>
        <v>142</v>
      </c>
      <c r="DC729" s="14" t="s">
        <v>702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703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704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953"/>
        <v>14</v>
      </c>
      <c r="CS730" s="13">
        <f t="shared" si="954"/>
        <v>50</v>
      </c>
      <c r="CT730" s="14">
        <f t="shared" si="955"/>
        <v>3</v>
      </c>
      <c r="CU730" s="14">
        <f t="shared" si="956"/>
        <v>1102014</v>
      </c>
      <c r="CV730" s="14" t="str">
        <f>INDEX($O$6:$O$36,CR730)&amp;"-"&amp;INDEX(属性投放!$AB$7:$AB$36,CX730)&amp;"-魂火-"&amp;CZ730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701</v>
      </c>
      <c r="CZ730" s="14">
        <f>INDEX(属性投放!$AM$7:$AM$58,CS730)</f>
        <v>2</v>
      </c>
      <c r="DA730" s="14">
        <f t="shared" si="952"/>
        <v>50</v>
      </c>
      <c r="DB730" s="14">
        <f>INDEX(属性投放!$AN$7:$AN$58,DA730)</f>
        <v>145</v>
      </c>
      <c r="DC730" s="14" t="s">
        <v>702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703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704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953"/>
        <v>14</v>
      </c>
      <c r="CS731" s="13">
        <f t="shared" si="954"/>
        <v>51</v>
      </c>
      <c r="CT731" s="14">
        <f t="shared" si="955"/>
        <v>3</v>
      </c>
      <c r="CU731" s="14">
        <f t="shared" si="956"/>
        <v>1102014</v>
      </c>
      <c r="CV731" s="14" t="str">
        <f>INDEX($O$6:$O$36,CR731)&amp;"-"&amp;INDEX(属性投放!$AB$7:$AB$36,CX731)&amp;"-魂火-"&amp;CZ731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701</v>
      </c>
      <c r="CZ731" s="14">
        <f>INDEX(属性投放!$AM$7:$AM$58,CS731)</f>
        <v>3</v>
      </c>
      <c r="DA731" s="14">
        <f t="shared" si="952"/>
        <v>51</v>
      </c>
      <c r="DB731" s="14">
        <f>INDEX(属性投放!$AN$7:$AN$58,DA731)</f>
        <v>147</v>
      </c>
      <c r="DC731" s="14" t="s">
        <v>702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703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704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953"/>
        <v>14</v>
      </c>
      <c r="CS732" s="13">
        <f t="shared" si="954"/>
        <v>52</v>
      </c>
      <c r="CT732" s="14">
        <f t="shared" si="955"/>
        <v>3</v>
      </c>
      <c r="CU732" s="14">
        <f t="shared" si="956"/>
        <v>1102014</v>
      </c>
      <c r="CV732" s="14" t="str">
        <f>INDEX($O$6:$O$36,CR732)&amp;"-"&amp;INDEX(属性投放!$AB$7:$AB$36,CX732)&amp;"-魂火-"&amp;CZ732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701</v>
      </c>
      <c r="CZ732" s="14">
        <f>INDEX(属性投放!$AM$7:$AM$58,CS732)</f>
        <v>4</v>
      </c>
      <c r="DA732" s="14">
        <f t="shared" si="952"/>
        <v>52</v>
      </c>
      <c r="DB732" s="14">
        <f>INDEX(属性投放!$AN$7:$AN$58,DA732)</f>
        <v>150</v>
      </c>
      <c r="DC732" s="14" t="s">
        <v>702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703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704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953"/>
        <v>15</v>
      </c>
      <c r="CS733" s="13">
        <f t="shared" si="954"/>
        <v>1</v>
      </c>
      <c r="CT733" s="14">
        <f t="shared" si="955"/>
        <v>2</v>
      </c>
      <c r="CU733" s="14">
        <f t="shared" si="956"/>
        <v>1102015</v>
      </c>
      <c r="CV733" s="14" t="str">
        <f>INDEX($O$6:$O$36,CR733)&amp;"-"&amp;INDEX(属性投放!$AB$7:$AB$36,CX733)&amp;"-魂火-"&amp;CZ733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701</v>
      </c>
      <c r="CZ733" s="14">
        <f>INDEX(属性投放!$AM$7:$AM$58,CS733)</f>
        <v>1</v>
      </c>
      <c r="DA733" s="14">
        <f t="shared" si="952"/>
        <v>1</v>
      </c>
      <c r="DB733" s="14">
        <f>INDEX(属性投放!$AN$7:$AN$58,DA733)</f>
        <v>5</v>
      </c>
      <c r="DC733" s="14" t="s">
        <v>702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703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704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953"/>
        <v>15</v>
      </c>
      <c r="CS734" s="13">
        <f t="shared" si="954"/>
        <v>2</v>
      </c>
      <c r="CT734" s="14">
        <f t="shared" si="955"/>
        <v>2</v>
      </c>
      <c r="CU734" s="14">
        <f t="shared" si="956"/>
        <v>1102015</v>
      </c>
      <c r="CV734" s="14" t="str">
        <f>INDEX($O$6:$O$36,CR734)&amp;"-"&amp;INDEX(属性投放!$AB$7:$AB$36,CX734)&amp;"-魂火-"&amp;CZ734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701</v>
      </c>
      <c r="CZ734" s="14">
        <f>INDEX(属性投放!$AM$7:$AM$58,CS734)</f>
        <v>1</v>
      </c>
      <c r="DA734" s="14">
        <f t="shared" si="952"/>
        <v>2</v>
      </c>
      <c r="DB734" s="14">
        <f>INDEX(属性投放!$AN$7:$AN$58,DA734)</f>
        <v>10</v>
      </c>
      <c r="DC734" s="14" t="s">
        <v>702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703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704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953"/>
        <v>15</v>
      </c>
      <c r="CS735" s="13">
        <f t="shared" si="954"/>
        <v>3</v>
      </c>
      <c r="CT735" s="14">
        <f t="shared" si="955"/>
        <v>2</v>
      </c>
      <c r="CU735" s="14">
        <f t="shared" si="956"/>
        <v>1102015</v>
      </c>
      <c r="CV735" s="14" t="str">
        <f>INDEX($O$6:$O$36,CR735)&amp;"-"&amp;INDEX(属性投放!$AB$7:$AB$36,CX735)&amp;"-魂火-"&amp;CZ735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701</v>
      </c>
      <c r="CZ735" s="14">
        <f>INDEX(属性投放!$AM$7:$AM$58,CS735)</f>
        <v>2</v>
      </c>
      <c r="DA735" s="14">
        <f t="shared" si="952"/>
        <v>3</v>
      </c>
      <c r="DB735" s="14">
        <f>INDEX(属性投放!$AN$7:$AN$58,DA735)</f>
        <v>15</v>
      </c>
      <c r="DC735" s="14" t="s">
        <v>702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703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704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953"/>
        <v>15</v>
      </c>
      <c r="CS736" s="13">
        <f t="shared" si="954"/>
        <v>4</v>
      </c>
      <c r="CT736" s="14">
        <f t="shared" si="955"/>
        <v>2</v>
      </c>
      <c r="CU736" s="14">
        <f t="shared" si="956"/>
        <v>1102015</v>
      </c>
      <c r="CV736" s="14" t="str">
        <f>INDEX($O$6:$O$36,CR736)&amp;"-"&amp;INDEX(属性投放!$AB$7:$AB$36,CX736)&amp;"-魂火-"&amp;CZ736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701</v>
      </c>
      <c r="CZ736" s="14">
        <f>INDEX(属性投放!$AM$7:$AM$58,CS736)</f>
        <v>1</v>
      </c>
      <c r="DA736" s="14">
        <f t="shared" si="952"/>
        <v>4</v>
      </c>
      <c r="DB736" s="14">
        <f>INDEX(属性投放!$AN$7:$AN$58,DA736)</f>
        <v>20</v>
      </c>
      <c r="DC736" s="14" t="s">
        <v>702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703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704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953"/>
        <v>15</v>
      </c>
      <c r="CS737" s="13">
        <f t="shared" si="954"/>
        <v>5</v>
      </c>
      <c r="CT737" s="14">
        <f t="shared" si="955"/>
        <v>2</v>
      </c>
      <c r="CU737" s="14">
        <f t="shared" si="956"/>
        <v>1102015</v>
      </c>
      <c r="CV737" s="14" t="str">
        <f>INDEX($O$6:$O$36,CR737)&amp;"-"&amp;INDEX(属性投放!$AB$7:$AB$36,CX737)&amp;"-魂火-"&amp;CZ737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701</v>
      </c>
      <c r="CZ737" s="14">
        <f>INDEX(属性投放!$AM$7:$AM$58,CS737)</f>
        <v>2</v>
      </c>
      <c r="DA737" s="14">
        <f t="shared" si="952"/>
        <v>5</v>
      </c>
      <c r="DB737" s="14">
        <f>INDEX(属性投放!$AN$7:$AN$58,DA737)</f>
        <v>25</v>
      </c>
      <c r="DC737" s="14" t="s">
        <v>702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703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704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953"/>
        <v>15</v>
      </c>
      <c r="CS738" s="13">
        <f t="shared" si="954"/>
        <v>6</v>
      </c>
      <c r="CT738" s="14">
        <f t="shared" si="955"/>
        <v>2</v>
      </c>
      <c r="CU738" s="14">
        <f t="shared" si="956"/>
        <v>1102015</v>
      </c>
      <c r="CV738" s="14" t="str">
        <f>INDEX($O$6:$O$36,CR738)&amp;"-"&amp;INDEX(属性投放!$AB$7:$AB$36,CX738)&amp;"-魂火-"&amp;CZ738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701</v>
      </c>
      <c r="CZ738" s="14">
        <f>INDEX(属性投放!$AM$7:$AM$58,CS738)</f>
        <v>1</v>
      </c>
      <c r="DA738" s="14">
        <f t="shared" si="952"/>
        <v>6</v>
      </c>
      <c r="DB738" s="14">
        <f>INDEX(属性投放!$AN$7:$AN$58,DA738)</f>
        <v>30</v>
      </c>
      <c r="DC738" s="14" t="s">
        <v>702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703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704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953"/>
        <v>15</v>
      </c>
      <c r="CS739" s="13">
        <f t="shared" si="954"/>
        <v>7</v>
      </c>
      <c r="CT739" s="14">
        <f t="shared" si="955"/>
        <v>2</v>
      </c>
      <c r="CU739" s="14">
        <f t="shared" si="956"/>
        <v>1102015</v>
      </c>
      <c r="CV739" s="14" t="str">
        <f>INDEX($O$6:$O$36,CR739)&amp;"-"&amp;INDEX(属性投放!$AB$7:$AB$36,CX739)&amp;"-魂火-"&amp;CZ739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701</v>
      </c>
      <c r="CZ739" s="14">
        <f>INDEX(属性投放!$AM$7:$AM$58,CS739)</f>
        <v>2</v>
      </c>
      <c r="DA739" s="14">
        <f t="shared" si="952"/>
        <v>7</v>
      </c>
      <c r="DB739" s="14">
        <f>INDEX(属性投放!$AN$7:$AN$58,DA739)</f>
        <v>35</v>
      </c>
      <c r="DC739" s="14" t="s">
        <v>702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703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704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953"/>
        <v>15</v>
      </c>
      <c r="CS740" s="13">
        <f t="shared" si="954"/>
        <v>8</v>
      </c>
      <c r="CT740" s="14">
        <f t="shared" si="955"/>
        <v>2</v>
      </c>
      <c r="CU740" s="14">
        <f t="shared" si="956"/>
        <v>1102015</v>
      </c>
      <c r="CV740" s="14" t="str">
        <f>INDEX($O$6:$O$36,CR740)&amp;"-"&amp;INDEX(属性投放!$AB$7:$AB$36,CX740)&amp;"-魂火-"&amp;CZ740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701</v>
      </c>
      <c r="CZ740" s="14">
        <f>INDEX(属性投放!$AM$7:$AM$58,CS740)</f>
        <v>1</v>
      </c>
      <c r="DA740" s="14">
        <f t="shared" si="952"/>
        <v>8</v>
      </c>
      <c r="DB740" s="14">
        <f>INDEX(属性投放!$AN$7:$AN$58,DA740)</f>
        <v>40</v>
      </c>
      <c r="DC740" s="14" t="s">
        <v>702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703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704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953"/>
        <v>15</v>
      </c>
      <c r="CS741" s="13">
        <f t="shared" si="954"/>
        <v>9</v>
      </c>
      <c r="CT741" s="14">
        <f t="shared" si="955"/>
        <v>2</v>
      </c>
      <c r="CU741" s="14">
        <f t="shared" si="956"/>
        <v>1102015</v>
      </c>
      <c r="CV741" s="14" t="str">
        <f>INDEX($O$6:$O$36,CR741)&amp;"-"&amp;INDEX(属性投放!$AB$7:$AB$36,CX741)&amp;"-魂火-"&amp;CZ741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701</v>
      </c>
      <c r="CZ741" s="14">
        <f>INDEX(属性投放!$AM$7:$AM$58,CS741)</f>
        <v>2</v>
      </c>
      <c r="DA741" s="14">
        <f t="shared" si="952"/>
        <v>9</v>
      </c>
      <c r="DB741" s="14">
        <f>INDEX(属性投放!$AN$7:$AN$58,DA741)</f>
        <v>42</v>
      </c>
      <c r="DC741" s="14" t="s">
        <v>702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703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704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953"/>
        <v>15</v>
      </c>
      <c r="CS742" s="13">
        <f t="shared" si="954"/>
        <v>10</v>
      </c>
      <c r="CT742" s="14">
        <f t="shared" si="955"/>
        <v>2</v>
      </c>
      <c r="CU742" s="14">
        <f t="shared" si="956"/>
        <v>1102015</v>
      </c>
      <c r="CV742" s="14" t="str">
        <f>INDEX($O$6:$O$36,CR742)&amp;"-"&amp;INDEX(属性投放!$AB$7:$AB$36,CX742)&amp;"-魂火-"&amp;CZ742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701</v>
      </c>
      <c r="CZ742" s="14">
        <f>INDEX(属性投放!$AM$7:$AM$58,CS742)</f>
        <v>1</v>
      </c>
      <c r="DA742" s="14">
        <f t="shared" si="952"/>
        <v>10</v>
      </c>
      <c r="DB742" s="14">
        <f>INDEX(属性投放!$AN$7:$AN$58,DA742)</f>
        <v>45</v>
      </c>
      <c r="DC742" s="14" t="s">
        <v>702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703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704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953"/>
        <v>15</v>
      </c>
      <c r="CS743" s="13">
        <f t="shared" si="954"/>
        <v>11</v>
      </c>
      <c r="CT743" s="14">
        <f t="shared" si="955"/>
        <v>2</v>
      </c>
      <c r="CU743" s="14">
        <f t="shared" si="956"/>
        <v>1102015</v>
      </c>
      <c r="CV743" s="14" t="str">
        <f>INDEX($O$6:$O$36,CR743)&amp;"-"&amp;INDEX(属性投放!$AB$7:$AB$36,CX743)&amp;"-魂火-"&amp;CZ743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701</v>
      </c>
      <c r="CZ743" s="14">
        <f>INDEX(属性投放!$AM$7:$AM$58,CS743)</f>
        <v>2</v>
      </c>
      <c r="DA743" s="14">
        <f t="shared" si="952"/>
        <v>11</v>
      </c>
      <c r="DB743" s="14">
        <f>INDEX(属性投放!$AN$7:$AN$58,DA743)</f>
        <v>47</v>
      </c>
      <c r="DC743" s="14" t="s">
        <v>702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703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704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953"/>
        <v>15</v>
      </c>
      <c r="CS744" s="13">
        <f t="shared" si="954"/>
        <v>12</v>
      </c>
      <c r="CT744" s="14">
        <f t="shared" si="955"/>
        <v>2</v>
      </c>
      <c r="CU744" s="14">
        <f t="shared" si="956"/>
        <v>1102015</v>
      </c>
      <c r="CV744" s="14" t="str">
        <f>INDEX($O$6:$O$36,CR744)&amp;"-"&amp;INDEX(属性投放!$AB$7:$AB$36,CX744)&amp;"-魂火-"&amp;CZ744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701</v>
      </c>
      <c r="CZ744" s="14">
        <f>INDEX(属性投放!$AM$7:$AM$58,CS744)</f>
        <v>1</v>
      </c>
      <c r="DA744" s="14">
        <f t="shared" si="952"/>
        <v>12</v>
      </c>
      <c r="DB744" s="14">
        <f>INDEX(属性投放!$AN$7:$AN$58,DA744)</f>
        <v>50</v>
      </c>
      <c r="DC744" s="14" t="s">
        <v>702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703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704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953"/>
        <v>15</v>
      </c>
      <c r="CS745" s="13">
        <f t="shared" si="954"/>
        <v>13</v>
      </c>
      <c r="CT745" s="14">
        <f t="shared" si="955"/>
        <v>2</v>
      </c>
      <c r="CU745" s="14">
        <f t="shared" si="956"/>
        <v>1102015</v>
      </c>
      <c r="CV745" s="14" t="str">
        <f>INDEX($O$6:$O$36,CR745)&amp;"-"&amp;INDEX(属性投放!$AB$7:$AB$36,CX745)&amp;"-魂火-"&amp;CZ745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701</v>
      </c>
      <c r="CZ745" s="14">
        <f>INDEX(属性投放!$AM$7:$AM$58,CS745)</f>
        <v>2</v>
      </c>
      <c r="DA745" s="14">
        <f t="shared" si="952"/>
        <v>13</v>
      </c>
      <c r="DB745" s="14">
        <f>INDEX(属性投放!$AN$7:$AN$58,DA745)</f>
        <v>52</v>
      </c>
      <c r="DC745" s="14" t="s">
        <v>702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703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704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953"/>
        <v>15</v>
      </c>
      <c r="CS746" s="13">
        <f t="shared" si="954"/>
        <v>14</v>
      </c>
      <c r="CT746" s="14">
        <f t="shared" si="955"/>
        <v>2</v>
      </c>
      <c r="CU746" s="14">
        <f t="shared" si="956"/>
        <v>1102015</v>
      </c>
      <c r="CV746" s="14" t="str">
        <f>INDEX($O$6:$O$36,CR746)&amp;"-"&amp;INDEX(属性投放!$AB$7:$AB$36,CX746)&amp;"-魂火-"&amp;CZ746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701</v>
      </c>
      <c r="CZ746" s="14">
        <f>INDEX(属性投放!$AM$7:$AM$58,CS746)</f>
        <v>1</v>
      </c>
      <c r="DA746" s="14">
        <f t="shared" si="952"/>
        <v>14</v>
      </c>
      <c r="DB746" s="14">
        <f>INDEX(属性投放!$AN$7:$AN$58,DA746)</f>
        <v>55</v>
      </c>
      <c r="DC746" s="14" t="s">
        <v>702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703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704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953"/>
        <v>15</v>
      </c>
      <c r="CS747" s="13">
        <f t="shared" si="954"/>
        <v>15</v>
      </c>
      <c r="CT747" s="14">
        <f t="shared" si="955"/>
        <v>2</v>
      </c>
      <c r="CU747" s="14">
        <f t="shared" si="956"/>
        <v>1102015</v>
      </c>
      <c r="CV747" s="14" t="str">
        <f>INDEX($O$6:$O$36,CR747)&amp;"-"&amp;INDEX(属性投放!$AB$7:$AB$36,CX747)&amp;"-魂火-"&amp;CZ747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701</v>
      </c>
      <c r="CZ747" s="14">
        <f>INDEX(属性投放!$AM$7:$AM$58,CS747)</f>
        <v>2</v>
      </c>
      <c r="DA747" s="14">
        <f t="shared" si="952"/>
        <v>15</v>
      </c>
      <c r="DB747" s="14">
        <f>INDEX(属性投放!$AN$7:$AN$58,DA747)</f>
        <v>57</v>
      </c>
      <c r="DC747" s="14" t="s">
        <v>702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703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704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953"/>
        <v>15</v>
      </c>
      <c r="CS748" s="13">
        <f t="shared" si="954"/>
        <v>16</v>
      </c>
      <c r="CT748" s="14">
        <f t="shared" si="955"/>
        <v>2</v>
      </c>
      <c r="CU748" s="14">
        <f t="shared" si="956"/>
        <v>1102015</v>
      </c>
      <c r="CV748" s="14" t="str">
        <f>INDEX($O$6:$O$36,CR748)&amp;"-"&amp;INDEX(属性投放!$AB$7:$AB$36,CX748)&amp;"-魂火-"&amp;CZ748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701</v>
      </c>
      <c r="CZ748" s="14">
        <f>INDEX(属性投放!$AM$7:$AM$58,CS748)</f>
        <v>1</v>
      </c>
      <c r="DA748" s="14">
        <f t="shared" si="952"/>
        <v>16</v>
      </c>
      <c r="DB748" s="14">
        <f>INDEX(属性投放!$AN$7:$AN$58,DA748)</f>
        <v>60</v>
      </c>
      <c r="DC748" s="14" t="s">
        <v>702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703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704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953"/>
        <v>15</v>
      </c>
      <c r="CS749" s="13">
        <f t="shared" si="954"/>
        <v>17</v>
      </c>
      <c r="CT749" s="14">
        <f t="shared" si="955"/>
        <v>2</v>
      </c>
      <c r="CU749" s="14">
        <f t="shared" si="956"/>
        <v>1102015</v>
      </c>
      <c r="CV749" s="14" t="str">
        <f>INDEX($O$6:$O$36,CR749)&amp;"-"&amp;INDEX(属性投放!$AB$7:$AB$36,CX749)&amp;"-魂火-"&amp;CZ749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701</v>
      </c>
      <c r="CZ749" s="14">
        <f>INDEX(属性投放!$AM$7:$AM$58,CS749)</f>
        <v>2</v>
      </c>
      <c r="DA749" s="14">
        <f t="shared" si="952"/>
        <v>17</v>
      </c>
      <c r="DB749" s="14">
        <f>INDEX(属性投放!$AN$7:$AN$58,DA749)</f>
        <v>62</v>
      </c>
      <c r="DC749" s="14" t="s">
        <v>702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703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704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953"/>
        <v>15</v>
      </c>
      <c r="CS750" s="13">
        <f t="shared" si="954"/>
        <v>18</v>
      </c>
      <c r="CT750" s="14">
        <f t="shared" si="955"/>
        <v>2</v>
      </c>
      <c r="CU750" s="14">
        <f t="shared" si="956"/>
        <v>1102015</v>
      </c>
      <c r="CV750" s="14" t="str">
        <f>INDEX($O$6:$O$36,CR750)&amp;"-"&amp;INDEX(属性投放!$AB$7:$AB$36,CX750)&amp;"-魂火-"&amp;CZ750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701</v>
      </c>
      <c r="CZ750" s="14">
        <f>INDEX(属性投放!$AM$7:$AM$58,CS750)</f>
        <v>3</v>
      </c>
      <c r="DA750" s="14">
        <f t="shared" si="952"/>
        <v>18</v>
      </c>
      <c r="DB750" s="14">
        <f>INDEX(属性投放!$AN$7:$AN$58,DA750)</f>
        <v>65</v>
      </c>
      <c r="DC750" s="14" t="s">
        <v>702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703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704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953"/>
        <v>15</v>
      </c>
      <c r="CS751" s="13">
        <f t="shared" si="954"/>
        <v>19</v>
      </c>
      <c r="CT751" s="14">
        <f t="shared" si="955"/>
        <v>2</v>
      </c>
      <c r="CU751" s="14">
        <f t="shared" si="956"/>
        <v>1102015</v>
      </c>
      <c r="CV751" s="14" t="str">
        <f>INDEX($O$6:$O$36,CR751)&amp;"-"&amp;INDEX(属性投放!$AB$7:$AB$36,CX751)&amp;"-魂火-"&amp;CZ751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701</v>
      </c>
      <c r="CZ751" s="14">
        <f>INDEX(属性投放!$AM$7:$AM$58,CS751)</f>
        <v>1</v>
      </c>
      <c r="DA751" s="14">
        <f t="shared" si="952"/>
        <v>19</v>
      </c>
      <c r="DB751" s="14">
        <f>INDEX(属性投放!$AN$7:$AN$58,DA751)</f>
        <v>67</v>
      </c>
      <c r="DC751" s="14" t="s">
        <v>702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703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704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953"/>
        <v>15</v>
      </c>
      <c r="CS752" s="13">
        <f t="shared" si="954"/>
        <v>20</v>
      </c>
      <c r="CT752" s="14">
        <f t="shared" si="955"/>
        <v>2</v>
      </c>
      <c r="CU752" s="14">
        <f t="shared" si="956"/>
        <v>1102015</v>
      </c>
      <c r="CV752" s="14" t="str">
        <f>INDEX($O$6:$O$36,CR752)&amp;"-"&amp;INDEX(属性投放!$AB$7:$AB$36,CX752)&amp;"-魂火-"&amp;CZ752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701</v>
      </c>
      <c r="CZ752" s="14">
        <f>INDEX(属性投放!$AM$7:$AM$58,CS752)</f>
        <v>2</v>
      </c>
      <c r="DA752" s="14">
        <f t="shared" si="952"/>
        <v>20</v>
      </c>
      <c r="DB752" s="14">
        <f>INDEX(属性投放!$AN$7:$AN$58,DA752)</f>
        <v>70</v>
      </c>
      <c r="DC752" s="14" t="s">
        <v>702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703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704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953"/>
        <v>15</v>
      </c>
      <c r="CS753" s="13">
        <f t="shared" si="954"/>
        <v>21</v>
      </c>
      <c r="CT753" s="14">
        <f t="shared" si="955"/>
        <v>2</v>
      </c>
      <c r="CU753" s="14">
        <f t="shared" si="956"/>
        <v>1102015</v>
      </c>
      <c r="CV753" s="14" t="str">
        <f>INDEX($O$6:$O$36,CR753)&amp;"-"&amp;INDEX(属性投放!$AB$7:$AB$36,CX753)&amp;"-魂火-"&amp;CZ753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701</v>
      </c>
      <c r="CZ753" s="14">
        <f>INDEX(属性投放!$AM$7:$AM$58,CS753)</f>
        <v>3</v>
      </c>
      <c r="DA753" s="14">
        <f t="shared" si="952"/>
        <v>21</v>
      </c>
      <c r="DB753" s="14">
        <f>INDEX(属性投放!$AN$7:$AN$58,DA753)</f>
        <v>72</v>
      </c>
      <c r="DC753" s="14" t="s">
        <v>702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703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704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953"/>
        <v>15</v>
      </c>
      <c r="CS754" s="13">
        <f t="shared" si="954"/>
        <v>22</v>
      </c>
      <c r="CT754" s="14">
        <f t="shared" si="955"/>
        <v>2</v>
      </c>
      <c r="CU754" s="14">
        <f t="shared" si="956"/>
        <v>1102015</v>
      </c>
      <c r="CV754" s="14" t="str">
        <f>INDEX($O$6:$O$36,CR754)&amp;"-"&amp;INDEX(属性投放!$AB$7:$AB$36,CX754)&amp;"-魂火-"&amp;CZ754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701</v>
      </c>
      <c r="CZ754" s="14">
        <f>INDEX(属性投放!$AM$7:$AM$58,CS754)</f>
        <v>1</v>
      </c>
      <c r="DA754" s="14">
        <f t="shared" si="952"/>
        <v>22</v>
      </c>
      <c r="DB754" s="14">
        <f>INDEX(属性投放!$AN$7:$AN$58,DA754)</f>
        <v>75</v>
      </c>
      <c r="DC754" s="14" t="s">
        <v>702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703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704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953"/>
        <v>15</v>
      </c>
      <c r="CS755" s="13">
        <f t="shared" si="954"/>
        <v>23</v>
      </c>
      <c r="CT755" s="14">
        <f t="shared" si="955"/>
        <v>2</v>
      </c>
      <c r="CU755" s="14">
        <f t="shared" si="956"/>
        <v>1102015</v>
      </c>
      <c r="CV755" s="14" t="str">
        <f>INDEX($O$6:$O$36,CR755)&amp;"-"&amp;INDEX(属性投放!$AB$7:$AB$36,CX755)&amp;"-魂火-"&amp;CZ755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701</v>
      </c>
      <c r="CZ755" s="14">
        <f>INDEX(属性投放!$AM$7:$AM$58,CS755)</f>
        <v>2</v>
      </c>
      <c r="DA755" s="14">
        <f t="shared" si="952"/>
        <v>23</v>
      </c>
      <c r="DB755" s="14">
        <f>INDEX(属性投放!$AN$7:$AN$58,DA755)</f>
        <v>77</v>
      </c>
      <c r="DC755" s="14" t="s">
        <v>702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703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704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953"/>
        <v>15</v>
      </c>
      <c r="CS756" s="13">
        <f t="shared" si="954"/>
        <v>24</v>
      </c>
      <c r="CT756" s="14">
        <f t="shared" si="955"/>
        <v>2</v>
      </c>
      <c r="CU756" s="14">
        <f t="shared" si="956"/>
        <v>1102015</v>
      </c>
      <c r="CV756" s="14" t="str">
        <f>INDEX($O$6:$O$36,CR756)&amp;"-"&amp;INDEX(属性投放!$AB$7:$AB$36,CX756)&amp;"-魂火-"&amp;CZ756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701</v>
      </c>
      <c r="CZ756" s="14">
        <f>INDEX(属性投放!$AM$7:$AM$58,CS756)</f>
        <v>3</v>
      </c>
      <c r="DA756" s="14">
        <f t="shared" si="952"/>
        <v>24</v>
      </c>
      <c r="DB756" s="14">
        <f>INDEX(属性投放!$AN$7:$AN$58,DA756)</f>
        <v>80</v>
      </c>
      <c r="DC756" s="14" t="s">
        <v>702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703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704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953"/>
        <v>15</v>
      </c>
      <c r="CS757" s="13">
        <f t="shared" si="954"/>
        <v>25</v>
      </c>
      <c r="CT757" s="14">
        <f t="shared" si="955"/>
        <v>2</v>
      </c>
      <c r="CU757" s="14">
        <f t="shared" si="956"/>
        <v>1102015</v>
      </c>
      <c r="CV757" s="14" t="str">
        <f>INDEX($O$6:$O$36,CR757)&amp;"-"&amp;INDEX(属性投放!$AB$7:$AB$36,CX757)&amp;"-魂火-"&amp;CZ757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701</v>
      </c>
      <c r="CZ757" s="14">
        <f>INDEX(属性投放!$AM$7:$AM$58,CS757)</f>
        <v>1</v>
      </c>
      <c r="DA757" s="14">
        <f t="shared" si="952"/>
        <v>25</v>
      </c>
      <c r="DB757" s="14">
        <f>INDEX(属性投放!$AN$7:$AN$58,DA757)</f>
        <v>82</v>
      </c>
      <c r="DC757" s="14" t="s">
        <v>702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703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704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953"/>
        <v>15</v>
      </c>
      <c r="CS758" s="13">
        <f t="shared" si="954"/>
        <v>26</v>
      </c>
      <c r="CT758" s="14">
        <f t="shared" si="955"/>
        <v>2</v>
      </c>
      <c r="CU758" s="14">
        <f t="shared" si="956"/>
        <v>1102015</v>
      </c>
      <c r="CV758" s="14" t="str">
        <f>INDEX($O$6:$O$36,CR758)&amp;"-"&amp;INDEX(属性投放!$AB$7:$AB$36,CX758)&amp;"-魂火-"&amp;CZ758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701</v>
      </c>
      <c r="CZ758" s="14">
        <f>INDEX(属性投放!$AM$7:$AM$58,CS758)</f>
        <v>2</v>
      </c>
      <c r="DA758" s="14">
        <f t="shared" si="952"/>
        <v>26</v>
      </c>
      <c r="DB758" s="14">
        <f>INDEX(属性投放!$AN$7:$AN$58,DA758)</f>
        <v>85</v>
      </c>
      <c r="DC758" s="14" t="s">
        <v>702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703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704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953"/>
        <v>15</v>
      </c>
      <c r="CS759" s="13">
        <f t="shared" si="954"/>
        <v>27</v>
      </c>
      <c r="CT759" s="14">
        <f t="shared" si="955"/>
        <v>2</v>
      </c>
      <c r="CU759" s="14">
        <f t="shared" si="956"/>
        <v>1102015</v>
      </c>
      <c r="CV759" s="14" t="str">
        <f>INDEX($O$6:$O$36,CR759)&amp;"-"&amp;INDEX(属性投放!$AB$7:$AB$36,CX759)&amp;"-魂火-"&amp;CZ759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701</v>
      </c>
      <c r="CZ759" s="14">
        <f>INDEX(属性投放!$AM$7:$AM$58,CS759)</f>
        <v>3</v>
      </c>
      <c r="DA759" s="14">
        <f t="shared" si="952"/>
        <v>27</v>
      </c>
      <c r="DB759" s="14">
        <f>INDEX(属性投放!$AN$7:$AN$58,DA759)</f>
        <v>87</v>
      </c>
      <c r="DC759" s="14" t="s">
        <v>702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703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704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953"/>
        <v>15</v>
      </c>
      <c r="CS760" s="13">
        <f t="shared" si="954"/>
        <v>28</v>
      </c>
      <c r="CT760" s="14">
        <f t="shared" si="955"/>
        <v>2</v>
      </c>
      <c r="CU760" s="14">
        <f t="shared" si="956"/>
        <v>1102015</v>
      </c>
      <c r="CV760" s="14" t="str">
        <f>INDEX($O$6:$O$36,CR760)&amp;"-"&amp;INDEX(属性投放!$AB$7:$AB$36,CX760)&amp;"-魂火-"&amp;CZ760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701</v>
      </c>
      <c r="CZ760" s="14">
        <f>INDEX(属性投放!$AM$7:$AM$58,CS760)</f>
        <v>1</v>
      </c>
      <c r="DA760" s="14">
        <f t="shared" si="952"/>
        <v>28</v>
      </c>
      <c r="DB760" s="14">
        <f>INDEX(属性投放!$AN$7:$AN$58,DA760)</f>
        <v>90</v>
      </c>
      <c r="DC760" s="14" t="s">
        <v>702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703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704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953"/>
        <v>15</v>
      </c>
      <c r="CS761" s="13">
        <f t="shared" si="954"/>
        <v>29</v>
      </c>
      <c r="CT761" s="14">
        <f t="shared" si="955"/>
        <v>2</v>
      </c>
      <c r="CU761" s="14">
        <f t="shared" si="956"/>
        <v>1102015</v>
      </c>
      <c r="CV761" s="14" t="str">
        <f>INDEX($O$6:$O$36,CR761)&amp;"-"&amp;INDEX(属性投放!$AB$7:$AB$36,CX761)&amp;"-魂火-"&amp;CZ761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701</v>
      </c>
      <c r="CZ761" s="14">
        <f>INDEX(属性投放!$AM$7:$AM$58,CS761)</f>
        <v>2</v>
      </c>
      <c r="DA761" s="14">
        <f t="shared" si="952"/>
        <v>29</v>
      </c>
      <c r="DB761" s="14">
        <f>INDEX(属性投放!$AN$7:$AN$58,DA761)</f>
        <v>92</v>
      </c>
      <c r="DC761" s="14" t="s">
        <v>702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703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704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953"/>
        <v>15</v>
      </c>
      <c r="CS762" s="13">
        <f t="shared" si="954"/>
        <v>30</v>
      </c>
      <c r="CT762" s="14">
        <f t="shared" si="955"/>
        <v>2</v>
      </c>
      <c r="CU762" s="14">
        <f t="shared" si="956"/>
        <v>1102015</v>
      </c>
      <c r="CV762" s="14" t="str">
        <f>INDEX($O$6:$O$36,CR762)&amp;"-"&amp;INDEX(属性投放!$AB$7:$AB$36,CX762)&amp;"-魂火-"&amp;CZ762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701</v>
      </c>
      <c r="CZ762" s="14">
        <f>INDEX(属性投放!$AM$7:$AM$58,CS762)</f>
        <v>3</v>
      </c>
      <c r="DA762" s="14">
        <f t="shared" si="952"/>
        <v>30</v>
      </c>
      <c r="DB762" s="14">
        <f>INDEX(属性投放!$AN$7:$AN$58,DA762)</f>
        <v>95</v>
      </c>
      <c r="DC762" s="14" t="s">
        <v>702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703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704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953"/>
        <v>15</v>
      </c>
      <c r="CS763" s="13">
        <f t="shared" si="954"/>
        <v>31</v>
      </c>
      <c r="CT763" s="14">
        <f t="shared" si="955"/>
        <v>2</v>
      </c>
      <c r="CU763" s="14">
        <f t="shared" si="956"/>
        <v>1102015</v>
      </c>
      <c r="CV763" s="14" t="str">
        <f>INDEX($O$6:$O$36,CR763)&amp;"-"&amp;INDEX(属性投放!$AB$7:$AB$36,CX763)&amp;"-魂火-"&amp;CZ763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701</v>
      </c>
      <c r="CZ763" s="14">
        <f>INDEX(属性投放!$AM$7:$AM$58,CS763)</f>
        <v>1</v>
      </c>
      <c r="DA763" s="14">
        <f t="shared" si="952"/>
        <v>31</v>
      </c>
      <c r="DB763" s="14">
        <f>INDEX(属性投放!$AN$7:$AN$58,DA763)</f>
        <v>97</v>
      </c>
      <c r="DC763" s="14" t="s">
        <v>702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703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704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953"/>
        <v>15</v>
      </c>
      <c r="CS764" s="13">
        <f t="shared" si="954"/>
        <v>32</v>
      </c>
      <c r="CT764" s="14">
        <f t="shared" si="955"/>
        <v>2</v>
      </c>
      <c r="CU764" s="14">
        <f t="shared" si="956"/>
        <v>1102015</v>
      </c>
      <c r="CV764" s="14" t="str">
        <f>INDEX($O$6:$O$36,CR764)&amp;"-"&amp;INDEX(属性投放!$AB$7:$AB$36,CX764)&amp;"-魂火-"&amp;CZ764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701</v>
      </c>
      <c r="CZ764" s="14">
        <f>INDEX(属性投放!$AM$7:$AM$58,CS764)</f>
        <v>2</v>
      </c>
      <c r="DA764" s="14">
        <f t="shared" si="952"/>
        <v>32</v>
      </c>
      <c r="DB764" s="14">
        <f>INDEX(属性投放!$AN$7:$AN$58,DA764)</f>
        <v>100</v>
      </c>
      <c r="DC764" s="14" t="s">
        <v>702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703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704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953"/>
        <v>15</v>
      </c>
      <c r="CS765" s="13">
        <f t="shared" si="954"/>
        <v>33</v>
      </c>
      <c r="CT765" s="14">
        <f t="shared" si="955"/>
        <v>2</v>
      </c>
      <c r="CU765" s="14">
        <f t="shared" si="956"/>
        <v>1102015</v>
      </c>
      <c r="CV765" s="14" t="str">
        <f>INDEX($O$6:$O$36,CR765)&amp;"-"&amp;INDEX(属性投放!$AB$7:$AB$36,CX765)&amp;"-魂火-"&amp;CZ765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701</v>
      </c>
      <c r="CZ765" s="14">
        <f>INDEX(属性投放!$AM$7:$AM$58,CS765)</f>
        <v>3</v>
      </c>
      <c r="DA765" s="14">
        <f t="shared" si="952"/>
        <v>33</v>
      </c>
      <c r="DB765" s="14">
        <f>INDEX(属性投放!$AN$7:$AN$58,DA765)</f>
        <v>102</v>
      </c>
      <c r="DC765" s="14" t="s">
        <v>702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703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704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953"/>
        <v>15</v>
      </c>
      <c r="CS766" s="13">
        <f t="shared" si="954"/>
        <v>34</v>
      </c>
      <c r="CT766" s="14">
        <f t="shared" si="955"/>
        <v>2</v>
      </c>
      <c r="CU766" s="14">
        <f t="shared" si="956"/>
        <v>1102015</v>
      </c>
      <c r="CV766" s="14" t="str">
        <f>INDEX($O$6:$O$36,CR766)&amp;"-"&amp;INDEX(属性投放!$AB$7:$AB$36,CX766)&amp;"-魂火-"&amp;CZ766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701</v>
      </c>
      <c r="CZ766" s="14">
        <f>INDEX(属性投放!$AM$7:$AM$58,CS766)</f>
        <v>1</v>
      </c>
      <c r="DA766" s="14">
        <f t="shared" si="952"/>
        <v>34</v>
      </c>
      <c r="DB766" s="14">
        <f>INDEX(属性投放!$AN$7:$AN$58,DA766)</f>
        <v>105</v>
      </c>
      <c r="DC766" s="14" t="s">
        <v>702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703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704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953"/>
        <v>15</v>
      </c>
      <c r="CS767" s="13">
        <f t="shared" si="954"/>
        <v>35</v>
      </c>
      <c r="CT767" s="14">
        <f t="shared" si="955"/>
        <v>2</v>
      </c>
      <c r="CU767" s="14">
        <f t="shared" si="956"/>
        <v>1102015</v>
      </c>
      <c r="CV767" s="14" t="str">
        <f>INDEX($O$6:$O$36,CR767)&amp;"-"&amp;INDEX(属性投放!$AB$7:$AB$36,CX767)&amp;"-魂火-"&amp;CZ767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701</v>
      </c>
      <c r="CZ767" s="14">
        <f>INDEX(属性投放!$AM$7:$AM$58,CS767)</f>
        <v>2</v>
      </c>
      <c r="DA767" s="14">
        <f t="shared" si="952"/>
        <v>35</v>
      </c>
      <c r="DB767" s="14">
        <f>INDEX(属性投放!$AN$7:$AN$58,DA767)</f>
        <v>107</v>
      </c>
      <c r="DC767" s="14" t="s">
        <v>702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703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704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953"/>
        <v>15</v>
      </c>
      <c r="CS768" s="13">
        <f t="shared" si="954"/>
        <v>36</v>
      </c>
      <c r="CT768" s="14">
        <f t="shared" si="955"/>
        <v>2</v>
      </c>
      <c r="CU768" s="14">
        <f t="shared" si="956"/>
        <v>1102015</v>
      </c>
      <c r="CV768" s="14" t="str">
        <f>INDEX($O$6:$O$36,CR768)&amp;"-"&amp;INDEX(属性投放!$AB$7:$AB$36,CX768)&amp;"-魂火-"&amp;CZ768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701</v>
      </c>
      <c r="CZ768" s="14">
        <f>INDEX(属性投放!$AM$7:$AM$58,CS768)</f>
        <v>3</v>
      </c>
      <c r="DA768" s="14">
        <f t="shared" si="952"/>
        <v>36</v>
      </c>
      <c r="DB768" s="14">
        <f>INDEX(属性投放!$AN$7:$AN$58,DA768)</f>
        <v>110</v>
      </c>
      <c r="DC768" s="14" t="s">
        <v>702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703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704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953"/>
        <v>15</v>
      </c>
      <c r="CS769" s="13">
        <f t="shared" si="954"/>
        <v>37</v>
      </c>
      <c r="CT769" s="14">
        <f t="shared" si="955"/>
        <v>2</v>
      </c>
      <c r="CU769" s="14">
        <f t="shared" si="956"/>
        <v>1102015</v>
      </c>
      <c r="CV769" s="14" t="str">
        <f>INDEX($O$6:$O$36,CR769)&amp;"-"&amp;INDEX(属性投放!$AB$7:$AB$36,CX769)&amp;"-魂火-"&amp;CZ769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701</v>
      </c>
      <c r="CZ769" s="14">
        <f>INDEX(属性投放!$AM$7:$AM$58,CS769)</f>
        <v>1</v>
      </c>
      <c r="DA769" s="14">
        <f t="shared" si="952"/>
        <v>37</v>
      </c>
      <c r="DB769" s="14">
        <f>INDEX(属性投放!$AN$7:$AN$58,DA769)</f>
        <v>112</v>
      </c>
      <c r="DC769" s="14" t="s">
        <v>702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703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704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953"/>
        <v>15</v>
      </c>
      <c r="CS770" s="13">
        <f t="shared" si="954"/>
        <v>38</v>
      </c>
      <c r="CT770" s="14">
        <f t="shared" si="955"/>
        <v>2</v>
      </c>
      <c r="CU770" s="14">
        <f t="shared" si="956"/>
        <v>1102015</v>
      </c>
      <c r="CV770" s="14" t="str">
        <f>INDEX($O$6:$O$36,CR770)&amp;"-"&amp;INDEX(属性投放!$AB$7:$AB$36,CX770)&amp;"-魂火-"&amp;CZ770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701</v>
      </c>
      <c r="CZ770" s="14">
        <f>INDEX(属性投放!$AM$7:$AM$58,CS770)</f>
        <v>2</v>
      </c>
      <c r="DA770" s="14">
        <f t="shared" si="952"/>
        <v>38</v>
      </c>
      <c r="DB770" s="14">
        <f>INDEX(属性投放!$AN$7:$AN$58,DA770)</f>
        <v>115</v>
      </c>
      <c r="DC770" s="14" t="s">
        <v>702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703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704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953"/>
        <v>15</v>
      </c>
      <c r="CS771" s="13">
        <f t="shared" si="954"/>
        <v>39</v>
      </c>
      <c r="CT771" s="14">
        <f t="shared" si="955"/>
        <v>2</v>
      </c>
      <c r="CU771" s="14">
        <f t="shared" si="956"/>
        <v>1102015</v>
      </c>
      <c r="CV771" s="14" t="str">
        <f>INDEX($O$6:$O$36,CR771)&amp;"-"&amp;INDEX(属性投放!$AB$7:$AB$36,CX771)&amp;"-魂火-"&amp;CZ771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701</v>
      </c>
      <c r="CZ771" s="14">
        <f>INDEX(属性投放!$AM$7:$AM$58,CS771)</f>
        <v>3</v>
      </c>
      <c r="DA771" s="14">
        <f t="shared" si="952"/>
        <v>39</v>
      </c>
      <c r="DB771" s="14">
        <f>INDEX(属性投放!$AN$7:$AN$58,DA771)</f>
        <v>117</v>
      </c>
      <c r="DC771" s="14" t="s">
        <v>702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703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704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953"/>
        <v>15</v>
      </c>
      <c r="CS772" s="13">
        <f t="shared" si="954"/>
        <v>40</v>
      </c>
      <c r="CT772" s="14">
        <f t="shared" si="955"/>
        <v>2</v>
      </c>
      <c r="CU772" s="14">
        <f t="shared" si="956"/>
        <v>1102015</v>
      </c>
      <c r="CV772" s="14" t="str">
        <f>INDEX($O$6:$O$36,CR772)&amp;"-"&amp;INDEX(属性投放!$AB$7:$AB$36,CX772)&amp;"-魂火-"&amp;CZ772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701</v>
      </c>
      <c r="CZ772" s="14">
        <f>INDEX(属性投放!$AM$7:$AM$58,CS772)</f>
        <v>1</v>
      </c>
      <c r="DA772" s="14">
        <f t="shared" si="952"/>
        <v>40</v>
      </c>
      <c r="DB772" s="14">
        <f>INDEX(属性投放!$AN$7:$AN$58,DA772)</f>
        <v>120</v>
      </c>
      <c r="DC772" s="14" t="s">
        <v>702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703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704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si="953"/>
        <v>15</v>
      </c>
      <c r="CS773" s="13">
        <f t="shared" si="954"/>
        <v>41</v>
      </c>
      <c r="CT773" s="14">
        <f t="shared" si="955"/>
        <v>2</v>
      </c>
      <c r="CU773" s="14">
        <f t="shared" si="956"/>
        <v>1102015</v>
      </c>
      <c r="CV773" s="14" t="str">
        <f>INDEX($O$6:$O$36,CR773)&amp;"-"&amp;INDEX(属性投放!$AB$7:$AB$36,CX773)&amp;"-魂火-"&amp;CZ773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701</v>
      </c>
      <c r="CZ773" s="14">
        <f>INDEX(属性投放!$AM$7:$AM$58,CS773)</f>
        <v>2</v>
      </c>
      <c r="DA773" s="14">
        <f t="shared" ref="DA773:DA836" si="957">CS773</f>
        <v>41</v>
      </c>
      <c r="DB773" s="14">
        <f>INDEX(属性投放!$AN$7:$AN$58,DA773)</f>
        <v>122</v>
      </c>
      <c r="DC773" s="14" t="s">
        <v>702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703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704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ref="CR774:CR837" si="958">MATCH(CQ774-1,$U$5:$U$36,1)</f>
        <v>15</v>
      </c>
      <c r="CS774" s="13">
        <f t="shared" ref="CS774:CS837" si="959">CQ774-(CR774-1)*52</f>
        <v>42</v>
      </c>
      <c r="CT774" s="14">
        <f t="shared" ref="CT774:CT837" si="960">INDEX($Q$6:$Q$36,CR774)</f>
        <v>2</v>
      </c>
      <c r="CU774" s="14">
        <f t="shared" ref="CU774:CU837" si="961">INDEX($N$6:$N$36,CR774)</f>
        <v>1102015</v>
      </c>
      <c r="CV774" s="14" t="str">
        <f>INDEX($O$6:$O$36,CR774)&amp;"-"&amp;INDEX(属性投放!$AB$7:$AB$36,CX774)&amp;"-魂火-"&amp;CZ774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701</v>
      </c>
      <c r="CZ774" s="14">
        <f>INDEX(属性投放!$AM$7:$AM$58,CS774)</f>
        <v>3</v>
      </c>
      <c r="DA774" s="14">
        <f t="shared" si="957"/>
        <v>42</v>
      </c>
      <c r="DB774" s="14">
        <f>INDEX(属性投放!$AN$7:$AN$58,DA774)</f>
        <v>125</v>
      </c>
      <c r="DC774" s="14" t="s">
        <v>702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703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704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958"/>
        <v>15</v>
      </c>
      <c r="CS775" s="13">
        <f t="shared" si="959"/>
        <v>43</v>
      </c>
      <c r="CT775" s="14">
        <f t="shared" si="960"/>
        <v>2</v>
      </c>
      <c r="CU775" s="14">
        <f t="shared" si="961"/>
        <v>1102015</v>
      </c>
      <c r="CV775" s="14" t="str">
        <f>INDEX($O$6:$O$36,CR775)&amp;"-"&amp;INDEX(属性投放!$AB$7:$AB$36,CX775)&amp;"-魂火-"&amp;CZ775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701</v>
      </c>
      <c r="CZ775" s="14">
        <f>INDEX(属性投放!$AM$7:$AM$58,CS775)</f>
        <v>1</v>
      </c>
      <c r="DA775" s="14">
        <f t="shared" si="957"/>
        <v>43</v>
      </c>
      <c r="DB775" s="14">
        <f>INDEX(属性投放!$AN$7:$AN$58,DA775)</f>
        <v>127</v>
      </c>
      <c r="DC775" s="14" t="s">
        <v>702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703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704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958"/>
        <v>15</v>
      </c>
      <c r="CS776" s="13">
        <f t="shared" si="959"/>
        <v>44</v>
      </c>
      <c r="CT776" s="14">
        <f t="shared" si="960"/>
        <v>2</v>
      </c>
      <c r="CU776" s="14">
        <f t="shared" si="961"/>
        <v>1102015</v>
      </c>
      <c r="CV776" s="14" t="str">
        <f>INDEX($O$6:$O$36,CR776)&amp;"-"&amp;INDEX(属性投放!$AB$7:$AB$36,CX776)&amp;"-魂火-"&amp;CZ776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701</v>
      </c>
      <c r="CZ776" s="14">
        <f>INDEX(属性投放!$AM$7:$AM$58,CS776)</f>
        <v>2</v>
      </c>
      <c r="DA776" s="14">
        <f t="shared" si="957"/>
        <v>44</v>
      </c>
      <c r="DB776" s="14">
        <f>INDEX(属性投放!$AN$7:$AN$58,DA776)</f>
        <v>130</v>
      </c>
      <c r="DC776" s="14" t="s">
        <v>702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703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704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958"/>
        <v>15</v>
      </c>
      <c r="CS777" s="13">
        <f t="shared" si="959"/>
        <v>45</v>
      </c>
      <c r="CT777" s="14">
        <f t="shared" si="960"/>
        <v>2</v>
      </c>
      <c r="CU777" s="14">
        <f t="shared" si="961"/>
        <v>1102015</v>
      </c>
      <c r="CV777" s="14" t="str">
        <f>INDEX($O$6:$O$36,CR777)&amp;"-"&amp;INDEX(属性投放!$AB$7:$AB$36,CX777)&amp;"-魂火-"&amp;CZ777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701</v>
      </c>
      <c r="CZ777" s="14">
        <f>INDEX(属性投放!$AM$7:$AM$58,CS777)</f>
        <v>3</v>
      </c>
      <c r="DA777" s="14">
        <f t="shared" si="957"/>
        <v>45</v>
      </c>
      <c r="DB777" s="14">
        <f>INDEX(属性投放!$AN$7:$AN$58,DA777)</f>
        <v>132</v>
      </c>
      <c r="DC777" s="14" t="s">
        <v>702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703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704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958"/>
        <v>15</v>
      </c>
      <c r="CS778" s="13">
        <f t="shared" si="959"/>
        <v>46</v>
      </c>
      <c r="CT778" s="14">
        <f t="shared" si="960"/>
        <v>2</v>
      </c>
      <c r="CU778" s="14">
        <f t="shared" si="961"/>
        <v>1102015</v>
      </c>
      <c r="CV778" s="14" t="str">
        <f>INDEX($O$6:$O$36,CR778)&amp;"-"&amp;INDEX(属性投放!$AB$7:$AB$36,CX778)&amp;"-魂火-"&amp;CZ778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701</v>
      </c>
      <c r="CZ778" s="14">
        <f>INDEX(属性投放!$AM$7:$AM$58,CS778)</f>
        <v>1</v>
      </c>
      <c r="DA778" s="14">
        <f t="shared" si="957"/>
        <v>46</v>
      </c>
      <c r="DB778" s="14">
        <f>INDEX(属性投放!$AN$7:$AN$58,DA778)</f>
        <v>135</v>
      </c>
      <c r="DC778" s="14" t="s">
        <v>702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703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704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958"/>
        <v>15</v>
      </c>
      <c r="CS779" s="13">
        <f t="shared" si="959"/>
        <v>47</v>
      </c>
      <c r="CT779" s="14">
        <f t="shared" si="960"/>
        <v>2</v>
      </c>
      <c r="CU779" s="14">
        <f t="shared" si="961"/>
        <v>1102015</v>
      </c>
      <c r="CV779" s="14" t="str">
        <f>INDEX($O$6:$O$36,CR779)&amp;"-"&amp;INDEX(属性投放!$AB$7:$AB$36,CX779)&amp;"-魂火-"&amp;CZ779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701</v>
      </c>
      <c r="CZ779" s="14">
        <f>INDEX(属性投放!$AM$7:$AM$58,CS779)</f>
        <v>2</v>
      </c>
      <c r="DA779" s="14">
        <f t="shared" si="957"/>
        <v>47</v>
      </c>
      <c r="DB779" s="14">
        <f>INDEX(属性投放!$AN$7:$AN$58,DA779)</f>
        <v>137</v>
      </c>
      <c r="DC779" s="14" t="s">
        <v>702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703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704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958"/>
        <v>15</v>
      </c>
      <c r="CS780" s="13">
        <f t="shared" si="959"/>
        <v>48</v>
      </c>
      <c r="CT780" s="14">
        <f t="shared" si="960"/>
        <v>2</v>
      </c>
      <c r="CU780" s="14">
        <f t="shared" si="961"/>
        <v>1102015</v>
      </c>
      <c r="CV780" s="14" t="str">
        <f>INDEX($O$6:$O$36,CR780)&amp;"-"&amp;INDEX(属性投放!$AB$7:$AB$36,CX780)&amp;"-魂火-"&amp;CZ780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701</v>
      </c>
      <c r="CZ780" s="14">
        <f>INDEX(属性投放!$AM$7:$AM$58,CS780)</f>
        <v>3</v>
      </c>
      <c r="DA780" s="14">
        <f t="shared" si="957"/>
        <v>48</v>
      </c>
      <c r="DB780" s="14">
        <f>INDEX(属性投放!$AN$7:$AN$58,DA780)</f>
        <v>140</v>
      </c>
      <c r="DC780" s="14" t="s">
        <v>702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703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704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958"/>
        <v>15</v>
      </c>
      <c r="CS781" s="13">
        <f t="shared" si="959"/>
        <v>49</v>
      </c>
      <c r="CT781" s="14">
        <f t="shared" si="960"/>
        <v>2</v>
      </c>
      <c r="CU781" s="14">
        <f t="shared" si="961"/>
        <v>1102015</v>
      </c>
      <c r="CV781" s="14" t="str">
        <f>INDEX($O$6:$O$36,CR781)&amp;"-"&amp;INDEX(属性投放!$AB$7:$AB$36,CX781)&amp;"-魂火-"&amp;CZ781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701</v>
      </c>
      <c r="CZ781" s="14">
        <f>INDEX(属性投放!$AM$7:$AM$58,CS781)</f>
        <v>1</v>
      </c>
      <c r="DA781" s="14">
        <f t="shared" si="957"/>
        <v>49</v>
      </c>
      <c r="DB781" s="14">
        <f>INDEX(属性投放!$AN$7:$AN$58,DA781)</f>
        <v>142</v>
      </c>
      <c r="DC781" s="14" t="s">
        <v>702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703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704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958"/>
        <v>15</v>
      </c>
      <c r="CS782" s="13">
        <f t="shared" si="959"/>
        <v>50</v>
      </c>
      <c r="CT782" s="14">
        <f t="shared" si="960"/>
        <v>2</v>
      </c>
      <c r="CU782" s="14">
        <f t="shared" si="961"/>
        <v>1102015</v>
      </c>
      <c r="CV782" s="14" t="str">
        <f>INDEX($O$6:$O$36,CR782)&amp;"-"&amp;INDEX(属性投放!$AB$7:$AB$36,CX782)&amp;"-魂火-"&amp;CZ782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701</v>
      </c>
      <c r="CZ782" s="14">
        <f>INDEX(属性投放!$AM$7:$AM$58,CS782)</f>
        <v>2</v>
      </c>
      <c r="DA782" s="14">
        <f t="shared" si="957"/>
        <v>50</v>
      </c>
      <c r="DB782" s="14">
        <f>INDEX(属性投放!$AN$7:$AN$58,DA782)</f>
        <v>145</v>
      </c>
      <c r="DC782" s="14" t="s">
        <v>702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703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704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958"/>
        <v>15</v>
      </c>
      <c r="CS783" s="13">
        <f t="shared" si="959"/>
        <v>51</v>
      </c>
      <c r="CT783" s="14">
        <f t="shared" si="960"/>
        <v>2</v>
      </c>
      <c r="CU783" s="14">
        <f t="shared" si="961"/>
        <v>1102015</v>
      </c>
      <c r="CV783" s="14" t="str">
        <f>INDEX($O$6:$O$36,CR783)&amp;"-"&amp;INDEX(属性投放!$AB$7:$AB$36,CX783)&amp;"-魂火-"&amp;CZ783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701</v>
      </c>
      <c r="CZ783" s="14">
        <f>INDEX(属性投放!$AM$7:$AM$58,CS783)</f>
        <v>3</v>
      </c>
      <c r="DA783" s="14">
        <f t="shared" si="957"/>
        <v>51</v>
      </c>
      <c r="DB783" s="14">
        <f>INDEX(属性投放!$AN$7:$AN$58,DA783)</f>
        <v>147</v>
      </c>
      <c r="DC783" s="14" t="s">
        <v>702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703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704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958"/>
        <v>15</v>
      </c>
      <c r="CS784" s="13">
        <f t="shared" si="959"/>
        <v>52</v>
      </c>
      <c r="CT784" s="14">
        <f t="shared" si="960"/>
        <v>2</v>
      </c>
      <c r="CU784" s="14">
        <f t="shared" si="961"/>
        <v>1102015</v>
      </c>
      <c r="CV784" s="14" t="str">
        <f>INDEX($O$6:$O$36,CR784)&amp;"-"&amp;INDEX(属性投放!$AB$7:$AB$36,CX784)&amp;"-魂火-"&amp;CZ784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701</v>
      </c>
      <c r="CZ784" s="14">
        <f>INDEX(属性投放!$AM$7:$AM$58,CS784)</f>
        <v>4</v>
      </c>
      <c r="DA784" s="14">
        <f t="shared" si="957"/>
        <v>52</v>
      </c>
      <c r="DB784" s="14">
        <f>INDEX(属性投放!$AN$7:$AN$58,DA784)</f>
        <v>150</v>
      </c>
      <c r="DC784" s="14" t="s">
        <v>702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703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704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958"/>
        <v>16</v>
      </c>
      <c r="CS785" s="13">
        <f t="shared" si="959"/>
        <v>1</v>
      </c>
      <c r="CT785" s="14">
        <f t="shared" si="960"/>
        <v>4</v>
      </c>
      <c r="CU785" s="14">
        <f t="shared" si="961"/>
        <v>1102016</v>
      </c>
      <c r="CV785" s="14" t="str">
        <f>INDEX($O$6:$O$36,CR785)&amp;"-"&amp;INDEX(属性投放!$AB$7:$AB$36,CX785)&amp;"-魂火-"&amp;CZ785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701</v>
      </c>
      <c r="CZ785" s="14">
        <f>INDEX(属性投放!$AM$7:$AM$58,CS785)</f>
        <v>1</v>
      </c>
      <c r="DA785" s="14">
        <f t="shared" si="957"/>
        <v>1</v>
      </c>
      <c r="DB785" s="14">
        <f>INDEX(属性投放!$AN$7:$AN$58,DA785)</f>
        <v>5</v>
      </c>
      <c r="DC785" s="14" t="s">
        <v>702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703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704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958"/>
        <v>16</v>
      </c>
      <c r="CS786" s="13">
        <f t="shared" si="959"/>
        <v>2</v>
      </c>
      <c r="CT786" s="14">
        <f t="shared" si="960"/>
        <v>4</v>
      </c>
      <c r="CU786" s="14">
        <f t="shared" si="961"/>
        <v>1102016</v>
      </c>
      <c r="CV786" s="14" t="str">
        <f>INDEX($O$6:$O$36,CR786)&amp;"-"&amp;INDEX(属性投放!$AB$7:$AB$36,CX786)&amp;"-魂火-"&amp;CZ786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701</v>
      </c>
      <c r="CZ786" s="14">
        <f>INDEX(属性投放!$AM$7:$AM$58,CS786)</f>
        <v>1</v>
      </c>
      <c r="DA786" s="14">
        <f t="shared" si="957"/>
        <v>2</v>
      </c>
      <c r="DB786" s="14">
        <f>INDEX(属性投放!$AN$7:$AN$58,DA786)</f>
        <v>10</v>
      </c>
      <c r="DC786" s="14" t="s">
        <v>702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703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704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958"/>
        <v>16</v>
      </c>
      <c r="CS787" s="13">
        <f t="shared" si="959"/>
        <v>3</v>
      </c>
      <c r="CT787" s="14">
        <f t="shared" si="960"/>
        <v>4</v>
      </c>
      <c r="CU787" s="14">
        <f t="shared" si="961"/>
        <v>1102016</v>
      </c>
      <c r="CV787" s="14" t="str">
        <f>INDEX($O$6:$O$36,CR787)&amp;"-"&amp;INDEX(属性投放!$AB$7:$AB$36,CX787)&amp;"-魂火-"&amp;CZ787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701</v>
      </c>
      <c r="CZ787" s="14">
        <f>INDEX(属性投放!$AM$7:$AM$58,CS787)</f>
        <v>2</v>
      </c>
      <c r="DA787" s="14">
        <f t="shared" si="957"/>
        <v>3</v>
      </c>
      <c r="DB787" s="14">
        <f>INDEX(属性投放!$AN$7:$AN$58,DA787)</f>
        <v>15</v>
      </c>
      <c r="DC787" s="14" t="s">
        <v>702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703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704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958"/>
        <v>16</v>
      </c>
      <c r="CS788" s="13">
        <f t="shared" si="959"/>
        <v>4</v>
      </c>
      <c r="CT788" s="14">
        <f t="shared" si="960"/>
        <v>4</v>
      </c>
      <c r="CU788" s="14">
        <f t="shared" si="961"/>
        <v>1102016</v>
      </c>
      <c r="CV788" s="14" t="str">
        <f>INDEX($O$6:$O$36,CR788)&amp;"-"&amp;INDEX(属性投放!$AB$7:$AB$36,CX788)&amp;"-魂火-"&amp;CZ788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701</v>
      </c>
      <c r="CZ788" s="14">
        <f>INDEX(属性投放!$AM$7:$AM$58,CS788)</f>
        <v>1</v>
      </c>
      <c r="DA788" s="14">
        <f t="shared" si="957"/>
        <v>4</v>
      </c>
      <c r="DB788" s="14">
        <f>INDEX(属性投放!$AN$7:$AN$58,DA788)</f>
        <v>20</v>
      </c>
      <c r="DC788" s="14" t="s">
        <v>702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703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704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958"/>
        <v>16</v>
      </c>
      <c r="CS789" s="13">
        <f t="shared" si="959"/>
        <v>5</v>
      </c>
      <c r="CT789" s="14">
        <f t="shared" si="960"/>
        <v>4</v>
      </c>
      <c r="CU789" s="14">
        <f t="shared" si="961"/>
        <v>1102016</v>
      </c>
      <c r="CV789" s="14" t="str">
        <f>INDEX($O$6:$O$36,CR789)&amp;"-"&amp;INDEX(属性投放!$AB$7:$AB$36,CX789)&amp;"-魂火-"&amp;CZ789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701</v>
      </c>
      <c r="CZ789" s="14">
        <f>INDEX(属性投放!$AM$7:$AM$58,CS789)</f>
        <v>2</v>
      </c>
      <c r="DA789" s="14">
        <f t="shared" si="957"/>
        <v>5</v>
      </c>
      <c r="DB789" s="14">
        <f>INDEX(属性投放!$AN$7:$AN$58,DA789)</f>
        <v>25</v>
      </c>
      <c r="DC789" s="14" t="s">
        <v>702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703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704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958"/>
        <v>16</v>
      </c>
      <c r="CS790" s="13">
        <f t="shared" si="959"/>
        <v>6</v>
      </c>
      <c r="CT790" s="14">
        <f t="shared" si="960"/>
        <v>4</v>
      </c>
      <c r="CU790" s="14">
        <f t="shared" si="961"/>
        <v>1102016</v>
      </c>
      <c r="CV790" s="14" t="str">
        <f>INDEX($O$6:$O$36,CR790)&amp;"-"&amp;INDEX(属性投放!$AB$7:$AB$36,CX790)&amp;"-魂火-"&amp;CZ790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701</v>
      </c>
      <c r="CZ790" s="14">
        <f>INDEX(属性投放!$AM$7:$AM$58,CS790)</f>
        <v>1</v>
      </c>
      <c r="DA790" s="14">
        <f t="shared" si="957"/>
        <v>6</v>
      </c>
      <c r="DB790" s="14">
        <f>INDEX(属性投放!$AN$7:$AN$58,DA790)</f>
        <v>30</v>
      </c>
      <c r="DC790" s="14" t="s">
        <v>702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703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704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958"/>
        <v>16</v>
      </c>
      <c r="CS791" s="13">
        <f t="shared" si="959"/>
        <v>7</v>
      </c>
      <c r="CT791" s="14">
        <f t="shared" si="960"/>
        <v>4</v>
      </c>
      <c r="CU791" s="14">
        <f t="shared" si="961"/>
        <v>1102016</v>
      </c>
      <c r="CV791" s="14" t="str">
        <f>INDEX($O$6:$O$36,CR791)&amp;"-"&amp;INDEX(属性投放!$AB$7:$AB$36,CX791)&amp;"-魂火-"&amp;CZ791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701</v>
      </c>
      <c r="CZ791" s="14">
        <f>INDEX(属性投放!$AM$7:$AM$58,CS791)</f>
        <v>2</v>
      </c>
      <c r="DA791" s="14">
        <f t="shared" si="957"/>
        <v>7</v>
      </c>
      <c r="DB791" s="14">
        <f>INDEX(属性投放!$AN$7:$AN$58,DA791)</f>
        <v>35</v>
      </c>
      <c r="DC791" s="14" t="s">
        <v>702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703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704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958"/>
        <v>16</v>
      </c>
      <c r="CS792" s="13">
        <f t="shared" si="959"/>
        <v>8</v>
      </c>
      <c r="CT792" s="14">
        <f t="shared" si="960"/>
        <v>4</v>
      </c>
      <c r="CU792" s="14">
        <f t="shared" si="961"/>
        <v>1102016</v>
      </c>
      <c r="CV792" s="14" t="str">
        <f>INDEX($O$6:$O$36,CR792)&amp;"-"&amp;INDEX(属性投放!$AB$7:$AB$36,CX792)&amp;"-魂火-"&amp;CZ792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701</v>
      </c>
      <c r="CZ792" s="14">
        <f>INDEX(属性投放!$AM$7:$AM$58,CS792)</f>
        <v>1</v>
      </c>
      <c r="DA792" s="14">
        <f t="shared" si="957"/>
        <v>8</v>
      </c>
      <c r="DB792" s="14">
        <f>INDEX(属性投放!$AN$7:$AN$58,DA792)</f>
        <v>40</v>
      </c>
      <c r="DC792" s="14" t="s">
        <v>702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703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704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958"/>
        <v>16</v>
      </c>
      <c r="CS793" s="13">
        <f t="shared" si="959"/>
        <v>9</v>
      </c>
      <c r="CT793" s="14">
        <f t="shared" si="960"/>
        <v>4</v>
      </c>
      <c r="CU793" s="14">
        <f t="shared" si="961"/>
        <v>1102016</v>
      </c>
      <c r="CV793" s="14" t="str">
        <f>INDEX($O$6:$O$36,CR793)&amp;"-"&amp;INDEX(属性投放!$AB$7:$AB$36,CX793)&amp;"-魂火-"&amp;CZ793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701</v>
      </c>
      <c r="CZ793" s="14">
        <f>INDEX(属性投放!$AM$7:$AM$58,CS793)</f>
        <v>2</v>
      </c>
      <c r="DA793" s="14">
        <f t="shared" si="957"/>
        <v>9</v>
      </c>
      <c r="DB793" s="14">
        <f>INDEX(属性投放!$AN$7:$AN$58,DA793)</f>
        <v>42</v>
      </c>
      <c r="DC793" s="14" t="s">
        <v>702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703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704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958"/>
        <v>16</v>
      </c>
      <c r="CS794" s="13">
        <f t="shared" si="959"/>
        <v>10</v>
      </c>
      <c r="CT794" s="14">
        <f t="shared" si="960"/>
        <v>4</v>
      </c>
      <c r="CU794" s="14">
        <f t="shared" si="961"/>
        <v>1102016</v>
      </c>
      <c r="CV794" s="14" t="str">
        <f>INDEX($O$6:$O$36,CR794)&amp;"-"&amp;INDEX(属性投放!$AB$7:$AB$36,CX794)&amp;"-魂火-"&amp;CZ794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701</v>
      </c>
      <c r="CZ794" s="14">
        <f>INDEX(属性投放!$AM$7:$AM$58,CS794)</f>
        <v>1</v>
      </c>
      <c r="DA794" s="14">
        <f t="shared" si="957"/>
        <v>10</v>
      </c>
      <c r="DB794" s="14">
        <f>INDEX(属性投放!$AN$7:$AN$58,DA794)</f>
        <v>45</v>
      </c>
      <c r="DC794" s="14" t="s">
        <v>702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703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704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958"/>
        <v>16</v>
      </c>
      <c r="CS795" s="13">
        <f t="shared" si="959"/>
        <v>11</v>
      </c>
      <c r="CT795" s="14">
        <f t="shared" si="960"/>
        <v>4</v>
      </c>
      <c r="CU795" s="14">
        <f t="shared" si="961"/>
        <v>1102016</v>
      </c>
      <c r="CV795" s="14" t="str">
        <f>INDEX($O$6:$O$36,CR795)&amp;"-"&amp;INDEX(属性投放!$AB$7:$AB$36,CX795)&amp;"-魂火-"&amp;CZ795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701</v>
      </c>
      <c r="CZ795" s="14">
        <f>INDEX(属性投放!$AM$7:$AM$58,CS795)</f>
        <v>2</v>
      </c>
      <c r="DA795" s="14">
        <f t="shared" si="957"/>
        <v>11</v>
      </c>
      <c r="DB795" s="14">
        <f>INDEX(属性投放!$AN$7:$AN$58,DA795)</f>
        <v>47</v>
      </c>
      <c r="DC795" s="14" t="s">
        <v>702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703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704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958"/>
        <v>16</v>
      </c>
      <c r="CS796" s="13">
        <f t="shared" si="959"/>
        <v>12</v>
      </c>
      <c r="CT796" s="14">
        <f t="shared" si="960"/>
        <v>4</v>
      </c>
      <c r="CU796" s="14">
        <f t="shared" si="961"/>
        <v>1102016</v>
      </c>
      <c r="CV796" s="14" t="str">
        <f>INDEX($O$6:$O$36,CR796)&amp;"-"&amp;INDEX(属性投放!$AB$7:$AB$36,CX796)&amp;"-魂火-"&amp;CZ796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701</v>
      </c>
      <c r="CZ796" s="14">
        <f>INDEX(属性投放!$AM$7:$AM$58,CS796)</f>
        <v>1</v>
      </c>
      <c r="DA796" s="14">
        <f t="shared" si="957"/>
        <v>12</v>
      </c>
      <c r="DB796" s="14">
        <f>INDEX(属性投放!$AN$7:$AN$58,DA796)</f>
        <v>50</v>
      </c>
      <c r="DC796" s="14" t="s">
        <v>702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703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704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958"/>
        <v>16</v>
      </c>
      <c r="CS797" s="13">
        <f t="shared" si="959"/>
        <v>13</v>
      </c>
      <c r="CT797" s="14">
        <f t="shared" si="960"/>
        <v>4</v>
      </c>
      <c r="CU797" s="14">
        <f t="shared" si="961"/>
        <v>1102016</v>
      </c>
      <c r="CV797" s="14" t="str">
        <f>INDEX($O$6:$O$36,CR797)&amp;"-"&amp;INDEX(属性投放!$AB$7:$AB$36,CX797)&amp;"-魂火-"&amp;CZ797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701</v>
      </c>
      <c r="CZ797" s="14">
        <f>INDEX(属性投放!$AM$7:$AM$58,CS797)</f>
        <v>2</v>
      </c>
      <c r="DA797" s="14">
        <f t="shared" si="957"/>
        <v>13</v>
      </c>
      <c r="DB797" s="14">
        <f>INDEX(属性投放!$AN$7:$AN$58,DA797)</f>
        <v>52</v>
      </c>
      <c r="DC797" s="14" t="s">
        <v>702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703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704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958"/>
        <v>16</v>
      </c>
      <c r="CS798" s="13">
        <f t="shared" si="959"/>
        <v>14</v>
      </c>
      <c r="CT798" s="14">
        <f t="shared" si="960"/>
        <v>4</v>
      </c>
      <c r="CU798" s="14">
        <f t="shared" si="961"/>
        <v>1102016</v>
      </c>
      <c r="CV798" s="14" t="str">
        <f>INDEX($O$6:$O$36,CR798)&amp;"-"&amp;INDEX(属性投放!$AB$7:$AB$36,CX798)&amp;"-魂火-"&amp;CZ798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701</v>
      </c>
      <c r="CZ798" s="14">
        <f>INDEX(属性投放!$AM$7:$AM$58,CS798)</f>
        <v>1</v>
      </c>
      <c r="DA798" s="14">
        <f t="shared" si="957"/>
        <v>14</v>
      </c>
      <c r="DB798" s="14">
        <f>INDEX(属性投放!$AN$7:$AN$58,DA798)</f>
        <v>55</v>
      </c>
      <c r="DC798" s="14" t="s">
        <v>702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703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704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958"/>
        <v>16</v>
      </c>
      <c r="CS799" s="13">
        <f t="shared" si="959"/>
        <v>15</v>
      </c>
      <c r="CT799" s="14">
        <f t="shared" si="960"/>
        <v>4</v>
      </c>
      <c r="CU799" s="14">
        <f t="shared" si="961"/>
        <v>1102016</v>
      </c>
      <c r="CV799" s="14" t="str">
        <f>INDEX($O$6:$O$36,CR799)&amp;"-"&amp;INDEX(属性投放!$AB$7:$AB$36,CX799)&amp;"-魂火-"&amp;CZ799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701</v>
      </c>
      <c r="CZ799" s="14">
        <f>INDEX(属性投放!$AM$7:$AM$58,CS799)</f>
        <v>2</v>
      </c>
      <c r="DA799" s="14">
        <f t="shared" si="957"/>
        <v>15</v>
      </c>
      <c r="DB799" s="14">
        <f>INDEX(属性投放!$AN$7:$AN$58,DA799)</f>
        <v>57</v>
      </c>
      <c r="DC799" s="14" t="s">
        <v>702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703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704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958"/>
        <v>16</v>
      </c>
      <c r="CS800" s="13">
        <f t="shared" si="959"/>
        <v>16</v>
      </c>
      <c r="CT800" s="14">
        <f t="shared" si="960"/>
        <v>4</v>
      </c>
      <c r="CU800" s="14">
        <f t="shared" si="961"/>
        <v>1102016</v>
      </c>
      <c r="CV800" s="14" t="str">
        <f>INDEX($O$6:$O$36,CR800)&amp;"-"&amp;INDEX(属性投放!$AB$7:$AB$36,CX800)&amp;"-魂火-"&amp;CZ800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701</v>
      </c>
      <c r="CZ800" s="14">
        <f>INDEX(属性投放!$AM$7:$AM$58,CS800)</f>
        <v>1</v>
      </c>
      <c r="DA800" s="14">
        <f t="shared" si="957"/>
        <v>16</v>
      </c>
      <c r="DB800" s="14">
        <f>INDEX(属性投放!$AN$7:$AN$58,DA800)</f>
        <v>60</v>
      </c>
      <c r="DC800" s="14" t="s">
        <v>702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703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704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958"/>
        <v>16</v>
      </c>
      <c r="CS801" s="13">
        <f t="shared" si="959"/>
        <v>17</v>
      </c>
      <c r="CT801" s="14">
        <f t="shared" si="960"/>
        <v>4</v>
      </c>
      <c r="CU801" s="14">
        <f t="shared" si="961"/>
        <v>1102016</v>
      </c>
      <c r="CV801" s="14" t="str">
        <f>INDEX($O$6:$O$36,CR801)&amp;"-"&amp;INDEX(属性投放!$AB$7:$AB$36,CX801)&amp;"-魂火-"&amp;CZ801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701</v>
      </c>
      <c r="CZ801" s="14">
        <f>INDEX(属性投放!$AM$7:$AM$58,CS801)</f>
        <v>2</v>
      </c>
      <c r="DA801" s="14">
        <f t="shared" si="957"/>
        <v>17</v>
      </c>
      <c r="DB801" s="14">
        <f>INDEX(属性投放!$AN$7:$AN$58,DA801)</f>
        <v>62</v>
      </c>
      <c r="DC801" s="14" t="s">
        <v>702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703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704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958"/>
        <v>16</v>
      </c>
      <c r="CS802" s="13">
        <f t="shared" si="959"/>
        <v>18</v>
      </c>
      <c r="CT802" s="14">
        <f t="shared" si="960"/>
        <v>4</v>
      </c>
      <c r="CU802" s="14">
        <f t="shared" si="961"/>
        <v>1102016</v>
      </c>
      <c r="CV802" s="14" t="str">
        <f>INDEX($O$6:$O$36,CR802)&amp;"-"&amp;INDEX(属性投放!$AB$7:$AB$36,CX802)&amp;"-魂火-"&amp;CZ802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701</v>
      </c>
      <c r="CZ802" s="14">
        <f>INDEX(属性投放!$AM$7:$AM$58,CS802)</f>
        <v>3</v>
      </c>
      <c r="DA802" s="14">
        <f t="shared" si="957"/>
        <v>18</v>
      </c>
      <c r="DB802" s="14">
        <f>INDEX(属性投放!$AN$7:$AN$58,DA802)</f>
        <v>65</v>
      </c>
      <c r="DC802" s="14" t="s">
        <v>702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703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704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958"/>
        <v>16</v>
      </c>
      <c r="CS803" s="13">
        <f t="shared" si="959"/>
        <v>19</v>
      </c>
      <c r="CT803" s="14">
        <f t="shared" si="960"/>
        <v>4</v>
      </c>
      <c r="CU803" s="14">
        <f t="shared" si="961"/>
        <v>1102016</v>
      </c>
      <c r="CV803" s="14" t="str">
        <f>INDEX($O$6:$O$36,CR803)&amp;"-"&amp;INDEX(属性投放!$AB$7:$AB$36,CX803)&amp;"-魂火-"&amp;CZ803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701</v>
      </c>
      <c r="CZ803" s="14">
        <f>INDEX(属性投放!$AM$7:$AM$58,CS803)</f>
        <v>1</v>
      </c>
      <c r="DA803" s="14">
        <f t="shared" si="957"/>
        <v>19</v>
      </c>
      <c r="DB803" s="14">
        <f>INDEX(属性投放!$AN$7:$AN$58,DA803)</f>
        <v>67</v>
      </c>
      <c r="DC803" s="14" t="s">
        <v>702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703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704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958"/>
        <v>16</v>
      </c>
      <c r="CS804" s="13">
        <f t="shared" si="959"/>
        <v>20</v>
      </c>
      <c r="CT804" s="14">
        <f t="shared" si="960"/>
        <v>4</v>
      </c>
      <c r="CU804" s="14">
        <f t="shared" si="961"/>
        <v>1102016</v>
      </c>
      <c r="CV804" s="14" t="str">
        <f>INDEX($O$6:$O$36,CR804)&amp;"-"&amp;INDEX(属性投放!$AB$7:$AB$36,CX804)&amp;"-魂火-"&amp;CZ804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701</v>
      </c>
      <c r="CZ804" s="14">
        <f>INDEX(属性投放!$AM$7:$AM$58,CS804)</f>
        <v>2</v>
      </c>
      <c r="DA804" s="14">
        <f t="shared" si="957"/>
        <v>20</v>
      </c>
      <c r="DB804" s="14">
        <f>INDEX(属性投放!$AN$7:$AN$58,DA804)</f>
        <v>70</v>
      </c>
      <c r="DC804" s="14" t="s">
        <v>702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703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704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958"/>
        <v>16</v>
      </c>
      <c r="CS805" s="13">
        <f t="shared" si="959"/>
        <v>21</v>
      </c>
      <c r="CT805" s="14">
        <f t="shared" si="960"/>
        <v>4</v>
      </c>
      <c r="CU805" s="14">
        <f t="shared" si="961"/>
        <v>1102016</v>
      </c>
      <c r="CV805" s="14" t="str">
        <f>INDEX($O$6:$O$36,CR805)&amp;"-"&amp;INDEX(属性投放!$AB$7:$AB$36,CX805)&amp;"-魂火-"&amp;CZ805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701</v>
      </c>
      <c r="CZ805" s="14">
        <f>INDEX(属性投放!$AM$7:$AM$58,CS805)</f>
        <v>3</v>
      </c>
      <c r="DA805" s="14">
        <f t="shared" si="957"/>
        <v>21</v>
      </c>
      <c r="DB805" s="14">
        <f>INDEX(属性投放!$AN$7:$AN$58,DA805)</f>
        <v>72</v>
      </c>
      <c r="DC805" s="14" t="s">
        <v>702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703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704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958"/>
        <v>16</v>
      </c>
      <c r="CS806" s="13">
        <f t="shared" si="959"/>
        <v>22</v>
      </c>
      <c r="CT806" s="14">
        <f t="shared" si="960"/>
        <v>4</v>
      </c>
      <c r="CU806" s="14">
        <f t="shared" si="961"/>
        <v>1102016</v>
      </c>
      <c r="CV806" s="14" t="str">
        <f>INDEX($O$6:$O$36,CR806)&amp;"-"&amp;INDEX(属性投放!$AB$7:$AB$36,CX806)&amp;"-魂火-"&amp;CZ806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701</v>
      </c>
      <c r="CZ806" s="14">
        <f>INDEX(属性投放!$AM$7:$AM$58,CS806)</f>
        <v>1</v>
      </c>
      <c r="DA806" s="14">
        <f t="shared" si="957"/>
        <v>22</v>
      </c>
      <c r="DB806" s="14">
        <f>INDEX(属性投放!$AN$7:$AN$58,DA806)</f>
        <v>75</v>
      </c>
      <c r="DC806" s="14" t="s">
        <v>702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703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704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958"/>
        <v>16</v>
      </c>
      <c r="CS807" s="13">
        <f t="shared" si="959"/>
        <v>23</v>
      </c>
      <c r="CT807" s="14">
        <f t="shared" si="960"/>
        <v>4</v>
      </c>
      <c r="CU807" s="14">
        <f t="shared" si="961"/>
        <v>1102016</v>
      </c>
      <c r="CV807" s="14" t="str">
        <f>INDEX($O$6:$O$36,CR807)&amp;"-"&amp;INDEX(属性投放!$AB$7:$AB$36,CX807)&amp;"-魂火-"&amp;CZ807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701</v>
      </c>
      <c r="CZ807" s="14">
        <f>INDEX(属性投放!$AM$7:$AM$58,CS807)</f>
        <v>2</v>
      </c>
      <c r="DA807" s="14">
        <f t="shared" si="957"/>
        <v>23</v>
      </c>
      <c r="DB807" s="14">
        <f>INDEX(属性投放!$AN$7:$AN$58,DA807)</f>
        <v>77</v>
      </c>
      <c r="DC807" s="14" t="s">
        <v>702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703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704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958"/>
        <v>16</v>
      </c>
      <c r="CS808" s="13">
        <f t="shared" si="959"/>
        <v>24</v>
      </c>
      <c r="CT808" s="14">
        <f t="shared" si="960"/>
        <v>4</v>
      </c>
      <c r="CU808" s="14">
        <f t="shared" si="961"/>
        <v>1102016</v>
      </c>
      <c r="CV808" s="14" t="str">
        <f>INDEX($O$6:$O$36,CR808)&amp;"-"&amp;INDEX(属性投放!$AB$7:$AB$36,CX808)&amp;"-魂火-"&amp;CZ808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701</v>
      </c>
      <c r="CZ808" s="14">
        <f>INDEX(属性投放!$AM$7:$AM$58,CS808)</f>
        <v>3</v>
      </c>
      <c r="DA808" s="14">
        <f t="shared" si="957"/>
        <v>24</v>
      </c>
      <c r="DB808" s="14">
        <f>INDEX(属性投放!$AN$7:$AN$58,DA808)</f>
        <v>80</v>
      </c>
      <c r="DC808" s="14" t="s">
        <v>702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703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704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958"/>
        <v>16</v>
      </c>
      <c r="CS809" s="13">
        <f t="shared" si="959"/>
        <v>25</v>
      </c>
      <c r="CT809" s="14">
        <f t="shared" si="960"/>
        <v>4</v>
      </c>
      <c r="CU809" s="14">
        <f t="shared" si="961"/>
        <v>1102016</v>
      </c>
      <c r="CV809" s="14" t="str">
        <f>INDEX($O$6:$O$36,CR809)&amp;"-"&amp;INDEX(属性投放!$AB$7:$AB$36,CX809)&amp;"-魂火-"&amp;CZ809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701</v>
      </c>
      <c r="CZ809" s="14">
        <f>INDEX(属性投放!$AM$7:$AM$58,CS809)</f>
        <v>1</v>
      </c>
      <c r="DA809" s="14">
        <f t="shared" si="957"/>
        <v>25</v>
      </c>
      <c r="DB809" s="14">
        <f>INDEX(属性投放!$AN$7:$AN$58,DA809)</f>
        <v>82</v>
      </c>
      <c r="DC809" s="14" t="s">
        <v>702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703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704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958"/>
        <v>16</v>
      </c>
      <c r="CS810" s="13">
        <f t="shared" si="959"/>
        <v>26</v>
      </c>
      <c r="CT810" s="14">
        <f t="shared" si="960"/>
        <v>4</v>
      </c>
      <c r="CU810" s="14">
        <f t="shared" si="961"/>
        <v>1102016</v>
      </c>
      <c r="CV810" s="14" t="str">
        <f>INDEX($O$6:$O$36,CR810)&amp;"-"&amp;INDEX(属性投放!$AB$7:$AB$36,CX810)&amp;"-魂火-"&amp;CZ810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701</v>
      </c>
      <c r="CZ810" s="14">
        <f>INDEX(属性投放!$AM$7:$AM$58,CS810)</f>
        <v>2</v>
      </c>
      <c r="DA810" s="14">
        <f t="shared" si="957"/>
        <v>26</v>
      </c>
      <c r="DB810" s="14">
        <f>INDEX(属性投放!$AN$7:$AN$58,DA810)</f>
        <v>85</v>
      </c>
      <c r="DC810" s="14" t="s">
        <v>702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703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704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958"/>
        <v>16</v>
      </c>
      <c r="CS811" s="13">
        <f t="shared" si="959"/>
        <v>27</v>
      </c>
      <c r="CT811" s="14">
        <f t="shared" si="960"/>
        <v>4</v>
      </c>
      <c r="CU811" s="14">
        <f t="shared" si="961"/>
        <v>1102016</v>
      </c>
      <c r="CV811" s="14" t="str">
        <f>INDEX($O$6:$O$36,CR811)&amp;"-"&amp;INDEX(属性投放!$AB$7:$AB$36,CX811)&amp;"-魂火-"&amp;CZ811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701</v>
      </c>
      <c r="CZ811" s="14">
        <f>INDEX(属性投放!$AM$7:$AM$58,CS811)</f>
        <v>3</v>
      </c>
      <c r="DA811" s="14">
        <f t="shared" si="957"/>
        <v>27</v>
      </c>
      <c r="DB811" s="14">
        <f>INDEX(属性投放!$AN$7:$AN$58,DA811)</f>
        <v>87</v>
      </c>
      <c r="DC811" s="14" t="s">
        <v>702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703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704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958"/>
        <v>16</v>
      </c>
      <c r="CS812" s="13">
        <f t="shared" si="959"/>
        <v>28</v>
      </c>
      <c r="CT812" s="14">
        <f t="shared" si="960"/>
        <v>4</v>
      </c>
      <c r="CU812" s="14">
        <f t="shared" si="961"/>
        <v>1102016</v>
      </c>
      <c r="CV812" s="14" t="str">
        <f>INDEX($O$6:$O$36,CR812)&amp;"-"&amp;INDEX(属性投放!$AB$7:$AB$36,CX812)&amp;"-魂火-"&amp;CZ812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701</v>
      </c>
      <c r="CZ812" s="14">
        <f>INDEX(属性投放!$AM$7:$AM$58,CS812)</f>
        <v>1</v>
      </c>
      <c r="DA812" s="14">
        <f t="shared" si="957"/>
        <v>28</v>
      </c>
      <c r="DB812" s="14">
        <f>INDEX(属性投放!$AN$7:$AN$58,DA812)</f>
        <v>90</v>
      </c>
      <c r="DC812" s="14" t="s">
        <v>702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703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704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958"/>
        <v>16</v>
      </c>
      <c r="CS813" s="13">
        <f t="shared" si="959"/>
        <v>29</v>
      </c>
      <c r="CT813" s="14">
        <f t="shared" si="960"/>
        <v>4</v>
      </c>
      <c r="CU813" s="14">
        <f t="shared" si="961"/>
        <v>1102016</v>
      </c>
      <c r="CV813" s="14" t="str">
        <f>INDEX($O$6:$O$36,CR813)&amp;"-"&amp;INDEX(属性投放!$AB$7:$AB$36,CX813)&amp;"-魂火-"&amp;CZ813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701</v>
      </c>
      <c r="CZ813" s="14">
        <f>INDEX(属性投放!$AM$7:$AM$58,CS813)</f>
        <v>2</v>
      </c>
      <c r="DA813" s="14">
        <f t="shared" si="957"/>
        <v>29</v>
      </c>
      <c r="DB813" s="14">
        <f>INDEX(属性投放!$AN$7:$AN$58,DA813)</f>
        <v>92</v>
      </c>
      <c r="DC813" s="14" t="s">
        <v>702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703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704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958"/>
        <v>16</v>
      </c>
      <c r="CS814" s="13">
        <f t="shared" si="959"/>
        <v>30</v>
      </c>
      <c r="CT814" s="14">
        <f t="shared" si="960"/>
        <v>4</v>
      </c>
      <c r="CU814" s="14">
        <f t="shared" si="961"/>
        <v>1102016</v>
      </c>
      <c r="CV814" s="14" t="str">
        <f>INDEX($O$6:$O$36,CR814)&amp;"-"&amp;INDEX(属性投放!$AB$7:$AB$36,CX814)&amp;"-魂火-"&amp;CZ814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701</v>
      </c>
      <c r="CZ814" s="14">
        <f>INDEX(属性投放!$AM$7:$AM$58,CS814)</f>
        <v>3</v>
      </c>
      <c r="DA814" s="14">
        <f t="shared" si="957"/>
        <v>30</v>
      </c>
      <c r="DB814" s="14">
        <f>INDEX(属性投放!$AN$7:$AN$58,DA814)</f>
        <v>95</v>
      </c>
      <c r="DC814" s="14" t="s">
        <v>702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703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704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958"/>
        <v>16</v>
      </c>
      <c r="CS815" s="13">
        <f t="shared" si="959"/>
        <v>31</v>
      </c>
      <c r="CT815" s="14">
        <f t="shared" si="960"/>
        <v>4</v>
      </c>
      <c r="CU815" s="14">
        <f t="shared" si="961"/>
        <v>1102016</v>
      </c>
      <c r="CV815" s="14" t="str">
        <f>INDEX($O$6:$O$36,CR815)&amp;"-"&amp;INDEX(属性投放!$AB$7:$AB$36,CX815)&amp;"-魂火-"&amp;CZ815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701</v>
      </c>
      <c r="CZ815" s="14">
        <f>INDEX(属性投放!$AM$7:$AM$58,CS815)</f>
        <v>1</v>
      </c>
      <c r="DA815" s="14">
        <f t="shared" si="957"/>
        <v>31</v>
      </c>
      <c r="DB815" s="14">
        <f>INDEX(属性投放!$AN$7:$AN$58,DA815)</f>
        <v>97</v>
      </c>
      <c r="DC815" s="14" t="s">
        <v>702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703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704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958"/>
        <v>16</v>
      </c>
      <c r="CS816" s="13">
        <f t="shared" si="959"/>
        <v>32</v>
      </c>
      <c r="CT816" s="14">
        <f t="shared" si="960"/>
        <v>4</v>
      </c>
      <c r="CU816" s="14">
        <f t="shared" si="961"/>
        <v>1102016</v>
      </c>
      <c r="CV816" s="14" t="str">
        <f>INDEX($O$6:$O$36,CR816)&amp;"-"&amp;INDEX(属性投放!$AB$7:$AB$36,CX816)&amp;"-魂火-"&amp;CZ816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701</v>
      </c>
      <c r="CZ816" s="14">
        <f>INDEX(属性投放!$AM$7:$AM$58,CS816)</f>
        <v>2</v>
      </c>
      <c r="DA816" s="14">
        <f t="shared" si="957"/>
        <v>32</v>
      </c>
      <c r="DB816" s="14">
        <f>INDEX(属性投放!$AN$7:$AN$58,DA816)</f>
        <v>100</v>
      </c>
      <c r="DC816" s="14" t="s">
        <v>702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703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704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958"/>
        <v>16</v>
      </c>
      <c r="CS817" s="13">
        <f t="shared" si="959"/>
        <v>33</v>
      </c>
      <c r="CT817" s="14">
        <f t="shared" si="960"/>
        <v>4</v>
      </c>
      <c r="CU817" s="14">
        <f t="shared" si="961"/>
        <v>1102016</v>
      </c>
      <c r="CV817" s="14" t="str">
        <f>INDEX($O$6:$O$36,CR817)&amp;"-"&amp;INDEX(属性投放!$AB$7:$AB$36,CX817)&amp;"-魂火-"&amp;CZ817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701</v>
      </c>
      <c r="CZ817" s="14">
        <f>INDEX(属性投放!$AM$7:$AM$58,CS817)</f>
        <v>3</v>
      </c>
      <c r="DA817" s="14">
        <f t="shared" si="957"/>
        <v>33</v>
      </c>
      <c r="DB817" s="14">
        <f>INDEX(属性投放!$AN$7:$AN$58,DA817)</f>
        <v>102</v>
      </c>
      <c r="DC817" s="14" t="s">
        <v>702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703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704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958"/>
        <v>16</v>
      </c>
      <c r="CS818" s="13">
        <f t="shared" si="959"/>
        <v>34</v>
      </c>
      <c r="CT818" s="14">
        <f t="shared" si="960"/>
        <v>4</v>
      </c>
      <c r="CU818" s="14">
        <f t="shared" si="961"/>
        <v>1102016</v>
      </c>
      <c r="CV818" s="14" t="str">
        <f>INDEX($O$6:$O$36,CR818)&amp;"-"&amp;INDEX(属性投放!$AB$7:$AB$36,CX818)&amp;"-魂火-"&amp;CZ818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701</v>
      </c>
      <c r="CZ818" s="14">
        <f>INDEX(属性投放!$AM$7:$AM$58,CS818)</f>
        <v>1</v>
      </c>
      <c r="DA818" s="14">
        <f t="shared" si="957"/>
        <v>34</v>
      </c>
      <c r="DB818" s="14">
        <f>INDEX(属性投放!$AN$7:$AN$58,DA818)</f>
        <v>105</v>
      </c>
      <c r="DC818" s="14" t="s">
        <v>702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703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704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958"/>
        <v>16</v>
      </c>
      <c r="CS819" s="13">
        <f t="shared" si="959"/>
        <v>35</v>
      </c>
      <c r="CT819" s="14">
        <f t="shared" si="960"/>
        <v>4</v>
      </c>
      <c r="CU819" s="14">
        <f t="shared" si="961"/>
        <v>1102016</v>
      </c>
      <c r="CV819" s="14" t="str">
        <f>INDEX($O$6:$O$36,CR819)&amp;"-"&amp;INDEX(属性投放!$AB$7:$AB$36,CX819)&amp;"-魂火-"&amp;CZ819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701</v>
      </c>
      <c r="CZ819" s="14">
        <f>INDEX(属性投放!$AM$7:$AM$58,CS819)</f>
        <v>2</v>
      </c>
      <c r="DA819" s="14">
        <f t="shared" si="957"/>
        <v>35</v>
      </c>
      <c r="DB819" s="14">
        <f>INDEX(属性投放!$AN$7:$AN$58,DA819)</f>
        <v>107</v>
      </c>
      <c r="DC819" s="14" t="s">
        <v>702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703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704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958"/>
        <v>16</v>
      </c>
      <c r="CS820" s="13">
        <f t="shared" si="959"/>
        <v>36</v>
      </c>
      <c r="CT820" s="14">
        <f t="shared" si="960"/>
        <v>4</v>
      </c>
      <c r="CU820" s="14">
        <f t="shared" si="961"/>
        <v>1102016</v>
      </c>
      <c r="CV820" s="14" t="str">
        <f>INDEX($O$6:$O$36,CR820)&amp;"-"&amp;INDEX(属性投放!$AB$7:$AB$36,CX820)&amp;"-魂火-"&amp;CZ820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701</v>
      </c>
      <c r="CZ820" s="14">
        <f>INDEX(属性投放!$AM$7:$AM$58,CS820)</f>
        <v>3</v>
      </c>
      <c r="DA820" s="14">
        <f t="shared" si="957"/>
        <v>36</v>
      </c>
      <c r="DB820" s="14">
        <f>INDEX(属性投放!$AN$7:$AN$58,DA820)</f>
        <v>110</v>
      </c>
      <c r="DC820" s="14" t="s">
        <v>702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703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704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958"/>
        <v>16</v>
      </c>
      <c r="CS821" s="13">
        <f t="shared" si="959"/>
        <v>37</v>
      </c>
      <c r="CT821" s="14">
        <f t="shared" si="960"/>
        <v>4</v>
      </c>
      <c r="CU821" s="14">
        <f t="shared" si="961"/>
        <v>1102016</v>
      </c>
      <c r="CV821" s="14" t="str">
        <f>INDEX($O$6:$O$36,CR821)&amp;"-"&amp;INDEX(属性投放!$AB$7:$AB$36,CX821)&amp;"-魂火-"&amp;CZ821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701</v>
      </c>
      <c r="CZ821" s="14">
        <f>INDEX(属性投放!$AM$7:$AM$58,CS821)</f>
        <v>1</v>
      </c>
      <c r="DA821" s="14">
        <f t="shared" si="957"/>
        <v>37</v>
      </c>
      <c r="DB821" s="14">
        <f>INDEX(属性投放!$AN$7:$AN$58,DA821)</f>
        <v>112</v>
      </c>
      <c r="DC821" s="14" t="s">
        <v>702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703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704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958"/>
        <v>16</v>
      </c>
      <c r="CS822" s="13">
        <f t="shared" si="959"/>
        <v>38</v>
      </c>
      <c r="CT822" s="14">
        <f t="shared" si="960"/>
        <v>4</v>
      </c>
      <c r="CU822" s="14">
        <f t="shared" si="961"/>
        <v>1102016</v>
      </c>
      <c r="CV822" s="14" t="str">
        <f>INDEX($O$6:$O$36,CR822)&amp;"-"&amp;INDEX(属性投放!$AB$7:$AB$36,CX822)&amp;"-魂火-"&amp;CZ822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701</v>
      </c>
      <c r="CZ822" s="14">
        <f>INDEX(属性投放!$AM$7:$AM$58,CS822)</f>
        <v>2</v>
      </c>
      <c r="DA822" s="14">
        <f t="shared" si="957"/>
        <v>38</v>
      </c>
      <c r="DB822" s="14">
        <f>INDEX(属性投放!$AN$7:$AN$58,DA822)</f>
        <v>115</v>
      </c>
      <c r="DC822" s="14" t="s">
        <v>702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703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704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958"/>
        <v>16</v>
      </c>
      <c r="CS823" s="13">
        <f t="shared" si="959"/>
        <v>39</v>
      </c>
      <c r="CT823" s="14">
        <f t="shared" si="960"/>
        <v>4</v>
      </c>
      <c r="CU823" s="14">
        <f t="shared" si="961"/>
        <v>1102016</v>
      </c>
      <c r="CV823" s="14" t="str">
        <f>INDEX($O$6:$O$36,CR823)&amp;"-"&amp;INDEX(属性投放!$AB$7:$AB$36,CX823)&amp;"-魂火-"&amp;CZ823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701</v>
      </c>
      <c r="CZ823" s="14">
        <f>INDEX(属性投放!$AM$7:$AM$58,CS823)</f>
        <v>3</v>
      </c>
      <c r="DA823" s="14">
        <f t="shared" si="957"/>
        <v>39</v>
      </c>
      <c r="DB823" s="14">
        <f>INDEX(属性投放!$AN$7:$AN$58,DA823)</f>
        <v>117</v>
      </c>
      <c r="DC823" s="14" t="s">
        <v>702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703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704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958"/>
        <v>16</v>
      </c>
      <c r="CS824" s="13">
        <f t="shared" si="959"/>
        <v>40</v>
      </c>
      <c r="CT824" s="14">
        <f t="shared" si="960"/>
        <v>4</v>
      </c>
      <c r="CU824" s="14">
        <f t="shared" si="961"/>
        <v>1102016</v>
      </c>
      <c r="CV824" s="14" t="str">
        <f>INDEX($O$6:$O$36,CR824)&amp;"-"&amp;INDEX(属性投放!$AB$7:$AB$36,CX824)&amp;"-魂火-"&amp;CZ824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701</v>
      </c>
      <c r="CZ824" s="14">
        <f>INDEX(属性投放!$AM$7:$AM$58,CS824)</f>
        <v>1</v>
      </c>
      <c r="DA824" s="14">
        <f t="shared" si="957"/>
        <v>40</v>
      </c>
      <c r="DB824" s="14">
        <f>INDEX(属性投放!$AN$7:$AN$58,DA824)</f>
        <v>120</v>
      </c>
      <c r="DC824" s="14" t="s">
        <v>702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703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704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958"/>
        <v>16</v>
      </c>
      <c r="CS825" s="13">
        <f t="shared" si="959"/>
        <v>41</v>
      </c>
      <c r="CT825" s="14">
        <f t="shared" si="960"/>
        <v>4</v>
      </c>
      <c r="CU825" s="14">
        <f t="shared" si="961"/>
        <v>1102016</v>
      </c>
      <c r="CV825" s="14" t="str">
        <f>INDEX($O$6:$O$36,CR825)&amp;"-"&amp;INDEX(属性投放!$AB$7:$AB$36,CX825)&amp;"-魂火-"&amp;CZ825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701</v>
      </c>
      <c r="CZ825" s="14">
        <f>INDEX(属性投放!$AM$7:$AM$58,CS825)</f>
        <v>2</v>
      </c>
      <c r="DA825" s="14">
        <f t="shared" si="957"/>
        <v>41</v>
      </c>
      <c r="DB825" s="14">
        <f>INDEX(属性投放!$AN$7:$AN$58,DA825)</f>
        <v>122</v>
      </c>
      <c r="DC825" s="14" t="s">
        <v>702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703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704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958"/>
        <v>16</v>
      </c>
      <c r="CS826" s="13">
        <f t="shared" si="959"/>
        <v>42</v>
      </c>
      <c r="CT826" s="14">
        <f t="shared" si="960"/>
        <v>4</v>
      </c>
      <c r="CU826" s="14">
        <f t="shared" si="961"/>
        <v>1102016</v>
      </c>
      <c r="CV826" s="14" t="str">
        <f>INDEX($O$6:$O$36,CR826)&amp;"-"&amp;INDEX(属性投放!$AB$7:$AB$36,CX826)&amp;"-魂火-"&amp;CZ826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701</v>
      </c>
      <c r="CZ826" s="14">
        <f>INDEX(属性投放!$AM$7:$AM$58,CS826)</f>
        <v>3</v>
      </c>
      <c r="DA826" s="14">
        <f t="shared" si="957"/>
        <v>42</v>
      </c>
      <c r="DB826" s="14">
        <f>INDEX(属性投放!$AN$7:$AN$58,DA826)</f>
        <v>125</v>
      </c>
      <c r="DC826" s="14" t="s">
        <v>702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703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704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958"/>
        <v>16</v>
      </c>
      <c r="CS827" s="13">
        <f t="shared" si="959"/>
        <v>43</v>
      </c>
      <c r="CT827" s="14">
        <f t="shared" si="960"/>
        <v>4</v>
      </c>
      <c r="CU827" s="14">
        <f t="shared" si="961"/>
        <v>1102016</v>
      </c>
      <c r="CV827" s="14" t="str">
        <f>INDEX($O$6:$O$36,CR827)&amp;"-"&amp;INDEX(属性投放!$AB$7:$AB$36,CX827)&amp;"-魂火-"&amp;CZ827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701</v>
      </c>
      <c r="CZ827" s="14">
        <f>INDEX(属性投放!$AM$7:$AM$58,CS827)</f>
        <v>1</v>
      </c>
      <c r="DA827" s="14">
        <f t="shared" si="957"/>
        <v>43</v>
      </c>
      <c r="DB827" s="14">
        <f>INDEX(属性投放!$AN$7:$AN$58,DA827)</f>
        <v>127</v>
      </c>
      <c r="DC827" s="14" t="s">
        <v>702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703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704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958"/>
        <v>16</v>
      </c>
      <c r="CS828" s="13">
        <f t="shared" si="959"/>
        <v>44</v>
      </c>
      <c r="CT828" s="14">
        <f t="shared" si="960"/>
        <v>4</v>
      </c>
      <c r="CU828" s="14">
        <f t="shared" si="961"/>
        <v>1102016</v>
      </c>
      <c r="CV828" s="14" t="str">
        <f>INDEX($O$6:$O$36,CR828)&amp;"-"&amp;INDEX(属性投放!$AB$7:$AB$36,CX828)&amp;"-魂火-"&amp;CZ828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701</v>
      </c>
      <c r="CZ828" s="14">
        <f>INDEX(属性投放!$AM$7:$AM$58,CS828)</f>
        <v>2</v>
      </c>
      <c r="DA828" s="14">
        <f t="shared" si="957"/>
        <v>44</v>
      </c>
      <c r="DB828" s="14">
        <f>INDEX(属性投放!$AN$7:$AN$58,DA828)</f>
        <v>130</v>
      </c>
      <c r="DC828" s="14" t="s">
        <v>702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703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704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958"/>
        <v>16</v>
      </c>
      <c r="CS829" s="13">
        <f t="shared" si="959"/>
        <v>45</v>
      </c>
      <c r="CT829" s="14">
        <f t="shared" si="960"/>
        <v>4</v>
      </c>
      <c r="CU829" s="14">
        <f t="shared" si="961"/>
        <v>1102016</v>
      </c>
      <c r="CV829" s="14" t="str">
        <f>INDEX($O$6:$O$36,CR829)&amp;"-"&amp;INDEX(属性投放!$AB$7:$AB$36,CX829)&amp;"-魂火-"&amp;CZ829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701</v>
      </c>
      <c r="CZ829" s="14">
        <f>INDEX(属性投放!$AM$7:$AM$58,CS829)</f>
        <v>3</v>
      </c>
      <c r="DA829" s="14">
        <f t="shared" si="957"/>
        <v>45</v>
      </c>
      <c r="DB829" s="14">
        <f>INDEX(属性投放!$AN$7:$AN$58,DA829)</f>
        <v>132</v>
      </c>
      <c r="DC829" s="14" t="s">
        <v>702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703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704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958"/>
        <v>16</v>
      </c>
      <c r="CS830" s="13">
        <f t="shared" si="959"/>
        <v>46</v>
      </c>
      <c r="CT830" s="14">
        <f t="shared" si="960"/>
        <v>4</v>
      </c>
      <c r="CU830" s="14">
        <f t="shared" si="961"/>
        <v>1102016</v>
      </c>
      <c r="CV830" s="14" t="str">
        <f>INDEX($O$6:$O$36,CR830)&amp;"-"&amp;INDEX(属性投放!$AB$7:$AB$36,CX830)&amp;"-魂火-"&amp;CZ830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701</v>
      </c>
      <c r="CZ830" s="14">
        <f>INDEX(属性投放!$AM$7:$AM$58,CS830)</f>
        <v>1</v>
      </c>
      <c r="DA830" s="14">
        <f t="shared" si="957"/>
        <v>46</v>
      </c>
      <c r="DB830" s="14">
        <f>INDEX(属性投放!$AN$7:$AN$58,DA830)</f>
        <v>135</v>
      </c>
      <c r="DC830" s="14" t="s">
        <v>702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703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704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958"/>
        <v>16</v>
      </c>
      <c r="CS831" s="13">
        <f t="shared" si="959"/>
        <v>47</v>
      </c>
      <c r="CT831" s="14">
        <f t="shared" si="960"/>
        <v>4</v>
      </c>
      <c r="CU831" s="14">
        <f t="shared" si="961"/>
        <v>1102016</v>
      </c>
      <c r="CV831" s="14" t="str">
        <f>INDEX($O$6:$O$36,CR831)&amp;"-"&amp;INDEX(属性投放!$AB$7:$AB$36,CX831)&amp;"-魂火-"&amp;CZ831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701</v>
      </c>
      <c r="CZ831" s="14">
        <f>INDEX(属性投放!$AM$7:$AM$58,CS831)</f>
        <v>2</v>
      </c>
      <c r="DA831" s="14">
        <f t="shared" si="957"/>
        <v>47</v>
      </c>
      <c r="DB831" s="14">
        <f>INDEX(属性投放!$AN$7:$AN$58,DA831)</f>
        <v>137</v>
      </c>
      <c r="DC831" s="14" t="s">
        <v>702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703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704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958"/>
        <v>16</v>
      </c>
      <c r="CS832" s="13">
        <f t="shared" si="959"/>
        <v>48</v>
      </c>
      <c r="CT832" s="14">
        <f t="shared" si="960"/>
        <v>4</v>
      </c>
      <c r="CU832" s="14">
        <f t="shared" si="961"/>
        <v>1102016</v>
      </c>
      <c r="CV832" s="14" t="str">
        <f>INDEX($O$6:$O$36,CR832)&amp;"-"&amp;INDEX(属性投放!$AB$7:$AB$36,CX832)&amp;"-魂火-"&amp;CZ832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701</v>
      </c>
      <c r="CZ832" s="14">
        <f>INDEX(属性投放!$AM$7:$AM$58,CS832)</f>
        <v>3</v>
      </c>
      <c r="DA832" s="14">
        <f t="shared" si="957"/>
        <v>48</v>
      </c>
      <c r="DB832" s="14">
        <f>INDEX(属性投放!$AN$7:$AN$58,DA832)</f>
        <v>140</v>
      </c>
      <c r="DC832" s="14" t="s">
        <v>702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703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704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958"/>
        <v>16</v>
      </c>
      <c r="CS833" s="13">
        <f t="shared" si="959"/>
        <v>49</v>
      </c>
      <c r="CT833" s="14">
        <f t="shared" si="960"/>
        <v>4</v>
      </c>
      <c r="CU833" s="14">
        <f t="shared" si="961"/>
        <v>1102016</v>
      </c>
      <c r="CV833" s="14" t="str">
        <f>INDEX($O$6:$O$36,CR833)&amp;"-"&amp;INDEX(属性投放!$AB$7:$AB$36,CX833)&amp;"-魂火-"&amp;CZ833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701</v>
      </c>
      <c r="CZ833" s="14">
        <f>INDEX(属性投放!$AM$7:$AM$58,CS833)</f>
        <v>1</v>
      </c>
      <c r="DA833" s="14">
        <f t="shared" si="957"/>
        <v>49</v>
      </c>
      <c r="DB833" s="14">
        <f>INDEX(属性投放!$AN$7:$AN$58,DA833)</f>
        <v>142</v>
      </c>
      <c r="DC833" s="14" t="s">
        <v>702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703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704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958"/>
        <v>16</v>
      </c>
      <c r="CS834" s="13">
        <f t="shared" si="959"/>
        <v>50</v>
      </c>
      <c r="CT834" s="14">
        <f t="shared" si="960"/>
        <v>4</v>
      </c>
      <c r="CU834" s="14">
        <f t="shared" si="961"/>
        <v>1102016</v>
      </c>
      <c r="CV834" s="14" t="str">
        <f>INDEX($O$6:$O$36,CR834)&amp;"-"&amp;INDEX(属性投放!$AB$7:$AB$36,CX834)&amp;"-魂火-"&amp;CZ834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701</v>
      </c>
      <c r="CZ834" s="14">
        <f>INDEX(属性投放!$AM$7:$AM$58,CS834)</f>
        <v>2</v>
      </c>
      <c r="DA834" s="14">
        <f t="shared" si="957"/>
        <v>50</v>
      </c>
      <c r="DB834" s="14">
        <f>INDEX(属性投放!$AN$7:$AN$58,DA834)</f>
        <v>145</v>
      </c>
      <c r="DC834" s="14" t="s">
        <v>702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703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704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958"/>
        <v>16</v>
      </c>
      <c r="CS835" s="13">
        <f t="shared" si="959"/>
        <v>51</v>
      </c>
      <c r="CT835" s="14">
        <f t="shared" si="960"/>
        <v>4</v>
      </c>
      <c r="CU835" s="14">
        <f t="shared" si="961"/>
        <v>1102016</v>
      </c>
      <c r="CV835" s="14" t="str">
        <f>INDEX($O$6:$O$36,CR835)&amp;"-"&amp;INDEX(属性投放!$AB$7:$AB$36,CX835)&amp;"-魂火-"&amp;CZ835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701</v>
      </c>
      <c r="CZ835" s="14">
        <f>INDEX(属性投放!$AM$7:$AM$58,CS835)</f>
        <v>3</v>
      </c>
      <c r="DA835" s="14">
        <f t="shared" si="957"/>
        <v>51</v>
      </c>
      <c r="DB835" s="14">
        <f>INDEX(属性投放!$AN$7:$AN$58,DA835)</f>
        <v>147</v>
      </c>
      <c r="DC835" s="14" t="s">
        <v>702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703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704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958"/>
        <v>16</v>
      </c>
      <c r="CS836" s="13">
        <f t="shared" si="959"/>
        <v>52</v>
      </c>
      <c r="CT836" s="14">
        <f t="shared" si="960"/>
        <v>4</v>
      </c>
      <c r="CU836" s="14">
        <f t="shared" si="961"/>
        <v>1102016</v>
      </c>
      <c r="CV836" s="14" t="str">
        <f>INDEX($O$6:$O$36,CR836)&amp;"-"&amp;INDEX(属性投放!$AB$7:$AB$36,CX836)&amp;"-魂火-"&amp;CZ836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701</v>
      </c>
      <c r="CZ836" s="14">
        <f>INDEX(属性投放!$AM$7:$AM$58,CS836)</f>
        <v>4</v>
      </c>
      <c r="DA836" s="14">
        <f t="shared" si="957"/>
        <v>52</v>
      </c>
      <c r="DB836" s="14">
        <f>INDEX(属性投放!$AN$7:$AN$58,DA836)</f>
        <v>150</v>
      </c>
      <c r="DC836" s="14" t="s">
        <v>702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703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704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si="958"/>
        <v>17</v>
      </c>
      <c r="CS837" s="13">
        <f t="shared" si="959"/>
        <v>1</v>
      </c>
      <c r="CT837" s="14">
        <f t="shared" si="960"/>
        <v>3</v>
      </c>
      <c r="CU837" s="14">
        <f t="shared" si="961"/>
        <v>1102017</v>
      </c>
      <c r="CV837" s="14" t="str">
        <f>INDEX($O$6:$O$36,CR837)&amp;"-"&amp;INDEX(属性投放!$AB$7:$AB$36,CX837)&amp;"-魂火-"&amp;CZ837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701</v>
      </c>
      <c r="CZ837" s="14">
        <f>INDEX(属性投放!$AM$7:$AM$58,CS837)</f>
        <v>1</v>
      </c>
      <c r="DA837" s="14">
        <f t="shared" ref="DA837:DA900" si="962">CS837</f>
        <v>1</v>
      </c>
      <c r="DB837" s="14">
        <f>INDEX(属性投放!$AN$7:$AN$58,DA837)</f>
        <v>5</v>
      </c>
      <c r="DC837" s="14" t="s">
        <v>702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703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704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ref="CR838:CR901" si="963">MATCH(CQ838-1,$U$5:$U$36,1)</f>
        <v>17</v>
      </c>
      <c r="CS838" s="13">
        <f t="shared" ref="CS838:CS901" si="964">CQ838-(CR838-1)*52</f>
        <v>2</v>
      </c>
      <c r="CT838" s="14">
        <f t="shared" ref="CT838:CT901" si="965">INDEX($Q$6:$Q$36,CR838)</f>
        <v>3</v>
      </c>
      <c r="CU838" s="14">
        <f t="shared" ref="CU838:CU901" si="966">INDEX($N$6:$N$36,CR838)</f>
        <v>1102017</v>
      </c>
      <c r="CV838" s="14" t="str">
        <f>INDEX($O$6:$O$36,CR838)&amp;"-"&amp;INDEX(属性投放!$AB$7:$AB$36,CX838)&amp;"-魂火-"&amp;CZ838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701</v>
      </c>
      <c r="CZ838" s="14">
        <f>INDEX(属性投放!$AM$7:$AM$58,CS838)</f>
        <v>1</v>
      </c>
      <c r="DA838" s="14">
        <f t="shared" si="962"/>
        <v>2</v>
      </c>
      <c r="DB838" s="14">
        <f>INDEX(属性投放!$AN$7:$AN$58,DA838)</f>
        <v>10</v>
      </c>
      <c r="DC838" s="14" t="s">
        <v>702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703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704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963"/>
        <v>17</v>
      </c>
      <c r="CS839" s="13">
        <f t="shared" si="964"/>
        <v>3</v>
      </c>
      <c r="CT839" s="14">
        <f t="shared" si="965"/>
        <v>3</v>
      </c>
      <c r="CU839" s="14">
        <f t="shared" si="966"/>
        <v>1102017</v>
      </c>
      <c r="CV839" s="14" t="str">
        <f>INDEX($O$6:$O$36,CR839)&amp;"-"&amp;INDEX(属性投放!$AB$7:$AB$36,CX839)&amp;"-魂火-"&amp;CZ839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701</v>
      </c>
      <c r="CZ839" s="14">
        <f>INDEX(属性投放!$AM$7:$AM$58,CS839)</f>
        <v>2</v>
      </c>
      <c r="DA839" s="14">
        <f t="shared" si="962"/>
        <v>3</v>
      </c>
      <c r="DB839" s="14">
        <f>INDEX(属性投放!$AN$7:$AN$58,DA839)</f>
        <v>15</v>
      </c>
      <c r="DC839" s="14" t="s">
        <v>702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703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704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963"/>
        <v>17</v>
      </c>
      <c r="CS840" s="13">
        <f t="shared" si="964"/>
        <v>4</v>
      </c>
      <c r="CT840" s="14">
        <f t="shared" si="965"/>
        <v>3</v>
      </c>
      <c r="CU840" s="14">
        <f t="shared" si="966"/>
        <v>1102017</v>
      </c>
      <c r="CV840" s="14" t="str">
        <f>INDEX($O$6:$O$36,CR840)&amp;"-"&amp;INDEX(属性投放!$AB$7:$AB$36,CX840)&amp;"-魂火-"&amp;CZ840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701</v>
      </c>
      <c r="CZ840" s="14">
        <f>INDEX(属性投放!$AM$7:$AM$58,CS840)</f>
        <v>1</v>
      </c>
      <c r="DA840" s="14">
        <f t="shared" si="962"/>
        <v>4</v>
      </c>
      <c r="DB840" s="14">
        <f>INDEX(属性投放!$AN$7:$AN$58,DA840)</f>
        <v>20</v>
      </c>
      <c r="DC840" s="14" t="s">
        <v>702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703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704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963"/>
        <v>17</v>
      </c>
      <c r="CS841" s="13">
        <f t="shared" si="964"/>
        <v>5</v>
      </c>
      <c r="CT841" s="14">
        <f t="shared" si="965"/>
        <v>3</v>
      </c>
      <c r="CU841" s="14">
        <f t="shared" si="966"/>
        <v>1102017</v>
      </c>
      <c r="CV841" s="14" t="str">
        <f>INDEX($O$6:$O$36,CR841)&amp;"-"&amp;INDEX(属性投放!$AB$7:$AB$36,CX841)&amp;"-魂火-"&amp;CZ841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701</v>
      </c>
      <c r="CZ841" s="14">
        <f>INDEX(属性投放!$AM$7:$AM$58,CS841)</f>
        <v>2</v>
      </c>
      <c r="DA841" s="14">
        <f t="shared" si="962"/>
        <v>5</v>
      </c>
      <c r="DB841" s="14">
        <f>INDEX(属性投放!$AN$7:$AN$58,DA841)</f>
        <v>25</v>
      </c>
      <c r="DC841" s="14" t="s">
        <v>702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703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704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963"/>
        <v>17</v>
      </c>
      <c r="CS842" s="13">
        <f t="shared" si="964"/>
        <v>6</v>
      </c>
      <c r="CT842" s="14">
        <f t="shared" si="965"/>
        <v>3</v>
      </c>
      <c r="CU842" s="14">
        <f t="shared" si="966"/>
        <v>1102017</v>
      </c>
      <c r="CV842" s="14" t="str">
        <f>INDEX($O$6:$O$36,CR842)&amp;"-"&amp;INDEX(属性投放!$AB$7:$AB$36,CX842)&amp;"-魂火-"&amp;CZ842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701</v>
      </c>
      <c r="CZ842" s="14">
        <f>INDEX(属性投放!$AM$7:$AM$58,CS842)</f>
        <v>1</v>
      </c>
      <c r="DA842" s="14">
        <f t="shared" si="962"/>
        <v>6</v>
      </c>
      <c r="DB842" s="14">
        <f>INDEX(属性投放!$AN$7:$AN$58,DA842)</f>
        <v>30</v>
      </c>
      <c r="DC842" s="14" t="s">
        <v>702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703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704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963"/>
        <v>17</v>
      </c>
      <c r="CS843" s="13">
        <f t="shared" si="964"/>
        <v>7</v>
      </c>
      <c r="CT843" s="14">
        <f t="shared" si="965"/>
        <v>3</v>
      </c>
      <c r="CU843" s="14">
        <f t="shared" si="966"/>
        <v>1102017</v>
      </c>
      <c r="CV843" s="14" t="str">
        <f>INDEX($O$6:$O$36,CR843)&amp;"-"&amp;INDEX(属性投放!$AB$7:$AB$36,CX843)&amp;"-魂火-"&amp;CZ843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701</v>
      </c>
      <c r="CZ843" s="14">
        <f>INDEX(属性投放!$AM$7:$AM$58,CS843)</f>
        <v>2</v>
      </c>
      <c r="DA843" s="14">
        <f t="shared" si="962"/>
        <v>7</v>
      </c>
      <c r="DB843" s="14">
        <f>INDEX(属性投放!$AN$7:$AN$58,DA843)</f>
        <v>35</v>
      </c>
      <c r="DC843" s="14" t="s">
        <v>702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703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704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963"/>
        <v>17</v>
      </c>
      <c r="CS844" s="13">
        <f t="shared" si="964"/>
        <v>8</v>
      </c>
      <c r="CT844" s="14">
        <f t="shared" si="965"/>
        <v>3</v>
      </c>
      <c r="CU844" s="14">
        <f t="shared" si="966"/>
        <v>1102017</v>
      </c>
      <c r="CV844" s="14" t="str">
        <f>INDEX($O$6:$O$36,CR844)&amp;"-"&amp;INDEX(属性投放!$AB$7:$AB$36,CX844)&amp;"-魂火-"&amp;CZ844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701</v>
      </c>
      <c r="CZ844" s="14">
        <f>INDEX(属性投放!$AM$7:$AM$58,CS844)</f>
        <v>1</v>
      </c>
      <c r="DA844" s="14">
        <f t="shared" si="962"/>
        <v>8</v>
      </c>
      <c r="DB844" s="14">
        <f>INDEX(属性投放!$AN$7:$AN$58,DA844)</f>
        <v>40</v>
      </c>
      <c r="DC844" s="14" t="s">
        <v>702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703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704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963"/>
        <v>17</v>
      </c>
      <c r="CS845" s="13">
        <f t="shared" si="964"/>
        <v>9</v>
      </c>
      <c r="CT845" s="14">
        <f t="shared" si="965"/>
        <v>3</v>
      </c>
      <c r="CU845" s="14">
        <f t="shared" si="966"/>
        <v>1102017</v>
      </c>
      <c r="CV845" s="14" t="str">
        <f>INDEX($O$6:$O$36,CR845)&amp;"-"&amp;INDEX(属性投放!$AB$7:$AB$36,CX845)&amp;"-魂火-"&amp;CZ845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701</v>
      </c>
      <c r="CZ845" s="14">
        <f>INDEX(属性投放!$AM$7:$AM$58,CS845)</f>
        <v>2</v>
      </c>
      <c r="DA845" s="14">
        <f t="shared" si="962"/>
        <v>9</v>
      </c>
      <c r="DB845" s="14">
        <f>INDEX(属性投放!$AN$7:$AN$58,DA845)</f>
        <v>42</v>
      </c>
      <c r="DC845" s="14" t="s">
        <v>702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703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704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963"/>
        <v>17</v>
      </c>
      <c r="CS846" s="13">
        <f t="shared" si="964"/>
        <v>10</v>
      </c>
      <c r="CT846" s="14">
        <f t="shared" si="965"/>
        <v>3</v>
      </c>
      <c r="CU846" s="14">
        <f t="shared" si="966"/>
        <v>1102017</v>
      </c>
      <c r="CV846" s="14" t="str">
        <f>INDEX($O$6:$O$36,CR846)&amp;"-"&amp;INDEX(属性投放!$AB$7:$AB$36,CX846)&amp;"-魂火-"&amp;CZ846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701</v>
      </c>
      <c r="CZ846" s="14">
        <f>INDEX(属性投放!$AM$7:$AM$58,CS846)</f>
        <v>1</v>
      </c>
      <c r="DA846" s="14">
        <f t="shared" si="962"/>
        <v>10</v>
      </c>
      <c r="DB846" s="14">
        <f>INDEX(属性投放!$AN$7:$AN$58,DA846)</f>
        <v>45</v>
      </c>
      <c r="DC846" s="14" t="s">
        <v>702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703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704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963"/>
        <v>17</v>
      </c>
      <c r="CS847" s="13">
        <f t="shared" si="964"/>
        <v>11</v>
      </c>
      <c r="CT847" s="14">
        <f t="shared" si="965"/>
        <v>3</v>
      </c>
      <c r="CU847" s="14">
        <f t="shared" si="966"/>
        <v>1102017</v>
      </c>
      <c r="CV847" s="14" t="str">
        <f>INDEX($O$6:$O$36,CR847)&amp;"-"&amp;INDEX(属性投放!$AB$7:$AB$36,CX847)&amp;"-魂火-"&amp;CZ847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701</v>
      </c>
      <c r="CZ847" s="14">
        <f>INDEX(属性投放!$AM$7:$AM$58,CS847)</f>
        <v>2</v>
      </c>
      <c r="DA847" s="14">
        <f t="shared" si="962"/>
        <v>11</v>
      </c>
      <c r="DB847" s="14">
        <f>INDEX(属性投放!$AN$7:$AN$58,DA847)</f>
        <v>47</v>
      </c>
      <c r="DC847" s="14" t="s">
        <v>702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703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704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963"/>
        <v>17</v>
      </c>
      <c r="CS848" s="13">
        <f t="shared" si="964"/>
        <v>12</v>
      </c>
      <c r="CT848" s="14">
        <f t="shared" si="965"/>
        <v>3</v>
      </c>
      <c r="CU848" s="14">
        <f t="shared" si="966"/>
        <v>1102017</v>
      </c>
      <c r="CV848" s="14" t="str">
        <f>INDEX($O$6:$O$36,CR848)&amp;"-"&amp;INDEX(属性投放!$AB$7:$AB$36,CX848)&amp;"-魂火-"&amp;CZ848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701</v>
      </c>
      <c r="CZ848" s="14">
        <f>INDEX(属性投放!$AM$7:$AM$58,CS848)</f>
        <v>1</v>
      </c>
      <c r="DA848" s="14">
        <f t="shared" si="962"/>
        <v>12</v>
      </c>
      <c r="DB848" s="14">
        <f>INDEX(属性投放!$AN$7:$AN$58,DA848)</f>
        <v>50</v>
      </c>
      <c r="DC848" s="14" t="s">
        <v>702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703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704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963"/>
        <v>17</v>
      </c>
      <c r="CS849" s="13">
        <f t="shared" si="964"/>
        <v>13</v>
      </c>
      <c r="CT849" s="14">
        <f t="shared" si="965"/>
        <v>3</v>
      </c>
      <c r="CU849" s="14">
        <f t="shared" si="966"/>
        <v>1102017</v>
      </c>
      <c r="CV849" s="14" t="str">
        <f>INDEX($O$6:$O$36,CR849)&amp;"-"&amp;INDEX(属性投放!$AB$7:$AB$36,CX849)&amp;"-魂火-"&amp;CZ849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701</v>
      </c>
      <c r="CZ849" s="14">
        <f>INDEX(属性投放!$AM$7:$AM$58,CS849)</f>
        <v>2</v>
      </c>
      <c r="DA849" s="14">
        <f t="shared" si="962"/>
        <v>13</v>
      </c>
      <c r="DB849" s="14">
        <f>INDEX(属性投放!$AN$7:$AN$58,DA849)</f>
        <v>52</v>
      </c>
      <c r="DC849" s="14" t="s">
        <v>702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703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704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963"/>
        <v>17</v>
      </c>
      <c r="CS850" s="13">
        <f t="shared" si="964"/>
        <v>14</v>
      </c>
      <c r="CT850" s="14">
        <f t="shared" si="965"/>
        <v>3</v>
      </c>
      <c r="CU850" s="14">
        <f t="shared" si="966"/>
        <v>1102017</v>
      </c>
      <c r="CV850" s="14" t="str">
        <f>INDEX($O$6:$O$36,CR850)&amp;"-"&amp;INDEX(属性投放!$AB$7:$AB$36,CX850)&amp;"-魂火-"&amp;CZ850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701</v>
      </c>
      <c r="CZ850" s="14">
        <f>INDEX(属性投放!$AM$7:$AM$58,CS850)</f>
        <v>1</v>
      </c>
      <c r="DA850" s="14">
        <f t="shared" si="962"/>
        <v>14</v>
      </c>
      <c r="DB850" s="14">
        <f>INDEX(属性投放!$AN$7:$AN$58,DA850)</f>
        <v>55</v>
      </c>
      <c r="DC850" s="14" t="s">
        <v>702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703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704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963"/>
        <v>17</v>
      </c>
      <c r="CS851" s="13">
        <f t="shared" si="964"/>
        <v>15</v>
      </c>
      <c r="CT851" s="14">
        <f t="shared" si="965"/>
        <v>3</v>
      </c>
      <c r="CU851" s="14">
        <f t="shared" si="966"/>
        <v>1102017</v>
      </c>
      <c r="CV851" s="14" t="str">
        <f>INDEX($O$6:$O$36,CR851)&amp;"-"&amp;INDEX(属性投放!$AB$7:$AB$36,CX851)&amp;"-魂火-"&amp;CZ851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701</v>
      </c>
      <c r="CZ851" s="14">
        <f>INDEX(属性投放!$AM$7:$AM$58,CS851)</f>
        <v>2</v>
      </c>
      <c r="DA851" s="14">
        <f t="shared" si="962"/>
        <v>15</v>
      </c>
      <c r="DB851" s="14">
        <f>INDEX(属性投放!$AN$7:$AN$58,DA851)</f>
        <v>57</v>
      </c>
      <c r="DC851" s="14" t="s">
        <v>702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703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704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963"/>
        <v>17</v>
      </c>
      <c r="CS852" s="13">
        <f t="shared" si="964"/>
        <v>16</v>
      </c>
      <c r="CT852" s="14">
        <f t="shared" si="965"/>
        <v>3</v>
      </c>
      <c r="CU852" s="14">
        <f t="shared" si="966"/>
        <v>1102017</v>
      </c>
      <c r="CV852" s="14" t="str">
        <f>INDEX($O$6:$O$36,CR852)&amp;"-"&amp;INDEX(属性投放!$AB$7:$AB$36,CX852)&amp;"-魂火-"&amp;CZ852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701</v>
      </c>
      <c r="CZ852" s="14">
        <f>INDEX(属性投放!$AM$7:$AM$58,CS852)</f>
        <v>1</v>
      </c>
      <c r="DA852" s="14">
        <f t="shared" si="962"/>
        <v>16</v>
      </c>
      <c r="DB852" s="14">
        <f>INDEX(属性投放!$AN$7:$AN$58,DA852)</f>
        <v>60</v>
      </c>
      <c r="DC852" s="14" t="s">
        <v>702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703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704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963"/>
        <v>17</v>
      </c>
      <c r="CS853" s="13">
        <f t="shared" si="964"/>
        <v>17</v>
      </c>
      <c r="CT853" s="14">
        <f t="shared" si="965"/>
        <v>3</v>
      </c>
      <c r="CU853" s="14">
        <f t="shared" si="966"/>
        <v>1102017</v>
      </c>
      <c r="CV853" s="14" t="str">
        <f>INDEX($O$6:$O$36,CR853)&amp;"-"&amp;INDEX(属性投放!$AB$7:$AB$36,CX853)&amp;"-魂火-"&amp;CZ853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701</v>
      </c>
      <c r="CZ853" s="14">
        <f>INDEX(属性投放!$AM$7:$AM$58,CS853)</f>
        <v>2</v>
      </c>
      <c r="DA853" s="14">
        <f t="shared" si="962"/>
        <v>17</v>
      </c>
      <c r="DB853" s="14">
        <f>INDEX(属性投放!$AN$7:$AN$58,DA853)</f>
        <v>62</v>
      </c>
      <c r="DC853" s="14" t="s">
        <v>702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703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704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963"/>
        <v>17</v>
      </c>
      <c r="CS854" s="13">
        <f t="shared" si="964"/>
        <v>18</v>
      </c>
      <c r="CT854" s="14">
        <f t="shared" si="965"/>
        <v>3</v>
      </c>
      <c r="CU854" s="14">
        <f t="shared" si="966"/>
        <v>1102017</v>
      </c>
      <c r="CV854" s="14" t="str">
        <f>INDEX($O$6:$O$36,CR854)&amp;"-"&amp;INDEX(属性投放!$AB$7:$AB$36,CX854)&amp;"-魂火-"&amp;CZ854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701</v>
      </c>
      <c r="CZ854" s="14">
        <f>INDEX(属性投放!$AM$7:$AM$58,CS854)</f>
        <v>3</v>
      </c>
      <c r="DA854" s="14">
        <f t="shared" si="962"/>
        <v>18</v>
      </c>
      <c r="DB854" s="14">
        <f>INDEX(属性投放!$AN$7:$AN$58,DA854)</f>
        <v>65</v>
      </c>
      <c r="DC854" s="14" t="s">
        <v>702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703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704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963"/>
        <v>17</v>
      </c>
      <c r="CS855" s="13">
        <f t="shared" si="964"/>
        <v>19</v>
      </c>
      <c r="CT855" s="14">
        <f t="shared" si="965"/>
        <v>3</v>
      </c>
      <c r="CU855" s="14">
        <f t="shared" si="966"/>
        <v>1102017</v>
      </c>
      <c r="CV855" s="14" t="str">
        <f>INDEX($O$6:$O$36,CR855)&amp;"-"&amp;INDEX(属性投放!$AB$7:$AB$36,CX855)&amp;"-魂火-"&amp;CZ855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701</v>
      </c>
      <c r="CZ855" s="14">
        <f>INDEX(属性投放!$AM$7:$AM$58,CS855)</f>
        <v>1</v>
      </c>
      <c r="DA855" s="14">
        <f t="shared" si="962"/>
        <v>19</v>
      </c>
      <c r="DB855" s="14">
        <f>INDEX(属性投放!$AN$7:$AN$58,DA855)</f>
        <v>67</v>
      </c>
      <c r="DC855" s="14" t="s">
        <v>702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703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704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963"/>
        <v>17</v>
      </c>
      <c r="CS856" s="13">
        <f t="shared" si="964"/>
        <v>20</v>
      </c>
      <c r="CT856" s="14">
        <f t="shared" si="965"/>
        <v>3</v>
      </c>
      <c r="CU856" s="14">
        <f t="shared" si="966"/>
        <v>1102017</v>
      </c>
      <c r="CV856" s="14" t="str">
        <f>INDEX($O$6:$O$36,CR856)&amp;"-"&amp;INDEX(属性投放!$AB$7:$AB$36,CX856)&amp;"-魂火-"&amp;CZ856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701</v>
      </c>
      <c r="CZ856" s="14">
        <f>INDEX(属性投放!$AM$7:$AM$58,CS856)</f>
        <v>2</v>
      </c>
      <c r="DA856" s="14">
        <f t="shared" si="962"/>
        <v>20</v>
      </c>
      <c r="DB856" s="14">
        <f>INDEX(属性投放!$AN$7:$AN$58,DA856)</f>
        <v>70</v>
      </c>
      <c r="DC856" s="14" t="s">
        <v>702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703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704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963"/>
        <v>17</v>
      </c>
      <c r="CS857" s="13">
        <f t="shared" si="964"/>
        <v>21</v>
      </c>
      <c r="CT857" s="14">
        <f t="shared" si="965"/>
        <v>3</v>
      </c>
      <c r="CU857" s="14">
        <f t="shared" si="966"/>
        <v>1102017</v>
      </c>
      <c r="CV857" s="14" t="str">
        <f>INDEX($O$6:$O$36,CR857)&amp;"-"&amp;INDEX(属性投放!$AB$7:$AB$36,CX857)&amp;"-魂火-"&amp;CZ857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701</v>
      </c>
      <c r="CZ857" s="14">
        <f>INDEX(属性投放!$AM$7:$AM$58,CS857)</f>
        <v>3</v>
      </c>
      <c r="DA857" s="14">
        <f t="shared" si="962"/>
        <v>21</v>
      </c>
      <c r="DB857" s="14">
        <f>INDEX(属性投放!$AN$7:$AN$58,DA857)</f>
        <v>72</v>
      </c>
      <c r="DC857" s="14" t="s">
        <v>702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703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704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963"/>
        <v>17</v>
      </c>
      <c r="CS858" s="13">
        <f t="shared" si="964"/>
        <v>22</v>
      </c>
      <c r="CT858" s="14">
        <f t="shared" si="965"/>
        <v>3</v>
      </c>
      <c r="CU858" s="14">
        <f t="shared" si="966"/>
        <v>1102017</v>
      </c>
      <c r="CV858" s="14" t="str">
        <f>INDEX($O$6:$O$36,CR858)&amp;"-"&amp;INDEX(属性投放!$AB$7:$AB$36,CX858)&amp;"-魂火-"&amp;CZ858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701</v>
      </c>
      <c r="CZ858" s="14">
        <f>INDEX(属性投放!$AM$7:$AM$58,CS858)</f>
        <v>1</v>
      </c>
      <c r="DA858" s="14">
        <f t="shared" si="962"/>
        <v>22</v>
      </c>
      <c r="DB858" s="14">
        <f>INDEX(属性投放!$AN$7:$AN$58,DA858)</f>
        <v>75</v>
      </c>
      <c r="DC858" s="14" t="s">
        <v>702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703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704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963"/>
        <v>17</v>
      </c>
      <c r="CS859" s="13">
        <f t="shared" si="964"/>
        <v>23</v>
      </c>
      <c r="CT859" s="14">
        <f t="shared" si="965"/>
        <v>3</v>
      </c>
      <c r="CU859" s="14">
        <f t="shared" si="966"/>
        <v>1102017</v>
      </c>
      <c r="CV859" s="14" t="str">
        <f>INDEX($O$6:$O$36,CR859)&amp;"-"&amp;INDEX(属性投放!$AB$7:$AB$36,CX859)&amp;"-魂火-"&amp;CZ859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701</v>
      </c>
      <c r="CZ859" s="14">
        <f>INDEX(属性投放!$AM$7:$AM$58,CS859)</f>
        <v>2</v>
      </c>
      <c r="DA859" s="14">
        <f t="shared" si="962"/>
        <v>23</v>
      </c>
      <c r="DB859" s="14">
        <f>INDEX(属性投放!$AN$7:$AN$58,DA859)</f>
        <v>77</v>
      </c>
      <c r="DC859" s="14" t="s">
        <v>702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703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704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963"/>
        <v>17</v>
      </c>
      <c r="CS860" s="13">
        <f t="shared" si="964"/>
        <v>24</v>
      </c>
      <c r="CT860" s="14">
        <f t="shared" si="965"/>
        <v>3</v>
      </c>
      <c r="CU860" s="14">
        <f t="shared" si="966"/>
        <v>1102017</v>
      </c>
      <c r="CV860" s="14" t="str">
        <f>INDEX($O$6:$O$36,CR860)&amp;"-"&amp;INDEX(属性投放!$AB$7:$AB$36,CX860)&amp;"-魂火-"&amp;CZ860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701</v>
      </c>
      <c r="CZ860" s="14">
        <f>INDEX(属性投放!$AM$7:$AM$58,CS860)</f>
        <v>3</v>
      </c>
      <c r="DA860" s="14">
        <f t="shared" si="962"/>
        <v>24</v>
      </c>
      <c r="DB860" s="14">
        <f>INDEX(属性投放!$AN$7:$AN$58,DA860)</f>
        <v>80</v>
      </c>
      <c r="DC860" s="14" t="s">
        <v>702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703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704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963"/>
        <v>17</v>
      </c>
      <c r="CS861" s="13">
        <f t="shared" si="964"/>
        <v>25</v>
      </c>
      <c r="CT861" s="14">
        <f t="shared" si="965"/>
        <v>3</v>
      </c>
      <c r="CU861" s="14">
        <f t="shared" si="966"/>
        <v>1102017</v>
      </c>
      <c r="CV861" s="14" t="str">
        <f>INDEX($O$6:$O$36,CR861)&amp;"-"&amp;INDEX(属性投放!$AB$7:$AB$36,CX861)&amp;"-魂火-"&amp;CZ861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701</v>
      </c>
      <c r="CZ861" s="14">
        <f>INDEX(属性投放!$AM$7:$AM$58,CS861)</f>
        <v>1</v>
      </c>
      <c r="DA861" s="14">
        <f t="shared" si="962"/>
        <v>25</v>
      </c>
      <c r="DB861" s="14">
        <f>INDEX(属性投放!$AN$7:$AN$58,DA861)</f>
        <v>82</v>
      </c>
      <c r="DC861" s="14" t="s">
        <v>702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703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704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963"/>
        <v>17</v>
      </c>
      <c r="CS862" s="13">
        <f t="shared" si="964"/>
        <v>26</v>
      </c>
      <c r="CT862" s="14">
        <f t="shared" si="965"/>
        <v>3</v>
      </c>
      <c r="CU862" s="14">
        <f t="shared" si="966"/>
        <v>1102017</v>
      </c>
      <c r="CV862" s="14" t="str">
        <f>INDEX($O$6:$O$36,CR862)&amp;"-"&amp;INDEX(属性投放!$AB$7:$AB$36,CX862)&amp;"-魂火-"&amp;CZ862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701</v>
      </c>
      <c r="CZ862" s="14">
        <f>INDEX(属性投放!$AM$7:$AM$58,CS862)</f>
        <v>2</v>
      </c>
      <c r="DA862" s="14">
        <f t="shared" si="962"/>
        <v>26</v>
      </c>
      <c r="DB862" s="14">
        <f>INDEX(属性投放!$AN$7:$AN$58,DA862)</f>
        <v>85</v>
      </c>
      <c r="DC862" s="14" t="s">
        <v>702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703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704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963"/>
        <v>17</v>
      </c>
      <c r="CS863" s="13">
        <f t="shared" si="964"/>
        <v>27</v>
      </c>
      <c r="CT863" s="14">
        <f t="shared" si="965"/>
        <v>3</v>
      </c>
      <c r="CU863" s="14">
        <f t="shared" si="966"/>
        <v>1102017</v>
      </c>
      <c r="CV863" s="14" t="str">
        <f>INDEX($O$6:$O$36,CR863)&amp;"-"&amp;INDEX(属性投放!$AB$7:$AB$36,CX863)&amp;"-魂火-"&amp;CZ863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701</v>
      </c>
      <c r="CZ863" s="14">
        <f>INDEX(属性投放!$AM$7:$AM$58,CS863)</f>
        <v>3</v>
      </c>
      <c r="DA863" s="14">
        <f t="shared" si="962"/>
        <v>27</v>
      </c>
      <c r="DB863" s="14">
        <f>INDEX(属性投放!$AN$7:$AN$58,DA863)</f>
        <v>87</v>
      </c>
      <c r="DC863" s="14" t="s">
        <v>702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703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704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963"/>
        <v>17</v>
      </c>
      <c r="CS864" s="13">
        <f t="shared" si="964"/>
        <v>28</v>
      </c>
      <c r="CT864" s="14">
        <f t="shared" si="965"/>
        <v>3</v>
      </c>
      <c r="CU864" s="14">
        <f t="shared" si="966"/>
        <v>1102017</v>
      </c>
      <c r="CV864" s="14" t="str">
        <f>INDEX($O$6:$O$36,CR864)&amp;"-"&amp;INDEX(属性投放!$AB$7:$AB$36,CX864)&amp;"-魂火-"&amp;CZ864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701</v>
      </c>
      <c r="CZ864" s="14">
        <f>INDEX(属性投放!$AM$7:$AM$58,CS864)</f>
        <v>1</v>
      </c>
      <c r="DA864" s="14">
        <f t="shared" si="962"/>
        <v>28</v>
      </c>
      <c r="DB864" s="14">
        <f>INDEX(属性投放!$AN$7:$AN$58,DA864)</f>
        <v>90</v>
      </c>
      <c r="DC864" s="14" t="s">
        <v>702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703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704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963"/>
        <v>17</v>
      </c>
      <c r="CS865" s="13">
        <f t="shared" si="964"/>
        <v>29</v>
      </c>
      <c r="CT865" s="14">
        <f t="shared" si="965"/>
        <v>3</v>
      </c>
      <c r="CU865" s="14">
        <f t="shared" si="966"/>
        <v>1102017</v>
      </c>
      <c r="CV865" s="14" t="str">
        <f>INDEX($O$6:$O$36,CR865)&amp;"-"&amp;INDEX(属性投放!$AB$7:$AB$36,CX865)&amp;"-魂火-"&amp;CZ865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701</v>
      </c>
      <c r="CZ865" s="14">
        <f>INDEX(属性投放!$AM$7:$AM$58,CS865)</f>
        <v>2</v>
      </c>
      <c r="DA865" s="14">
        <f t="shared" si="962"/>
        <v>29</v>
      </c>
      <c r="DB865" s="14">
        <f>INDEX(属性投放!$AN$7:$AN$58,DA865)</f>
        <v>92</v>
      </c>
      <c r="DC865" s="14" t="s">
        <v>702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703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704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963"/>
        <v>17</v>
      </c>
      <c r="CS866" s="13">
        <f t="shared" si="964"/>
        <v>30</v>
      </c>
      <c r="CT866" s="14">
        <f t="shared" si="965"/>
        <v>3</v>
      </c>
      <c r="CU866" s="14">
        <f t="shared" si="966"/>
        <v>1102017</v>
      </c>
      <c r="CV866" s="14" t="str">
        <f>INDEX($O$6:$O$36,CR866)&amp;"-"&amp;INDEX(属性投放!$AB$7:$AB$36,CX866)&amp;"-魂火-"&amp;CZ866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701</v>
      </c>
      <c r="CZ866" s="14">
        <f>INDEX(属性投放!$AM$7:$AM$58,CS866)</f>
        <v>3</v>
      </c>
      <c r="DA866" s="14">
        <f t="shared" si="962"/>
        <v>30</v>
      </c>
      <c r="DB866" s="14">
        <f>INDEX(属性投放!$AN$7:$AN$58,DA866)</f>
        <v>95</v>
      </c>
      <c r="DC866" s="14" t="s">
        <v>702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703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704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963"/>
        <v>17</v>
      </c>
      <c r="CS867" s="13">
        <f t="shared" si="964"/>
        <v>31</v>
      </c>
      <c r="CT867" s="14">
        <f t="shared" si="965"/>
        <v>3</v>
      </c>
      <c r="CU867" s="14">
        <f t="shared" si="966"/>
        <v>1102017</v>
      </c>
      <c r="CV867" s="14" t="str">
        <f>INDEX($O$6:$O$36,CR867)&amp;"-"&amp;INDEX(属性投放!$AB$7:$AB$36,CX867)&amp;"-魂火-"&amp;CZ867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701</v>
      </c>
      <c r="CZ867" s="14">
        <f>INDEX(属性投放!$AM$7:$AM$58,CS867)</f>
        <v>1</v>
      </c>
      <c r="DA867" s="14">
        <f t="shared" si="962"/>
        <v>31</v>
      </c>
      <c r="DB867" s="14">
        <f>INDEX(属性投放!$AN$7:$AN$58,DA867)</f>
        <v>97</v>
      </c>
      <c r="DC867" s="14" t="s">
        <v>702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703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704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963"/>
        <v>17</v>
      </c>
      <c r="CS868" s="13">
        <f t="shared" si="964"/>
        <v>32</v>
      </c>
      <c r="CT868" s="14">
        <f t="shared" si="965"/>
        <v>3</v>
      </c>
      <c r="CU868" s="14">
        <f t="shared" si="966"/>
        <v>1102017</v>
      </c>
      <c r="CV868" s="14" t="str">
        <f>INDEX($O$6:$O$36,CR868)&amp;"-"&amp;INDEX(属性投放!$AB$7:$AB$36,CX868)&amp;"-魂火-"&amp;CZ868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701</v>
      </c>
      <c r="CZ868" s="14">
        <f>INDEX(属性投放!$AM$7:$AM$58,CS868)</f>
        <v>2</v>
      </c>
      <c r="DA868" s="14">
        <f t="shared" si="962"/>
        <v>32</v>
      </c>
      <c r="DB868" s="14">
        <f>INDEX(属性投放!$AN$7:$AN$58,DA868)</f>
        <v>100</v>
      </c>
      <c r="DC868" s="14" t="s">
        <v>702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703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704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963"/>
        <v>17</v>
      </c>
      <c r="CS869" s="13">
        <f t="shared" si="964"/>
        <v>33</v>
      </c>
      <c r="CT869" s="14">
        <f t="shared" si="965"/>
        <v>3</v>
      </c>
      <c r="CU869" s="14">
        <f t="shared" si="966"/>
        <v>1102017</v>
      </c>
      <c r="CV869" s="14" t="str">
        <f>INDEX($O$6:$O$36,CR869)&amp;"-"&amp;INDEX(属性投放!$AB$7:$AB$36,CX869)&amp;"-魂火-"&amp;CZ869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701</v>
      </c>
      <c r="CZ869" s="14">
        <f>INDEX(属性投放!$AM$7:$AM$58,CS869)</f>
        <v>3</v>
      </c>
      <c r="DA869" s="14">
        <f t="shared" si="962"/>
        <v>33</v>
      </c>
      <c r="DB869" s="14">
        <f>INDEX(属性投放!$AN$7:$AN$58,DA869)</f>
        <v>102</v>
      </c>
      <c r="DC869" s="14" t="s">
        <v>702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703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704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963"/>
        <v>17</v>
      </c>
      <c r="CS870" s="13">
        <f t="shared" si="964"/>
        <v>34</v>
      </c>
      <c r="CT870" s="14">
        <f t="shared" si="965"/>
        <v>3</v>
      </c>
      <c r="CU870" s="14">
        <f t="shared" si="966"/>
        <v>1102017</v>
      </c>
      <c r="CV870" s="14" t="str">
        <f>INDEX($O$6:$O$36,CR870)&amp;"-"&amp;INDEX(属性投放!$AB$7:$AB$36,CX870)&amp;"-魂火-"&amp;CZ870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701</v>
      </c>
      <c r="CZ870" s="14">
        <f>INDEX(属性投放!$AM$7:$AM$58,CS870)</f>
        <v>1</v>
      </c>
      <c r="DA870" s="14">
        <f t="shared" si="962"/>
        <v>34</v>
      </c>
      <c r="DB870" s="14">
        <f>INDEX(属性投放!$AN$7:$AN$58,DA870)</f>
        <v>105</v>
      </c>
      <c r="DC870" s="14" t="s">
        <v>702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703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704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963"/>
        <v>17</v>
      </c>
      <c r="CS871" s="13">
        <f t="shared" si="964"/>
        <v>35</v>
      </c>
      <c r="CT871" s="14">
        <f t="shared" si="965"/>
        <v>3</v>
      </c>
      <c r="CU871" s="14">
        <f t="shared" si="966"/>
        <v>1102017</v>
      </c>
      <c r="CV871" s="14" t="str">
        <f>INDEX($O$6:$O$36,CR871)&amp;"-"&amp;INDEX(属性投放!$AB$7:$AB$36,CX871)&amp;"-魂火-"&amp;CZ871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701</v>
      </c>
      <c r="CZ871" s="14">
        <f>INDEX(属性投放!$AM$7:$AM$58,CS871)</f>
        <v>2</v>
      </c>
      <c r="DA871" s="14">
        <f t="shared" si="962"/>
        <v>35</v>
      </c>
      <c r="DB871" s="14">
        <f>INDEX(属性投放!$AN$7:$AN$58,DA871)</f>
        <v>107</v>
      </c>
      <c r="DC871" s="14" t="s">
        <v>702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703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704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963"/>
        <v>17</v>
      </c>
      <c r="CS872" s="13">
        <f t="shared" si="964"/>
        <v>36</v>
      </c>
      <c r="CT872" s="14">
        <f t="shared" si="965"/>
        <v>3</v>
      </c>
      <c r="CU872" s="14">
        <f t="shared" si="966"/>
        <v>1102017</v>
      </c>
      <c r="CV872" s="14" t="str">
        <f>INDEX($O$6:$O$36,CR872)&amp;"-"&amp;INDEX(属性投放!$AB$7:$AB$36,CX872)&amp;"-魂火-"&amp;CZ872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701</v>
      </c>
      <c r="CZ872" s="14">
        <f>INDEX(属性投放!$AM$7:$AM$58,CS872)</f>
        <v>3</v>
      </c>
      <c r="DA872" s="14">
        <f t="shared" si="962"/>
        <v>36</v>
      </c>
      <c r="DB872" s="14">
        <f>INDEX(属性投放!$AN$7:$AN$58,DA872)</f>
        <v>110</v>
      </c>
      <c r="DC872" s="14" t="s">
        <v>702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703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704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963"/>
        <v>17</v>
      </c>
      <c r="CS873" s="13">
        <f t="shared" si="964"/>
        <v>37</v>
      </c>
      <c r="CT873" s="14">
        <f t="shared" si="965"/>
        <v>3</v>
      </c>
      <c r="CU873" s="14">
        <f t="shared" si="966"/>
        <v>1102017</v>
      </c>
      <c r="CV873" s="14" t="str">
        <f>INDEX($O$6:$O$36,CR873)&amp;"-"&amp;INDEX(属性投放!$AB$7:$AB$36,CX873)&amp;"-魂火-"&amp;CZ873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701</v>
      </c>
      <c r="CZ873" s="14">
        <f>INDEX(属性投放!$AM$7:$AM$58,CS873)</f>
        <v>1</v>
      </c>
      <c r="DA873" s="14">
        <f t="shared" si="962"/>
        <v>37</v>
      </c>
      <c r="DB873" s="14">
        <f>INDEX(属性投放!$AN$7:$AN$58,DA873)</f>
        <v>112</v>
      </c>
      <c r="DC873" s="14" t="s">
        <v>702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703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704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963"/>
        <v>17</v>
      </c>
      <c r="CS874" s="13">
        <f t="shared" si="964"/>
        <v>38</v>
      </c>
      <c r="CT874" s="14">
        <f t="shared" si="965"/>
        <v>3</v>
      </c>
      <c r="CU874" s="14">
        <f t="shared" si="966"/>
        <v>1102017</v>
      </c>
      <c r="CV874" s="14" t="str">
        <f>INDEX($O$6:$O$36,CR874)&amp;"-"&amp;INDEX(属性投放!$AB$7:$AB$36,CX874)&amp;"-魂火-"&amp;CZ874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701</v>
      </c>
      <c r="CZ874" s="14">
        <f>INDEX(属性投放!$AM$7:$AM$58,CS874)</f>
        <v>2</v>
      </c>
      <c r="DA874" s="14">
        <f t="shared" si="962"/>
        <v>38</v>
      </c>
      <c r="DB874" s="14">
        <f>INDEX(属性投放!$AN$7:$AN$58,DA874)</f>
        <v>115</v>
      </c>
      <c r="DC874" s="14" t="s">
        <v>702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703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704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963"/>
        <v>17</v>
      </c>
      <c r="CS875" s="13">
        <f t="shared" si="964"/>
        <v>39</v>
      </c>
      <c r="CT875" s="14">
        <f t="shared" si="965"/>
        <v>3</v>
      </c>
      <c r="CU875" s="14">
        <f t="shared" si="966"/>
        <v>1102017</v>
      </c>
      <c r="CV875" s="14" t="str">
        <f>INDEX($O$6:$O$36,CR875)&amp;"-"&amp;INDEX(属性投放!$AB$7:$AB$36,CX875)&amp;"-魂火-"&amp;CZ875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701</v>
      </c>
      <c r="CZ875" s="14">
        <f>INDEX(属性投放!$AM$7:$AM$58,CS875)</f>
        <v>3</v>
      </c>
      <c r="DA875" s="14">
        <f t="shared" si="962"/>
        <v>39</v>
      </c>
      <c r="DB875" s="14">
        <f>INDEX(属性投放!$AN$7:$AN$58,DA875)</f>
        <v>117</v>
      </c>
      <c r="DC875" s="14" t="s">
        <v>702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703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704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963"/>
        <v>17</v>
      </c>
      <c r="CS876" s="13">
        <f t="shared" si="964"/>
        <v>40</v>
      </c>
      <c r="CT876" s="14">
        <f t="shared" si="965"/>
        <v>3</v>
      </c>
      <c r="CU876" s="14">
        <f t="shared" si="966"/>
        <v>1102017</v>
      </c>
      <c r="CV876" s="14" t="str">
        <f>INDEX($O$6:$O$36,CR876)&amp;"-"&amp;INDEX(属性投放!$AB$7:$AB$36,CX876)&amp;"-魂火-"&amp;CZ876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701</v>
      </c>
      <c r="CZ876" s="14">
        <f>INDEX(属性投放!$AM$7:$AM$58,CS876)</f>
        <v>1</v>
      </c>
      <c r="DA876" s="14">
        <f t="shared" si="962"/>
        <v>40</v>
      </c>
      <c r="DB876" s="14">
        <f>INDEX(属性投放!$AN$7:$AN$58,DA876)</f>
        <v>120</v>
      </c>
      <c r="DC876" s="14" t="s">
        <v>702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703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704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963"/>
        <v>17</v>
      </c>
      <c r="CS877" s="13">
        <f t="shared" si="964"/>
        <v>41</v>
      </c>
      <c r="CT877" s="14">
        <f t="shared" si="965"/>
        <v>3</v>
      </c>
      <c r="CU877" s="14">
        <f t="shared" si="966"/>
        <v>1102017</v>
      </c>
      <c r="CV877" s="14" t="str">
        <f>INDEX($O$6:$O$36,CR877)&amp;"-"&amp;INDEX(属性投放!$AB$7:$AB$36,CX877)&amp;"-魂火-"&amp;CZ877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701</v>
      </c>
      <c r="CZ877" s="14">
        <f>INDEX(属性投放!$AM$7:$AM$58,CS877)</f>
        <v>2</v>
      </c>
      <c r="DA877" s="14">
        <f t="shared" si="962"/>
        <v>41</v>
      </c>
      <c r="DB877" s="14">
        <f>INDEX(属性投放!$AN$7:$AN$58,DA877)</f>
        <v>122</v>
      </c>
      <c r="DC877" s="14" t="s">
        <v>702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703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704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963"/>
        <v>17</v>
      </c>
      <c r="CS878" s="13">
        <f t="shared" si="964"/>
        <v>42</v>
      </c>
      <c r="CT878" s="14">
        <f t="shared" si="965"/>
        <v>3</v>
      </c>
      <c r="CU878" s="14">
        <f t="shared" si="966"/>
        <v>1102017</v>
      </c>
      <c r="CV878" s="14" t="str">
        <f>INDEX($O$6:$O$36,CR878)&amp;"-"&amp;INDEX(属性投放!$AB$7:$AB$36,CX878)&amp;"-魂火-"&amp;CZ878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701</v>
      </c>
      <c r="CZ878" s="14">
        <f>INDEX(属性投放!$AM$7:$AM$58,CS878)</f>
        <v>3</v>
      </c>
      <c r="DA878" s="14">
        <f t="shared" si="962"/>
        <v>42</v>
      </c>
      <c r="DB878" s="14">
        <f>INDEX(属性投放!$AN$7:$AN$58,DA878)</f>
        <v>125</v>
      </c>
      <c r="DC878" s="14" t="s">
        <v>702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703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704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963"/>
        <v>17</v>
      </c>
      <c r="CS879" s="13">
        <f t="shared" si="964"/>
        <v>43</v>
      </c>
      <c r="CT879" s="14">
        <f t="shared" si="965"/>
        <v>3</v>
      </c>
      <c r="CU879" s="14">
        <f t="shared" si="966"/>
        <v>1102017</v>
      </c>
      <c r="CV879" s="14" t="str">
        <f>INDEX($O$6:$O$36,CR879)&amp;"-"&amp;INDEX(属性投放!$AB$7:$AB$36,CX879)&amp;"-魂火-"&amp;CZ879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701</v>
      </c>
      <c r="CZ879" s="14">
        <f>INDEX(属性投放!$AM$7:$AM$58,CS879)</f>
        <v>1</v>
      </c>
      <c r="DA879" s="14">
        <f t="shared" si="962"/>
        <v>43</v>
      </c>
      <c r="DB879" s="14">
        <f>INDEX(属性投放!$AN$7:$AN$58,DA879)</f>
        <v>127</v>
      </c>
      <c r="DC879" s="14" t="s">
        <v>702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703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704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963"/>
        <v>17</v>
      </c>
      <c r="CS880" s="13">
        <f t="shared" si="964"/>
        <v>44</v>
      </c>
      <c r="CT880" s="14">
        <f t="shared" si="965"/>
        <v>3</v>
      </c>
      <c r="CU880" s="14">
        <f t="shared" si="966"/>
        <v>1102017</v>
      </c>
      <c r="CV880" s="14" t="str">
        <f>INDEX($O$6:$O$36,CR880)&amp;"-"&amp;INDEX(属性投放!$AB$7:$AB$36,CX880)&amp;"-魂火-"&amp;CZ880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701</v>
      </c>
      <c r="CZ880" s="14">
        <f>INDEX(属性投放!$AM$7:$AM$58,CS880)</f>
        <v>2</v>
      </c>
      <c r="DA880" s="14">
        <f t="shared" si="962"/>
        <v>44</v>
      </c>
      <c r="DB880" s="14">
        <f>INDEX(属性投放!$AN$7:$AN$58,DA880)</f>
        <v>130</v>
      </c>
      <c r="DC880" s="14" t="s">
        <v>702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703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704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963"/>
        <v>17</v>
      </c>
      <c r="CS881" s="13">
        <f t="shared" si="964"/>
        <v>45</v>
      </c>
      <c r="CT881" s="14">
        <f t="shared" si="965"/>
        <v>3</v>
      </c>
      <c r="CU881" s="14">
        <f t="shared" si="966"/>
        <v>1102017</v>
      </c>
      <c r="CV881" s="14" t="str">
        <f>INDEX($O$6:$O$36,CR881)&amp;"-"&amp;INDEX(属性投放!$AB$7:$AB$36,CX881)&amp;"-魂火-"&amp;CZ881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701</v>
      </c>
      <c r="CZ881" s="14">
        <f>INDEX(属性投放!$AM$7:$AM$58,CS881)</f>
        <v>3</v>
      </c>
      <c r="DA881" s="14">
        <f t="shared" si="962"/>
        <v>45</v>
      </c>
      <c r="DB881" s="14">
        <f>INDEX(属性投放!$AN$7:$AN$58,DA881)</f>
        <v>132</v>
      </c>
      <c r="DC881" s="14" t="s">
        <v>702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703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704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963"/>
        <v>17</v>
      </c>
      <c r="CS882" s="13">
        <f t="shared" si="964"/>
        <v>46</v>
      </c>
      <c r="CT882" s="14">
        <f t="shared" si="965"/>
        <v>3</v>
      </c>
      <c r="CU882" s="14">
        <f t="shared" si="966"/>
        <v>1102017</v>
      </c>
      <c r="CV882" s="14" t="str">
        <f>INDEX($O$6:$O$36,CR882)&amp;"-"&amp;INDEX(属性投放!$AB$7:$AB$36,CX882)&amp;"-魂火-"&amp;CZ882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701</v>
      </c>
      <c r="CZ882" s="14">
        <f>INDEX(属性投放!$AM$7:$AM$58,CS882)</f>
        <v>1</v>
      </c>
      <c r="DA882" s="14">
        <f t="shared" si="962"/>
        <v>46</v>
      </c>
      <c r="DB882" s="14">
        <f>INDEX(属性投放!$AN$7:$AN$58,DA882)</f>
        <v>135</v>
      </c>
      <c r="DC882" s="14" t="s">
        <v>702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703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704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963"/>
        <v>17</v>
      </c>
      <c r="CS883" s="13">
        <f t="shared" si="964"/>
        <v>47</v>
      </c>
      <c r="CT883" s="14">
        <f t="shared" si="965"/>
        <v>3</v>
      </c>
      <c r="CU883" s="14">
        <f t="shared" si="966"/>
        <v>1102017</v>
      </c>
      <c r="CV883" s="14" t="str">
        <f>INDEX($O$6:$O$36,CR883)&amp;"-"&amp;INDEX(属性投放!$AB$7:$AB$36,CX883)&amp;"-魂火-"&amp;CZ883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701</v>
      </c>
      <c r="CZ883" s="14">
        <f>INDEX(属性投放!$AM$7:$AM$58,CS883)</f>
        <v>2</v>
      </c>
      <c r="DA883" s="14">
        <f t="shared" si="962"/>
        <v>47</v>
      </c>
      <c r="DB883" s="14">
        <f>INDEX(属性投放!$AN$7:$AN$58,DA883)</f>
        <v>137</v>
      </c>
      <c r="DC883" s="14" t="s">
        <v>702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703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704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963"/>
        <v>17</v>
      </c>
      <c r="CS884" s="13">
        <f t="shared" si="964"/>
        <v>48</v>
      </c>
      <c r="CT884" s="14">
        <f t="shared" si="965"/>
        <v>3</v>
      </c>
      <c r="CU884" s="14">
        <f t="shared" si="966"/>
        <v>1102017</v>
      </c>
      <c r="CV884" s="14" t="str">
        <f>INDEX($O$6:$O$36,CR884)&amp;"-"&amp;INDEX(属性投放!$AB$7:$AB$36,CX884)&amp;"-魂火-"&amp;CZ884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701</v>
      </c>
      <c r="CZ884" s="14">
        <f>INDEX(属性投放!$AM$7:$AM$58,CS884)</f>
        <v>3</v>
      </c>
      <c r="DA884" s="14">
        <f t="shared" si="962"/>
        <v>48</v>
      </c>
      <c r="DB884" s="14">
        <f>INDEX(属性投放!$AN$7:$AN$58,DA884)</f>
        <v>140</v>
      </c>
      <c r="DC884" s="14" t="s">
        <v>702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703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704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963"/>
        <v>17</v>
      </c>
      <c r="CS885" s="13">
        <f t="shared" si="964"/>
        <v>49</v>
      </c>
      <c r="CT885" s="14">
        <f t="shared" si="965"/>
        <v>3</v>
      </c>
      <c r="CU885" s="14">
        <f t="shared" si="966"/>
        <v>1102017</v>
      </c>
      <c r="CV885" s="14" t="str">
        <f>INDEX($O$6:$O$36,CR885)&amp;"-"&amp;INDEX(属性投放!$AB$7:$AB$36,CX885)&amp;"-魂火-"&amp;CZ885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701</v>
      </c>
      <c r="CZ885" s="14">
        <f>INDEX(属性投放!$AM$7:$AM$58,CS885)</f>
        <v>1</v>
      </c>
      <c r="DA885" s="14">
        <f t="shared" si="962"/>
        <v>49</v>
      </c>
      <c r="DB885" s="14">
        <f>INDEX(属性投放!$AN$7:$AN$58,DA885)</f>
        <v>142</v>
      </c>
      <c r="DC885" s="14" t="s">
        <v>702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703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704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963"/>
        <v>17</v>
      </c>
      <c r="CS886" s="13">
        <f t="shared" si="964"/>
        <v>50</v>
      </c>
      <c r="CT886" s="14">
        <f t="shared" si="965"/>
        <v>3</v>
      </c>
      <c r="CU886" s="14">
        <f t="shared" si="966"/>
        <v>1102017</v>
      </c>
      <c r="CV886" s="14" t="str">
        <f>INDEX($O$6:$O$36,CR886)&amp;"-"&amp;INDEX(属性投放!$AB$7:$AB$36,CX886)&amp;"-魂火-"&amp;CZ886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701</v>
      </c>
      <c r="CZ886" s="14">
        <f>INDEX(属性投放!$AM$7:$AM$58,CS886)</f>
        <v>2</v>
      </c>
      <c r="DA886" s="14">
        <f t="shared" si="962"/>
        <v>50</v>
      </c>
      <c r="DB886" s="14">
        <f>INDEX(属性投放!$AN$7:$AN$58,DA886)</f>
        <v>145</v>
      </c>
      <c r="DC886" s="14" t="s">
        <v>702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703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704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963"/>
        <v>17</v>
      </c>
      <c r="CS887" s="13">
        <f t="shared" si="964"/>
        <v>51</v>
      </c>
      <c r="CT887" s="14">
        <f t="shared" si="965"/>
        <v>3</v>
      </c>
      <c r="CU887" s="14">
        <f t="shared" si="966"/>
        <v>1102017</v>
      </c>
      <c r="CV887" s="14" t="str">
        <f>INDEX($O$6:$O$36,CR887)&amp;"-"&amp;INDEX(属性投放!$AB$7:$AB$36,CX887)&amp;"-魂火-"&amp;CZ887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701</v>
      </c>
      <c r="CZ887" s="14">
        <f>INDEX(属性投放!$AM$7:$AM$58,CS887)</f>
        <v>3</v>
      </c>
      <c r="DA887" s="14">
        <f t="shared" si="962"/>
        <v>51</v>
      </c>
      <c r="DB887" s="14">
        <f>INDEX(属性投放!$AN$7:$AN$58,DA887)</f>
        <v>147</v>
      </c>
      <c r="DC887" s="14" t="s">
        <v>702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703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704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963"/>
        <v>17</v>
      </c>
      <c r="CS888" s="13">
        <f t="shared" si="964"/>
        <v>52</v>
      </c>
      <c r="CT888" s="14">
        <f t="shared" si="965"/>
        <v>3</v>
      </c>
      <c r="CU888" s="14">
        <f t="shared" si="966"/>
        <v>1102017</v>
      </c>
      <c r="CV888" s="14" t="str">
        <f>INDEX($O$6:$O$36,CR888)&amp;"-"&amp;INDEX(属性投放!$AB$7:$AB$36,CX888)&amp;"-魂火-"&amp;CZ888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701</v>
      </c>
      <c r="CZ888" s="14">
        <f>INDEX(属性投放!$AM$7:$AM$58,CS888)</f>
        <v>4</v>
      </c>
      <c r="DA888" s="14">
        <f t="shared" si="962"/>
        <v>52</v>
      </c>
      <c r="DB888" s="14">
        <f>INDEX(属性投放!$AN$7:$AN$58,DA888)</f>
        <v>150</v>
      </c>
      <c r="DC888" s="14" t="s">
        <v>702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703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704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963"/>
        <v>18</v>
      </c>
      <c r="CS889" s="13">
        <f t="shared" si="964"/>
        <v>1</v>
      </c>
      <c r="CT889" s="14">
        <f t="shared" si="965"/>
        <v>2</v>
      </c>
      <c r="CU889" s="14">
        <f t="shared" si="966"/>
        <v>1102018</v>
      </c>
      <c r="CV889" s="14" t="str">
        <f>INDEX($O$6:$O$36,CR889)&amp;"-"&amp;INDEX(属性投放!$AB$7:$AB$36,CX889)&amp;"-魂火-"&amp;CZ889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701</v>
      </c>
      <c r="CZ889" s="14">
        <f>INDEX(属性投放!$AM$7:$AM$58,CS889)</f>
        <v>1</v>
      </c>
      <c r="DA889" s="14">
        <f t="shared" si="962"/>
        <v>1</v>
      </c>
      <c r="DB889" s="14">
        <f>INDEX(属性投放!$AN$7:$AN$58,DA889)</f>
        <v>5</v>
      </c>
      <c r="DC889" s="14" t="s">
        <v>702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703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704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963"/>
        <v>18</v>
      </c>
      <c r="CS890" s="13">
        <f t="shared" si="964"/>
        <v>2</v>
      </c>
      <c r="CT890" s="14">
        <f t="shared" si="965"/>
        <v>2</v>
      </c>
      <c r="CU890" s="14">
        <f t="shared" si="966"/>
        <v>1102018</v>
      </c>
      <c r="CV890" s="14" t="str">
        <f>INDEX($O$6:$O$36,CR890)&amp;"-"&amp;INDEX(属性投放!$AB$7:$AB$36,CX890)&amp;"-魂火-"&amp;CZ890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701</v>
      </c>
      <c r="CZ890" s="14">
        <f>INDEX(属性投放!$AM$7:$AM$58,CS890)</f>
        <v>1</v>
      </c>
      <c r="DA890" s="14">
        <f t="shared" si="962"/>
        <v>2</v>
      </c>
      <c r="DB890" s="14">
        <f>INDEX(属性投放!$AN$7:$AN$58,DA890)</f>
        <v>10</v>
      </c>
      <c r="DC890" s="14" t="s">
        <v>702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703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704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963"/>
        <v>18</v>
      </c>
      <c r="CS891" s="13">
        <f t="shared" si="964"/>
        <v>3</v>
      </c>
      <c r="CT891" s="14">
        <f t="shared" si="965"/>
        <v>2</v>
      </c>
      <c r="CU891" s="14">
        <f t="shared" si="966"/>
        <v>1102018</v>
      </c>
      <c r="CV891" s="14" t="str">
        <f>INDEX($O$6:$O$36,CR891)&amp;"-"&amp;INDEX(属性投放!$AB$7:$AB$36,CX891)&amp;"-魂火-"&amp;CZ891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701</v>
      </c>
      <c r="CZ891" s="14">
        <f>INDEX(属性投放!$AM$7:$AM$58,CS891)</f>
        <v>2</v>
      </c>
      <c r="DA891" s="14">
        <f t="shared" si="962"/>
        <v>3</v>
      </c>
      <c r="DB891" s="14">
        <f>INDEX(属性投放!$AN$7:$AN$58,DA891)</f>
        <v>15</v>
      </c>
      <c r="DC891" s="14" t="s">
        <v>702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703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704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963"/>
        <v>18</v>
      </c>
      <c r="CS892" s="13">
        <f t="shared" si="964"/>
        <v>4</v>
      </c>
      <c r="CT892" s="14">
        <f t="shared" si="965"/>
        <v>2</v>
      </c>
      <c r="CU892" s="14">
        <f t="shared" si="966"/>
        <v>1102018</v>
      </c>
      <c r="CV892" s="14" t="str">
        <f>INDEX($O$6:$O$36,CR892)&amp;"-"&amp;INDEX(属性投放!$AB$7:$AB$36,CX892)&amp;"-魂火-"&amp;CZ892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701</v>
      </c>
      <c r="CZ892" s="14">
        <f>INDEX(属性投放!$AM$7:$AM$58,CS892)</f>
        <v>1</v>
      </c>
      <c r="DA892" s="14">
        <f t="shared" si="962"/>
        <v>4</v>
      </c>
      <c r="DB892" s="14">
        <f>INDEX(属性投放!$AN$7:$AN$58,DA892)</f>
        <v>20</v>
      </c>
      <c r="DC892" s="14" t="s">
        <v>702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703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704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963"/>
        <v>18</v>
      </c>
      <c r="CS893" s="13">
        <f t="shared" si="964"/>
        <v>5</v>
      </c>
      <c r="CT893" s="14">
        <f t="shared" si="965"/>
        <v>2</v>
      </c>
      <c r="CU893" s="14">
        <f t="shared" si="966"/>
        <v>1102018</v>
      </c>
      <c r="CV893" s="14" t="str">
        <f>INDEX($O$6:$O$36,CR893)&amp;"-"&amp;INDEX(属性投放!$AB$7:$AB$36,CX893)&amp;"-魂火-"&amp;CZ893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701</v>
      </c>
      <c r="CZ893" s="14">
        <f>INDEX(属性投放!$AM$7:$AM$58,CS893)</f>
        <v>2</v>
      </c>
      <c r="DA893" s="14">
        <f t="shared" si="962"/>
        <v>5</v>
      </c>
      <c r="DB893" s="14">
        <f>INDEX(属性投放!$AN$7:$AN$58,DA893)</f>
        <v>25</v>
      </c>
      <c r="DC893" s="14" t="s">
        <v>702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703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704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963"/>
        <v>18</v>
      </c>
      <c r="CS894" s="13">
        <f t="shared" si="964"/>
        <v>6</v>
      </c>
      <c r="CT894" s="14">
        <f t="shared" si="965"/>
        <v>2</v>
      </c>
      <c r="CU894" s="14">
        <f t="shared" si="966"/>
        <v>1102018</v>
      </c>
      <c r="CV894" s="14" t="str">
        <f>INDEX($O$6:$O$36,CR894)&amp;"-"&amp;INDEX(属性投放!$AB$7:$AB$36,CX894)&amp;"-魂火-"&amp;CZ894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701</v>
      </c>
      <c r="CZ894" s="14">
        <f>INDEX(属性投放!$AM$7:$AM$58,CS894)</f>
        <v>1</v>
      </c>
      <c r="DA894" s="14">
        <f t="shared" si="962"/>
        <v>6</v>
      </c>
      <c r="DB894" s="14">
        <f>INDEX(属性投放!$AN$7:$AN$58,DA894)</f>
        <v>30</v>
      </c>
      <c r="DC894" s="14" t="s">
        <v>702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703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704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963"/>
        <v>18</v>
      </c>
      <c r="CS895" s="13">
        <f t="shared" si="964"/>
        <v>7</v>
      </c>
      <c r="CT895" s="14">
        <f t="shared" si="965"/>
        <v>2</v>
      </c>
      <c r="CU895" s="14">
        <f t="shared" si="966"/>
        <v>1102018</v>
      </c>
      <c r="CV895" s="14" t="str">
        <f>INDEX($O$6:$O$36,CR895)&amp;"-"&amp;INDEX(属性投放!$AB$7:$AB$36,CX895)&amp;"-魂火-"&amp;CZ895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701</v>
      </c>
      <c r="CZ895" s="14">
        <f>INDEX(属性投放!$AM$7:$AM$58,CS895)</f>
        <v>2</v>
      </c>
      <c r="DA895" s="14">
        <f t="shared" si="962"/>
        <v>7</v>
      </c>
      <c r="DB895" s="14">
        <f>INDEX(属性投放!$AN$7:$AN$58,DA895)</f>
        <v>35</v>
      </c>
      <c r="DC895" s="14" t="s">
        <v>702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703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704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963"/>
        <v>18</v>
      </c>
      <c r="CS896" s="13">
        <f t="shared" si="964"/>
        <v>8</v>
      </c>
      <c r="CT896" s="14">
        <f t="shared" si="965"/>
        <v>2</v>
      </c>
      <c r="CU896" s="14">
        <f t="shared" si="966"/>
        <v>1102018</v>
      </c>
      <c r="CV896" s="14" t="str">
        <f>INDEX($O$6:$O$36,CR896)&amp;"-"&amp;INDEX(属性投放!$AB$7:$AB$36,CX896)&amp;"-魂火-"&amp;CZ896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701</v>
      </c>
      <c r="CZ896" s="14">
        <f>INDEX(属性投放!$AM$7:$AM$58,CS896)</f>
        <v>1</v>
      </c>
      <c r="DA896" s="14">
        <f t="shared" si="962"/>
        <v>8</v>
      </c>
      <c r="DB896" s="14">
        <f>INDEX(属性投放!$AN$7:$AN$58,DA896)</f>
        <v>40</v>
      </c>
      <c r="DC896" s="14" t="s">
        <v>702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703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704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963"/>
        <v>18</v>
      </c>
      <c r="CS897" s="13">
        <f t="shared" si="964"/>
        <v>9</v>
      </c>
      <c r="CT897" s="14">
        <f t="shared" si="965"/>
        <v>2</v>
      </c>
      <c r="CU897" s="14">
        <f t="shared" si="966"/>
        <v>1102018</v>
      </c>
      <c r="CV897" s="14" t="str">
        <f>INDEX($O$6:$O$36,CR897)&amp;"-"&amp;INDEX(属性投放!$AB$7:$AB$36,CX897)&amp;"-魂火-"&amp;CZ897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701</v>
      </c>
      <c r="CZ897" s="14">
        <f>INDEX(属性投放!$AM$7:$AM$58,CS897)</f>
        <v>2</v>
      </c>
      <c r="DA897" s="14">
        <f t="shared" si="962"/>
        <v>9</v>
      </c>
      <c r="DB897" s="14">
        <f>INDEX(属性投放!$AN$7:$AN$58,DA897)</f>
        <v>42</v>
      </c>
      <c r="DC897" s="14" t="s">
        <v>702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703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704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963"/>
        <v>18</v>
      </c>
      <c r="CS898" s="13">
        <f t="shared" si="964"/>
        <v>10</v>
      </c>
      <c r="CT898" s="14">
        <f t="shared" si="965"/>
        <v>2</v>
      </c>
      <c r="CU898" s="14">
        <f t="shared" si="966"/>
        <v>1102018</v>
      </c>
      <c r="CV898" s="14" t="str">
        <f>INDEX($O$6:$O$36,CR898)&amp;"-"&amp;INDEX(属性投放!$AB$7:$AB$36,CX898)&amp;"-魂火-"&amp;CZ898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701</v>
      </c>
      <c r="CZ898" s="14">
        <f>INDEX(属性投放!$AM$7:$AM$58,CS898)</f>
        <v>1</v>
      </c>
      <c r="DA898" s="14">
        <f t="shared" si="962"/>
        <v>10</v>
      </c>
      <c r="DB898" s="14">
        <f>INDEX(属性投放!$AN$7:$AN$58,DA898)</f>
        <v>45</v>
      </c>
      <c r="DC898" s="14" t="s">
        <v>702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703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704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963"/>
        <v>18</v>
      </c>
      <c r="CS899" s="13">
        <f t="shared" si="964"/>
        <v>11</v>
      </c>
      <c r="CT899" s="14">
        <f t="shared" si="965"/>
        <v>2</v>
      </c>
      <c r="CU899" s="14">
        <f t="shared" si="966"/>
        <v>1102018</v>
      </c>
      <c r="CV899" s="14" t="str">
        <f>INDEX($O$6:$O$36,CR899)&amp;"-"&amp;INDEX(属性投放!$AB$7:$AB$36,CX899)&amp;"-魂火-"&amp;CZ899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701</v>
      </c>
      <c r="CZ899" s="14">
        <f>INDEX(属性投放!$AM$7:$AM$58,CS899)</f>
        <v>2</v>
      </c>
      <c r="DA899" s="14">
        <f t="shared" si="962"/>
        <v>11</v>
      </c>
      <c r="DB899" s="14">
        <f>INDEX(属性投放!$AN$7:$AN$58,DA899)</f>
        <v>47</v>
      </c>
      <c r="DC899" s="14" t="s">
        <v>702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703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704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963"/>
        <v>18</v>
      </c>
      <c r="CS900" s="13">
        <f t="shared" si="964"/>
        <v>12</v>
      </c>
      <c r="CT900" s="14">
        <f t="shared" si="965"/>
        <v>2</v>
      </c>
      <c r="CU900" s="14">
        <f t="shared" si="966"/>
        <v>1102018</v>
      </c>
      <c r="CV900" s="14" t="str">
        <f>INDEX($O$6:$O$36,CR900)&amp;"-"&amp;INDEX(属性投放!$AB$7:$AB$36,CX900)&amp;"-魂火-"&amp;CZ900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701</v>
      </c>
      <c r="CZ900" s="14">
        <f>INDEX(属性投放!$AM$7:$AM$58,CS900)</f>
        <v>1</v>
      </c>
      <c r="DA900" s="14">
        <f t="shared" si="962"/>
        <v>12</v>
      </c>
      <c r="DB900" s="14">
        <f>INDEX(属性投放!$AN$7:$AN$58,DA900)</f>
        <v>50</v>
      </c>
      <c r="DC900" s="14" t="s">
        <v>702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703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704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si="963"/>
        <v>18</v>
      </c>
      <c r="CS901" s="13">
        <f t="shared" si="964"/>
        <v>13</v>
      </c>
      <c r="CT901" s="14">
        <f t="shared" si="965"/>
        <v>2</v>
      </c>
      <c r="CU901" s="14">
        <f t="shared" si="966"/>
        <v>1102018</v>
      </c>
      <c r="CV901" s="14" t="str">
        <f>INDEX($O$6:$O$36,CR901)&amp;"-"&amp;INDEX(属性投放!$AB$7:$AB$36,CX901)&amp;"-魂火-"&amp;CZ901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701</v>
      </c>
      <c r="CZ901" s="14">
        <f>INDEX(属性投放!$AM$7:$AM$58,CS901)</f>
        <v>2</v>
      </c>
      <c r="DA901" s="14">
        <f t="shared" ref="DA901:DA964" si="967">CS901</f>
        <v>13</v>
      </c>
      <c r="DB901" s="14">
        <f>INDEX(属性投放!$AN$7:$AN$58,DA901)</f>
        <v>52</v>
      </c>
      <c r="DC901" s="14" t="s">
        <v>702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703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704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ref="CR902:CR965" si="968">MATCH(CQ902-1,$U$5:$U$36,1)</f>
        <v>18</v>
      </c>
      <c r="CS902" s="13">
        <f t="shared" ref="CS902:CS965" si="969">CQ902-(CR902-1)*52</f>
        <v>14</v>
      </c>
      <c r="CT902" s="14">
        <f t="shared" ref="CT902:CT965" si="970">INDEX($Q$6:$Q$36,CR902)</f>
        <v>2</v>
      </c>
      <c r="CU902" s="14">
        <f t="shared" ref="CU902:CU965" si="971">INDEX($N$6:$N$36,CR902)</f>
        <v>1102018</v>
      </c>
      <c r="CV902" s="14" t="str">
        <f>INDEX($O$6:$O$36,CR902)&amp;"-"&amp;INDEX(属性投放!$AB$7:$AB$36,CX902)&amp;"-魂火-"&amp;CZ902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701</v>
      </c>
      <c r="CZ902" s="14">
        <f>INDEX(属性投放!$AM$7:$AM$58,CS902)</f>
        <v>1</v>
      </c>
      <c r="DA902" s="14">
        <f t="shared" si="967"/>
        <v>14</v>
      </c>
      <c r="DB902" s="14">
        <f>INDEX(属性投放!$AN$7:$AN$58,DA902)</f>
        <v>55</v>
      </c>
      <c r="DC902" s="14" t="s">
        <v>702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703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704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968"/>
        <v>18</v>
      </c>
      <c r="CS903" s="13">
        <f t="shared" si="969"/>
        <v>15</v>
      </c>
      <c r="CT903" s="14">
        <f t="shared" si="970"/>
        <v>2</v>
      </c>
      <c r="CU903" s="14">
        <f t="shared" si="971"/>
        <v>1102018</v>
      </c>
      <c r="CV903" s="14" t="str">
        <f>INDEX($O$6:$O$36,CR903)&amp;"-"&amp;INDEX(属性投放!$AB$7:$AB$36,CX903)&amp;"-魂火-"&amp;CZ903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701</v>
      </c>
      <c r="CZ903" s="14">
        <f>INDEX(属性投放!$AM$7:$AM$58,CS903)</f>
        <v>2</v>
      </c>
      <c r="DA903" s="14">
        <f t="shared" si="967"/>
        <v>15</v>
      </c>
      <c r="DB903" s="14">
        <f>INDEX(属性投放!$AN$7:$AN$58,DA903)</f>
        <v>57</v>
      </c>
      <c r="DC903" s="14" t="s">
        <v>702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703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704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968"/>
        <v>18</v>
      </c>
      <c r="CS904" s="13">
        <f t="shared" si="969"/>
        <v>16</v>
      </c>
      <c r="CT904" s="14">
        <f t="shared" si="970"/>
        <v>2</v>
      </c>
      <c r="CU904" s="14">
        <f t="shared" si="971"/>
        <v>1102018</v>
      </c>
      <c r="CV904" s="14" t="str">
        <f>INDEX($O$6:$O$36,CR904)&amp;"-"&amp;INDEX(属性投放!$AB$7:$AB$36,CX904)&amp;"-魂火-"&amp;CZ904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701</v>
      </c>
      <c r="CZ904" s="14">
        <f>INDEX(属性投放!$AM$7:$AM$58,CS904)</f>
        <v>1</v>
      </c>
      <c r="DA904" s="14">
        <f t="shared" si="967"/>
        <v>16</v>
      </c>
      <c r="DB904" s="14">
        <f>INDEX(属性投放!$AN$7:$AN$58,DA904)</f>
        <v>60</v>
      </c>
      <c r="DC904" s="14" t="s">
        <v>702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703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704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968"/>
        <v>18</v>
      </c>
      <c r="CS905" s="13">
        <f t="shared" si="969"/>
        <v>17</v>
      </c>
      <c r="CT905" s="14">
        <f t="shared" si="970"/>
        <v>2</v>
      </c>
      <c r="CU905" s="14">
        <f t="shared" si="971"/>
        <v>1102018</v>
      </c>
      <c r="CV905" s="14" t="str">
        <f>INDEX($O$6:$O$36,CR905)&amp;"-"&amp;INDEX(属性投放!$AB$7:$AB$36,CX905)&amp;"-魂火-"&amp;CZ905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701</v>
      </c>
      <c r="CZ905" s="14">
        <f>INDEX(属性投放!$AM$7:$AM$58,CS905)</f>
        <v>2</v>
      </c>
      <c r="DA905" s="14">
        <f t="shared" si="967"/>
        <v>17</v>
      </c>
      <c r="DB905" s="14">
        <f>INDEX(属性投放!$AN$7:$AN$58,DA905)</f>
        <v>62</v>
      </c>
      <c r="DC905" s="14" t="s">
        <v>702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703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704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968"/>
        <v>18</v>
      </c>
      <c r="CS906" s="13">
        <f t="shared" si="969"/>
        <v>18</v>
      </c>
      <c r="CT906" s="14">
        <f t="shared" si="970"/>
        <v>2</v>
      </c>
      <c r="CU906" s="14">
        <f t="shared" si="971"/>
        <v>1102018</v>
      </c>
      <c r="CV906" s="14" t="str">
        <f>INDEX($O$6:$O$36,CR906)&amp;"-"&amp;INDEX(属性投放!$AB$7:$AB$36,CX906)&amp;"-魂火-"&amp;CZ906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701</v>
      </c>
      <c r="CZ906" s="14">
        <f>INDEX(属性投放!$AM$7:$AM$58,CS906)</f>
        <v>3</v>
      </c>
      <c r="DA906" s="14">
        <f t="shared" si="967"/>
        <v>18</v>
      </c>
      <c r="DB906" s="14">
        <f>INDEX(属性投放!$AN$7:$AN$58,DA906)</f>
        <v>65</v>
      </c>
      <c r="DC906" s="14" t="s">
        <v>702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703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704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968"/>
        <v>18</v>
      </c>
      <c r="CS907" s="13">
        <f t="shared" si="969"/>
        <v>19</v>
      </c>
      <c r="CT907" s="14">
        <f t="shared" si="970"/>
        <v>2</v>
      </c>
      <c r="CU907" s="14">
        <f t="shared" si="971"/>
        <v>1102018</v>
      </c>
      <c r="CV907" s="14" t="str">
        <f>INDEX($O$6:$O$36,CR907)&amp;"-"&amp;INDEX(属性投放!$AB$7:$AB$36,CX907)&amp;"-魂火-"&amp;CZ907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701</v>
      </c>
      <c r="CZ907" s="14">
        <f>INDEX(属性投放!$AM$7:$AM$58,CS907)</f>
        <v>1</v>
      </c>
      <c r="DA907" s="14">
        <f t="shared" si="967"/>
        <v>19</v>
      </c>
      <c r="DB907" s="14">
        <f>INDEX(属性投放!$AN$7:$AN$58,DA907)</f>
        <v>67</v>
      </c>
      <c r="DC907" s="14" t="s">
        <v>702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703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704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968"/>
        <v>18</v>
      </c>
      <c r="CS908" s="13">
        <f t="shared" si="969"/>
        <v>20</v>
      </c>
      <c r="CT908" s="14">
        <f t="shared" si="970"/>
        <v>2</v>
      </c>
      <c r="CU908" s="14">
        <f t="shared" si="971"/>
        <v>1102018</v>
      </c>
      <c r="CV908" s="14" t="str">
        <f>INDEX($O$6:$O$36,CR908)&amp;"-"&amp;INDEX(属性投放!$AB$7:$AB$36,CX908)&amp;"-魂火-"&amp;CZ908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701</v>
      </c>
      <c r="CZ908" s="14">
        <f>INDEX(属性投放!$AM$7:$AM$58,CS908)</f>
        <v>2</v>
      </c>
      <c r="DA908" s="14">
        <f t="shared" si="967"/>
        <v>20</v>
      </c>
      <c r="DB908" s="14">
        <f>INDEX(属性投放!$AN$7:$AN$58,DA908)</f>
        <v>70</v>
      </c>
      <c r="DC908" s="14" t="s">
        <v>702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703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704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968"/>
        <v>18</v>
      </c>
      <c r="CS909" s="13">
        <f t="shared" si="969"/>
        <v>21</v>
      </c>
      <c r="CT909" s="14">
        <f t="shared" si="970"/>
        <v>2</v>
      </c>
      <c r="CU909" s="14">
        <f t="shared" si="971"/>
        <v>1102018</v>
      </c>
      <c r="CV909" s="14" t="str">
        <f>INDEX($O$6:$O$36,CR909)&amp;"-"&amp;INDEX(属性投放!$AB$7:$AB$36,CX909)&amp;"-魂火-"&amp;CZ909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701</v>
      </c>
      <c r="CZ909" s="14">
        <f>INDEX(属性投放!$AM$7:$AM$58,CS909)</f>
        <v>3</v>
      </c>
      <c r="DA909" s="14">
        <f t="shared" si="967"/>
        <v>21</v>
      </c>
      <c r="DB909" s="14">
        <f>INDEX(属性投放!$AN$7:$AN$58,DA909)</f>
        <v>72</v>
      </c>
      <c r="DC909" s="14" t="s">
        <v>702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703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704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968"/>
        <v>18</v>
      </c>
      <c r="CS910" s="13">
        <f t="shared" si="969"/>
        <v>22</v>
      </c>
      <c r="CT910" s="14">
        <f t="shared" si="970"/>
        <v>2</v>
      </c>
      <c r="CU910" s="14">
        <f t="shared" si="971"/>
        <v>1102018</v>
      </c>
      <c r="CV910" s="14" t="str">
        <f>INDEX($O$6:$O$36,CR910)&amp;"-"&amp;INDEX(属性投放!$AB$7:$AB$36,CX910)&amp;"-魂火-"&amp;CZ910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701</v>
      </c>
      <c r="CZ910" s="14">
        <f>INDEX(属性投放!$AM$7:$AM$58,CS910)</f>
        <v>1</v>
      </c>
      <c r="DA910" s="14">
        <f t="shared" si="967"/>
        <v>22</v>
      </c>
      <c r="DB910" s="14">
        <f>INDEX(属性投放!$AN$7:$AN$58,DA910)</f>
        <v>75</v>
      </c>
      <c r="DC910" s="14" t="s">
        <v>702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703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704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968"/>
        <v>18</v>
      </c>
      <c r="CS911" s="13">
        <f t="shared" si="969"/>
        <v>23</v>
      </c>
      <c r="CT911" s="14">
        <f t="shared" si="970"/>
        <v>2</v>
      </c>
      <c r="CU911" s="14">
        <f t="shared" si="971"/>
        <v>1102018</v>
      </c>
      <c r="CV911" s="14" t="str">
        <f>INDEX($O$6:$O$36,CR911)&amp;"-"&amp;INDEX(属性投放!$AB$7:$AB$36,CX911)&amp;"-魂火-"&amp;CZ911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701</v>
      </c>
      <c r="CZ911" s="14">
        <f>INDEX(属性投放!$AM$7:$AM$58,CS911)</f>
        <v>2</v>
      </c>
      <c r="DA911" s="14">
        <f t="shared" si="967"/>
        <v>23</v>
      </c>
      <c r="DB911" s="14">
        <f>INDEX(属性投放!$AN$7:$AN$58,DA911)</f>
        <v>77</v>
      </c>
      <c r="DC911" s="14" t="s">
        <v>702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703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704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968"/>
        <v>18</v>
      </c>
      <c r="CS912" s="13">
        <f t="shared" si="969"/>
        <v>24</v>
      </c>
      <c r="CT912" s="14">
        <f t="shared" si="970"/>
        <v>2</v>
      </c>
      <c r="CU912" s="14">
        <f t="shared" si="971"/>
        <v>1102018</v>
      </c>
      <c r="CV912" s="14" t="str">
        <f>INDEX($O$6:$O$36,CR912)&amp;"-"&amp;INDEX(属性投放!$AB$7:$AB$36,CX912)&amp;"-魂火-"&amp;CZ912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701</v>
      </c>
      <c r="CZ912" s="14">
        <f>INDEX(属性投放!$AM$7:$AM$58,CS912)</f>
        <v>3</v>
      </c>
      <c r="DA912" s="14">
        <f t="shared" si="967"/>
        <v>24</v>
      </c>
      <c r="DB912" s="14">
        <f>INDEX(属性投放!$AN$7:$AN$58,DA912)</f>
        <v>80</v>
      </c>
      <c r="DC912" s="14" t="s">
        <v>702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703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704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968"/>
        <v>18</v>
      </c>
      <c r="CS913" s="13">
        <f t="shared" si="969"/>
        <v>25</v>
      </c>
      <c r="CT913" s="14">
        <f t="shared" si="970"/>
        <v>2</v>
      </c>
      <c r="CU913" s="14">
        <f t="shared" si="971"/>
        <v>1102018</v>
      </c>
      <c r="CV913" s="14" t="str">
        <f>INDEX($O$6:$O$36,CR913)&amp;"-"&amp;INDEX(属性投放!$AB$7:$AB$36,CX913)&amp;"-魂火-"&amp;CZ913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701</v>
      </c>
      <c r="CZ913" s="14">
        <f>INDEX(属性投放!$AM$7:$AM$58,CS913)</f>
        <v>1</v>
      </c>
      <c r="DA913" s="14">
        <f t="shared" si="967"/>
        <v>25</v>
      </c>
      <c r="DB913" s="14">
        <f>INDEX(属性投放!$AN$7:$AN$58,DA913)</f>
        <v>82</v>
      </c>
      <c r="DC913" s="14" t="s">
        <v>702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703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704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968"/>
        <v>18</v>
      </c>
      <c r="CS914" s="13">
        <f t="shared" si="969"/>
        <v>26</v>
      </c>
      <c r="CT914" s="14">
        <f t="shared" si="970"/>
        <v>2</v>
      </c>
      <c r="CU914" s="14">
        <f t="shared" si="971"/>
        <v>1102018</v>
      </c>
      <c r="CV914" s="14" t="str">
        <f>INDEX($O$6:$O$36,CR914)&amp;"-"&amp;INDEX(属性投放!$AB$7:$AB$36,CX914)&amp;"-魂火-"&amp;CZ914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701</v>
      </c>
      <c r="CZ914" s="14">
        <f>INDEX(属性投放!$AM$7:$AM$58,CS914)</f>
        <v>2</v>
      </c>
      <c r="DA914" s="14">
        <f t="shared" si="967"/>
        <v>26</v>
      </c>
      <c r="DB914" s="14">
        <f>INDEX(属性投放!$AN$7:$AN$58,DA914)</f>
        <v>85</v>
      </c>
      <c r="DC914" s="14" t="s">
        <v>702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703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704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968"/>
        <v>18</v>
      </c>
      <c r="CS915" s="13">
        <f t="shared" si="969"/>
        <v>27</v>
      </c>
      <c r="CT915" s="14">
        <f t="shared" si="970"/>
        <v>2</v>
      </c>
      <c r="CU915" s="14">
        <f t="shared" si="971"/>
        <v>1102018</v>
      </c>
      <c r="CV915" s="14" t="str">
        <f>INDEX($O$6:$O$36,CR915)&amp;"-"&amp;INDEX(属性投放!$AB$7:$AB$36,CX915)&amp;"-魂火-"&amp;CZ915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701</v>
      </c>
      <c r="CZ915" s="14">
        <f>INDEX(属性投放!$AM$7:$AM$58,CS915)</f>
        <v>3</v>
      </c>
      <c r="DA915" s="14">
        <f t="shared" si="967"/>
        <v>27</v>
      </c>
      <c r="DB915" s="14">
        <f>INDEX(属性投放!$AN$7:$AN$58,DA915)</f>
        <v>87</v>
      </c>
      <c r="DC915" s="14" t="s">
        <v>702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703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704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968"/>
        <v>18</v>
      </c>
      <c r="CS916" s="13">
        <f t="shared" si="969"/>
        <v>28</v>
      </c>
      <c r="CT916" s="14">
        <f t="shared" si="970"/>
        <v>2</v>
      </c>
      <c r="CU916" s="14">
        <f t="shared" si="971"/>
        <v>1102018</v>
      </c>
      <c r="CV916" s="14" t="str">
        <f>INDEX($O$6:$O$36,CR916)&amp;"-"&amp;INDEX(属性投放!$AB$7:$AB$36,CX916)&amp;"-魂火-"&amp;CZ916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701</v>
      </c>
      <c r="CZ916" s="14">
        <f>INDEX(属性投放!$AM$7:$AM$58,CS916)</f>
        <v>1</v>
      </c>
      <c r="DA916" s="14">
        <f t="shared" si="967"/>
        <v>28</v>
      </c>
      <c r="DB916" s="14">
        <f>INDEX(属性投放!$AN$7:$AN$58,DA916)</f>
        <v>90</v>
      </c>
      <c r="DC916" s="14" t="s">
        <v>702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703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704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968"/>
        <v>18</v>
      </c>
      <c r="CS917" s="13">
        <f t="shared" si="969"/>
        <v>29</v>
      </c>
      <c r="CT917" s="14">
        <f t="shared" si="970"/>
        <v>2</v>
      </c>
      <c r="CU917" s="14">
        <f t="shared" si="971"/>
        <v>1102018</v>
      </c>
      <c r="CV917" s="14" t="str">
        <f>INDEX($O$6:$O$36,CR917)&amp;"-"&amp;INDEX(属性投放!$AB$7:$AB$36,CX917)&amp;"-魂火-"&amp;CZ917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701</v>
      </c>
      <c r="CZ917" s="14">
        <f>INDEX(属性投放!$AM$7:$AM$58,CS917)</f>
        <v>2</v>
      </c>
      <c r="DA917" s="14">
        <f t="shared" si="967"/>
        <v>29</v>
      </c>
      <c r="DB917" s="14">
        <f>INDEX(属性投放!$AN$7:$AN$58,DA917)</f>
        <v>92</v>
      </c>
      <c r="DC917" s="14" t="s">
        <v>702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703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704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968"/>
        <v>18</v>
      </c>
      <c r="CS918" s="13">
        <f t="shared" si="969"/>
        <v>30</v>
      </c>
      <c r="CT918" s="14">
        <f t="shared" si="970"/>
        <v>2</v>
      </c>
      <c r="CU918" s="14">
        <f t="shared" si="971"/>
        <v>1102018</v>
      </c>
      <c r="CV918" s="14" t="str">
        <f>INDEX($O$6:$O$36,CR918)&amp;"-"&amp;INDEX(属性投放!$AB$7:$AB$36,CX918)&amp;"-魂火-"&amp;CZ918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701</v>
      </c>
      <c r="CZ918" s="14">
        <f>INDEX(属性投放!$AM$7:$AM$58,CS918)</f>
        <v>3</v>
      </c>
      <c r="DA918" s="14">
        <f t="shared" si="967"/>
        <v>30</v>
      </c>
      <c r="DB918" s="14">
        <f>INDEX(属性投放!$AN$7:$AN$58,DA918)</f>
        <v>95</v>
      </c>
      <c r="DC918" s="14" t="s">
        <v>702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703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704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968"/>
        <v>18</v>
      </c>
      <c r="CS919" s="13">
        <f t="shared" si="969"/>
        <v>31</v>
      </c>
      <c r="CT919" s="14">
        <f t="shared" si="970"/>
        <v>2</v>
      </c>
      <c r="CU919" s="14">
        <f t="shared" si="971"/>
        <v>1102018</v>
      </c>
      <c r="CV919" s="14" t="str">
        <f>INDEX($O$6:$O$36,CR919)&amp;"-"&amp;INDEX(属性投放!$AB$7:$AB$36,CX919)&amp;"-魂火-"&amp;CZ919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701</v>
      </c>
      <c r="CZ919" s="14">
        <f>INDEX(属性投放!$AM$7:$AM$58,CS919)</f>
        <v>1</v>
      </c>
      <c r="DA919" s="14">
        <f t="shared" si="967"/>
        <v>31</v>
      </c>
      <c r="DB919" s="14">
        <f>INDEX(属性投放!$AN$7:$AN$58,DA919)</f>
        <v>97</v>
      </c>
      <c r="DC919" s="14" t="s">
        <v>702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703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704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968"/>
        <v>18</v>
      </c>
      <c r="CS920" s="13">
        <f t="shared" si="969"/>
        <v>32</v>
      </c>
      <c r="CT920" s="14">
        <f t="shared" si="970"/>
        <v>2</v>
      </c>
      <c r="CU920" s="14">
        <f t="shared" si="971"/>
        <v>1102018</v>
      </c>
      <c r="CV920" s="14" t="str">
        <f>INDEX($O$6:$O$36,CR920)&amp;"-"&amp;INDEX(属性投放!$AB$7:$AB$36,CX920)&amp;"-魂火-"&amp;CZ920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701</v>
      </c>
      <c r="CZ920" s="14">
        <f>INDEX(属性投放!$AM$7:$AM$58,CS920)</f>
        <v>2</v>
      </c>
      <c r="DA920" s="14">
        <f t="shared" si="967"/>
        <v>32</v>
      </c>
      <c r="DB920" s="14">
        <f>INDEX(属性投放!$AN$7:$AN$58,DA920)</f>
        <v>100</v>
      </c>
      <c r="DC920" s="14" t="s">
        <v>702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703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704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968"/>
        <v>18</v>
      </c>
      <c r="CS921" s="13">
        <f t="shared" si="969"/>
        <v>33</v>
      </c>
      <c r="CT921" s="14">
        <f t="shared" si="970"/>
        <v>2</v>
      </c>
      <c r="CU921" s="14">
        <f t="shared" si="971"/>
        <v>1102018</v>
      </c>
      <c r="CV921" s="14" t="str">
        <f>INDEX($O$6:$O$36,CR921)&amp;"-"&amp;INDEX(属性投放!$AB$7:$AB$36,CX921)&amp;"-魂火-"&amp;CZ921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701</v>
      </c>
      <c r="CZ921" s="14">
        <f>INDEX(属性投放!$AM$7:$AM$58,CS921)</f>
        <v>3</v>
      </c>
      <c r="DA921" s="14">
        <f t="shared" si="967"/>
        <v>33</v>
      </c>
      <c r="DB921" s="14">
        <f>INDEX(属性投放!$AN$7:$AN$58,DA921)</f>
        <v>102</v>
      </c>
      <c r="DC921" s="14" t="s">
        <v>702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703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704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968"/>
        <v>18</v>
      </c>
      <c r="CS922" s="13">
        <f t="shared" si="969"/>
        <v>34</v>
      </c>
      <c r="CT922" s="14">
        <f t="shared" si="970"/>
        <v>2</v>
      </c>
      <c r="CU922" s="14">
        <f t="shared" si="971"/>
        <v>1102018</v>
      </c>
      <c r="CV922" s="14" t="str">
        <f>INDEX($O$6:$O$36,CR922)&amp;"-"&amp;INDEX(属性投放!$AB$7:$AB$36,CX922)&amp;"-魂火-"&amp;CZ922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701</v>
      </c>
      <c r="CZ922" s="14">
        <f>INDEX(属性投放!$AM$7:$AM$58,CS922)</f>
        <v>1</v>
      </c>
      <c r="DA922" s="14">
        <f t="shared" si="967"/>
        <v>34</v>
      </c>
      <c r="DB922" s="14">
        <f>INDEX(属性投放!$AN$7:$AN$58,DA922)</f>
        <v>105</v>
      </c>
      <c r="DC922" s="14" t="s">
        <v>702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703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704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968"/>
        <v>18</v>
      </c>
      <c r="CS923" s="13">
        <f t="shared" si="969"/>
        <v>35</v>
      </c>
      <c r="CT923" s="14">
        <f t="shared" si="970"/>
        <v>2</v>
      </c>
      <c r="CU923" s="14">
        <f t="shared" si="971"/>
        <v>1102018</v>
      </c>
      <c r="CV923" s="14" t="str">
        <f>INDEX($O$6:$O$36,CR923)&amp;"-"&amp;INDEX(属性投放!$AB$7:$AB$36,CX923)&amp;"-魂火-"&amp;CZ923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701</v>
      </c>
      <c r="CZ923" s="14">
        <f>INDEX(属性投放!$AM$7:$AM$58,CS923)</f>
        <v>2</v>
      </c>
      <c r="DA923" s="14">
        <f t="shared" si="967"/>
        <v>35</v>
      </c>
      <c r="DB923" s="14">
        <f>INDEX(属性投放!$AN$7:$AN$58,DA923)</f>
        <v>107</v>
      </c>
      <c r="DC923" s="14" t="s">
        <v>702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703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704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968"/>
        <v>18</v>
      </c>
      <c r="CS924" s="13">
        <f t="shared" si="969"/>
        <v>36</v>
      </c>
      <c r="CT924" s="14">
        <f t="shared" si="970"/>
        <v>2</v>
      </c>
      <c r="CU924" s="14">
        <f t="shared" si="971"/>
        <v>1102018</v>
      </c>
      <c r="CV924" s="14" t="str">
        <f>INDEX($O$6:$O$36,CR924)&amp;"-"&amp;INDEX(属性投放!$AB$7:$AB$36,CX924)&amp;"-魂火-"&amp;CZ924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701</v>
      </c>
      <c r="CZ924" s="14">
        <f>INDEX(属性投放!$AM$7:$AM$58,CS924)</f>
        <v>3</v>
      </c>
      <c r="DA924" s="14">
        <f t="shared" si="967"/>
        <v>36</v>
      </c>
      <c r="DB924" s="14">
        <f>INDEX(属性投放!$AN$7:$AN$58,DA924)</f>
        <v>110</v>
      </c>
      <c r="DC924" s="14" t="s">
        <v>702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703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704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968"/>
        <v>18</v>
      </c>
      <c r="CS925" s="13">
        <f t="shared" si="969"/>
        <v>37</v>
      </c>
      <c r="CT925" s="14">
        <f t="shared" si="970"/>
        <v>2</v>
      </c>
      <c r="CU925" s="14">
        <f t="shared" si="971"/>
        <v>1102018</v>
      </c>
      <c r="CV925" s="14" t="str">
        <f>INDEX($O$6:$O$36,CR925)&amp;"-"&amp;INDEX(属性投放!$AB$7:$AB$36,CX925)&amp;"-魂火-"&amp;CZ925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701</v>
      </c>
      <c r="CZ925" s="14">
        <f>INDEX(属性投放!$AM$7:$AM$58,CS925)</f>
        <v>1</v>
      </c>
      <c r="DA925" s="14">
        <f t="shared" si="967"/>
        <v>37</v>
      </c>
      <c r="DB925" s="14">
        <f>INDEX(属性投放!$AN$7:$AN$58,DA925)</f>
        <v>112</v>
      </c>
      <c r="DC925" s="14" t="s">
        <v>702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703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704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968"/>
        <v>18</v>
      </c>
      <c r="CS926" s="13">
        <f t="shared" si="969"/>
        <v>38</v>
      </c>
      <c r="CT926" s="14">
        <f t="shared" si="970"/>
        <v>2</v>
      </c>
      <c r="CU926" s="14">
        <f t="shared" si="971"/>
        <v>1102018</v>
      </c>
      <c r="CV926" s="14" t="str">
        <f>INDEX($O$6:$O$36,CR926)&amp;"-"&amp;INDEX(属性投放!$AB$7:$AB$36,CX926)&amp;"-魂火-"&amp;CZ926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701</v>
      </c>
      <c r="CZ926" s="14">
        <f>INDEX(属性投放!$AM$7:$AM$58,CS926)</f>
        <v>2</v>
      </c>
      <c r="DA926" s="14">
        <f t="shared" si="967"/>
        <v>38</v>
      </c>
      <c r="DB926" s="14">
        <f>INDEX(属性投放!$AN$7:$AN$58,DA926)</f>
        <v>115</v>
      </c>
      <c r="DC926" s="14" t="s">
        <v>702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703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704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968"/>
        <v>18</v>
      </c>
      <c r="CS927" s="13">
        <f t="shared" si="969"/>
        <v>39</v>
      </c>
      <c r="CT927" s="14">
        <f t="shared" si="970"/>
        <v>2</v>
      </c>
      <c r="CU927" s="14">
        <f t="shared" si="971"/>
        <v>1102018</v>
      </c>
      <c r="CV927" s="14" t="str">
        <f>INDEX($O$6:$O$36,CR927)&amp;"-"&amp;INDEX(属性投放!$AB$7:$AB$36,CX927)&amp;"-魂火-"&amp;CZ927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701</v>
      </c>
      <c r="CZ927" s="14">
        <f>INDEX(属性投放!$AM$7:$AM$58,CS927)</f>
        <v>3</v>
      </c>
      <c r="DA927" s="14">
        <f t="shared" si="967"/>
        <v>39</v>
      </c>
      <c r="DB927" s="14">
        <f>INDEX(属性投放!$AN$7:$AN$58,DA927)</f>
        <v>117</v>
      </c>
      <c r="DC927" s="14" t="s">
        <v>702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703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704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968"/>
        <v>18</v>
      </c>
      <c r="CS928" s="13">
        <f t="shared" si="969"/>
        <v>40</v>
      </c>
      <c r="CT928" s="14">
        <f t="shared" si="970"/>
        <v>2</v>
      </c>
      <c r="CU928" s="14">
        <f t="shared" si="971"/>
        <v>1102018</v>
      </c>
      <c r="CV928" s="14" t="str">
        <f>INDEX($O$6:$O$36,CR928)&amp;"-"&amp;INDEX(属性投放!$AB$7:$AB$36,CX928)&amp;"-魂火-"&amp;CZ928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701</v>
      </c>
      <c r="CZ928" s="14">
        <f>INDEX(属性投放!$AM$7:$AM$58,CS928)</f>
        <v>1</v>
      </c>
      <c r="DA928" s="14">
        <f t="shared" si="967"/>
        <v>40</v>
      </c>
      <c r="DB928" s="14">
        <f>INDEX(属性投放!$AN$7:$AN$58,DA928)</f>
        <v>120</v>
      </c>
      <c r="DC928" s="14" t="s">
        <v>702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703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704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968"/>
        <v>18</v>
      </c>
      <c r="CS929" s="13">
        <f t="shared" si="969"/>
        <v>41</v>
      </c>
      <c r="CT929" s="14">
        <f t="shared" si="970"/>
        <v>2</v>
      </c>
      <c r="CU929" s="14">
        <f t="shared" si="971"/>
        <v>1102018</v>
      </c>
      <c r="CV929" s="14" t="str">
        <f>INDEX($O$6:$O$36,CR929)&amp;"-"&amp;INDEX(属性投放!$AB$7:$AB$36,CX929)&amp;"-魂火-"&amp;CZ929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701</v>
      </c>
      <c r="CZ929" s="14">
        <f>INDEX(属性投放!$AM$7:$AM$58,CS929)</f>
        <v>2</v>
      </c>
      <c r="DA929" s="14">
        <f t="shared" si="967"/>
        <v>41</v>
      </c>
      <c r="DB929" s="14">
        <f>INDEX(属性投放!$AN$7:$AN$58,DA929)</f>
        <v>122</v>
      </c>
      <c r="DC929" s="14" t="s">
        <v>702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703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704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968"/>
        <v>18</v>
      </c>
      <c r="CS930" s="13">
        <f t="shared" si="969"/>
        <v>42</v>
      </c>
      <c r="CT930" s="14">
        <f t="shared" si="970"/>
        <v>2</v>
      </c>
      <c r="CU930" s="14">
        <f t="shared" si="971"/>
        <v>1102018</v>
      </c>
      <c r="CV930" s="14" t="str">
        <f>INDEX($O$6:$O$36,CR930)&amp;"-"&amp;INDEX(属性投放!$AB$7:$AB$36,CX930)&amp;"-魂火-"&amp;CZ930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701</v>
      </c>
      <c r="CZ930" s="14">
        <f>INDEX(属性投放!$AM$7:$AM$58,CS930)</f>
        <v>3</v>
      </c>
      <c r="DA930" s="14">
        <f t="shared" si="967"/>
        <v>42</v>
      </c>
      <c r="DB930" s="14">
        <f>INDEX(属性投放!$AN$7:$AN$58,DA930)</f>
        <v>125</v>
      </c>
      <c r="DC930" s="14" t="s">
        <v>702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703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704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968"/>
        <v>18</v>
      </c>
      <c r="CS931" s="13">
        <f t="shared" si="969"/>
        <v>43</v>
      </c>
      <c r="CT931" s="14">
        <f t="shared" si="970"/>
        <v>2</v>
      </c>
      <c r="CU931" s="14">
        <f t="shared" si="971"/>
        <v>1102018</v>
      </c>
      <c r="CV931" s="14" t="str">
        <f>INDEX($O$6:$O$36,CR931)&amp;"-"&amp;INDEX(属性投放!$AB$7:$AB$36,CX931)&amp;"-魂火-"&amp;CZ931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701</v>
      </c>
      <c r="CZ931" s="14">
        <f>INDEX(属性投放!$AM$7:$AM$58,CS931)</f>
        <v>1</v>
      </c>
      <c r="DA931" s="14">
        <f t="shared" si="967"/>
        <v>43</v>
      </c>
      <c r="DB931" s="14">
        <f>INDEX(属性投放!$AN$7:$AN$58,DA931)</f>
        <v>127</v>
      </c>
      <c r="DC931" s="14" t="s">
        <v>702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703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704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968"/>
        <v>18</v>
      </c>
      <c r="CS932" s="13">
        <f t="shared" si="969"/>
        <v>44</v>
      </c>
      <c r="CT932" s="14">
        <f t="shared" si="970"/>
        <v>2</v>
      </c>
      <c r="CU932" s="14">
        <f t="shared" si="971"/>
        <v>1102018</v>
      </c>
      <c r="CV932" s="14" t="str">
        <f>INDEX($O$6:$O$36,CR932)&amp;"-"&amp;INDEX(属性投放!$AB$7:$AB$36,CX932)&amp;"-魂火-"&amp;CZ932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701</v>
      </c>
      <c r="CZ932" s="14">
        <f>INDEX(属性投放!$AM$7:$AM$58,CS932)</f>
        <v>2</v>
      </c>
      <c r="DA932" s="14">
        <f t="shared" si="967"/>
        <v>44</v>
      </c>
      <c r="DB932" s="14">
        <f>INDEX(属性投放!$AN$7:$AN$58,DA932)</f>
        <v>130</v>
      </c>
      <c r="DC932" s="14" t="s">
        <v>702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703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704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968"/>
        <v>18</v>
      </c>
      <c r="CS933" s="13">
        <f t="shared" si="969"/>
        <v>45</v>
      </c>
      <c r="CT933" s="14">
        <f t="shared" si="970"/>
        <v>2</v>
      </c>
      <c r="CU933" s="14">
        <f t="shared" si="971"/>
        <v>1102018</v>
      </c>
      <c r="CV933" s="14" t="str">
        <f>INDEX($O$6:$O$36,CR933)&amp;"-"&amp;INDEX(属性投放!$AB$7:$AB$36,CX933)&amp;"-魂火-"&amp;CZ933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701</v>
      </c>
      <c r="CZ933" s="14">
        <f>INDEX(属性投放!$AM$7:$AM$58,CS933)</f>
        <v>3</v>
      </c>
      <c r="DA933" s="14">
        <f t="shared" si="967"/>
        <v>45</v>
      </c>
      <c r="DB933" s="14">
        <f>INDEX(属性投放!$AN$7:$AN$58,DA933)</f>
        <v>132</v>
      </c>
      <c r="DC933" s="14" t="s">
        <v>702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703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704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968"/>
        <v>18</v>
      </c>
      <c r="CS934" s="13">
        <f t="shared" si="969"/>
        <v>46</v>
      </c>
      <c r="CT934" s="14">
        <f t="shared" si="970"/>
        <v>2</v>
      </c>
      <c r="CU934" s="14">
        <f t="shared" si="971"/>
        <v>1102018</v>
      </c>
      <c r="CV934" s="14" t="str">
        <f>INDEX($O$6:$O$36,CR934)&amp;"-"&amp;INDEX(属性投放!$AB$7:$AB$36,CX934)&amp;"-魂火-"&amp;CZ934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701</v>
      </c>
      <c r="CZ934" s="14">
        <f>INDEX(属性投放!$AM$7:$AM$58,CS934)</f>
        <v>1</v>
      </c>
      <c r="DA934" s="14">
        <f t="shared" si="967"/>
        <v>46</v>
      </c>
      <c r="DB934" s="14">
        <f>INDEX(属性投放!$AN$7:$AN$58,DA934)</f>
        <v>135</v>
      </c>
      <c r="DC934" s="14" t="s">
        <v>702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703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704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968"/>
        <v>18</v>
      </c>
      <c r="CS935" s="13">
        <f t="shared" si="969"/>
        <v>47</v>
      </c>
      <c r="CT935" s="14">
        <f t="shared" si="970"/>
        <v>2</v>
      </c>
      <c r="CU935" s="14">
        <f t="shared" si="971"/>
        <v>1102018</v>
      </c>
      <c r="CV935" s="14" t="str">
        <f>INDEX($O$6:$O$36,CR935)&amp;"-"&amp;INDEX(属性投放!$AB$7:$AB$36,CX935)&amp;"-魂火-"&amp;CZ935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701</v>
      </c>
      <c r="CZ935" s="14">
        <f>INDEX(属性投放!$AM$7:$AM$58,CS935)</f>
        <v>2</v>
      </c>
      <c r="DA935" s="14">
        <f t="shared" si="967"/>
        <v>47</v>
      </c>
      <c r="DB935" s="14">
        <f>INDEX(属性投放!$AN$7:$AN$58,DA935)</f>
        <v>137</v>
      </c>
      <c r="DC935" s="14" t="s">
        <v>702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703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704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968"/>
        <v>18</v>
      </c>
      <c r="CS936" s="13">
        <f t="shared" si="969"/>
        <v>48</v>
      </c>
      <c r="CT936" s="14">
        <f t="shared" si="970"/>
        <v>2</v>
      </c>
      <c r="CU936" s="14">
        <f t="shared" si="971"/>
        <v>1102018</v>
      </c>
      <c r="CV936" s="14" t="str">
        <f>INDEX($O$6:$O$36,CR936)&amp;"-"&amp;INDEX(属性投放!$AB$7:$AB$36,CX936)&amp;"-魂火-"&amp;CZ936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701</v>
      </c>
      <c r="CZ936" s="14">
        <f>INDEX(属性投放!$AM$7:$AM$58,CS936)</f>
        <v>3</v>
      </c>
      <c r="DA936" s="14">
        <f t="shared" si="967"/>
        <v>48</v>
      </c>
      <c r="DB936" s="14">
        <f>INDEX(属性投放!$AN$7:$AN$58,DA936)</f>
        <v>140</v>
      </c>
      <c r="DC936" s="14" t="s">
        <v>702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703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704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968"/>
        <v>18</v>
      </c>
      <c r="CS937" s="13">
        <f t="shared" si="969"/>
        <v>49</v>
      </c>
      <c r="CT937" s="14">
        <f t="shared" si="970"/>
        <v>2</v>
      </c>
      <c r="CU937" s="14">
        <f t="shared" si="971"/>
        <v>1102018</v>
      </c>
      <c r="CV937" s="14" t="str">
        <f>INDEX($O$6:$O$36,CR937)&amp;"-"&amp;INDEX(属性投放!$AB$7:$AB$36,CX937)&amp;"-魂火-"&amp;CZ937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701</v>
      </c>
      <c r="CZ937" s="14">
        <f>INDEX(属性投放!$AM$7:$AM$58,CS937)</f>
        <v>1</v>
      </c>
      <c r="DA937" s="14">
        <f t="shared" si="967"/>
        <v>49</v>
      </c>
      <c r="DB937" s="14">
        <f>INDEX(属性投放!$AN$7:$AN$58,DA937)</f>
        <v>142</v>
      </c>
      <c r="DC937" s="14" t="s">
        <v>702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703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704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968"/>
        <v>18</v>
      </c>
      <c r="CS938" s="13">
        <f t="shared" si="969"/>
        <v>50</v>
      </c>
      <c r="CT938" s="14">
        <f t="shared" si="970"/>
        <v>2</v>
      </c>
      <c r="CU938" s="14">
        <f t="shared" si="971"/>
        <v>1102018</v>
      </c>
      <c r="CV938" s="14" t="str">
        <f>INDEX($O$6:$O$36,CR938)&amp;"-"&amp;INDEX(属性投放!$AB$7:$AB$36,CX938)&amp;"-魂火-"&amp;CZ938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701</v>
      </c>
      <c r="CZ938" s="14">
        <f>INDEX(属性投放!$AM$7:$AM$58,CS938)</f>
        <v>2</v>
      </c>
      <c r="DA938" s="14">
        <f t="shared" si="967"/>
        <v>50</v>
      </c>
      <c r="DB938" s="14">
        <f>INDEX(属性投放!$AN$7:$AN$58,DA938)</f>
        <v>145</v>
      </c>
      <c r="DC938" s="14" t="s">
        <v>702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703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704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968"/>
        <v>18</v>
      </c>
      <c r="CS939" s="13">
        <f t="shared" si="969"/>
        <v>51</v>
      </c>
      <c r="CT939" s="14">
        <f t="shared" si="970"/>
        <v>2</v>
      </c>
      <c r="CU939" s="14">
        <f t="shared" si="971"/>
        <v>1102018</v>
      </c>
      <c r="CV939" s="14" t="str">
        <f>INDEX($O$6:$O$36,CR939)&amp;"-"&amp;INDEX(属性投放!$AB$7:$AB$36,CX939)&amp;"-魂火-"&amp;CZ939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701</v>
      </c>
      <c r="CZ939" s="14">
        <f>INDEX(属性投放!$AM$7:$AM$58,CS939)</f>
        <v>3</v>
      </c>
      <c r="DA939" s="14">
        <f t="shared" si="967"/>
        <v>51</v>
      </c>
      <c r="DB939" s="14">
        <f>INDEX(属性投放!$AN$7:$AN$58,DA939)</f>
        <v>147</v>
      </c>
      <c r="DC939" s="14" t="s">
        <v>702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703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704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968"/>
        <v>18</v>
      </c>
      <c r="CS940" s="13">
        <f t="shared" si="969"/>
        <v>52</v>
      </c>
      <c r="CT940" s="14">
        <f t="shared" si="970"/>
        <v>2</v>
      </c>
      <c r="CU940" s="14">
        <f t="shared" si="971"/>
        <v>1102018</v>
      </c>
      <c r="CV940" s="14" t="str">
        <f>INDEX($O$6:$O$36,CR940)&amp;"-"&amp;INDEX(属性投放!$AB$7:$AB$36,CX940)&amp;"-魂火-"&amp;CZ940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701</v>
      </c>
      <c r="CZ940" s="14">
        <f>INDEX(属性投放!$AM$7:$AM$58,CS940)</f>
        <v>4</v>
      </c>
      <c r="DA940" s="14">
        <f t="shared" si="967"/>
        <v>52</v>
      </c>
      <c r="DB940" s="14">
        <f>INDEX(属性投放!$AN$7:$AN$58,DA940)</f>
        <v>150</v>
      </c>
      <c r="DC940" s="14" t="s">
        <v>702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703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704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968"/>
        <v>19</v>
      </c>
      <c r="CS941" s="13">
        <f t="shared" si="969"/>
        <v>1</v>
      </c>
      <c r="CT941" s="14">
        <f t="shared" si="970"/>
        <v>2</v>
      </c>
      <c r="CU941" s="14">
        <f t="shared" si="971"/>
        <v>1102019</v>
      </c>
      <c r="CV941" s="14" t="str">
        <f>INDEX($O$6:$O$36,CR941)&amp;"-"&amp;INDEX(属性投放!$AB$7:$AB$36,CX941)&amp;"-魂火-"&amp;CZ941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701</v>
      </c>
      <c r="CZ941" s="14">
        <f>INDEX(属性投放!$AM$7:$AM$58,CS941)</f>
        <v>1</v>
      </c>
      <c r="DA941" s="14">
        <f t="shared" si="967"/>
        <v>1</v>
      </c>
      <c r="DB941" s="14">
        <f>INDEX(属性投放!$AN$7:$AN$58,DA941)</f>
        <v>5</v>
      </c>
      <c r="DC941" s="14" t="s">
        <v>702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703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704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968"/>
        <v>19</v>
      </c>
      <c r="CS942" s="13">
        <f t="shared" si="969"/>
        <v>2</v>
      </c>
      <c r="CT942" s="14">
        <f t="shared" si="970"/>
        <v>2</v>
      </c>
      <c r="CU942" s="14">
        <f t="shared" si="971"/>
        <v>1102019</v>
      </c>
      <c r="CV942" s="14" t="str">
        <f>INDEX($O$6:$O$36,CR942)&amp;"-"&amp;INDEX(属性投放!$AB$7:$AB$36,CX942)&amp;"-魂火-"&amp;CZ942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701</v>
      </c>
      <c r="CZ942" s="14">
        <f>INDEX(属性投放!$AM$7:$AM$58,CS942)</f>
        <v>1</v>
      </c>
      <c r="DA942" s="14">
        <f t="shared" si="967"/>
        <v>2</v>
      </c>
      <c r="DB942" s="14">
        <f>INDEX(属性投放!$AN$7:$AN$58,DA942)</f>
        <v>10</v>
      </c>
      <c r="DC942" s="14" t="s">
        <v>702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703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704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968"/>
        <v>19</v>
      </c>
      <c r="CS943" s="13">
        <f t="shared" si="969"/>
        <v>3</v>
      </c>
      <c r="CT943" s="14">
        <f t="shared" si="970"/>
        <v>2</v>
      </c>
      <c r="CU943" s="14">
        <f t="shared" si="971"/>
        <v>1102019</v>
      </c>
      <c r="CV943" s="14" t="str">
        <f>INDEX($O$6:$O$36,CR943)&amp;"-"&amp;INDEX(属性投放!$AB$7:$AB$36,CX943)&amp;"-魂火-"&amp;CZ943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701</v>
      </c>
      <c r="CZ943" s="14">
        <f>INDEX(属性投放!$AM$7:$AM$58,CS943)</f>
        <v>2</v>
      </c>
      <c r="DA943" s="14">
        <f t="shared" si="967"/>
        <v>3</v>
      </c>
      <c r="DB943" s="14">
        <f>INDEX(属性投放!$AN$7:$AN$58,DA943)</f>
        <v>15</v>
      </c>
      <c r="DC943" s="14" t="s">
        <v>702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703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704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968"/>
        <v>19</v>
      </c>
      <c r="CS944" s="13">
        <f t="shared" si="969"/>
        <v>4</v>
      </c>
      <c r="CT944" s="14">
        <f t="shared" si="970"/>
        <v>2</v>
      </c>
      <c r="CU944" s="14">
        <f t="shared" si="971"/>
        <v>1102019</v>
      </c>
      <c r="CV944" s="14" t="str">
        <f>INDEX($O$6:$O$36,CR944)&amp;"-"&amp;INDEX(属性投放!$AB$7:$AB$36,CX944)&amp;"-魂火-"&amp;CZ944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701</v>
      </c>
      <c r="CZ944" s="14">
        <f>INDEX(属性投放!$AM$7:$AM$58,CS944)</f>
        <v>1</v>
      </c>
      <c r="DA944" s="14">
        <f t="shared" si="967"/>
        <v>4</v>
      </c>
      <c r="DB944" s="14">
        <f>INDEX(属性投放!$AN$7:$AN$58,DA944)</f>
        <v>20</v>
      </c>
      <c r="DC944" s="14" t="s">
        <v>702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703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704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968"/>
        <v>19</v>
      </c>
      <c r="CS945" s="13">
        <f t="shared" si="969"/>
        <v>5</v>
      </c>
      <c r="CT945" s="14">
        <f t="shared" si="970"/>
        <v>2</v>
      </c>
      <c r="CU945" s="14">
        <f t="shared" si="971"/>
        <v>1102019</v>
      </c>
      <c r="CV945" s="14" t="str">
        <f>INDEX($O$6:$O$36,CR945)&amp;"-"&amp;INDEX(属性投放!$AB$7:$AB$36,CX945)&amp;"-魂火-"&amp;CZ945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701</v>
      </c>
      <c r="CZ945" s="14">
        <f>INDEX(属性投放!$AM$7:$AM$58,CS945)</f>
        <v>2</v>
      </c>
      <c r="DA945" s="14">
        <f t="shared" si="967"/>
        <v>5</v>
      </c>
      <c r="DB945" s="14">
        <f>INDEX(属性投放!$AN$7:$AN$58,DA945)</f>
        <v>25</v>
      </c>
      <c r="DC945" s="14" t="s">
        <v>702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703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704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968"/>
        <v>19</v>
      </c>
      <c r="CS946" s="13">
        <f t="shared" si="969"/>
        <v>6</v>
      </c>
      <c r="CT946" s="14">
        <f t="shared" si="970"/>
        <v>2</v>
      </c>
      <c r="CU946" s="14">
        <f t="shared" si="971"/>
        <v>1102019</v>
      </c>
      <c r="CV946" s="14" t="str">
        <f>INDEX($O$6:$O$36,CR946)&amp;"-"&amp;INDEX(属性投放!$AB$7:$AB$36,CX946)&amp;"-魂火-"&amp;CZ946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701</v>
      </c>
      <c r="CZ946" s="14">
        <f>INDEX(属性投放!$AM$7:$AM$58,CS946)</f>
        <v>1</v>
      </c>
      <c r="DA946" s="14">
        <f t="shared" si="967"/>
        <v>6</v>
      </c>
      <c r="DB946" s="14">
        <f>INDEX(属性投放!$AN$7:$AN$58,DA946)</f>
        <v>30</v>
      </c>
      <c r="DC946" s="14" t="s">
        <v>702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703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704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968"/>
        <v>19</v>
      </c>
      <c r="CS947" s="13">
        <f t="shared" si="969"/>
        <v>7</v>
      </c>
      <c r="CT947" s="14">
        <f t="shared" si="970"/>
        <v>2</v>
      </c>
      <c r="CU947" s="14">
        <f t="shared" si="971"/>
        <v>1102019</v>
      </c>
      <c r="CV947" s="14" t="str">
        <f>INDEX($O$6:$O$36,CR947)&amp;"-"&amp;INDEX(属性投放!$AB$7:$AB$36,CX947)&amp;"-魂火-"&amp;CZ947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701</v>
      </c>
      <c r="CZ947" s="14">
        <f>INDEX(属性投放!$AM$7:$AM$58,CS947)</f>
        <v>2</v>
      </c>
      <c r="DA947" s="14">
        <f t="shared" si="967"/>
        <v>7</v>
      </c>
      <c r="DB947" s="14">
        <f>INDEX(属性投放!$AN$7:$AN$58,DA947)</f>
        <v>35</v>
      </c>
      <c r="DC947" s="14" t="s">
        <v>702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703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704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968"/>
        <v>19</v>
      </c>
      <c r="CS948" s="13">
        <f t="shared" si="969"/>
        <v>8</v>
      </c>
      <c r="CT948" s="14">
        <f t="shared" si="970"/>
        <v>2</v>
      </c>
      <c r="CU948" s="14">
        <f t="shared" si="971"/>
        <v>1102019</v>
      </c>
      <c r="CV948" s="14" t="str">
        <f>INDEX($O$6:$O$36,CR948)&amp;"-"&amp;INDEX(属性投放!$AB$7:$AB$36,CX948)&amp;"-魂火-"&amp;CZ948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701</v>
      </c>
      <c r="CZ948" s="14">
        <f>INDEX(属性投放!$AM$7:$AM$58,CS948)</f>
        <v>1</v>
      </c>
      <c r="DA948" s="14">
        <f t="shared" si="967"/>
        <v>8</v>
      </c>
      <c r="DB948" s="14">
        <f>INDEX(属性投放!$AN$7:$AN$58,DA948)</f>
        <v>40</v>
      </c>
      <c r="DC948" s="14" t="s">
        <v>702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703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704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968"/>
        <v>19</v>
      </c>
      <c r="CS949" s="13">
        <f t="shared" si="969"/>
        <v>9</v>
      </c>
      <c r="CT949" s="14">
        <f t="shared" si="970"/>
        <v>2</v>
      </c>
      <c r="CU949" s="14">
        <f t="shared" si="971"/>
        <v>1102019</v>
      </c>
      <c r="CV949" s="14" t="str">
        <f>INDEX($O$6:$O$36,CR949)&amp;"-"&amp;INDEX(属性投放!$AB$7:$AB$36,CX949)&amp;"-魂火-"&amp;CZ949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701</v>
      </c>
      <c r="CZ949" s="14">
        <f>INDEX(属性投放!$AM$7:$AM$58,CS949)</f>
        <v>2</v>
      </c>
      <c r="DA949" s="14">
        <f t="shared" si="967"/>
        <v>9</v>
      </c>
      <c r="DB949" s="14">
        <f>INDEX(属性投放!$AN$7:$AN$58,DA949)</f>
        <v>42</v>
      </c>
      <c r="DC949" s="14" t="s">
        <v>702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703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704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968"/>
        <v>19</v>
      </c>
      <c r="CS950" s="13">
        <f t="shared" si="969"/>
        <v>10</v>
      </c>
      <c r="CT950" s="14">
        <f t="shared" si="970"/>
        <v>2</v>
      </c>
      <c r="CU950" s="14">
        <f t="shared" si="971"/>
        <v>1102019</v>
      </c>
      <c r="CV950" s="14" t="str">
        <f>INDEX($O$6:$O$36,CR950)&amp;"-"&amp;INDEX(属性投放!$AB$7:$AB$36,CX950)&amp;"-魂火-"&amp;CZ950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701</v>
      </c>
      <c r="CZ950" s="14">
        <f>INDEX(属性投放!$AM$7:$AM$58,CS950)</f>
        <v>1</v>
      </c>
      <c r="DA950" s="14">
        <f t="shared" si="967"/>
        <v>10</v>
      </c>
      <c r="DB950" s="14">
        <f>INDEX(属性投放!$AN$7:$AN$58,DA950)</f>
        <v>45</v>
      </c>
      <c r="DC950" s="14" t="s">
        <v>702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703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704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968"/>
        <v>19</v>
      </c>
      <c r="CS951" s="13">
        <f t="shared" si="969"/>
        <v>11</v>
      </c>
      <c r="CT951" s="14">
        <f t="shared" si="970"/>
        <v>2</v>
      </c>
      <c r="CU951" s="14">
        <f t="shared" si="971"/>
        <v>1102019</v>
      </c>
      <c r="CV951" s="14" t="str">
        <f>INDEX($O$6:$O$36,CR951)&amp;"-"&amp;INDEX(属性投放!$AB$7:$AB$36,CX951)&amp;"-魂火-"&amp;CZ951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701</v>
      </c>
      <c r="CZ951" s="14">
        <f>INDEX(属性投放!$AM$7:$AM$58,CS951)</f>
        <v>2</v>
      </c>
      <c r="DA951" s="14">
        <f t="shared" si="967"/>
        <v>11</v>
      </c>
      <c r="DB951" s="14">
        <f>INDEX(属性投放!$AN$7:$AN$58,DA951)</f>
        <v>47</v>
      </c>
      <c r="DC951" s="14" t="s">
        <v>702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703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704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968"/>
        <v>19</v>
      </c>
      <c r="CS952" s="13">
        <f t="shared" si="969"/>
        <v>12</v>
      </c>
      <c r="CT952" s="14">
        <f t="shared" si="970"/>
        <v>2</v>
      </c>
      <c r="CU952" s="14">
        <f t="shared" si="971"/>
        <v>1102019</v>
      </c>
      <c r="CV952" s="14" t="str">
        <f>INDEX($O$6:$O$36,CR952)&amp;"-"&amp;INDEX(属性投放!$AB$7:$AB$36,CX952)&amp;"-魂火-"&amp;CZ952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701</v>
      </c>
      <c r="CZ952" s="14">
        <f>INDEX(属性投放!$AM$7:$AM$58,CS952)</f>
        <v>1</v>
      </c>
      <c r="DA952" s="14">
        <f t="shared" si="967"/>
        <v>12</v>
      </c>
      <c r="DB952" s="14">
        <f>INDEX(属性投放!$AN$7:$AN$58,DA952)</f>
        <v>50</v>
      </c>
      <c r="DC952" s="14" t="s">
        <v>702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703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704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968"/>
        <v>19</v>
      </c>
      <c r="CS953" s="13">
        <f t="shared" si="969"/>
        <v>13</v>
      </c>
      <c r="CT953" s="14">
        <f t="shared" si="970"/>
        <v>2</v>
      </c>
      <c r="CU953" s="14">
        <f t="shared" si="971"/>
        <v>1102019</v>
      </c>
      <c r="CV953" s="14" t="str">
        <f>INDEX($O$6:$O$36,CR953)&amp;"-"&amp;INDEX(属性投放!$AB$7:$AB$36,CX953)&amp;"-魂火-"&amp;CZ953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701</v>
      </c>
      <c r="CZ953" s="14">
        <f>INDEX(属性投放!$AM$7:$AM$58,CS953)</f>
        <v>2</v>
      </c>
      <c r="DA953" s="14">
        <f t="shared" si="967"/>
        <v>13</v>
      </c>
      <c r="DB953" s="14">
        <f>INDEX(属性投放!$AN$7:$AN$58,DA953)</f>
        <v>52</v>
      </c>
      <c r="DC953" s="14" t="s">
        <v>702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703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704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968"/>
        <v>19</v>
      </c>
      <c r="CS954" s="13">
        <f t="shared" si="969"/>
        <v>14</v>
      </c>
      <c r="CT954" s="14">
        <f t="shared" si="970"/>
        <v>2</v>
      </c>
      <c r="CU954" s="14">
        <f t="shared" si="971"/>
        <v>1102019</v>
      </c>
      <c r="CV954" s="14" t="str">
        <f>INDEX($O$6:$O$36,CR954)&amp;"-"&amp;INDEX(属性投放!$AB$7:$AB$36,CX954)&amp;"-魂火-"&amp;CZ954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701</v>
      </c>
      <c r="CZ954" s="14">
        <f>INDEX(属性投放!$AM$7:$AM$58,CS954)</f>
        <v>1</v>
      </c>
      <c r="DA954" s="14">
        <f t="shared" si="967"/>
        <v>14</v>
      </c>
      <c r="DB954" s="14">
        <f>INDEX(属性投放!$AN$7:$AN$58,DA954)</f>
        <v>55</v>
      </c>
      <c r="DC954" s="14" t="s">
        <v>702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703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704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968"/>
        <v>19</v>
      </c>
      <c r="CS955" s="13">
        <f t="shared" si="969"/>
        <v>15</v>
      </c>
      <c r="CT955" s="14">
        <f t="shared" si="970"/>
        <v>2</v>
      </c>
      <c r="CU955" s="14">
        <f t="shared" si="971"/>
        <v>1102019</v>
      </c>
      <c r="CV955" s="14" t="str">
        <f>INDEX($O$6:$O$36,CR955)&amp;"-"&amp;INDEX(属性投放!$AB$7:$AB$36,CX955)&amp;"-魂火-"&amp;CZ955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701</v>
      </c>
      <c r="CZ955" s="14">
        <f>INDEX(属性投放!$AM$7:$AM$58,CS955)</f>
        <v>2</v>
      </c>
      <c r="DA955" s="14">
        <f t="shared" si="967"/>
        <v>15</v>
      </c>
      <c r="DB955" s="14">
        <f>INDEX(属性投放!$AN$7:$AN$58,DA955)</f>
        <v>57</v>
      </c>
      <c r="DC955" s="14" t="s">
        <v>702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703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704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968"/>
        <v>19</v>
      </c>
      <c r="CS956" s="13">
        <f t="shared" si="969"/>
        <v>16</v>
      </c>
      <c r="CT956" s="14">
        <f t="shared" si="970"/>
        <v>2</v>
      </c>
      <c r="CU956" s="14">
        <f t="shared" si="971"/>
        <v>1102019</v>
      </c>
      <c r="CV956" s="14" t="str">
        <f>INDEX($O$6:$O$36,CR956)&amp;"-"&amp;INDEX(属性投放!$AB$7:$AB$36,CX956)&amp;"-魂火-"&amp;CZ956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701</v>
      </c>
      <c r="CZ956" s="14">
        <f>INDEX(属性投放!$AM$7:$AM$58,CS956)</f>
        <v>1</v>
      </c>
      <c r="DA956" s="14">
        <f t="shared" si="967"/>
        <v>16</v>
      </c>
      <c r="DB956" s="14">
        <f>INDEX(属性投放!$AN$7:$AN$58,DA956)</f>
        <v>60</v>
      </c>
      <c r="DC956" s="14" t="s">
        <v>702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703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704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968"/>
        <v>19</v>
      </c>
      <c r="CS957" s="13">
        <f t="shared" si="969"/>
        <v>17</v>
      </c>
      <c r="CT957" s="14">
        <f t="shared" si="970"/>
        <v>2</v>
      </c>
      <c r="CU957" s="14">
        <f t="shared" si="971"/>
        <v>1102019</v>
      </c>
      <c r="CV957" s="14" t="str">
        <f>INDEX($O$6:$O$36,CR957)&amp;"-"&amp;INDEX(属性投放!$AB$7:$AB$36,CX957)&amp;"-魂火-"&amp;CZ957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INDEX(属性投放!$AM$7:$AM$58,CS957)</f>
        <v>2</v>
      </c>
      <c r="DA957" s="14">
        <f t="shared" si="967"/>
        <v>17</v>
      </c>
      <c r="DB957" s="14">
        <f>INDEX(属性投放!$AN$7:$AN$58,DA957)</f>
        <v>62</v>
      </c>
      <c r="DC957" s="14" t="s">
        <v>702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703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704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968"/>
        <v>19</v>
      </c>
      <c r="CS958" s="13">
        <f t="shared" si="969"/>
        <v>18</v>
      </c>
      <c r="CT958" s="14">
        <f t="shared" si="970"/>
        <v>2</v>
      </c>
      <c r="CU958" s="14">
        <f t="shared" si="971"/>
        <v>1102019</v>
      </c>
      <c r="CV958" s="14" t="str">
        <f>INDEX($O$6:$O$36,CR958)&amp;"-"&amp;INDEX(属性投放!$AB$7:$AB$36,CX958)&amp;"-魂火-"&amp;CZ958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701</v>
      </c>
      <c r="CZ958" s="14">
        <f>INDEX(属性投放!$AM$7:$AM$58,CS958)</f>
        <v>3</v>
      </c>
      <c r="DA958" s="14">
        <f t="shared" si="967"/>
        <v>18</v>
      </c>
      <c r="DB958" s="14">
        <f>INDEX(属性投放!$AN$7:$AN$58,DA958)</f>
        <v>65</v>
      </c>
      <c r="DC958" s="14" t="s">
        <v>702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703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704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968"/>
        <v>19</v>
      </c>
      <c r="CS959" s="13">
        <f t="shared" si="969"/>
        <v>19</v>
      </c>
      <c r="CT959" s="14">
        <f t="shared" si="970"/>
        <v>2</v>
      </c>
      <c r="CU959" s="14">
        <f t="shared" si="971"/>
        <v>1102019</v>
      </c>
      <c r="CV959" s="14" t="str">
        <f>INDEX($O$6:$O$36,CR959)&amp;"-"&amp;INDEX(属性投放!$AB$7:$AB$36,CX959)&amp;"-魂火-"&amp;CZ959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701</v>
      </c>
      <c r="CZ959" s="14">
        <f>INDEX(属性投放!$AM$7:$AM$58,CS959)</f>
        <v>1</v>
      </c>
      <c r="DA959" s="14">
        <f t="shared" si="967"/>
        <v>19</v>
      </c>
      <c r="DB959" s="14">
        <f>INDEX(属性投放!$AN$7:$AN$58,DA959)</f>
        <v>67</v>
      </c>
      <c r="DC959" s="14" t="s">
        <v>702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703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704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968"/>
        <v>19</v>
      </c>
      <c r="CS960" s="13">
        <f t="shared" si="969"/>
        <v>20</v>
      </c>
      <c r="CT960" s="14">
        <f t="shared" si="970"/>
        <v>2</v>
      </c>
      <c r="CU960" s="14">
        <f t="shared" si="971"/>
        <v>1102019</v>
      </c>
      <c r="CV960" s="14" t="str">
        <f>INDEX($O$6:$O$36,CR960)&amp;"-"&amp;INDEX(属性投放!$AB$7:$AB$36,CX960)&amp;"-魂火-"&amp;CZ960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701</v>
      </c>
      <c r="CZ960" s="14">
        <f>INDEX(属性投放!$AM$7:$AM$58,CS960)</f>
        <v>2</v>
      </c>
      <c r="DA960" s="14">
        <f t="shared" si="967"/>
        <v>20</v>
      </c>
      <c r="DB960" s="14">
        <f>INDEX(属性投放!$AN$7:$AN$58,DA960)</f>
        <v>70</v>
      </c>
      <c r="DC960" s="14" t="s">
        <v>702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703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704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968"/>
        <v>19</v>
      </c>
      <c r="CS961" s="13">
        <f t="shared" si="969"/>
        <v>21</v>
      </c>
      <c r="CT961" s="14">
        <f t="shared" si="970"/>
        <v>2</v>
      </c>
      <c r="CU961" s="14">
        <f t="shared" si="971"/>
        <v>1102019</v>
      </c>
      <c r="CV961" s="14" t="str">
        <f>INDEX($O$6:$O$36,CR961)&amp;"-"&amp;INDEX(属性投放!$AB$7:$AB$36,CX961)&amp;"-魂火-"&amp;CZ961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701</v>
      </c>
      <c r="CZ961" s="14">
        <f>INDEX(属性投放!$AM$7:$AM$58,CS961)</f>
        <v>3</v>
      </c>
      <c r="DA961" s="14">
        <f t="shared" si="967"/>
        <v>21</v>
      </c>
      <c r="DB961" s="14">
        <f>INDEX(属性投放!$AN$7:$AN$58,DA961)</f>
        <v>72</v>
      </c>
      <c r="DC961" s="14" t="s">
        <v>702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703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704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968"/>
        <v>19</v>
      </c>
      <c r="CS962" s="13">
        <f t="shared" si="969"/>
        <v>22</v>
      </c>
      <c r="CT962" s="14">
        <f t="shared" si="970"/>
        <v>2</v>
      </c>
      <c r="CU962" s="14">
        <f t="shared" si="971"/>
        <v>1102019</v>
      </c>
      <c r="CV962" s="14" t="str">
        <f>INDEX($O$6:$O$36,CR962)&amp;"-"&amp;INDEX(属性投放!$AB$7:$AB$36,CX962)&amp;"-魂火-"&amp;CZ962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701</v>
      </c>
      <c r="CZ962" s="14">
        <f>INDEX(属性投放!$AM$7:$AM$58,CS962)</f>
        <v>1</v>
      </c>
      <c r="DA962" s="14">
        <f t="shared" si="967"/>
        <v>22</v>
      </c>
      <c r="DB962" s="14">
        <f>INDEX(属性投放!$AN$7:$AN$58,DA962)</f>
        <v>75</v>
      </c>
      <c r="DC962" s="14" t="s">
        <v>702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703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704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968"/>
        <v>19</v>
      </c>
      <c r="CS963" s="13">
        <f t="shared" si="969"/>
        <v>23</v>
      </c>
      <c r="CT963" s="14">
        <f t="shared" si="970"/>
        <v>2</v>
      </c>
      <c r="CU963" s="14">
        <f t="shared" si="971"/>
        <v>1102019</v>
      </c>
      <c r="CV963" s="14" t="str">
        <f>INDEX($O$6:$O$36,CR963)&amp;"-"&amp;INDEX(属性投放!$AB$7:$AB$36,CX963)&amp;"-魂火-"&amp;CZ963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701</v>
      </c>
      <c r="CZ963" s="14">
        <f>INDEX(属性投放!$AM$7:$AM$58,CS963)</f>
        <v>2</v>
      </c>
      <c r="DA963" s="14">
        <f t="shared" si="967"/>
        <v>23</v>
      </c>
      <c r="DB963" s="14">
        <f>INDEX(属性投放!$AN$7:$AN$58,DA963)</f>
        <v>77</v>
      </c>
      <c r="DC963" s="14" t="s">
        <v>702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703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704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968"/>
        <v>19</v>
      </c>
      <c r="CS964" s="13">
        <f t="shared" si="969"/>
        <v>24</v>
      </c>
      <c r="CT964" s="14">
        <f t="shared" si="970"/>
        <v>2</v>
      </c>
      <c r="CU964" s="14">
        <f t="shared" si="971"/>
        <v>1102019</v>
      </c>
      <c r="CV964" s="14" t="str">
        <f>INDEX($O$6:$O$36,CR964)&amp;"-"&amp;INDEX(属性投放!$AB$7:$AB$36,CX964)&amp;"-魂火-"&amp;CZ964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701</v>
      </c>
      <c r="CZ964" s="14">
        <f>INDEX(属性投放!$AM$7:$AM$58,CS964)</f>
        <v>3</v>
      </c>
      <c r="DA964" s="14">
        <f t="shared" si="967"/>
        <v>24</v>
      </c>
      <c r="DB964" s="14">
        <f>INDEX(属性投放!$AN$7:$AN$58,DA964)</f>
        <v>80</v>
      </c>
      <c r="DC964" s="14" t="s">
        <v>702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703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704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si="968"/>
        <v>19</v>
      </c>
      <c r="CS965" s="13">
        <f t="shared" si="969"/>
        <v>25</v>
      </c>
      <c r="CT965" s="14">
        <f t="shared" si="970"/>
        <v>2</v>
      </c>
      <c r="CU965" s="14">
        <f t="shared" si="971"/>
        <v>1102019</v>
      </c>
      <c r="CV965" s="14" t="str">
        <f>INDEX($O$6:$O$36,CR965)&amp;"-"&amp;INDEX(属性投放!$AB$7:$AB$36,CX965)&amp;"-魂火-"&amp;CZ965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701</v>
      </c>
      <c r="CZ965" s="14">
        <f>INDEX(属性投放!$AM$7:$AM$58,CS965)</f>
        <v>1</v>
      </c>
      <c r="DA965" s="14">
        <f t="shared" ref="DA965:DA1028" si="972">CS965</f>
        <v>25</v>
      </c>
      <c r="DB965" s="14">
        <f>INDEX(属性投放!$AN$7:$AN$58,DA965)</f>
        <v>82</v>
      </c>
      <c r="DC965" s="14" t="s">
        <v>702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703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704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ref="CR966:CR1029" si="973">MATCH(CQ966-1,$U$5:$U$36,1)</f>
        <v>19</v>
      </c>
      <c r="CS966" s="13">
        <f t="shared" ref="CS966:CS1029" si="974">CQ966-(CR966-1)*52</f>
        <v>26</v>
      </c>
      <c r="CT966" s="14">
        <f t="shared" ref="CT966:CT1029" si="975">INDEX($Q$6:$Q$36,CR966)</f>
        <v>2</v>
      </c>
      <c r="CU966" s="14">
        <f t="shared" ref="CU966:CU1029" si="976">INDEX($N$6:$N$36,CR966)</f>
        <v>1102019</v>
      </c>
      <c r="CV966" s="14" t="str">
        <f>INDEX($O$6:$O$36,CR966)&amp;"-"&amp;INDEX(属性投放!$AB$7:$AB$36,CX966)&amp;"-魂火-"&amp;CZ966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701</v>
      </c>
      <c r="CZ966" s="14">
        <f>INDEX(属性投放!$AM$7:$AM$58,CS966)</f>
        <v>2</v>
      </c>
      <c r="DA966" s="14">
        <f t="shared" si="972"/>
        <v>26</v>
      </c>
      <c r="DB966" s="14">
        <f>INDEX(属性投放!$AN$7:$AN$58,DA966)</f>
        <v>85</v>
      </c>
      <c r="DC966" s="14" t="s">
        <v>702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703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704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973"/>
        <v>19</v>
      </c>
      <c r="CS967" s="13">
        <f t="shared" si="974"/>
        <v>27</v>
      </c>
      <c r="CT967" s="14">
        <f t="shared" si="975"/>
        <v>2</v>
      </c>
      <c r="CU967" s="14">
        <f t="shared" si="976"/>
        <v>1102019</v>
      </c>
      <c r="CV967" s="14" t="str">
        <f>INDEX($O$6:$O$36,CR967)&amp;"-"&amp;INDEX(属性投放!$AB$7:$AB$36,CX967)&amp;"-魂火-"&amp;CZ967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701</v>
      </c>
      <c r="CZ967" s="14">
        <f>INDEX(属性投放!$AM$7:$AM$58,CS967)</f>
        <v>3</v>
      </c>
      <c r="DA967" s="14">
        <f t="shared" si="972"/>
        <v>27</v>
      </c>
      <c r="DB967" s="14">
        <f>INDEX(属性投放!$AN$7:$AN$58,DA967)</f>
        <v>87</v>
      </c>
      <c r="DC967" s="14" t="s">
        <v>702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703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704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973"/>
        <v>19</v>
      </c>
      <c r="CS968" s="13">
        <f t="shared" si="974"/>
        <v>28</v>
      </c>
      <c r="CT968" s="14">
        <f t="shared" si="975"/>
        <v>2</v>
      </c>
      <c r="CU968" s="14">
        <f t="shared" si="976"/>
        <v>1102019</v>
      </c>
      <c r="CV968" s="14" t="str">
        <f>INDEX($O$6:$O$36,CR968)&amp;"-"&amp;INDEX(属性投放!$AB$7:$AB$36,CX968)&amp;"-魂火-"&amp;CZ968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701</v>
      </c>
      <c r="CZ968" s="14">
        <f>INDEX(属性投放!$AM$7:$AM$58,CS968)</f>
        <v>1</v>
      </c>
      <c r="DA968" s="14">
        <f t="shared" si="972"/>
        <v>28</v>
      </c>
      <c r="DB968" s="14">
        <f>INDEX(属性投放!$AN$7:$AN$58,DA968)</f>
        <v>90</v>
      </c>
      <c r="DC968" s="14" t="s">
        <v>702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703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704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973"/>
        <v>19</v>
      </c>
      <c r="CS969" s="13">
        <f t="shared" si="974"/>
        <v>29</v>
      </c>
      <c r="CT969" s="14">
        <f t="shared" si="975"/>
        <v>2</v>
      </c>
      <c r="CU969" s="14">
        <f t="shared" si="976"/>
        <v>1102019</v>
      </c>
      <c r="CV969" s="14" t="str">
        <f>INDEX($O$6:$O$36,CR969)&amp;"-"&amp;INDEX(属性投放!$AB$7:$AB$36,CX969)&amp;"-魂火-"&amp;CZ969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701</v>
      </c>
      <c r="CZ969" s="14">
        <f>INDEX(属性投放!$AM$7:$AM$58,CS969)</f>
        <v>2</v>
      </c>
      <c r="DA969" s="14">
        <f t="shared" si="972"/>
        <v>29</v>
      </c>
      <c r="DB969" s="14">
        <f>INDEX(属性投放!$AN$7:$AN$58,DA969)</f>
        <v>92</v>
      </c>
      <c r="DC969" s="14" t="s">
        <v>702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703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704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973"/>
        <v>19</v>
      </c>
      <c r="CS970" s="13">
        <f t="shared" si="974"/>
        <v>30</v>
      </c>
      <c r="CT970" s="14">
        <f t="shared" si="975"/>
        <v>2</v>
      </c>
      <c r="CU970" s="14">
        <f t="shared" si="976"/>
        <v>1102019</v>
      </c>
      <c r="CV970" s="14" t="str">
        <f>INDEX($O$6:$O$36,CR970)&amp;"-"&amp;INDEX(属性投放!$AB$7:$AB$36,CX970)&amp;"-魂火-"&amp;CZ970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701</v>
      </c>
      <c r="CZ970" s="14">
        <f>INDEX(属性投放!$AM$7:$AM$58,CS970)</f>
        <v>3</v>
      </c>
      <c r="DA970" s="14">
        <f t="shared" si="972"/>
        <v>30</v>
      </c>
      <c r="DB970" s="14">
        <f>INDEX(属性投放!$AN$7:$AN$58,DA970)</f>
        <v>95</v>
      </c>
      <c r="DC970" s="14" t="s">
        <v>702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703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704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973"/>
        <v>19</v>
      </c>
      <c r="CS971" s="13">
        <f t="shared" si="974"/>
        <v>31</v>
      </c>
      <c r="CT971" s="14">
        <f t="shared" si="975"/>
        <v>2</v>
      </c>
      <c r="CU971" s="14">
        <f t="shared" si="976"/>
        <v>1102019</v>
      </c>
      <c r="CV971" s="14" t="str">
        <f>INDEX($O$6:$O$36,CR971)&amp;"-"&amp;INDEX(属性投放!$AB$7:$AB$36,CX971)&amp;"-魂火-"&amp;CZ971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701</v>
      </c>
      <c r="CZ971" s="14">
        <f>INDEX(属性投放!$AM$7:$AM$58,CS971)</f>
        <v>1</v>
      </c>
      <c r="DA971" s="14">
        <f t="shared" si="972"/>
        <v>31</v>
      </c>
      <c r="DB971" s="14">
        <f>INDEX(属性投放!$AN$7:$AN$58,DA971)</f>
        <v>97</v>
      </c>
      <c r="DC971" s="14" t="s">
        <v>702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703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704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973"/>
        <v>19</v>
      </c>
      <c r="CS972" s="13">
        <f t="shared" si="974"/>
        <v>32</v>
      </c>
      <c r="CT972" s="14">
        <f t="shared" si="975"/>
        <v>2</v>
      </c>
      <c r="CU972" s="14">
        <f t="shared" si="976"/>
        <v>1102019</v>
      </c>
      <c r="CV972" s="14" t="str">
        <f>INDEX($O$6:$O$36,CR972)&amp;"-"&amp;INDEX(属性投放!$AB$7:$AB$36,CX972)&amp;"-魂火-"&amp;CZ972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701</v>
      </c>
      <c r="CZ972" s="14">
        <f>INDEX(属性投放!$AM$7:$AM$58,CS972)</f>
        <v>2</v>
      </c>
      <c r="DA972" s="14">
        <f t="shared" si="972"/>
        <v>32</v>
      </c>
      <c r="DB972" s="14">
        <f>INDEX(属性投放!$AN$7:$AN$58,DA972)</f>
        <v>100</v>
      </c>
      <c r="DC972" s="14" t="s">
        <v>702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703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704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973"/>
        <v>19</v>
      </c>
      <c r="CS973" s="13">
        <f t="shared" si="974"/>
        <v>33</v>
      </c>
      <c r="CT973" s="14">
        <f t="shared" si="975"/>
        <v>2</v>
      </c>
      <c r="CU973" s="14">
        <f t="shared" si="976"/>
        <v>1102019</v>
      </c>
      <c r="CV973" s="14" t="str">
        <f>INDEX($O$6:$O$36,CR973)&amp;"-"&amp;INDEX(属性投放!$AB$7:$AB$36,CX973)&amp;"-魂火-"&amp;CZ973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701</v>
      </c>
      <c r="CZ973" s="14">
        <f>INDEX(属性投放!$AM$7:$AM$58,CS973)</f>
        <v>3</v>
      </c>
      <c r="DA973" s="14">
        <f t="shared" si="972"/>
        <v>33</v>
      </c>
      <c r="DB973" s="14">
        <f>INDEX(属性投放!$AN$7:$AN$58,DA973)</f>
        <v>102</v>
      </c>
      <c r="DC973" s="14" t="s">
        <v>702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703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704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973"/>
        <v>19</v>
      </c>
      <c r="CS974" s="13">
        <f t="shared" si="974"/>
        <v>34</v>
      </c>
      <c r="CT974" s="14">
        <f t="shared" si="975"/>
        <v>2</v>
      </c>
      <c r="CU974" s="14">
        <f t="shared" si="976"/>
        <v>1102019</v>
      </c>
      <c r="CV974" s="14" t="str">
        <f>INDEX($O$6:$O$36,CR974)&amp;"-"&amp;INDEX(属性投放!$AB$7:$AB$36,CX974)&amp;"-魂火-"&amp;CZ974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701</v>
      </c>
      <c r="CZ974" s="14">
        <f>INDEX(属性投放!$AM$7:$AM$58,CS974)</f>
        <v>1</v>
      </c>
      <c r="DA974" s="14">
        <f t="shared" si="972"/>
        <v>34</v>
      </c>
      <c r="DB974" s="14">
        <f>INDEX(属性投放!$AN$7:$AN$58,DA974)</f>
        <v>105</v>
      </c>
      <c r="DC974" s="14" t="s">
        <v>702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703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704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973"/>
        <v>19</v>
      </c>
      <c r="CS975" s="13">
        <f t="shared" si="974"/>
        <v>35</v>
      </c>
      <c r="CT975" s="14">
        <f t="shared" si="975"/>
        <v>2</v>
      </c>
      <c r="CU975" s="14">
        <f t="shared" si="976"/>
        <v>1102019</v>
      </c>
      <c r="CV975" s="14" t="str">
        <f>INDEX($O$6:$O$36,CR975)&amp;"-"&amp;INDEX(属性投放!$AB$7:$AB$36,CX975)&amp;"-魂火-"&amp;CZ975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701</v>
      </c>
      <c r="CZ975" s="14">
        <f>INDEX(属性投放!$AM$7:$AM$58,CS975)</f>
        <v>2</v>
      </c>
      <c r="DA975" s="14">
        <f t="shared" si="972"/>
        <v>35</v>
      </c>
      <c r="DB975" s="14">
        <f>INDEX(属性投放!$AN$7:$AN$58,DA975)</f>
        <v>107</v>
      </c>
      <c r="DC975" s="14" t="s">
        <v>702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703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704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973"/>
        <v>19</v>
      </c>
      <c r="CS976" s="13">
        <f t="shared" si="974"/>
        <v>36</v>
      </c>
      <c r="CT976" s="14">
        <f t="shared" si="975"/>
        <v>2</v>
      </c>
      <c r="CU976" s="14">
        <f t="shared" si="976"/>
        <v>1102019</v>
      </c>
      <c r="CV976" s="14" t="str">
        <f>INDEX($O$6:$O$36,CR976)&amp;"-"&amp;INDEX(属性投放!$AB$7:$AB$36,CX976)&amp;"-魂火-"&amp;CZ976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701</v>
      </c>
      <c r="CZ976" s="14">
        <f>INDEX(属性投放!$AM$7:$AM$58,CS976)</f>
        <v>3</v>
      </c>
      <c r="DA976" s="14">
        <f t="shared" si="972"/>
        <v>36</v>
      </c>
      <c r="DB976" s="14">
        <f>INDEX(属性投放!$AN$7:$AN$58,DA976)</f>
        <v>110</v>
      </c>
      <c r="DC976" s="14" t="s">
        <v>702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703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704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973"/>
        <v>19</v>
      </c>
      <c r="CS977" s="13">
        <f t="shared" si="974"/>
        <v>37</v>
      </c>
      <c r="CT977" s="14">
        <f t="shared" si="975"/>
        <v>2</v>
      </c>
      <c r="CU977" s="14">
        <f t="shared" si="976"/>
        <v>1102019</v>
      </c>
      <c r="CV977" s="14" t="str">
        <f>INDEX($O$6:$O$36,CR977)&amp;"-"&amp;INDEX(属性投放!$AB$7:$AB$36,CX977)&amp;"-魂火-"&amp;CZ977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701</v>
      </c>
      <c r="CZ977" s="14">
        <f>INDEX(属性投放!$AM$7:$AM$58,CS977)</f>
        <v>1</v>
      </c>
      <c r="DA977" s="14">
        <f t="shared" si="972"/>
        <v>37</v>
      </c>
      <c r="DB977" s="14">
        <f>INDEX(属性投放!$AN$7:$AN$58,DA977)</f>
        <v>112</v>
      </c>
      <c r="DC977" s="14" t="s">
        <v>702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703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704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973"/>
        <v>19</v>
      </c>
      <c r="CS978" s="13">
        <f t="shared" si="974"/>
        <v>38</v>
      </c>
      <c r="CT978" s="14">
        <f t="shared" si="975"/>
        <v>2</v>
      </c>
      <c r="CU978" s="14">
        <f t="shared" si="976"/>
        <v>1102019</v>
      </c>
      <c r="CV978" s="14" t="str">
        <f>INDEX($O$6:$O$36,CR978)&amp;"-"&amp;INDEX(属性投放!$AB$7:$AB$36,CX978)&amp;"-魂火-"&amp;CZ978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701</v>
      </c>
      <c r="CZ978" s="14">
        <f>INDEX(属性投放!$AM$7:$AM$58,CS978)</f>
        <v>2</v>
      </c>
      <c r="DA978" s="14">
        <f t="shared" si="972"/>
        <v>38</v>
      </c>
      <c r="DB978" s="14">
        <f>INDEX(属性投放!$AN$7:$AN$58,DA978)</f>
        <v>115</v>
      </c>
      <c r="DC978" s="14" t="s">
        <v>702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703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704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973"/>
        <v>19</v>
      </c>
      <c r="CS979" s="13">
        <f t="shared" si="974"/>
        <v>39</v>
      </c>
      <c r="CT979" s="14">
        <f t="shared" si="975"/>
        <v>2</v>
      </c>
      <c r="CU979" s="14">
        <f t="shared" si="976"/>
        <v>1102019</v>
      </c>
      <c r="CV979" s="14" t="str">
        <f>INDEX($O$6:$O$36,CR979)&amp;"-"&amp;INDEX(属性投放!$AB$7:$AB$36,CX979)&amp;"-魂火-"&amp;CZ979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701</v>
      </c>
      <c r="CZ979" s="14">
        <f>INDEX(属性投放!$AM$7:$AM$58,CS979)</f>
        <v>3</v>
      </c>
      <c r="DA979" s="14">
        <f t="shared" si="972"/>
        <v>39</v>
      </c>
      <c r="DB979" s="14">
        <f>INDEX(属性投放!$AN$7:$AN$58,DA979)</f>
        <v>117</v>
      </c>
      <c r="DC979" s="14" t="s">
        <v>702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703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704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973"/>
        <v>19</v>
      </c>
      <c r="CS980" s="13">
        <f t="shared" si="974"/>
        <v>40</v>
      </c>
      <c r="CT980" s="14">
        <f t="shared" si="975"/>
        <v>2</v>
      </c>
      <c r="CU980" s="14">
        <f t="shared" si="976"/>
        <v>1102019</v>
      </c>
      <c r="CV980" s="14" t="str">
        <f>INDEX($O$6:$O$36,CR980)&amp;"-"&amp;INDEX(属性投放!$AB$7:$AB$36,CX980)&amp;"-魂火-"&amp;CZ980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701</v>
      </c>
      <c r="CZ980" s="14">
        <f>INDEX(属性投放!$AM$7:$AM$58,CS980)</f>
        <v>1</v>
      </c>
      <c r="DA980" s="14">
        <f t="shared" si="972"/>
        <v>40</v>
      </c>
      <c r="DB980" s="14">
        <f>INDEX(属性投放!$AN$7:$AN$58,DA980)</f>
        <v>120</v>
      </c>
      <c r="DC980" s="14" t="s">
        <v>702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703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704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973"/>
        <v>19</v>
      </c>
      <c r="CS981" s="13">
        <f t="shared" si="974"/>
        <v>41</v>
      </c>
      <c r="CT981" s="14">
        <f t="shared" si="975"/>
        <v>2</v>
      </c>
      <c r="CU981" s="14">
        <f t="shared" si="976"/>
        <v>1102019</v>
      </c>
      <c r="CV981" s="14" t="str">
        <f>INDEX($O$6:$O$36,CR981)&amp;"-"&amp;INDEX(属性投放!$AB$7:$AB$36,CX981)&amp;"-魂火-"&amp;CZ981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701</v>
      </c>
      <c r="CZ981" s="14">
        <f>INDEX(属性投放!$AM$7:$AM$58,CS981)</f>
        <v>2</v>
      </c>
      <c r="DA981" s="14">
        <f t="shared" si="972"/>
        <v>41</v>
      </c>
      <c r="DB981" s="14">
        <f>INDEX(属性投放!$AN$7:$AN$58,DA981)</f>
        <v>122</v>
      </c>
      <c r="DC981" s="14" t="s">
        <v>702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703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704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973"/>
        <v>19</v>
      </c>
      <c r="CS982" s="13">
        <f t="shared" si="974"/>
        <v>42</v>
      </c>
      <c r="CT982" s="14">
        <f t="shared" si="975"/>
        <v>2</v>
      </c>
      <c r="CU982" s="14">
        <f t="shared" si="976"/>
        <v>1102019</v>
      </c>
      <c r="CV982" s="14" t="str">
        <f>INDEX($O$6:$O$36,CR982)&amp;"-"&amp;INDEX(属性投放!$AB$7:$AB$36,CX982)&amp;"-魂火-"&amp;CZ982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701</v>
      </c>
      <c r="CZ982" s="14">
        <f>INDEX(属性投放!$AM$7:$AM$58,CS982)</f>
        <v>3</v>
      </c>
      <c r="DA982" s="14">
        <f t="shared" si="972"/>
        <v>42</v>
      </c>
      <c r="DB982" s="14">
        <f>INDEX(属性投放!$AN$7:$AN$58,DA982)</f>
        <v>125</v>
      </c>
      <c r="DC982" s="14" t="s">
        <v>702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703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704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973"/>
        <v>19</v>
      </c>
      <c r="CS983" s="13">
        <f t="shared" si="974"/>
        <v>43</v>
      </c>
      <c r="CT983" s="14">
        <f t="shared" si="975"/>
        <v>2</v>
      </c>
      <c r="CU983" s="14">
        <f t="shared" si="976"/>
        <v>1102019</v>
      </c>
      <c r="CV983" s="14" t="str">
        <f>INDEX($O$6:$O$36,CR983)&amp;"-"&amp;INDEX(属性投放!$AB$7:$AB$36,CX983)&amp;"-魂火-"&amp;CZ983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701</v>
      </c>
      <c r="CZ983" s="14">
        <f>INDEX(属性投放!$AM$7:$AM$58,CS983)</f>
        <v>1</v>
      </c>
      <c r="DA983" s="14">
        <f t="shared" si="972"/>
        <v>43</v>
      </c>
      <c r="DB983" s="14">
        <f>INDEX(属性投放!$AN$7:$AN$58,DA983)</f>
        <v>127</v>
      </c>
      <c r="DC983" s="14" t="s">
        <v>702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703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704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973"/>
        <v>19</v>
      </c>
      <c r="CS984" s="13">
        <f t="shared" si="974"/>
        <v>44</v>
      </c>
      <c r="CT984" s="14">
        <f t="shared" si="975"/>
        <v>2</v>
      </c>
      <c r="CU984" s="14">
        <f t="shared" si="976"/>
        <v>1102019</v>
      </c>
      <c r="CV984" s="14" t="str">
        <f>INDEX($O$6:$O$36,CR984)&amp;"-"&amp;INDEX(属性投放!$AB$7:$AB$36,CX984)&amp;"-魂火-"&amp;CZ984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701</v>
      </c>
      <c r="CZ984" s="14">
        <f>INDEX(属性投放!$AM$7:$AM$58,CS984)</f>
        <v>2</v>
      </c>
      <c r="DA984" s="14">
        <f t="shared" si="972"/>
        <v>44</v>
      </c>
      <c r="DB984" s="14">
        <f>INDEX(属性投放!$AN$7:$AN$58,DA984)</f>
        <v>130</v>
      </c>
      <c r="DC984" s="14" t="s">
        <v>702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703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704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973"/>
        <v>19</v>
      </c>
      <c r="CS985" s="13">
        <f t="shared" si="974"/>
        <v>45</v>
      </c>
      <c r="CT985" s="14">
        <f t="shared" si="975"/>
        <v>2</v>
      </c>
      <c r="CU985" s="14">
        <f t="shared" si="976"/>
        <v>1102019</v>
      </c>
      <c r="CV985" s="14" t="str">
        <f>INDEX($O$6:$O$36,CR985)&amp;"-"&amp;INDEX(属性投放!$AB$7:$AB$36,CX985)&amp;"-魂火-"&amp;CZ985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701</v>
      </c>
      <c r="CZ985" s="14">
        <f>INDEX(属性投放!$AM$7:$AM$58,CS985)</f>
        <v>3</v>
      </c>
      <c r="DA985" s="14">
        <f t="shared" si="972"/>
        <v>45</v>
      </c>
      <c r="DB985" s="14">
        <f>INDEX(属性投放!$AN$7:$AN$58,DA985)</f>
        <v>132</v>
      </c>
      <c r="DC985" s="14" t="s">
        <v>702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703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704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973"/>
        <v>19</v>
      </c>
      <c r="CS986" s="13">
        <f t="shared" si="974"/>
        <v>46</v>
      </c>
      <c r="CT986" s="14">
        <f t="shared" si="975"/>
        <v>2</v>
      </c>
      <c r="CU986" s="14">
        <f t="shared" si="976"/>
        <v>1102019</v>
      </c>
      <c r="CV986" s="14" t="str">
        <f>INDEX($O$6:$O$36,CR986)&amp;"-"&amp;INDEX(属性投放!$AB$7:$AB$36,CX986)&amp;"-魂火-"&amp;CZ986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701</v>
      </c>
      <c r="CZ986" s="14">
        <f>INDEX(属性投放!$AM$7:$AM$58,CS986)</f>
        <v>1</v>
      </c>
      <c r="DA986" s="14">
        <f t="shared" si="972"/>
        <v>46</v>
      </c>
      <c r="DB986" s="14">
        <f>INDEX(属性投放!$AN$7:$AN$58,DA986)</f>
        <v>135</v>
      </c>
      <c r="DC986" s="14" t="s">
        <v>702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703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704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973"/>
        <v>19</v>
      </c>
      <c r="CS987" s="13">
        <f t="shared" si="974"/>
        <v>47</v>
      </c>
      <c r="CT987" s="14">
        <f t="shared" si="975"/>
        <v>2</v>
      </c>
      <c r="CU987" s="14">
        <f t="shared" si="976"/>
        <v>1102019</v>
      </c>
      <c r="CV987" s="14" t="str">
        <f>INDEX($O$6:$O$36,CR987)&amp;"-"&amp;INDEX(属性投放!$AB$7:$AB$36,CX987)&amp;"-魂火-"&amp;CZ987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701</v>
      </c>
      <c r="CZ987" s="14">
        <f>INDEX(属性投放!$AM$7:$AM$58,CS987)</f>
        <v>2</v>
      </c>
      <c r="DA987" s="14">
        <f t="shared" si="972"/>
        <v>47</v>
      </c>
      <c r="DB987" s="14">
        <f>INDEX(属性投放!$AN$7:$AN$58,DA987)</f>
        <v>137</v>
      </c>
      <c r="DC987" s="14" t="s">
        <v>702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703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704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973"/>
        <v>19</v>
      </c>
      <c r="CS988" s="13">
        <f t="shared" si="974"/>
        <v>48</v>
      </c>
      <c r="CT988" s="14">
        <f t="shared" si="975"/>
        <v>2</v>
      </c>
      <c r="CU988" s="14">
        <f t="shared" si="976"/>
        <v>1102019</v>
      </c>
      <c r="CV988" s="14" t="str">
        <f>INDEX($O$6:$O$36,CR988)&amp;"-"&amp;INDEX(属性投放!$AB$7:$AB$36,CX988)&amp;"-魂火-"&amp;CZ988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701</v>
      </c>
      <c r="CZ988" s="14">
        <f>INDEX(属性投放!$AM$7:$AM$58,CS988)</f>
        <v>3</v>
      </c>
      <c r="DA988" s="14">
        <f t="shared" si="972"/>
        <v>48</v>
      </c>
      <c r="DB988" s="14">
        <f>INDEX(属性投放!$AN$7:$AN$58,DA988)</f>
        <v>140</v>
      </c>
      <c r="DC988" s="14" t="s">
        <v>702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703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704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973"/>
        <v>19</v>
      </c>
      <c r="CS989" s="13">
        <f t="shared" si="974"/>
        <v>49</v>
      </c>
      <c r="CT989" s="14">
        <f t="shared" si="975"/>
        <v>2</v>
      </c>
      <c r="CU989" s="14">
        <f t="shared" si="976"/>
        <v>1102019</v>
      </c>
      <c r="CV989" s="14" t="str">
        <f>INDEX($O$6:$O$36,CR989)&amp;"-"&amp;INDEX(属性投放!$AB$7:$AB$36,CX989)&amp;"-魂火-"&amp;CZ989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701</v>
      </c>
      <c r="CZ989" s="14">
        <f>INDEX(属性投放!$AM$7:$AM$58,CS989)</f>
        <v>1</v>
      </c>
      <c r="DA989" s="14">
        <f t="shared" si="972"/>
        <v>49</v>
      </c>
      <c r="DB989" s="14">
        <f>INDEX(属性投放!$AN$7:$AN$58,DA989)</f>
        <v>142</v>
      </c>
      <c r="DC989" s="14" t="s">
        <v>702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703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704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973"/>
        <v>19</v>
      </c>
      <c r="CS990" s="13">
        <f t="shared" si="974"/>
        <v>50</v>
      </c>
      <c r="CT990" s="14">
        <f t="shared" si="975"/>
        <v>2</v>
      </c>
      <c r="CU990" s="14">
        <f t="shared" si="976"/>
        <v>1102019</v>
      </c>
      <c r="CV990" s="14" t="str">
        <f>INDEX($O$6:$O$36,CR990)&amp;"-"&amp;INDEX(属性投放!$AB$7:$AB$36,CX990)&amp;"-魂火-"&amp;CZ990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701</v>
      </c>
      <c r="CZ990" s="14">
        <f>INDEX(属性投放!$AM$7:$AM$58,CS990)</f>
        <v>2</v>
      </c>
      <c r="DA990" s="14">
        <f t="shared" si="972"/>
        <v>50</v>
      </c>
      <c r="DB990" s="14">
        <f>INDEX(属性投放!$AN$7:$AN$58,DA990)</f>
        <v>145</v>
      </c>
      <c r="DC990" s="14" t="s">
        <v>702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703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704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973"/>
        <v>19</v>
      </c>
      <c r="CS991" s="13">
        <f t="shared" si="974"/>
        <v>51</v>
      </c>
      <c r="CT991" s="14">
        <f t="shared" si="975"/>
        <v>2</v>
      </c>
      <c r="CU991" s="14">
        <f t="shared" si="976"/>
        <v>1102019</v>
      </c>
      <c r="CV991" s="14" t="str">
        <f>INDEX($O$6:$O$36,CR991)&amp;"-"&amp;INDEX(属性投放!$AB$7:$AB$36,CX991)&amp;"-魂火-"&amp;CZ991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701</v>
      </c>
      <c r="CZ991" s="14">
        <f>INDEX(属性投放!$AM$7:$AM$58,CS991)</f>
        <v>3</v>
      </c>
      <c r="DA991" s="14">
        <f t="shared" si="972"/>
        <v>51</v>
      </c>
      <c r="DB991" s="14">
        <f>INDEX(属性投放!$AN$7:$AN$58,DA991)</f>
        <v>147</v>
      </c>
      <c r="DC991" s="14" t="s">
        <v>702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703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704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973"/>
        <v>19</v>
      </c>
      <c r="CS992" s="13">
        <f t="shared" si="974"/>
        <v>52</v>
      </c>
      <c r="CT992" s="14">
        <f t="shared" si="975"/>
        <v>2</v>
      </c>
      <c r="CU992" s="14">
        <f t="shared" si="976"/>
        <v>1102019</v>
      </c>
      <c r="CV992" s="14" t="str">
        <f>INDEX($O$6:$O$36,CR992)&amp;"-"&amp;INDEX(属性投放!$AB$7:$AB$36,CX992)&amp;"-魂火-"&amp;CZ992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701</v>
      </c>
      <c r="CZ992" s="14">
        <f>INDEX(属性投放!$AM$7:$AM$58,CS992)</f>
        <v>4</v>
      </c>
      <c r="DA992" s="14">
        <f t="shared" si="972"/>
        <v>52</v>
      </c>
      <c r="DB992" s="14">
        <f>INDEX(属性投放!$AN$7:$AN$58,DA992)</f>
        <v>150</v>
      </c>
      <c r="DC992" s="14" t="s">
        <v>702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703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704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973"/>
        <v>20</v>
      </c>
      <c r="CS993" s="13">
        <f t="shared" si="974"/>
        <v>1</v>
      </c>
      <c r="CT993" s="14">
        <f t="shared" si="975"/>
        <v>3</v>
      </c>
      <c r="CU993" s="14">
        <f t="shared" si="976"/>
        <v>1102020</v>
      </c>
      <c r="CV993" s="14" t="str">
        <f>INDEX($O$6:$O$36,CR993)&amp;"-"&amp;INDEX(属性投放!$AB$7:$AB$36,CX993)&amp;"-魂火-"&amp;CZ993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701</v>
      </c>
      <c r="CZ993" s="14">
        <f>INDEX(属性投放!$AM$7:$AM$58,CS993)</f>
        <v>1</v>
      </c>
      <c r="DA993" s="14">
        <f t="shared" si="972"/>
        <v>1</v>
      </c>
      <c r="DB993" s="14">
        <f>INDEX(属性投放!$AN$7:$AN$58,DA993)</f>
        <v>5</v>
      </c>
      <c r="DC993" s="14" t="s">
        <v>702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703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704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973"/>
        <v>20</v>
      </c>
      <c r="CS994" s="13">
        <f t="shared" si="974"/>
        <v>2</v>
      </c>
      <c r="CT994" s="14">
        <f t="shared" si="975"/>
        <v>3</v>
      </c>
      <c r="CU994" s="14">
        <f t="shared" si="976"/>
        <v>1102020</v>
      </c>
      <c r="CV994" s="14" t="str">
        <f>INDEX($O$6:$O$36,CR994)&amp;"-"&amp;INDEX(属性投放!$AB$7:$AB$36,CX994)&amp;"-魂火-"&amp;CZ994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701</v>
      </c>
      <c r="CZ994" s="14">
        <f>INDEX(属性投放!$AM$7:$AM$58,CS994)</f>
        <v>1</v>
      </c>
      <c r="DA994" s="14">
        <f t="shared" si="972"/>
        <v>2</v>
      </c>
      <c r="DB994" s="14">
        <f>INDEX(属性投放!$AN$7:$AN$58,DA994)</f>
        <v>10</v>
      </c>
      <c r="DC994" s="14" t="s">
        <v>702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703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704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973"/>
        <v>20</v>
      </c>
      <c r="CS995" s="13">
        <f t="shared" si="974"/>
        <v>3</v>
      </c>
      <c r="CT995" s="14">
        <f t="shared" si="975"/>
        <v>3</v>
      </c>
      <c r="CU995" s="14">
        <f t="shared" si="976"/>
        <v>1102020</v>
      </c>
      <c r="CV995" s="14" t="str">
        <f>INDEX($O$6:$O$36,CR995)&amp;"-"&amp;INDEX(属性投放!$AB$7:$AB$36,CX995)&amp;"-魂火-"&amp;CZ995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701</v>
      </c>
      <c r="CZ995" s="14">
        <f>INDEX(属性投放!$AM$7:$AM$58,CS995)</f>
        <v>2</v>
      </c>
      <c r="DA995" s="14">
        <f t="shared" si="972"/>
        <v>3</v>
      </c>
      <c r="DB995" s="14">
        <f>INDEX(属性投放!$AN$7:$AN$58,DA995)</f>
        <v>15</v>
      </c>
      <c r="DC995" s="14" t="s">
        <v>702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703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704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973"/>
        <v>20</v>
      </c>
      <c r="CS996" s="13">
        <f t="shared" si="974"/>
        <v>4</v>
      </c>
      <c r="CT996" s="14">
        <f t="shared" si="975"/>
        <v>3</v>
      </c>
      <c r="CU996" s="14">
        <f t="shared" si="976"/>
        <v>1102020</v>
      </c>
      <c r="CV996" s="14" t="str">
        <f>INDEX($O$6:$O$36,CR996)&amp;"-"&amp;INDEX(属性投放!$AB$7:$AB$36,CX996)&amp;"-魂火-"&amp;CZ996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701</v>
      </c>
      <c r="CZ996" s="14">
        <f>INDEX(属性投放!$AM$7:$AM$58,CS996)</f>
        <v>1</v>
      </c>
      <c r="DA996" s="14">
        <f t="shared" si="972"/>
        <v>4</v>
      </c>
      <c r="DB996" s="14">
        <f>INDEX(属性投放!$AN$7:$AN$58,DA996)</f>
        <v>20</v>
      </c>
      <c r="DC996" s="14" t="s">
        <v>702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703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704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973"/>
        <v>20</v>
      </c>
      <c r="CS997" s="13">
        <f t="shared" si="974"/>
        <v>5</v>
      </c>
      <c r="CT997" s="14">
        <f t="shared" si="975"/>
        <v>3</v>
      </c>
      <c r="CU997" s="14">
        <f t="shared" si="976"/>
        <v>1102020</v>
      </c>
      <c r="CV997" s="14" t="str">
        <f>INDEX($O$6:$O$36,CR997)&amp;"-"&amp;INDEX(属性投放!$AB$7:$AB$36,CX997)&amp;"-魂火-"&amp;CZ997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701</v>
      </c>
      <c r="CZ997" s="14">
        <f>INDEX(属性投放!$AM$7:$AM$58,CS997)</f>
        <v>2</v>
      </c>
      <c r="DA997" s="14">
        <f t="shared" si="972"/>
        <v>5</v>
      </c>
      <c r="DB997" s="14">
        <f>INDEX(属性投放!$AN$7:$AN$58,DA997)</f>
        <v>25</v>
      </c>
      <c r="DC997" s="14" t="s">
        <v>702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703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704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973"/>
        <v>20</v>
      </c>
      <c r="CS998" s="13">
        <f t="shared" si="974"/>
        <v>6</v>
      </c>
      <c r="CT998" s="14">
        <f t="shared" si="975"/>
        <v>3</v>
      </c>
      <c r="CU998" s="14">
        <f t="shared" si="976"/>
        <v>1102020</v>
      </c>
      <c r="CV998" s="14" t="str">
        <f>INDEX($O$6:$O$36,CR998)&amp;"-"&amp;INDEX(属性投放!$AB$7:$AB$36,CX998)&amp;"-魂火-"&amp;CZ998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701</v>
      </c>
      <c r="CZ998" s="14">
        <f>INDEX(属性投放!$AM$7:$AM$58,CS998)</f>
        <v>1</v>
      </c>
      <c r="DA998" s="14">
        <f t="shared" si="972"/>
        <v>6</v>
      </c>
      <c r="DB998" s="14">
        <f>INDEX(属性投放!$AN$7:$AN$58,DA998)</f>
        <v>30</v>
      </c>
      <c r="DC998" s="14" t="s">
        <v>702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703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704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973"/>
        <v>20</v>
      </c>
      <c r="CS999" s="13">
        <f t="shared" si="974"/>
        <v>7</v>
      </c>
      <c r="CT999" s="14">
        <f t="shared" si="975"/>
        <v>3</v>
      </c>
      <c r="CU999" s="14">
        <f t="shared" si="976"/>
        <v>1102020</v>
      </c>
      <c r="CV999" s="14" t="str">
        <f>INDEX($O$6:$O$36,CR999)&amp;"-"&amp;INDEX(属性投放!$AB$7:$AB$36,CX999)&amp;"-魂火-"&amp;CZ999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701</v>
      </c>
      <c r="CZ999" s="14">
        <f>INDEX(属性投放!$AM$7:$AM$58,CS999)</f>
        <v>2</v>
      </c>
      <c r="DA999" s="14">
        <f t="shared" si="972"/>
        <v>7</v>
      </c>
      <c r="DB999" s="14">
        <f>INDEX(属性投放!$AN$7:$AN$58,DA999)</f>
        <v>35</v>
      </c>
      <c r="DC999" s="14" t="s">
        <v>702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703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704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973"/>
        <v>20</v>
      </c>
      <c r="CS1000" s="13">
        <f t="shared" si="974"/>
        <v>8</v>
      </c>
      <c r="CT1000" s="14">
        <f t="shared" si="975"/>
        <v>3</v>
      </c>
      <c r="CU1000" s="14">
        <f t="shared" si="976"/>
        <v>1102020</v>
      </c>
      <c r="CV1000" s="14" t="str">
        <f>INDEX($O$6:$O$36,CR1000)&amp;"-"&amp;INDEX(属性投放!$AB$7:$AB$36,CX1000)&amp;"-魂火-"&amp;CZ1000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701</v>
      </c>
      <c r="CZ1000" s="14">
        <f>INDEX(属性投放!$AM$7:$AM$58,CS1000)</f>
        <v>1</v>
      </c>
      <c r="DA1000" s="14">
        <f t="shared" si="972"/>
        <v>8</v>
      </c>
      <c r="DB1000" s="14">
        <f>INDEX(属性投放!$AN$7:$AN$58,DA1000)</f>
        <v>40</v>
      </c>
      <c r="DC1000" s="14" t="s">
        <v>702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703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704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973"/>
        <v>20</v>
      </c>
      <c r="CS1001" s="13">
        <f t="shared" si="974"/>
        <v>9</v>
      </c>
      <c r="CT1001" s="14">
        <f t="shared" si="975"/>
        <v>3</v>
      </c>
      <c r="CU1001" s="14">
        <f t="shared" si="976"/>
        <v>1102020</v>
      </c>
      <c r="CV1001" s="14" t="str">
        <f>INDEX($O$6:$O$36,CR1001)&amp;"-"&amp;INDEX(属性投放!$AB$7:$AB$36,CX1001)&amp;"-魂火-"&amp;CZ1001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701</v>
      </c>
      <c r="CZ1001" s="14">
        <f>INDEX(属性投放!$AM$7:$AM$58,CS1001)</f>
        <v>2</v>
      </c>
      <c r="DA1001" s="14">
        <f t="shared" si="972"/>
        <v>9</v>
      </c>
      <c r="DB1001" s="14">
        <f>INDEX(属性投放!$AN$7:$AN$58,DA1001)</f>
        <v>42</v>
      </c>
      <c r="DC1001" s="14" t="s">
        <v>702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703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704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973"/>
        <v>20</v>
      </c>
      <c r="CS1002" s="13">
        <f t="shared" si="974"/>
        <v>10</v>
      </c>
      <c r="CT1002" s="14">
        <f t="shared" si="975"/>
        <v>3</v>
      </c>
      <c r="CU1002" s="14">
        <f t="shared" si="976"/>
        <v>1102020</v>
      </c>
      <c r="CV1002" s="14" t="str">
        <f>INDEX($O$6:$O$36,CR1002)&amp;"-"&amp;INDEX(属性投放!$AB$7:$AB$36,CX1002)&amp;"-魂火-"&amp;CZ1002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701</v>
      </c>
      <c r="CZ1002" s="14">
        <f>INDEX(属性投放!$AM$7:$AM$58,CS1002)</f>
        <v>1</v>
      </c>
      <c r="DA1002" s="14">
        <f t="shared" si="972"/>
        <v>10</v>
      </c>
      <c r="DB1002" s="14">
        <f>INDEX(属性投放!$AN$7:$AN$58,DA1002)</f>
        <v>45</v>
      </c>
      <c r="DC1002" s="14" t="s">
        <v>702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703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704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973"/>
        <v>20</v>
      </c>
      <c r="CS1003" s="13">
        <f t="shared" si="974"/>
        <v>11</v>
      </c>
      <c r="CT1003" s="14">
        <f t="shared" si="975"/>
        <v>3</v>
      </c>
      <c r="CU1003" s="14">
        <f t="shared" si="976"/>
        <v>1102020</v>
      </c>
      <c r="CV1003" s="14" t="str">
        <f>INDEX($O$6:$O$36,CR1003)&amp;"-"&amp;INDEX(属性投放!$AB$7:$AB$36,CX1003)&amp;"-魂火-"&amp;CZ1003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701</v>
      </c>
      <c r="CZ1003" s="14">
        <f>INDEX(属性投放!$AM$7:$AM$58,CS1003)</f>
        <v>2</v>
      </c>
      <c r="DA1003" s="14">
        <f t="shared" si="972"/>
        <v>11</v>
      </c>
      <c r="DB1003" s="14">
        <f>INDEX(属性投放!$AN$7:$AN$58,DA1003)</f>
        <v>47</v>
      </c>
      <c r="DC1003" s="14" t="s">
        <v>702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703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704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973"/>
        <v>20</v>
      </c>
      <c r="CS1004" s="13">
        <f t="shared" si="974"/>
        <v>12</v>
      </c>
      <c r="CT1004" s="14">
        <f t="shared" si="975"/>
        <v>3</v>
      </c>
      <c r="CU1004" s="14">
        <f t="shared" si="976"/>
        <v>1102020</v>
      </c>
      <c r="CV1004" s="14" t="str">
        <f>INDEX($O$6:$O$36,CR1004)&amp;"-"&amp;INDEX(属性投放!$AB$7:$AB$36,CX1004)&amp;"-魂火-"&amp;CZ1004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701</v>
      </c>
      <c r="CZ1004" s="14">
        <f>INDEX(属性投放!$AM$7:$AM$58,CS1004)</f>
        <v>1</v>
      </c>
      <c r="DA1004" s="14">
        <f t="shared" si="972"/>
        <v>12</v>
      </c>
      <c r="DB1004" s="14">
        <f>INDEX(属性投放!$AN$7:$AN$58,DA1004)</f>
        <v>50</v>
      </c>
      <c r="DC1004" s="14" t="s">
        <v>702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703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704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973"/>
        <v>20</v>
      </c>
      <c r="CS1005" s="13">
        <f t="shared" si="974"/>
        <v>13</v>
      </c>
      <c r="CT1005" s="14">
        <f t="shared" si="975"/>
        <v>3</v>
      </c>
      <c r="CU1005" s="14">
        <f t="shared" si="976"/>
        <v>1102020</v>
      </c>
      <c r="CV1005" s="14" t="str">
        <f>INDEX($O$6:$O$36,CR1005)&amp;"-"&amp;INDEX(属性投放!$AB$7:$AB$36,CX1005)&amp;"-魂火-"&amp;CZ1005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701</v>
      </c>
      <c r="CZ1005" s="14">
        <f>INDEX(属性投放!$AM$7:$AM$58,CS1005)</f>
        <v>2</v>
      </c>
      <c r="DA1005" s="14">
        <f t="shared" si="972"/>
        <v>13</v>
      </c>
      <c r="DB1005" s="14">
        <f>INDEX(属性投放!$AN$7:$AN$58,DA1005)</f>
        <v>52</v>
      </c>
      <c r="DC1005" s="14" t="s">
        <v>702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703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704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973"/>
        <v>20</v>
      </c>
      <c r="CS1006" s="13">
        <f t="shared" si="974"/>
        <v>14</v>
      </c>
      <c r="CT1006" s="14">
        <f t="shared" si="975"/>
        <v>3</v>
      </c>
      <c r="CU1006" s="14">
        <f t="shared" si="976"/>
        <v>1102020</v>
      </c>
      <c r="CV1006" s="14" t="str">
        <f>INDEX($O$6:$O$36,CR1006)&amp;"-"&amp;INDEX(属性投放!$AB$7:$AB$36,CX1006)&amp;"-魂火-"&amp;CZ1006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701</v>
      </c>
      <c r="CZ1006" s="14">
        <f>INDEX(属性投放!$AM$7:$AM$58,CS1006)</f>
        <v>1</v>
      </c>
      <c r="DA1006" s="14">
        <f t="shared" si="972"/>
        <v>14</v>
      </c>
      <c r="DB1006" s="14">
        <f>INDEX(属性投放!$AN$7:$AN$58,DA1006)</f>
        <v>55</v>
      </c>
      <c r="DC1006" s="14" t="s">
        <v>702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703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704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973"/>
        <v>20</v>
      </c>
      <c r="CS1007" s="13">
        <f t="shared" si="974"/>
        <v>15</v>
      </c>
      <c r="CT1007" s="14">
        <f t="shared" si="975"/>
        <v>3</v>
      </c>
      <c r="CU1007" s="14">
        <f t="shared" si="976"/>
        <v>1102020</v>
      </c>
      <c r="CV1007" s="14" t="str">
        <f>INDEX($O$6:$O$36,CR1007)&amp;"-"&amp;INDEX(属性投放!$AB$7:$AB$36,CX1007)&amp;"-魂火-"&amp;CZ1007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701</v>
      </c>
      <c r="CZ1007" s="14">
        <f>INDEX(属性投放!$AM$7:$AM$58,CS1007)</f>
        <v>2</v>
      </c>
      <c r="DA1007" s="14">
        <f t="shared" si="972"/>
        <v>15</v>
      </c>
      <c r="DB1007" s="14">
        <f>INDEX(属性投放!$AN$7:$AN$58,DA1007)</f>
        <v>57</v>
      </c>
      <c r="DC1007" s="14" t="s">
        <v>702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703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704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973"/>
        <v>20</v>
      </c>
      <c r="CS1008" s="13">
        <f t="shared" si="974"/>
        <v>16</v>
      </c>
      <c r="CT1008" s="14">
        <f t="shared" si="975"/>
        <v>3</v>
      </c>
      <c r="CU1008" s="14">
        <f t="shared" si="976"/>
        <v>1102020</v>
      </c>
      <c r="CV1008" s="14" t="str">
        <f>INDEX($O$6:$O$36,CR1008)&amp;"-"&amp;INDEX(属性投放!$AB$7:$AB$36,CX1008)&amp;"-魂火-"&amp;CZ1008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701</v>
      </c>
      <c r="CZ1008" s="14">
        <f>INDEX(属性投放!$AM$7:$AM$58,CS1008)</f>
        <v>1</v>
      </c>
      <c r="DA1008" s="14">
        <f t="shared" si="972"/>
        <v>16</v>
      </c>
      <c r="DB1008" s="14">
        <f>INDEX(属性投放!$AN$7:$AN$58,DA1008)</f>
        <v>60</v>
      </c>
      <c r="DC1008" s="14" t="s">
        <v>702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703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704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973"/>
        <v>20</v>
      </c>
      <c r="CS1009" s="13">
        <f t="shared" si="974"/>
        <v>17</v>
      </c>
      <c r="CT1009" s="14">
        <f t="shared" si="975"/>
        <v>3</v>
      </c>
      <c r="CU1009" s="14">
        <f t="shared" si="976"/>
        <v>1102020</v>
      </c>
      <c r="CV1009" s="14" t="str">
        <f>INDEX($O$6:$O$36,CR1009)&amp;"-"&amp;INDEX(属性投放!$AB$7:$AB$36,CX1009)&amp;"-魂火-"&amp;CZ1009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701</v>
      </c>
      <c r="CZ1009" s="14">
        <f>INDEX(属性投放!$AM$7:$AM$58,CS1009)</f>
        <v>2</v>
      </c>
      <c r="DA1009" s="14">
        <f t="shared" si="972"/>
        <v>17</v>
      </c>
      <c r="DB1009" s="14">
        <f>INDEX(属性投放!$AN$7:$AN$58,DA1009)</f>
        <v>62</v>
      </c>
      <c r="DC1009" s="14" t="s">
        <v>702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703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704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973"/>
        <v>20</v>
      </c>
      <c r="CS1010" s="13">
        <f t="shared" si="974"/>
        <v>18</v>
      </c>
      <c r="CT1010" s="14">
        <f t="shared" si="975"/>
        <v>3</v>
      </c>
      <c r="CU1010" s="14">
        <f t="shared" si="976"/>
        <v>1102020</v>
      </c>
      <c r="CV1010" s="14" t="str">
        <f>INDEX($O$6:$O$36,CR1010)&amp;"-"&amp;INDEX(属性投放!$AB$7:$AB$36,CX1010)&amp;"-魂火-"&amp;CZ1010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701</v>
      </c>
      <c r="CZ1010" s="14">
        <f>INDEX(属性投放!$AM$7:$AM$58,CS1010)</f>
        <v>3</v>
      </c>
      <c r="DA1010" s="14">
        <f t="shared" si="972"/>
        <v>18</v>
      </c>
      <c r="DB1010" s="14">
        <f>INDEX(属性投放!$AN$7:$AN$58,DA1010)</f>
        <v>65</v>
      </c>
      <c r="DC1010" s="14" t="s">
        <v>702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703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704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973"/>
        <v>20</v>
      </c>
      <c r="CS1011" s="13">
        <f t="shared" si="974"/>
        <v>19</v>
      </c>
      <c r="CT1011" s="14">
        <f t="shared" si="975"/>
        <v>3</v>
      </c>
      <c r="CU1011" s="14">
        <f t="shared" si="976"/>
        <v>1102020</v>
      </c>
      <c r="CV1011" s="14" t="str">
        <f>INDEX($O$6:$O$36,CR1011)&amp;"-"&amp;INDEX(属性投放!$AB$7:$AB$36,CX1011)&amp;"-魂火-"&amp;CZ1011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701</v>
      </c>
      <c r="CZ1011" s="14">
        <f>INDEX(属性投放!$AM$7:$AM$58,CS1011)</f>
        <v>1</v>
      </c>
      <c r="DA1011" s="14">
        <f t="shared" si="972"/>
        <v>19</v>
      </c>
      <c r="DB1011" s="14">
        <f>INDEX(属性投放!$AN$7:$AN$58,DA1011)</f>
        <v>67</v>
      </c>
      <c r="DC1011" s="14" t="s">
        <v>702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703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704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973"/>
        <v>20</v>
      </c>
      <c r="CS1012" s="13">
        <f t="shared" si="974"/>
        <v>20</v>
      </c>
      <c r="CT1012" s="14">
        <f t="shared" si="975"/>
        <v>3</v>
      </c>
      <c r="CU1012" s="14">
        <f t="shared" si="976"/>
        <v>1102020</v>
      </c>
      <c r="CV1012" s="14" t="str">
        <f>INDEX($O$6:$O$36,CR1012)&amp;"-"&amp;INDEX(属性投放!$AB$7:$AB$36,CX1012)&amp;"-魂火-"&amp;CZ1012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701</v>
      </c>
      <c r="CZ1012" s="14">
        <f>INDEX(属性投放!$AM$7:$AM$58,CS1012)</f>
        <v>2</v>
      </c>
      <c r="DA1012" s="14">
        <f t="shared" si="972"/>
        <v>20</v>
      </c>
      <c r="DB1012" s="14">
        <f>INDEX(属性投放!$AN$7:$AN$58,DA1012)</f>
        <v>70</v>
      </c>
      <c r="DC1012" s="14" t="s">
        <v>702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703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704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973"/>
        <v>20</v>
      </c>
      <c r="CS1013" s="13">
        <f t="shared" si="974"/>
        <v>21</v>
      </c>
      <c r="CT1013" s="14">
        <f t="shared" si="975"/>
        <v>3</v>
      </c>
      <c r="CU1013" s="14">
        <f t="shared" si="976"/>
        <v>1102020</v>
      </c>
      <c r="CV1013" s="14" t="str">
        <f>INDEX($O$6:$O$36,CR1013)&amp;"-"&amp;INDEX(属性投放!$AB$7:$AB$36,CX1013)&amp;"-魂火-"&amp;CZ1013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701</v>
      </c>
      <c r="CZ1013" s="14">
        <f>INDEX(属性投放!$AM$7:$AM$58,CS1013)</f>
        <v>3</v>
      </c>
      <c r="DA1013" s="14">
        <f t="shared" si="972"/>
        <v>21</v>
      </c>
      <c r="DB1013" s="14">
        <f>INDEX(属性投放!$AN$7:$AN$58,DA1013)</f>
        <v>72</v>
      </c>
      <c r="DC1013" s="14" t="s">
        <v>702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703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704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973"/>
        <v>20</v>
      </c>
      <c r="CS1014" s="13">
        <f t="shared" si="974"/>
        <v>22</v>
      </c>
      <c r="CT1014" s="14">
        <f t="shared" si="975"/>
        <v>3</v>
      </c>
      <c r="CU1014" s="14">
        <f t="shared" si="976"/>
        <v>1102020</v>
      </c>
      <c r="CV1014" s="14" t="str">
        <f>INDEX($O$6:$O$36,CR1014)&amp;"-"&amp;INDEX(属性投放!$AB$7:$AB$36,CX1014)&amp;"-魂火-"&amp;CZ1014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701</v>
      </c>
      <c r="CZ1014" s="14">
        <f>INDEX(属性投放!$AM$7:$AM$58,CS1014)</f>
        <v>1</v>
      </c>
      <c r="DA1014" s="14">
        <f t="shared" si="972"/>
        <v>22</v>
      </c>
      <c r="DB1014" s="14">
        <f>INDEX(属性投放!$AN$7:$AN$58,DA1014)</f>
        <v>75</v>
      </c>
      <c r="DC1014" s="14" t="s">
        <v>702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703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704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973"/>
        <v>20</v>
      </c>
      <c r="CS1015" s="13">
        <f t="shared" si="974"/>
        <v>23</v>
      </c>
      <c r="CT1015" s="14">
        <f t="shared" si="975"/>
        <v>3</v>
      </c>
      <c r="CU1015" s="14">
        <f t="shared" si="976"/>
        <v>1102020</v>
      </c>
      <c r="CV1015" s="14" t="str">
        <f>INDEX($O$6:$O$36,CR1015)&amp;"-"&amp;INDEX(属性投放!$AB$7:$AB$36,CX1015)&amp;"-魂火-"&amp;CZ1015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701</v>
      </c>
      <c r="CZ1015" s="14">
        <f>INDEX(属性投放!$AM$7:$AM$58,CS1015)</f>
        <v>2</v>
      </c>
      <c r="DA1015" s="14">
        <f t="shared" si="972"/>
        <v>23</v>
      </c>
      <c r="DB1015" s="14">
        <f>INDEX(属性投放!$AN$7:$AN$58,DA1015)</f>
        <v>77</v>
      </c>
      <c r="DC1015" s="14" t="s">
        <v>702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703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704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973"/>
        <v>20</v>
      </c>
      <c r="CS1016" s="13">
        <f t="shared" si="974"/>
        <v>24</v>
      </c>
      <c r="CT1016" s="14">
        <f t="shared" si="975"/>
        <v>3</v>
      </c>
      <c r="CU1016" s="14">
        <f t="shared" si="976"/>
        <v>1102020</v>
      </c>
      <c r="CV1016" s="14" t="str">
        <f>INDEX($O$6:$O$36,CR1016)&amp;"-"&amp;INDEX(属性投放!$AB$7:$AB$36,CX1016)&amp;"-魂火-"&amp;CZ1016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701</v>
      </c>
      <c r="CZ1016" s="14">
        <f>INDEX(属性投放!$AM$7:$AM$58,CS1016)</f>
        <v>3</v>
      </c>
      <c r="DA1016" s="14">
        <f t="shared" si="972"/>
        <v>24</v>
      </c>
      <c r="DB1016" s="14">
        <f>INDEX(属性投放!$AN$7:$AN$58,DA1016)</f>
        <v>80</v>
      </c>
      <c r="DC1016" s="14" t="s">
        <v>702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703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704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973"/>
        <v>20</v>
      </c>
      <c r="CS1017" s="13">
        <f t="shared" si="974"/>
        <v>25</v>
      </c>
      <c r="CT1017" s="14">
        <f t="shared" si="975"/>
        <v>3</v>
      </c>
      <c r="CU1017" s="14">
        <f t="shared" si="976"/>
        <v>1102020</v>
      </c>
      <c r="CV1017" s="14" t="str">
        <f>INDEX($O$6:$O$36,CR1017)&amp;"-"&amp;INDEX(属性投放!$AB$7:$AB$36,CX1017)&amp;"-魂火-"&amp;CZ1017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701</v>
      </c>
      <c r="CZ1017" s="14">
        <f>INDEX(属性投放!$AM$7:$AM$58,CS1017)</f>
        <v>1</v>
      </c>
      <c r="DA1017" s="14">
        <f t="shared" si="972"/>
        <v>25</v>
      </c>
      <c r="DB1017" s="14">
        <f>INDEX(属性投放!$AN$7:$AN$58,DA1017)</f>
        <v>82</v>
      </c>
      <c r="DC1017" s="14" t="s">
        <v>702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703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704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973"/>
        <v>20</v>
      </c>
      <c r="CS1018" s="13">
        <f t="shared" si="974"/>
        <v>26</v>
      </c>
      <c r="CT1018" s="14">
        <f t="shared" si="975"/>
        <v>3</v>
      </c>
      <c r="CU1018" s="14">
        <f t="shared" si="976"/>
        <v>1102020</v>
      </c>
      <c r="CV1018" s="14" t="str">
        <f>INDEX($O$6:$O$36,CR1018)&amp;"-"&amp;INDEX(属性投放!$AB$7:$AB$36,CX1018)&amp;"-魂火-"&amp;CZ1018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701</v>
      </c>
      <c r="CZ1018" s="14">
        <f>INDEX(属性投放!$AM$7:$AM$58,CS1018)</f>
        <v>2</v>
      </c>
      <c r="DA1018" s="14">
        <f t="shared" si="972"/>
        <v>26</v>
      </c>
      <c r="DB1018" s="14">
        <f>INDEX(属性投放!$AN$7:$AN$58,DA1018)</f>
        <v>85</v>
      </c>
      <c r="DC1018" s="14" t="s">
        <v>702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703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704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973"/>
        <v>20</v>
      </c>
      <c r="CS1019" s="13">
        <f t="shared" si="974"/>
        <v>27</v>
      </c>
      <c r="CT1019" s="14">
        <f t="shared" si="975"/>
        <v>3</v>
      </c>
      <c r="CU1019" s="14">
        <f t="shared" si="976"/>
        <v>1102020</v>
      </c>
      <c r="CV1019" s="14" t="str">
        <f>INDEX($O$6:$O$36,CR1019)&amp;"-"&amp;INDEX(属性投放!$AB$7:$AB$36,CX1019)&amp;"-魂火-"&amp;CZ1019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701</v>
      </c>
      <c r="CZ1019" s="14">
        <f>INDEX(属性投放!$AM$7:$AM$58,CS1019)</f>
        <v>3</v>
      </c>
      <c r="DA1019" s="14">
        <f t="shared" si="972"/>
        <v>27</v>
      </c>
      <c r="DB1019" s="14">
        <f>INDEX(属性投放!$AN$7:$AN$58,DA1019)</f>
        <v>87</v>
      </c>
      <c r="DC1019" s="14" t="s">
        <v>702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703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704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973"/>
        <v>20</v>
      </c>
      <c r="CS1020" s="13">
        <f t="shared" si="974"/>
        <v>28</v>
      </c>
      <c r="CT1020" s="14">
        <f t="shared" si="975"/>
        <v>3</v>
      </c>
      <c r="CU1020" s="14">
        <f t="shared" si="976"/>
        <v>1102020</v>
      </c>
      <c r="CV1020" s="14" t="str">
        <f>INDEX($O$6:$O$36,CR1020)&amp;"-"&amp;INDEX(属性投放!$AB$7:$AB$36,CX1020)&amp;"-魂火-"&amp;CZ1020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701</v>
      </c>
      <c r="CZ1020" s="14">
        <f>INDEX(属性投放!$AM$7:$AM$58,CS1020)</f>
        <v>1</v>
      </c>
      <c r="DA1020" s="14">
        <f t="shared" si="972"/>
        <v>28</v>
      </c>
      <c r="DB1020" s="14">
        <f>INDEX(属性投放!$AN$7:$AN$58,DA1020)</f>
        <v>90</v>
      </c>
      <c r="DC1020" s="14" t="s">
        <v>702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703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704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973"/>
        <v>20</v>
      </c>
      <c r="CS1021" s="13">
        <f t="shared" si="974"/>
        <v>29</v>
      </c>
      <c r="CT1021" s="14">
        <f t="shared" si="975"/>
        <v>3</v>
      </c>
      <c r="CU1021" s="14">
        <f t="shared" si="976"/>
        <v>1102020</v>
      </c>
      <c r="CV1021" s="14" t="str">
        <f>INDEX($O$6:$O$36,CR1021)&amp;"-"&amp;INDEX(属性投放!$AB$7:$AB$36,CX1021)&amp;"-魂火-"&amp;CZ1021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701</v>
      </c>
      <c r="CZ1021" s="14">
        <f>INDEX(属性投放!$AM$7:$AM$58,CS1021)</f>
        <v>2</v>
      </c>
      <c r="DA1021" s="14">
        <f t="shared" si="972"/>
        <v>29</v>
      </c>
      <c r="DB1021" s="14">
        <f>INDEX(属性投放!$AN$7:$AN$58,DA1021)</f>
        <v>92</v>
      </c>
      <c r="DC1021" s="14" t="s">
        <v>702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703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704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973"/>
        <v>20</v>
      </c>
      <c r="CS1022" s="13">
        <f t="shared" si="974"/>
        <v>30</v>
      </c>
      <c r="CT1022" s="14">
        <f t="shared" si="975"/>
        <v>3</v>
      </c>
      <c r="CU1022" s="14">
        <f t="shared" si="976"/>
        <v>1102020</v>
      </c>
      <c r="CV1022" s="14" t="str">
        <f>INDEX($O$6:$O$36,CR1022)&amp;"-"&amp;INDEX(属性投放!$AB$7:$AB$36,CX1022)&amp;"-魂火-"&amp;CZ1022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701</v>
      </c>
      <c r="CZ1022" s="14">
        <f>INDEX(属性投放!$AM$7:$AM$58,CS1022)</f>
        <v>3</v>
      </c>
      <c r="DA1022" s="14">
        <f t="shared" si="972"/>
        <v>30</v>
      </c>
      <c r="DB1022" s="14">
        <f>INDEX(属性投放!$AN$7:$AN$58,DA1022)</f>
        <v>95</v>
      </c>
      <c r="DC1022" s="14" t="s">
        <v>702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703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704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973"/>
        <v>20</v>
      </c>
      <c r="CS1023" s="13">
        <f t="shared" si="974"/>
        <v>31</v>
      </c>
      <c r="CT1023" s="14">
        <f t="shared" si="975"/>
        <v>3</v>
      </c>
      <c r="CU1023" s="14">
        <f t="shared" si="976"/>
        <v>1102020</v>
      </c>
      <c r="CV1023" s="14" t="str">
        <f>INDEX($O$6:$O$36,CR1023)&amp;"-"&amp;INDEX(属性投放!$AB$7:$AB$36,CX1023)&amp;"-魂火-"&amp;CZ1023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701</v>
      </c>
      <c r="CZ1023" s="14">
        <f>INDEX(属性投放!$AM$7:$AM$58,CS1023)</f>
        <v>1</v>
      </c>
      <c r="DA1023" s="14">
        <f t="shared" si="972"/>
        <v>31</v>
      </c>
      <c r="DB1023" s="14">
        <f>INDEX(属性投放!$AN$7:$AN$58,DA1023)</f>
        <v>97</v>
      </c>
      <c r="DC1023" s="14" t="s">
        <v>702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703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704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973"/>
        <v>20</v>
      </c>
      <c r="CS1024" s="13">
        <f t="shared" si="974"/>
        <v>32</v>
      </c>
      <c r="CT1024" s="14">
        <f t="shared" si="975"/>
        <v>3</v>
      </c>
      <c r="CU1024" s="14">
        <f t="shared" si="976"/>
        <v>1102020</v>
      </c>
      <c r="CV1024" s="14" t="str">
        <f>INDEX($O$6:$O$36,CR1024)&amp;"-"&amp;INDEX(属性投放!$AB$7:$AB$36,CX1024)&amp;"-魂火-"&amp;CZ1024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701</v>
      </c>
      <c r="CZ1024" s="14">
        <f>INDEX(属性投放!$AM$7:$AM$58,CS1024)</f>
        <v>2</v>
      </c>
      <c r="DA1024" s="14">
        <f t="shared" si="972"/>
        <v>32</v>
      </c>
      <c r="DB1024" s="14">
        <f>INDEX(属性投放!$AN$7:$AN$58,DA1024)</f>
        <v>100</v>
      </c>
      <c r="DC1024" s="14" t="s">
        <v>702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703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704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973"/>
        <v>20</v>
      </c>
      <c r="CS1025" s="13">
        <f t="shared" si="974"/>
        <v>33</v>
      </c>
      <c r="CT1025" s="14">
        <f t="shared" si="975"/>
        <v>3</v>
      </c>
      <c r="CU1025" s="14">
        <f t="shared" si="976"/>
        <v>1102020</v>
      </c>
      <c r="CV1025" s="14" t="str">
        <f>INDEX($O$6:$O$36,CR1025)&amp;"-"&amp;INDEX(属性投放!$AB$7:$AB$36,CX1025)&amp;"-魂火-"&amp;CZ1025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701</v>
      </c>
      <c r="CZ1025" s="14">
        <f>INDEX(属性投放!$AM$7:$AM$58,CS1025)</f>
        <v>3</v>
      </c>
      <c r="DA1025" s="14">
        <f t="shared" si="972"/>
        <v>33</v>
      </c>
      <c r="DB1025" s="14">
        <f>INDEX(属性投放!$AN$7:$AN$58,DA1025)</f>
        <v>102</v>
      </c>
      <c r="DC1025" s="14" t="s">
        <v>702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703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704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973"/>
        <v>20</v>
      </c>
      <c r="CS1026" s="13">
        <f t="shared" si="974"/>
        <v>34</v>
      </c>
      <c r="CT1026" s="14">
        <f t="shared" si="975"/>
        <v>3</v>
      </c>
      <c r="CU1026" s="14">
        <f t="shared" si="976"/>
        <v>1102020</v>
      </c>
      <c r="CV1026" s="14" t="str">
        <f>INDEX($O$6:$O$36,CR1026)&amp;"-"&amp;INDEX(属性投放!$AB$7:$AB$36,CX1026)&amp;"-魂火-"&amp;CZ1026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701</v>
      </c>
      <c r="CZ1026" s="14">
        <f>INDEX(属性投放!$AM$7:$AM$58,CS1026)</f>
        <v>1</v>
      </c>
      <c r="DA1026" s="14">
        <f t="shared" si="972"/>
        <v>34</v>
      </c>
      <c r="DB1026" s="14">
        <f>INDEX(属性投放!$AN$7:$AN$58,DA1026)</f>
        <v>105</v>
      </c>
      <c r="DC1026" s="14" t="s">
        <v>702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703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704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973"/>
        <v>20</v>
      </c>
      <c r="CS1027" s="13">
        <f t="shared" si="974"/>
        <v>35</v>
      </c>
      <c r="CT1027" s="14">
        <f t="shared" si="975"/>
        <v>3</v>
      </c>
      <c r="CU1027" s="14">
        <f t="shared" si="976"/>
        <v>1102020</v>
      </c>
      <c r="CV1027" s="14" t="str">
        <f>INDEX($O$6:$O$36,CR1027)&amp;"-"&amp;INDEX(属性投放!$AB$7:$AB$36,CX1027)&amp;"-魂火-"&amp;CZ1027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701</v>
      </c>
      <c r="CZ1027" s="14">
        <f>INDEX(属性投放!$AM$7:$AM$58,CS1027)</f>
        <v>2</v>
      </c>
      <c r="DA1027" s="14">
        <f t="shared" si="972"/>
        <v>35</v>
      </c>
      <c r="DB1027" s="14">
        <f>INDEX(属性投放!$AN$7:$AN$58,DA1027)</f>
        <v>107</v>
      </c>
      <c r="DC1027" s="14" t="s">
        <v>702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703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704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973"/>
        <v>20</v>
      </c>
      <c r="CS1028" s="13">
        <f t="shared" si="974"/>
        <v>36</v>
      </c>
      <c r="CT1028" s="14">
        <f t="shared" si="975"/>
        <v>3</v>
      </c>
      <c r="CU1028" s="14">
        <f t="shared" si="976"/>
        <v>1102020</v>
      </c>
      <c r="CV1028" s="14" t="str">
        <f>INDEX($O$6:$O$36,CR1028)&amp;"-"&amp;INDEX(属性投放!$AB$7:$AB$36,CX1028)&amp;"-魂火-"&amp;CZ1028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701</v>
      </c>
      <c r="CZ1028" s="14">
        <f>INDEX(属性投放!$AM$7:$AM$58,CS1028)</f>
        <v>3</v>
      </c>
      <c r="DA1028" s="14">
        <f t="shared" si="972"/>
        <v>36</v>
      </c>
      <c r="DB1028" s="14">
        <f>INDEX(属性投放!$AN$7:$AN$58,DA1028)</f>
        <v>110</v>
      </c>
      <c r="DC1028" s="14" t="s">
        <v>702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703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704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si="973"/>
        <v>20</v>
      </c>
      <c r="CS1029" s="13">
        <f t="shared" si="974"/>
        <v>37</v>
      </c>
      <c r="CT1029" s="14">
        <f t="shared" si="975"/>
        <v>3</v>
      </c>
      <c r="CU1029" s="14">
        <f t="shared" si="976"/>
        <v>1102020</v>
      </c>
      <c r="CV1029" s="14" t="str">
        <f>INDEX($O$6:$O$36,CR1029)&amp;"-"&amp;INDEX(属性投放!$AB$7:$AB$36,CX1029)&amp;"-魂火-"&amp;CZ1029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701</v>
      </c>
      <c r="CZ1029" s="14">
        <f>INDEX(属性投放!$AM$7:$AM$58,CS1029)</f>
        <v>1</v>
      </c>
      <c r="DA1029" s="14">
        <f t="shared" ref="DA1029:DA1092" si="977">CS1029</f>
        <v>37</v>
      </c>
      <c r="DB1029" s="14">
        <f>INDEX(属性投放!$AN$7:$AN$58,DA1029)</f>
        <v>112</v>
      </c>
      <c r="DC1029" s="14" t="s">
        <v>702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703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704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ref="CR1030:CR1093" si="978">MATCH(CQ1030-1,$U$5:$U$36,1)</f>
        <v>20</v>
      </c>
      <c r="CS1030" s="13">
        <f t="shared" ref="CS1030:CS1093" si="979">CQ1030-(CR1030-1)*52</f>
        <v>38</v>
      </c>
      <c r="CT1030" s="14">
        <f t="shared" ref="CT1030:CT1093" si="980">INDEX($Q$6:$Q$36,CR1030)</f>
        <v>3</v>
      </c>
      <c r="CU1030" s="14">
        <f t="shared" ref="CU1030:CU1093" si="981">INDEX($N$6:$N$36,CR1030)</f>
        <v>1102020</v>
      </c>
      <c r="CV1030" s="14" t="str">
        <f>INDEX($O$6:$O$36,CR1030)&amp;"-"&amp;INDEX(属性投放!$AB$7:$AB$36,CX1030)&amp;"-魂火-"&amp;CZ1030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701</v>
      </c>
      <c r="CZ1030" s="14">
        <f>INDEX(属性投放!$AM$7:$AM$58,CS1030)</f>
        <v>2</v>
      </c>
      <c r="DA1030" s="14">
        <f t="shared" si="977"/>
        <v>38</v>
      </c>
      <c r="DB1030" s="14">
        <f>INDEX(属性投放!$AN$7:$AN$58,DA1030)</f>
        <v>115</v>
      </c>
      <c r="DC1030" s="14" t="s">
        <v>702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703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704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978"/>
        <v>20</v>
      </c>
      <c r="CS1031" s="13">
        <f t="shared" si="979"/>
        <v>39</v>
      </c>
      <c r="CT1031" s="14">
        <f t="shared" si="980"/>
        <v>3</v>
      </c>
      <c r="CU1031" s="14">
        <f t="shared" si="981"/>
        <v>1102020</v>
      </c>
      <c r="CV1031" s="14" t="str">
        <f>INDEX($O$6:$O$36,CR1031)&amp;"-"&amp;INDEX(属性投放!$AB$7:$AB$36,CX1031)&amp;"-魂火-"&amp;CZ1031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701</v>
      </c>
      <c r="CZ1031" s="14">
        <f>INDEX(属性投放!$AM$7:$AM$58,CS1031)</f>
        <v>3</v>
      </c>
      <c r="DA1031" s="14">
        <f t="shared" si="977"/>
        <v>39</v>
      </c>
      <c r="DB1031" s="14">
        <f>INDEX(属性投放!$AN$7:$AN$58,DA1031)</f>
        <v>117</v>
      </c>
      <c r="DC1031" s="14" t="s">
        <v>702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703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704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978"/>
        <v>20</v>
      </c>
      <c r="CS1032" s="13">
        <f t="shared" si="979"/>
        <v>40</v>
      </c>
      <c r="CT1032" s="14">
        <f t="shared" si="980"/>
        <v>3</v>
      </c>
      <c r="CU1032" s="14">
        <f t="shared" si="981"/>
        <v>1102020</v>
      </c>
      <c r="CV1032" s="14" t="str">
        <f>INDEX($O$6:$O$36,CR1032)&amp;"-"&amp;INDEX(属性投放!$AB$7:$AB$36,CX1032)&amp;"-魂火-"&amp;CZ1032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701</v>
      </c>
      <c r="CZ1032" s="14">
        <f>INDEX(属性投放!$AM$7:$AM$58,CS1032)</f>
        <v>1</v>
      </c>
      <c r="DA1032" s="14">
        <f t="shared" si="977"/>
        <v>40</v>
      </c>
      <c r="DB1032" s="14">
        <f>INDEX(属性投放!$AN$7:$AN$58,DA1032)</f>
        <v>120</v>
      </c>
      <c r="DC1032" s="14" t="s">
        <v>702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703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704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978"/>
        <v>20</v>
      </c>
      <c r="CS1033" s="13">
        <f t="shared" si="979"/>
        <v>41</v>
      </c>
      <c r="CT1033" s="14">
        <f t="shared" si="980"/>
        <v>3</v>
      </c>
      <c r="CU1033" s="14">
        <f t="shared" si="981"/>
        <v>1102020</v>
      </c>
      <c r="CV1033" s="14" t="str">
        <f>INDEX($O$6:$O$36,CR1033)&amp;"-"&amp;INDEX(属性投放!$AB$7:$AB$36,CX1033)&amp;"-魂火-"&amp;CZ1033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701</v>
      </c>
      <c r="CZ1033" s="14">
        <f>INDEX(属性投放!$AM$7:$AM$58,CS1033)</f>
        <v>2</v>
      </c>
      <c r="DA1033" s="14">
        <f t="shared" si="977"/>
        <v>41</v>
      </c>
      <c r="DB1033" s="14">
        <f>INDEX(属性投放!$AN$7:$AN$58,DA1033)</f>
        <v>122</v>
      </c>
      <c r="DC1033" s="14" t="s">
        <v>702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703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704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978"/>
        <v>20</v>
      </c>
      <c r="CS1034" s="13">
        <f t="shared" si="979"/>
        <v>42</v>
      </c>
      <c r="CT1034" s="14">
        <f t="shared" si="980"/>
        <v>3</v>
      </c>
      <c r="CU1034" s="14">
        <f t="shared" si="981"/>
        <v>1102020</v>
      </c>
      <c r="CV1034" s="14" t="str">
        <f>INDEX($O$6:$O$36,CR1034)&amp;"-"&amp;INDEX(属性投放!$AB$7:$AB$36,CX1034)&amp;"-魂火-"&amp;CZ1034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701</v>
      </c>
      <c r="CZ1034" s="14">
        <f>INDEX(属性投放!$AM$7:$AM$58,CS1034)</f>
        <v>3</v>
      </c>
      <c r="DA1034" s="14">
        <f t="shared" si="977"/>
        <v>42</v>
      </c>
      <c r="DB1034" s="14">
        <f>INDEX(属性投放!$AN$7:$AN$58,DA1034)</f>
        <v>125</v>
      </c>
      <c r="DC1034" s="14" t="s">
        <v>702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703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704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978"/>
        <v>20</v>
      </c>
      <c r="CS1035" s="13">
        <f t="shared" si="979"/>
        <v>43</v>
      </c>
      <c r="CT1035" s="14">
        <f t="shared" si="980"/>
        <v>3</v>
      </c>
      <c r="CU1035" s="14">
        <f t="shared" si="981"/>
        <v>1102020</v>
      </c>
      <c r="CV1035" s="14" t="str">
        <f>INDEX($O$6:$O$36,CR1035)&amp;"-"&amp;INDEX(属性投放!$AB$7:$AB$36,CX1035)&amp;"-魂火-"&amp;CZ1035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701</v>
      </c>
      <c r="CZ1035" s="14">
        <f>INDEX(属性投放!$AM$7:$AM$58,CS1035)</f>
        <v>1</v>
      </c>
      <c r="DA1035" s="14">
        <f t="shared" si="977"/>
        <v>43</v>
      </c>
      <c r="DB1035" s="14">
        <f>INDEX(属性投放!$AN$7:$AN$58,DA1035)</f>
        <v>127</v>
      </c>
      <c r="DC1035" s="14" t="s">
        <v>702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703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704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978"/>
        <v>20</v>
      </c>
      <c r="CS1036" s="13">
        <f t="shared" si="979"/>
        <v>44</v>
      </c>
      <c r="CT1036" s="14">
        <f t="shared" si="980"/>
        <v>3</v>
      </c>
      <c r="CU1036" s="14">
        <f t="shared" si="981"/>
        <v>1102020</v>
      </c>
      <c r="CV1036" s="14" t="str">
        <f>INDEX($O$6:$O$36,CR1036)&amp;"-"&amp;INDEX(属性投放!$AB$7:$AB$36,CX1036)&amp;"-魂火-"&amp;CZ1036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701</v>
      </c>
      <c r="CZ1036" s="14">
        <f>INDEX(属性投放!$AM$7:$AM$58,CS1036)</f>
        <v>2</v>
      </c>
      <c r="DA1036" s="14">
        <f t="shared" si="977"/>
        <v>44</v>
      </c>
      <c r="DB1036" s="14">
        <f>INDEX(属性投放!$AN$7:$AN$58,DA1036)</f>
        <v>130</v>
      </c>
      <c r="DC1036" s="14" t="s">
        <v>702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703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704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978"/>
        <v>20</v>
      </c>
      <c r="CS1037" s="13">
        <f t="shared" si="979"/>
        <v>45</v>
      </c>
      <c r="CT1037" s="14">
        <f t="shared" si="980"/>
        <v>3</v>
      </c>
      <c r="CU1037" s="14">
        <f t="shared" si="981"/>
        <v>1102020</v>
      </c>
      <c r="CV1037" s="14" t="str">
        <f>INDEX($O$6:$O$36,CR1037)&amp;"-"&amp;INDEX(属性投放!$AB$7:$AB$36,CX1037)&amp;"-魂火-"&amp;CZ1037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701</v>
      </c>
      <c r="CZ1037" s="14">
        <f>INDEX(属性投放!$AM$7:$AM$58,CS1037)</f>
        <v>3</v>
      </c>
      <c r="DA1037" s="14">
        <f t="shared" si="977"/>
        <v>45</v>
      </c>
      <c r="DB1037" s="14">
        <f>INDEX(属性投放!$AN$7:$AN$58,DA1037)</f>
        <v>132</v>
      </c>
      <c r="DC1037" s="14" t="s">
        <v>702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703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704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978"/>
        <v>20</v>
      </c>
      <c r="CS1038" s="13">
        <f t="shared" si="979"/>
        <v>46</v>
      </c>
      <c r="CT1038" s="14">
        <f t="shared" si="980"/>
        <v>3</v>
      </c>
      <c r="CU1038" s="14">
        <f t="shared" si="981"/>
        <v>1102020</v>
      </c>
      <c r="CV1038" s="14" t="str">
        <f>INDEX($O$6:$O$36,CR1038)&amp;"-"&amp;INDEX(属性投放!$AB$7:$AB$36,CX1038)&amp;"-魂火-"&amp;CZ1038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701</v>
      </c>
      <c r="CZ1038" s="14">
        <f>INDEX(属性投放!$AM$7:$AM$58,CS1038)</f>
        <v>1</v>
      </c>
      <c r="DA1038" s="14">
        <f t="shared" si="977"/>
        <v>46</v>
      </c>
      <c r="DB1038" s="14">
        <f>INDEX(属性投放!$AN$7:$AN$58,DA1038)</f>
        <v>135</v>
      </c>
      <c r="DC1038" s="14" t="s">
        <v>702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703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704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978"/>
        <v>20</v>
      </c>
      <c r="CS1039" s="13">
        <f t="shared" si="979"/>
        <v>47</v>
      </c>
      <c r="CT1039" s="14">
        <f t="shared" si="980"/>
        <v>3</v>
      </c>
      <c r="CU1039" s="14">
        <f t="shared" si="981"/>
        <v>1102020</v>
      </c>
      <c r="CV1039" s="14" t="str">
        <f>INDEX($O$6:$O$36,CR1039)&amp;"-"&amp;INDEX(属性投放!$AB$7:$AB$36,CX1039)&amp;"-魂火-"&amp;CZ1039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701</v>
      </c>
      <c r="CZ1039" s="14">
        <f>INDEX(属性投放!$AM$7:$AM$58,CS1039)</f>
        <v>2</v>
      </c>
      <c r="DA1039" s="14">
        <f t="shared" si="977"/>
        <v>47</v>
      </c>
      <c r="DB1039" s="14">
        <f>INDEX(属性投放!$AN$7:$AN$58,DA1039)</f>
        <v>137</v>
      </c>
      <c r="DC1039" s="14" t="s">
        <v>702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703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704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978"/>
        <v>20</v>
      </c>
      <c r="CS1040" s="13">
        <f t="shared" si="979"/>
        <v>48</v>
      </c>
      <c r="CT1040" s="14">
        <f t="shared" si="980"/>
        <v>3</v>
      </c>
      <c r="CU1040" s="14">
        <f t="shared" si="981"/>
        <v>1102020</v>
      </c>
      <c r="CV1040" s="14" t="str">
        <f>INDEX($O$6:$O$36,CR1040)&amp;"-"&amp;INDEX(属性投放!$AB$7:$AB$36,CX1040)&amp;"-魂火-"&amp;CZ1040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701</v>
      </c>
      <c r="CZ1040" s="14">
        <f>INDEX(属性投放!$AM$7:$AM$58,CS1040)</f>
        <v>3</v>
      </c>
      <c r="DA1040" s="14">
        <f t="shared" si="977"/>
        <v>48</v>
      </c>
      <c r="DB1040" s="14">
        <f>INDEX(属性投放!$AN$7:$AN$58,DA1040)</f>
        <v>140</v>
      </c>
      <c r="DC1040" s="14" t="s">
        <v>702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703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704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978"/>
        <v>20</v>
      </c>
      <c r="CS1041" s="13">
        <f t="shared" si="979"/>
        <v>49</v>
      </c>
      <c r="CT1041" s="14">
        <f t="shared" si="980"/>
        <v>3</v>
      </c>
      <c r="CU1041" s="14">
        <f t="shared" si="981"/>
        <v>1102020</v>
      </c>
      <c r="CV1041" s="14" t="str">
        <f>INDEX($O$6:$O$36,CR1041)&amp;"-"&amp;INDEX(属性投放!$AB$7:$AB$36,CX1041)&amp;"-魂火-"&amp;CZ1041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701</v>
      </c>
      <c r="CZ1041" s="14">
        <f>INDEX(属性投放!$AM$7:$AM$58,CS1041)</f>
        <v>1</v>
      </c>
      <c r="DA1041" s="14">
        <f t="shared" si="977"/>
        <v>49</v>
      </c>
      <c r="DB1041" s="14">
        <f>INDEX(属性投放!$AN$7:$AN$58,DA1041)</f>
        <v>142</v>
      </c>
      <c r="DC1041" s="14" t="s">
        <v>702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703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704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978"/>
        <v>20</v>
      </c>
      <c r="CS1042" s="13">
        <f t="shared" si="979"/>
        <v>50</v>
      </c>
      <c r="CT1042" s="14">
        <f t="shared" si="980"/>
        <v>3</v>
      </c>
      <c r="CU1042" s="14">
        <f t="shared" si="981"/>
        <v>1102020</v>
      </c>
      <c r="CV1042" s="14" t="str">
        <f>INDEX($O$6:$O$36,CR1042)&amp;"-"&amp;INDEX(属性投放!$AB$7:$AB$36,CX1042)&amp;"-魂火-"&amp;CZ1042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701</v>
      </c>
      <c r="CZ1042" s="14">
        <f>INDEX(属性投放!$AM$7:$AM$58,CS1042)</f>
        <v>2</v>
      </c>
      <c r="DA1042" s="14">
        <f t="shared" si="977"/>
        <v>50</v>
      </c>
      <c r="DB1042" s="14">
        <f>INDEX(属性投放!$AN$7:$AN$58,DA1042)</f>
        <v>145</v>
      </c>
      <c r="DC1042" s="14" t="s">
        <v>702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703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704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978"/>
        <v>20</v>
      </c>
      <c r="CS1043" s="13">
        <f t="shared" si="979"/>
        <v>51</v>
      </c>
      <c r="CT1043" s="14">
        <f t="shared" si="980"/>
        <v>3</v>
      </c>
      <c r="CU1043" s="14">
        <f t="shared" si="981"/>
        <v>1102020</v>
      </c>
      <c r="CV1043" s="14" t="str">
        <f>INDEX($O$6:$O$36,CR1043)&amp;"-"&amp;INDEX(属性投放!$AB$7:$AB$36,CX1043)&amp;"-魂火-"&amp;CZ1043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701</v>
      </c>
      <c r="CZ1043" s="14">
        <f>INDEX(属性投放!$AM$7:$AM$58,CS1043)</f>
        <v>3</v>
      </c>
      <c r="DA1043" s="14">
        <f t="shared" si="977"/>
        <v>51</v>
      </c>
      <c r="DB1043" s="14">
        <f>INDEX(属性投放!$AN$7:$AN$58,DA1043)</f>
        <v>147</v>
      </c>
      <c r="DC1043" s="14" t="s">
        <v>702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703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704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978"/>
        <v>20</v>
      </c>
      <c r="CS1044" s="13">
        <f t="shared" si="979"/>
        <v>52</v>
      </c>
      <c r="CT1044" s="14">
        <f t="shared" si="980"/>
        <v>3</v>
      </c>
      <c r="CU1044" s="14">
        <f t="shared" si="981"/>
        <v>1102020</v>
      </c>
      <c r="CV1044" s="14" t="str">
        <f>INDEX($O$6:$O$36,CR1044)&amp;"-"&amp;INDEX(属性投放!$AB$7:$AB$36,CX1044)&amp;"-魂火-"&amp;CZ1044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701</v>
      </c>
      <c r="CZ1044" s="14">
        <f>INDEX(属性投放!$AM$7:$AM$58,CS1044)</f>
        <v>4</v>
      </c>
      <c r="DA1044" s="14">
        <f t="shared" si="977"/>
        <v>52</v>
      </c>
      <c r="DB1044" s="14">
        <f>INDEX(属性投放!$AN$7:$AN$58,DA1044)</f>
        <v>150</v>
      </c>
      <c r="DC1044" s="14" t="s">
        <v>702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703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704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978"/>
        <v>21</v>
      </c>
      <c r="CS1045" s="13">
        <f t="shared" si="979"/>
        <v>1</v>
      </c>
      <c r="CT1045" s="14">
        <f t="shared" si="980"/>
        <v>3</v>
      </c>
      <c r="CU1045" s="14">
        <f t="shared" si="981"/>
        <v>1102021</v>
      </c>
      <c r="CV1045" s="14" t="str">
        <f>INDEX($O$6:$O$36,CR1045)&amp;"-"&amp;INDEX(属性投放!$AB$7:$AB$36,CX1045)&amp;"-魂火-"&amp;CZ1045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701</v>
      </c>
      <c r="CZ1045" s="14">
        <f>INDEX(属性投放!$AM$7:$AM$58,CS1045)</f>
        <v>1</v>
      </c>
      <c r="DA1045" s="14">
        <f t="shared" si="977"/>
        <v>1</v>
      </c>
      <c r="DB1045" s="14">
        <f>INDEX(属性投放!$AN$7:$AN$58,DA1045)</f>
        <v>5</v>
      </c>
      <c r="DC1045" s="14" t="s">
        <v>702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703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704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978"/>
        <v>21</v>
      </c>
      <c r="CS1046" s="13">
        <f t="shared" si="979"/>
        <v>2</v>
      </c>
      <c r="CT1046" s="14">
        <f t="shared" si="980"/>
        <v>3</v>
      </c>
      <c r="CU1046" s="14">
        <f t="shared" si="981"/>
        <v>1102021</v>
      </c>
      <c r="CV1046" s="14" t="str">
        <f>INDEX($O$6:$O$36,CR1046)&amp;"-"&amp;INDEX(属性投放!$AB$7:$AB$36,CX1046)&amp;"-魂火-"&amp;CZ1046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701</v>
      </c>
      <c r="CZ1046" s="14">
        <f>INDEX(属性投放!$AM$7:$AM$58,CS1046)</f>
        <v>1</v>
      </c>
      <c r="DA1046" s="14">
        <f t="shared" si="977"/>
        <v>2</v>
      </c>
      <c r="DB1046" s="14">
        <f>INDEX(属性投放!$AN$7:$AN$58,DA1046)</f>
        <v>10</v>
      </c>
      <c r="DC1046" s="14" t="s">
        <v>702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703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704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978"/>
        <v>21</v>
      </c>
      <c r="CS1047" s="13">
        <f t="shared" si="979"/>
        <v>3</v>
      </c>
      <c r="CT1047" s="14">
        <f t="shared" si="980"/>
        <v>3</v>
      </c>
      <c r="CU1047" s="14">
        <f t="shared" si="981"/>
        <v>1102021</v>
      </c>
      <c r="CV1047" s="14" t="str">
        <f>INDEX($O$6:$O$36,CR1047)&amp;"-"&amp;INDEX(属性投放!$AB$7:$AB$36,CX1047)&amp;"-魂火-"&amp;CZ1047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701</v>
      </c>
      <c r="CZ1047" s="14">
        <f>INDEX(属性投放!$AM$7:$AM$58,CS1047)</f>
        <v>2</v>
      </c>
      <c r="DA1047" s="14">
        <f t="shared" si="977"/>
        <v>3</v>
      </c>
      <c r="DB1047" s="14">
        <f>INDEX(属性投放!$AN$7:$AN$58,DA1047)</f>
        <v>15</v>
      </c>
      <c r="DC1047" s="14" t="s">
        <v>702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703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704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978"/>
        <v>21</v>
      </c>
      <c r="CS1048" s="13">
        <f t="shared" si="979"/>
        <v>4</v>
      </c>
      <c r="CT1048" s="14">
        <f t="shared" si="980"/>
        <v>3</v>
      </c>
      <c r="CU1048" s="14">
        <f t="shared" si="981"/>
        <v>1102021</v>
      </c>
      <c r="CV1048" s="14" t="str">
        <f>INDEX($O$6:$O$36,CR1048)&amp;"-"&amp;INDEX(属性投放!$AB$7:$AB$36,CX1048)&amp;"-魂火-"&amp;CZ1048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701</v>
      </c>
      <c r="CZ1048" s="14">
        <f>INDEX(属性投放!$AM$7:$AM$58,CS1048)</f>
        <v>1</v>
      </c>
      <c r="DA1048" s="14">
        <f t="shared" si="977"/>
        <v>4</v>
      </c>
      <c r="DB1048" s="14">
        <f>INDEX(属性投放!$AN$7:$AN$58,DA1048)</f>
        <v>20</v>
      </c>
      <c r="DC1048" s="14" t="s">
        <v>702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703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704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978"/>
        <v>21</v>
      </c>
      <c r="CS1049" s="13">
        <f t="shared" si="979"/>
        <v>5</v>
      </c>
      <c r="CT1049" s="14">
        <f t="shared" si="980"/>
        <v>3</v>
      </c>
      <c r="CU1049" s="14">
        <f t="shared" si="981"/>
        <v>1102021</v>
      </c>
      <c r="CV1049" s="14" t="str">
        <f>INDEX($O$6:$O$36,CR1049)&amp;"-"&amp;INDEX(属性投放!$AB$7:$AB$36,CX1049)&amp;"-魂火-"&amp;CZ1049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701</v>
      </c>
      <c r="CZ1049" s="14">
        <f>INDEX(属性投放!$AM$7:$AM$58,CS1049)</f>
        <v>2</v>
      </c>
      <c r="DA1049" s="14">
        <f t="shared" si="977"/>
        <v>5</v>
      </c>
      <c r="DB1049" s="14">
        <f>INDEX(属性投放!$AN$7:$AN$58,DA1049)</f>
        <v>25</v>
      </c>
      <c r="DC1049" s="14" t="s">
        <v>702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703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704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978"/>
        <v>21</v>
      </c>
      <c r="CS1050" s="13">
        <f t="shared" si="979"/>
        <v>6</v>
      </c>
      <c r="CT1050" s="14">
        <f t="shared" si="980"/>
        <v>3</v>
      </c>
      <c r="CU1050" s="14">
        <f t="shared" si="981"/>
        <v>1102021</v>
      </c>
      <c r="CV1050" s="14" t="str">
        <f>INDEX($O$6:$O$36,CR1050)&amp;"-"&amp;INDEX(属性投放!$AB$7:$AB$36,CX1050)&amp;"-魂火-"&amp;CZ1050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701</v>
      </c>
      <c r="CZ1050" s="14">
        <f>INDEX(属性投放!$AM$7:$AM$58,CS1050)</f>
        <v>1</v>
      </c>
      <c r="DA1050" s="14">
        <f t="shared" si="977"/>
        <v>6</v>
      </c>
      <c r="DB1050" s="14">
        <f>INDEX(属性投放!$AN$7:$AN$58,DA1050)</f>
        <v>30</v>
      </c>
      <c r="DC1050" s="14" t="s">
        <v>702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703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704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978"/>
        <v>21</v>
      </c>
      <c r="CS1051" s="13">
        <f t="shared" si="979"/>
        <v>7</v>
      </c>
      <c r="CT1051" s="14">
        <f t="shared" si="980"/>
        <v>3</v>
      </c>
      <c r="CU1051" s="14">
        <f t="shared" si="981"/>
        <v>1102021</v>
      </c>
      <c r="CV1051" s="14" t="str">
        <f>INDEX($O$6:$O$36,CR1051)&amp;"-"&amp;INDEX(属性投放!$AB$7:$AB$36,CX1051)&amp;"-魂火-"&amp;CZ1051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701</v>
      </c>
      <c r="CZ1051" s="14">
        <f>INDEX(属性投放!$AM$7:$AM$58,CS1051)</f>
        <v>2</v>
      </c>
      <c r="DA1051" s="14">
        <f t="shared" si="977"/>
        <v>7</v>
      </c>
      <c r="DB1051" s="14">
        <f>INDEX(属性投放!$AN$7:$AN$58,DA1051)</f>
        <v>35</v>
      </c>
      <c r="DC1051" s="14" t="s">
        <v>702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703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704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978"/>
        <v>21</v>
      </c>
      <c r="CS1052" s="13">
        <f t="shared" si="979"/>
        <v>8</v>
      </c>
      <c r="CT1052" s="14">
        <f t="shared" si="980"/>
        <v>3</v>
      </c>
      <c r="CU1052" s="14">
        <f t="shared" si="981"/>
        <v>1102021</v>
      </c>
      <c r="CV1052" s="14" t="str">
        <f>INDEX($O$6:$O$36,CR1052)&amp;"-"&amp;INDEX(属性投放!$AB$7:$AB$36,CX1052)&amp;"-魂火-"&amp;CZ1052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701</v>
      </c>
      <c r="CZ1052" s="14">
        <f>INDEX(属性投放!$AM$7:$AM$58,CS1052)</f>
        <v>1</v>
      </c>
      <c r="DA1052" s="14">
        <f t="shared" si="977"/>
        <v>8</v>
      </c>
      <c r="DB1052" s="14">
        <f>INDEX(属性投放!$AN$7:$AN$58,DA1052)</f>
        <v>40</v>
      </c>
      <c r="DC1052" s="14" t="s">
        <v>702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703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704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978"/>
        <v>21</v>
      </c>
      <c r="CS1053" s="13">
        <f t="shared" si="979"/>
        <v>9</v>
      </c>
      <c r="CT1053" s="14">
        <f t="shared" si="980"/>
        <v>3</v>
      </c>
      <c r="CU1053" s="14">
        <f t="shared" si="981"/>
        <v>1102021</v>
      </c>
      <c r="CV1053" s="14" t="str">
        <f>INDEX($O$6:$O$36,CR1053)&amp;"-"&amp;INDEX(属性投放!$AB$7:$AB$36,CX1053)&amp;"-魂火-"&amp;CZ1053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701</v>
      </c>
      <c r="CZ1053" s="14">
        <f>INDEX(属性投放!$AM$7:$AM$58,CS1053)</f>
        <v>2</v>
      </c>
      <c r="DA1053" s="14">
        <f t="shared" si="977"/>
        <v>9</v>
      </c>
      <c r="DB1053" s="14">
        <f>INDEX(属性投放!$AN$7:$AN$58,DA1053)</f>
        <v>42</v>
      </c>
      <c r="DC1053" s="14" t="s">
        <v>702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703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704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978"/>
        <v>21</v>
      </c>
      <c r="CS1054" s="13">
        <f t="shared" si="979"/>
        <v>10</v>
      </c>
      <c r="CT1054" s="14">
        <f t="shared" si="980"/>
        <v>3</v>
      </c>
      <c r="CU1054" s="14">
        <f t="shared" si="981"/>
        <v>1102021</v>
      </c>
      <c r="CV1054" s="14" t="str">
        <f>INDEX($O$6:$O$36,CR1054)&amp;"-"&amp;INDEX(属性投放!$AB$7:$AB$36,CX1054)&amp;"-魂火-"&amp;CZ1054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701</v>
      </c>
      <c r="CZ1054" s="14">
        <f>INDEX(属性投放!$AM$7:$AM$58,CS1054)</f>
        <v>1</v>
      </c>
      <c r="DA1054" s="14">
        <f t="shared" si="977"/>
        <v>10</v>
      </c>
      <c r="DB1054" s="14">
        <f>INDEX(属性投放!$AN$7:$AN$58,DA1054)</f>
        <v>45</v>
      </c>
      <c r="DC1054" s="14" t="s">
        <v>702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703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704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978"/>
        <v>21</v>
      </c>
      <c r="CS1055" s="13">
        <f t="shared" si="979"/>
        <v>11</v>
      </c>
      <c r="CT1055" s="14">
        <f t="shared" si="980"/>
        <v>3</v>
      </c>
      <c r="CU1055" s="14">
        <f t="shared" si="981"/>
        <v>1102021</v>
      </c>
      <c r="CV1055" s="14" t="str">
        <f>INDEX($O$6:$O$36,CR1055)&amp;"-"&amp;INDEX(属性投放!$AB$7:$AB$36,CX1055)&amp;"-魂火-"&amp;CZ1055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701</v>
      </c>
      <c r="CZ1055" s="14">
        <f>INDEX(属性投放!$AM$7:$AM$58,CS1055)</f>
        <v>2</v>
      </c>
      <c r="DA1055" s="14">
        <f t="shared" si="977"/>
        <v>11</v>
      </c>
      <c r="DB1055" s="14">
        <f>INDEX(属性投放!$AN$7:$AN$58,DA1055)</f>
        <v>47</v>
      </c>
      <c r="DC1055" s="14" t="s">
        <v>702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703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704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978"/>
        <v>21</v>
      </c>
      <c r="CS1056" s="13">
        <f t="shared" si="979"/>
        <v>12</v>
      </c>
      <c r="CT1056" s="14">
        <f t="shared" si="980"/>
        <v>3</v>
      </c>
      <c r="CU1056" s="14">
        <f t="shared" si="981"/>
        <v>1102021</v>
      </c>
      <c r="CV1056" s="14" t="str">
        <f>INDEX($O$6:$O$36,CR1056)&amp;"-"&amp;INDEX(属性投放!$AB$7:$AB$36,CX1056)&amp;"-魂火-"&amp;CZ1056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701</v>
      </c>
      <c r="CZ1056" s="14">
        <f>INDEX(属性投放!$AM$7:$AM$58,CS1056)</f>
        <v>1</v>
      </c>
      <c r="DA1056" s="14">
        <f t="shared" si="977"/>
        <v>12</v>
      </c>
      <c r="DB1056" s="14">
        <f>INDEX(属性投放!$AN$7:$AN$58,DA1056)</f>
        <v>50</v>
      </c>
      <c r="DC1056" s="14" t="s">
        <v>702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703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704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978"/>
        <v>21</v>
      </c>
      <c r="CS1057" s="13">
        <f t="shared" si="979"/>
        <v>13</v>
      </c>
      <c r="CT1057" s="14">
        <f t="shared" si="980"/>
        <v>3</v>
      </c>
      <c r="CU1057" s="14">
        <f t="shared" si="981"/>
        <v>1102021</v>
      </c>
      <c r="CV1057" s="14" t="str">
        <f>INDEX($O$6:$O$36,CR1057)&amp;"-"&amp;INDEX(属性投放!$AB$7:$AB$36,CX1057)&amp;"-魂火-"&amp;CZ1057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701</v>
      </c>
      <c r="CZ1057" s="14">
        <f>INDEX(属性投放!$AM$7:$AM$58,CS1057)</f>
        <v>2</v>
      </c>
      <c r="DA1057" s="14">
        <f t="shared" si="977"/>
        <v>13</v>
      </c>
      <c r="DB1057" s="14">
        <f>INDEX(属性投放!$AN$7:$AN$58,DA1057)</f>
        <v>52</v>
      </c>
      <c r="DC1057" s="14" t="s">
        <v>702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703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704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978"/>
        <v>21</v>
      </c>
      <c r="CS1058" s="13">
        <f t="shared" si="979"/>
        <v>14</v>
      </c>
      <c r="CT1058" s="14">
        <f t="shared" si="980"/>
        <v>3</v>
      </c>
      <c r="CU1058" s="14">
        <f t="shared" si="981"/>
        <v>1102021</v>
      </c>
      <c r="CV1058" s="14" t="str">
        <f>INDEX($O$6:$O$36,CR1058)&amp;"-"&amp;INDEX(属性投放!$AB$7:$AB$36,CX1058)&amp;"-魂火-"&amp;CZ1058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701</v>
      </c>
      <c r="CZ1058" s="14">
        <f>INDEX(属性投放!$AM$7:$AM$58,CS1058)</f>
        <v>1</v>
      </c>
      <c r="DA1058" s="14">
        <f t="shared" si="977"/>
        <v>14</v>
      </c>
      <c r="DB1058" s="14">
        <f>INDEX(属性投放!$AN$7:$AN$58,DA1058)</f>
        <v>55</v>
      </c>
      <c r="DC1058" s="14" t="s">
        <v>702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703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704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978"/>
        <v>21</v>
      </c>
      <c r="CS1059" s="13">
        <f t="shared" si="979"/>
        <v>15</v>
      </c>
      <c r="CT1059" s="14">
        <f t="shared" si="980"/>
        <v>3</v>
      </c>
      <c r="CU1059" s="14">
        <f t="shared" si="981"/>
        <v>1102021</v>
      </c>
      <c r="CV1059" s="14" t="str">
        <f>INDEX($O$6:$O$36,CR1059)&amp;"-"&amp;INDEX(属性投放!$AB$7:$AB$36,CX1059)&amp;"-魂火-"&amp;CZ1059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701</v>
      </c>
      <c r="CZ1059" s="14">
        <f>INDEX(属性投放!$AM$7:$AM$58,CS1059)</f>
        <v>2</v>
      </c>
      <c r="DA1059" s="14">
        <f t="shared" si="977"/>
        <v>15</v>
      </c>
      <c r="DB1059" s="14">
        <f>INDEX(属性投放!$AN$7:$AN$58,DA1059)</f>
        <v>57</v>
      </c>
      <c r="DC1059" s="14" t="s">
        <v>702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703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704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978"/>
        <v>21</v>
      </c>
      <c r="CS1060" s="13">
        <f t="shared" si="979"/>
        <v>16</v>
      </c>
      <c r="CT1060" s="14">
        <f t="shared" si="980"/>
        <v>3</v>
      </c>
      <c r="CU1060" s="14">
        <f t="shared" si="981"/>
        <v>1102021</v>
      </c>
      <c r="CV1060" s="14" t="str">
        <f>INDEX($O$6:$O$36,CR1060)&amp;"-"&amp;INDEX(属性投放!$AB$7:$AB$36,CX1060)&amp;"-魂火-"&amp;CZ1060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701</v>
      </c>
      <c r="CZ1060" s="14">
        <f>INDEX(属性投放!$AM$7:$AM$58,CS1060)</f>
        <v>1</v>
      </c>
      <c r="DA1060" s="14">
        <f t="shared" si="977"/>
        <v>16</v>
      </c>
      <c r="DB1060" s="14">
        <f>INDEX(属性投放!$AN$7:$AN$58,DA1060)</f>
        <v>60</v>
      </c>
      <c r="DC1060" s="14" t="s">
        <v>702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703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704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978"/>
        <v>21</v>
      </c>
      <c r="CS1061" s="13">
        <f t="shared" si="979"/>
        <v>17</v>
      </c>
      <c r="CT1061" s="14">
        <f t="shared" si="980"/>
        <v>3</v>
      </c>
      <c r="CU1061" s="14">
        <f t="shared" si="981"/>
        <v>1102021</v>
      </c>
      <c r="CV1061" s="14" t="str">
        <f>INDEX($O$6:$O$36,CR1061)&amp;"-"&amp;INDEX(属性投放!$AB$7:$AB$36,CX1061)&amp;"-魂火-"&amp;CZ1061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701</v>
      </c>
      <c r="CZ1061" s="14">
        <f>INDEX(属性投放!$AM$7:$AM$58,CS1061)</f>
        <v>2</v>
      </c>
      <c r="DA1061" s="14">
        <f t="shared" si="977"/>
        <v>17</v>
      </c>
      <c r="DB1061" s="14">
        <f>INDEX(属性投放!$AN$7:$AN$58,DA1061)</f>
        <v>62</v>
      </c>
      <c r="DC1061" s="14" t="s">
        <v>702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703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704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978"/>
        <v>21</v>
      </c>
      <c r="CS1062" s="13">
        <f t="shared" si="979"/>
        <v>18</v>
      </c>
      <c r="CT1062" s="14">
        <f t="shared" si="980"/>
        <v>3</v>
      </c>
      <c r="CU1062" s="14">
        <f t="shared" si="981"/>
        <v>1102021</v>
      </c>
      <c r="CV1062" s="14" t="str">
        <f>INDEX($O$6:$O$36,CR1062)&amp;"-"&amp;INDEX(属性投放!$AB$7:$AB$36,CX1062)&amp;"-魂火-"&amp;CZ1062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701</v>
      </c>
      <c r="CZ1062" s="14">
        <f>INDEX(属性投放!$AM$7:$AM$58,CS1062)</f>
        <v>3</v>
      </c>
      <c r="DA1062" s="14">
        <f t="shared" si="977"/>
        <v>18</v>
      </c>
      <c r="DB1062" s="14">
        <f>INDEX(属性投放!$AN$7:$AN$58,DA1062)</f>
        <v>65</v>
      </c>
      <c r="DC1062" s="14" t="s">
        <v>702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703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704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978"/>
        <v>21</v>
      </c>
      <c r="CS1063" s="13">
        <f t="shared" si="979"/>
        <v>19</v>
      </c>
      <c r="CT1063" s="14">
        <f t="shared" si="980"/>
        <v>3</v>
      </c>
      <c r="CU1063" s="14">
        <f t="shared" si="981"/>
        <v>1102021</v>
      </c>
      <c r="CV1063" s="14" t="str">
        <f>INDEX($O$6:$O$36,CR1063)&amp;"-"&amp;INDEX(属性投放!$AB$7:$AB$36,CX1063)&amp;"-魂火-"&amp;CZ1063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701</v>
      </c>
      <c r="CZ1063" s="14">
        <f>INDEX(属性投放!$AM$7:$AM$58,CS1063)</f>
        <v>1</v>
      </c>
      <c r="DA1063" s="14">
        <f t="shared" si="977"/>
        <v>19</v>
      </c>
      <c r="DB1063" s="14">
        <f>INDEX(属性投放!$AN$7:$AN$58,DA1063)</f>
        <v>67</v>
      </c>
      <c r="DC1063" s="14" t="s">
        <v>702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703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704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978"/>
        <v>21</v>
      </c>
      <c r="CS1064" s="13">
        <f t="shared" si="979"/>
        <v>20</v>
      </c>
      <c r="CT1064" s="14">
        <f t="shared" si="980"/>
        <v>3</v>
      </c>
      <c r="CU1064" s="14">
        <f t="shared" si="981"/>
        <v>1102021</v>
      </c>
      <c r="CV1064" s="14" t="str">
        <f>INDEX($O$6:$O$36,CR1064)&amp;"-"&amp;INDEX(属性投放!$AB$7:$AB$36,CX1064)&amp;"-魂火-"&amp;CZ1064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701</v>
      </c>
      <c r="CZ1064" s="14">
        <f>INDEX(属性投放!$AM$7:$AM$58,CS1064)</f>
        <v>2</v>
      </c>
      <c r="DA1064" s="14">
        <f t="shared" si="977"/>
        <v>20</v>
      </c>
      <c r="DB1064" s="14">
        <f>INDEX(属性投放!$AN$7:$AN$58,DA1064)</f>
        <v>70</v>
      </c>
      <c r="DC1064" s="14" t="s">
        <v>702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703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704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978"/>
        <v>21</v>
      </c>
      <c r="CS1065" s="13">
        <f t="shared" si="979"/>
        <v>21</v>
      </c>
      <c r="CT1065" s="14">
        <f t="shared" si="980"/>
        <v>3</v>
      </c>
      <c r="CU1065" s="14">
        <f t="shared" si="981"/>
        <v>1102021</v>
      </c>
      <c r="CV1065" s="14" t="str">
        <f>INDEX($O$6:$O$36,CR1065)&amp;"-"&amp;INDEX(属性投放!$AB$7:$AB$36,CX1065)&amp;"-魂火-"&amp;CZ1065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701</v>
      </c>
      <c r="CZ1065" s="14">
        <f>INDEX(属性投放!$AM$7:$AM$58,CS1065)</f>
        <v>3</v>
      </c>
      <c r="DA1065" s="14">
        <f t="shared" si="977"/>
        <v>21</v>
      </c>
      <c r="DB1065" s="14">
        <f>INDEX(属性投放!$AN$7:$AN$58,DA1065)</f>
        <v>72</v>
      </c>
      <c r="DC1065" s="14" t="s">
        <v>702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703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704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978"/>
        <v>21</v>
      </c>
      <c r="CS1066" s="13">
        <f t="shared" si="979"/>
        <v>22</v>
      </c>
      <c r="CT1066" s="14">
        <f t="shared" si="980"/>
        <v>3</v>
      </c>
      <c r="CU1066" s="14">
        <f t="shared" si="981"/>
        <v>1102021</v>
      </c>
      <c r="CV1066" s="14" t="str">
        <f>INDEX($O$6:$O$36,CR1066)&amp;"-"&amp;INDEX(属性投放!$AB$7:$AB$36,CX1066)&amp;"-魂火-"&amp;CZ1066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701</v>
      </c>
      <c r="CZ1066" s="14">
        <f>INDEX(属性投放!$AM$7:$AM$58,CS1066)</f>
        <v>1</v>
      </c>
      <c r="DA1066" s="14">
        <f t="shared" si="977"/>
        <v>22</v>
      </c>
      <c r="DB1066" s="14">
        <f>INDEX(属性投放!$AN$7:$AN$58,DA1066)</f>
        <v>75</v>
      </c>
      <c r="DC1066" s="14" t="s">
        <v>702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703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704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978"/>
        <v>21</v>
      </c>
      <c r="CS1067" s="13">
        <f t="shared" si="979"/>
        <v>23</v>
      </c>
      <c r="CT1067" s="14">
        <f t="shared" si="980"/>
        <v>3</v>
      </c>
      <c r="CU1067" s="14">
        <f t="shared" si="981"/>
        <v>1102021</v>
      </c>
      <c r="CV1067" s="14" t="str">
        <f>INDEX($O$6:$O$36,CR1067)&amp;"-"&amp;INDEX(属性投放!$AB$7:$AB$36,CX1067)&amp;"-魂火-"&amp;CZ1067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701</v>
      </c>
      <c r="CZ1067" s="14">
        <f>INDEX(属性投放!$AM$7:$AM$58,CS1067)</f>
        <v>2</v>
      </c>
      <c r="DA1067" s="14">
        <f t="shared" si="977"/>
        <v>23</v>
      </c>
      <c r="DB1067" s="14">
        <f>INDEX(属性投放!$AN$7:$AN$58,DA1067)</f>
        <v>77</v>
      </c>
      <c r="DC1067" s="14" t="s">
        <v>702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703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704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978"/>
        <v>21</v>
      </c>
      <c r="CS1068" s="13">
        <f t="shared" si="979"/>
        <v>24</v>
      </c>
      <c r="CT1068" s="14">
        <f t="shared" si="980"/>
        <v>3</v>
      </c>
      <c r="CU1068" s="14">
        <f t="shared" si="981"/>
        <v>1102021</v>
      </c>
      <c r="CV1068" s="14" t="str">
        <f>INDEX($O$6:$O$36,CR1068)&amp;"-"&amp;INDEX(属性投放!$AB$7:$AB$36,CX1068)&amp;"-魂火-"&amp;CZ1068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701</v>
      </c>
      <c r="CZ1068" s="14">
        <f>INDEX(属性投放!$AM$7:$AM$58,CS1068)</f>
        <v>3</v>
      </c>
      <c r="DA1068" s="14">
        <f t="shared" si="977"/>
        <v>24</v>
      </c>
      <c r="DB1068" s="14">
        <f>INDEX(属性投放!$AN$7:$AN$58,DA1068)</f>
        <v>80</v>
      </c>
      <c r="DC1068" s="14" t="s">
        <v>702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703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704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978"/>
        <v>21</v>
      </c>
      <c r="CS1069" s="13">
        <f t="shared" si="979"/>
        <v>25</v>
      </c>
      <c r="CT1069" s="14">
        <f t="shared" si="980"/>
        <v>3</v>
      </c>
      <c r="CU1069" s="14">
        <f t="shared" si="981"/>
        <v>1102021</v>
      </c>
      <c r="CV1069" s="14" t="str">
        <f>INDEX($O$6:$O$36,CR1069)&amp;"-"&amp;INDEX(属性投放!$AB$7:$AB$36,CX1069)&amp;"-魂火-"&amp;CZ1069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701</v>
      </c>
      <c r="CZ1069" s="14">
        <f>INDEX(属性投放!$AM$7:$AM$58,CS1069)</f>
        <v>1</v>
      </c>
      <c r="DA1069" s="14">
        <f t="shared" si="977"/>
        <v>25</v>
      </c>
      <c r="DB1069" s="14">
        <f>INDEX(属性投放!$AN$7:$AN$58,DA1069)</f>
        <v>82</v>
      </c>
      <c r="DC1069" s="14" t="s">
        <v>702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703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704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978"/>
        <v>21</v>
      </c>
      <c r="CS1070" s="13">
        <f t="shared" si="979"/>
        <v>26</v>
      </c>
      <c r="CT1070" s="14">
        <f t="shared" si="980"/>
        <v>3</v>
      </c>
      <c r="CU1070" s="14">
        <f t="shared" si="981"/>
        <v>1102021</v>
      </c>
      <c r="CV1070" s="14" t="str">
        <f>INDEX($O$6:$O$36,CR1070)&amp;"-"&amp;INDEX(属性投放!$AB$7:$AB$36,CX1070)&amp;"-魂火-"&amp;CZ1070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701</v>
      </c>
      <c r="CZ1070" s="14">
        <f>INDEX(属性投放!$AM$7:$AM$58,CS1070)</f>
        <v>2</v>
      </c>
      <c r="DA1070" s="14">
        <f t="shared" si="977"/>
        <v>26</v>
      </c>
      <c r="DB1070" s="14">
        <f>INDEX(属性投放!$AN$7:$AN$58,DA1070)</f>
        <v>85</v>
      </c>
      <c r="DC1070" s="14" t="s">
        <v>702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703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704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978"/>
        <v>21</v>
      </c>
      <c r="CS1071" s="13">
        <f t="shared" si="979"/>
        <v>27</v>
      </c>
      <c r="CT1071" s="14">
        <f t="shared" si="980"/>
        <v>3</v>
      </c>
      <c r="CU1071" s="14">
        <f t="shared" si="981"/>
        <v>1102021</v>
      </c>
      <c r="CV1071" s="14" t="str">
        <f>INDEX($O$6:$O$36,CR1071)&amp;"-"&amp;INDEX(属性投放!$AB$7:$AB$36,CX1071)&amp;"-魂火-"&amp;CZ1071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701</v>
      </c>
      <c r="CZ1071" s="14">
        <f>INDEX(属性投放!$AM$7:$AM$58,CS1071)</f>
        <v>3</v>
      </c>
      <c r="DA1071" s="14">
        <f t="shared" si="977"/>
        <v>27</v>
      </c>
      <c r="DB1071" s="14">
        <f>INDEX(属性投放!$AN$7:$AN$58,DA1071)</f>
        <v>87</v>
      </c>
      <c r="DC1071" s="14" t="s">
        <v>702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703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704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978"/>
        <v>21</v>
      </c>
      <c r="CS1072" s="13">
        <f t="shared" si="979"/>
        <v>28</v>
      </c>
      <c r="CT1072" s="14">
        <f t="shared" si="980"/>
        <v>3</v>
      </c>
      <c r="CU1072" s="14">
        <f t="shared" si="981"/>
        <v>1102021</v>
      </c>
      <c r="CV1072" s="14" t="str">
        <f>INDEX($O$6:$O$36,CR1072)&amp;"-"&amp;INDEX(属性投放!$AB$7:$AB$36,CX1072)&amp;"-魂火-"&amp;CZ1072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701</v>
      </c>
      <c r="CZ1072" s="14">
        <f>INDEX(属性投放!$AM$7:$AM$58,CS1072)</f>
        <v>1</v>
      </c>
      <c r="DA1072" s="14">
        <f t="shared" si="977"/>
        <v>28</v>
      </c>
      <c r="DB1072" s="14">
        <f>INDEX(属性投放!$AN$7:$AN$58,DA1072)</f>
        <v>90</v>
      </c>
      <c r="DC1072" s="14" t="s">
        <v>702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703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704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978"/>
        <v>21</v>
      </c>
      <c r="CS1073" s="13">
        <f t="shared" si="979"/>
        <v>29</v>
      </c>
      <c r="CT1073" s="14">
        <f t="shared" si="980"/>
        <v>3</v>
      </c>
      <c r="CU1073" s="14">
        <f t="shared" si="981"/>
        <v>1102021</v>
      </c>
      <c r="CV1073" s="14" t="str">
        <f>INDEX($O$6:$O$36,CR1073)&amp;"-"&amp;INDEX(属性投放!$AB$7:$AB$36,CX1073)&amp;"-魂火-"&amp;CZ1073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701</v>
      </c>
      <c r="CZ1073" s="14">
        <f>INDEX(属性投放!$AM$7:$AM$58,CS1073)</f>
        <v>2</v>
      </c>
      <c r="DA1073" s="14">
        <f t="shared" si="977"/>
        <v>29</v>
      </c>
      <c r="DB1073" s="14">
        <f>INDEX(属性投放!$AN$7:$AN$58,DA1073)</f>
        <v>92</v>
      </c>
      <c r="DC1073" s="14" t="s">
        <v>702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703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704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978"/>
        <v>21</v>
      </c>
      <c r="CS1074" s="13">
        <f t="shared" si="979"/>
        <v>30</v>
      </c>
      <c r="CT1074" s="14">
        <f t="shared" si="980"/>
        <v>3</v>
      </c>
      <c r="CU1074" s="14">
        <f t="shared" si="981"/>
        <v>1102021</v>
      </c>
      <c r="CV1074" s="14" t="str">
        <f>INDEX($O$6:$O$36,CR1074)&amp;"-"&amp;INDEX(属性投放!$AB$7:$AB$36,CX1074)&amp;"-魂火-"&amp;CZ1074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701</v>
      </c>
      <c r="CZ1074" s="14">
        <f>INDEX(属性投放!$AM$7:$AM$58,CS1074)</f>
        <v>3</v>
      </c>
      <c r="DA1074" s="14">
        <f t="shared" si="977"/>
        <v>30</v>
      </c>
      <c r="DB1074" s="14">
        <f>INDEX(属性投放!$AN$7:$AN$58,DA1074)</f>
        <v>95</v>
      </c>
      <c r="DC1074" s="14" t="s">
        <v>702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703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704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978"/>
        <v>21</v>
      </c>
      <c r="CS1075" s="13">
        <f t="shared" si="979"/>
        <v>31</v>
      </c>
      <c r="CT1075" s="14">
        <f t="shared" si="980"/>
        <v>3</v>
      </c>
      <c r="CU1075" s="14">
        <f t="shared" si="981"/>
        <v>1102021</v>
      </c>
      <c r="CV1075" s="14" t="str">
        <f>INDEX($O$6:$O$36,CR1075)&amp;"-"&amp;INDEX(属性投放!$AB$7:$AB$36,CX1075)&amp;"-魂火-"&amp;CZ1075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701</v>
      </c>
      <c r="CZ1075" s="14">
        <f>INDEX(属性投放!$AM$7:$AM$58,CS1075)</f>
        <v>1</v>
      </c>
      <c r="DA1075" s="14">
        <f t="shared" si="977"/>
        <v>31</v>
      </c>
      <c r="DB1075" s="14">
        <f>INDEX(属性投放!$AN$7:$AN$58,DA1075)</f>
        <v>97</v>
      </c>
      <c r="DC1075" s="14" t="s">
        <v>702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703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704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978"/>
        <v>21</v>
      </c>
      <c r="CS1076" s="13">
        <f t="shared" si="979"/>
        <v>32</v>
      </c>
      <c r="CT1076" s="14">
        <f t="shared" si="980"/>
        <v>3</v>
      </c>
      <c r="CU1076" s="14">
        <f t="shared" si="981"/>
        <v>1102021</v>
      </c>
      <c r="CV1076" s="14" t="str">
        <f>INDEX($O$6:$O$36,CR1076)&amp;"-"&amp;INDEX(属性投放!$AB$7:$AB$36,CX1076)&amp;"-魂火-"&amp;CZ1076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701</v>
      </c>
      <c r="CZ1076" s="14">
        <f>INDEX(属性投放!$AM$7:$AM$58,CS1076)</f>
        <v>2</v>
      </c>
      <c r="DA1076" s="14">
        <f t="shared" si="977"/>
        <v>32</v>
      </c>
      <c r="DB1076" s="14">
        <f>INDEX(属性投放!$AN$7:$AN$58,DA1076)</f>
        <v>100</v>
      </c>
      <c r="DC1076" s="14" t="s">
        <v>702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703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704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978"/>
        <v>21</v>
      </c>
      <c r="CS1077" s="13">
        <f t="shared" si="979"/>
        <v>33</v>
      </c>
      <c r="CT1077" s="14">
        <f t="shared" si="980"/>
        <v>3</v>
      </c>
      <c r="CU1077" s="14">
        <f t="shared" si="981"/>
        <v>1102021</v>
      </c>
      <c r="CV1077" s="14" t="str">
        <f>INDEX($O$6:$O$36,CR1077)&amp;"-"&amp;INDEX(属性投放!$AB$7:$AB$36,CX1077)&amp;"-魂火-"&amp;CZ1077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701</v>
      </c>
      <c r="CZ1077" s="14">
        <f>INDEX(属性投放!$AM$7:$AM$58,CS1077)</f>
        <v>3</v>
      </c>
      <c r="DA1077" s="14">
        <f t="shared" si="977"/>
        <v>33</v>
      </c>
      <c r="DB1077" s="14">
        <f>INDEX(属性投放!$AN$7:$AN$58,DA1077)</f>
        <v>102</v>
      </c>
      <c r="DC1077" s="14" t="s">
        <v>702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703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704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978"/>
        <v>21</v>
      </c>
      <c r="CS1078" s="13">
        <f t="shared" si="979"/>
        <v>34</v>
      </c>
      <c r="CT1078" s="14">
        <f t="shared" si="980"/>
        <v>3</v>
      </c>
      <c r="CU1078" s="14">
        <f t="shared" si="981"/>
        <v>1102021</v>
      </c>
      <c r="CV1078" s="14" t="str">
        <f>INDEX($O$6:$O$36,CR1078)&amp;"-"&amp;INDEX(属性投放!$AB$7:$AB$36,CX1078)&amp;"-魂火-"&amp;CZ1078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701</v>
      </c>
      <c r="CZ1078" s="14">
        <f>INDEX(属性投放!$AM$7:$AM$58,CS1078)</f>
        <v>1</v>
      </c>
      <c r="DA1078" s="14">
        <f t="shared" si="977"/>
        <v>34</v>
      </c>
      <c r="DB1078" s="14">
        <f>INDEX(属性投放!$AN$7:$AN$58,DA1078)</f>
        <v>105</v>
      </c>
      <c r="DC1078" s="14" t="s">
        <v>702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703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704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978"/>
        <v>21</v>
      </c>
      <c r="CS1079" s="13">
        <f t="shared" si="979"/>
        <v>35</v>
      </c>
      <c r="CT1079" s="14">
        <f t="shared" si="980"/>
        <v>3</v>
      </c>
      <c r="CU1079" s="14">
        <f t="shared" si="981"/>
        <v>1102021</v>
      </c>
      <c r="CV1079" s="14" t="str">
        <f>INDEX($O$6:$O$36,CR1079)&amp;"-"&amp;INDEX(属性投放!$AB$7:$AB$36,CX1079)&amp;"-魂火-"&amp;CZ1079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701</v>
      </c>
      <c r="CZ1079" s="14">
        <f>INDEX(属性投放!$AM$7:$AM$58,CS1079)</f>
        <v>2</v>
      </c>
      <c r="DA1079" s="14">
        <f t="shared" si="977"/>
        <v>35</v>
      </c>
      <c r="DB1079" s="14">
        <f>INDEX(属性投放!$AN$7:$AN$58,DA1079)</f>
        <v>107</v>
      </c>
      <c r="DC1079" s="14" t="s">
        <v>702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703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704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978"/>
        <v>21</v>
      </c>
      <c r="CS1080" s="13">
        <f t="shared" si="979"/>
        <v>36</v>
      </c>
      <c r="CT1080" s="14">
        <f t="shared" si="980"/>
        <v>3</v>
      </c>
      <c r="CU1080" s="14">
        <f t="shared" si="981"/>
        <v>1102021</v>
      </c>
      <c r="CV1080" s="14" t="str">
        <f>INDEX($O$6:$O$36,CR1080)&amp;"-"&amp;INDEX(属性投放!$AB$7:$AB$36,CX1080)&amp;"-魂火-"&amp;CZ1080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701</v>
      </c>
      <c r="CZ1080" s="14">
        <f>INDEX(属性投放!$AM$7:$AM$58,CS1080)</f>
        <v>3</v>
      </c>
      <c r="DA1080" s="14">
        <f t="shared" si="977"/>
        <v>36</v>
      </c>
      <c r="DB1080" s="14">
        <f>INDEX(属性投放!$AN$7:$AN$58,DA1080)</f>
        <v>110</v>
      </c>
      <c r="DC1080" s="14" t="s">
        <v>702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703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704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978"/>
        <v>21</v>
      </c>
      <c r="CS1081" s="13">
        <f t="shared" si="979"/>
        <v>37</v>
      </c>
      <c r="CT1081" s="14">
        <f t="shared" si="980"/>
        <v>3</v>
      </c>
      <c r="CU1081" s="14">
        <f t="shared" si="981"/>
        <v>1102021</v>
      </c>
      <c r="CV1081" s="14" t="str">
        <f>INDEX($O$6:$O$36,CR1081)&amp;"-"&amp;INDEX(属性投放!$AB$7:$AB$36,CX1081)&amp;"-魂火-"&amp;CZ1081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701</v>
      </c>
      <c r="CZ1081" s="14">
        <f>INDEX(属性投放!$AM$7:$AM$58,CS1081)</f>
        <v>1</v>
      </c>
      <c r="DA1081" s="14">
        <f t="shared" si="977"/>
        <v>37</v>
      </c>
      <c r="DB1081" s="14">
        <f>INDEX(属性投放!$AN$7:$AN$58,DA1081)</f>
        <v>112</v>
      </c>
      <c r="DC1081" s="14" t="s">
        <v>702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703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704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978"/>
        <v>21</v>
      </c>
      <c r="CS1082" s="13">
        <f t="shared" si="979"/>
        <v>38</v>
      </c>
      <c r="CT1082" s="14">
        <f t="shared" si="980"/>
        <v>3</v>
      </c>
      <c r="CU1082" s="14">
        <f t="shared" si="981"/>
        <v>1102021</v>
      </c>
      <c r="CV1082" s="14" t="str">
        <f>INDEX($O$6:$O$36,CR1082)&amp;"-"&amp;INDEX(属性投放!$AB$7:$AB$36,CX1082)&amp;"-魂火-"&amp;CZ1082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701</v>
      </c>
      <c r="CZ1082" s="14">
        <f>INDEX(属性投放!$AM$7:$AM$58,CS1082)</f>
        <v>2</v>
      </c>
      <c r="DA1082" s="14">
        <f t="shared" si="977"/>
        <v>38</v>
      </c>
      <c r="DB1082" s="14">
        <f>INDEX(属性投放!$AN$7:$AN$58,DA1082)</f>
        <v>115</v>
      </c>
      <c r="DC1082" s="14" t="s">
        <v>702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703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704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978"/>
        <v>21</v>
      </c>
      <c r="CS1083" s="13">
        <f t="shared" si="979"/>
        <v>39</v>
      </c>
      <c r="CT1083" s="14">
        <f t="shared" si="980"/>
        <v>3</v>
      </c>
      <c r="CU1083" s="14">
        <f t="shared" si="981"/>
        <v>1102021</v>
      </c>
      <c r="CV1083" s="14" t="str">
        <f>INDEX($O$6:$O$36,CR1083)&amp;"-"&amp;INDEX(属性投放!$AB$7:$AB$36,CX1083)&amp;"-魂火-"&amp;CZ1083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701</v>
      </c>
      <c r="CZ1083" s="14">
        <f>INDEX(属性投放!$AM$7:$AM$58,CS1083)</f>
        <v>3</v>
      </c>
      <c r="DA1083" s="14">
        <f t="shared" si="977"/>
        <v>39</v>
      </c>
      <c r="DB1083" s="14">
        <f>INDEX(属性投放!$AN$7:$AN$58,DA1083)</f>
        <v>117</v>
      </c>
      <c r="DC1083" s="14" t="s">
        <v>702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703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704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978"/>
        <v>21</v>
      </c>
      <c r="CS1084" s="13">
        <f t="shared" si="979"/>
        <v>40</v>
      </c>
      <c r="CT1084" s="14">
        <f t="shared" si="980"/>
        <v>3</v>
      </c>
      <c r="CU1084" s="14">
        <f t="shared" si="981"/>
        <v>1102021</v>
      </c>
      <c r="CV1084" s="14" t="str">
        <f>INDEX($O$6:$O$36,CR1084)&amp;"-"&amp;INDEX(属性投放!$AB$7:$AB$36,CX1084)&amp;"-魂火-"&amp;CZ1084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701</v>
      </c>
      <c r="CZ1084" s="14">
        <f>INDEX(属性投放!$AM$7:$AM$58,CS1084)</f>
        <v>1</v>
      </c>
      <c r="DA1084" s="14">
        <f t="shared" si="977"/>
        <v>40</v>
      </c>
      <c r="DB1084" s="14">
        <f>INDEX(属性投放!$AN$7:$AN$58,DA1084)</f>
        <v>120</v>
      </c>
      <c r="DC1084" s="14" t="s">
        <v>702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703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704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978"/>
        <v>21</v>
      </c>
      <c r="CS1085" s="13">
        <f t="shared" si="979"/>
        <v>41</v>
      </c>
      <c r="CT1085" s="14">
        <f t="shared" si="980"/>
        <v>3</v>
      </c>
      <c r="CU1085" s="14">
        <f t="shared" si="981"/>
        <v>1102021</v>
      </c>
      <c r="CV1085" s="14" t="str">
        <f>INDEX($O$6:$O$36,CR1085)&amp;"-"&amp;INDEX(属性投放!$AB$7:$AB$36,CX1085)&amp;"-魂火-"&amp;CZ1085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701</v>
      </c>
      <c r="CZ1085" s="14">
        <f>INDEX(属性投放!$AM$7:$AM$58,CS1085)</f>
        <v>2</v>
      </c>
      <c r="DA1085" s="14">
        <f t="shared" si="977"/>
        <v>41</v>
      </c>
      <c r="DB1085" s="14">
        <f>INDEX(属性投放!$AN$7:$AN$58,DA1085)</f>
        <v>122</v>
      </c>
      <c r="DC1085" s="14" t="s">
        <v>702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703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704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978"/>
        <v>21</v>
      </c>
      <c r="CS1086" s="13">
        <f t="shared" si="979"/>
        <v>42</v>
      </c>
      <c r="CT1086" s="14">
        <f t="shared" si="980"/>
        <v>3</v>
      </c>
      <c r="CU1086" s="14">
        <f t="shared" si="981"/>
        <v>1102021</v>
      </c>
      <c r="CV1086" s="14" t="str">
        <f>INDEX($O$6:$O$36,CR1086)&amp;"-"&amp;INDEX(属性投放!$AB$7:$AB$36,CX1086)&amp;"-魂火-"&amp;CZ1086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701</v>
      </c>
      <c r="CZ1086" s="14">
        <f>INDEX(属性投放!$AM$7:$AM$58,CS1086)</f>
        <v>3</v>
      </c>
      <c r="DA1086" s="14">
        <f t="shared" si="977"/>
        <v>42</v>
      </c>
      <c r="DB1086" s="14">
        <f>INDEX(属性投放!$AN$7:$AN$58,DA1086)</f>
        <v>125</v>
      </c>
      <c r="DC1086" s="14" t="s">
        <v>702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703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704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978"/>
        <v>21</v>
      </c>
      <c r="CS1087" s="13">
        <f t="shared" si="979"/>
        <v>43</v>
      </c>
      <c r="CT1087" s="14">
        <f t="shared" si="980"/>
        <v>3</v>
      </c>
      <c r="CU1087" s="14">
        <f t="shared" si="981"/>
        <v>1102021</v>
      </c>
      <c r="CV1087" s="14" t="str">
        <f>INDEX($O$6:$O$36,CR1087)&amp;"-"&amp;INDEX(属性投放!$AB$7:$AB$36,CX1087)&amp;"-魂火-"&amp;CZ1087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701</v>
      </c>
      <c r="CZ1087" s="14">
        <f>INDEX(属性投放!$AM$7:$AM$58,CS1087)</f>
        <v>1</v>
      </c>
      <c r="DA1087" s="14">
        <f t="shared" si="977"/>
        <v>43</v>
      </c>
      <c r="DB1087" s="14">
        <f>INDEX(属性投放!$AN$7:$AN$58,DA1087)</f>
        <v>127</v>
      </c>
      <c r="DC1087" s="14" t="s">
        <v>702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703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704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978"/>
        <v>21</v>
      </c>
      <c r="CS1088" s="13">
        <f t="shared" si="979"/>
        <v>44</v>
      </c>
      <c r="CT1088" s="14">
        <f t="shared" si="980"/>
        <v>3</v>
      </c>
      <c r="CU1088" s="14">
        <f t="shared" si="981"/>
        <v>1102021</v>
      </c>
      <c r="CV1088" s="14" t="str">
        <f>INDEX($O$6:$O$36,CR1088)&amp;"-"&amp;INDEX(属性投放!$AB$7:$AB$36,CX1088)&amp;"-魂火-"&amp;CZ1088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701</v>
      </c>
      <c r="CZ1088" s="14">
        <f>INDEX(属性投放!$AM$7:$AM$58,CS1088)</f>
        <v>2</v>
      </c>
      <c r="DA1088" s="14">
        <f t="shared" si="977"/>
        <v>44</v>
      </c>
      <c r="DB1088" s="14">
        <f>INDEX(属性投放!$AN$7:$AN$58,DA1088)</f>
        <v>130</v>
      </c>
      <c r="DC1088" s="14" t="s">
        <v>702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703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704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978"/>
        <v>21</v>
      </c>
      <c r="CS1089" s="13">
        <f t="shared" si="979"/>
        <v>45</v>
      </c>
      <c r="CT1089" s="14">
        <f t="shared" si="980"/>
        <v>3</v>
      </c>
      <c r="CU1089" s="14">
        <f t="shared" si="981"/>
        <v>1102021</v>
      </c>
      <c r="CV1089" s="14" t="str">
        <f>INDEX($O$6:$O$36,CR1089)&amp;"-"&amp;INDEX(属性投放!$AB$7:$AB$36,CX1089)&amp;"-魂火-"&amp;CZ1089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701</v>
      </c>
      <c r="CZ1089" s="14">
        <f>INDEX(属性投放!$AM$7:$AM$58,CS1089)</f>
        <v>3</v>
      </c>
      <c r="DA1089" s="14">
        <f t="shared" si="977"/>
        <v>45</v>
      </c>
      <c r="DB1089" s="14">
        <f>INDEX(属性投放!$AN$7:$AN$58,DA1089)</f>
        <v>132</v>
      </c>
      <c r="DC1089" s="14" t="s">
        <v>702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703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704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978"/>
        <v>21</v>
      </c>
      <c r="CS1090" s="13">
        <f t="shared" si="979"/>
        <v>46</v>
      </c>
      <c r="CT1090" s="14">
        <f t="shared" si="980"/>
        <v>3</v>
      </c>
      <c r="CU1090" s="14">
        <f t="shared" si="981"/>
        <v>1102021</v>
      </c>
      <c r="CV1090" s="14" t="str">
        <f>INDEX($O$6:$O$36,CR1090)&amp;"-"&amp;INDEX(属性投放!$AB$7:$AB$36,CX1090)&amp;"-魂火-"&amp;CZ1090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701</v>
      </c>
      <c r="CZ1090" s="14">
        <f>INDEX(属性投放!$AM$7:$AM$58,CS1090)</f>
        <v>1</v>
      </c>
      <c r="DA1090" s="14">
        <f t="shared" si="977"/>
        <v>46</v>
      </c>
      <c r="DB1090" s="14">
        <f>INDEX(属性投放!$AN$7:$AN$58,DA1090)</f>
        <v>135</v>
      </c>
      <c r="DC1090" s="14" t="s">
        <v>702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703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704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978"/>
        <v>21</v>
      </c>
      <c r="CS1091" s="13">
        <f t="shared" si="979"/>
        <v>47</v>
      </c>
      <c r="CT1091" s="14">
        <f t="shared" si="980"/>
        <v>3</v>
      </c>
      <c r="CU1091" s="14">
        <f t="shared" si="981"/>
        <v>1102021</v>
      </c>
      <c r="CV1091" s="14" t="str">
        <f>INDEX($O$6:$O$36,CR1091)&amp;"-"&amp;INDEX(属性投放!$AB$7:$AB$36,CX1091)&amp;"-魂火-"&amp;CZ1091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701</v>
      </c>
      <c r="CZ1091" s="14">
        <f>INDEX(属性投放!$AM$7:$AM$58,CS1091)</f>
        <v>2</v>
      </c>
      <c r="DA1091" s="14">
        <f t="shared" si="977"/>
        <v>47</v>
      </c>
      <c r="DB1091" s="14">
        <f>INDEX(属性投放!$AN$7:$AN$58,DA1091)</f>
        <v>137</v>
      </c>
      <c r="DC1091" s="14" t="s">
        <v>702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703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704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978"/>
        <v>21</v>
      </c>
      <c r="CS1092" s="13">
        <f t="shared" si="979"/>
        <v>48</v>
      </c>
      <c r="CT1092" s="14">
        <f t="shared" si="980"/>
        <v>3</v>
      </c>
      <c r="CU1092" s="14">
        <f t="shared" si="981"/>
        <v>1102021</v>
      </c>
      <c r="CV1092" s="14" t="str">
        <f>INDEX($O$6:$O$36,CR1092)&amp;"-"&amp;INDEX(属性投放!$AB$7:$AB$36,CX1092)&amp;"-魂火-"&amp;CZ1092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701</v>
      </c>
      <c r="CZ1092" s="14">
        <f>INDEX(属性投放!$AM$7:$AM$58,CS1092)</f>
        <v>3</v>
      </c>
      <c r="DA1092" s="14">
        <f t="shared" si="977"/>
        <v>48</v>
      </c>
      <c r="DB1092" s="14">
        <f>INDEX(属性投放!$AN$7:$AN$58,DA1092)</f>
        <v>140</v>
      </c>
      <c r="DC1092" s="14" t="s">
        <v>702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703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704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si="978"/>
        <v>21</v>
      </c>
      <c r="CS1093" s="13">
        <f t="shared" si="979"/>
        <v>49</v>
      </c>
      <c r="CT1093" s="14">
        <f t="shared" si="980"/>
        <v>3</v>
      </c>
      <c r="CU1093" s="14">
        <f t="shared" si="981"/>
        <v>1102021</v>
      </c>
      <c r="CV1093" s="14" t="str">
        <f>INDEX($O$6:$O$36,CR1093)&amp;"-"&amp;INDEX(属性投放!$AB$7:$AB$36,CX1093)&amp;"-魂火-"&amp;CZ1093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701</v>
      </c>
      <c r="CZ1093" s="14">
        <f>INDEX(属性投放!$AM$7:$AM$58,CS1093)</f>
        <v>1</v>
      </c>
      <c r="DA1093" s="14">
        <f t="shared" ref="DA1093:DA1148" si="982">CS1093</f>
        <v>49</v>
      </c>
      <c r="DB1093" s="14">
        <f>INDEX(属性投放!$AN$7:$AN$58,DA1093)</f>
        <v>142</v>
      </c>
      <c r="DC1093" s="14" t="s">
        <v>702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703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704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ref="CR1094:CR1157" si="983">MATCH(CQ1094-1,$U$5:$U$36,1)</f>
        <v>21</v>
      </c>
      <c r="CS1094" s="13">
        <f t="shared" ref="CS1094:CS1157" si="984">CQ1094-(CR1094-1)*52</f>
        <v>50</v>
      </c>
      <c r="CT1094" s="14">
        <f t="shared" ref="CT1094:CT1157" si="985">INDEX($Q$6:$Q$36,CR1094)</f>
        <v>3</v>
      </c>
      <c r="CU1094" s="14">
        <f t="shared" ref="CU1094:CU1157" si="986">INDEX($N$6:$N$36,CR1094)</f>
        <v>1102021</v>
      </c>
      <c r="CV1094" s="14" t="str">
        <f>INDEX($O$6:$O$36,CR1094)&amp;"-"&amp;INDEX(属性投放!$AB$7:$AB$36,CX1094)&amp;"-魂火-"&amp;CZ1094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701</v>
      </c>
      <c r="CZ1094" s="14">
        <f>INDEX(属性投放!$AM$7:$AM$58,CS1094)</f>
        <v>2</v>
      </c>
      <c r="DA1094" s="14">
        <f t="shared" si="982"/>
        <v>50</v>
      </c>
      <c r="DB1094" s="14">
        <f>INDEX(属性投放!$AN$7:$AN$58,DA1094)</f>
        <v>145</v>
      </c>
      <c r="DC1094" s="14" t="s">
        <v>702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703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704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983"/>
        <v>21</v>
      </c>
      <c r="CS1095" s="13">
        <f t="shared" si="984"/>
        <v>51</v>
      </c>
      <c r="CT1095" s="14">
        <f t="shared" si="985"/>
        <v>3</v>
      </c>
      <c r="CU1095" s="14">
        <f t="shared" si="986"/>
        <v>1102021</v>
      </c>
      <c r="CV1095" s="14" t="str">
        <f>INDEX($O$6:$O$36,CR1095)&amp;"-"&amp;INDEX(属性投放!$AB$7:$AB$36,CX1095)&amp;"-魂火-"&amp;CZ1095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701</v>
      </c>
      <c r="CZ1095" s="14">
        <f>INDEX(属性投放!$AM$7:$AM$58,CS1095)</f>
        <v>3</v>
      </c>
      <c r="DA1095" s="14">
        <f t="shared" si="982"/>
        <v>51</v>
      </c>
      <c r="DB1095" s="14">
        <f>INDEX(属性投放!$AN$7:$AN$58,DA1095)</f>
        <v>147</v>
      </c>
      <c r="DC1095" s="14" t="s">
        <v>702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703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704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983"/>
        <v>21</v>
      </c>
      <c r="CS1096" s="13">
        <f t="shared" si="984"/>
        <v>52</v>
      </c>
      <c r="CT1096" s="14">
        <f t="shared" si="985"/>
        <v>3</v>
      </c>
      <c r="CU1096" s="14">
        <f t="shared" si="986"/>
        <v>1102021</v>
      </c>
      <c r="CV1096" s="14" t="str">
        <f>INDEX($O$6:$O$36,CR1096)&amp;"-"&amp;INDEX(属性投放!$AB$7:$AB$36,CX1096)&amp;"-魂火-"&amp;CZ1096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701</v>
      </c>
      <c r="CZ1096" s="14">
        <f>INDEX(属性投放!$AM$7:$AM$58,CS1096)</f>
        <v>4</v>
      </c>
      <c r="DA1096" s="14">
        <f t="shared" si="982"/>
        <v>52</v>
      </c>
      <c r="DB1096" s="14">
        <f>INDEX(属性投放!$AN$7:$AN$58,DA1096)</f>
        <v>150</v>
      </c>
      <c r="DC1096" s="14" t="s">
        <v>702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703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704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983"/>
        <v>22</v>
      </c>
      <c r="CS1097" s="13">
        <f t="shared" si="984"/>
        <v>1</v>
      </c>
      <c r="CT1097" s="14">
        <f t="shared" si="985"/>
        <v>2</v>
      </c>
      <c r="CU1097" s="14">
        <f t="shared" si="986"/>
        <v>1102050</v>
      </c>
      <c r="CV1097" s="14" t="str">
        <f>INDEX($O$6:$O$36,CR1097)&amp;"-"&amp;INDEX(属性投放!$AB$7:$AB$36,CX1097)&amp;"-魂火-"&amp;CZ1097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701</v>
      </c>
      <c r="CZ1097" s="14">
        <f>INDEX(属性投放!$AM$7:$AM$58,CS1097)</f>
        <v>1</v>
      </c>
      <c r="DA1097" s="14">
        <f t="shared" si="982"/>
        <v>1</v>
      </c>
      <c r="DB1097" s="14">
        <f>INDEX(属性投放!$AN$7:$AN$58,DA1097)</f>
        <v>5</v>
      </c>
      <c r="DC1097" s="14" t="s">
        <v>702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703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704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983"/>
        <v>22</v>
      </c>
      <c r="CS1098" s="13">
        <f t="shared" si="984"/>
        <v>2</v>
      </c>
      <c r="CT1098" s="14">
        <f t="shared" si="985"/>
        <v>2</v>
      </c>
      <c r="CU1098" s="14">
        <f t="shared" si="986"/>
        <v>1102050</v>
      </c>
      <c r="CV1098" s="14" t="str">
        <f>INDEX($O$6:$O$36,CR1098)&amp;"-"&amp;INDEX(属性投放!$AB$7:$AB$36,CX1098)&amp;"-魂火-"&amp;CZ1098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701</v>
      </c>
      <c r="CZ1098" s="14">
        <f>INDEX(属性投放!$AM$7:$AM$58,CS1098)</f>
        <v>1</v>
      </c>
      <c r="DA1098" s="14">
        <f t="shared" si="982"/>
        <v>2</v>
      </c>
      <c r="DB1098" s="14">
        <f>INDEX(属性投放!$AN$7:$AN$58,DA1098)</f>
        <v>10</v>
      </c>
      <c r="DC1098" s="14" t="s">
        <v>702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703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704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983"/>
        <v>22</v>
      </c>
      <c r="CS1099" s="13">
        <f t="shared" si="984"/>
        <v>3</v>
      </c>
      <c r="CT1099" s="14">
        <f t="shared" si="985"/>
        <v>2</v>
      </c>
      <c r="CU1099" s="14">
        <f t="shared" si="986"/>
        <v>1102050</v>
      </c>
      <c r="CV1099" s="14" t="str">
        <f>INDEX($O$6:$O$36,CR1099)&amp;"-"&amp;INDEX(属性投放!$AB$7:$AB$36,CX1099)&amp;"-魂火-"&amp;CZ1099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701</v>
      </c>
      <c r="CZ1099" s="14">
        <f>INDEX(属性投放!$AM$7:$AM$58,CS1099)</f>
        <v>2</v>
      </c>
      <c r="DA1099" s="14">
        <f t="shared" si="982"/>
        <v>3</v>
      </c>
      <c r="DB1099" s="14">
        <f>INDEX(属性投放!$AN$7:$AN$58,DA1099)</f>
        <v>15</v>
      </c>
      <c r="DC1099" s="14" t="s">
        <v>702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703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704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983"/>
        <v>22</v>
      </c>
      <c r="CS1100" s="13">
        <f t="shared" si="984"/>
        <v>4</v>
      </c>
      <c r="CT1100" s="14">
        <f t="shared" si="985"/>
        <v>2</v>
      </c>
      <c r="CU1100" s="14">
        <f t="shared" si="986"/>
        <v>1102050</v>
      </c>
      <c r="CV1100" s="14" t="str">
        <f>INDEX($O$6:$O$36,CR1100)&amp;"-"&amp;INDEX(属性投放!$AB$7:$AB$36,CX1100)&amp;"-魂火-"&amp;CZ1100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701</v>
      </c>
      <c r="CZ1100" s="14">
        <f>INDEX(属性投放!$AM$7:$AM$58,CS1100)</f>
        <v>1</v>
      </c>
      <c r="DA1100" s="14">
        <f t="shared" si="982"/>
        <v>4</v>
      </c>
      <c r="DB1100" s="14">
        <f>INDEX(属性投放!$AN$7:$AN$58,DA1100)</f>
        <v>20</v>
      </c>
      <c r="DC1100" s="14" t="s">
        <v>702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703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704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983"/>
        <v>22</v>
      </c>
      <c r="CS1101" s="13">
        <f t="shared" si="984"/>
        <v>5</v>
      </c>
      <c r="CT1101" s="14">
        <f t="shared" si="985"/>
        <v>2</v>
      </c>
      <c r="CU1101" s="14">
        <f t="shared" si="986"/>
        <v>1102050</v>
      </c>
      <c r="CV1101" s="14" t="str">
        <f>INDEX($O$6:$O$36,CR1101)&amp;"-"&amp;INDEX(属性投放!$AB$7:$AB$36,CX1101)&amp;"-魂火-"&amp;CZ1101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701</v>
      </c>
      <c r="CZ1101" s="14">
        <f>INDEX(属性投放!$AM$7:$AM$58,CS1101)</f>
        <v>2</v>
      </c>
      <c r="DA1101" s="14">
        <f t="shared" si="982"/>
        <v>5</v>
      </c>
      <c r="DB1101" s="14">
        <f>INDEX(属性投放!$AN$7:$AN$58,DA1101)</f>
        <v>25</v>
      </c>
      <c r="DC1101" s="14" t="s">
        <v>702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703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704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983"/>
        <v>22</v>
      </c>
      <c r="CS1102" s="13">
        <f t="shared" si="984"/>
        <v>6</v>
      </c>
      <c r="CT1102" s="14">
        <f t="shared" si="985"/>
        <v>2</v>
      </c>
      <c r="CU1102" s="14">
        <f t="shared" si="986"/>
        <v>1102050</v>
      </c>
      <c r="CV1102" s="14" t="str">
        <f>INDEX($O$6:$O$36,CR1102)&amp;"-"&amp;INDEX(属性投放!$AB$7:$AB$36,CX1102)&amp;"-魂火-"&amp;CZ1102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701</v>
      </c>
      <c r="CZ1102" s="14">
        <f>INDEX(属性投放!$AM$7:$AM$58,CS1102)</f>
        <v>1</v>
      </c>
      <c r="DA1102" s="14">
        <f t="shared" si="982"/>
        <v>6</v>
      </c>
      <c r="DB1102" s="14">
        <f>INDEX(属性投放!$AN$7:$AN$58,DA1102)</f>
        <v>30</v>
      </c>
      <c r="DC1102" s="14" t="s">
        <v>702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703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704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983"/>
        <v>22</v>
      </c>
      <c r="CS1103" s="13">
        <f t="shared" si="984"/>
        <v>7</v>
      </c>
      <c r="CT1103" s="14">
        <f t="shared" si="985"/>
        <v>2</v>
      </c>
      <c r="CU1103" s="14">
        <f t="shared" si="986"/>
        <v>1102050</v>
      </c>
      <c r="CV1103" s="14" t="str">
        <f>INDEX($O$6:$O$36,CR1103)&amp;"-"&amp;INDEX(属性投放!$AB$7:$AB$36,CX1103)&amp;"-魂火-"&amp;CZ1103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701</v>
      </c>
      <c r="CZ1103" s="14">
        <f>INDEX(属性投放!$AM$7:$AM$58,CS1103)</f>
        <v>2</v>
      </c>
      <c r="DA1103" s="14">
        <f t="shared" si="982"/>
        <v>7</v>
      </c>
      <c r="DB1103" s="14">
        <f>INDEX(属性投放!$AN$7:$AN$58,DA1103)</f>
        <v>35</v>
      </c>
      <c r="DC1103" s="14" t="s">
        <v>702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703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704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983"/>
        <v>22</v>
      </c>
      <c r="CS1104" s="13">
        <f t="shared" si="984"/>
        <v>8</v>
      </c>
      <c r="CT1104" s="14">
        <f t="shared" si="985"/>
        <v>2</v>
      </c>
      <c r="CU1104" s="14">
        <f t="shared" si="986"/>
        <v>1102050</v>
      </c>
      <c r="CV1104" s="14" t="str">
        <f>INDEX($O$6:$O$36,CR1104)&amp;"-"&amp;INDEX(属性投放!$AB$7:$AB$36,CX1104)&amp;"-魂火-"&amp;CZ1104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701</v>
      </c>
      <c r="CZ1104" s="14">
        <f>INDEX(属性投放!$AM$7:$AM$58,CS1104)</f>
        <v>1</v>
      </c>
      <c r="DA1104" s="14">
        <f t="shared" si="982"/>
        <v>8</v>
      </c>
      <c r="DB1104" s="14">
        <f>INDEX(属性投放!$AN$7:$AN$58,DA1104)</f>
        <v>40</v>
      </c>
      <c r="DC1104" s="14" t="s">
        <v>702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703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704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983"/>
        <v>22</v>
      </c>
      <c r="CS1105" s="13">
        <f t="shared" si="984"/>
        <v>9</v>
      </c>
      <c r="CT1105" s="14">
        <f t="shared" si="985"/>
        <v>2</v>
      </c>
      <c r="CU1105" s="14">
        <f t="shared" si="986"/>
        <v>1102050</v>
      </c>
      <c r="CV1105" s="14" t="str">
        <f>INDEX($O$6:$O$36,CR1105)&amp;"-"&amp;INDEX(属性投放!$AB$7:$AB$36,CX1105)&amp;"-魂火-"&amp;CZ1105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701</v>
      </c>
      <c r="CZ1105" s="14">
        <f>INDEX(属性投放!$AM$7:$AM$58,CS1105)</f>
        <v>2</v>
      </c>
      <c r="DA1105" s="14">
        <f t="shared" si="982"/>
        <v>9</v>
      </c>
      <c r="DB1105" s="14">
        <f>INDEX(属性投放!$AN$7:$AN$58,DA1105)</f>
        <v>42</v>
      </c>
      <c r="DC1105" s="14" t="s">
        <v>702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703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704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983"/>
        <v>22</v>
      </c>
      <c r="CS1106" s="13">
        <f t="shared" si="984"/>
        <v>10</v>
      </c>
      <c r="CT1106" s="14">
        <f t="shared" si="985"/>
        <v>2</v>
      </c>
      <c r="CU1106" s="14">
        <f t="shared" si="986"/>
        <v>1102050</v>
      </c>
      <c r="CV1106" s="14" t="str">
        <f>INDEX($O$6:$O$36,CR1106)&amp;"-"&amp;INDEX(属性投放!$AB$7:$AB$36,CX1106)&amp;"-魂火-"&amp;CZ1106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701</v>
      </c>
      <c r="CZ1106" s="14">
        <f>INDEX(属性投放!$AM$7:$AM$58,CS1106)</f>
        <v>1</v>
      </c>
      <c r="DA1106" s="14">
        <f t="shared" si="982"/>
        <v>10</v>
      </c>
      <c r="DB1106" s="14">
        <f>INDEX(属性投放!$AN$7:$AN$58,DA1106)</f>
        <v>45</v>
      </c>
      <c r="DC1106" s="14" t="s">
        <v>702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703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704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983"/>
        <v>22</v>
      </c>
      <c r="CS1107" s="13">
        <f t="shared" si="984"/>
        <v>11</v>
      </c>
      <c r="CT1107" s="14">
        <f t="shared" si="985"/>
        <v>2</v>
      </c>
      <c r="CU1107" s="14">
        <f t="shared" si="986"/>
        <v>1102050</v>
      </c>
      <c r="CV1107" s="14" t="str">
        <f>INDEX($O$6:$O$36,CR1107)&amp;"-"&amp;INDEX(属性投放!$AB$7:$AB$36,CX1107)&amp;"-魂火-"&amp;CZ1107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701</v>
      </c>
      <c r="CZ1107" s="14">
        <f>INDEX(属性投放!$AM$7:$AM$58,CS1107)</f>
        <v>2</v>
      </c>
      <c r="DA1107" s="14">
        <f t="shared" si="982"/>
        <v>11</v>
      </c>
      <c r="DB1107" s="14">
        <f>INDEX(属性投放!$AN$7:$AN$58,DA1107)</f>
        <v>47</v>
      </c>
      <c r="DC1107" s="14" t="s">
        <v>702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703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704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983"/>
        <v>22</v>
      </c>
      <c r="CS1108" s="13">
        <f t="shared" si="984"/>
        <v>12</v>
      </c>
      <c r="CT1108" s="14">
        <f t="shared" si="985"/>
        <v>2</v>
      </c>
      <c r="CU1108" s="14">
        <f t="shared" si="986"/>
        <v>1102050</v>
      </c>
      <c r="CV1108" s="14" t="str">
        <f>INDEX($O$6:$O$36,CR1108)&amp;"-"&amp;INDEX(属性投放!$AB$7:$AB$36,CX1108)&amp;"-魂火-"&amp;CZ1108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701</v>
      </c>
      <c r="CZ1108" s="14">
        <f>INDEX(属性投放!$AM$7:$AM$58,CS1108)</f>
        <v>1</v>
      </c>
      <c r="DA1108" s="14">
        <f t="shared" si="982"/>
        <v>12</v>
      </c>
      <c r="DB1108" s="14">
        <f>INDEX(属性投放!$AN$7:$AN$58,DA1108)</f>
        <v>50</v>
      </c>
      <c r="DC1108" s="14" t="s">
        <v>702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703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704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983"/>
        <v>22</v>
      </c>
      <c r="CS1109" s="13">
        <f t="shared" si="984"/>
        <v>13</v>
      </c>
      <c r="CT1109" s="14">
        <f t="shared" si="985"/>
        <v>2</v>
      </c>
      <c r="CU1109" s="14">
        <f t="shared" si="986"/>
        <v>1102050</v>
      </c>
      <c r="CV1109" s="14" t="str">
        <f>INDEX($O$6:$O$36,CR1109)&amp;"-"&amp;INDEX(属性投放!$AB$7:$AB$36,CX1109)&amp;"-魂火-"&amp;CZ1109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701</v>
      </c>
      <c r="CZ1109" s="14">
        <f>INDEX(属性投放!$AM$7:$AM$58,CS1109)</f>
        <v>2</v>
      </c>
      <c r="DA1109" s="14">
        <f t="shared" si="982"/>
        <v>13</v>
      </c>
      <c r="DB1109" s="14">
        <f>INDEX(属性投放!$AN$7:$AN$58,DA1109)</f>
        <v>52</v>
      </c>
      <c r="DC1109" s="14" t="s">
        <v>702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703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704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983"/>
        <v>22</v>
      </c>
      <c r="CS1110" s="13">
        <f t="shared" si="984"/>
        <v>14</v>
      </c>
      <c r="CT1110" s="14">
        <f t="shared" si="985"/>
        <v>2</v>
      </c>
      <c r="CU1110" s="14">
        <f t="shared" si="986"/>
        <v>1102050</v>
      </c>
      <c r="CV1110" s="14" t="str">
        <f>INDEX($O$6:$O$36,CR1110)&amp;"-"&amp;INDEX(属性投放!$AB$7:$AB$36,CX1110)&amp;"-魂火-"&amp;CZ1110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701</v>
      </c>
      <c r="CZ1110" s="14">
        <f>INDEX(属性投放!$AM$7:$AM$58,CS1110)</f>
        <v>1</v>
      </c>
      <c r="DA1110" s="14">
        <f t="shared" si="982"/>
        <v>14</v>
      </c>
      <c r="DB1110" s="14">
        <f>INDEX(属性投放!$AN$7:$AN$58,DA1110)</f>
        <v>55</v>
      </c>
      <c r="DC1110" s="14" t="s">
        <v>702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703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704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983"/>
        <v>22</v>
      </c>
      <c r="CS1111" s="13">
        <f t="shared" si="984"/>
        <v>15</v>
      </c>
      <c r="CT1111" s="14">
        <f t="shared" si="985"/>
        <v>2</v>
      </c>
      <c r="CU1111" s="14">
        <f t="shared" si="986"/>
        <v>1102050</v>
      </c>
      <c r="CV1111" s="14" t="str">
        <f>INDEX($O$6:$O$36,CR1111)&amp;"-"&amp;INDEX(属性投放!$AB$7:$AB$36,CX1111)&amp;"-魂火-"&amp;CZ1111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701</v>
      </c>
      <c r="CZ1111" s="14">
        <f>INDEX(属性投放!$AM$7:$AM$58,CS1111)</f>
        <v>2</v>
      </c>
      <c r="DA1111" s="14">
        <f t="shared" si="982"/>
        <v>15</v>
      </c>
      <c r="DB1111" s="14">
        <f>INDEX(属性投放!$AN$7:$AN$58,DA1111)</f>
        <v>57</v>
      </c>
      <c r="DC1111" s="14" t="s">
        <v>702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703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704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983"/>
        <v>22</v>
      </c>
      <c r="CS1112" s="13">
        <f t="shared" si="984"/>
        <v>16</v>
      </c>
      <c r="CT1112" s="14">
        <f t="shared" si="985"/>
        <v>2</v>
      </c>
      <c r="CU1112" s="14">
        <f t="shared" si="986"/>
        <v>1102050</v>
      </c>
      <c r="CV1112" s="14" t="str">
        <f>INDEX($O$6:$O$36,CR1112)&amp;"-"&amp;INDEX(属性投放!$AB$7:$AB$36,CX1112)&amp;"-魂火-"&amp;CZ1112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701</v>
      </c>
      <c r="CZ1112" s="14">
        <f>INDEX(属性投放!$AM$7:$AM$58,CS1112)</f>
        <v>1</v>
      </c>
      <c r="DA1112" s="14">
        <f t="shared" si="982"/>
        <v>16</v>
      </c>
      <c r="DB1112" s="14">
        <f>INDEX(属性投放!$AN$7:$AN$58,DA1112)</f>
        <v>60</v>
      </c>
      <c r="DC1112" s="14" t="s">
        <v>702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703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704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983"/>
        <v>22</v>
      </c>
      <c r="CS1113" s="13">
        <f t="shared" si="984"/>
        <v>17</v>
      </c>
      <c r="CT1113" s="14">
        <f t="shared" si="985"/>
        <v>2</v>
      </c>
      <c r="CU1113" s="14">
        <f t="shared" si="986"/>
        <v>1102050</v>
      </c>
      <c r="CV1113" s="14" t="str">
        <f>INDEX($O$6:$O$36,CR1113)&amp;"-"&amp;INDEX(属性投放!$AB$7:$AB$36,CX1113)&amp;"-魂火-"&amp;CZ1113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701</v>
      </c>
      <c r="CZ1113" s="14">
        <f>INDEX(属性投放!$AM$7:$AM$58,CS1113)</f>
        <v>2</v>
      </c>
      <c r="DA1113" s="14">
        <f t="shared" si="982"/>
        <v>17</v>
      </c>
      <c r="DB1113" s="14">
        <f>INDEX(属性投放!$AN$7:$AN$58,DA1113)</f>
        <v>62</v>
      </c>
      <c r="DC1113" s="14" t="s">
        <v>702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703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704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983"/>
        <v>22</v>
      </c>
      <c r="CS1114" s="13">
        <f t="shared" si="984"/>
        <v>18</v>
      </c>
      <c r="CT1114" s="14">
        <f t="shared" si="985"/>
        <v>2</v>
      </c>
      <c r="CU1114" s="14">
        <f t="shared" si="986"/>
        <v>1102050</v>
      </c>
      <c r="CV1114" s="14" t="str">
        <f>INDEX($O$6:$O$36,CR1114)&amp;"-"&amp;INDEX(属性投放!$AB$7:$AB$36,CX1114)&amp;"-魂火-"&amp;CZ1114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701</v>
      </c>
      <c r="CZ1114" s="14">
        <f>INDEX(属性投放!$AM$7:$AM$58,CS1114)</f>
        <v>3</v>
      </c>
      <c r="DA1114" s="14">
        <f t="shared" si="982"/>
        <v>18</v>
      </c>
      <c r="DB1114" s="14">
        <f>INDEX(属性投放!$AN$7:$AN$58,DA1114)</f>
        <v>65</v>
      </c>
      <c r="DC1114" s="14" t="s">
        <v>702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703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704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983"/>
        <v>22</v>
      </c>
      <c r="CS1115" s="13">
        <f t="shared" si="984"/>
        <v>19</v>
      </c>
      <c r="CT1115" s="14">
        <f t="shared" si="985"/>
        <v>2</v>
      </c>
      <c r="CU1115" s="14">
        <f t="shared" si="986"/>
        <v>1102050</v>
      </c>
      <c r="CV1115" s="14" t="str">
        <f>INDEX($O$6:$O$36,CR1115)&amp;"-"&amp;INDEX(属性投放!$AB$7:$AB$36,CX1115)&amp;"-魂火-"&amp;CZ1115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701</v>
      </c>
      <c r="CZ1115" s="14">
        <f>INDEX(属性投放!$AM$7:$AM$58,CS1115)</f>
        <v>1</v>
      </c>
      <c r="DA1115" s="14">
        <f t="shared" si="982"/>
        <v>19</v>
      </c>
      <c r="DB1115" s="14">
        <f>INDEX(属性投放!$AN$7:$AN$58,DA1115)</f>
        <v>67</v>
      </c>
      <c r="DC1115" s="14" t="s">
        <v>702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703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704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983"/>
        <v>22</v>
      </c>
      <c r="CS1116" s="13">
        <f t="shared" si="984"/>
        <v>20</v>
      </c>
      <c r="CT1116" s="14">
        <f t="shared" si="985"/>
        <v>2</v>
      </c>
      <c r="CU1116" s="14">
        <f t="shared" si="986"/>
        <v>1102050</v>
      </c>
      <c r="CV1116" s="14" t="str">
        <f>INDEX($O$6:$O$36,CR1116)&amp;"-"&amp;INDEX(属性投放!$AB$7:$AB$36,CX1116)&amp;"-魂火-"&amp;CZ1116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701</v>
      </c>
      <c r="CZ1116" s="14">
        <f>INDEX(属性投放!$AM$7:$AM$58,CS1116)</f>
        <v>2</v>
      </c>
      <c r="DA1116" s="14">
        <f t="shared" si="982"/>
        <v>20</v>
      </c>
      <c r="DB1116" s="14">
        <f>INDEX(属性投放!$AN$7:$AN$58,DA1116)</f>
        <v>70</v>
      </c>
      <c r="DC1116" s="14" t="s">
        <v>702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703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704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983"/>
        <v>22</v>
      </c>
      <c r="CS1117" s="13">
        <f t="shared" si="984"/>
        <v>21</v>
      </c>
      <c r="CT1117" s="14">
        <f t="shared" si="985"/>
        <v>2</v>
      </c>
      <c r="CU1117" s="14">
        <f t="shared" si="986"/>
        <v>1102050</v>
      </c>
      <c r="CV1117" s="14" t="str">
        <f>INDEX($O$6:$O$36,CR1117)&amp;"-"&amp;INDEX(属性投放!$AB$7:$AB$36,CX1117)&amp;"-魂火-"&amp;CZ1117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701</v>
      </c>
      <c r="CZ1117" s="14">
        <f>INDEX(属性投放!$AM$7:$AM$58,CS1117)</f>
        <v>3</v>
      </c>
      <c r="DA1117" s="14">
        <f t="shared" si="982"/>
        <v>21</v>
      </c>
      <c r="DB1117" s="14">
        <f>INDEX(属性投放!$AN$7:$AN$58,DA1117)</f>
        <v>72</v>
      </c>
      <c r="DC1117" s="14" t="s">
        <v>702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703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704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983"/>
        <v>22</v>
      </c>
      <c r="CS1118" s="13">
        <f t="shared" si="984"/>
        <v>22</v>
      </c>
      <c r="CT1118" s="14">
        <f t="shared" si="985"/>
        <v>2</v>
      </c>
      <c r="CU1118" s="14">
        <f t="shared" si="986"/>
        <v>1102050</v>
      </c>
      <c r="CV1118" s="14" t="str">
        <f>INDEX($O$6:$O$36,CR1118)&amp;"-"&amp;INDEX(属性投放!$AB$7:$AB$36,CX1118)&amp;"-魂火-"&amp;CZ1118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701</v>
      </c>
      <c r="CZ1118" s="14">
        <f>INDEX(属性投放!$AM$7:$AM$58,CS1118)</f>
        <v>1</v>
      </c>
      <c r="DA1118" s="14">
        <f t="shared" si="982"/>
        <v>22</v>
      </c>
      <c r="DB1118" s="14">
        <f>INDEX(属性投放!$AN$7:$AN$58,DA1118)</f>
        <v>75</v>
      </c>
      <c r="DC1118" s="14" t="s">
        <v>702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703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704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983"/>
        <v>22</v>
      </c>
      <c r="CS1119" s="13">
        <f t="shared" si="984"/>
        <v>23</v>
      </c>
      <c r="CT1119" s="14">
        <f t="shared" si="985"/>
        <v>2</v>
      </c>
      <c r="CU1119" s="14">
        <f t="shared" si="986"/>
        <v>1102050</v>
      </c>
      <c r="CV1119" s="14" t="str">
        <f>INDEX($O$6:$O$36,CR1119)&amp;"-"&amp;INDEX(属性投放!$AB$7:$AB$36,CX1119)&amp;"-魂火-"&amp;CZ1119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701</v>
      </c>
      <c r="CZ1119" s="14">
        <f>INDEX(属性投放!$AM$7:$AM$58,CS1119)</f>
        <v>2</v>
      </c>
      <c r="DA1119" s="14">
        <f t="shared" si="982"/>
        <v>23</v>
      </c>
      <c r="DB1119" s="14">
        <f>INDEX(属性投放!$AN$7:$AN$58,DA1119)</f>
        <v>77</v>
      </c>
      <c r="DC1119" s="14" t="s">
        <v>702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703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704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983"/>
        <v>22</v>
      </c>
      <c r="CS1120" s="13">
        <f t="shared" si="984"/>
        <v>24</v>
      </c>
      <c r="CT1120" s="14">
        <f t="shared" si="985"/>
        <v>2</v>
      </c>
      <c r="CU1120" s="14">
        <f t="shared" si="986"/>
        <v>1102050</v>
      </c>
      <c r="CV1120" s="14" t="str">
        <f>INDEX($O$6:$O$36,CR1120)&amp;"-"&amp;INDEX(属性投放!$AB$7:$AB$36,CX1120)&amp;"-魂火-"&amp;CZ1120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701</v>
      </c>
      <c r="CZ1120" s="14">
        <f>INDEX(属性投放!$AM$7:$AM$58,CS1120)</f>
        <v>3</v>
      </c>
      <c r="DA1120" s="14">
        <f t="shared" si="982"/>
        <v>24</v>
      </c>
      <c r="DB1120" s="14">
        <f>INDEX(属性投放!$AN$7:$AN$58,DA1120)</f>
        <v>80</v>
      </c>
      <c r="DC1120" s="14" t="s">
        <v>702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703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704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983"/>
        <v>22</v>
      </c>
      <c r="CS1121" s="13">
        <f t="shared" si="984"/>
        <v>25</v>
      </c>
      <c r="CT1121" s="14">
        <f t="shared" si="985"/>
        <v>2</v>
      </c>
      <c r="CU1121" s="14">
        <f t="shared" si="986"/>
        <v>1102050</v>
      </c>
      <c r="CV1121" s="14" t="str">
        <f>INDEX($O$6:$O$36,CR1121)&amp;"-"&amp;INDEX(属性投放!$AB$7:$AB$36,CX1121)&amp;"-魂火-"&amp;CZ1121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701</v>
      </c>
      <c r="CZ1121" s="14">
        <f>INDEX(属性投放!$AM$7:$AM$58,CS1121)</f>
        <v>1</v>
      </c>
      <c r="DA1121" s="14">
        <f t="shared" si="982"/>
        <v>25</v>
      </c>
      <c r="DB1121" s="14">
        <f>INDEX(属性投放!$AN$7:$AN$58,DA1121)</f>
        <v>82</v>
      </c>
      <c r="DC1121" s="14" t="s">
        <v>702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703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704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983"/>
        <v>22</v>
      </c>
      <c r="CS1122" s="13">
        <f t="shared" si="984"/>
        <v>26</v>
      </c>
      <c r="CT1122" s="14">
        <f t="shared" si="985"/>
        <v>2</v>
      </c>
      <c r="CU1122" s="14">
        <f t="shared" si="986"/>
        <v>1102050</v>
      </c>
      <c r="CV1122" s="14" t="str">
        <f>INDEX($O$6:$O$36,CR1122)&amp;"-"&amp;INDEX(属性投放!$AB$7:$AB$36,CX1122)&amp;"-魂火-"&amp;CZ1122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701</v>
      </c>
      <c r="CZ1122" s="14">
        <f>INDEX(属性投放!$AM$7:$AM$58,CS1122)</f>
        <v>2</v>
      </c>
      <c r="DA1122" s="14">
        <f t="shared" si="982"/>
        <v>26</v>
      </c>
      <c r="DB1122" s="14">
        <f>INDEX(属性投放!$AN$7:$AN$58,DA1122)</f>
        <v>85</v>
      </c>
      <c r="DC1122" s="14" t="s">
        <v>702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703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704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983"/>
        <v>22</v>
      </c>
      <c r="CS1123" s="13">
        <f t="shared" si="984"/>
        <v>27</v>
      </c>
      <c r="CT1123" s="14">
        <f t="shared" si="985"/>
        <v>2</v>
      </c>
      <c r="CU1123" s="14">
        <f t="shared" si="986"/>
        <v>1102050</v>
      </c>
      <c r="CV1123" s="14" t="str">
        <f>INDEX($O$6:$O$36,CR1123)&amp;"-"&amp;INDEX(属性投放!$AB$7:$AB$36,CX1123)&amp;"-魂火-"&amp;CZ1123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701</v>
      </c>
      <c r="CZ1123" s="14">
        <f>INDEX(属性投放!$AM$7:$AM$58,CS1123)</f>
        <v>3</v>
      </c>
      <c r="DA1123" s="14">
        <f t="shared" si="982"/>
        <v>27</v>
      </c>
      <c r="DB1123" s="14">
        <f>INDEX(属性投放!$AN$7:$AN$58,DA1123)</f>
        <v>87</v>
      </c>
      <c r="DC1123" s="14" t="s">
        <v>702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703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704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983"/>
        <v>22</v>
      </c>
      <c r="CS1124" s="13">
        <f t="shared" si="984"/>
        <v>28</v>
      </c>
      <c r="CT1124" s="14">
        <f t="shared" si="985"/>
        <v>2</v>
      </c>
      <c r="CU1124" s="14">
        <f t="shared" si="986"/>
        <v>1102050</v>
      </c>
      <c r="CV1124" s="14" t="str">
        <f>INDEX($O$6:$O$36,CR1124)&amp;"-"&amp;INDEX(属性投放!$AB$7:$AB$36,CX1124)&amp;"-魂火-"&amp;CZ1124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701</v>
      </c>
      <c r="CZ1124" s="14">
        <f>INDEX(属性投放!$AM$7:$AM$58,CS1124)</f>
        <v>1</v>
      </c>
      <c r="DA1124" s="14">
        <f t="shared" si="982"/>
        <v>28</v>
      </c>
      <c r="DB1124" s="14">
        <f>INDEX(属性投放!$AN$7:$AN$58,DA1124)</f>
        <v>90</v>
      </c>
      <c r="DC1124" s="14" t="s">
        <v>702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703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704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983"/>
        <v>22</v>
      </c>
      <c r="CS1125" s="13">
        <f t="shared" si="984"/>
        <v>29</v>
      </c>
      <c r="CT1125" s="14">
        <f t="shared" si="985"/>
        <v>2</v>
      </c>
      <c r="CU1125" s="14">
        <f t="shared" si="986"/>
        <v>1102050</v>
      </c>
      <c r="CV1125" s="14" t="str">
        <f>INDEX($O$6:$O$36,CR1125)&amp;"-"&amp;INDEX(属性投放!$AB$7:$AB$36,CX1125)&amp;"-魂火-"&amp;CZ1125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701</v>
      </c>
      <c r="CZ1125" s="14">
        <f>INDEX(属性投放!$AM$7:$AM$58,CS1125)</f>
        <v>2</v>
      </c>
      <c r="DA1125" s="14">
        <f t="shared" si="982"/>
        <v>29</v>
      </c>
      <c r="DB1125" s="14">
        <f>INDEX(属性投放!$AN$7:$AN$58,DA1125)</f>
        <v>92</v>
      </c>
      <c r="DC1125" s="14" t="s">
        <v>702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703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704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983"/>
        <v>22</v>
      </c>
      <c r="CS1126" s="13">
        <f t="shared" si="984"/>
        <v>30</v>
      </c>
      <c r="CT1126" s="14">
        <f t="shared" si="985"/>
        <v>2</v>
      </c>
      <c r="CU1126" s="14">
        <f t="shared" si="986"/>
        <v>1102050</v>
      </c>
      <c r="CV1126" s="14" t="str">
        <f>INDEX($O$6:$O$36,CR1126)&amp;"-"&amp;INDEX(属性投放!$AB$7:$AB$36,CX1126)&amp;"-魂火-"&amp;CZ1126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701</v>
      </c>
      <c r="CZ1126" s="14">
        <f>INDEX(属性投放!$AM$7:$AM$58,CS1126)</f>
        <v>3</v>
      </c>
      <c r="DA1126" s="14">
        <f t="shared" si="982"/>
        <v>30</v>
      </c>
      <c r="DB1126" s="14">
        <f>INDEX(属性投放!$AN$7:$AN$58,DA1126)</f>
        <v>95</v>
      </c>
      <c r="DC1126" s="14" t="s">
        <v>702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703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704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983"/>
        <v>22</v>
      </c>
      <c r="CS1127" s="13">
        <f t="shared" si="984"/>
        <v>31</v>
      </c>
      <c r="CT1127" s="14">
        <f t="shared" si="985"/>
        <v>2</v>
      </c>
      <c r="CU1127" s="14">
        <f t="shared" si="986"/>
        <v>1102050</v>
      </c>
      <c r="CV1127" s="14" t="str">
        <f>INDEX($O$6:$O$36,CR1127)&amp;"-"&amp;INDEX(属性投放!$AB$7:$AB$36,CX1127)&amp;"-魂火-"&amp;CZ1127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701</v>
      </c>
      <c r="CZ1127" s="14">
        <f>INDEX(属性投放!$AM$7:$AM$58,CS1127)</f>
        <v>1</v>
      </c>
      <c r="DA1127" s="14">
        <f t="shared" si="982"/>
        <v>31</v>
      </c>
      <c r="DB1127" s="14">
        <f>INDEX(属性投放!$AN$7:$AN$58,DA1127)</f>
        <v>97</v>
      </c>
      <c r="DC1127" s="14" t="s">
        <v>702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703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704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983"/>
        <v>22</v>
      </c>
      <c r="CS1128" s="13">
        <f t="shared" si="984"/>
        <v>32</v>
      </c>
      <c r="CT1128" s="14">
        <f t="shared" si="985"/>
        <v>2</v>
      </c>
      <c r="CU1128" s="14">
        <f t="shared" si="986"/>
        <v>1102050</v>
      </c>
      <c r="CV1128" s="14" t="str">
        <f>INDEX($O$6:$O$36,CR1128)&amp;"-"&amp;INDEX(属性投放!$AB$7:$AB$36,CX1128)&amp;"-魂火-"&amp;CZ1128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701</v>
      </c>
      <c r="CZ1128" s="14">
        <f>INDEX(属性投放!$AM$7:$AM$58,CS1128)</f>
        <v>2</v>
      </c>
      <c r="DA1128" s="14">
        <f t="shared" si="982"/>
        <v>32</v>
      </c>
      <c r="DB1128" s="14">
        <f>INDEX(属性投放!$AN$7:$AN$58,DA1128)</f>
        <v>100</v>
      </c>
      <c r="DC1128" s="14" t="s">
        <v>702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703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704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983"/>
        <v>22</v>
      </c>
      <c r="CS1129" s="13">
        <f t="shared" si="984"/>
        <v>33</v>
      </c>
      <c r="CT1129" s="14">
        <f t="shared" si="985"/>
        <v>2</v>
      </c>
      <c r="CU1129" s="14">
        <f t="shared" si="986"/>
        <v>1102050</v>
      </c>
      <c r="CV1129" s="14" t="str">
        <f>INDEX($O$6:$O$36,CR1129)&amp;"-"&amp;INDEX(属性投放!$AB$7:$AB$36,CX1129)&amp;"-魂火-"&amp;CZ1129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701</v>
      </c>
      <c r="CZ1129" s="14">
        <f>INDEX(属性投放!$AM$7:$AM$58,CS1129)</f>
        <v>3</v>
      </c>
      <c r="DA1129" s="14">
        <f t="shared" si="982"/>
        <v>33</v>
      </c>
      <c r="DB1129" s="14">
        <f>INDEX(属性投放!$AN$7:$AN$58,DA1129)</f>
        <v>102</v>
      </c>
      <c r="DC1129" s="14" t="s">
        <v>702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703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704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983"/>
        <v>22</v>
      </c>
      <c r="CS1130" s="13">
        <f t="shared" si="984"/>
        <v>34</v>
      </c>
      <c r="CT1130" s="14">
        <f t="shared" si="985"/>
        <v>2</v>
      </c>
      <c r="CU1130" s="14">
        <f t="shared" si="986"/>
        <v>1102050</v>
      </c>
      <c r="CV1130" s="14" t="str">
        <f>INDEX($O$6:$O$36,CR1130)&amp;"-"&amp;INDEX(属性投放!$AB$7:$AB$36,CX1130)&amp;"-魂火-"&amp;CZ1130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701</v>
      </c>
      <c r="CZ1130" s="14">
        <f>INDEX(属性投放!$AM$7:$AM$58,CS1130)</f>
        <v>1</v>
      </c>
      <c r="DA1130" s="14">
        <f t="shared" si="982"/>
        <v>34</v>
      </c>
      <c r="DB1130" s="14">
        <f>INDEX(属性投放!$AN$7:$AN$58,DA1130)</f>
        <v>105</v>
      </c>
      <c r="DC1130" s="14" t="s">
        <v>702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703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704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983"/>
        <v>22</v>
      </c>
      <c r="CS1131" s="13">
        <f t="shared" si="984"/>
        <v>35</v>
      </c>
      <c r="CT1131" s="14">
        <f t="shared" si="985"/>
        <v>2</v>
      </c>
      <c r="CU1131" s="14">
        <f t="shared" si="986"/>
        <v>1102050</v>
      </c>
      <c r="CV1131" s="14" t="str">
        <f>INDEX($O$6:$O$36,CR1131)&amp;"-"&amp;INDEX(属性投放!$AB$7:$AB$36,CX1131)&amp;"-魂火-"&amp;CZ1131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701</v>
      </c>
      <c r="CZ1131" s="14">
        <f>INDEX(属性投放!$AM$7:$AM$58,CS1131)</f>
        <v>2</v>
      </c>
      <c r="DA1131" s="14">
        <f t="shared" si="982"/>
        <v>35</v>
      </c>
      <c r="DB1131" s="14">
        <f>INDEX(属性投放!$AN$7:$AN$58,DA1131)</f>
        <v>107</v>
      </c>
      <c r="DC1131" s="14" t="s">
        <v>702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703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704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983"/>
        <v>22</v>
      </c>
      <c r="CS1132" s="13">
        <f t="shared" si="984"/>
        <v>36</v>
      </c>
      <c r="CT1132" s="14">
        <f t="shared" si="985"/>
        <v>2</v>
      </c>
      <c r="CU1132" s="14">
        <f t="shared" si="986"/>
        <v>1102050</v>
      </c>
      <c r="CV1132" s="14" t="str">
        <f>INDEX($O$6:$O$36,CR1132)&amp;"-"&amp;INDEX(属性投放!$AB$7:$AB$36,CX1132)&amp;"-魂火-"&amp;CZ1132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701</v>
      </c>
      <c r="CZ1132" s="14">
        <f>INDEX(属性投放!$AM$7:$AM$58,CS1132)</f>
        <v>3</v>
      </c>
      <c r="DA1132" s="14">
        <f t="shared" si="982"/>
        <v>36</v>
      </c>
      <c r="DB1132" s="14">
        <f>INDEX(属性投放!$AN$7:$AN$58,DA1132)</f>
        <v>110</v>
      </c>
      <c r="DC1132" s="14" t="s">
        <v>702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703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704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983"/>
        <v>22</v>
      </c>
      <c r="CS1133" s="13">
        <f t="shared" si="984"/>
        <v>37</v>
      </c>
      <c r="CT1133" s="14">
        <f t="shared" si="985"/>
        <v>2</v>
      </c>
      <c r="CU1133" s="14">
        <f t="shared" si="986"/>
        <v>1102050</v>
      </c>
      <c r="CV1133" s="14" t="str">
        <f>INDEX($O$6:$O$36,CR1133)&amp;"-"&amp;INDEX(属性投放!$AB$7:$AB$36,CX1133)&amp;"-魂火-"&amp;CZ1133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701</v>
      </c>
      <c r="CZ1133" s="14">
        <f>INDEX(属性投放!$AM$7:$AM$58,CS1133)</f>
        <v>1</v>
      </c>
      <c r="DA1133" s="14">
        <f t="shared" si="982"/>
        <v>37</v>
      </c>
      <c r="DB1133" s="14">
        <f>INDEX(属性投放!$AN$7:$AN$58,DA1133)</f>
        <v>112</v>
      </c>
      <c r="DC1133" s="14" t="s">
        <v>702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703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704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983"/>
        <v>22</v>
      </c>
      <c r="CS1134" s="13">
        <f t="shared" si="984"/>
        <v>38</v>
      </c>
      <c r="CT1134" s="14">
        <f t="shared" si="985"/>
        <v>2</v>
      </c>
      <c r="CU1134" s="14">
        <f t="shared" si="986"/>
        <v>1102050</v>
      </c>
      <c r="CV1134" s="14" t="str">
        <f>INDEX($O$6:$O$36,CR1134)&amp;"-"&amp;INDEX(属性投放!$AB$7:$AB$36,CX1134)&amp;"-魂火-"&amp;CZ1134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701</v>
      </c>
      <c r="CZ1134" s="14">
        <f>INDEX(属性投放!$AM$7:$AM$58,CS1134)</f>
        <v>2</v>
      </c>
      <c r="DA1134" s="14">
        <f t="shared" si="982"/>
        <v>38</v>
      </c>
      <c r="DB1134" s="14">
        <f>INDEX(属性投放!$AN$7:$AN$58,DA1134)</f>
        <v>115</v>
      </c>
      <c r="DC1134" s="14" t="s">
        <v>702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703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704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983"/>
        <v>22</v>
      </c>
      <c r="CS1135" s="13">
        <f t="shared" si="984"/>
        <v>39</v>
      </c>
      <c r="CT1135" s="14">
        <f t="shared" si="985"/>
        <v>2</v>
      </c>
      <c r="CU1135" s="14">
        <f t="shared" si="986"/>
        <v>1102050</v>
      </c>
      <c r="CV1135" s="14" t="str">
        <f>INDEX($O$6:$O$36,CR1135)&amp;"-"&amp;INDEX(属性投放!$AB$7:$AB$36,CX1135)&amp;"-魂火-"&amp;CZ1135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701</v>
      </c>
      <c r="CZ1135" s="14">
        <f>INDEX(属性投放!$AM$7:$AM$58,CS1135)</f>
        <v>3</v>
      </c>
      <c r="DA1135" s="14">
        <f t="shared" si="982"/>
        <v>39</v>
      </c>
      <c r="DB1135" s="14">
        <f>INDEX(属性投放!$AN$7:$AN$58,DA1135)</f>
        <v>117</v>
      </c>
      <c r="DC1135" s="14" t="s">
        <v>702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703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704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983"/>
        <v>22</v>
      </c>
      <c r="CS1136" s="13">
        <f t="shared" si="984"/>
        <v>40</v>
      </c>
      <c r="CT1136" s="14">
        <f t="shared" si="985"/>
        <v>2</v>
      </c>
      <c r="CU1136" s="14">
        <f t="shared" si="986"/>
        <v>1102050</v>
      </c>
      <c r="CV1136" s="14" t="str">
        <f>INDEX($O$6:$O$36,CR1136)&amp;"-"&amp;INDEX(属性投放!$AB$7:$AB$36,CX1136)&amp;"-魂火-"&amp;CZ1136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701</v>
      </c>
      <c r="CZ1136" s="14">
        <f>INDEX(属性投放!$AM$7:$AM$58,CS1136)</f>
        <v>1</v>
      </c>
      <c r="DA1136" s="14">
        <f t="shared" si="982"/>
        <v>40</v>
      </c>
      <c r="DB1136" s="14">
        <f>INDEX(属性投放!$AN$7:$AN$58,DA1136)</f>
        <v>120</v>
      </c>
      <c r="DC1136" s="14" t="s">
        <v>702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703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704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983"/>
        <v>22</v>
      </c>
      <c r="CS1137" s="13">
        <f t="shared" si="984"/>
        <v>41</v>
      </c>
      <c r="CT1137" s="14">
        <f t="shared" si="985"/>
        <v>2</v>
      </c>
      <c r="CU1137" s="14">
        <f t="shared" si="986"/>
        <v>1102050</v>
      </c>
      <c r="CV1137" s="14" t="str">
        <f>INDEX($O$6:$O$36,CR1137)&amp;"-"&amp;INDEX(属性投放!$AB$7:$AB$36,CX1137)&amp;"-魂火-"&amp;CZ1137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701</v>
      </c>
      <c r="CZ1137" s="14">
        <f>INDEX(属性投放!$AM$7:$AM$58,CS1137)</f>
        <v>2</v>
      </c>
      <c r="DA1137" s="14">
        <f t="shared" si="982"/>
        <v>41</v>
      </c>
      <c r="DB1137" s="14">
        <f>INDEX(属性投放!$AN$7:$AN$58,DA1137)</f>
        <v>122</v>
      </c>
      <c r="DC1137" s="14" t="s">
        <v>702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703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704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983"/>
        <v>22</v>
      </c>
      <c r="CS1138" s="13">
        <f t="shared" si="984"/>
        <v>42</v>
      </c>
      <c r="CT1138" s="14">
        <f t="shared" si="985"/>
        <v>2</v>
      </c>
      <c r="CU1138" s="14">
        <f t="shared" si="986"/>
        <v>1102050</v>
      </c>
      <c r="CV1138" s="14" t="str">
        <f>INDEX($O$6:$O$36,CR1138)&amp;"-"&amp;INDEX(属性投放!$AB$7:$AB$36,CX1138)&amp;"-魂火-"&amp;CZ1138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701</v>
      </c>
      <c r="CZ1138" s="14">
        <f>INDEX(属性投放!$AM$7:$AM$58,CS1138)</f>
        <v>3</v>
      </c>
      <c r="DA1138" s="14">
        <f t="shared" si="982"/>
        <v>42</v>
      </c>
      <c r="DB1138" s="14">
        <f>INDEX(属性投放!$AN$7:$AN$58,DA1138)</f>
        <v>125</v>
      </c>
      <c r="DC1138" s="14" t="s">
        <v>702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703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704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983"/>
        <v>22</v>
      </c>
      <c r="CS1139" s="13">
        <f t="shared" si="984"/>
        <v>43</v>
      </c>
      <c r="CT1139" s="14">
        <f t="shared" si="985"/>
        <v>2</v>
      </c>
      <c r="CU1139" s="14">
        <f t="shared" si="986"/>
        <v>1102050</v>
      </c>
      <c r="CV1139" s="14" t="str">
        <f>INDEX($O$6:$O$36,CR1139)&amp;"-"&amp;INDEX(属性投放!$AB$7:$AB$36,CX1139)&amp;"-魂火-"&amp;CZ1139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701</v>
      </c>
      <c r="CZ1139" s="14">
        <f>INDEX(属性投放!$AM$7:$AM$58,CS1139)</f>
        <v>1</v>
      </c>
      <c r="DA1139" s="14">
        <f t="shared" si="982"/>
        <v>43</v>
      </c>
      <c r="DB1139" s="14">
        <f>INDEX(属性投放!$AN$7:$AN$58,DA1139)</f>
        <v>127</v>
      </c>
      <c r="DC1139" s="14" t="s">
        <v>702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703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704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983"/>
        <v>22</v>
      </c>
      <c r="CS1140" s="13">
        <f t="shared" si="984"/>
        <v>44</v>
      </c>
      <c r="CT1140" s="14">
        <f t="shared" si="985"/>
        <v>2</v>
      </c>
      <c r="CU1140" s="14">
        <f t="shared" si="986"/>
        <v>1102050</v>
      </c>
      <c r="CV1140" s="14" t="str">
        <f>INDEX($O$6:$O$36,CR1140)&amp;"-"&amp;INDEX(属性投放!$AB$7:$AB$36,CX1140)&amp;"-魂火-"&amp;CZ1140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701</v>
      </c>
      <c r="CZ1140" s="14">
        <f>INDEX(属性投放!$AM$7:$AM$58,CS1140)</f>
        <v>2</v>
      </c>
      <c r="DA1140" s="14">
        <f t="shared" si="982"/>
        <v>44</v>
      </c>
      <c r="DB1140" s="14">
        <f>INDEX(属性投放!$AN$7:$AN$58,DA1140)</f>
        <v>130</v>
      </c>
      <c r="DC1140" s="14" t="s">
        <v>702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703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704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983"/>
        <v>22</v>
      </c>
      <c r="CS1141" s="13">
        <f t="shared" si="984"/>
        <v>45</v>
      </c>
      <c r="CT1141" s="14">
        <f t="shared" si="985"/>
        <v>2</v>
      </c>
      <c r="CU1141" s="14">
        <f t="shared" si="986"/>
        <v>1102050</v>
      </c>
      <c r="CV1141" s="14" t="str">
        <f>INDEX($O$6:$O$36,CR1141)&amp;"-"&amp;INDEX(属性投放!$AB$7:$AB$36,CX1141)&amp;"-魂火-"&amp;CZ1141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701</v>
      </c>
      <c r="CZ1141" s="14">
        <f>INDEX(属性投放!$AM$7:$AM$58,CS1141)</f>
        <v>3</v>
      </c>
      <c r="DA1141" s="14">
        <f t="shared" si="982"/>
        <v>45</v>
      </c>
      <c r="DB1141" s="14">
        <f>INDEX(属性投放!$AN$7:$AN$58,DA1141)</f>
        <v>132</v>
      </c>
      <c r="DC1141" s="14" t="s">
        <v>702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703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704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983"/>
        <v>22</v>
      </c>
      <c r="CS1142" s="13">
        <f t="shared" si="984"/>
        <v>46</v>
      </c>
      <c r="CT1142" s="14">
        <f t="shared" si="985"/>
        <v>2</v>
      </c>
      <c r="CU1142" s="14">
        <f t="shared" si="986"/>
        <v>1102050</v>
      </c>
      <c r="CV1142" s="14" t="str">
        <f>INDEX($O$6:$O$36,CR1142)&amp;"-"&amp;INDEX(属性投放!$AB$7:$AB$36,CX1142)&amp;"-魂火-"&amp;CZ1142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701</v>
      </c>
      <c r="CZ1142" s="14">
        <f>INDEX(属性投放!$AM$7:$AM$58,CS1142)</f>
        <v>1</v>
      </c>
      <c r="DA1142" s="14">
        <f t="shared" si="982"/>
        <v>46</v>
      </c>
      <c r="DB1142" s="14">
        <f>INDEX(属性投放!$AN$7:$AN$58,DA1142)</f>
        <v>135</v>
      </c>
      <c r="DC1142" s="14" t="s">
        <v>702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703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704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983"/>
        <v>22</v>
      </c>
      <c r="CS1143" s="13">
        <f t="shared" si="984"/>
        <v>47</v>
      </c>
      <c r="CT1143" s="14">
        <f t="shared" si="985"/>
        <v>2</v>
      </c>
      <c r="CU1143" s="14">
        <f t="shared" si="986"/>
        <v>1102050</v>
      </c>
      <c r="CV1143" s="14" t="str">
        <f>INDEX($O$6:$O$36,CR1143)&amp;"-"&amp;INDEX(属性投放!$AB$7:$AB$36,CX1143)&amp;"-魂火-"&amp;CZ1143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701</v>
      </c>
      <c r="CZ1143" s="14">
        <f>INDEX(属性投放!$AM$7:$AM$58,CS1143)</f>
        <v>2</v>
      </c>
      <c r="DA1143" s="14">
        <f t="shared" si="982"/>
        <v>47</v>
      </c>
      <c r="DB1143" s="14">
        <f>INDEX(属性投放!$AN$7:$AN$58,DA1143)</f>
        <v>137</v>
      </c>
      <c r="DC1143" s="14" t="s">
        <v>702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703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704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983"/>
        <v>22</v>
      </c>
      <c r="CS1144" s="13">
        <f t="shared" si="984"/>
        <v>48</v>
      </c>
      <c r="CT1144" s="14">
        <f t="shared" si="985"/>
        <v>2</v>
      </c>
      <c r="CU1144" s="14">
        <f t="shared" si="986"/>
        <v>1102050</v>
      </c>
      <c r="CV1144" s="14" t="str">
        <f>INDEX($O$6:$O$36,CR1144)&amp;"-"&amp;INDEX(属性投放!$AB$7:$AB$36,CX1144)&amp;"-魂火-"&amp;CZ1144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701</v>
      </c>
      <c r="CZ1144" s="14">
        <f>INDEX(属性投放!$AM$7:$AM$58,CS1144)</f>
        <v>3</v>
      </c>
      <c r="DA1144" s="14">
        <f t="shared" si="982"/>
        <v>48</v>
      </c>
      <c r="DB1144" s="14">
        <f>INDEX(属性投放!$AN$7:$AN$58,DA1144)</f>
        <v>140</v>
      </c>
      <c r="DC1144" s="14" t="s">
        <v>702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703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704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983"/>
        <v>22</v>
      </c>
      <c r="CS1145" s="13">
        <f t="shared" si="984"/>
        <v>49</v>
      </c>
      <c r="CT1145" s="14">
        <f t="shared" si="985"/>
        <v>2</v>
      </c>
      <c r="CU1145" s="14">
        <f t="shared" si="986"/>
        <v>1102050</v>
      </c>
      <c r="CV1145" s="14" t="str">
        <f>INDEX($O$6:$O$36,CR1145)&amp;"-"&amp;INDEX(属性投放!$AB$7:$AB$36,CX1145)&amp;"-魂火-"&amp;CZ1145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701</v>
      </c>
      <c r="CZ1145" s="14">
        <f>INDEX(属性投放!$AM$7:$AM$58,CS1145)</f>
        <v>1</v>
      </c>
      <c r="DA1145" s="14">
        <f t="shared" si="982"/>
        <v>49</v>
      </c>
      <c r="DB1145" s="14">
        <f>INDEX(属性投放!$AN$7:$AN$58,DA1145)</f>
        <v>142</v>
      </c>
      <c r="DC1145" s="14" t="s">
        <v>702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703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704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983"/>
        <v>22</v>
      </c>
      <c r="CS1146" s="13">
        <f t="shared" si="984"/>
        <v>50</v>
      </c>
      <c r="CT1146" s="14">
        <f t="shared" si="985"/>
        <v>2</v>
      </c>
      <c r="CU1146" s="14">
        <f t="shared" si="986"/>
        <v>1102050</v>
      </c>
      <c r="CV1146" s="14" t="str">
        <f>INDEX($O$6:$O$36,CR1146)&amp;"-"&amp;INDEX(属性投放!$AB$7:$AB$36,CX1146)&amp;"-魂火-"&amp;CZ1146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701</v>
      </c>
      <c r="CZ1146" s="14">
        <f>INDEX(属性投放!$AM$7:$AM$58,CS1146)</f>
        <v>2</v>
      </c>
      <c r="DA1146" s="14">
        <f t="shared" si="982"/>
        <v>50</v>
      </c>
      <c r="DB1146" s="14">
        <f>INDEX(属性投放!$AN$7:$AN$58,DA1146)</f>
        <v>145</v>
      </c>
      <c r="DC1146" s="14" t="s">
        <v>702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703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704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983"/>
        <v>22</v>
      </c>
      <c r="CS1147" s="13">
        <f t="shared" si="984"/>
        <v>51</v>
      </c>
      <c r="CT1147" s="14">
        <f t="shared" si="985"/>
        <v>2</v>
      </c>
      <c r="CU1147" s="14">
        <f t="shared" si="986"/>
        <v>1102050</v>
      </c>
      <c r="CV1147" s="14" t="str">
        <f>INDEX($O$6:$O$36,CR1147)&amp;"-"&amp;INDEX(属性投放!$AB$7:$AB$36,CX1147)&amp;"-魂火-"&amp;CZ1147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701</v>
      </c>
      <c r="CZ1147" s="14">
        <f>INDEX(属性投放!$AM$7:$AM$58,CS1147)</f>
        <v>3</v>
      </c>
      <c r="DA1147" s="14">
        <f t="shared" si="982"/>
        <v>51</v>
      </c>
      <c r="DB1147" s="14">
        <f>INDEX(属性投放!$AN$7:$AN$58,DA1147)</f>
        <v>147</v>
      </c>
      <c r="DC1147" s="14" t="s">
        <v>702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703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704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983"/>
        <v>22</v>
      </c>
      <c r="CS1148" s="13">
        <f t="shared" si="984"/>
        <v>52</v>
      </c>
      <c r="CT1148" s="14">
        <f t="shared" si="985"/>
        <v>2</v>
      </c>
      <c r="CU1148" s="14">
        <f t="shared" si="986"/>
        <v>1102050</v>
      </c>
      <c r="CV1148" s="14" t="str">
        <f>INDEX($O$6:$O$36,CR1148)&amp;"-"&amp;INDEX(属性投放!$AB$7:$AB$36,CX1148)&amp;"-魂火-"&amp;CZ1148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701</v>
      </c>
      <c r="CZ1148" s="14">
        <f>INDEX(属性投放!$AM$7:$AM$58,CS1148)</f>
        <v>4</v>
      </c>
      <c r="DA1148" s="14">
        <f t="shared" si="982"/>
        <v>52</v>
      </c>
      <c r="DB1148" s="14">
        <f>INDEX(属性投放!$AN$7:$AN$58,DA1148)</f>
        <v>150</v>
      </c>
      <c r="DC1148" s="14" t="s">
        <v>702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703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704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ht="16.5" x14ac:dyDescent="0.2">
      <c r="CQ1149" s="13">
        <v>1145</v>
      </c>
      <c r="CR1149" s="13">
        <f t="shared" si="983"/>
        <v>23</v>
      </c>
      <c r="CS1149" s="13">
        <f t="shared" si="984"/>
        <v>1</v>
      </c>
      <c r="CT1149" s="14">
        <f t="shared" si="985"/>
        <v>2</v>
      </c>
      <c r="CU1149" s="14">
        <f t="shared" si="986"/>
        <v>1102023</v>
      </c>
      <c r="CV1149" s="14" t="str">
        <f>INDEX($O$6:$O$36,CR1149)&amp;"-"&amp;INDEX(属性投放!$AB$7:$AB$36,CX1149)&amp;"-魂火-"&amp;CZ1149</f>
        <v>异邦刀客-等活-魂火-1</v>
      </c>
      <c r="CW1149" s="25" t="s">
        <v>162</v>
      </c>
      <c r="CX1149" s="14">
        <f>INDEX(属性投放!$AL$7:$AL$58,CS1149)</f>
        <v>1</v>
      </c>
      <c r="CY1149" s="14" t="s">
        <v>701</v>
      </c>
      <c r="CZ1149" s="14">
        <f>INDEX(属性投放!$AM$7:$AM$58,CS1149)</f>
        <v>1</v>
      </c>
      <c r="DA1149" s="14">
        <f t="shared" ref="DA1149:DA1164" si="987">CS1149</f>
        <v>1</v>
      </c>
      <c r="DB1149" s="14">
        <f>INDEX(属性投放!$AN$7:$AN$58,DA1149)</f>
        <v>5</v>
      </c>
      <c r="DC1149" s="14" t="s">
        <v>335</v>
      </c>
      <c r="DD1149" s="14">
        <f>INDEX(属性投放!$BJ$6:$BJ$85,(CT1149-2)*20+CX1149)</f>
        <v>15</v>
      </c>
      <c r="DE1149" s="14">
        <f>SUMIFS(DD$5:DD1149,$CR$5:$CR1149,"="&amp;$CR1149)</f>
        <v>15</v>
      </c>
      <c r="DF1149" s="14" t="s">
        <v>218</v>
      </c>
      <c r="DG1149" s="14">
        <f>INDEX(属性投放!$BK$6:$BK$85,(CT1149-2)*20+CX1149)</f>
        <v>8</v>
      </c>
      <c r="DH1149" s="14">
        <f>SUMIFS(DG$5:DG1149,$CR$5:$CR1149,"="&amp;$CR1149)</f>
        <v>8</v>
      </c>
      <c r="DI1149" s="14" t="s">
        <v>25</v>
      </c>
      <c r="DJ1149" s="14">
        <f>INDEX(属性投放!$BL$6:$BL$85,(CT1149-2)*20+CX1149)</f>
        <v>150</v>
      </c>
      <c r="DK1149" s="14">
        <f>SUMIFS(DJ$5:DJ1149,$CR$5:$CR1149,"="&amp;$CR1149)</f>
        <v>150</v>
      </c>
    </row>
    <row r="1150" spans="95:115" ht="16.5" x14ac:dyDescent="0.2">
      <c r="CQ1150" s="13">
        <v>1146</v>
      </c>
      <c r="CR1150" s="13">
        <f t="shared" si="983"/>
        <v>23</v>
      </c>
      <c r="CS1150" s="13">
        <f t="shared" si="984"/>
        <v>2</v>
      </c>
      <c r="CT1150" s="14">
        <f t="shared" si="985"/>
        <v>2</v>
      </c>
      <c r="CU1150" s="14">
        <f t="shared" si="986"/>
        <v>1102023</v>
      </c>
      <c r="CV1150" s="14" t="str">
        <f>INDEX($O$6:$O$36,CR1150)&amp;"-"&amp;INDEX(属性投放!$AB$7:$AB$36,CX1150)&amp;"-魂火-"&amp;CZ1150</f>
        <v>异邦刀客-黑绳-魂火-1</v>
      </c>
      <c r="CW1150" s="25" t="s">
        <v>162</v>
      </c>
      <c r="CX1150" s="14">
        <f>INDEX(属性投放!$AL$7:$AL$58,CS1150)</f>
        <v>2</v>
      </c>
      <c r="CY1150" s="14" t="s">
        <v>701</v>
      </c>
      <c r="CZ1150" s="14">
        <f>INDEX(属性投放!$AM$7:$AM$58,CS1150)</f>
        <v>1</v>
      </c>
      <c r="DA1150" s="14">
        <f t="shared" si="987"/>
        <v>2</v>
      </c>
      <c r="DB1150" s="14">
        <f>INDEX(属性投放!$AN$7:$AN$58,DA1150)</f>
        <v>10</v>
      </c>
      <c r="DC1150" s="14" t="s">
        <v>335</v>
      </c>
      <c r="DD1150" s="14">
        <f>INDEX(属性投放!$BJ$6:$BJ$85,(CT1150-2)*20+CX1150)</f>
        <v>20</v>
      </c>
      <c r="DE1150" s="14">
        <f>SUMIFS(DD$5:DD1150,$CR$5:$CR1150,"="&amp;$CR1150)</f>
        <v>35</v>
      </c>
      <c r="DF1150" s="14" t="s">
        <v>218</v>
      </c>
      <c r="DG1150" s="14">
        <f>INDEX(属性投放!$BK$6:$BK$85,(CT1150-2)*20+CX1150)</f>
        <v>10</v>
      </c>
      <c r="DH1150" s="14">
        <f>SUMIFS(DG$5:DG1150,$CR$5:$CR1150,"="&amp;$CR1150)</f>
        <v>18</v>
      </c>
      <c r="DI1150" s="14" t="s">
        <v>25</v>
      </c>
      <c r="DJ1150" s="14">
        <f>INDEX(属性投放!$BL$6:$BL$85,(CT1150-2)*20+CX1150)</f>
        <v>200</v>
      </c>
      <c r="DK1150" s="14">
        <f>SUMIFS(DJ$5:DJ1150,$CR$5:$CR1150,"="&amp;$CR1150)</f>
        <v>350</v>
      </c>
    </row>
    <row r="1151" spans="95:115" ht="16.5" x14ac:dyDescent="0.2">
      <c r="CQ1151" s="13">
        <v>1147</v>
      </c>
      <c r="CR1151" s="13">
        <f t="shared" si="983"/>
        <v>23</v>
      </c>
      <c r="CS1151" s="13">
        <f t="shared" si="984"/>
        <v>3</v>
      </c>
      <c r="CT1151" s="14">
        <f t="shared" si="985"/>
        <v>2</v>
      </c>
      <c r="CU1151" s="14">
        <f t="shared" si="986"/>
        <v>1102023</v>
      </c>
      <c r="CV1151" s="14" t="str">
        <f>INDEX($O$6:$O$36,CR1151)&amp;"-"&amp;INDEX(属性投放!$AB$7:$AB$36,CX1151)&amp;"-魂火-"&amp;CZ1151</f>
        <v>异邦刀客-黑绳-魂火-2</v>
      </c>
      <c r="CW1151" s="25" t="s">
        <v>162</v>
      </c>
      <c r="CX1151" s="14">
        <f>INDEX(属性投放!$AL$7:$AL$58,CS1151)</f>
        <v>2</v>
      </c>
      <c r="CY1151" s="14" t="s">
        <v>701</v>
      </c>
      <c r="CZ1151" s="14">
        <f>INDEX(属性投放!$AM$7:$AM$58,CS1151)</f>
        <v>2</v>
      </c>
      <c r="DA1151" s="14">
        <f t="shared" si="987"/>
        <v>3</v>
      </c>
      <c r="DB1151" s="14">
        <f>INDEX(属性投放!$AN$7:$AN$58,DA1151)</f>
        <v>15</v>
      </c>
      <c r="DC1151" s="14" t="s">
        <v>335</v>
      </c>
      <c r="DD1151" s="14">
        <f>INDEX(属性投放!$BJ$6:$BJ$85,(CT1151-2)*20+CX1151)</f>
        <v>20</v>
      </c>
      <c r="DE1151" s="14">
        <f>SUMIFS(DD$5:DD1151,$CR$5:$CR1151,"="&amp;$CR1151)</f>
        <v>55</v>
      </c>
      <c r="DF1151" s="14" t="s">
        <v>218</v>
      </c>
      <c r="DG1151" s="14">
        <f>INDEX(属性投放!$BK$6:$BK$85,(CT1151-2)*20+CX1151)</f>
        <v>10</v>
      </c>
      <c r="DH1151" s="14">
        <f>SUMIFS(DG$5:DG1151,$CR$5:$CR1151,"="&amp;$CR1151)</f>
        <v>28</v>
      </c>
      <c r="DI1151" s="14" t="s">
        <v>25</v>
      </c>
      <c r="DJ1151" s="14">
        <f>INDEX(属性投放!$BL$6:$BL$85,(CT1151-2)*20+CX1151)</f>
        <v>200</v>
      </c>
      <c r="DK1151" s="14">
        <f>SUMIFS(DJ$5:DJ1151,$CR$5:$CR1151,"="&amp;$CR1151)</f>
        <v>550</v>
      </c>
    </row>
    <row r="1152" spans="95:115" ht="16.5" x14ac:dyDescent="0.2">
      <c r="CQ1152" s="13">
        <v>1148</v>
      </c>
      <c r="CR1152" s="13">
        <f t="shared" si="983"/>
        <v>23</v>
      </c>
      <c r="CS1152" s="13">
        <f t="shared" si="984"/>
        <v>4</v>
      </c>
      <c r="CT1152" s="14">
        <f t="shared" si="985"/>
        <v>2</v>
      </c>
      <c r="CU1152" s="14">
        <f t="shared" si="986"/>
        <v>1102023</v>
      </c>
      <c r="CV1152" s="14" t="str">
        <f>INDEX($O$6:$O$36,CR1152)&amp;"-"&amp;INDEX(属性投放!$AB$7:$AB$36,CX1152)&amp;"-魂火-"&amp;CZ1152</f>
        <v>异邦刀客-黑绳+1-魂火-1</v>
      </c>
      <c r="CW1152" s="25" t="s">
        <v>162</v>
      </c>
      <c r="CX1152" s="14">
        <f>INDEX(属性投放!$AL$7:$AL$58,CS1152)</f>
        <v>3</v>
      </c>
      <c r="CY1152" s="14" t="s">
        <v>701</v>
      </c>
      <c r="CZ1152" s="14">
        <f>INDEX(属性投放!$AM$7:$AM$58,CS1152)</f>
        <v>1</v>
      </c>
      <c r="DA1152" s="14">
        <f t="shared" si="987"/>
        <v>4</v>
      </c>
      <c r="DB1152" s="14">
        <f>INDEX(属性投放!$AN$7:$AN$58,DA1152)</f>
        <v>20</v>
      </c>
      <c r="DC1152" s="14" t="s">
        <v>335</v>
      </c>
      <c r="DD1152" s="14">
        <f>INDEX(属性投放!$BJ$6:$BJ$85,(CT1152-2)*20+CX1152)</f>
        <v>25</v>
      </c>
      <c r="DE1152" s="14">
        <f>SUMIFS(DD$5:DD1152,$CR$5:$CR1152,"="&amp;$CR1152)</f>
        <v>80</v>
      </c>
      <c r="DF1152" s="14" t="s">
        <v>218</v>
      </c>
      <c r="DG1152" s="14">
        <f>INDEX(属性投放!$BK$6:$BK$85,(CT1152-2)*20+CX1152)</f>
        <v>13</v>
      </c>
      <c r="DH1152" s="14">
        <f>SUMIFS(DG$5:DG1152,$CR$5:$CR1152,"="&amp;$CR1152)</f>
        <v>41</v>
      </c>
      <c r="DI1152" s="14" t="s">
        <v>25</v>
      </c>
      <c r="DJ1152" s="14">
        <f>INDEX(属性投放!$BL$6:$BL$85,(CT1152-2)*20+CX1152)</f>
        <v>250</v>
      </c>
      <c r="DK1152" s="14">
        <f>SUMIFS(DJ$5:DJ1152,$CR$5:$CR1152,"="&amp;$CR1152)</f>
        <v>800</v>
      </c>
    </row>
    <row r="1153" spans="95:115" ht="16.5" x14ac:dyDescent="0.2">
      <c r="CQ1153" s="13">
        <v>1149</v>
      </c>
      <c r="CR1153" s="13">
        <f t="shared" si="983"/>
        <v>23</v>
      </c>
      <c r="CS1153" s="13">
        <f t="shared" si="984"/>
        <v>5</v>
      </c>
      <c r="CT1153" s="14">
        <f t="shared" si="985"/>
        <v>2</v>
      </c>
      <c r="CU1153" s="14">
        <f t="shared" si="986"/>
        <v>1102023</v>
      </c>
      <c r="CV1153" s="14" t="str">
        <f>INDEX($O$6:$O$36,CR1153)&amp;"-"&amp;INDEX(属性投放!$AB$7:$AB$36,CX1153)&amp;"-魂火-"&amp;CZ1153</f>
        <v>异邦刀客-黑绳+1-魂火-2</v>
      </c>
      <c r="CW1153" s="25" t="s">
        <v>162</v>
      </c>
      <c r="CX1153" s="14">
        <f>INDEX(属性投放!$AL$7:$AL$58,CS1153)</f>
        <v>3</v>
      </c>
      <c r="CY1153" s="14" t="s">
        <v>701</v>
      </c>
      <c r="CZ1153" s="14">
        <f>INDEX(属性投放!$AM$7:$AM$58,CS1153)</f>
        <v>2</v>
      </c>
      <c r="DA1153" s="14">
        <f t="shared" si="987"/>
        <v>5</v>
      </c>
      <c r="DB1153" s="14">
        <f>INDEX(属性投放!$AN$7:$AN$58,DA1153)</f>
        <v>25</v>
      </c>
      <c r="DC1153" s="14" t="s">
        <v>335</v>
      </c>
      <c r="DD1153" s="14">
        <f>INDEX(属性投放!$BJ$6:$BJ$85,(CT1153-2)*20+CX1153)</f>
        <v>25</v>
      </c>
      <c r="DE1153" s="14">
        <f>SUMIFS(DD$5:DD1153,$CR$5:$CR1153,"="&amp;$CR1153)</f>
        <v>105</v>
      </c>
      <c r="DF1153" s="14" t="s">
        <v>218</v>
      </c>
      <c r="DG1153" s="14">
        <f>INDEX(属性投放!$BK$6:$BK$85,(CT1153-2)*20+CX1153)</f>
        <v>13</v>
      </c>
      <c r="DH1153" s="14">
        <f>SUMIFS(DG$5:DG1153,$CR$5:$CR1153,"="&amp;$CR1153)</f>
        <v>54</v>
      </c>
      <c r="DI1153" s="14" t="s">
        <v>25</v>
      </c>
      <c r="DJ1153" s="14">
        <f>INDEX(属性投放!$BL$6:$BL$85,(CT1153-2)*20+CX1153)</f>
        <v>250</v>
      </c>
      <c r="DK1153" s="14">
        <f>SUMIFS(DJ$5:DJ1153,$CR$5:$CR1153,"="&amp;$CR1153)</f>
        <v>1050</v>
      </c>
    </row>
    <row r="1154" spans="95:115" ht="16.5" x14ac:dyDescent="0.2">
      <c r="CQ1154" s="13">
        <v>1150</v>
      </c>
      <c r="CR1154" s="13">
        <f t="shared" si="983"/>
        <v>23</v>
      </c>
      <c r="CS1154" s="13">
        <f t="shared" si="984"/>
        <v>6</v>
      </c>
      <c r="CT1154" s="14">
        <f t="shared" si="985"/>
        <v>2</v>
      </c>
      <c r="CU1154" s="14">
        <f t="shared" si="986"/>
        <v>1102023</v>
      </c>
      <c r="CV1154" s="14" t="str">
        <f>INDEX($O$6:$O$36,CR1154)&amp;"-"&amp;INDEX(属性投放!$AB$7:$AB$36,CX1154)&amp;"-魂火-"&amp;CZ1154</f>
        <v>异邦刀客-众合-魂火-1</v>
      </c>
      <c r="CW1154" s="25" t="s">
        <v>162</v>
      </c>
      <c r="CX1154" s="14">
        <f>INDEX(属性投放!$AL$7:$AL$58,CS1154)</f>
        <v>4</v>
      </c>
      <c r="CY1154" s="14" t="s">
        <v>701</v>
      </c>
      <c r="CZ1154" s="14">
        <f>INDEX(属性投放!$AM$7:$AM$58,CS1154)</f>
        <v>1</v>
      </c>
      <c r="DA1154" s="14">
        <f t="shared" si="987"/>
        <v>6</v>
      </c>
      <c r="DB1154" s="14">
        <f>INDEX(属性投放!$AN$7:$AN$58,DA1154)</f>
        <v>30</v>
      </c>
      <c r="DC1154" s="14" t="s">
        <v>335</v>
      </c>
      <c r="DD1154" s="14">
        <f>INDEX(属性投放!$BJ$6:$BJ$85,(CT1154-2)*20+CX1154)</f>
        <v>30</v>
      </c>
      <c r="DE1154" s="14">
        <f>SUMIFS(DD$5:DD1154,$CR$5:$CR1154,"="&amp;$CR1154)</f>
        <v>135</v>
      </c>
      <c r="DF1154" s="14" t="s">
        <v>218</v>
      </c>
      <c r="DG1154" s="14">
        <f>INDEX(属性投放!$BK$6:$BK$85,(CT1154-2)*20+CX1154)</f>
        <v>15</v>
      </c>
      <c r="DH1154" s="14">
        <f>SUMIFS(DG$5:DG1154,$CR$5:$CR1154,"="&amp;$CR1154)</f>
        <v>69</v>
      </c>
      <c r="DI1154" s="14" t="s">
        <v>25</v>
      </c>
      <c r="DJ1154" s="14">
        <f>INDEX(属性投放!$BL$6:$BL$85,(CT1154-2)*20+CX1154)</f>
        <v>300</v>
      </c>
      <c r="DK1154" s="14">
        <f>SUMIFS(DJ$5:DJ1154,$CR$5:$CR1154,"="&amp;$CR1154)</f>
        <v>1350</v>
      </c>
    </row>
    <row r="1155" spans="95:115" ht="16.5" x14ac:dyDescent="0.2">
      <c r="CQ1155" s="13">
        <v>1151</v>
      </c>
      <c r="CR1155" s="13">
        <f t="shared" si="983"/>
        <v>23</v>
      </c>
      <c r="CS1155" s="13">
        <f t="shared" si="984"/>
        <v>7</v>
      </c>
      <c r="CT1155" s="14">
        <f t="shared" si="985"/>
        <v>2</v>
      </c>
      <c r="CU1155" s="14">
        <f t="shared" si="986"/>
        <v>1102023</v>
      </c>
      <c r="CV1155" s="14" t="str">
        <f>INDEX($O$6:$O$36,CR1155)&amp;"-"&amp;INDEX(属性投放!$AB$7:$AB$36,CX1155)&amp;"-魂火-"&amp;CZ1155</f>
        <v>异邦刀客-众合-魂火-2</v>
      </c>
      <c r="CW1155" s="25" t="s">
        <v>162</v>
      </c>
      <c r="CX1155" s="14">
        <f>INDEX(属性投放!$AL$7:$AL$58,CS1155)</f>
        <v>4</v>
      </c>
      <c r="CY1155" s="14" t="s">
        <v>701</v>
      </c>
      <c r="CZ1155" s="14">
        <f>INDEX(属性投放!$AM$7:$AM$58,CS1155)</f>
        <v>2</v>
      </c>
      <c r="DA1155" s="14">
        <f t="shared" si="987"/>
        <v>7</v>
      </c>
      <c r="DB1155" s="14">
        <f>INDEX(属性投放!$AN$7:$AN$58,DA1155)</f>
        <v>35</v>
      </c>
      <c r="DC1155" s="14" t="s">
        <v>335</v>
      </c>
      <c r="DD1155" s="14">
        <f>INDEX(属性投放!$BJ$6:$BJ$85,(CT1155-2)*20+CX1155)</f>
        <v>30</v>
      </c>
      <c r="DE1155" s="14">
        <f>SUMIFS(DD$5:DD1155,$CR$5:$CR1155,"="&amp;$CR1155)</f>
        <v>165</v>
      </c>
      <c r="DF1155" s="14" t="s">
        <v>218</v>
      </c>
      <c r="DG1155" s="14">
        <f>INDEX(属性投放!$BK$6:$BK$85,(CT1155-2)*20+CX1155)</f>
        <v>15</v>
      </c>
      <c r="DH1155" s="14">
        <f>SUMIFS(DG$5:DG1155,$CR$5:$CR1155,"="&amp;$CR1155)</f>
        <v>84</v>
      </c>
      <c r="DI1155" s="14" t="s">
        <v>25</v>
      </c>
      <c r="DJ1155" s="14">
        <f>INDEX(属性投放!$BL$6:$BL$85,(CT1155-2)*20+CX1155)</f>
        <v>300</v>
      </c>
      <c r="DK1155" s="14">
        <f>SUMIFS(DJ$5:DJ1155,$CR$5:$CR1155,"="&amp;$CR1155)</f>
        <v>1650</v>
      </c>
    </row>
    <row r="1156" spans="95:115" ht="16.5" x14ac:dyDescent="0.2">
      <c r="CQ1156" s="13">
        <v>1152</v>
      </c>
      <c r="CR1156" s="13">
        <f t="shared" si="983"/>
        <v>23</v>
      </c>
      <c r="CS1156" s="13">
        <f t="shared" si="984"/>
        <v>8</v>
      </c>
      <c r="CT1156" s="14">
        <f t="shared" si="985"/>
        <v>2</v>
      </c>
      <c r="CU1156" s="14">
        <f t="shared" si="986"/>
        <v>1102023</v>
      </c>
      <c r="CV1156" s="14" t="str">
        <f>INDEX($O$6:$O$36,CR1156)&amp;"-"&amp;INDEX(属性投放!$AB$7:$AB$36,CX1156)&amp;"-魂火-"&amp;CZ1156</f>
        <v>异邦刀客-众合+1-魂火-1</v>
      </c>
      <c r="CW1156" s="25" t="s">
        <v>162</v>
      </c>
      <c r="CX1156" s="14">
        <f>INDEX(属性投放!$AL$7:$AL$58,CS1156)</f>
        <v>5</v>
      </c>
      <c r="CY1156" s="14" t="s">
        <v>701</v>
      </c>
      <c r="CZ1156" s="14">
        <f>INDEX(属性投放!$AM$7:$AM$58,CS1156)</f>
        <v>1</v>
      </c>
      <c r="DA1156" s="14">
        <f t="shared" si="987"/>
        <v>8</v>
      </c>
      <c r="DB1156" s="14">
        <f>INDEX(属性投放!$AN$7:$AN$58,DA1156)</f>
        <v>40</v>
      </c>
      <c r="DC1156" s="14" t="s">
        <v>335</v>
      </c>
      <c r="DD1156" s="14">
        <f>INDEX(属性投放!$BJ$6:$BJ$85,(CT1156-2)*20+CX1156)</f>
        <v>35</v>
      </c>
      <c r="DE1156" s="14">
        <f>SUMIFS(DD$5:DD1156,$CR$5:$CR1156,"="&amp;$CR1156)</f>
        <v>200</v>
      </c>
      <c r="DF1156" s="14" t="s">
        <v>218</v>
      </c>
      <c r="DG1156" s="14">
        <f>INDEX(属性投放!$BK$6:$BK$85,(CT1156-2)*20+CX1156)</f>
        <v>18</v>
      </c>
      <c r="DH1156" s="14">
        <f>SUMIFS(DG$5:DG1156,$CR$5:$CR1156,"="&amp;$CR1156)</f>
        <v>102</v>
      </c>
      <c r="DI1156" s="14" t="s">
        <v>25</v>
      </c>
      <c r="DJ1156" s="14">
        <f>INDEX(属性投放!$BL$6:$BL$85,(CT1156-2)*20+CX1156)</f>
        <v>350</v>
      </c>
      <c r="DK1156" s="14">
        <f>SUMIFS(DJ$5:DJ1156,$CR$5:$CR1156,"="&amp;$CR1156)</f>
        <v>2000</v>
      </c>
    </row>
    <row r="1157" spans="95:115" ht="16.5" x14ac:dyDescent="0.2">
      <c r="CQ1157" s="13">
        <v>1153</v>
      </c>
      <c r="CR1157" s="13">
        <f t="shared" si="983"/>
        <v>23</v>
      </c>
      <c r="CS1157" s="13">
        <f t="shared" si="984"/>
        <v>9</v>
      </c>
      <c r="CT1157" s="14">
        <f t="shared" si="985"/>
        <v>2</v>
      </c>
      <c r="CU1157" s="14">
        <f t="shared" si="986"/>
        <v>1102023</v>
      </c>
      <c r="CV1157" s="14" t="str">
        <f>INDEX($O$6:$O$36,CR1157)&amp;"-"&amp;INDEX(属性投放!$AB$7:$AB$36,CX1157)&amp;"-魂火-"&amp;CZ1157</f>
        <v>异邦刀客-众合+1-魂火-2</v>
      </c>
      <c r="CW1157" s="25" t="s">
        <v>162</v>
      </c>
      <c r="CX1157" s="14">
        <f>INDEX(属性投放!$AL$7:$AL$58,CS1157)</f>
        <v>5</v>
      </c>
      <c r="CY1157" s="14" t="s">
        <v>701</v>
      </c>
      <c r="CZ1157" s="14">
        <f>INDEX(属性投放!$AM$7:$AM$58,CS1157)</f>
        <v>2</v>
      </c>
      <c r="DA1157" s="14">
        <f t="shared" si="987"/>
        <v>9</v>
      </c>
      <c r="DB1157" s="14">
        <f>INDEX(属性投放!$AN$7:$AN$58,DA1157)</f>
        <v>42</v>
      </c>
      <c r="DC1157" s="14" t="s">
        <v>335</v>
      </c>
      <c r="DD1157" s="14">
        <f>INDEX(属性投放!$BJ$6:$BJ$85,(CT1157-2)*20+CX1157)</f>
        <v>35</v>
      </c>
      <c r="DE1157" s="14">
        <f>SUMIFS(DD$5:DD1157,$CR$5:$CR1157,"="&amp;$CR1157)</f>
        <v>235</v>
      </c>
      <c r="DF1157" s="14" t="s">
        <v>218</v>
      </c>
      <c r="DG1157" s="14">
        <f>INDEX(属性投放!$BK$6:$BK$85,(CT1157-2)*20+CX1157)</f>
        <v>18</v>
      </c>
      <c r="DH1157" s="14">
        <f>SUMIFS(DG$5:DG1157,$CR$5:$CR1157,"="&amp;$CR1157)</f>
        <v>120</v>
      </c>
      <c r="DI1157" s="14" t="s">
        <v>25</v>
      </c>
      <c r="DJ1157" s="14">
        <f>INDEX(属性投放!$BL$6:$BL$85,(CT1157-2)*20+CX1157)</f>
        <v>350</v>
      </c>
      <c r="DK1157" s="14">
        <f>SUMIFS(DJ$5:DJ1157,$CR$5:$CR1157,"="&amp;$CR1157)</f>
        <v>2350</v>
      </c>
    </row>
    <row r="1158" spans="95:115" ht="16.5" x14ac:dyDescent="0.2">
      <c r="CQ1158" s="13">
        <v>1154</v>
      </c>
      <c r="CR1158" s="13">
        <f t="shared" ref="CR1158:CR1221" si="988">MATCH(CQ1158-1,$U$5:$U$36,1)</f>
        <v>23</v>
      </c>
      <c r="CS1158" s="13">
        <f t="shared" ref="CS1158:CS1215" si="989">CQ1158-(CR1158-1)*52</f>
        <v>10</v>
      </c>
      <c r="CT1158" s="14">
        <f t="shared" ref="CT1158:CT1215" si="990">INDEX($Q$6:$Q$36,CR1158)</f>
        <v>2</v>
      </c>
      <c r="CU1158" s="14">
        <f t="shared" ref="CU1158:CU1215" si="991">INDEX($N$6:$N$36,CR1158)</f>
        <v>1102023</v>
      </c>
      <c r="CV1158" s="14" t="str">
        <f>INDEX($O$6:$O$36,CR1158)&amp;"-"&amp;INDEX(属性投放!$AB$7:$AB$36,CX1158)&amp;"-魂火-"&amp;CZ1158</f>
        <v>异邦刀客-众合+2-魂火-1</v>
      </c>
      <c r="CW1158" s="25" t="s">
        <v>162</v>
      </c>
      <c r="CX1158" s="14">
        <f>INDEX(属性投放!$AL$7:$AL$58,CS1158)</f>
        <v>6</v>
      </c>
      <c r="CY1158" s="14" t="s">
        <v>701</v>
      </c>
      <c r="CZ1158" s="14">
        <f>INDEX(属性投放!$AM$7:$AM$58,CS1158)</f>
        <v>1</v>
      </c>
      <c r="DA1158" s="14">
        <f t="shared" si="987"/>
        <v>10</v>
      </c>
      <c r="DB1158" s="14">
        <f>INDEX(属性投放!$AN$7:$AN$58,DA1158)</f>
        <v>45</v>
      </c>
      <c r="DC1158" s="14" t="s">
        <v>335</v>
      </c>
      <c r="DD1158" s="14">
        <f>INDEX(属性投放!$BJ$6:$BJ$85,(CT1158-2)*20+CX1158)</f>
        <v>40</v>
      </c>
      <c r="DE1158" s="14">
        <f>SUMIFS(DD$5:DD1158,$CR$5:$CR1158,"="&amp;$CR1158)</f>
        <v>275</v>
      </c>
      <c r="DF1158" s="14" t="s">
        <v>218</v>
      </c>
      <c r="DG1158" s="14">
        <f>INDEX(属性投放!$BK$6:$BK$85,(CT1158-2)*20+CX1158)</f>
        <v>20</v>
      </c>
      <c r="DH1158" s="14">
        <f>SUMIFS(DG$5:DG1158,$CR$5:$CR1158,"="&amp;$CR1158)</f>
        <v>140</v>
      </c>
      <c r="DI1158" s="14" t="s">
        <v>25</v>
      </c>
      <c r="DJ1158" s="14">
        <f>INDEX(属性投放!$BL$6:$BL$85,(CT1158-2)*20+CX1158)</f>
        <v>400</v>
      </c>
      <c r="DK1158" s="14">
        <f>SUMIFS(DJ$5:DJ1158,$CR$5:$CR1158,"="&amp;$CR1158)</f>
        <v>2750</v>
      </c>
    </row>
    <row r="1159" spans="95:115" ht="16.5" x14ac:dyDescent="0.2">
      <c r="CQ1159" s="13">
        <v>1155</v>
      </c>
      <c r="CR1159" s="13">
        <f t="shared" si="988"/>
        <v>23</v>
      </c>
      <c r="CS1159" s="13">
        <f t="shared" si="989"/>
        <v>11</v>
      </c>
      <c r="CT1159" s="14">
        <f t="shared" si="990"/>
        <v>2</v>
      </c>
      <c r="CU1159" s="14">
        <f t="shared" si="991"/>
        <v>1102023</v>
      </c>
      <c r="CV1159" s="14" t="str">
        <f>INDEX($O$6:$O$36,CR1159)&amp;"-"&amp;INDEX(属性投放!$AB$7:$AB$36,CX1159)&amp;"-魂火-"&amp;CZ1159</f>
        <v>异邦刀客-众合+2-魂火-2</v>
      </c>
      <c r="CW1159" s="25" t="s">
        <v>162</v>
      </c>
      <c r="CX1159" s="14">
        <f>INDEX(属性投放!$AL$7:$AL$58,CS1159)</f>
        <v>6</v>
      </c>
      <c r="CY1159" s="14" t="s">
        <v>701</v>
      </c>
      <c r="CZ1159" s="14">
        <f>INDEX(属性投放!$AM$7:$AM$58,CS1159)</f>
        <v>2</v>
      </c>
      <c r="DA1159" s="14">
        <f t="shared" si="987"/>
        <v>11</v>
      </c>
      <c r="DB1159" s="14">
        <f>INDEX(属性投放!$AN$7:$AN$58,DA1159)</f>
        <v>47</v>
      </c>
      <c r="DC1159" s="14" t="s">
        <v>335</v>
      </c>
      <c r="DD1159" s="14">
        <f>INDEX(属性投放!$BJ$6:$BJ$85,(CT1159-2)*20+CX1159)</f>
        <v>40</v>
      </c>
      <c r="DE1159" s="14">
        <f>SUMIFS(DD$5:DD1159,$CR$5:$CR1159,"="&amp;$CR1159)</f>
        <v>315</v>
      </c>
      <c r="DF1159" s="14" t="s">
        <v>218</v>
      </c>
      <c r="DG1159" s="14">
        <f>INDEX(属性投放!$BK$6:$BK$85,(CT1159-2)*20+CX1159)</f>
        <v>20</v>
      </c>
      <c r="DH1159" s="14">
        <f>SUMIFS(DG$5:DG1159,$CR$5:$CR1159,"="&amp;$CR1159)</f>
        <v>160</v>
      </c>
      <c r="DI1159" s="14" t="s">
        <v>25</v>
      </c>
      <c r="DJ1159" s="14">
        <f>INDEX(属性投放!$BL$6:$BL$85,(CT1159-2)*20+CX1159)</f>
        <v>400</v>
      </c>
      <c r="DK1159" s="14">
        <f>SUMIFS(DJ$5:DJ1159,$CR$5:$CR1159,"="&amp;$CR1159)</f>
        <v>3150</v>
      </c>
    </row>
    <row r="1160" spans="95:115" ht="16.5" x14ac:dyDescent="0.2">
      <c r="CQ1160" s="13">
        <v>1156</v>
      </c>
      <c r="CR1160" s="13">
        <f t="shared" si="988"/>
        <v>23</v>
      </c>
      <c r="CS1160" s="13">
        <f t="shared" si="989"/>
        <v>12</v>
      </c>
      <c r="CT1160" s="14">
        <f t="shared" si="990"/>
        <v>2</v>
      </c>
      <c r="CU1160" s="14">
        <f t="shared" si="991"/>
        <v>1102023</v>
      </c>
      <c r="CV1160" s="14" t="str">
        <f>INDEX($O$6:$O$36,CR1160)&amp;"-"&amp;INDEX(属性投放!$AB$7:$AB$36,CX1160)&amp;"-魂火-"&amp;CZ1160</f>
        <v>异邦刀客-叫唤-魂火-1</v>
      </c>
      <c r="CW1160" s="25" t="s">
        <v>162</v>
      </c>
      <c r="CX1160" s="14">
        <f>INDEX(属性投放!$AL$7:$AL$58,CS1160)</f>
        <v>7</v>
      </c>
      <c r="CY1160" s="14" t="s">
        <v>701</v>
      </c>
      <c r="CZ1160" s="14">
        <f>INDEX(属性投放!$AM$7:$AM$58,CS1160)</f>
        <v>1</v>
      </c>
      <c r="DA1160" s="14">
        <f t="shared" si="987"/>
        <v>12</v>
      </c>
      <c r="DB1160" s="14">
        <f>INDEX(属性投放!$AN$7:$AN$58,DA1160)</f>
        <v>50</v>
      </c>
      <c r="DC1160" s="14" t="s">
        <v>335</v>
      </c>
      <c r="DD1160" s="14">
        <f>INDEX(属性投放!$BJ$6:$BJ$85,(CT1160-2)*20+CX1160)</f>
        <v>55</v>
      </c>
      <c r="DE1160" s="14">
        <f>SUMIFS(DD$5:DD1160,$CR$5:$CR1160,"="&amp;$CR1160)</f>
        <v>370</v>
      </c>
      <c r="DF1160" s="14" t="s">
        <v>218</v>
      </c>
      <c r="DG1160" s="14">
        <f>INDEX(属性投放!$BK$6:$BK$85,(CT1160-2)*20+CX1160)</f>
        <v>28</v>
      </c>
      <c r="DH1160" s="14">
        <f>SUMIFS(DG$5:DG1160,$CR$5:$CR1160,"="&amp;$CR1160)</f>
        <v>188</v>
      </c>
      <c r="DI1160" s="14" t="s">
        <v>25</v>
      </c>
      <c r="DJ1160" s="14">
        <f>INDEX(属性投放!$BL$6:$BL$85,(CT1160-2)*20+CX1160)</f>
        <v>550</v>
      </c>
      <c r="DK1160" s="14">
        <f>SUMIFS(DJ$5:DJ1160,$CR$5:$CR1160,"="&amp;$CR1160)</f>
        <v>3700</v>
      </c>
    </row>
    <row r="1161" spans="95:115" ht="16.5" x14ac:dyDescent="0.2">
      <c r="CQ1161" s="13">
        <v>1157</v>
      </c>
      <c r="CR1161" s="13">
        <f t="shared" si="988"/>
        <v>23</v>
      </c>
      <c r="CS1161" s="13">
        <f t="shared" si="989"/>
        <v>13</v>
      </c>
      <c r="CT1161" s="14">
        <f t="shared" si="990"/>
        <v>2</v>
      </c>
      <c r="CU1161" s="14">
        <f t="shared" si="991"/>
        <v>1102023</v>
      </c>
      <c r="CV1161" s="14" t="str">
        <f>INDEX($O$6:$O$36,CR1161)&amp;"-"&amp;INDEX(属性投放!$AB$7:$AB$36,CX1161)&amp;"-魂火-"&amp;CZ1161</f>
        <v>异邦刀客-叫唤-魂火-2</v>
      </c>
      <c r="CW1161" s="25" t="s">
        <v>162</v>
      </c>
      <c r="CX1161" s="14">
        <f>INDEX(属性投放!$AL$7:$AL$58,CS1161)</f>
        <v>7</v>
      </c>
      <c r="CY1161" s="14" t="s">
        <v>701</v>
      </c>
      <c r="CZ1161" s="14">
        <f>INDEX(属性投放!$AM$7:$AM$58,CS1161)</f>
        <v>2</v>
      </c>
      <c r="DA1161" s="14">
        <f t="shared" si="987"/>
        <v>13</v>
      </c>
      <c r="DB1161" s="14">
        <f>INDEX(属性投放!$AN$7:$AN$58,DA1161)</f>
        <v>52</v>
      </c>
      <c r="DC1161" s="14" t="s">
        <v>335</v>
      </c>
      <c r="DD1161" s="14">
        <f>INDEX(属性投放!$BJ$6:$BJ$85,(CT1161-2)*20+CX1161)</f>
        <v>55</v>
      </c>
      <c r="DE1161" s="14">
        <f>SUMIFS(DD$5:DD1161,$CR$5:$CR1161,"="&amp;$CR1161)</f>
        <v>425</v>
      </c>
      <c r="DF1161" s="14" t="s">
        <v>218</v>
      </c>
      <c r="DG1161" s="14">
        <f>INDEX(属性投放!$BK$6:$BK$85,(CT1161-2)*20+CX1161)</f>
        <v>28</v>
      </c>
      <c r="DH1161" s="14">
        <f>SUMIFS(DG$5:DG1161,$CR$5:$CR1161,"="&amp;$CR1161)</f>
        <v>216</v>
      </c>
      <c r="DI1161" s="14" t="s">
        <v>25</v>
      </c>
      <c r="DJ1161" s="14">
        <f>INDEX(属性投放!$BL$6:$BL$85,(CT1161-2)*20+CX1161)</f>
        <v>550</v>
      </c>
      <c r="DK1161" s="14">
        <f>SUMIFS(DJ$5:DJ1161,$CR$5:$CR1161,"="&amp;$CR1161)</f>
        <v>4250</v>
      </c>
    </row>
    <row r="1162" spans="95:115" ht="16.5" x14ac:dyDescent="0.2">
      <c r="CQ1162" s="13">
        <v>1158</v>
      </c>
      <c r="CR1162" s="13">
        <f t="shared" si="988"/>
        <v>23</v>
      </c>
      <c r="CS1162" s="13">
        <f t="shared" si="989"/>
        <v>14</v>
      </c>
      <c r="CT1162" s="14">
        <f t="shared" si="990"/>
        <v>2</v>
      </c>
      <c r="CU1162" s="14">
        <f t="shared" si="991"/>
        <v>1102023</v>
      </c>
      <c r="CV1162" s="14" t="str">
        <f>INDEX($O$6:$O$36,CR1162)&amp;"-"&amp;INDEX(属性投放!$AB$7:$AB$36,CX1162)&amp;"-魂火-"&amp;CZ1162</f>
        <v>异邦刀客-叫唤+1-魂火-1</v>
      </c>
      <c r="CW1162" s="25" t="s">
        <v>162</v>
      </c>
      <c r="CX1162" s="14">
        <f>INDEX(属性投放!$AL$7:$AL$58,CS1162)</f>
        <v>8</v>
      </c>
      <c r="CY1162" s="14" t="s">
        <v>701</v>
      </c>
      <c r="CZ1162" s="14">
        <f>INDEX(属性投放!$AM$7:$AM$58,CS1162)</f>
        <v>1</v>
      </c>
      <c r="DA1162" s="14">
        <f t="shared" si="987"/>
        <v>14</v>
      </c>
      <c r="DB1162" s="14">
        <f>INDEX(属性投放!$AN$7:$AN$58,DA1162)</f>
        <v>55</v>
      </c>
      <c r="DC1162" s="14" t="s">
        <v>335</v>
      </c>
      <c r="DD1162" s="14">
        <f>INDEX(属性投放!$BJ$6:$BJ$85,(CT1162-2)*20+CX1162)</f>
        <v>70</v>
      </c>
      <c r="DE1162" s="14">
        <f>SUMIFS(DD$5:DD1162,$CR$5:$CR1162,"="&amp;$CR1162)</f>
        <v>495</v>
      </c>
      <c r="DF1162" s="14" t="s">
        <v>218</v>
      </c>
      <c r="DG1162" s="14">
        <f>INDEX(属性投放!$BK$6:$BK$85,(CT1162-2)*20+CX1162)</f>
        <v>35</v>
      </c>
      <c r="DH1162" s="14">
        <f>SUMIFS(DG$5:DG1162,$CR$5:$CR1162,"="&amp;$CR1162)</f>
        <v>251</v>
      </c>
      <c r="DI1162" s="14" t="s">
        <v>25</v>
      </c>
      <c r="DJ1162" s="14">
        <f>INDEX(属性投放!$BL$6:$BL$85,(CT1162-2)*20+CX1162)</f>
        <v>700</v>
      </c>
      <c r="DK1162" s="14">
        <f>SUMIFS(DJ$5:DJ1162,$CR$5:$CR1162,"="&amp;$CR1162)</f>
        <v>4950</v>
      </c>
    </row>
    <row r="1163" spans="95:115" ht="16.5" x14ac:dyDescent="0.2">
      <c r="CQ1163" s="13">
        <v>1159</v>
      </c>
      <c r="CR1163" s="13">
        <f t="shared" si="988"/>
        <v>23</v>
      </c>
      <c r="CS1163" s="13">
        <f t="shared" si="989"/>
        <v>15</v>
      </c>
      <c r="CT1163" s="14">
        <f t="shared" si="990"/>
        <v>2</v>
      </c>
      <c r="CU1163" s="14">
        <f t="shared" si="991"/>
        <v>1102023</v>
      </c>
      <c r="CV1163" s="14" t="str">
        <f>INDEX($O$6:$O$36,CR1163)&amp;"-"&amp;INDEX(属性投放!$AB$7:$AB$36,CX1163)&amp;"-魂火-"&amp;CZ1163</f>
        <v>异邦刀客-叫唤+1-魂火-2</v>
      </c>
      <c r="CW1163" s="25" t="s">
        <v>162</v>
      </c>
      <c r="CX1163" s="14">
        <f>INDEX(属性投放!$AL$7:$AL$58,CS1163)</f>
        <v>8</v>
      </c>
      <c r="CY1163" s="14" t="s">
        <v>701</v>
      </c>
      <c r="CZ1163" s="14">
        <f>INDEX(属性投放!$AM$7:$AM$58,CS1163)</f>
        <v>2</v>
      </c>
      <c r="DA1163" s="14">
        <f t="shared" si="987"/>
        <v>15</v>
      </c>
      <c r="DB1163" s="14">
        <f>INDEX(属性投放!$AN$7:$AN$58,DA1163)</f>
        <v>57</v>
      </c>
      <c r="DC1163" s="14" t="s">
        <v>335</v>
      </c>
      <c r="DD1163" s="14">
        <f>INDEX(属性投放!$BJ$6:$BJ$85,(CT1163-2)*20+CX1163)</f>
        <v>70</v>
      </c>
      <c r="DE1163" s="14">
        <f>SUMIFS(DD$5:DD1163,$CR$5:$CR1163,"="&amp;$CR1163)</f>
        <v>565</v>
      </c>
      <c r="DF1163" s="14" t="s">
        <v>218</v>
      </c>
      <c r="DG1163" s="14">
        <f>INDEX(属性投放!$BK$6:$BK$85,(CT1163-2)*20+CX1163)</f>
        <v>35</v>
      </c>
      <c r="DH1163" s="14">
        <f>SUMIFS(DG$5:DG1163,$CR$5:$CR1163,"="&amp;$CR1163)</f>
        <v>286</v>
      </c>
      <c r="DI1163" s="14" t="s">
        <v>25</v>
      </c>
      <c r="DJ1163" s="14">
        <f>INDEX(属性投放!$BL$6:$BL$85,(CT1163-2)*20+CX1163)</f>
        <v>700</v>
      </c>
      <c r="DK1163" s="14">
        <f>SUMIFS(DJ$5:DJ1163,$CR$5:$CR1163,"="&amp;$CR1163)</f>
        <v>5650</v>
      </c>
    </row>
    <row r="1164" spans="95:115" ht="16.5" x14ac:dyDescent="0.2">
      <c r="CQ1164" s="13">
        <v>1160</v>
      </c>
      <c r="CR1164" s="13">
        <f t="shared" si="988"/>
        <v>23</v>
      </c>
      <c r="CS1164" s="13">
        <f t="shared" si="989"/>
        <v>16</v>
      </c>
      <c r="CT1164" s="14">
        <f t="shared" si="990"/>
        <v>2</v>
      </c>
      <c r="CU1164" s="14">
        <f t="shared" si="991"/>
        <v>1102023</v>
      </c>
      <c r="CV1164" s="14" t="str">
        <f>INDEX($O$6:$O$36,CR1164)&amp;"-"&amp;INDEX(属性投放!$AB$7:$AB$36,CX1164)&amp;"-魂火-"&amp;CZ1164</f>
        <v>异邦刀客-叫唤+2-魂火-1</v>
      </c>
      <c r="CW1164" s="25" t="s">
        <v>162</v>
      </c>
      <c r="CX1164" s="14">
        <f>INDEX(属性投放!$AL$7:$AL$58,CS1164)</f>
        <v>9</v>
      </c>
      <c r="CY1164" s="14" t="s">
        <v>701</v>
      </c>
      <c r="CZ1164" s="14">
        <f>INDEX(属性投放!$AM$7:$AM$58,CS1164)</f>
        <v>1</v>
      </c>
      <c r="DA1164" s="14">
        <f t="shared" si="987"/>
        <v>16</v>
      </c>
      <c r="DB1164" s="14">
        <f>INDEX(属性投放!$AN$7:$AN$58,DA1164)</f>
        <v>60</v>
      </c>
      <c r="DC1164" s="14" t="s">
        <v>335</v>
      </c>
      <c r="DD1164" s="14">
        <f>INDEX(属性投放!$BJ$6:$BJ$85,(CT1164-2)*20+CX1164)</f>
        <v>80</v>
      </c>
      <c r="DE1164" s="14">
        <f>SUMIFS(DD$5:DD1164,$CR$5:$CR1164,"="&amp;$CR1164)</f>
        <v>645</v>
      </c>
      <c r="DF1164" s="14" t="s">
        <v>218</v>
      </c>
      <c r="DG1164" s="14">
        <f>INDEX(属性投放!$BK$6:$BK$85,(CT1164-2)*20+CX1164)</f>
        <v>40</v>
      </c>
      <c r="DH1164" s="14">
        <f>SUMIFS(DG$5:DG1164,$CR$5:$CR1164,"="&amp;$CR1164)</f>
        <v>326</v>
      </c>
      <c r="DI1164" s="14" t="s">
        <v>25</v>
      </c>
      <c r="DJ1164" s="14">
        <f>INDEX(属性投放!$BL$6:$BL$85,(CT1164-2)*20+CX1164)</f>
        <v>800</v>
      </c>
      <c r="DK1164" s="14">
        <f>SUMIFS(DJ$5:DJ1164,$CR$5:$CR1164,"="&amp;$CR1164)</f>
        <v>6450</v>
      </c>
    </row>
    <row r="1165" spans="95:115" ht="16.5" x14ac:dyDescent="0.2">
      <c r="CQ1165" s="13">
        <v>1161</v>
      </c>
      <c r="CR1165" s="13">
        <f t="shared" si="988"/>
        <v>23</v>
      </c>
      <c r="CS1165" s="13">
        <f t="shared" si="989"/>
        <v>17</v>
      </c>
      <c r="CT1165" s="14">
        <f t="shared" si="990"/>
        <v>2</v>
      </c>
      <c r="CU1165" s="14">
        <f t="shared" si="991"/>
        <v>1102023</v>
      </c>
      <c r="CV1165" s="14" t="str">
        <f>INDEX($O$6:$O$36,CR1165)&amp;"-"&amp;INDEX(属性投放!$AB$7:$AB$36,CX1165)&amp;"-魂火-"&amp;CZ1165</f>
        <v>异邦刀客-叫唤+2-魂火-2</v>
      </c>
      <c r="CW1165" s="25" t="s">
        <v>162</v>
      </c>
      <c r="CX1165" s="14">
        <f>INDEX(属性投放!$AL$7:$AL$58,CS1165)</f>
        <v>9</v>
      </c>
      <c r="CY1165" s="14" t="s">
        <v>701</v>
      </c>
      <c r="CZ1165" s="14">
        <f>INDEX(属性投放!$AM$7:$AM$58,CS1165)</f>
        <v>2</v>
      </c>
      <c r="DA1165" s="14">
        <f t="shared" ref="DA1165:DA1199" si="992">CS1165</f>
        <v>17</v>
      </c>
      <c r="DB1165" s="14">
        <f>INDEX(属性投放!$AN$7:$AN$58,DA1165)</f>
        <v>62</v>
      </c>
      <c r="DC1165" s="14" t="s">
        <v>335</v>
      </c>
      <c r="DD1165" s="14">
        <f>INDEX(属性投放!$BJ$6:$BJ$85,(CT1165-2)*20+CX1165)</f>
        <v>80</v>
      </c>
      <c r="DE1165" s="14">
        <f>SUMIFS(DD$5:DD1165,$CR$5:$CR1165,"="&amp;$CR1165)</f>
        <v>725</v>
      </c>
      <c r="DF1165" s="14" t="s">
        <v>218</v>
      </c>
      <c r="DG1165" s="14">
        <f>INDEX(属性投放!$BK$6:$BK$85,(CT1165-2)*20+CX1165)</f>
        <v>40</v>
      </c>
      <c r="DH1165" s="14">
        <f>SUMIFS(DG$5:DG1165,$CR$5:$CR1165,"="&amp;$CR1165)</f>
        <v>366</v>
      </c>
      <c r="DI1165" s="14" t="s">
        <v>25</v>
      </c>
      <c r="DJ1165" s="14">
        <f>INDEX(属性投放!$BL$6:$BL$85,(CT1165-2)*20+CX1165)</f>
        <v>800</v>
      </c>
      <c r="DK1165" s="14">
        <f>SUMIFS(DJ$5:DJ1165,$CR$5:$CR1165,"="&amp;$CR1165)</f>
        <v>7250</v>
      </c>
    </row>
    <row r="1166" spans="95:115" ht="16.5" x14ac:dyDescent="0.2">
      <c r="CQ1166" s="13">
        <v>1162</v>
      </c>
      <c r="CR1166" s="13">
        <f t="shared" si="988"/>
        <v>23</v>
      </c>
      <c r="CS1166" s="13">
        <f t="shared" si="989"/>
        <v>18</v>
      </c>
      <c r="CT1166" s="14">
        <f t="shared" si="990"/>
        <v>2</v>
      </c>
      <c r="CU1166" s="14">
        <f t="shared" si="991"/>
        <v>1102023</v>
      </c>
      <c r="CV1166" s="14" t="str">
        <f>INDEX($O$6:$O$36,CR1166)&amp;"-"&amp;INDEX(属性投放!$AB$7:$AB$36,CX1166)&amp;"-魂火-"&amp;CZ1166</f>
        <v>异邦刀客-叫唤+2-魂火-3</v>
      </c>
      <c r="CW1166" s="25" t="s">
        <v>162</v>
      </c>
      <c r="CX1166" s="14">
        <f>INDEX(属性投放!$AL$7:$AL$58,CS1166)</f>
        <v>9</v>
      </c>
      <c r="CY1166" s="14" t="s">
        <v>701</v>
      </c>
      <c r="CZ1166" s="14">
        <f>INDEX(属性投放!$AM$7:$AM$58,CS1166)</f>
        <v>3</v>
      </c>
      <c r="DA1166" s="14">
        <f t="shared" si="992"/>
        <v>18</v>
      </c>
      <c r="DB1166" s="14">
        <f>INDEX(属性投放!$AN$7:$AN$58,DA1166)</f>
        <v>65</v>
      </c>
      <c r="DC1166" s="14" t="s">
        <v>335</v>
      </c>
      <c r="DD1166" s="14">
        <f>INDEX(属性投放!$BJ$6:$BJ$85,(CT1166-2)*20+CX1166)</f>
        <v>80</v>
      </c>
      <c r="DE1166" s="14">
        <f>SUMIFS(DD$5:DD1166,$CR$5:$CR1166,"="&amp;$CR1166)</f>
        <v>805</v>
      </c>
      <c r="DF1166" s="14" t="s">
        <v>218</v>
      </c>
      <c r="DG1166" s="14">
        <f>INDEX(属性投放!$BK$6:$BK$85,(CT1166-2)*20+CX1166)</f>
        <v>40</v>
      </c>
      <c r="DH1166" s="14">
        <f>SUMIFS(DG$5:DG1166,$CR$5:$CR1166,"="&amp;$CR1166)</f>
        <v>406</v>
      </c>
      <c r="DI1166" s="14" t="s">
        <v>25</v>
      </c>
      <c r="DJ1166" s="14">
        <f>INDEX(属性投放!$BL$6:$BL$85,(CT1166-2)*20+CX1166)</f>
        <v>800</v>
      </c>
      <c r="DK1166" s="14">
        <f>SUMIFS(DJ$5:DJ1166,$CR$5:$CR1166,"="&amp;$CR1166)</f>
        <v>8050</v>
      </c>
    </row>
    <row r="1167" spans="95:115" ht="16.5" x14ac:dyDescent="0.2">
      <c r="CQ1167" s="13">
        <v>1163</v>
      </c>
      <c r="CR1167" s="13">
        <f t="shared" si="988"/>
        <v>23</v>
      </c>
      <c r="CS1167" s="13">
        <f t="shared" si="989"/>
        <v>19</v>
      </c>
      <c r="CT1167" s="14">
        <f t="shared" si="990"/>
        <v>2</v>
      </c>
      <c r="CU1167" s="14">
        <f t="shared" si="991"/>
        <v>1102023</v>
      </c>
      <c r="CV1167" s="14" t="str">
        <f>INDEX($O$6:$O$36,CR1167)&amp;"-"&amp;INDEX(属性投放!$AB$7:$AB$36,CX1167)&amp;"-魂火-"&amp;CZ1167</f>
        <v>异邦刀客-大叫唤-魂火-1</v>
      </c>
      <c r="CW1167" s="25" t="s">
        <v>162</v>
      </c>
      <c r="CX1167" s="14">
        <f>INDEX(属性投放!$AL$7:$AL$58,CS1167)</f>
        <v>10</v>
      </c>
      <c r="CY1167" s="14" t="s">
        <v>701</v>
      </c>
      <c r="CZ1167" s="14">
        <f>INDEX(属性投放!$AM$7:$AM$58,CS1167)</f>
        <v>1</v>
      </c>
      <c r="DA1167" s="14">
        <f t="shared" si="992"/>
        <v>19</v>
      </c>
      <c r="DB1167" s="14">
        <f>INDEX(属性投放!$AN$7:$AN$58,DA1167)</f>
        <v>67</v>
      </c>
      <c r="DC1167" s="14" t="s">
        <v>335</v>
      </c>
      <c r="DD1167" s="14">
        <f>INDEX(属性投放!$BJ$6:$BJ$85,(CT1167-2)*20+CX1167)</f>
        <v>100</v>
      </c>
      <c r="DE1167" s="14">
        <f>SUMIFS(DD$5:DD1167,$CR$5:$CR1167,"="&amp;$CR1167)</f>
        <v>905</v>
      </c>
      <c r="DF1167" s="14" t="s">
        <v>218</v>
      </c>
      <c r="DG1167" s="14">
        <f>INDEX(属性投放!$BK$6:$BK$85,(CT1167-2)*20+CX1167)</f>
        <v>50</v>
      </c>
      <c r="DH1167" s="14">
        <f>SUMIFS(DG$5:DG1167,$CR$5:$CR1167,"="&amp;$CR1167)</f>
        <v>456</v>
      </c>
      <c r="DI1167" s="14" t="s">
        <v>25</v>
      </c>
      <c r="DJ1167" s="14">
        <f>INDEX(属性投放!$BL$6:$BL$85,(CT1167-2)*20+CX1167)</f>
        <v>1000</v>
      </c>
      <c r="DK1167" s="14">
        <f>SUMIFS(DJ$5:DJ1167,$CR$5:$CR1167,"="&amp;$CR1167)</f>
        <v>9050</v>
      </c>
    </row>
    <row r="1168" spans="95:115" ht="16.5" x14ac:dyDescent="0.2">
      <c r="CQ1168" s="13">
        <v>1164</v>
      </c>
      <c r="CR1168" s="13">
        <f t="shared" si="988"/>
        <v>23</v>
      </c>
      <c r="CS1168" s="13">
        <f t="shared" si="989"/>
        <v>20</v>
      </c>
      <c r="CT1168" s="14">
        <f t="shared" si="990"/>
        <v>2</v>
      </c>
      <c r="CU1168" s="14">
        <f t="shared" si="991"/>
        <v>1102023</v>
      </c>
      <c r="CV1168" s="14" t="str">
        <f>INDEX($O$6:$O$36,CR1168)&amp;"-"&amp;INDEX(属性投放!$AB$7:$AB$36,CX1168)&amp;"-魂火-"&amp;CZ1168</f>
        <v>异邦刀客-大叫唤-魂火-2</v>
      </c>
      <c r="CW1168" s="25" t="s">
        <v>162</v>
      </c>
      <c r="CX1168" s="14">
        <f>INDEX(属性投放!$AL$7:$AL$58,CS1168)</f>
        <v>10</v>
      </c>
      <c r="CY1168" s="14" t="s">
        <v>701</v>
      </c>
      <c r="CZ1168" s="14">
        <f>INDEX(属性投放!$AM$7:$AM$58,CS1168)</f>
        <v>2</v>
      </c>
      <c r="DA1168" s="14">
        <f t="shared" si="992"/>
        <v>20</v>
      </c>
      <c r="DB1168" s="14">
        <f>INDEX(属性投放!$AN$7:$AN$58,DA1168)</f>
        <v>70</v>
      </c>
      <c r="DC1168" s="14" t="s">
        <v>335</v>
      </c>
      <c r="DD1168" s="14">
        <f>INDEX(属性投放!$BJ$6:$BJ$85,(CT1168-2)*20+CX1168)</f>
        <v>100</v>
      </c>
      <c r="DE1168" s="14">
        <f>SUMIFS(DD$5:DD1168,$CR$5:$CR1168,"="&amp;$CR1168)</f>
        <v>1005</v>
      </c>
      <c r="DF1168" s="14" t="s">
        <v>218</v>
      </c>
      <c r="DG1168" s="14">
        <f>INDEX(属性投放!$BK$6:$BK$85,(CT1168-2)*20+CX1168)</f>
        <v>50</v>
      </c>
      <c r="DH1168" s="14">
        <f>SUMIFS(DG$5:DG1168,$CR$5:$CR1168,"="&amp;$CR1168)</f>
        <v>506</v>
      </c>
      <c r="DI1168" s="14" t="s">
        <v>25</v>
      </c>
      <c r="DJ1168" s="14">
        <f>INDEX(属性投放!$BL$6:$BL$85,(CT1168-2)*20+CX1168)</f>
        <v>1000</v>
      </c>
      <c r="DK1168" s="14">
        <f>SUMIFS(DJ$5:DJ1168,$CR$5:$CR1168,"="&amp;$CR1168)</f>
        <v>10050</v>
      </c>
    </row>
    <row r="1169" spans="95:115" ht="16.5" x14ac:dyDescent="0.2">
      <c r="CQ1169" s="13">
        <v>1165</v>
      </c>
      <c r="CR1169" s="13">
        <f t="shared" si="988"/>
        <v>23</v>
      </c>
      <c r="CS1169" s="13">
        <f t="shared" si="989"/>
        <v>21</v>
      </c>
      <c r="CT1169" s="14">
        <f t="shared" si="990"/>
        <v>2</v>
      </c>
      <c r="CU1169" s="14">
        <f t="shared" si="991"/>
        <v>1102023</v>
      </c>
      <c r="CV1169" s="14" t="str">
        <f>INDEX($O$6:$O$36,CR1169)&amp;"-"&amp;INDEX(属性投放!$AB$7:$AB$36,CX1169)&amp;"-魂火-"&amp;CZ1169</f>
        <v>异邦刀客-大叫唤-魂火-3</v>
      </c>
      <c r="CW1169" s="25" t="s">
        <v>162</v>
      </c>
      <c r="CX1169" s="14">
        <f>INDEX(属性投放!$AL$7:$AL$58,CS1169)</f>
        <v>10</v>
      </c>
      <c r="CY1169" s="14" t="s">
        <v>701</v>
      </c>
      <c r="CZ1169" s="14">
        <f>INDEX(属性投放!$AM$7:$AM$58,CS1169)</f>
        <v>3</v>
      </c>
      <c r="DA1169" s="14">
        <f t="shared" si="992"/>
        <v>21</v>
      </c>
      <c r="DB1169" s="14">
        <f>INDEX(属性投放!$AN$7:$AN$58,DA1169)</f>
        <v>72</v>
      </c>
      <c r="DC1169" s="14" t="s">
        <v>335</v>
      </c>
      <c r="DD1169" s="14">
        <f>INDEX(属性投放!$BJ$6:$BJ$85,(CT1169-2)*20+CX1169)</f>
        <v>100</v>
      </c>
      <c r="DE1169" s="14">
        <f>SUMIFS(DD$5:DD1169,$CR$5:$CR1169,"="&amp;$CR1169)</f>
        <v>1105</v>
      </c>
      <c r="DF1169" s="14" t="s">
        <v>218</v>
      </c>
      <c r="DG1169" s="14">
        <f>INDEX(属性投放!$BK$6:$BK$85,(CT1169-2)*20+CX1169)</f>
        <v>50</v>
      </c>
      <c r="DH1169" s="14">
        <f>SUMIFS(DG$5:DG1169,$CR$5:$CR1169,"="&amp;$CR1169)</f>
        <v>556</v>
      </c>
      <c r="DI1169" s="14" t="s">
        <v>25</v>
      </c>
      <c r="DJ1169" s="14">
        <f>INDEX(属性投放!$BL$6:$BL$85,(CT1169-2)*20+CX1169)</f>
        <v>1000</v>
      </c>
      <c r="DK1169" s="14">
        <f>SUMIFS(DJ$5:DJ1169,$CR$5:$CR1169,"="&amp;$CR1169)</f>
        <v>11050</v>
      </c>
    </row>
    <row r="1170" spans="95:115" ht="16.5" x14ac:dyDescent="0.2">
      <c r="CQ1170" s="13">
        <v>1166</v>
      </c>
      <c r="CR1170" s="13">
        <f t="shared" si="988"/>
        <v>23</v>
      </c>
      <c r="CS1170" s="13">
        <f t="shared" si="989"/>
        <v>22</v>
      </c>
      <c r="CT1170" s="14">
        <f t="shared" si="990"/>
        <v>2</v>
      </c>
      <c r="CU1170" s="14">
        <f t="shared" si="991"/>
        <v>1102023</v>
      </c>
      <c r="CV1170" s="14" t="str">
        <f>INDEX($O$6:$O$36,CR1170)&amp;"-"&amp;INDEX(属性投放!$AB$7:$AB$36,CX1170)&amp;"-魂火-"&amp;CZ1170</f>
        <v>异邦刀客-大叫唤+1-魂火-1</v>
      </c>
      <c r="CW1170" s="25" t="s">
        <v>162</v>
      </c>
      <c r="CX1170" s="14">
        <f>INDEX(属性投放!$AL$7:$AL$58,CS1170)</f>
        <v>11</v>
      </c>
      <c r="CY1170" s="14" t="s">
        <v>701</v>
      </c>
      <c r="CZ1170" s="14">
        <f>INDEX(属性投放!$AM$7:$AM$58,CS1170)</f>
        <v>1</v>
      </c>
      <c r="DA1170" s="14">
        <f t="shared" si="992"/>
        <v>22</v>
      </c>
      <c r="DB1170" s="14">
        <f>INDEX(属性投放!$AN$7:$AN$58,DA1170)</f>
        <v>75</v>
      </c>
      <c r="DC1170" s="14" t="s">
        <v>335</v>
      </c>
      <c r="DD1170" s="14">
        <f>INDEX(属性投放!$BJ$6:$BJ$85,(CT1170-2)*20+CX1170)</f>
        <v>130</v>
      </c>
      <c r="DE1170" s="14">
        <f>SUMIFS(DD$5:DD1170,$CR$5:$CR1170,"="&amp;$CR1170)</f>
        <v>1235</v>
      </c>
      <c r="DF1170" s="14" t="s">
        <v>218</v>
      </c>
      <c r="DG1170" s="14">
        <f>INDEX(属性投放!$BK$6:$BK$85,(CT1170-2)*20+CX1170)</f>
        <v>65</v>
      </c>
      <c r="DH1170" s="14">
        <f>SUMIFS(DG$5:DG1170,$CR$5:$CR1170,"="&amp;$CR1170)</f>
        <v>621</v>
      </c>
      <c r="DI1170" s="14" t="s">
        <v>25</v>
      </c>
      <c r="DJ1170" s="14">
        <f>INDEX(属性投放!$BL$6:$BL$85,(CT1170-2)*20+CX1170)</f>
        <v>1300</v>
      </c>
      <c r="DK1170" s="14">
        <f>SUMIFS(DJ$5:DJ1170,$CR$5:$CR1170,"="&amp;$CR1170)</f>
        <v>12350</v>
      </c>
    </row>
    <row r="1171" spans="95:115" ht="16.5" x14ac:dyDescent="0.2">
      <c r="CQ1171" s="13">
        <v>1167</v>
      </c>
      <c r="CR1171" s="13">
        <f t="shared" si="988"/>
        <v>23</v>
      </c>
      <c r="CS1171" s="13">
        <f t="shared" si="989"/>
        <v>23</v>
      </c>
      <c r="CT1171" s="14">
        <f t="shared" si="990"/>
        <v>2</v>
      </c>
      <c r="CU1171" s="14">
        <f t="shared" si="991"/>
        <v>1102023</v>
      </c>
      <c r="CV1171" s="14" t="str">
        <f>INDEX($O$6:$O$36,CR1171)&amp;"-"&amp;INDEX(属性投放!$AB$7:$AB$36,CX1171)&amp;"-魂火-"&amp;CZ1171</f>
        <v>异邦刀客-大叫唤+1-魂火-2</v>
      </c>
      <c r="CW1171" s="25" t="s">
        <v>162</v>
      </c>
      <c r="CX1171" s="14">
        <f>INDEX(属性投放!$AL$7:$AL$58,CS1171)</f>
        <v>11</v>
      </c>
      <c r="CY1171" s="14" t="s">
        <v>701</v>
      </c>
      <c r="CZ1171" s="14">
        <f>INDEX(属性投放!$AM$7:$AM$58,CS1171)</f>
        <v>2</v>
      </c>
      <c r="DA1171" s="14">
        <f t="shared" si="992"/>
        <v>23</v>
      </c>
      <c r="DB1171" s="14">
        <f>INDEX(属性投放!$AN$7:$AN$58,DA1171)</f>
        <v>77</v>
      </c>
      <c r="DC1171" s="14" t="s">
        <v>335</v>
      </c>
      <c r="DD1171" s="14">
        <f>INDEX(属性投放!$BJ$6:$BJ$85,(CT1171-2)*20+CX1171)</f>
        <v>130</v>
      </c>
      <c r="DE1171" s="14">
        <f>SUMIFS(DD$5:DD1171,$CR$5:$CR1171,"="&amp;$CR1171)</f>
        <v>1365</v>
      </c>
      <c r="DF1171" s="14" t="s">
        <v>218</v>
      </c>
      <c r="DG1171" s="14">
        <f>INDEX(属性投放!$BK$6:$BK$85,(CT1171-2)*20+CX1171)</f>
        <v>65</v>
      </c>
      <c r="DH1171" s="14">
        <f>SUMIFS(DG$5:DG1171,$CR$5:$CR1171,"="&amp;$CR1171)</f>
        <v>686</v>
      </c>
      <c r="DI1171" s="14" t="s">
        <v>25</v>
      </c>
      <c r="DJ1171" s="14">
        <f>INDEX(属性投放!$BL$6:$BL$85,(CT1171-2)*20+CX1171)</f>
        <v>1300</v>
      </c>
      <c r="DK1171" s="14">
        <f>SUMIFS(DJ$5:DJ1171,$CR$5:$CR1171,"="&amp;$CR1171)</f>
        <v>13650</v>
      </c>
    </row>
    <row r="1172" spans="95:115" ht="16.5" x14ac:dyDescent="0.2">
      <c r="CQ1172" s="13">
        <v>1168</v>
      </c>
      <c r="CR1172" s="13">
        <f t="shared" si="988"/>
        <v>23</v>
      </c>
      <c r="CS1172" s="13">
        <f t="shared" si="989"/>
        <v>24</v>
      </c>
      <c r="CT1172" s="14">
        <f t="shared" si="990"/>
        <v>2</v>
      </c>
      <c r="CU1172" s="14">
        <f t="shared" si="991"/>
        <v>1102023</v>
      </c>
      <c r="CV1172" s="14" t="str">
        <f>INDEX($O$6:$O$36,CR1172)&amp;"-"&amp;INDEX(属性投放!$AB$7:$AB$36,CX1172)&amp;"-魂火-"&amp;CZ1172</f>
        <v>异邦刀客-大叫唤+1-魂火-3</v>
      </c>
      <c r="CW1172" s="25" t="s">
        <v>162</v>
      </c>
      <c r="CX1172" s="14">
        <f>INDEX(属性投放!$AL$7:$AL$58,CS1172)</f>
        <v>11</v>
      </c>
      <c r="CY1172" s="14" t="s">
        <v>701</v>
      </c>
      <c r="CZ1172" s="14">
        <f>INDEX(属性投放!$AM$7:$AM$58,CS1172)</f>
        <v>3</v>
      </c>
      <c r="DA1172" s="14">
        <f t="shared" si="992"/>
        <v>24</v>
      </c>
      <c r="DB1172" s="14">
        <f>INDEX(属性投放!$AN$7:$AN$58,DA1172)</f>
        <v>80</v>
      </c>
      <c r="DC1172" s="14" t="s">
        <v>335</v>
      </c>
      <c r="DD1172" s="14">
        <f>INDEX(属性投放!$BJ$6:$BJ$85,(CT1172-2)*20+CX1172)</f>
        <v>130</v>
      </c>
      <c r="DE1172" s="14">
        <f>SUMIFS(DD$5:DD1172,$CR$5:$CR1172,"="&amp;$CR1172)</f>
        <v>1495</v>
      </c>
      <c r="DF1172" s="14" t="s">
        <v>218</v>
      </c>
      <c r="DG1172" s="14">
        <f>INDEX(属性投放!$BK$6:$BK$85,(CT1172-2)*20+CX1172)</f>
        <v>65</v>
      </c>
      <c r="DH1172" s="14">
        <f>SUMIFS(DG$5:DG1172,$CR$5:$CR1172,"="&amp;$CR1172)</f>
        <v>751</v>
      </c>
      <c r="DI1172" s="14" t="s">
        <v>25</v>
      </c>
      <c r="DJ1172" s="14">
        <f>INDEX(属性投放!$BL$6:$BL$85,(CT1172-2)*20+CX1172)</f>
        <v>1300</v>
      </c>
      <c r="DK1172" s="14">
        <f>SUMIFS(DJ$5:DJ1172,$CR$5:$CR1172,"="&amp;$CR1172)</f>
        <v>14950</v>
      </c>
    </row>
    <row r="1173" spans="95:115" ht="16.5" x14ac:dyDescent="0.2">
      <c r="CQ1173" s="13">
        <v>1169</v>
      </c>
      <c r="CR1173" s="13">
        <f t="shared" si="988"/>
        <v>23</v>
      </c>
      <c r="CS1173" s="13">
        <f t="shared" si="989"/>
        <v>25</v>
      </c>
      <c r="CT1173" s="14">
        <f t="shared" si="990"/>
        <v>2</v>
      </c>
      <c r="CU1173" s="14">
        <f t="shared" si="991"/>
        <v>1102023</v>
      </c>
      <c r="CV1173" s="14" t="str">
        <f>INDEX($O$6:$O$36,CR1173)&amp;"-"&amp;INDEX(属性投放!$AB$7:$AB$36,CX1173)&amp;"-魂火-"&amp;CZ1173</f>
        <v>异邦刀客-大叫唤+2-魂火-1</v>
      </c>
      <c r="CW1173" s="25" t="s">
        <v>162</v>
      </c>
      <c r="CX1173" s="14">
        <f>INDEX(属性投放!$AL$7:$AL$58,CS1173)</f>
        <v>12</v>
      </c>
      <c r="CY1173" s="14" t="s">
        <v>701</v>
      </c>
      <c r="CZ1173" s="14">
        <f>INDEX(属性投放!$AM$7:$AM$58,CS1173)</f>
        <v>1</v>
      </c>
      <c r="DA1173" s="14">
        <f t="shared" si="992"/>
        <v>25</v>
      </c>
      <c r="DB1173" s="14">
        <f>INDEX(属性投放!$AN$7:$AN$58,DA1173)</f>
        <v>82</v>
      </c>
      <c r="DC1173" s="14" t="s">
        <v>335</v>
      </c>
      <c r="DD1173" s="14">
        <f>INDEX(属性投放!$BJ$6:$BJ$85,(CT1173-2)*20+CX1173)</f>
        <v>170</v>
      </c>
      <c r="DE1173" s="14">
        <f>SUMIFS(DD$5:DD1173,$CR$5:$CR1173,"="&amp;$CR1173)</f>
        <v>1665</v>
      </c>
      <c r="DF1173" s="14" t="s">
        <v>218</v>
      </c>
      <c r="DG1173" s="14">
        <f>INDEX(属性投放!$BK$6:$BK$85,(CT1173-2)*20+CX1173)</f>
        <v>85</v>
      </c>
      <c r="DH1173" s="14">
        <f>SUMIFS(DG$5:DG1173,$CR$5:$CR1173,"="&amp;$CR1173)</f>
        <v>836</v>
      </c>
      <c r="DI1173" s="14" t="s">
        <v>25</v>
      </c>
      <c r="DJ1173" s="14">
        <f>INDEX(属性投放!$BL$6:$BL$85,(CT1173-2)*20+CX1173)</f>
        <v>1700</v>
      </c>
      <c r="DK1173" s="14">
        <f>SUMIFS(DJ$5:DJ1173,$CR$5:$CR1173,"="&amp;$CR1173)</f>
        <v>16650</v>
      </c>
    </row>
    <row r="1174" spans="95:115" ht="16.5" x14ac:dyDescent="0.2">
      <c r="CQ1174" s="13">
        <v>1170</v>
      </c>
      <c r="CR1174" s="13">
        <f t="shared" si="988"/>
        <v>23</v>
      </c>
      <c r="CS1174" s="13">
        <f t="shared" si="989"/>
        <v>26</v>
      </c>
      <c r="CT1174" s="14">
        <f t="shared" si="990"/>
        <v>2</v>
      </c>
      <c r="CU1174" s="14">
        <f t="shared" si="991"/>
        <v>1102023</v>
      </c>
      <c r="CV1174" s="14" t="str">
        <f>INDEX($O$6:$O$36,CR1174)&amp;"-"&amp;INDEX(属性投放!$AB$7:$AB$36,CX1174)&amp;"-魂火-"&amp;CZ1174</f>
        <v>异邦刀客-大叫唤+2-魂火-2</v>
      </c>
      <c r="CW1174" s="25" t="s">
        <v>162</v>
      </c>
      <c r="CX1174" s="14">
        <f>INDEX(属性投放!$AL$7:$AL$58,CS1174)</f>
        <v>12</v>
      </c>
      <c r="CY1174" s="14" t="s">
        <v>701</v>
      </c>
      <c r="CZ1174" s="14">
        <f>INDEX(属性投放!$AM$7:$AM$58,CS1174)</f>
        <v>2</v>
      </c>
      <c r="DA1174" s="14">
        <f t="shared" si="992"/>
        <v>26</v>
      </c>
      <c r="DB1174" s="14">
        <f>INDEX(属性投放!$AN$7:$AN$58,DA1174)</f>
        <v>85</v>
      </c>
      <c r="DC1174" s="14" t="s">
        <v>335</v>
      </c>
      <c r="DD1174" s="14">
        <f>INDEX(属性投放!$BJ$6:$BJ$85,(CT1174-2)*20+CX1174)</f>
        <v>170</v>
      </c>
      <c r="DE1174" s="14">
        <f>SUMIFS(DD$5:DD1174,$CR$5:$CR1174,"="&amp;$CR1174)</f>
        <v>1835</v>
      </c>
      <c r="DF1174" s="14" t="s">
        <v>218</v>
      </c>
      <c r="DG1174" s="14">
        <f>INDEX(属性投放!$BK$6:$BK$85,(CT1174-2)*20+CX1174)</f>
        <v>85</v>
      </c>
      <c r="DH1174" s="14">
        <f>SUMIFS(DG$5:DG1174,$CR$5:$CR1174,"="&amp;$CR1174)</f>
        <v>921</v>
      </c>
      <c r="DI1174" s="14" t="s">
        <v>25</v>
      </c>
      <c r="DJ1174" s="14">
        <f>INDEX(属性投放!$BL$6:$BL$85,(CT1174-2)*20+CX1174)</f>
        <v>1700</v>
      </c>
      <c r="DK1174" s="14">
        <f>SUMIFS(DJ$5:DJ1174,$CR$5:$CR1174,"="&amp;$CR1174)</f>
        <v>18350</v>
      </c>
    </row>
    <row r="1175" spans="95:115" ht="16.5" x14ac:dyDescent="0.2">
      <c r="CQ1175" s="13">
        <v>1171</v>
      </c>
      <c r="CR1175" s="13">
        <f t="shared" si="988"/>
        <v>23</v>
      </c>
      <c r="CS1175" s="13">
        <f t="shared" si="989"/>
        <v>27</v>
      </c>
      <c r="CT1175" s="14">
        <f t="shared" si="990"/>
        <v>2</v>
      </c>
      <c r="CU1175" s="14">
        <f t="shared" si="991"/>
        <v>1102023</v>
      </c>
      <c r="CV1175" s="14" t="str">
        <f>INDEX($O$6:$O$36,CR1175)&amp;"-"&amp;INDEX(属性投放!$AB$7:$AB$36,CX1175)&amp;"-魂火-"&amp;CZ1175</f>
        <v>异邦刀客-大叫唤+2-魂火-3</v>
      </c>
      <c r="CW1175" s="25" t="s">
        <v>162</v>
      </c>
      <c r="CX1175" s="14">
        <f>INDEX(属性投放!$AL$7:$AL$58,CS1175)</f>
        <v>12</v>
      </c>
      <c r="CY1175" s="14" t="s">
        <v>701</v>
      </c>
      <c r="CZ1175" s="14">
        <f>INDEX(属性投放!$AM$7:$AM$58,CS1175)</f>
        <v>3</v>
      </c>
      <c r="DA1175" s="14">
        <f t="shared" si="992"/>
        <v>27</v>
      </c>
      <c r="DB1175" s="14">
        <f>INDEX(属性投放!$AN$7:$AN$58,DA1175)</f>
        <v>87</v>
      </c>
      <c r="DC1175" s="14" t="s">
        <v>335</v>
      </c>
      <c r="DD1175" s="14">
        <f>INDEX(属性投放!$BJ$6:$BJ$85,(CT1175-2)*20+CX1175)</f>
        <v>170</v>
      </c>
      <c r="DE1175" s="14">
        <f>SUMIFS(DD$5:DD1175,$CR$5:$CR1175,"="&amp;$CR1175)</f>
        <v>2005</v>
      </c>
      <c r="DF1175" s="14" t="s">
        <v>218</v>
      </c>
      <c r="DG1175" s="14">
        <f>INDEX(属性投放!$BK$6:$BK$85,(CT1175-2)*20+CX1175)</f>
        <v>85</v>
      </c>
      <c r="DH1175" s="14">
        <f>SUMIFS(DG$5:DG1175,$CR$5:$CR1175,"="&amp;$CR1175)</f>
        <v>1006</v>
      </c>
      <c r="DI1175" s="14" t="s">
        <v>25</v>
      </c>
      <c r="DJ1175" s="14">
        <f>INDEX(属性投放!$BL$6:$BL$85,(CT1175-2)*20+CX1175)</f>
        <v>1700</v>
      </c>
      <c r="DK1175" s="14">
        <f>SUMIFS(DJ$5:DJ1175,$CR$5:$CR1175,"="&amp;$CR1175)</f>
        <v>20050</v>
      </c>
    </row>
    <row r="1176" spans="95:115" ht="16.5" x14ac:dyDescent="0.2">
      <c r="CQ1176" s="13">
        <v>1172</v>
      </c>
      <c r="CR1176" s="13">
        <f t="shared" si="988"/>
        <v>23</v>
      </c>
      <c r="CS1176" s="13">
        <f t="shared" si="989"/>
        <v>28</v>
      </c>
      <c r="CT1176" s="14">
        <f t="shared" si="990"/>
        <v>2</v>
      </c>
      <c r="CU1176" s="14">
        <f t="shared" si="991"/>
        <v>1102023</v>
      </c>
      <c r="CV1176" s="14" t="str">
        <f>INDEX($O$6:$O$36,CR1176)&amp;"-"&amp;INDEX(属性投放!$AB$7:$AB$36,CX1176)&amp;"-魂火-"&amp;CZ1176</f>
        <v>异邦刀客-焦热-魂火-1</v>
      </c>
      <c r="CW1176" s="25" t="s">
        <v>162</v>
      </c>
      <c r="CX1176" s="14">
        <f>INDEX(属性投放!$AL$7:$AL$58,CS1176)</f>
        <v>13</v>
      </c>
      <c r="CY1176" s="14" t="s">
        <v>701</v>
      </c>
      <c r="CZ1176" s="14">
        <f>INDEX(属性投放!$AM$7:$AM$58,CS1176)</f>
        <v>1</v>
      </c>
      <c r="DA1176" s="14">
        <f t="shared" si="992"/>
        <v>28</v>
      </c>
      <c r="DB1176" s="14">
        <f>INDEX(属性投放!$AN$7:$AN$58,DA1176)</f>
        <v>90</v>
      </c>
      <c r="DC1176" s="14" t="s">
        <v>335</v>
      </c>
      <c r="DD1176" s="14">
        <f>INDEX(属性投放!$BJ$6:$BJ$85,(CT1176-2)*20+CX1176)</f>
        <v>220</v>
      </c>
      <c r="DE1176" s="14">
        <f>SUMIFS(DD$5:DD1176,$CR$5:$CR1176,"="&amp;$CR1176)</f>
        <v>2225</v>
      </c>
      <c r="DF1176" s="14" t="s">
        <v>218</v>
      </c>
      <c r="DG1176" s="14">
        <f>INDEX(属性投放!$BK$6:$BK$85,(CT1176-2)*20+CX1176)</f>
        <v>110</v>
      </c>
      <c r="DH1176" s="14">
        <f>SUMIFS(DG$5:DG1176,$CR$5:$CR1176,"="&amp;$CR1176)</f>
        <v>1116</v>
      </c>
      <c r="DI1176" s="14" t="s">
        <v>25</v>
      </c>
      <c r="DJ1176" s="14">
        <f>INDEX(属性投放!$BL$6:$BL$85,(CT1176-2)*20+CX1176)</f>
        <v>2200</v>
      </c>
      <c r="DK1176" s="14">
        <f>SUMIFS(DJ$5:DJ1176,$CR$5:$CR1176,"="&amp;$CR1176)</f>
        <v>22250</v>
      </c>
    </row>
    <row r="1177" spans="95:115" ht="16.5" x14ac:dyDescent="0.2">
      <c r="CQ1177" s="13">
        <v>1173</v>
      </c>
      <c r="CR1177" s="13">
        <f t="shared" si="988"/>
        <v>23</v>
      </c>
      <c r="CS1177" s="13">
        <f t="shared" si="989"/>
        <v>29</v>
      </c>
      <c r="CT1177" s="14">
        <f t="shared" si="990"/>
        <v>2</v>
      </c>
      <c r="CU1177" s="14">
        <f t="shared" si="991"/>
        <v>1102023</v>
      </c>
      <c r="CV1177" s="14" t="str">
        <f>INDEX($O$6:$O$36,CR1177)&amp;"-"&amp;INDEX(属性投放!$AB$7:$AB$36,CX1177)&amp;"-魂火-"&amp;CZ1177</f>
        <v>异邦刀客-焦热-魂火-2</v>
      </c>
      <c r="CW1177" s="25" t="s">
        <v>162</v>
      </c>
      <c r="CX1177" s="14">
        <f>INDEX(属性投放!$AL$7:$AL$58,CS1177)</f>
        <v>13</v>
      </c>
      <c r="CY1177" s="14" t="s">
        <v>701</v>
      </c>
      <c r="CZ1177" s="14">
        <f>INDEX(属性投放!$AM$7:$AM$58,CS1177)</f>
        <v>2</v>
      </c>
      <c r="DA1177" s="14">
        <f t="shared" si="992"/>
        <v>29</v>
      </c>
      <c r="DB1177" s="14">
        <f>INDEX(属性投放!$AN$7:$AN$58,DA1177)</f>
        <v>92</v>
      </c>
      <c r="DC1177" s="14" t="s">
        <v>335</v>
      </c>
      <c r="DD1177" s="14">
        <f>INDEX(属性投放!$BJ$6:$BJ$85,(CT1177-2)*20+CX1177)</f>
        <v>220</v>
      </c>
      <c r="DE1177" s="14">
        <f>SUMIFS(DD$5:DD1177,$CR$5:$CR1177,"="&amp;$CR1177)</f>
        <v>2445</v>
      </c>
      <c r="DF1177" s="14" t="s">
        <v>218</v>
      </c>
      <c r="DG1177" s="14">
        <f>INDEX(属性投放!$BK$6:$BK$85,(CT1177-2)*20+CX1177)</f>
        <v>110</v>
      </c>
      <c r="DH1177" s="14">
        <f>SUMIFS(DG$5:DG1177,$CR$5:$CR1177,"="&amp;$CR1177)</f>
        <v>1226</v>
      </c>
      <c r="DI1177" s="14" t="s">
        <v>25</v>
      </c>
      <c r="DJ1177" s="14">
        <f>INDEX(属性投放!$BL$6:$BL$85,(CT1177-2)*20+CX1177)</f>
        <v>2200</v>
      </c>
      <c r="DK1177" s="14">
        <f>SUMIFS(DJ$5:DJ1177,$CR$5:$CR1177,"="&amp;$CR1177)</f>
        <v>24450</v>
      </c>
    </row>
    <row r="1178" spans="95:115" ht="16.5" x14ac:dyDescent="0.2">
      <c r="CQ1178" s="13">
        <v>1174</v>
      </c>
      <c r="CR1178" s="13">
        <f t="shared" si="988"/>
        <v>23</v>
      </c>
      <c r="CS1178" s="13">
        <f t="shared" si="989"/>
        <v>30</v>
      </c>
      <c r="CT1178" s="14">
        <f t="shared" si="990"/>
        <v>2</v>
      </c>
      <c r="CU1178" s="14">
        <f t="shared" si="991"/>
        <v>1102023</v>
      </c>
      <c r="CV1178" s="14" t="str">
        <f>INDEX($O$6:$O$36,CR1178)&amp;"-"&amp;INDEX(属性投放!$AB$7:$AB$36,CX1178)&amp;"-魂火-"&amp;CZ1178</f>
        <v>异邦刀客-焦热-魂火-3</v>
      </c>
      <c r="CW1178" s="25" t="s">
        <v>162</v>
      </c>
      <c r="CX1178" s="14">
        <f>INDEX(属性投放!$AL$7:$AL$58,CS1178)</f>
        <v>13</v>
      </c>
      <c r="CY1178" s="14" t="s">
        <v>701</v>
      </c>
      <c r="CZ1178" s="14">
        <f>INDEX(属性投放!$AM$7:$AM$58,CS1178)</f>
        <v>3</v>
      </c>
      <c r="DA1178" s="14">
        <f t="shared" si="992"/>
        <v>30</v>
      </c>
      <c r="DB1178" s="14">
        <f>INDEX(属性投放!$AN$7:$AN$58,DA1178)</f>
        <v>95</v>
      </c>
      <c r="DC1178" s="14" t="s">
        <v>335</v>
      </c>
      <c r="DD1178" s="14">
        <f>INDEX(属性投放!$BJ$6:$BJ$85,(CT1178-2)*20+CX1178)</f>
        <v>220</v>
      </c>
      <c r="DE1178" s="14">
        <f>SUMIFS(DD$5:DD1178,$CR$5:$CR1178,"="&amp;$CR1178)</f>
        <v>2665</v>
      </c>
      <c r="DF1178" s="14" t="s">
        <v>218</v>
      </c>
      <c r="DG1178" s="14">
        <f>INDEX(属性投放!$BK$6:$BK$85,(CT1178-2)*20+CX1178)</f>
        <v>110</v>
      </c>
      <c r="DH1178" s="14">
        <f>SUMIFS(DG$5:DG1178,$CR$5:$CR1178,"="&amp;$CR1178)</f>
        <v>1336</v>
      </c>
      <c r="DI1178" s="14" t="s">
        <v>25</v>
      </c>
      <c r="DJ1178" s="14">
        <f>INDEX(属性投放!$BL$6:$BL$85,(CT1178-2)*20+CX1178)</f>
        <v>2200</v>
      </c>
      <c r="DK1178" s="14">
        <f>SUMIFS(DJ$5:DJ1178,$CR$5:$CR1178,"="&amp;$CR1178)</f>
        <v>26650</v>
      </c>
    </row>
    <row r="1179" spans="95:115" ht="16.5" x14ac:dyDescent="0.2">
      <c r="CQ1179" s="13">
        <v>1175</v>
      </c>
      <c r="CR1179" s="13">
        <f t="shared" si="988"/>
        <v>23</v>
      </c>
      <c r="CS1179" s="13">
        <f t="shared" si="989"/>
        <v>31</v>
      </c>
      <c r="CT1179" s="14">
        <f t="shared" si="990"/>
        <v>2</v>
      </c>
      <c r="CU1179" s="14">
        <f t="shared" si="991"/>
        <v>1102023</v>
      </c>
      <c r="CV1179" s="14" t="str">
        <f>INDEX($O$6:$O$36,CR1179)&amp;"-"&amp;INDEX(属性投放!$AB$7:$AB$36,CX1179)&amp;"-魂火-"&amp;CZ1179</f>
        <v>异邦刀客-焦热+1-魂火-1</v>
      </c>
      <c r="CW1179" s="25" t="s">
        <v>162</v>
      </c>
      <c r="CX1179" s="14">
        <f>INDEX(属性投放!$AL$7:$AL$58,CS1179)</f>
        <v>14</v>
      </c>
      <c r="CY1179" s="14" t="s">
        <v>701</v>
      </c>
      <c r="CZ1179" s="14">
        <f>INDEX(属性投放!$AM$7:$AM$58,CS1179)</f>
        <v>1</v>
      </c>
      <c r="DA1179" s="14">
        <f t="shared" si="992"/>
        <v>31</v>
      </c>
      <c r="DB1179" s="14">
        <f>INDEX(属性投放!$AN$7:$AN$58,DA1179)</f>
        <v>97</v>
      </c>
      <c r="DC1179" s="14" t="s">
        <v>335</v>
      </c>
      <c r="DD1179" s="14">
        <f>INDEX(属性投放!$BJ$6:$BJ$85,(CT1179-2)*20+CX1179)</f>
        <v>270</v>
      </c>
      <c r="DE1179" s="14">
        <f>SUMIFS(DD$5:DD1179,$CR$5:$CR1179,"="&amp;$CR1179)</f>
        <v>2935</v>
      </c>
      <c r="DF1179" s="14" t="s">
        <v>218</v>
      </c>
      <c r="DG1179" s="14">
        <f>INDEX(属性投放!$BK$6:$BK$85,(CT1179-2)*20+CX1179)</f>
        <v>135</v>
      </c>
      <c r="DH1179" s="14">
        <f>SUMIFS(DG$5:DG1179,$CR$5:$CR1179,"="&amp;$CR1179)</f>
        <v>1471</v>
      </c>
      <c r="DI1179" s="14" t="s">
        <v>25</v>
      </c>
      <c r="DJ1179" s="14">
        <f>INDEX(属性投放!$BL$6:$BL$85,(CT1179-2)*20+CX1179)</f>
        <v>2700</v>
      </c>
      <c r="DK1179" s="14">
        <f>SUMIFS(DJ$5:DJ1179,$CR$5:$CR1179,"="&amp;$CR1179)</f>
        <v>29350</v>
      </c>
    </row>
    <row r="1180" spans="95:115" ht="16.5" x14ac:dyDescent="0.2">
      <c r="CQ1180" s="13">
        <v>1176</v>
      </c>
      <c r="CR1180" s="13">
        <f t="shared" si="988"/>
        <v>23</v>
      </c>
      <c r="CS1180" s="13">
        <f t="shared" si="989"/>
        <v>32</v>
      </c>
      <c r="CT1180" s="14">
        <f t="shared" si="990"/>
        <v>2</v>
      </c>
      <c r="CU1180" s="14">
        <f t="shared" si="991"/>
        <v>1102023</v>
      </c>
      <c r="CV1180" s="14" t="str">
        <f>INDEX($O$6:$O$36,CR1180)&amp;"-"&amp;INDEX(属性投放!$AB$7:$AB$36,CX1180)&amp;"-魂火-"&amp;CZ1180</f>
        <v>异邦刀客-焦热+1-魂火-2</v>
      </c>
      <c r="CW1180" s="25" t="s">
        <v>162</v>
      </c>
      <c r="CX1180" s="14">
        <f>INDEX(属性投放!$AL$7:$AL$58,CS1180)</f>
        <v>14</v>
      </c>
      <c r="CY1180" s="14" t="s">
        <v>701</v>
      </c>
      <c r="CZ1180" s="14">
        <f>INDEX(属性投放!$AM$7:$AM$58,CS1180)</f>
        <v>2</v>
      </c>
      <c r="DA1180" s="14">
        <f t="shared" si="992"/>
        <v>32</v>
      </c>
      <c r="DB1180" s="14">
        <f>INDEX(属性投放!$AN$7:$AN$58,DA1180)</f>
        <v>100</v>
      </c>
      <c r="DC1180" s="14" t="s">
        <v>335</v>
      </c>
      <c r="DD1180" s="14">
        <f>INDEX(属性投放!$BJ$6:$BJ$85,(CT1180-2)*20+CX1180)</f>
        <v>270</v>
      </c>
      <c r="DE1180" s="14">
        <f>SUMIFS(DD$5:DD1180,$CR$5:$CR1180,"="&amp;$CR1180)</f>
        <v>3205</v>
      </c>
      <c r="DF1180" s="14" t="s">
        <v>218</v>
      </c>
      <c r="DG1180" s="14">
        <f>INDEX(属性投放!$BK$6:$BK$85,(CT1180-2)*20+CX1180)</f>
        <v>135</v>
      </c>
      <c r="DH1180" s="14">
        <f>SUMIFS(DG$5:DG1180,$CR$5:$CR1180,"="&amp;$CR1180)</f>
        <v>1606</v>
      </c>
      <c r="DI1180" s="14" t="s">
        <v>25</v>
      </c>
      <c r="DJ1180" s="14">
        <f>INDEX(属性投放!$BL$6:$BL$85,(CT1180-2)*20+CX1180)</f>
        <v>2700</v>
      </c>
      <c r="DK1180" s="14">
        <f>SUMIFS(DJ$5:DJ1180,$CR$5:$CR1180,"="&amp;$CR1180)</f>
        <v>32050</v>
      </c>
    </row>
    <row r="1181" spans="95:115" ht="16.5" x14ac:dyDescent="0.2">
      <c r="CQ1181" s="13">
        <v>1177</v>
      </c>
      <c r="CR1181" s="13">
        <f t="shared" si="988"/>
        <v>23</v>
      </c>
      <c r="CS1181" s="13">
        <f t="shared" si="989"/>
        <v>33</v>
      </c>
      <c r="CT1181" s="14">
        <f t="shared" si="990"/>
        <v>2</v>
      </c>
      <c r="CU1181" s="14">
        <f t="shared" si="991"/>
        <v>1102023</v>
      </c>
      <c r="CV1181" s="14" t="str">
        <f>INDEX($O$6:$O$36,CR1181)&amp;"-"&amp;INDEX(属性投放!$AB$7:$AB$36,CX1181)&amp;"-魂火-"&amp;CZ1181</f>
        <v>异邦刀客-焦热+1-魂火-3</v>
      </c>
      <c r="CW1181" s="25" t="s">
        <v>162</v>
      </c>
      <c r="CX1181" s="14">
        <f>INDEX(属性投放!$AL$7:$AL$58,CS1181)</f>
        <v>14</v>
      </c>
      <c r="CY1181" s="14" t="s">
        <v>701</v>
      </c>
      <c r="CZ1181" s="14">
        <f>INDEX(属性投放!$AM$7:$AM$58,CS1181)</f>
        <v>3</v>
      </c>
      <c r="DA1181" s="14">
        <f t="shared" si="992"/>
        <v>33</v>
      </c>
      <c r="DB1181" s="14">
        <f>INDEX(属性投放!$AN$7:$AN$58,DA1181)</f>
        <v>102</v>
      </c>
      <c r="DC1181" s="14" t="s">
        <v>335</v>
      </c>
      <c r="DD1181" s="14">
        <f>INDEX(属性投放!$BJ$6:$BJ$85,(CT1181-2)*20+CX1181)</f>
        <v>270</v>
      </c>
      <c r="DE1181" s="14">
        <f>SUMIFS(DD$5:DD1181,$CR$5:$CR1181,"="&amp;$CR1181)</f>
        <v>3475</v>
      </c>
      <c r="DF1181" s="14" t="s">
        <v>218</v>
      </c>
      <c r="DG1181" s="14">
        <f>INDEX(属性投放!$BK$6:$BK$85,(CT1181-2)*20+CX1181)</f>
        <v>135</v>
      </c>
      <c r="DH1181" s="14">
        <f>SUMIFS(DG$5:DG1181,$CR$5:$CR1181,"="&amp;$CR1181)</f>
        <v>1741</v>
      </c>
      <c r="DI1181" s="14" t="s">
        <v>25</v>
      </c>
      <c r="DJ1181" s="14">
        <f>INDEX(属性投放!$BL$6:$BL$85,(CT1181-2)*20+CX1181)</f>
        <v>2700</v>
      </c>
      <c r="DK1181" s="14">
        <f>SUMIFS(DJ$5:DJ1181,$CR$5:$CR1181,"="&amp;$CR1181)</f>
        <v>34750</v>
      </c>
    </row>
    <row r="1182" spans="95:115" ht="16.5" x14ac:dyDescent="0.2">
      <c r="CQ1182" s="13">
        <v>1178</v>
      </c>
      <c r="CR1182" s="13">
        <f t="shared" si="988"/>
        <v>23</v>
      </c>
      <c r="CS1182" s="13">
        <f t="shared" si="989"/>
        <v>34</v>
      </c>
      <c r="CT1182" s="14">
        <f t="shared" si="990"/>
        <v>2</v>
      </c>
      <c r="CU1182" s="14">
        <f t="shared" si="991"/>
        <v>1102023</v>
      </c>
      <c r="CV1182" s="14" t="str">
        <f>INDEX($O$6:$O$36,CR1182)&amp;"-"&amp;INDEX(属性投放!$AB$7:$AB$36,CX1182)&amp;"-魂火-"&amp;CZ1182</f>
        <v>异邦刀客-焦热+2-魂火-1</v>
      </c>
      <c r="CW1182" s="25" t="s">
        <v>162</v>
      </c>
      <c r="CX1182" s="14">
        <f>INDEX(属性投放!$AL$7:$AL$58,CS1182)</f>
        <v>15</v>
      </c>
      <c r="CY1182" s="14" t="s">
        <v>701</v>
      </c>
      <c r="CZ1182" s="14">
        <f>INDEX(属性投放!$AM$7:$AM$58,CS1182)</f>
        <v>1</v>
      </c>
      <c r="DA1182" s="14">
        <f t="shared" si="992"/>
        <v>34</v>
      </c>
      <c r="DB1182" s="14">
        <f>INDEX(属性投放!$AN$7:$AN$58,DA1182)</f>
        <v>105</v>
      </c>
      <c r="DC1182" s="14" t="s">
        <v>335</v>
      </c>
      <c r="DD1182" s="14">
        <f>INDEX(属性投放!$BJ$6:$BJ$85,(CT1182-2)*20+CX1182)</f>
        <v>350</v>
      </c>
      <c r="DE1182" s="14">
        <f>SUMIFS(DD$5:DD1182,$CR$5:$CR1182,"="&amp;$CR1182)</f>
        <v>3825</v>
      </c>
      <c r="DF1182" s="14" t="s">
        <v>218</v>
      </c>
      <c r="DG1182" s="14">
        <f>INDEX(属性投放!$BK$6:$BK$85,(CT1182-2)*20+CX1182)</f>
        <v>175</v>
      </c>
      <c r="DH1182" s="14">
        <f>SUMIFS(DG$5:DG1182,$CR$5:$CR1182,"="&amp;$CR1182)</f>
        <v>1916</v>
      </c>
      <c r="DI1182" s="14" t="s">
        <v>25</v>
      </c>
      <c r="DJ1182" s="14">
        <f>INDEX(属性投放!$BL$6:$BL$85,(CT1182-2)*20+CX1182)</f>
        <v>3500</v>
      </c>
      <c r="DK1182" s="14">
        <f>SUMIFS(DJ$5:DJ1182,$CR$5:$CR1182,"="&amp;$CR1182)</f>
        <v>38250</v>
      </c>
    </row>
    <row r="1183" spans="95:115" ht="16.5" x14ac:dyDescent="0.2">
      <c r="CQ1183" s="13">
        <v>1179</v>
      </c>
      <c r="CR1183" s="13">
        <f t="shared" si="988"/>
        <v>23</v>
      </c>
      <c r="CS1183" s="13">
        <f t="shared" si="989"/>
        <v>35</v>
      </c>
      <c r="CT1183" s="14">
        <f t="shared" si="990"/>
        <v>2</v>
      </c>
      <c r="CU1183" s="14">
        <f t="shared" si="991"/>
        <v>1102023</v>
      </c>
      <c r="CV1183" s="14" t="str">
        <f>INDEX($O$6:$O$36,CR1183)&amp;"-"&amp;INDEX(属性投放!$AB$7:$AB$36,CX1183)&amp;"-魂火-"&amp;CZ1183</f>
        <v>异邦刀客-焦热+2-魂火-2</v>
      </c>
      <c r="CW1183" s="25" t="s">
        <v>162</v>
      </c>
      <c r="CX1183" s="14">
        <f>INDEX(属性投放!$AL$7:$AL$58,CS1183)</f>
        <v>15</v>
      </c>
      <c r="CY1183" s="14" t="s">
        <v>701</v>
      </c>
      <c r="CZ1183" s="14">
        <f>INDEX(属性投放!$AM$7:$AM$58,CS1183)</f>
        <v>2</v>
      </c>
      <c r="DA1183" s="14">
        <f t="shared" si="992"/>
        <v>35</v>
      </c>
      <c r="DB1183" s="14">
        <f>INDEX(属性投放!$AN$7:$AN$58,DA1183)</f>
        <v>107</v>
      </c>
      <c r="DC1183" s="14" t="s">
        <v>335</v>
      </c>
      <c r="DD1183" s="14">
        <f>INDEX(属性投放!$BJ$6:$BJ$85,(CT1183-2)*20+CX1183)</f>
        <v>350</v>
      </c>
      <c r="DE1183" s="14">
        <f>SUMIFS(DD$5:DD1183,$CR$5:$CR1183,"="&amp;$CR1183)</f>
        <v>4175</v>
      </c>
      <c r="DF1183" s="14" t="s">
        <v>218</v>
      </c>
      <c r="DG1183" s="14">
        <f>INDEX(属性投放!$BK$6:$BK$85,(CT1183-2)*20+CX1183)</f>
        <v>175</v>
      </c>
      <c r="DH1183" s="14">
        <f>SUMIFS(DG$5:DG1183,$CR$5:$CR1183,"="&amp;$CR1183)</f>
        <v>2091</v>
      </c>
      <c r="DI1183" s="14" t="s">
        <v>25</v>
      </c>
      <c r="DJ1183" s="14">
        <f>INDEX(属性投放!$BL$6:$BL$85,(CT1183-2)*20+CX1183)</f>
        <v>3500</v>
      </c>
      <c r="DK1183" s="14">
        <f>SUMIFS(DJ$5:DJ1183,$CR$5:$CR1183,"="&amp;$CR1183)</f>
        <v>41750</v>
      </c>
    </row>
    <row r="1184" spans="95:115" ht="16.5" x14ac:dyDescent="0.2">
      <c r="CQ1184" s="13">
        <v>1180</v>
      </c>
      <c r="CR1184" s="13">
        <f t="shared" si="988"/>
        <v>23</v>
      </c>
      <c r="CS1184" s="13">
        <f t="shared" si="989"/>
        <v>36</v>
      </c>
      <c r="CT1184" s="14">
        <f t="shared" si="990"/>
        <v>2</v>
      </c>
      <c r="CU1184" s="14">
        <f t="shared" si="991"/>
        <v>1102023</v>
      </c>
      <c r="CV1184" s="14" t="str">
        <f>INDEX($O$6:$O$36,CR1184)&amp;"-"&amp;INDEX(属性投放!$AB$7:$AB$36,CX1184)&amp;"-魂火-"&amp;CZ1184</f>
        <v>异邦刀客-焦热+2-魂火-3</v>
      </c>
      <c r="CW1184" s="25" t="s">
        <v>162</v>
      </c>
      <c r="CX1184" s="14">
        <f>INDEX(属性投放!$AL$7:$AL$58,CS1184)</f>
        <v>15</v>
      </c>
      <c r="CY1184" s="14" t="s">
        <v>701</v>
      </c>
      <c r="CZ1184" s="14">
        <f>INDEX(属性投放!$AM$7:$AM$58,CS1184)</f>
        <v>3</v>
      </c>
      <c r="DA1184" s="14">
        <f t="shared" si="992"/>
        <v>36</v>
      </c>
      <c r="DB1184" s="14">
        <f>INDEX(属性投放!$AN$7:$AN$58,DA1184)</f>
        <v>110</v>
      </c>
      <c r="DC1184" s="14" t="s">
        <v>335</v>
      </c>
      <c r="DD1184" s="14">
        <f>INDEX(属性投放!$BJ$6:$BJ$85,(CT1184-2)*20+CX1184)</f>
        <v>350</v>
      </c>
      <c r="DE1184" s="14">
        <f>SUMIFS(DD$5:DD1184,$CR$5:$CR1184,"="&amp;$CR1184)</f>
        <v>4525</v>
      </c>
      <c r="DF1184" s="14" t="s">
        <v>218</v>
      </c>
      <c r="DG1184" s="14">
        <f>INDEX(属性投放!$BK$6:$BK$85,(CT1184-2)*20+CX1184)</f>
        <v>175</v>
      </c>
      <c r="DH1184" s="14">
        <f>SUMIFS(DG$5:DG1184,$CR$5:$CR1184,"="&amp;$CR1184)</f>
        <v>2266</v>
      </c>
      <c r="DI1184" s="14" t="s">
        <v>25</v>
      </c>
      <c r="DJ1184" s="14">
        <f>INDEX(属性投放!$BL$6:$BL$85,(CT1184-2)*20+CX1184)</f>
        <v>3500</v>
      </c>
      <c r="DK1184" s="14">
        <f>SUMIFS(DJ$5:DJ1184,$CR$5:$CR1184,"="&amp;$CR1184)</f>
        <v>45250</v>
      </c>
    </row>
    <row r="1185" spans="95:115" ht="16.5" x14ac:dyDescent="0.2">
      <c r="CQ1185" s="13">
        <v>1181</v>
      </c>
      <c r="CR1185" s="13">
        <f t="shared" si="988"/>
        <v>23</v>
      </c>
      <c r="CS1185" s="13">
        <f t="shared" si="989"/>
        <v>37</v>
      </c>
      <c r="CT1185" s="14">
        <f t="shared" si="990"/>
        <v>2</v>
      </c>
      <c r="CU1185" s="14">
        <f t="shared" si="991"/>
        <v>1102023</v>
      </c>
      <c r="CV1185" s="14" t="str">
        <f>INDEX($O$6:$O$36,CR1185)&amp;"-"&amp;INDEX(属性投放!$AB$7:$AB$36,CX1185)&amp;"-魂火-"&amp;CZ1185</f>
        <v>异邦刀客-大焦热-魂火-1</v>
      </c>
      <c r="CW1185" s="25" t="s">
        <v>162</v>
      </c>
      <c r="CX1185" s="14">
        <f>INDEX(属性投放!$AL$7:$AL$58,CS1185)</f>
        <v>16</v>
      </c>
      <c r="CY1185" s="14" t="s">
        <v>701</v>
      </c>
      <c r="CZ1185" s="14">
        <f>INDEX(属性投放!$AM$7:$AM$58,CS1185)</f>
        <v>1</v>
      </c>
      <c r="DA1185" s="14">
        <f t="shared" si="992"/>
        <v>37</v>
      </c>
      <c r="DB1185" s="14">
        <f>INDEX(属性投放!$AN$7:$AN$58,DA1185)</f>
        <v>112</v>
      </c>
      <c r="DC1185" s="14" t="s">
        <v>335</v>
      </c>
      <c r="DD1185" s="14">
        <f>INDEX(属性投放!$BJ$6:$BJ$85,(CT1185-2)*20+CX1185)</f>
        <v>450</v>
      </c>
      <c r="DE1185" s="14">
        <f>SUMIFS(DD$5:DD1185,$CR$5:$CR1185,"="&amp;$CR1185)</f>
        <v>4975</v>
      </c>
      <c r="DF1185" s="14" t="s">
        <v>218</v>
      </c>
      <c r="DG1185" s="14">
        <f>INDEX(属性投放!$BK$6:$BK$85,(CT1185-2)*20+CX1185)</f>
        <v>225</v>
      </c>
      <c r="DH1185" s="14">
        <f>SUMIFS(DG$5:DG1185,$CR$5:$CR1185,"="&amp;$CR1185)</f>
        <v>2491</v>
      </c>
      <c r="DI1185" s="14" t="s">
        <v>25</v>
      </c>
      <c r="DJ1185" s="14">
        <f>INDEX(属性投放!$BL$6:$BL$85,(CT1185-2)*20+CX1185)</f>
        <v>4500</v>
      </c>
      <c r="DK1185" s="14">
        <f>SUMIFS(DJ$5:DJ1185,$CR$5:$CR1185,"="&amp;$CR1185)</f>
        <v>49750</v>
      </c>
    </row>
    <row r="1186" spans="95:115" ht="16.5" x14ac:dyDescent="0.2">
      <c r="CQ1186" s="13">
        <v>1182</v>
      </c>
      <c r="CR1186" s="13">
        <f t="shared" si="988"/>
        <v>23</v>
      </c>
      <c r="CS1186" s="13">
        <f t="shared" si="989"/>
        <v>38</v>
      </c>
      <c r="CT1186" s="14">
        <f t="shared" si="990"/>
        <v>2</v>
      </c>
      <c r="CU1186" s="14">
        <f t="shared" si="991"/>
        <v>1102023</v>
      </c>
      <c r="CV1186" s="14" t="str">
        <f>INDEX($O$6:$O$36,CR1186)&amp;"-"&amp;INDEX(属性投放!$AB$7:$AB$36,CX1186)&amp;"-魂火-"&amp;CZ1186</f>
        <v>异邦刀客-大焦热-魂火-2</v>
      </c>
      <c r="CW1186" s="25" t="s">
        <v>162</v>
      </c>
      <c r="CX1186" s="14">
        <f>INDEX(属性投放!$AL$7:$AL$58,CS1186)</f>
        <v>16</v>
      </c>
      <c r="CY1186" s="14" t="s">
        <v>701</v>
      </c>
      <c r="CZ1186" s="14">
        <f>INDEX(属性投放!$AM$7:$AM$58,CS1186)</f>
        <v>2</v>
      </c>
      <c r="DA1186" s="14">
        <f t="shared" si="992"/>
        <v>38</v>
      </c>
      <c r="DB1186" s="14">
        <f>INDEX(属性投放!$AN$7:$AN$58,DA1186)</f>
        <v>115</v>
      </c>
      <c r="DC1186" s="14" t="s">
        <v>335</v>
      </c>
      <c r="DD1186" s="14">
        <f>INDEX(属性投放!$BJ$6:$BJ$85,(CT1186-2)*20+CX1186)</f>
        <v>450</v>
      </c>
      <c r="DE1186" s="14">
        <f>SUMIFS(DD$5:DD1186,$CR$5:$CR1186,"="&amp;$CR1186)</f>
        <v>5425</v>
      </c>
      <c r="DF1186" s="14" t="s">
        <v>218</v>
      </c>
      <c r="DG1186" s="14">
        <f>INDEX(属性投放!$BK$6:$BK$85,(CT1186-2)*20+CX1186)</f>
        <v>225</v>
      </c>
      <c r="DH1186" s="14">
        <f>SUMIFS(DG$5:DG1186,$CR$5:$CR1186,"="&amp;$CR1186)</f>
        <v>2716</v>
      </c>
      <c r="DI1186" s="14" t="s">
        <v>25</v>
      </c>
      <c r="DJ1186" s="14">
        <f>INDEX(属性投放!$BL$6:$BL$85,(CT1186-2)*20+CX1186)</f>
        <v>4500</v>
      </c>
      <c r="DK1186" s="14">
        <f>SUMIFS(DJ$5:DJ1186,$CR$5:$CR1186,"="&amp;$CR1186)</f>
        <v>54250</v>
      </c>
    </row>
    <row r="1187" spans="95:115" ht="16.5" x14ac:dyDescent="0.2">
      <c r="CQ1187" s="13">
        <v>1183</v>
      </c>
      <c r="CR1187" s="13">
        <f t="shared" si="988"/>
        <v>23</v>
      </c>
      <c r="CS1187" s="13">
        <f t="shared" si="989"/>
        <v>39</v>
      </c>
      <c r="CT1187" s="14">
        <f t="shared" si="990"/>
        <v>2</v>
      </c>
      <c r="CU1187" s="14">
        <f t="shared" si="991"/>
        <v>1102023</v>
      </c>
      <c r="CV1187" s="14" t="str">
        <f>INDEX($O$6:$O$36,CR1187)&amp;"-"&amp;INDEX(属性投放!$AB$7:$AB$36,CX1187)&amp;"-魂火-"&amp;CZ1187</f>
        <v>异邦刀客-大焦热-魂火-3</v>
      </c>
      <c r="CW1187" s="25" t="s">
        <v>162</v>
      </c>
      <c r="CX1187" s="14">
        <f>INDEX(属性投放!$AL$7:$AL$58,CS1187)</f>
        <v>16</v>
      </c>
      <c r="CY1187" s="14" t="s">
        <v>701</v>
      </c>
      <c r="CZ1187" s="14">
        <f>INDEX(属性投放!$AM$7:$AM$58,CS1187)</f>
        <v>3</v>
      </c>
      <c r="DA1187" s="14">
        <f t="shared" si="992"/>
        <v>39</v>
      </c>
      <c r="DB1187" s="14">
        <f>INDEX(属性投放!$AN$7:$AN$58,DA1187)</f>
        <v>117</v>
      </c>
      <c r="DC1187" s="14" t="s">
        <v>335</v>
      </c>
      <c r="DD1187" s="14">
        <f>INDEX(属性投放!$BJ$6:$BJ$85,(CT1187-2)*20+CX1187)</f>
        <v>450</v>
      </c>
      <c r="DE1187" s="14">
        <f>SUMIFS(DD$5:DD1187,$CR$5:$CR1187,"="&amp;$CR1187)</f>
        <v>5875</v>
      </c>
      <c r="DF1187" s="14" t="s">
        <v>218</v>
      </c>
      <c r="DG1187" s="14">
        <f>INDEX(属性投放!$BK$6:$BK$85,(CT1187-2)*20+CX1187)</f>
        <v>225</v>
      </c>
      <c r="DH1187" s="14">
        <f>SUMIFS(DG$5:DG1187,$CR$5:$CR1187,"="&amp;$CR1187)</f>
        <v>2941</v>
      </c>
      <c r="DI1187" s="14" t="s">
        <v>25</v>
      </c>
      <c r="DJ1187" s="14">
        <f>INDEX(属性投放!$BL$6:$BL$85,(CT1187-2)*20+CX1187)</f>
        <v>4500</v>
      </c>
      <c r="DK1187" s="14">
        <f>SUMIFS(DJ$5:DJ1187,$CR$5:$CR1187,"="&amp;$CR1187)</f>
        <v>58750</v>
      </c>
    </row>
    <row r="1188" spans="95:115" ht="16.5" x14ac:dyDescent="0.2">
      <c r="CQ1188" s="13">
        <v>1184</v>
      </c>
      <c r="CR1188" s="13">
        <f t="shared" si="988"/>
        <v>23</v>
      </c>
      <c r="CS1188" s="13">
        <f t="shared" si="989"/>
        <v>40</v>
      </c>
      <c r="CT1188" s="14">
        <f t="shared" si="990"/>
        <v>2</v>
      </c>
      <c r="CU1188" s="14">
        <f t="shared" si="991"/>
        <v>1102023</v>
      </c>
      <c r="CV1188" s="14" t="str">
        <f>INDEX($O$6:$O$36,CR1188)&amp;"-"&amp;INDEX(属性投放!$AB$7:$AB$36,CX1188)&amp;"-魂火-"&amp;CZ1188</f>
        <v>异邦刀客-大焦热+1-魂火-1</v>
      </c>
      <c r="CW1188" s="25" t="s">
        <v>162</v>
      </c>
      <c r="CX1188" s="14">
        <f>INDEX(属性投放!$AL$7:$AL$58,CS1188)</f>
        <v>17</v>
      </c>
      <c r="CY1188" s="14" t="s">
        <v>701</v>
      </c>
      <c r="CZ1188" s="14">
        <f>INDEX(属性投放!$AM$7:$AM$58,CS1188)</f>
        <v>1</v>
      </c>
      <c r="DA1188" s="14">
        <f t="shared" si="992"/>
        <v>40</v>
      </c>
      <c r="DB1188" s="14">
        <f>INDEX(属性投放!$AN$7:$AN$58,DA1188)</f>
        <v>120</v>
      </c>
      <c r="DC1188" s="14" t="s">
        <v>335</v>
      </c>
      <c r="DD1188" s="14">
        <f>INDEX(属性投放!$BJ$6:$BJ$85,(CT1188-2)*20+CX1188)</f>
        <v>550</v>
      </c>
      <c r="DE1188" s="14">
        <f>SUMIFS(DD$5:DD1188,$CR$5:$CR1188,"="&amp;$CR1188)</f>
        <v>6425</v>
      </c>
      <c r="DF1188" s="14" t="s">
        <v>218</v>
      </c>
      <c r="DG1188" s="14">
        <f>INDEX(属性投放!$BK$6:$BK$85,(CT1188-2)*20+CX1188)</f>
        <v>275</v>
      </c>
      <c r="DH1188" s="14">
        <f>SUMIFS(DG$5:DG1188,$CR$5:$CR1188,"="&amp;$CR1188)</f>
        <v>3216</v>
      </c>
      <c r="DI1188" s="14" t="s">
        <v>25</v>
      </c>
      <c r="DJ1188" s="14">
        <f>INDEX(属性投放!$BL$6:$BL$85,(CT1188-2)*20+CX1188)</f>
        <v>5500</v>
      </c>
      <c r="DK1188" s="14">
        <f>SUMIFS(DJ$5:DJ1188,$CR$5:$CR1188,"="&amp;$CR1188)</f>
        <v>64250</v>
      </c>
    </row>
    <row r="1189" spans="95:115" ht="16.5" x14ac:dyDescent="0.2">
      <c r="CQ1189" s="13">
        <v>1185</v>
      </c>
      <c r="CR1189" s="13">
        <f t="shared" si="988"/>
        <v>23</v>
      </c>
      <c r="CS1189" s="13">
        <f t="shared" si="989"/>
        <v>41</v>
      </c>
      <c r="CT1189" s="14">
        <f t="shared" si="990"/>
        <v>2</v>
      </c>
      <c r="CU1189" s="14">
        <f t="shared" si="991"/>
        <v>1102023</v>
      </c>
      <c r="CV1189" s="14" t="str">
        <f>INDEX($O$6:$O$36,CR1189)&amp;"-"&amp;INDEX(属性投放!$AB$7:$AB$36,CX1189)&amp;"-魂火-"&amp;CZ1189</f>
        <v>异邦刀客-大焦热+1-魂火-2</v>
      </c>
      <c r="CW1189" s="25" t="s">
        <v>162</v>
      </c>
      <c r="CX1189" s="14">
        <f>INDEX(属性投放!$AL$7:$AL$58,CS1189)</f>
        <v>17</v>
      </c>
      <c r="CY1189" s="14" t="s">
        <v>701</v>
      </c>
      <c r="CZ1189" s="14">
        <f>INDEX(属性投放!$AM$7:$AM$58,CS1189)</f>
        <v>2</v>
      </c>
      <c r="DA1189" s="14">
        <f t="shared" si="992"/>
        <v>41</v>
      </c>
      <c r="DB1189" s="14">
        <f>INDEX(属性投放!$AN$7:$AN$58,DA1189)</f>
        <v>122</v>
      </c>
      <c r="DC1189" s="14" t="s">
        <v>335</v>
      </c>
      <c r="DD1189" s="14">
        <f>INDEX(属性投放!$BJ$6:$BJ$85,(CT1189-2)*20+CX1189)</f>
        <v>550</v>
      </c>
      <c r="DE1189" s="14">
        <f>SUMIFS(DD$5:DD1189,$CR$5:$CR1189,"="&amp;$CR1189)</f>
        <v>6975</v>
      </c>
      <c r="DF1189" s="14" t="s">
        <v>218</v>
      </c>
      <c r="DG1189" s="14">
        <f>INDEX(属性投放!$BK$6:$BK$85,(CT1189-2)*20+CX1189)</f>
        <v>275</v>
      </c>
      <c r="DH1189" s="14">
        <f>SUMIFS(DG$5:DG1189,$CR$5:$CR1189,"="&amp;$CR1189)</f>
        <v>3491</v>
      </c>
      <c r="DI1189" s="14" t="s">
        <v>25</v>
      </c>
      <c r="DJ1189" s="14">
        <f>INDEX(属性投放!$BL$6:$BL$85,(CT1189-2)*20+CX1189)</f>
        <v>5500</v>
      </c>
      <c r="DK1189" s="14">
        <f>SUMIFS(DJ$5:DJ1189,$CR$5:$CR1189,"="&amp;$CR1189)</f>
        <v>69750</v>
      </c>
    </row>
    <row r="1190" spans="95:115" ht="16.5" x14ac:dyDescent="0.2">
      <c r="CQ1190" s="13">
        <v>1186</v>
      </c>
      <c r="CR1190" s="13">
        <f t="shared" si="988"/>
        <v>23</v>
      </c>
      <c r="CS1190" s="13">
        <f t="shared" si="989"/>
        <v>42</v>
      </c>
      <c r="CT1190" s="14">
        <f t="shared" si="990"/>
        <v>2</v>
      </c>
      <c r="CU1190" s="14">
        <f t="shared" si="991"/>
        <v>1102023</v>
      </c>
      <c r="CV1190" s="14" t="str">
        <f>INDEX($O$6:$O$36,CR1190)&amp;"-"&amp;INDEX(属性投放!$AB$7:$AB$36,CX1190)&amp;"-魂火-"&amp;CZ1190</f>
        <v>异邦刀客-大焦热+1-魂火-3</v>
      </c>
      <c r="CW1190" s="25" t="s">
        <v>162</v>
      </c>
      <c r="CX1190" s="14">
        <f>INDEX(属性投放!$AL$7:$AL$58,CS1190)</f>
        <v>17</v>
      </c>
      <c r="CY1190" s="14" t="s">
        <v>701</v>
      </c>
      <c r="CZ1190" s="14">
        <f>INDEX(属性投放!$AM$7:$AM$58,CS1190)</f>
        <v>3</v>
      </c>
      <c r="DA1190" s="14">
        <f t="shared" si="992"/>
        <v>42</v>
      </c>
      <c r="DB1190" s="14">
        <f>INDEX(属性投放!$AN$7:$AN$58,DA1190)</f>
        <v>125</v>
      </c>
      <c r="DC1190" s="14" t="s">
        <v>335</v>
      </c>
      <c r="DD1190" s="14">
        <f>INDEX(属性投放!$BJ$6:$BJ$85,(CT1190-2)*20+CX1190)</f>
        <v>550</v>
      </c>
      <c r="DE1190" s="14">
        <f>SUMIFS(DD$5:DD1190,$CR$5:$CR1190,"="&amp;$CR1190)</f>
        <v>7525</v>
      </c>
      <c r="DF1190" s="14" t="s">
        <v>218</v>
      </c>
      <c r="DG1190" s="14">
        <f>INDEX(属性投放!$BK$6:$BK$85,(CT1190-2)*20+CX1190)</f>
        <v>275</v>
      </c>
      <c r="DH1190" s="14">
        <f>SUMIFS(DG$5:DG1190,$CR$5:$CR1190,"="&amp;$CR1190)</f>
        <v>3766</v>
      </c>
      <c r="DI1190" s="14" t="s">
        <v>25</v>
      </c>
      <c r="DJ1190" s="14">
        <f>INDEX(属性投放!$BL$6:$BL$85,(CT1190-2)*20+CX1190)</f>
        <v>5500</v>
      </c>
      <c r="DK1190" s="14">
        <f>SUMIFS(DJ$5:DJ1190,$CR$5:$CR1190,"="&amp;$CR1190)</f>
        <v>75250</v>
      </c>
    </row>
    <row r="1191" spans="95:115" ht="16.5" x14ac:dyDescent="0.2">
      <c r="CQ1191" s="13">
        <v>1187</v>
      </c>
      <c r="CR1191" s="13">
        <f t="shared" si="988"/>
        <v>23</v>
      </c>
      <c r="CS1191" s="13">
        <f t="shared" si="989"/>
        <v>43</v>
      </c>
      <c r="CT1191" s="14">
        <f t="shared" si="990"/>
        <v>2</v>
      </c>
      <c r="CU1191" s="14">
        <f t="shared" si="991"/>
        <v>1102023</v>
      </c>
      <c r="CV1191" s="14" t="str">
        <f>INDEX($O$6:$O$36,CR1191)&amp;"-"&amp;INDEX(属性投放!$AB$7:$AB$36,CX1191)&amp;"-魂火-"&amp;CZ1191</f>
        <v>异邦刀客-大焦热+2-魂火-1</v>
      </c>
      <c r="CW1191" s="25" t="s">
        <v>162</v>
      </c>
      <c r="CX1191" s="14">
        <f>INDEX(属性投放!$AL$7:$AL$58,CS1191)</f>
        <v>18</v>
      </c>
      <c r="CY1191" s="14" t="s">
        <v>701</v>
      </c>
      <c r="CZ1191" s="14">
        <f>INDEX(属性投放!$AM$7:$AM$58,CS1191)</f>
        <v>1</v>
      </c>
      <c r="DA1191" s="14">
        <f t="shared" si="992"/>
        <v>43</v>
      </c>
      <c r="DB1191" s="14">
        <f>INDEX(属性投放!$AN$7:$AN$58,DA1191)</f>
        <v>127</v>
      </c>
      <c r="DC1191" s="14" t="s">
        <v>335</v>
      </c>
      <c r="DD1191" s="14">
        <f>INDEX(属性投放!$BJ$6:$BJ$85,(CT1191-2)*20+CX1191)</f>
        <v>680</v>
      </c>
      <c r="DE1191" s="14">
        <f>SUMIFS(DD$5:DD1191,$CR$5:$CR1191,"="&amp;$CR1191)</f>
        <v>8205</v>
      </c>
      <c r="DF1191" s="14" t="s">
        <v>218</v>
      </c>
      <c r="DG1191" s="14">
        <f>INDEX(属性投放!$BK$6:$BK$85,(CT1191-2)*20+CX1191)</f>
        <v>340</v>
      </c>
      <c r="DH1191" s="14">
        <f>SUMIFS(DG$5:DG1191,$CR$5:$CR1191,"="&amp;$CR1191)</f>
        <v>4106</v>
      </c>
      <c r="DI1191" s="14" t="s">
        <v>25</v>
      </c>
      <c r="DJ1191" s="14">
        <f>INDEX(属性投放!$BL$6:$BL$85,(CT1191-2)*20+CX1191)</f>
        <v>6800</v>
      </c>
      <c r="DK1191" s="14">
        <f>SUMIFS(DJ$5:DJ1191,$CR$5:$CR1191,"="&amp;$CR1191)</f>
        <v>82050</v>
      </c>
    </row>
    <row r="1192" spans="95:115" ht="16.5" x14ac:dyDescent="0.2">
      <c r="CQ1192" s="13">
        <v>1188</v>
      </c>
      <c r="CR1192" s="13">
        <f t="shared" si="988"/>
        <v>23</v>
      </c>
      <c r="CS1192" s="13">
        <f t="shared" si="989"/>
        <v>44</v>
      </c>
      <c r="CT1192" s="14">
        <f t="shared" si="990"/>
        <v>2</v>
      </c>
      <c r="CU1192" s="14">
        <f t="shared" si="991"/>
        <v>1102023</v>
      </c>
      <c r="CV1192" s="14" t="str">
        <f>INDEX($O$6:$O$36,CR1192)&amp;"-"&amp;INDEX(属性投放!$AB$7:$AB$36,CX1192)&amp;"-魂火-"&amp;CZ1192</f>
        <v>异邦刀客-大焦热+2-魂火-2</v>
      </c>
      <c r="CW1192" s="25" t="s">
        <v>162</v>
      </c>
      <c r="CX1192" s="14">
        <f>INDEX(属性投放!$AL$7:$AL$58,CS1192)</f>
        <v>18</v>
      </c>
      <c r="CY1192" s="14" t="s">
        <v>701</v>
      </c>
      <c r="CZ1192" s="14">
        <f>INDEX(属性投放!$AM$7:$AM$58,CS1192)</f>
        <v>2</v>
      </c>
      <c r="DA1192" s="14">
        <f t="shared" si="992"/>
        <v>44</v>
      </c>
      <c r="DB1192" s="14">
        <f>INDEX(属性投放!$AN$7:$AN$58,DA1192)</f>
        <v>130</v>
      </c>
      <c r="DC1192" s="14" t="s">
        <v>335</v>
      </c>
      <c r="DD1192" s="14">
        <f>INDEX(属性投放!$BJ$6:$BJ$85,(CT1192-2)*20+CX1192)</f>
        <v>680</v>
      </c>
      <c r="DE1192" s="14">
        <f>SUMIFS(DD$5:DD1192,$CR$5:$CR1192,"="&amp;$CR1192)</f>
        <v>8885</v>
      </c>
      <c r="DF1192" s="14" t="s">
        <v>218</v>
      </c>
      <c r="DG1192" s="14">
        <f>INDEX(属性投放!$BK$6:$BK$85,(CT1192-2)*20+CX1192)</f>
        <v>340</v>
      </c>
      <c r="DH1192" s="14">
        <f>SUMIFS(DG$5:DG1192,$CR$5:$CR1192,"="&amp;$CR1192)</f>
        <v>4446</v>
      </c>
      <c r="DI1192" s="14" t="s">
        <v>25</v>
      </c>
      <c r="DJ1192" s="14">
        <f>INDEX(属性投放!$BL$6:$BL$85,(CT1192-2)*20+CX1192)</f>
        <v>6800</v>
      </c>
      <c r="DK1192" s="14">
        <f>SUMIFS(DJ$5:DJ1192,$CR$5:$CR1192,"="&amp;$CR1192)</f>
        <v>88850</v>
      </c>
    </row>
    <row r="1193" spans="95:115" ht="16.5" x14ac:dyDescent="0.2">
      <c r="CQ1193" s="13">
        <v>1189</v>
      </c>
      <c r="CR1193" s="13">
        <f t="shared" si="988"/>
        <v>23</v>
      </c>
      <c r="CS1193" s="13">
        <f t="shared" si="989"/>
        <v>45</v>
      </c>
      <c r="CT1193" s="14">
        <f t="shared" si="990"/>
        <v>2</v>
      </c>
      <c r="CU1193" s="14">
        <f t="shared" si="991"/>
        <v>1102023</v>
      </c>
      <c r="CV1193" s="14" t="str">
        <f>INDEX($O$6:$O$36,CR1193)&amp;"-"&amp;INDEX(属性投放!$AB$7:$AB$36,CX1193)&amp;"-魂火-"&amp;CZ1193</f>
        <v>异邦刀客-大焦热+2-魂火-3</v>
      </c>
      <c r="CW1193" s="25" t="s">
        <v>162</v>
      </c>
      <c r="CX1193" s="14">
        <f>INDEX(属性投放!$AL$7:$AL$58,CS1193)</f>
        <v>18</v>
      </c>
      <c r="CY1193" s="14" t="s">
        <v>701</v>
      </c>
      <c r="CZ1193" s="14">
        <f>INDEX(属性投放!$AM$7:$AM$58,CS1193)</f>
        <v>3</v>
      </c>
      <c r="DA1193" s="14">
        <f t="shared" si="992"/>
        <v>45</v>
      </c>
      <c r="DB1193" s="14">
        <f>INDEX(属性投放!$AN$7:$AN$58,DA1193)</f>
        <v>132</v>
      </c>
      <c r="DC1193" s="14" t="s">
        <v>335</v>
      </c>
      <c r="DD1193" s="14">
        <f>INDEX(属性投放!$BJ$6:$BJ$85,(CT1193-2)*20+CX1193)</f>
        <v>680</v>
      </c>
      <c r="DE1193" s="14">
        <f>SUMIFS(DD$5:DD1193,$CR$5:$CR1193,"="&amp;$CR1193)</f>
        <v>9565</v>
      </c>
      <c r="DF1193" s="14" t="s">
        <v>218</v>
      </c>
      <c r="DG1193" s="14">
        <f>INDEX(属性投放!$BK$6:$BK$85,(CT1193-2)*20+CX1193)</f>
        <v>340</v>
      </c>
      <c r="DH1193" s="14">
        <f>SUMIFS(DG$5:DG1193,$CR$5:$CR1193,"="&amp;$CR1193)</f>
        <v>4786</v>
      </c>
      <c r="DI1193" s="14" t="s">
        <v>25</v>
      </c>
      <c r="DJ1193" s="14">
        <f>INDEX(属性投放!$BL$6:$BL$85,(CT1193-2)*20+CX1193)</f>
        <v>6800</v>
      </c>
      <c r="DK1193" s="14">
        <f>SUMIFS(DJ$5:DJ1193,$CR$5:$CR1193,"="&amp;$CR1193)</f>
        <v>95650</v>
      </c>
    </row>
    <row r="1194" spans="95:115" ht="16.5" x14ac:dyDescent="0.2">
      <c r="CQ1194" s="13">
        <v>1190</v>
      </c>
      <c r="CR1194" s="13">
        <f t="shared" si="988"/>
        <v>23</v>
      </c>
      <c r="CS1194" s="13">
        <f t="shared" si="989"/>
        <v>46</v>
      </c>
      <c r="CT1194" s="14">
        <f t="shared" si="990"/>
        <v>2</v>
      </c>
      <c r="CU1194" s="14">
        <f t="shared" si="991"/>
        <v>1102023</v>
      </c>
      <c r="CV1194" s="14" t="str">
        <f>INDEX($O$6:$O$36,CR1194)&amp;"-"&amp;INDEX(属性投放!$AB$7:$AB$36,CX1194)&amp;"-魂火-"&amp;CZ1194</f>
        <v>异邦刀客-无间-魂火-1</v>
      </c>
      <c r="CW1194" s="25" t="s">
        <v>162</v>
      </c>
      <c r="CX1194" s="14">
        <f>INDEX(属性投放!$AL$7:$AL$58,CS1194)</f>
        <v>19</v>
      </c>
      <c r="CY1194" s="14" t="s">
        <v>701</v>
      </c>
      <c r="CZ1194" s="14">
        <f>INDEX(属性投放!$AM$7:$AM$58,CS1194)</f>
        <v>1</v>
      </c>
      <c r="DA1194" s="14">
        <f t="shared" si="992"/>
        <v>46</v>
      </c>
      <c r="DB1194" s="14">
        <f>INDEX(属性投放!$AN$7:$AN$58,DA1194)</f>
        <v>135</v>
      </c>
      <c r="DC1194" s="14" t="s">
        <v>335</v>
      </c>
      <c r="DD1194" s="14">
        <f>INDEX(属性投放!$BJ$6:$BJ$85,(CT1194-2)*20+CX1194)</f>
        <v>850</v>
      </c>
      <c r="DE1194" s="14">
        <f>SUMIFS(DD$5:DD1194,$CR$5:$CR1194,"="&amp;$CR1194)</f>
        <v>10415</v>
      </c>
      <c r="DF1194" s="14" t="s">
        <v>218</v>
      </c>
      <c r="DG1194" s="14">
        <f>INDEX(属性投放!$BK$6:$BK$85,(CT1194-2)*20+CX1194)</f>
        <v>425</v>
      </c>
      <c r="DH1194" s="14">
        <f>SUMIFS(DG$5:DG1194,$CR$5:$CR1194,"="&amp;$CR1194)</f>
        <v>5211</v>
      </c>
      <c r="DI1194" s="14" t="s">
        <v>25</v>
      </c>
      <c r="DJ1194" s="14">
        <f>INDEX(属性投放!$BL$6:$BL$85,(CT1194-2)*20+CX1194)</f>
        <v>8500</v>
      </c>
      <c r="DK1194" s="14">
        <f>SUMIFS(DJ$5:DJ1194,$CR$5:$CR1194,"="&amp;$CR1194)</f>
        <v>104150</v>
      </c>
    </row>
    <row r="1195" spans="95:115" ht="16.5" x14ac:dyDescent="0.2">
      <c r="CQ1195" s="13">
        <v>1191</v>
      </c>
      <c r="CR1195" s="13">
        <f t="shared" si="988"/>
        <v>23</v>
      </c>
      <c r="CS1195" s="13">
        <f t="shared" si="989"/>
        <v>47</v>
      </c>
      <c r="CT1195" s="14">
        <f t="shared" si="990"/>
        <v>2</v>
      </c>
      <c r="CU1195" s="14">
        <f t="shared" si="991"/>
        <v>1102023</v>
      </c>
      <c r="CV1195" s="14" t="str">
        <f>INDEX($O$6:$O$36,CR1195)&amp;"-"&amp;INDEX(属性投放!$AB$7:$AB$36,CX1195)&amp;"-魂火-"&amp;CZ1195</f>
        <v>异邦刀客-无间-魂火-2</v>
      </c>
      <c r="CW1195" s="25" t="s">
        <v>162</v>
      </c>
      <c r="CX1195" s="14">
        <f>INDEX(属性投放!$AL$7:$AL$58,CS1195)</f>
        <v>19</v>
      </c>
      <c r="CY1195" s="14" t="s">
        <v>701</v>
      </c>
      <c r="CZ1195" s="14">
        <f>INDEX(属性投放!$AM$7:$AM$58,CS1195)</f>
        <v>2</v>
      </c>
      <c r="DA1195" s="14">
        <f t="shared" si="992"/>
        <v>47</v>
      </c>
      <c r="DB1195" s="14">
        <f>INDEX(属性投放!$AN$7:$AN$58,DA1195)</f>
        <v>137</v>
      </c>
      <c r="DC1195" s="14" t="s">
        <v>335</v>
      </c>
      <c r="DD1195" s="14">
        <f>INDEX(属性投放!$BJ$6:$BJ$85,(CT1195-2)*20+CX1195)</f>
        <v>850</v>
      </c>
      <c r="DE1195" s="14">
        <f>SUMIFS(DD$5:DD1195,$CR$5:$CR1195,"="&amp;$CR1195)</f>
        <v>11265</v>
      </c>
      <c r="DF1195" s="14" t="s">
        <v>218</v>
      </c>
      <c r="DG1195" s="14">
        <f>INDEX(属性投放!$BK$6:$BK$85,(CT1195-2)*20+CX1195)</f>
        <v>425</v>
      </c>
      <c r="DH1195" s="14">
        <f>SUMIFS(DG$5:DG1195,$CR$5:$CR1195,"="&amp;$CR1195)</f>
        <v>5636</v>
      </c>
      <c r="DI1195" s="14" t="s">
        <v>25</v>
      </c>
      <c r="DJ1195" s="14">
        <f>INDEX(属性投放!$BL$6:$BL$85,(CT1195-2)*20+CX1195)</f>
        <v>8500</v>
      </c>
      <c r="DK1195" s="14">
        <f>SUMIFS(DJ$5:DJ1195,$CR$5:$CR1195,"="&amp;$CR1195)</f>
        <v>112650</v>
      </c>
    </row>
    <row r="1196" spans="95:115" ht="16.5" x14ac:dyDescent="0.2">
      <c r="CQ1196" s="13">
        <v>1192</v>
      </c>
      <c r="CR1196" s="13">
        <f t="shared" si="988"/>
        <v>23</v>
      </c>
      <c r="CS1196" s="13">
        <f t="shared" si="989"/>
        <v>48</v>
      </c>
      <c r="CT1196" s="14">
        <f t="shared" si="990"/>
        <v>2</v>
      </c>
      <c r="CU1196" s="14">
        <f t="shared" si="991"/>
        <v>1102023</v>
      </c>
      <c r="CV1196" s="14" t="str">
        <f>INDEX($O$6:$O$36,CR1196)&amp;"-"&amp;INDEX(属性投放!$AB$7:$AB$36,CX1196)&amp;"-魂火-"&amp;CZ1196</f>
        <v>异邦刀客-无间-魂火-3</v>
      </c>
      <c r="CW1196" s="25" t="s">
        <v>162</v>
      </c>
      <c r="CX1196" s="14">
        <f>INDEX(属性投放!$AL$7:$AL$58,CS1196)</f>
        <v>19</v>
      </c>
      <c r="CY1196" s="14" t="s">
        <v>701</v>
      </c>
      <c r="CZ1196" s="14">
        <f>INDEX(属性投放!$AM$7:$AM$58,CS1196)</f>
        <v>3</v>
      </c>
      <c r="DA1196" s="14">
        <f t="shared" si="992"/>
        <v>48</v>
      </c>
      <c r="DB1196" s="14">
        <f>INDEX(属性投放!$AN$7:$AN$58,DA1196)</f>
        <v>140</v>
      </c>
      <c r="DC1196" s="14" t="s">
        <v>335</v>
      </c>
      <c r="DD1196" s="14">
        <f>INDEX(属性投放!$BJ$6:$BJ$85,(CT1196-2)*20+CX1196)</f>
        <v>850</v>
      </c>
      <c r="DE1196" s="14">
        <f>SUMIFS(DD$5:DD1196,$CR$5:$CR1196,"="&amp;$CR1196)</f>
        <v>12115</v>
      </c>
      <c r="DF1196" s="14" t="s">
        <v>218</v>
      </c>
      <c r="DG1196" s="14">
        <f>INDEX(属性投放!$BK$6:$BK$85,(CT1196-2)*20+CX1196)</f>
        <v>425</v>
      </c>
      <c r="DH1196" s="14">
        <f>SUMIFS(DG$5:DG1196,$CR$5:$CR1196,"="&amp;$CR1196)</f>
        <v>6061</v>
      </c>
      <c r="DI1196" s="14" t="s">
        <v>25</v>
      </c>
      <c r="DJ1196" s="14">
        <f>INDEX(属性投放!$BL$6:$BL$85,(CT1196-2)*20+CX1196)</f>
        <v>8500</v>
      </c>
      <c r="DK1196" s="14">
        <f>SUMIFS(DJ$5:DJ1196,$CR$5:$CR1196,"="&amp;$CR1196)</f>
        <v>121150</v>
      </c>
    </row>
    <row r="1197" spans="95:115" ht="16.5" x14ac:dyDescent="0.2">
      <c r="CQ1197" s="13">
        <v>1193</v>
      </c>
      <c r="CR1197" s="13">
        <f t="shared" si="988"/>
        <v>23</v>
      </c>
      <c r="CS1197" s="13">
        <f t="shared" si="989"/>
        <v>49</v>
      </c>
      <c r="CT1197" s="14">
        <f t="shared" si="990"/>
        <v>2</v>
      </c>
      <c r="CU1197" s="14">
        <f t="shared" si="991"/>
        <v>1102023</v>
      </c>
      <c r="CV1197" s="14" t="str">
        <f>INDEX($O$6:$O$36,CR1197)&amp;"-"&amp;INDEX(属性投放!$AB$7:$AB$36,CX1197)&amp;"-魂火-"&amp;CZ1197</f>
        <v>异邦刀客-无间+1-魂火-1</v>
      </c>
      <c r="CW1197" s="25" t="s">
        <v>162</v>
      </c>
      <c r="CX1197" s="14">
        <f>INDEX(属性投放!$AL$7:$AL$58,CS1197)</f>
        <v>20</v>
      </c>
      <c r="CY1197" s="14" t="s">
        <v>701</v>
      </c>
      <c r="CZ1197" s="14">
        <f>INDEX(属性投放!$AM$7:$AM$58,CS1197)</f>
        <v>1</v>
      </c>
      <c r="DA1197" s="14">
        <f t="shared" si="992"/>
        <v>49</v>
      </c>
      <c r="DB1197" s="14">
        <f>INDEX(属性投放!$AN$7:$AN$58,DA1197)</f>
        <v>142</v>
      </c>
      <c r="DC1197" s="14" t="s">
        <v>335</v>
      </c>
      <c r="DD1197" s="14">
        <f>INDEX(属性投放!$BJ$6:$BJ$85,(CT1197-2)*20+CX1197)</f>
        <v>1000</v>
      </c>
      <c r="DE1197" s="14">
        <f>SUMIFS(DD$5:DD1197,$CR$5:$CR1197,"="&amp;$CR1197)</f>
        <v>13115</v>
      </c>
      <c r="DF1197" s="14" t="s">
        <v>218</v>
      </c>
      <c r="DG1197" s="14">
        <f>INDEX(属性投放!$BK$6:$BK$85,(CT1197-2)*20+CX1197)</f>
        <v>500</v>
      </c>
      <c r="DH1197" s="14">
        <f>SUMIFS(DG$5:DG1197,$CR$5:$CR1197,"="&amp;$CR1197)</f>
        <v>6561</v>
      </c>
      <c r="DI1197" s="14" t="s">
        <v>25</v>
      </c>
      <c r="DJ1197" s="14">
        <f>INDEX(属性投放!$BL$6:$BL$85,(CT1197-2)*20+CX1197)</f>
        <v>10000</v>
      </c>
      <c r="DK1197" s="14">
        <f>SUMIFS(DJ$5:DJ1197,$CR$5:$CR1197,"="&amp;$CR1197)</f>
        <v>131150</v>
      </c>
    </row>
    <row r="1198" spans="95:115" ht="16.5" x14ac:dyDescent="0.2">
      <c r="CQ1198" s="13">
        <v>1194</v>
      </c>
      <c r="CR1198" s="13">
        <f t="shared" si="988"/>
        <v>23</v>
      </c>
      <c r="CS1198" s="13">
        <f t="shared" si="989"/>
        <v>50</v>
      </c>
      <c r="CT1198" s="14">
        <f t="shared" si="990"/>
        <v>2</v>
      </c>
      <c r="CU1198" s="14">
        <f t="shared" si="991"/>
        <v>1102023</v>
      </c>
      <c r="CV1198" s="14" t="str">
        <f>INDEX($O$6:$O$36,CR1198)&amp;"-"&amp;INDEX(属性投放!$AB$7:$AB$36,CX1198)&amp;"-魂火-"&amp;CZ1198</f>
        <v>异邦刀客-无间+1-魂火-2</v>
      </c>
      <c r="CW1198" s="25" t="s">
        <v>162</v>
      </c>
      <c r="CX1198" s="14">
        <f>INDEX(属性投放!$AL$7:$AL$58,CS1198)</f>
        <v>20</v>
      </c>
      <c r="CY1198" s="14" t="s">
        <v>701</v>
      </c>
      <c r="CZ1198" s="14">
        <f>INDEX(属性投放!$AM$7:$AM$58,CS1198)</f>
        <v>2</v>
      </c>
      <c r="DA1198" s="14">
        <f t="shared" si="992"/>
        <v>50</v>
      </c>
      <c r="DB1198" s="14">
        <f>INDEX(属性投放!$AN$7:$AN$58,DA1198)</f>
        <v>145</v>
      </c>
      <c r="DC1198" s="14" t="s">
        <v>335</v>
      </c>
      <c r="DD1198" s="14">
        <f>INDEX(属性投放!$BJ$6:$BJ$85,(CT1198-2)*20+CX1198)</f>
        <v>1000</v>
      </c>
      <c r="DE1198" s="14">
        <f>SUMIFS(DD$5:DD1198,$CR$5:$CR1198,"="&amp;$CR1198)</f>
        <v>14115</v>
      </c>
      <c r="DF1198" s="14" t="s">
        <v>218</v>
      </c>
      <c r="DG1198" s="14">
        <f>INDEX(属性投放!$BK$6:$BK$85,(CT1198-2)*20+CX1198)</f>
        <v>500</v>
      </c>
      <c r="DH1198" s="14">
        <f>SUMIFS(DG$5:DG1198,$CR$5:$CR1198,"="&amp;$CR1198)</f>
        <v>7061</v>
      </c>
      <c r="DI1198" s="14" t="s">
        <v>25</v>
      </c>
      <c r="DJ1198" s="14">
        <f>INDEX(属性投放!$BL$6:$BL$85,(CT1198-2)*20+CX1198)</f>
        <v>10000</v>
      </c>
      <c r="DK1198" s="14">
        <f>SUMIFS(DJ$5:DJ1198,$CR$5:$CR1198,"="&amp;$CR1198)</f>
        <v>141150</v>
      </c>
    </row>
    <row r="1199" spans="95:115" ht="16.5" x14ac:dyDescent="0.2">
      <c r="CQ1199" s="13">
        <v>1195</v>
      </c>
      <c r="CR1199" s="13">
        <f t="shared" si="988"/>
        <v>23</v>
      </c>
      <c r="CS1199" s="13">
        <f t="shared" si="989"/>
        <v>51</v>
      </c>
      <c r="CT1199" s="14">
        <f t="shared" si="990"/>
        <v>2</v>
      </c>
      <c r="CU1199" s="14">
        <f t="shared" si="991"/>
        <v>1102023</v>
      </c>
      <c r="CV1199" s="14" t="str">
        <f>INDEX($O$6:$O$36,CR1199)&amp;"-"&amp;INDEX(属性投放!$AB$7:$AB$36,CX1199)&amp;"-魂火-"&amp;CZ1199</f>
        <v>异邦刀客-无间+1-魂火-3</v>
      </c>
      <c r="CW1199" s="25" t="s">
        <v>162</v>
      </c>
      <c r="CX1199" s="14">
        <f>INDEX(属性投放!$AL$7:$AL$58,CS1199)</f>
        <v>20</v>
      </c>
      <c r="CY1199" s="14" t="s">
        <v>701</v>
      </c>
      <c r="CZ1199" s="14">
        <f>INDEX(属性投放!$AM$7:$AM$58,CS1199)</f>
        <v>3</v>
      </c>
      <c r="DA1199" s="14">
        <f t="shared" si="992"/>
        <v>51</v>
      </c>
      <c r="DB1199" s="14">
        <f>INDEX(属性投放!$AN$7:$AN$58,DA1199)</f>
        <v>147</v>
      </c>
      <c r="DC1199" s="14" t="s">
        <v>335</v>
      </c>
      <c r="DD1199" s="14">
        <f>INDEX(属性投放!$BJ$6:$BJ$85,(CT1199-2)*20+CX1199)</f>
        <v>1000</v>
      </c>
      <c r="DE1199" s="14">
        <f>SUMIFS(DD$5:DD1199,$CR$5:$CR1199,"="&amp;$CR1199)</f>
        <v>15115</v>
      </c>
      <c r="DF1199" s="14" t="s">
        <v>218</v>
      </c>
      <c r="DG1199" s="14">
        <f>INDEX(属性投放!$BK$6:$BK$85,(CT1199-2)*20+CX1199)</f>
        <v>500</v>
      </c>
      <c r="DH1199" s="14">
        <f>SUMIFS(DG$5:DG1199,$CR$5:$CR1199,"="&amp;$CR1199)</f>
        <v>7561</v>
      </c>
      <c r="DI1199" s="14" t="s">
        <v>25</v>
      </c>
      <c r="DJ1199" s="14">
        <f>INDEX(属性投放!$BL$6:$BL$85,(CT1199-2)*20+CX1199)</f>
        <v>10000</v>
      </c>
      <c r="DK1199" s="14">
        <f>SUMIFS(DJ$5:DJ1199,$CR$5:$CR1199,"="&amp;$CR1199)</f>
        <v>151150</v>
      </c>
    </row>
    <row r="1200" spans="95:115" ht="16.5" x14ac:dyDescent="0.2">
      <c r="CQ1200" s="13">
        <v>1196</v>
      </c>
      <c r="CR1200" s="13">
        <f t="shared" si="988"/>
        <v>23</v>
      </c>
      <c r="CS1200" s="13">
        <f t="shared" si="989"/>
        <v>52</v>
      </c>
      <c r="CT1200" s="14">
        <f t="shared" si="990"/>
        <v>2</v>
      </c>
      <c r="CU1200" s="14">
        <f t="shared" si="991"/>
        <v>1102023</v>
      </c>
      <c r="CV1200" s="14" t="str">
        <f>INDEX($O$6:$O$36,CR1200)&amp;"-"&amp;INDEX(属性投放!$AB$7:$AB$36,CX1200)&amp;"-魂火-"&amp;CZ1200</f>
        <v>异邦刀客-无间+1-魂火-4</v>
      </c>
      <c r="CW1200" s="25" t="s">
        <v>162</v>
      </c>
      <c r="CX1200" s="14">
        <f>INDEX(属性投放!$AL$7:$AL$58,CS1200)</f>
        <v>20</v>
      </c>
      <c r="CY1200" s="14" t="s">
        <v>701</v>
      </c>
      <c r="CZ1200" s="14">
        <f>INDEX(属性投放!$AM$7:$AM$58,CS1200)</f>
        <v>4</v>
      </c>
      <c r="DA1200" s="14">
        <f t="shared" ref="DA1200" si="993">CS1200</f>
        <v>52</v>
      </c>
      <c r="DB1200" s="14">
        <f>INDEX(属性投放!$AN$7:$AN$58,DA1200)</f>
        <v>150</v>
      </c>
      <c r="DC1200" s="14" t="s">
        <v>335</v>
      </c>
      <c r="DD1200" s="14">
        <f>INDEX(属性投放!$BJ$6:$BJ$85,(CT1200-2)*20+CX1200)</f>
        <v>1000</v>
      </c>
      <c r="DE1200" s="14">
        <f>SUMIFS(DD$5:DD1200,$CR$5:$CR1200,"="&amp;$CR1200)</f>
        <v>16115</v>
      </c>
      <c r="DF1200" s="14" t="s">
        <v>218</v>
      </c>
      <c r="DG1200" s="14">
        <f>INDEX(属性投放!$BK$6:$BK$85,(CT1200-2)*20+CX1200)</f>
        <v>500</v>
      </c>
      <c r="DH1200" s="14">
        <f>SUMIFS(DG$5:DG1200,$CR$5:$CR1200,"="&amp;$CR1200)</f>
        <v>8061</v>
      </c>
      <c r="DI1200" s="14" t="s">
        <v>25</v>
      </c>
      <c r="DJ1200" s="14">
        <f>INDEX(属性投放!$BL$6:$BL$85,(CT1200-2)*20+CX1200)</f>
        <v>10000</v>
      </c>
      <c r="DK1200" s="14">
        <f>SUMIFS(DJ$5:DJ1200,$CR$5:$CR1200,"="&amp;$CR1200)</f>
        <v>161150</v>
      </c>
    </row>
    <row r="1201" spans="95:115" ht="16.5" x14ac:dyDescent="0.2">
      <c r="CQ1201" s="13">
        <v>1197</v>
      </c>
      <c r="CR1201" s="13">
        <f t="shared" si="988"/>
        <v>24</v>
      </c>
      <c r="CS1201" s="13">
        <f t="shared" si="989"/>
        <v>1</v>
      </c>
      <c r="CT1201" s="14">
        <f t="shared" si="990"/>
        <v>3</v>
      </c>
      <c r="CU1201" s="14">
        <f t="shared" si="991"/>
        <v>1102024</v>
      </c>
      <c r="CV1201" s="14" t="str">
        <f>INDEX($O$6:$O$36,CR1201)&amp;"-"&amp;INDEX(属性投放!$AB$7:$AB$36,CX1201)&amp;"-魂火-"&amp;CZ1201</f>
        <v>朱仙-等活-魂火-1</v>
      </c>
      <c r="CW1201" s="25" t="s">
        <v>162</v>
      </c>
      <c r="CX1201" s="14">
        <f>INDEX(属性投放!$AL$7:$AL$58,CS1201)</f>
        <v>1</v>
      </c>
      <c r="CY1201" s="14" t="s">
        <v>701</v>
      </c>
      <c r="CZ1201" s="14">
        <f>INDEX(属性投放!$AM$7:$AM$58,CS1201)</f>
        <v>1</v>
      </c>
      <c r="DA1201" s="14">
        <f t="shared" ref="DA1201:DA1215" si="994">CS1201</f>
        <v>1</v>
      </c>
      <c r="DB1201" s="14">
        <f>INDEX(属性投放!$AN$7:$AN$58,DA1201)</f>
        <v>5</v>
      </c>
      <c r="DC1201" s="14" t="s">
        <v>335</v>
      </c>
      <c r="DD1201" s="14">
        <f>INDEX(属性投放!$BJ$6:$BJ$85,(CT1201-2)*20+CX1201)</f>
        <v>20</v>
      </c>
      <c r="DE1201" s="14">
        <f>SUMIFS(DD$5:DD1201,$CR$5:$CR1201,"="&amp;$CR1201)</f>
        <v>20</v>
      </c>
      <c r="DF1201" s="14" t="s">
        <v>218</v>
      </c>
      <c r="DG1201" s="14">
        <f>INDEX(属性投放!$BK$6:$BK$85,(CT1201-2)*20+CX1201)</f>
        <v>10</v>
      </c>
      <c r="DH1201" s="14">
        <f>SUMIFS(DG$5:DG1201,$CR$5:$CR1201,"="&amp;$CR1201)</f>
        <v>10</v>
      </c>
      <c r="DI1201" s="14" t="s">
        <v>25</v>
      </c>
      <c r="DJ1201" s="14">
        <f>INDEX(属性投放!$BL$6:$BL$85,(CT1201-2)*20+CX1201)</f>
        <v>200</v>
      </c>
      <c r="DK1201" s="14">
        <f>SUMIFS(DJ$5:DJ1201,$CR$5:$CR1201,"="&amp;$CR1201)</f>
        <v>200</v>
      </c>
    </row>
    <row r="1202" spans="95:115" ht="16.5" x14ac:dyDescent="0.2">
      <c r="CQ1202" s="13">
        <v>1198</v>
      </c>
      <c r="CR1202" s="13">
        <f t="shared" si="988"/>
        <v>24</v>
      </c>
      <c r="CS1202" s="13">
        <f t="shared" si="989"/>
        <v>2</v>
      </c>
      <c r="CT1202" s="14">
        <f t="shared" si="990"/>
        <v>3</v>
      </c>
      <c r="CU1202" s="14">
        <f t="shared" si="991"/>
        <v>1102024</v>
      </c>
      <c r="CV1202" s="14" t="str">
        <f>INDEX($O$6:$O$36,CR1202)&amp;"-"&amp;INDEX(属性投放!$AB$7:$AB$36,CX1202)&amp;"-魂火-"&amp;CZ1202</f>
        <v>朱仙-黑绳-魂火-1</v>
      </c>
      <c r="CW1202" s="25" t="s">
        <v>162</v>
      </c>
      <c r="CX1202" s="14">
        <f>INDEX(属性投放!$AL$7:$AL$58,CS1202)</f>
        <v>2</v>
      </c>
      <c r="CY1202" s="14" t="s">
        <v>701</v>
      </c>
      <c r="CZ1202" s="14">
        <f>INDEX(属性投放!$AM$7:$AM$58,CS1202)</f>
        <v>1</v>
      </c>
      <c r="DA1202" s="14">
        <f t="shared" si="994"/>
        <v>2</v>
      </c>
      <c r="DB1202" s="14">
        <f>INDEX(属性投放!$AN$7:$AN$58,DA1202)</f>
        <v>10</v>
      </c>
      <c r="DC1202" s="14" t="s">
        <v>335</v>
      </c>
      <c r="DD1202" s="14">
        <f>INDEX(属性投放!$BJ$6:$BJ$85,(CT1202-2)*20+CX1202)</f>
        <v>30</v>
      </c>
      <c r="DE1202" s="14">
        <f>SUMIFS(DD$5:DD1202,$CR$5:$CR1202,"="&amp;$CR1202)</f>
        <v>50</v>
      </c>
      <c r="DF1202" s="14" t="s">
        <v>218</v>
      </c>
      <c r="DG1202" s="14">
        <f>INDEX(属性投放!$BK$6:$BK$85,(CT1202-2)*20+CX1202)</f>
        <v>15</v>
      </c>
      <c r="DH1202" s="14">
        <f>SUMIFS(DG$5:DG1202,$CR$5:$CR1202,"="&amp;$CR1202)</f>
        <v>25</v>
      </c>
      <c r="DI1202" s="14" t="s">
        <v>25</v>
      </c>
      <c r="DJ1202" s="14">
        <f>INDEX(属性投放!$BL$6:$BL$85,(CT1202-2)*20+CX1202)</f>
        <v>300</v>
      </c>
      <c r="DK1202" s="14">
        <f>SUMIFS(DJ$5:DJ1202,$CR$5:$CR1202,"="&amp;$CR1202)</f>
        <v>500</v>
      </c>
    </row>
    <row r="1203" spans="95:115" ht="16.5" x14ac:dyDescent="0.2">
      <c r="CQ1203" s="13">
        <v>1199</v>
      </c>
      <c r="CR1203" s="13">
        <f t="shared" si="988"/>
        <v>24</v>
      </c>
      <c r="CS1203" s="13">
        <f t="shared" si="989"/>
        <v>3</v>
      </c>
      <c r="CT1203" s="14">
        <f t="shared" si="990"/>
        <v>3</v>
      </c>
      <c r="CU1203" s="14">
        <f t="shared" si="991"/>
        <v>1102024</v>
      </c>
      <c r="CV1203" s="14" t="str">
        <f>INDEX($O$6:$O$36,CR1203)&amp;"-"&amp;INDEX(属性投放!$AB$7:$AB$36,CX1203)&amp;"-魂火-"&amp;CZ1203</f>
        <v>朱仙-黑绳-魂火-2</v>
      </c>
      <c r="CW1203" s="25" t="s">
        <v>162</v>
      </c>
      <c r="CX1203" s="14">
        <f>INDEX(属性投放!$AL$7:$AL$58,CS1203)</f>
        <v>2</v>
      </c>
      <c r="CY1203" s="14" t="s">
        <v>701</v>
      </c>
      <c r="CZ1203" s="14">
        <f>INDEX(属性投放!$AM$7:$AM$58,CS1203)</f>
        <v>2</v>
      </c>
      <c r="DA1203" s="14">
        <f t="shared" si="994"/>
        <v>3</v>
      </c>
      <c r="DB1203" s="14">
        <f>INDEX(属性投放!$AN$7:$AN$58,DA1203)</f>
        <v>15</v>
      </c>
      <c r="DC1203" s="14" t="s">
        <v>335</v>
      </c>
      <c r="DD1203" s="14">
        <f>INDEX(属性投放!$BJ$6:$BJ$85,(CT1203-2)*20+CX1203)</f>
        <v>30</v>
      </c>
      <c r="DE1203" s="14">
        <f>SUMIFS(DD$5:DD1203,$CR$5:$CR1203,"="&amp;$CR1203)</f>
        <v>80</v>
      </c>
      <c r="DF1203" s="14" t="s">
        <v>218</v>
      </c>
      <c r="DG1203" s="14">
        <f>INDEX(属性投放!$BK$6:$BK$85,(CT1203-2)*20+CX1203)</f>
        <v>15</v>
      </c>
      <c r="DH1203" s="14">
        <f>SUMIFS(DG$5:DG1203,$CR$5:$CR1203,"="&amp;$CR1203)</f>
        <v>40</v>
      </c>
      <c r="DI1203" s="14" t="s">
        <v>25</v>
      </c>
      <c r="DJ1203" s="14">
        <f>INDEX(属性投放!$BL$6:$BL$85,(CT1203-2)*20+CX1203)</f>
        <v>300</v>
      </c>
      <c r="DK1203" s="14">
        <f>SUMIFS(DJ$5:DJ1203,$CR$5:$CR1203,"="&amp;$CR1203)</f>
        <v>800</v>
      </c>
    </row>
    <row r="1204" spans="95:115" ht="16.5" x14ac:dyDescent="0.2">
      <c r="CQ1204" s="13">
        <v>1200</v>
      </c>
      <c r="CR1204" s="13">
        <f t="shared" si="988"/>
        <v>24</v>
      </c>
      <c r="CS1204" s="13">
        <f t="shared" si="989"/>
        <v>4</v>
      </c>
      <c r="CT1204" s="14">
        <f t="shared" si="990"/>
        <v>3</v>
      </c>
      <c r="CU1204" s="14">
        <f t="shared" si="991"/>
        <v>1102024</v>
      </c>
      <c r="CV1204" s="14" t="str">
        <f>INDEX($O$6:$O$36,CR1204)&amp;"-"&amp;INDEX(属性投放!$AB$7:$AB$36,CX1204)&amp;"-魂火-"&amp;CZ1204</f>
        <v>朱仙-黑绳+1-魂火-1</v>
      </c>
      <c r="CW1204" s="25" t="s">
        <v>162</v>
      </c>
      <c r="CX1204" s="14">
        <f>INDEX(属性投放!$AL$7:$AL$58,CS1204)</f>
        <v>3</v>
      </c>
      <c r="CY1204" s="14" t="s">
        <v>701</v>
      </c>
      <c r="CZ1204" s="14">
        <f>INDEX(属性投放!$AM$7:$AM$58,CS1204)</f>
        <v>1</v>
      </c>
      <c r="DA1204" s="14">
        <f t="shared" si="994"/>
        <v>4</v>
      </c>
      <c r="DB1204" s="14">
        <f>INDEX(属性投放!$AN$7:$AN$58,DA1204)</f>
        <v>20</v>
      </c>
      <c r="DC1204" s="14" t="s">
        <v>335</v>
      </c>
      <c r="DD1204" s="14">
        <f>INDEX(属性投放!$BJ$6:$BJ$85,(CT1204-2)*20+CX1204)</f>
        <v>35</v>
      </c>
      <c r="DE1204" s="14">
        <f>SUMIFS(DD$5:DD1204,$CR$5:$CR1204,"="&amp;$CR1204)</f>
        <v>115</v>
      </c>
      <c r="DF1204" s="14" t="s">
        <v>218</v>
      </c>
      <c r="DG1204" s="14">
        <f>INDEX(属性投放!$BK$6:$BK$85,(CT1204-2)*20+CX1204)</f>
        <v>18</v>
      </c>
      <c r="DH1204" s="14">
        <f>SUMIFS(DG$5:DG1204,$CR$5:$CR1204,"="&amp;$CR1204)</f>
        <v>58</v>
      </c>
      <c r="DI1204" s="14" t="s">
        <v>25</v>
      </c>
      <c r="DJ1204" s="14">
        <f>INDEX(属性投放!$BL$6:$BL$85,(CT1204-2)*20+CX1204)</f>
        <v>350</v>
      </c>
      <c r="DK1204" s="14">
        <f>SUMIFS(DJ$5:DJ1204,$CR$5:$CR1204,"="&amp;$CR1204)</f>
        <v>1150</v>
      </c>
    </row>
    <row r="1205" spans="95:115" ht="16.5" x14ac:dyDescent="0.2">
      <c r="CQ1205" s="13">
        <v>1201</v>
      </c>
      <c r="CR1205" s="13">
        <f t="shared" si="988"/>
        <v>24</v>
      </c>
      <c r="CS1205" s="13">
        <f t="shared" si="989"/>
        <v>5</v>
      </c>
      <c r="CT1205" s="14">
        <f t="shared" si="990"/>
        <v>3</v>
      </c>
      <c r="CU1205" s="14">
        <f t="shared" si="991"/>
        <v>1102024</v>
      </c>
      <c r="CV1205" s="14" t="str">
        <f>INDEX($O$6:$O$36,CR1205)&amp;"-"&amp;INDEX(属性投放!$AB$7:$AB$36,CX1205)&amp;"-魂火-"&amp;CZ1205</f>
        <v>朱仙-黑绳+1-魂火-2</v>
      </c>
      <c r="CW1205" s="25" t="s">
        <v>162</v>
      </c>
      <c r="CX1205" s="14">
        <f>INDEX(属性投放!$AL$7:$AL$58,CS1205)</f>
        <v>3</v>
      </c>
      <c r="CY1205" s="14" t="s">
        <v>701</v>
      </c>
      <c r="CZ1205" s="14">
        <f>INDEX(属性投放!$AM$7:$AM$58,CS1205)</f>
        <v>2</v>
      </c>
      <c r="DA1205" s="14">
        <f t="shared" si="994"/>
        <v>5</v>
      </c>
      <c r="DB1205" s="14">
        <f>INDEX(属性投放!$AN$7:$AN$58,DA1205)</f>
        <v>25</v>
      </c>
      <c r="DC1205" s="14" t="s">
        <v>335</v>
      </c>
      <c r="DD1205" s="14">
        <f>INDEX(属性投放!$BJ$6:$BJ$85,(CT1205-2)*20+CX1205)</f>
        <v>35</v>
      </c>
      <c r="DE1205" s="14">
        <f>SUMIFS(DD$5:DD1205,$CR$5:$CR1205,"="&amp;$CR1205)</f>
        <v>150</v>
      </c>
      <c r="DF1205" s="14" t="s">
        <v>218</v>
      </c>
      <c r="DG1205" s="14">
        <f>INDEX(属性投放!$BK$6:$BK$85,(CT1205-2)*20+CX1205)</f>
        <v>18</v>
      </c>
      <c r="DH1205" s="14">
        <f>SUMIFS(DG$5:DG1205,$CR$5:$CR1205,"="&amp;$CR1205)</f>
        <v>76</v>
      </c>
      <c r="DI1205" s="14" t="s">
        <v>25</v>
      </c>
      <c r="DJ1205" s="14">
        <f>INDEX(属性投放!$BL$6:$BL$85,(CT1205-2)*20+CX1205)</f>
        <v>350</v>
      </c>
      <c r="DK1205" s="14">
        <f>SUMIFS(DJ$5:DJ1205,$CR$5:$CR1205,"="&amp;$CR1205)</f>
        <v>1500</v>
      </c>
    </row>
    <row r="1206" spans="95:115" ht="16.5" x14ac:dyDescent="0.2">
      <c r="CQ1206" s="13">
        <v>1202</v>
      </c>
      <c r="CR1206" s="13">
        <f t="shared" si="988"/>
        <v>24</v>
      </c>
      <c r="CS1206" s="13">
        <f t="shared" si="989"/>
        <v>6</v>
      </c>
      <c r="CT1206" s="14">
        <f t="shared" si="990"/>
        <v>3</v>
      </c>
      <c r="CU1206" s="14">
        <f t="shared" si="991"/>
        <v>1102024</v>
      </c>
      <c r="CV1206" s="14" t="str">
        <f>INDEX($O$6:$O$36,CR1206)&amp;"-"&amp;INDEX(属性投放!$AB$7:$AB$36,CX1206)&amp;"-魂火-"&amp;CZ1206</f>
        <v>朱仙-众合-魂火-1</v>
      </c>
      <c r="CW1206" s="25" t="s">
        <v>162</v>
      </c>
      <c r="CX1206" s="14">
        <f>INDEX(属性投放!$AL$7:$AL$58,CS1206)</f>
        <v>4</v>
      </c>
      <c r="CY1206" s="14" t="s">
        <v>701</v>
      </c>
      <c r="CZ1206" s="14">
        <f>INDEX(属性投放!$AM$7:$AM$58,CS1206)</f>
        <v>1</v>
      </c>
      <c r="DA1206" s="14">
        <f t="shared" si="994"/>
        <v>6</v>
      </c>
      <c r="DB1206" s="14">
        <f>INDEX(属性投放!$AN$7:$AN$58,DA1206)</f>
        <v>30</v>
      </c>
      <c r="DC1206" s="14" t="s">
        <v>335</v>
      </c>
      <c r="DD1206" s="14">
        <f>INDEX(属性投放!$BJ$6:$BJ$85,(CT1206-2)*20+CX1206)</f>
        <v>45</v>
      </c>
      <c r="DE1206" s="14">
        <f>SUMIFS(DD$5:DD1206,$CR$5:$CR1206,"="&amp;$CR1206)</f>
        <v>195</v>
      </c>
      <c r="DF1206" s="14" t="s">
        <v>218</v>
      </c>
      <c r="DG1206" s="14">
        <f>INDEX(属性投放!$BK$6:$BK$85,(CT1206-2)*20+CX1206)</f>
        <v>23</v>
      </c>
      <c r="DH1206" s="14">
        <f>SUMIFS(DG$5:DG1206,$CR$5:$CR1206,"="&amp;$CR1206)</f>
        <v>99</v>
      </c>
      <c r="DI1206" s="14" t="s">
        <v>25</v>
      </c>
      <c r="DJ1206" s="14">
        <f>INDEX(属性投放!$BL$6:$BL$85,(CT1206-2)*20+CX1206)</f>
        <v>450</v>
      </c>
      <c r="DK1206" s="14">
        <f>SUMIFS(DJ$5:DJ1206,$CR$5:$CR1206,"="&amp;$CR1206)</f>
        <v>1950</v>
      </c>
    </row>
    <row r="1207" spans="95:115" ht="16.5" x14ac:dyDescent="0.2">
      <c r="CQ1207" s="13">
        <v>1203</v>
      </c>
      <c r="CR1207" s="13">
        <f t="shared" si="988"/>
        <v>24</v>
      </c>
      <c r="CS1207" s="13">
        <f t="shared" si="989"/>
        <v>7</v>
      </c>
      <c r="CT1207" s="14">
        <f t="shared" si="990"/>
        <v>3</v>
      </c>
      <c r="CU1207" s="14">
        <f t="shared" si="991"/>
        <v>1102024</v>
      </c>
      <c r="CV1207" s="14" t="str">
        <f>INDEX($O$6:$O$36,CR1207)&amp;"-"&amp;INDEX(属性投放!$AB$7:$AB$36,CX1207)&amp;"-魂火-"&amp;CZ1207</f>
        <v>朱仙-众合-魂火-2</v>
      </c>
      <c r="CW1207" s="25" t="s">
        <v>162</v>
      </c>
      <c r="CX1207" s="14">
        <f>INDEX(属性投放!$AL$7:$AL$58,CS1207)</f>
        <v>4</v>
      </c>
      <c r="CY1207" s="14" t="s">
        <v>701</v>
      </c>
      <c r="CZ1207" s="14">
        <f>INDEX(属性投放!$AM$7:$AM$58,CS1207)</f>
        <v>2</v>
      </c>
      <c r="DA1207" s="14">
        <f t="shared" si="994"/>
        <v>7</v>
      </c>
      <c r="DB1207" s="14">
        <f>INDEX(属性投放!$AN$7:$AN$58,DA1207)</f>
        <v>35</v>
      </c>
      <c r="DC1207" s="14" t="s">
        <v>335</v>
      </c>
      <c r="DD1207" s="14">
        <f>INDEX(属性投放!$BJ$6:$BJ$85,(CT1207-2)*20+CX1207)</f>
        <v>45</v>
      </c>
      <c r="DE1207" s="14">
        <f>SUMIFS(DD$5:DD1207,$CR$5:$CR1207,"="&amp;$CR1207)</f>
        <v>240</v>
      </c>
      <c r="DF1207" s="14" t="s">
        <v>218</v>
      </c>
      <c r="DG1207" s="14">
        <f>INDEX(属性投放!$BK$6:$BK$85,(CT1207-2)*20+CX1207)</f>
        <v>23</v>
      </c>
      <c r="DH1207" s="14">
        <f>SUMIFS(DG$5:DG1207,$CR$5:$CR1207,"="&amp;$CR1207)</f>
        <v>122</v>
      </c>
      <c r="DI1207" s="14" t="s">
        <v>25</v>
      </c>
      <c r="DJ1207" s="14">
        <f>INDEX(属性投放!$BL$6:$BL$85,(CT1207-2)*20+CX1207)</f>
        <v>450</v>
      </c>
      <c r="DK1207" s="14">
        <f>SUMIFS(DJ$5:DJ1207,$CR$5:$CR1207,"="&amp;$CR1207)</f>
        <v>2400</v>
      </c>
    </row>
    <row r="1208" spans="95:115" ht="16.5" x14ac:dyDescent="0.2">
      <c r="CQ1208" s="13">
        <v>1204</v>
      </c>
      <c r="CR1208" s="13">
        <f t="shared" si="988"/>
        <v>24</v>
      </c>
      <c r="CS1208" s="13">
        <f t="shared" si="989"/>
        <v>8</v>
      </c>
      <c r="CT1208" s="14">
        <f t="shared" si="990"/>
        <v>3</v>
      </c>
      <c r="CU1208" s="14">
        <f t="shared" si="991"/>
        <v>1102024</v>
      </c>
      <c r="CV1208" s="14" t="str">
        <f>INDEX($O$6:$O$36,CR1208)&amp;"-"&amp;INDEX(属性投放!$AB$7:$AB$36,CX1208)&amp;"-魂火-"&amp;CZ1208</f>
        <v>朱仙-众合+1-魂火-1</v>
      </c>
      <c r="CW1208" s="25" t="s">
        <v>162</v>
      </c>
      <c r="CX1208" s="14">
        <f>INDEX(属性投放!$AL$7:$AL$58,CS1208)</f>
        <v>5</v>
      </c>
      <c r="CY1208" s="14" t="s">
        <v>701</v>
      </c>
      <c r="CZ1208" s="14">
        <f>INDEX(属性投放!$AM$7:$AM$58,CS1208)</f>
        <v>1</v>
      </c>
      <c r="DA1208" s="14">
        <f t="shared" si="994"/>
        <v>8</v>
      </c>
      <c r="DB1208" s="14">
        <f>INDEX(属性投放!$AN$7:$AN$58,DA1208)</f>
        <v>40</v>
      </c>
      <c r="DC1208" s="14" t="s">
        <v>335</v>
      </c>
      <c r="DD1208" s="14">
        <f>INDEX(属性投放!$BJ$6:$BJ$85,(CT1208-2)*20+CX1208)</f>
        <v>50</v>
      </c>
      <c r="DE1208" s="14">
        <f>SUMIFS(DD$5:DD1208,$CR$5:$CR1208,"="&amp;$CR1208)</f>
        <v>290</v>
      </c>
      <c r="DF1208" s="14" t="s">
        <v>218</v>
      </c>
      <c r="DG1208" s="14">
        <f>INDEX(属性投放!$BK$6:$BK$85,(CT1208-2)*20+CX1208)</f>
        <v>25</v>
      </c>
      <c r="DH1208" s="14">
        <f>SUMIFS(DG$5:DG1208,$CR$5:$CR1208,"="&amp;$CR1208)</f>
        <v>147</v>
      </c>
      <c r="DI1208" s="14" t="s">
        <v>25</v>
      </c>
      <c r="DJ1208" s="14">
        <f>INDEX(属性投放!$BL$6:$BL$85,(CT1208-2)*20+CX1208)</f>
        <v>500</v>
      </c>
      <c r="DK1208" s="14">
        <f>SUMIFS(DJ$5:DJ1208,$CR$5:$CR1208,"="&amp;$CR1208)</f>
        <v>2900</v>
      </c>
    </row>
    <row r="1209" spans="95:115" ht="16.5" x14ac:dyDescent="0.2">
      <c r="CQ1209" s="13">
        <v>1205</v>
      </c>
      <c r="CR1209" s="13">
        <f t="shared" si="988"/>
        <v>24</v>
      </c>
      <c r="CS1209" s="13">
        <f t="shared" si="989"/>
        <v>9</v>
      </c>
      <c r="CT1209" s="14">
        <f t="shared" si="990"/>
        <v>3</v>
      </c>
      <c r="CU1209" s="14">
        <f t="shared" si="991"/>
        <v>1102024</v>
      </c>
      <c r="CV1209" s="14" t="str">
        <f>INDEX($O$6:$O$36,CR1209)&amp;"-"&amp;INDEX(属性投放!$AB$7:$AB$36,CX1209)&amp;"-魂火-"&amp;CZ1209</f>
        <v>朱仙-众合+1-魂火-2</v>
      </c>
      <c r="CW1209" s="25" t="s">
        <v>162</v>
      </c>
      <c r="CX1209" s="14">
        <f>INDEX(属性投放!$AL$7:$AL$58,CS1209)</f>
        <v>5</v>
      </c>
      <c r="CY1209" s="14" t="s">
        <v>701</v>
      </c>
      <c r="CZ1209" s="14">
        <f>INDEX(属性投放!$AM$7:$AM$58,CS1209)</f>
        <v>2</v>
      </c>
      <c r="DA1209" s="14">
        <f t="shared" si="994"/>
        <v>9</v>
      </c>
      <c r="DB1209" s="14">
        <f>INDEX(属性投放!$AN$7:$AN$58,DA1209)</f>
        <v>42</v>
      </c>
      <c r="DC1209" s="14" t="s">
        <v>335</v>
      </c>
      <c r="DD1209" s="14">
        <f>INDEX(属性投放!$BJ$6:$BJ$85,(CT1209-2)*20+CX1209)</f>
        <v>50</v>
      </c>
      <c r="DE1209" s="14">
        <f>SUMIFS(DD$5:DD1209,$CR$5:$CR1209,"="&amp;$CR1209)</f>
        <v>340</v>
      </c>
      <c r="DF1209" s="14" t="s">
        <v>218</v>
      </c>
      <c r="DG1209" s="14">
        <f>INDEX(属性投放!$BK$6:$BK$85,(CT1209-2)*20+CX1209)</f>
        <v>25</v>
      </c>
      <c r="DH1209" s="14">
        <f>SUMIFS(DG$5:DG1209,$CR$5:$CR1209,"="&amp;$CR1209)</f>
        <v>172</v>
      </c>
      <c r="DI1209" s="14" t="s">
        <v>25</v>
      </c>
      <c r="DJ1209" s="14">
        <f>INDEX(属性投放!$BL$6:$BL$85,(CT1209-2)*20+CX1209)</f>
        <v>500</v>
      </c>
      <c r="DK1209" s="14">
        <f>SUMIFS(DJ$5:DJ1209,$CR$5:$CR1209,"="&amp;$CR1209)</f>
        <v>3400</v>
      </c>
    </row>
    <row r="1210" spans="95:115" ht="16.5" x14ac:dyDescent="0.2">
      <c r="CQ1210" s="13">
        <v>1206</v>
      </c>
      <c r="CR1210" s="13">
        <f t="shared" si="988"/>
        <v>24</v>
      </c>
      <c r="CS1210" s="13">
        <f t="shared" si="989"/>
        <v>10</v>
      </c>
      <c r="CT1210" s="14">
        <f t="shared" si="990"/>
        <v>3</v>
      </c>
      <c r="CU1210" s="14">
        <f t="shared" si="991"/>
        <v>1102024</v>
      </c>
      <c r="CV1210" s="14" t="str">
        <f>INDEX($O$6:$O$36,CR1210)&amp;"-"&amp;INDEX(属性投放!$AB$7:$AB$36,CX1210)&amp;"-魂火-"&amp;CZ1210</f>
        <v>朱仙-众合+2-魂火-1</v>
      </c>
      <c r="CW1210" s="25" t="s">
        <v>162</v>
      </c>
      <c r="CX1210" s="14">
        <f>INDEX(属性投放!$AL$7:$AL$58,CS1210)</f>
        <v>6</v>
      </c>
      <c r="CY1210" s="14" t="s">
        <v>701</v>
      </c>
      <c r="CZ1210" s="14">
        <f>INDEX(属性投放!$AM$7:$AM$58,CS1210)</f>
        <v>1</v>
      </c>
      <c r="DA1210" s="14">
        <f t="shared" si="994"/>
        <v>10</v>
      </c>
      <c r="DB1210" s="14">
        <f>INDEX(属性投放!$AN$7:$AN$58,DA1210)</f>
        <v>45</v>
      </c>
      <c r="DC1210" s="14" t="s">
        <v>335</v>
      </c>
      <c r="DD1210" s="14">
        <f>INDEX(属性投放!$BJ$6:$BJ$85,(CT1210-2)*20+CX1210)</f>
        <v>60</v>
      </c>
      <c r="DE1210" s="14">
        <f>SUMIFS(DD$5:DD1210,$CR$5:$CR1210,"="&amp;$CR1210)</f>
        <v>400</v>
      </c>
      <c r="DF1210" s="14" t="s">
        <v>218</v>
      </c>
      <c r="DG1210" s="14">
        <f>INDEX(属性投放!$BK$6:$BK$85,(CT1210-2)*20+CX1210)</f>
        <v>30</v>
      </c>
      <c r="DH1210" s="14">
        <f>SUMIFS(DG$5:DG1210,$CR$5:$CR1210,"="&amp;$CR1210)</f>
        <v>202</v>
      </c>
      <c r="DI1210" s="14" t="s">
        <v>25</v>
      </c>
      <c r="DJ1210" s="14">
        <f>INDEX(属性投放!$BL$6:$BL$85,(CT1210-2)*20+CX1210)</f>
        <v>600</v>
      </c>
      <c r="DK1210" s="14">
        <f>SUMIFS(DJ$5:DJ1210,$CR$5:$CR1210,"="&amp;$CR1210)</f>
        <v>4000</v>
      </c>
    </row>
    <row r="1211" spans="95:115" ht="16.5" x14ac:dyDescent="0.2">
      <c r="CQ1211" s="13">
        <v>1207</v>
      </c>
      <c r="CR1211" s="13">
        <f t="shared" si="988"/>
        <v>24</v>
      </c>
      <c r="CS1211" s="13">
        <f t="shared" si="989"/>
        <v>11</v>
      </c>
      <c r="CT1211" s="14">
        <f t="shared" si="990"/>
        <v>3</v>
      </c>
      <c r="CU1211" s="14">
        <f t="shared" si="991"/>
        <v>1102024</v>
      </c>
      <c r="CV1211" s="14" t="str">
        <f>INDEX($O$6:$O$36,CR1211)&amp;"-"&amp;INDEX(属性投放!$AB$7:$AB$36,CX1211)&amp;"-魂火-"&amp;CZ1211</f>
        <v>朱仙-众合+2-魂火-2</v>
      </c>
      <c r="CW1211" s="25" t="s">
        <v>162</v>
      </c>
      <c r="CX1211" s="14">
        <f>INDEX(属性投放!$AL$7:$AL$58,CS1211)</f>
        <v>6</v>
      </c>
      <c r="CY1211" s="14" t="s">
        <v>701</v>
      </c>
      <c r="CZ1211" s="14">
        <f>INDEX(属性投放!$AM$7:$AM$58,CS1211)</f>
        <v>2</v>
      </c>
      <c r="DA1211" s="14">
        <f t="shared" si="994"/>
        <v>11</v>
      </c>
      <c r="DB1211" s="14">
        <f>INDEX(属性投放!$AN$7:$AN$58,DA1211)</f>
        <v>47</v>
      </c>
      <c r="DC1211" s="14" t="s">
        <v>335</v>
      </c>
      <c r="DD1211" s="14">
        <f>INDEX(属性投放!$BJ$6:$BJ$85,(CT1211-2)*20+CX1211)</f>
        <v>60</v>
      </c>
      <c r="DE1211" s="14">
        <f>SUMIFS(DD$5:DD1211,$CR$5:$CR1211,"="&amp;$CR1211)</f>
        <v>460</v>
      </c>
      <c r="DF1211" s="14" t="s">
        <v>218</v>
      </c>
      <c r="DG1211" s="14">
        <f>INDEX(属性投放!$BK$6:$BK$85,(CT1211-2)*20+CX1211)</f>
        <v>30</v>
      </c>
      <c r="DH1211" s="14">
        <f>SUMIFS(DG$5:DG1211,$CR$5:$CR1211,"="&amp;$CR1211)</f>
        <v>232</v>
      </c>
      <c r="DI1211" s="14" t="s">
        <v>25</v>
      </c>
      <c r="DJ1211" s="14">
        <f>INDEX(属性投放!$BL$6:$BL$85,(CT1211-2)*20+CX1211)</f>
        <v>600</v>
      </c>
      <c r="DK1211" s="14">
        <f>SUMIFS(DJ$5:DJ1211,$CR$5:$CR1211,"="&amp;$CR1211)</f>
        <v>4600</v>
      </c>
    </row>
    <row r="1212" spans="95:115" ht="16.5" x14ac:dyDescent="0.2">
      <c r="CQ1212" s="13">
        <v>1208</v>
      </c>
      <c r="CR1212" s="13">
        <f t="shared" si="988"/>
        <v>24</v>
      </c>
      <c r="CS1212" s="13">
        <f t="shared" si="989"/>
        <v>12</v>
      </c>
      <c r="CT1212" s="14">
        <f t="shared" si="990"/>
        <v>3</v>
      </c>
      <c r="CU1212" s="14">
        <f t="shared" si="991"/>
        <v>1102024</v>
      </c>
      <c r="CV1212" s="14" t="str">
        <f>INDEX($O$6:$O$36,CR1212)&amp;"-"&amp;INDEX(属性投放!$AB$7:$AB$36,CX1212)&amp;"-魂火-"&amp;CZ1212</f>
        <v>朱仙-叫唤-魂火-1</v>
      </c>
      <c r="CW1212" s="25" t="s">
        <v>162</v>
      </c>
      <c r="CX1212" s="14">
        <f>INDEX(属性投放!$AL$7:$AL$58,CS1212)</f>
        <v>7</v>
      </c>
      <c r="CY1212" s="14" t="s">
        <v>701</v>
      </c>
      <c r="CZ1212" s="14">
        <f>INDEX(属性投放!$AM$7:$AM$58,CS1212)</f>
        <v>1</v>
      </c>
      <c r="DA1212" s="14">
        <f t="shared" si="994"/>
        <v>12</v>
      </c>
      <c r="DB1212" s="14">
        <f>INDEX(属性投放!$AN$7:$AN$58,DA1212)</f>
        <v>50</v>
      </c>
      <c r="DC1212" s="14" t="s">
        <v>335</v>
      </c>
      <c r="DD1212" s="14">
        <f>INDEX(属性投放!$BJ$6:$BJ$85,(CT1212-2)*20+CX1212)</f>
        <v>80</v>
      </c>
      <c r="DE1212" s="14">
        <f>SUMIFS(DD$5:DD1212,$CR$5:$CR1212,"="&amp;$CR1212)</f>
        <v>540</v>
      </c>
      <c r="DF1212" s="14" t="s">
        <v>218</v>
      </c>
      <c r="DG1212" s="14">
        <f>INDEX(属性投放!$BK$6:$BK$85,(CT1212-2)*20+CX1212)</f>
        <v>40</v>
      </c>
      <c r="DH1212" s="14">
        <f>SUMIFS(DG$5:DG1212,$CR$5:$CR1212,"="&amp;$CR1212)</f>
        <v>272</v>
      </c>
      <c r="DI1212" s="14" t="s">
        <v>25</v>
      </c>
      <c r="DJ1212" s="14">
        <f>INDEX(属性投放!$BL$6:$BL$85,(CT1212-2)*20+CX1212)</f>
        <v>800</v>
      </c>
      <c r="DK1212" s="14">
        <f>SUMIFS(DJ$5:DJ1212,$CR$5:$CR1212,"="&amp;$CR1212)</f>
        <v>5400</v>
      </c>
    </row>
    <row r="1213" spans="95:115" ht="16.5" x14ac:dyDescent="0.2">
      <c r="CQ1213" s="13">
        <v>1209</v>
      </c>
      <c r="CR1213" s="13">
        <f t="shared" si="988"/>
        <v>24</v>
      </c>
      <c r="CS1213" s="13">
        <f t="shared" si="989"/>
        <v>13</v>
      </c>
      <c r="CT1213" s="14">
        <f t="shared" si="990"/>
        <v>3</v>
      </c>
      <c r="CU1213" s="14">
        <f t="shared" si="991"/>
        <v>1102024</v>
      </c>
      <c r="CV1213" s="14" t="str">
        <f>INDEX($O$6:$O$36,CR1213)&amp;"-"&amp;INDEX(属性投放!$AB$7:$AB$36,CX1213)&amp;"-魂火-"&amp;CZ1213</f>
        <v>朱仙-叫唤-魂火-2</v>
      </c>
      <c r="CW1213" s="25" t="s">
        <v>162</v>
      </c>
      <c r="CX1213" s="14">
        <f>INDEX(属性投放!$AL$7:$AL$58,CS1213)</f>
        <v>7</v>
      </c>
      <c r="CY1213" s="14" t="s">
        <v>701</v>
      </c>
      <c r="CZ1213" s="14">
        <f>INDEX(属性投放!$AM$7:$AM$58,CS1213)</f>
        <v>2</v>
      </c>
      <c r="DA1213" s="14">
        <f t="shared" si="994"/>
        <v>13</v>
      </c>
      <c r="DB1213" s="14">
        <f>INDEX(属性投放!$AN$7:$AN$58,DA1213)</f>
        <v>52</v>
      </c>
      <c r="DC1213" s="14" t="s">
        <v>335</v>
      </c>
      <c r="DD1213" s="14">
        <f>INDEX(属性投放!$BJ$6:$BJ$85,(CT1213-2)*20+CX1213)</f>
        <v>80</v>
      </c>
      <c r="DE1213" s="14">
        <f>SUMIFS(DD$5:DD1213,$CR$5:$CR1213,"="&amp;$CR1213)</f>
        <v>620</v>
      </c>
      <c r="DF1213" s="14" t="s">
        <v>218</v>
      </c>
      <c r="DG1213" s="14">
        <f>INDEX(属性投放!$BK$6:$BK$85,(CT1213-2)*20+CX1213)</f>
        <v>40</v>
      </c>
      <c r="DH1213" s="14">
        <f>SUMIFS(DG$5:DG1213,$CR$5:$CR1213,"="&amp;$CR1213)</f>
        <v>312</v>
      </c>
      <c r="DI1213" s="14" t="s">
        <v>25</v>
      </c>
      <c r="DJ1213" s="14">
        <f>INDEX(属性投放!$BL$6:$BL$85,(CT1213-2)*20+CX1213)</f>
        <v>800</v>
      </c>
      <c r="DK1213" s="14">
        <f>SUMIFS(DJ$5:DJ1213,$CR$5:$CR1213,"="&amp;$CR1213)</f>
        <v>6200</v>
      </c>
    </row>
    <row r="1214" spans="95:115" ht="16.5" x14ac:dyDescent="0.2">
      <c r="CQ1214" s="13">
        <v>1210</v>
      </c>
      <c r="CR1214" s="13">
        <f t="shared" si="988"/>
        <v>24</v>
      </c>
      <c r="CS1214" s="13">
        <f t="shared" si="989"/>
        <v>14</v>
      </c>
      <c r="CT1214" s="14">
        <f t="shared" si="990"/>
        <v>3</v>
      </c>
      <c r="CU1214" s="14">
        <f t="shared" si="991"/>
        <v>1102024</v>
      </c>
      <c r="CV1214" s="14" t="str">
        <f>INDEX($O$6:$O$36,CR1214)&amp;"-"&amp;INDEX(属性投放!$AB$7:$AB$36,CX1214)&amp;"-魂火-"&amp;CZ1214</f>
        <v>朱仙-叫唤+1-魂火-1</v>
      </c>
      <c r="CW1214" s="25" t="s">
        <v>162</v>
      </c>
      <c r="CX1214" s="14">
        <f>INDEX(属性投放!$AL$7:$AL$58,CS1214)</f>
        <v>8</v>
      </c>
      <c r="CY1214" s="14" t="s">
        <v>701</v>
      </c>
      <c r="CZ1214" s="14">
        <f>INDEX(属性投放!$AM$7:$AM$58,CS1214)</f>
        <v>1</v>
      </c>
      <c r="DA1214" s="14">
        <f t="shared" si="994"/>
        <v>14</v>
      </c>
      <c r="DB1214" s="14">
        <f>INDEX(属性投放!$AN$7:$AN$58,DA1214)</f>
        <v>55</v>
      </c>
      <c r="DC1214" s="14" t="s">
        <v>335</v>
      </c>
      <c r="DD1214" s="14">
        <f>INDEX(属性投放!$BJ$6:$BJ$85,(CT1214-2)*20+CX1214)</f>
        <v>100</v>
      </c>
      <c r="DE1214" s="14">
        <f>SUMIFS(DD$5:DD1214,$CR$5:$CR1214,"="&amp;$CR1214)</f>
        <v>720</v>
      </c>
      <c r="DF1214" s="14" t="s">
        <v>218</v>
      </c>
      <c r="DG1214" s="14">
        <f>INDEX(属性投放!$BK$6:$BK$85,(CT1214-2)*20+CX1214)</f>
        <v>50</v>
      </c>
      <c r="DH1214" s="14">
        <f>SUMIFS(DG$5:DG1214,$CR$5:$CR1214,"="&amp;$CR1214)</f>
        <v>362</v>
      </c>
      <c r="DI1214" s="14" t="s">
        <v>25</v>
      </c>
      <c r="DJ1214" s="14">
        <f>INDEX(属性投放!$BL$6:$BL$85,(CT1214-2)*20+CX1214)</f>
        <v>1000</v>
      </c>
      <c r="DK1214" s="14">
        <f>SUMIFS(DJ$5:DJ1214,$CR$5:$CR1214,"="&amp;$CR1214)</f>
        <v>7200</v>
      </c>
    </row>
    <row r="1215" spans="95:115" ht="16.5" x14ac:dyDescent="0.2">
      <c r="CQ1215" s="13">
        <v>1211</v>
      </c>
      <c r="CR1215" s="13">
        <f t="shared" si="988"/>
        <v>24</v>
      </c>
      <c r="CS1215" s="13">
        <f t="shared" si="989"/>
        <v>15</v>
      </c>
      <c r="CT1215" s="14">
        <f t="shared" si="990"/>
        <v>3</v>
      </c>
      <c r="CU1215" s="14">
        <f t="shared" si="991"/>
        <v>1102024</v>
      </c>
      <c r="CV1215" s="14" t="str">
        <f>INDEX($O$6:$O$36,CR1215)&amp;"-"&amp;INDEX(属性投放!$AB$7:$AB$36,CX1215)&amp;"-魂火-"&amp;CZ1215</f>
        <v>朱仙-叫唤+1-魂火-2</v>
      </c>
      <c r="CW1215" s="25" t="s">
        <v>162</v>
      </c>
      <c r="CX1215" s="14">
        <f>INDEX(属性投放!$AL$7:$AL$58,CS1215)</f>
        <v>8</v>
      </c>
      <c r="CY1215" s="14" t="s">
        <v>701</v>
      </c>
      <c r="CZ1215" s="14">
        <f>INDEX(属性投放!$AM$7:$AM$58,CS1215)</f>
        <v>2</v>
      </c>
      <c r="DA1215" s="14">
        <f t="shared" si="994"/>
        <v>15</v>
      </c>
      <c r="DB1215" s="14">
        <f>INDEX(属性投放!$AN$7:$AN$58,DA1215)</f>
        <v>57</v>
      </c>
      <c r="DC1215" s="14" t="s">
        <v>335</v>
      </c>
      <c r="DD1215" s="14">
        <f>INDEX(属性投放!$BJ$6:$BJ$85,(CT1215-2)*20+CX1215)</f>
        <v>100</v>
      </c>
      <c r="DE1215" s="14">
        <f>SUMIFS(DD$5:DD1215,$CR$5:$CR1215,"="&amp;$CR1215)</f>
        <v>820</v>
      </c>
      <c r="DF1215" s="14" t="s">
        <v>218</v>
      </c>
      <c r="DG1215" s="14">
        <f>INDEX(属性投放!$BK$6:$BK$85,(CT1215-2)*20+CX1215)</f>
        <v>50</v>
      </c>
      <c r="DH1215" s="14">
        <f>SUMIFS(DG$5:DG1215,$CR$5:$CR1215,"="&amp;$CR1215)</f>
        <v>412</v>
      </c>
      <c r="DI1215" s="14" t="s">
        <v>25</v>
      </c>
      <c r="DJ1215" s="14">
        <f>INDEX(属性投放!$BL$6:$BL$85,(CT1215-2)*20+CX1215)</f>
        <v>1000</v>
      </c>
      <c r="DK1215" s="14">
        <f>SUMIFS(DJ$5:DJ1215,$CR$5:$CR1215,"="&amp;$CR1215)</f>
        <v>8200</v>
      </c>
    </row>
    <row r="1216" spans="95:115" ht="16.5" x14ac:dyDescent="0.2">
      <c r="CQ1216" s="13">
        <v>1212</v>
      </c>
      <c r="CR1216" s="13">
        <f t="shared" si="988"/>
        <v>24</v>
      </c>
      <c r="CS1216" s="13">
        <f t="shared" ref="CS1216:CS1279" si="995">CQ1216-(CR1216-1)*52</f>
        <v>16</v>
      </c>
      <c r="CT1216" s="14">
        <f t="shared" ref="CT1216:CT1279" si="996">INDEX($Q$6:$Q$36,CR1216)</f>
        <v>3</v>
      </c>
      <c r="CU1216" s="14">
        <f t="shared" ref="CU1216:CU1279" si="997">INDEX($N$6:$N$36,CR1216)</f>
        <v>1102024</v>
      </c>
      <c r="CV1216" s="14" t="str">
        <f>INDEX($O$6:$O$36,CR1216)&amp;"-"&amp;INDEX(属性投放!$AB$7:$AB$36,CX1216)&amp;"-魂火-"&amp;CZ1216</f>
        <v>朱仙-叫唤+2-魂火-1</v>
      </c>
      <c r="CW1216" s="25" t="s">
        <v>162</v>
      </c>
      <c r="CX1216" s="14">
        <f>INDEX(属性投放!$AL$7:$AL$58,CS1216)</f>
        <v>9</v>
      </c>
      <c r="CY1216" s="14" t="s">
        <v>701</v>
      </c>
      <c r="CZ1216" s="14">
        <f>INDEX(属性投放!$AM$7:$AM$58,CS1216)</f>
        <v>1</v>
      </c>
      <c r="DA1216" s="14">
        <f t="shared" ref="DA1216:DA1279" si="998">CS1216</f>
        <v>16</v>
      </c>
      <c r="DB1216" s="14">
        <f>INDEX(属性投放!$AN$7:$AN$58,DA1216)</f>
        <v>60</v>
      </c>
      <c r="DC1216" s="14" t="s">
        <v>335</v>
      </c>
      <c r="DD1216" s="14">
        <f>INDEX(属性投放!$BJ$6:$BJ$85,(CT1216-2)*20+CX1216)</f>
        <v>120</v>
      </c>
      <c r="DE1216" s="14">
        <f>SUMIFS(DD$5:DD1216,$CR$5:$CR1216,"="&amp;$CR1216)</f>
        <v>940</v>
      </c>
      <c r="DF1216" s="14" t="s">
        <v>218</v>
      </c>
      <c r="DG1216" s="14">
        <f>INDEX(属性投放!$BK$6:$BK$85,(CT1216-2)*20+CX1216)</f>
        <v>60</v>
      </c>
      <c r="DH1216" s="14">
        <f>SUMIFS(DG$5:DG1216,$CR$5:$CR1216,"="&amp;$CR1216)</f>
        <v>472</v>
      </c>
      <c r="DI1216" s="14" t="s">
        <v>25</v>
      </c>
      <c r="DJ1216" s="14">
        <f>INDEX(属性投放!$BL$6:$BL$85,(CT1216-2)*20+CX1216)</f>
        <v>1200</v>
      </c>
      <c r="DK1216" s="14">
        <f>SUMIFS(DJ$5:DJ1216,$CR$5:$CR1216,"="&amp;$CR1216)</f>
        <v>9400</v>
      </c>
    </row>
    <row r="1217" spans="95:115" ht="16.5" x14ac:dyDescent="0.2">
      <c r="CQ1217" s="13">
        <v>1213</v>
      </c>
      <c r="CR1217" s="13">
        <f t="shared" si="988"/>
        <v>24</v>
      </c>
      <c r="CS1217" s="13">
        <f t="shared" si="995"/>
        <v>17</v>
      </c>
      <c r="CT1217" s="14">
        <f t="shared" si="996"/>
        <v>3</v>
      </c>
      <c r="CU1217" s="14">
        <f t="shared" si="997"/>
        <v>1102024</v>
      </c>
      <c r="CV1217" s="14" t="str">
        <f>INDEX($O$6:$O$36,CR1217)&amp;"-"&amp;INDEX(属性投放!$AB$7:$AB$36,CX1217)&amp;"-魂火-"&amp;CZ1217</f>
        <v>朱仙-叫唤+2-魂火-2</v>
      </c>
      <c r="CW1217" s="25" t="s">
        <v>162</v>
      </c>
      <c r="CX1217" s="14">
        <f>INDEX(属性投放!$AL$7:$AL$58,CS1217)</f>
        <v>9</v>
      </c>
      <c r="CY1217" s="14" t="s">
        <v>701</v>
      </c>
      <c r="CZ1217" s="14">
        <f>INDEX(属性投放!$AM$7:$AM$58,CS1217)</f>
        <v>2</v>
      </c>
      <c r="DA1217" s="14">
        <f t="shared" si="998"/>
        <v>17</v>
      </c>
      <c r="DB1217" s="14">
        <f>INDEX(属性投放!$AN$7:$AN$58,DA1217)</f>
        <v>62</v>
      </c>
      <c r="DC1217" s="14" t="s">
        <v>335</v>
      </c>
      <c r="DD1217" s="14">
        <f>INDEX(属性投放!$BJ$6:$BJ$85,(CT1217-2)*20+CX1217)</f>
        <v>120</v>
      </c>
      <c r="DE1217" s="14">
        <f>SUMIFS(DD$5:DD1217,$CR$5:$CR1217,"="&amp;$CR1217)</f>
        <v>1060</v>
      </c>
      <c r="DF1217" s="14" t="s">
        <v>218</v>
      </c>
      <c r="DG1217" s="14">
        <f>INDEX(属性投放!$BK$6:$BK$85,(CT1217-2)*20+CX1217)</f>
        <v>60</v>
      </c>
      <c r="DH1217" s="14">
        <f>SUMIFS(DG$5:DG1217,$CR$5:$CR1217,"="&amp;$CR1217)</f>
        <v>532</v>
      </c>
      <c r="DI1217" s="14" t="s">
        <v>25</v>
      </c>
      <c r="DJ1217" s="14">
        <f>INDEX(属性投放!$BL$6:$BL$85,(CT1217-2)*20+CX1217)</f>
        <v>1200</v>
      </c>
      <c r="DK1217" s="14">
        <f>SUMIFS(DJ$5:DJ1217,$CR$5:$CR1217,"="&amp;$CR1217)</f>
        <v>10600</v>
      </c>
    </row>
    <row r="1218" spans="95:115" ht="16.5" x14ac:dyDescent="0.2">
      <c r="CQ1218" s="13">
        <v>1214</v>
      </c>
      <c r="CR1218" s="13">
        <f t="shared" si="988"/>
        <v>24</v>
      </c>
      <c r="CS1218" s="13">
        <f t="shared" si="995"/>
        <v>18</v>
      </c>
      <c r="CT1218" s="14">
        <f t="shared" si="996"/>
        <v>3</v>
      </c>
      <c r="CU1218" s="14">
        <f t="shared" si="997"/>
        <v>1102024</v>
      </c>
      <c r="CV1218" s="14" t="str">
        <f>INDEX($O$6:$O$36,CR1218)&amp;"-"&amp;INDEX(属性投放!$AB$7:$AB$36,CX1218)&amp;"-魂火-"&amp;CZ1218</f>
        <v>朱仙-叫唤+2-魂火-3</v>
      </c>
      <c r="CW1218" s="25" t="s">
        <v>162</v>
      </c>
      <c r="CX1218" s="14">
        <f>INDEX(属性投放!$AL$7:$AL$58,CS1218)</f>
        <v>9</v>
      </c>
      <c r="CY1218" s="14" t="s">
        <v>701</v>
      </c>
      <c r="CZ1218" s="14">
        <f>INDEX(属性投放!$AM$7:$AM$58,CS1218)</f>
        <v>3</v>
      </c>
      <c r="DA1218" s="14">
        <f t="shared" si="998"/>
        <v>18</v>
      </c>
      <c r="DB1218" s="14">
        <f>INDEX(属性投放!$AN$7:$AN$58,DA1218)</f>
        <v>65</v>
      </c>
      <c r="DC1218" s="14" t="s">
        <v>335</v>
      </c>
      <c r="DD1218" s="14">
        <f>INDEX(属性投放!$BJ$6:$BJ$85,(CT1218-2)*20+CX1218)</f>
        <v>120</v>
      </c>
      <c r="DE1218" s="14">
        <f>SUMIFS(DD$5:DD1218,$CR$5:$CR1218,"="&amp;$CR1218)</f>
        <v>1180</v>
      </c>
      <c r="DF1218" s="14" t="s">
        <v>218</v>
      </c>
      <c r="DG1218" s="14">
        <f>INDEX(属性投放!$BK$6:$BK$85,(CT1218-2)*20+CX1218)</f>
        <v>60</v>
      </c>
      <c r="DH1218" s="14">
        <f>SUMIFS(DG$5:DG1218,$CR$5:$CR1218,"="&amp;$CR1218)</f>
        <v>592</v>
      </c>
      <c r="DI1218" s="14" t="s">
        <v>25</v>
      </c>
      <c r="DJ1218" s="14">
        <f>INDEX(属性投放!$BL$6:$BL$85,(CT1218-2)*20+CX1218)</f>
        <v>1200</v>
      </c>
      <c r="DK1218" s="14">
        <f>SUMIFS(DJ$5:DJ1218,$CR$5:$CR1218,"="&amp;$CR1218)</f>
        <v>11800</v>
      </c>
    </row>
    <row r="1219" spans="95:115" ht="16.5" x14ac:dyDescent="0.2">
      <c r="CQ1219" s="13">
        <v>1215</v>
      </c>
      <c r="CR1219" s="13">
        <f t="shared" si="988"/>
        <v>24</v>
      </c>
      <c r="CS1219" s="13">
        <f t="shared" si="995"/>
        <v>19</v>
      </c>
      <c r="CT1219" s="14">
        <f t="shared" si="996"/>
        <v>3</v>
      </c>
      <c r="CU1219" s="14">
        <f t="shared" si="997"/>
        <v>1102024</v>
      </c>
      <c r="CV1219" s="14" t="str">
        <f>INDEX($O$6:$O$36,CR1219)&amp;"-"&amp;INDEX(属性投放!$AB$7:$AB$36,CX1219)&amp;"-魂火-"&amp;CZ1219</f>
        <v>朱仙-大叫唤-魂火-1</v>
      </c>
      <c r="CW1219" s="25" t="s">
        <v>162</v>
      </c>
      <c r="CX1219" s="14">
        <f>INDEX(属性投放!$AL$7:$AL$58,CS1219)</f>
        <v>10</v>
      </c>
      <c r="CY1219" s="14" t="s">
        <v>701</v>
      </c>
      <c r="CZ1219" s="14">
        <f>INDEX(属性投放!$AM$7:$AM$58,CS1219)</f>
        <v>1</v>
      </c>
      <c r="DA1219" s="14">
        <f t="shared" si="998"/>
        <v>19</v>
      </c>
      <c r="DB1219" s="14">
        <f>INDEX(属性投放!$AN$7:$AN$58,DA1219)</f>
        <v>67</v>
      </c>
      <c r="DC1219" s="14" t="s">
        <v>335</v>
      </c>
      <c r="DD1219" s="14">
        <f>INDEX(属性投放!$BJ$6:$BJ$85,(CT1219-2)*20+CX1219)</f>
        <v>150</v>
      </c>
      <c r="DE1219" s="14">
        <f>SUMIFS(DD$5:DD1219,$CR$5:$CR1219,"="&amp;$CR1219)</f>
        <v>1330</v>
      </c>
      <c r="DF1219" s="14" t="s">
        <v>218</v>
      </c>
      <c r="DG1219" s="14">
        <f>INDEX(属性投放!$BK$6:$BK$85,(CT1219-2)*20+CX1219)</f>
        <v>75</v>
      </c>
      <c r="DH1219" s="14">
        <f>SUMIFS(DG$5:DG1219,$CR$5:$CR1219,"="&amp;$CR1219)</f>
        <v>667</v>
      </c>
      <c r="DI1219" s="14" t="s">
        <v>25</v>
      </c>
      <c r="DJ1219" s="14">
        <f>INDEX(属性投放!$BL$6:$BL$85,(CT1219-2)*20+CX1219)</f>
        <v>1500</v>
      </c>
      <c r="DK1219" s="14">
        <f>SUMIFS(DJ$5:DJ1219,$CR$5:$CR1219,"="&amp;$CR1219)</f>
        <v>13300</v>
      </c>
    </row>
    <row r="1220" spans="95:115" ht="16.5" x14ac:dyDescent="0.2">
      <c r="CQ1220" s="13">
        <v>1216</v>
      </c>
      <c r="CR1220" s="13">
        <f t="shared" si="988"/>
        <v>24</v>
      </c>
      <c r="CS1220" s="13">
        <f t="shared" si="995"/>
        <v>20</v>
      </c>
      <c r="CT1220" s="14">
        <f t="shared" si="996"/>
        <v>3</v>
      </c>
      <c r="CU1220" s="14">
        <f t="shared" si="997"/>
        <v>1102024</v>
      </c>
      <c r="CV1220" s="14" t="str">
        <f>INDEX($O$6:$O$36,CR1220)&amp;"-"&amp;INDEX(属性投放!$AB$7:$AB$36,CX1220)&amp;"-魂火-"&amp;CZ1220</f>
        <v>朱仙-大叫唤-魂火-2</v>
      </c>
      <c r="CW1220" s="25" t="s">
        <v>162</v>
      </c>
      <c r="CX1220" s="14">
        <f>INDEX(属性投放!$AL$7:$AL$58,CS1220)</f>
        <v>10</v>
      </c>
      <c r="CY1220" s="14" t="s">
        <v>701</v>
      </c>
      <c r="CZ1220" s="14">
        <f>INDEX(属性投放!$AM$7:$AM$58,CS1220)</f>
        <v>2</v>
      </c>
      <c r="DA1220" s="14">
        <f t="shared" si="998"/>
        <v>20</v>
      </c>
      <c r="DB1220" s="14">
        <f>INDEX(属性投放!$AN$7:$AN$58,DA1220)</f>
        <v>70</v>
      </c>
      <c r="DC1220" s="14" t="s">
        <v>335</v>
      </c>
      <c r="DD1220" s="14">
        <f>INDEX(属性投放!$BJ$6:$BJ$85,(CT1220-2)*20+CX1220)</f>
        <v>150</v>
      </c>
      <c r="DE1220" s="14">
        <f>SUMIFS(DD$5:DD1220,$CR$5:$CR1220,"="&amp;$CR1220)</f>
        <v>1480</v>
      </c>
      <c r="DF1220" s="14" t="s">
        <v>218</v>
      </c>
      <c r="DG1220" s="14">
        <f>INDEX(属性投放!$BK$6:$BK$85,(CT1220-2)*20+CX1220)</f>
        <v>75</v>
      </c>
      <c r="DH1220" s="14">
        <f>SUMIFS(DG$5:DG1220,$CR$5:$CR1220,"="&amp;$CR1220)</f>
        <v>742</v>
      </c>
      <c r="DI1220" s="14" t="s">
        <v>25</v>
      </c>
      <c r="DJ1220" s="14">
        <f>INDEX(属性投放!$BL$6:$BL$85,(CT1220-2)*20+CX1220)</f>
        <v>1500</v>
      </c>
      <c r="DK1220" s="14">
        <f>SUMIFS(DJ$5:DJ1220,$CR$5:$CR1220,"="&amp;$CR1220)</f>
        <v>14800</v>
      </c>
    </row>
    <row r="1221" spans="95:115" ht="16.5" x14ac:dyDescent="0.2">
      <c r="CQ1221" s="13">
        <v>1217</v>
      </c>
      <c r="CR1221" s="13">
        <f t="shared" si="988"/>
        <v>24</v>
      </c>
      <c r="CS1221" s="13">
        <f t="shared" si="995"/>
        <v>21</v>
      </c>
      <c r="CT1221" s="14">
        <f t="shared" si="996"/>
        <v>3</v>
      </c>
      <c r="CU1221" s="14">
        <f t="shared" si="997"/>
        <v>1102024</v>
      </c>
      <c r="CV1221" s="14" t="str">
        <f>INDEX($O$6:$O$36,CR1221)&amp;"-"&amp;INDEX(属性投放!$AB$7:$AB$36,CX1221)&amp;"-魂火-"&amp;CZ1221</f>
        <v>朱仙-大叫唤-魂火-3</v>
      </c>
      <c r="CW1221" s="25" t="s">
        <v>162</v>
      </c>
      <c r="CX1221" s="14">
        <f>INDEX(属性投放!$AL$7:$AL$58,CS1221)</f>
        <v>10</v>
      </c>
      <c r="CY1221" s="14" t="s">
        <v>701</v>
      </c>
      <c r="CZ1221" s="14">
        <f>INDEX(属性投放!$AM$7:$AM$58,CS1221)</f>
        <v>3</v>
      </c>
      <c r="DA1221" s="14">
        <f t="shared" si="998"/>
        <v>21</v>
      </c>
      <c r="DB1221" s="14">
        <f>INDEX(属性投放!$AN$7:$AN$58,DA1221)</f>
        <v>72</v>
      </c>
      <c r="DC1221" s="14" t="s">
        <v>335</v>
      </c>
      <c r="DD1221" s="14">
        <f>INDEX(属性投放!$BJ$6:$BJ$85,(CT1221-2)*20+CX1221)</f>
        <v>150</v>
      </c>
      <c r="DE1221" s="14">
        <f>SUMIFS(DD$5:DD1221,$CR$5:$CR1221,"="&amp;$CR1221)</f>
        <v>1630</v>
      </c>
      <c r="DF1221" s="14" t="s">
        <v>218</v>
      </c>
      <c r="DG1221" s="14">
        <f>INDEX(属性投放!$BK$6:$BK$85,(CT1221-2)*20+CX1221)</f>
        <v>75</v>
      </c>
      <c r="DH1221" s="14">
        <f>SUMIFS(DG$5:DG1221,$CR$5:$CR1221,"="&amp;$CR1221)</f>
        <v>817</v>
      </c>
      <c r="DI1221" s="14" t="s">
        <v>25</v>
      </c>
      <c r="DJ1221" s="14">
        <f>INDEX(属性投放!$BL$6:$BL$85,(CT1221-2)*20+CX1221)</f>
        <v>1500</v>
      </c>
      <c r="DK1221" s="14">
        <f>SUMIFS(DJ$5:DJ1221,$CR$5:$CR1221,"="&amp;$CR1221)</f>
        <v>16300</v>
      </c>
    </row>
    <row r="1222" spans="95:115" ht="16.5" x14ac:dyDescent="0.2">
      <c r="CQ1222" s="13">
        <v>1218</v>
      </c>
      <c r="CR1222" s="13">
        <f t="shared" ref="CR1222:CR1285" si="999">MATCH(CQ1222-1,$U$5:$U$36,1)</f>
        <v>24</v>
      </c>
      <c r="CS1222" s="13">
        <f t="shared" si="995"/>
        <v>22</v>
      </c>
      <c r="CT1222" s="14">
        <f t="shared" si="996"/>
        <v>3</v>
      </c>
      <c r="CU1222" s="14">
        <f t="shared" si="997"/>
        <v>1102024</v>
      </c>
      <c r="CV1222" s="14" t="str">
        <f>INDEX($O$6:$O$36,CR1222)&amp;"-"&amp;INDEX(属性投放!$AB$7:$AB$36,CX1222)&amp;"-魂火-"&amp;CZ1222</f>
        <v>朱仙-大叫唤+1-魂火-1</v>
      </c>
      <c r="CW1222" s="25" t="s">
        <v>162</v>
      </c>
      <c r="CX1222" s="14">
        <f>INDEX(属性投放!$AL$7:$AL$58,CS1222)</f>
        <v>11</v>
      </c>
      <c r="CY1222" s="14" t="s">
        <v>701</v>
      </c>
      <c r="CZ1222" s="14">
        <f>INDEX(属性投放!$AM$7:$AM$58,CS1222)</f>
        <v>1</v>
      </c>
      <c r="DA1222" s="14">
        <f t="shared" si="998"/>
        <v>22</v>
      </c>
      <c r="DB1222" s="14">
        <f>INDEX(属性投放!$AN$7:$AN$58,DA1222)</f>
        <v>75</v>
      </c>
      <c r="DC1222" s="14" t="s">
        <v>335</v>
      </c>
      <c r="DD1222" s="14">
        <f>INDEX(属性投放!$BJ$6:$BJ$85,(CT1222-2)*20+CX1222)</f>
        <v>180</v>
      </c>
      <c r="DE1222" s="14">
        <f>SUMIFS(DD$5:DD1222,$CR$5:$CR1222,"="&amp;$CR1222)</f>
        <v>1810</v>
      </c>
      <c r="DF1222" s="14" t="s">
        <v>218</v>
      </c>
      <c r="DG1222" s="14">
        <f>INDEX(属性投放!$BK$6:$BK$85,(CT1222-2)*20+CX1222)</f>
        <v>90</v>
      </c>
      <c r="DH1222" s="14">
        <f>SUMIFS(DG$5:DG1222,$CR$5:$CR1222,"="&amp;$CR1222)</f>
        <v>907</v>
      </c>
      <c r="DI1222" s="14" t="s">
        <v>25</v>
      </c>
      <c r="DJ1222" s="14">
        <f>INDEX(属性投放!$BL$6:$BL$85,(CT1222-2)*20+CX1222)</f>
        <v>1800</v>
      </c>
      <c r="DK1222" s="14">
        <f>SUMIFS(DJ$5:DJ1222,$CR$5:$CR1222,"="&amp;$CR1222)</f>
        <v>18100</v>
      </c>
    </row>
    <row r="1223" spans="95:115" ht="16.5" x14ac:dyDescent="0.2">
      <c r="CQ1223" s="13">
        <v>1219</v>
      </c>
      <c r="CR1223" s="13">
        <f t="shared" si="999"/>
        <v>24</v>
      </c>
      <c r="CS1223" s="13">
        <f t="shared" si="995"/>
        <v>23</v>
      </c>
      <c r="CT1223" s="14">
        <f t="shared" si="996"/>
        <v>3</v>
      </c>
      <c r="CU1223" s="14">
        <f t="shared" si="997"/>
        <v>1102024</v>
      </c>
      <c r="CV1223" s="14" t="str">
        <f>INDEX($O$6:$O$36,CR1223)&amp;"-"&amp;INDEX(属性投放!$AB$7:$AB$36,CX1223)&amp;"-魂火-"&amp;CZ1223</f>
        <v>朱仙-大叫唤+1-魂火-2</v>
      </c>
      <c r="CW1223" s="25" t="s">
        <v>162</v>
      </c>
      <c r="CX1223" s="14">
        <f>INDEX(属性投放!$AL$7:$AL$58,CS1223)</f>
        <v>11</v>
      </c>
      <c r="CY1223" s="14" t="s">
        <v>701</v>
      </c>
      <c r="CZ1223" s="14">
        <f>INDEX(属性投放!$AM$7:$AM$58,CS1223)</f>
        <v>2</v>
      </c>
      <c r="DA1223" s="14">
        <f t="shared" si="998"/>
        <v>23</v>
      </c>
      <c r="DB1223" s="14">
        <f>INDEX(属性投放!$AN$7:$AN$58,DA1223)</f>
        <v>77</v>
      </c>
      <c r="DC1223" s="14" t="s">
        <v>335</v>
      </c>
      <c r="DD1223" s="14">
        <f>INDEX(属性投放!$BJ$6:$BJ$85,(CT1223-2)*20+CX1223)</f>
        <v>180</v>
      </c>
      <c r="DE1223" s="14">
        <f>SUMIFS(DD$5:DD1223,$CR$5:$CR1223,"="&amp;$CR1223)</f>
        <v>1990</v>
      </c>
      <c r="DF1223" s="14" t="s">
        <v>218</v>
      </c>
      <c r="DG1223" s="14">
        <f>INDEX(属性投放!$BK$6:$BK$85,(CT1223-2)*20+CX1223)</f>
        <v>90</v>
      </c>
      <c r="DH1223" s="14">
        <f>SUMIFS(DG$5:DG1223,$CR$5:$CR1223,"="&amp;$CR1223)</f>
        <v>997</v>
      </c>
      <c r="DI1223" s="14" t="s">
        <v>25</v>
      </c>
      <c r="DJ1223" s="14">
        <f>INDEX(属性投放!$BL$6:$BL$85,(CT1223-2)*20+CX1223)</f>
        <v>1800</v>
      </c>
      <c r="DK1223" s="14">
        <f>SUMIFS(DJ$5:DJ1223,$CR$5:$CR1223,"="&amp;$CR1223)</f>
        <v>19900</v>
      </c>
    </row>
    <row r="1224" spans="95:115" ht="16.5" x14ac:dyDescent="0.2">
      <c r="CQ1224" s="13">
        <v>1220</v>
      </c>
      <c r="CR1224" s="13">
        <f t="shared" si="999"/>
        <v>24</v>
      </c>
      <c r="CS1224" s="13">
        <f t="shared" si="995"/>
        <v>24</v>
      </c>
      <c r="CT1224" s="14">
        <f t="shared" si="996"/>
        <v>3</v>
      </c>
      <c r="CU1224" s="14">
        <f t="shared" si="997"/>
        <v>1102024</v>
      </c>
      <c r="CV1224" s="14" t="str">
        <f>INDEX($O$6:$O$36,CR1224)&amp;"-"&amp;INDEX(属性投放!$AB$7:$AB$36,CX1224)&amp;"-魂火-"&amp;CZ1224</f>
        <v>朱仙-大叫唤+1-魂火-3</v>
      </c>
      <c r="CW1224" s="25" t="s">
        <v>162</v>
      </c>
      <c r="CX1224" s="14">
        <f>INDEX(属性投放!$AL$7:$AL$58,CS1224)</f>
        <v>11</v>
      </c>
      <c r="CY1224" s="14" t="s">
        <v>701</v>
      </c>
      <c r="CZ1224" s="14">
        <f>INDEX(属性投放!$AM$7:$AM$58,CS1224)</f>
        <v>3</v>
      </c>
      <c r="DA1224" s="14">
        <f t="shared" si="998"/>
        <v>24</v>
      </c>
      <c r="DB1224" s="14">
        <f>INDEX(属性投放!$AN$7:$AN$58,DA1224)</f>
        <v>80</v>
      </c>
      <c r="DC1224" s="14" t="s">
        <v>335</v>
      </c>
      <c r="DD1224" s="14">
        <f>INDEX(属性投放!$BJ$6:$BJ$85,(CT1224-2)*20+CX1224)</f>
        <v>180</v>
      </c>
      <c r="DE1224" s="14">
        <f>SUMIFS(DD$5:DD1224,$CR$5:$CR1224,"="&amp;$CR1224)</f>
        <v>2170</v>
      </c>
      <c r="DF1224" s="14" t="s">
        <v>218</v>
      </c>
      <c r="DG1224" s="14">
        <f>INDEX(属性投放!$BK$6:$BK$85,(CT1224-2)*20+CX1224)</f>
        <v>90</v>
      </c>
      <c r="DH1224" s="14">
        <f>SUMIFS(DG$5:DG1224,$CR$5:$CR1224,"="&amp;$CR1224)</f>
        <v>1087</v>
      </c>
      <c r="DI1224" s="14" t="s">
        <v>25</v>
      </c>
      <c r="DJ1224" s="14">
        <f>INDEX(属性投放!$BL$6:$BL$85,(CT1224-2)*20+CX1224)</f>
        <v>1800</v>
      </c>
      <c r="DK1224" s="14">
        <f>SUMIFS(DJ$5:DJ1224,$CR$5:$CR1224,"="&amp;$CR1224)</f>
        <v>21700</v>
      </c>
    </row>
    <row r="1225" spans="95:115" ht="16.5" x14ac:dyDescent="0.2">
      <c r="CQ1225" s="13">
        <v>1221</v>
      </c>
      <c r="CR1225" s="13">
        <f t="shared" si="999"/>
        <v>24</v>
      </c>
      <c r="CS1225" s="13">
        <f t="shared" si="995"/>
        <v>25</v>
      </c>
      <c r="CT1225" s="14">
        <f t="shared" si="996"/>
        <v>3</v>
      </c>
      <c r="CU1225" s="14">
        <f t="shared" si="997"/>
        <v>1102024</v>
      </c>
      <c r="CV1225" s="14" t="str">
        <f>INDEX($O$6:$O$36,CR1225)&amp;"-"&amp;INDEX(属性投放!$AB$7:$AB$36,CX1225)&amp;"-魂火-"&amp;CZ1225</f>
        <v>朱仙-大叫唤+2-魂火-1</v>
      </c>
      <c r="CW1225" s="25" t="s">
        <v>162</v>
      </c>
      <c r="CX1225" s="14">
        <f>INDEX(属性投放!$AL$7:$AL$58,CS1225)</f>
        <v>12</v>
      </c>
      <c r="CY1225" s="14" t="s">
        <v>701</v>
      </c>
      <c r="CZ1225" s="14">
        <f>INDEX(属性投放!$AM$7:$AM$58,CS1225)</f>
        <v>1</v>
      </c>
      <c r="DA1225" s="14">
        <f t="shared" si="998"/>
        <v>25</v>
      </c>
      <c r="DB1225" s="14">
        <f>INDEX(属性投放!$AN$7:$AN$58,DA1225)</f>
        <v>82</v>
      </c>
      <c r="DC1225" s="14" t="s">
        <v>335</v>
      </c>
      <c r="DD1225" s="14">
        <f>INDEX(属性投放!$BJ$6:$BJ$85,(CT1225-2)*20+CX1225)</f>
        <v>250</v>
      </c>
      <c r="DE1225" s="14">
        <f>SUMIFS(DD$5:DD1225,$CR$5:$CR1225,"="&amp;$CR1225)</f>
        <v>2420</v>
      </c>
      <c r="DF1225" s="14" t="s">
        <v>218</v>
      </c>
      <c r="DG1225" s="14">
        <f>INDEX(属性投放!$BK$6:$BK$85,(CT1225-2)*20+CX1225)</f>
        <v>125</v>
      </c>
      <c r="DH1225" s="14">
        <f>SUMIFS(DG$5:DG1225,$CR$5:$CR1225,"="&amp;$CR1225)</f>
        <v>1212</v>
      </c>
      <c r="DI1225" s="14" t="s">
        <v>25</v>
      </c>
      <c r="DJ1225" s="14">
        <f>INDEX(属性投放!$BL$6:$BL$85,(CT1225-2)*20+CX1225)</f>
        <v>2500</v>
      </c>
      <c r="DK1225" s="14">
        <f>SUMIFS(DJ$5:DJ1225,$CR$5:$CR1225,"="&amp;$CR1225)</f>
        <v>24200</v>
      </c>
    </row>
    <row r="1226" spans="95:115" ht="16.5" x14ac:dyDescent="0.2">
      <c r="CQ1226" s="13">
        <v>1222</v>
      </c>
      <c r="CR1226" s="13">
        <f t="shared" si="999"/>
        <v>24</v>
      </c>
      <c r="CS1226" s="13">
        <f t="shared" si="995"/>
        <v>26</v>
      </c>
      <c r="CT1226" s="14">
        <f t="shared" si="996"/>
        <v>3</v>
      </c>
      <c r="CU1226" s="14">
        <f t="shared" si="997"/>
        <v>1102024</v>
      </c>
      <c r="CV1226" s="14" t="str">
        <f>INDEX($O$6:$O$36,CR1226)&amp;"-"&amp;INDEX(属性投放!$AB$7:$AB$36,CX1226)&amp;"-魂火-"&amp;CZ1226</f>
        <v>朱仙-大叫唤+2-魂火-2</v>
      </c>
      <c r="CW1226" s="25" t="s">
        <v>162</v>
      </c>
      <c r="CX1226" s="14">
        <f>INDEX(属性投放!$AL$7:$AL$58,CS1226)</f>
        <v>12</v>
      </c>
      <c r="CY1226" s="14" t="s">
        <v>701</v>
      </c>
      <c r="CZ1226" s="14">
        <f>INDEX(属性投放!$AM$7:$AM$58,CS1226)</f>
        <v>2</v>
      </c>
      <c r="DA1226" s="14">
        <f t="shared" si="998"/>
        <v>26</v>
      </c>
      <c r="DB1226" s="14">
        <f>INDEX(属性投放!$AN$7:$AN$58,DA1226)</f>
        <v>85</v>
      </c>
      <c r="DC1226" s="14" t="s">
        <v>335</v>
      </c>
      <c r="DD1226" s="14">
        <f>INDEX(属性投放!$BJ$6:$BJ$85,(CT1226-2)*20+CX1226)</f>
        <v>250</v>
      </c>
      <c r="DE1226" s="14">
        <f>SUMIFS(DD$5:DD1226,$CR$5:$CR1226,"="&amp;$CR1226)</f>
        <v>2670</v>
      </c>
      <c r="DF1226" s="14" t="s">
        <v>218</v>
      </c>
      <c r="DG1226" s="14">
        <f>INDEX(属性投放!$BK$6:$BK$85,(CT1226-2)*20+CX1226)</f>
        <v>125</v>
      </c>
      <c r="DH1226" s="14">
        <f>SUMIFS(DG$5:DG1226,$CR$5:$CR1226,"="&amp;$CR1226)</f>
        <v>1337</v>
      </c>
      <c r="DI1226" s="14" t="s">
        <v>25</v>
      </c>
      <c r="DJ1226" s="14">
        <f>INDEX(属性投放!$BL$6:$BL$85,(CT1226-2)*20+CX1226)</f>
        <v>2500</v>
      </c>
      <c r="DK1226" s="14">
        <f>SUMIFS(DJ$5:DJ1226,$CR$5:$CR1226,"="&amp;$CR1226)</f>
        <v>26700</v>
      </c>
    </row>
    <row r="1227" spans="95:115" ht="16.5" x14ac:dyDescent="0.2">
      <c r="CQ1227" s="13">
        <v>1223</v>
      </c>
      <c r="CR1227" s="13">
        <f t="shared" si="999"/>
        <v>24</v>
      </c>
      <c r="CS1227" s="13">
        <f t="shared" si="995"/>
        <v>27</v>
      </c>
      <c r="CT1227" s="14">
        <f t="shared" si="996"/>
        <v>3</v>
      </c>
      <c r="CU1227" s="14">
        <f t="shared" si="997"/>
        <v>1102024</v>
      </c>
      <c r="CV1227" s="14" t="str">
        <f>INDEX($O$6:$O$36,CR1227)&amp;"-"&amp;INDEX(属性投放!$AB$7:$AB$36,CX1227)&amp;"-魂火-"&amp;CZ1227</f>
        <v>朱仙-大叫唤+2-魂火-3</v>
      </c>
      <c r="CW1227" s="25" t="s">
        <v>162</v>
      </c>
      <c r="CX1227" s="14">
        <f>INDEX(属性投放!$AL$7:$AL$58,CS1227)</f>
        <v>12</v>
      </c>
      <c r="CY1227" s="14" t="s">
        <v>701</v>
      </c>
      <c r="CZ1227" s="14">
        <f>INDEX(属性投放!$AM$7:$AM$58,CS1227)</f>
        <v>3</v>
      </c>
      <c r="DA1227" s="14">
        <f t="shared" si="998"/>
        <v>27</v>
      </c>
      <c r="DB1227" s="14">
        <f>INDEX(属性投放!$AN$7:$AN$58,DA1227)</f>
        <v>87</v>
      </c>
      <c r="DC1227" s="14" t="s">
        <v>335</v>
      </c>
      <c r="DD1227" s="14">
        <f>INDEX(属性投放!$BJ$6:$BJ$85,(CT1227-2)*20+CX1227)</f>
        <v>250</v>
      </c>
      <c r="DE1227" s="14">
        <f>SUMIFS(DD$5:DD1227,$CR$5:$CR1227,"="&amp;$CR1227)</f>
        <v>2920</v>
      </c>
      <c r="DF1227" s="14" t="s">
        <v>218</v>
      </c>
      <c r="DG1227" s="14">
        <f>INDEX(属性投放!$BK$6:$BK$85,(CT1227-2)*20+CX1227)</f>
        <v>125</v>
      </c>
      <c r="DH1227" s="14">
        <f>SUMIFS(DG$5:DG1227,$CR$5:$CR1227,"="&amp;$CR1227)</f>
        <v>1462</v>
      </c>
      <c r="DI1227" s="14" t="s">
        <v>25</v>
      </c>
      <c r="DJ1227" s="14">
        <f>INDEX(属性投放!$BL$6:$BL$85,(CT1227-2)*20+CX1227)</f>
        <v>2500</v>
      </c>
      <c r="DK1227" s="14">
        <f>SUMIFS(DJ$5:DJ1227,$CR$5:$CR1227,"="&amp;$CR1227)</f>
        <v>29200</v>
      </c>
    </row>
    <row r="1228" spans="95:115" ht="16.5" x14ac:dyDescent="0.2">
      <c r="CQ1228" s="13">
        <v>1224</v>
      </c>
      <c r="CR1228" s="13">
        <f t="shared" si="999"/>
        <v>24</v>
      </c>
      <c r="CS1228" s="13">
        <f t="shared" si="995"/>
        <v>28</v>
      </c>
      <c r="CT1228" s="14">
        <f t="shared" si="996"/>
        <v>3</v>
      </c>
      <c r="CU1228" s="14">
        <f t="shared" si="997"/>
        <v>1102024</v>
      </c>
      <c r="CV1228" s="14" t="str">
        <f>INDEX($O$6:$O$36,CR1228)&amp;"-"&amp;INDEX(属性投放!$AB$7:$AB$36,CX1228)&amp;"-魂火-"&amp;CZ1228</f>
        <v>朱仙-焦热-魂火-1</v>
      </c>
      <c r="CW1228" s="25" t="s">
        <v>162</v>
      </c>
      <c r="CX1228" s="14">
        <f>INDEX(属性投放!$AL$7:$AL$58,CS1228)</f>
        <v>13</v>
      </c>
      <c r="CY1228" s="14" t="s">
        <v>701</v>
      </c>
      <c r="CZ1228" s="14">
        <f>INDEX(属性投放!$AM$7:$AM$58,CS1228)</f>
        <v>1</v>
      </c>
      <c r="DA1228" s="14">
        <f t="shared" si="998"/>
        <v>28</v>
      </c>
      <c r="DB1228" s="14">
        <f>INDEX(属性投放!$AN$7:$AN$58,DA1228)</f>
        <v>90</v>
      </c>
      <c r="DC1228" s="14" t="s">
        <v>335</v>
      </c>
      <c r="DD1228" s="14">
        <f>INDEX(属性投放!$BJ$6:$BJ$85,(CT1228-2)*20+CX1228)</f>
        <v>300</v>
      </c>
      <c r="DE1228" s="14">
        <f>SUMIFS(DD$5:DD1228,$CR$5:$CR1228,"="&amp;$CR1228)</f>
        <v>3220</v>
      </c>
      <c r="DF1228" s="14" t="s">
        <v>218</v>
      </c>
      <c r="DG1228" s="14">
        <f>INDEX(属性投放!$BK$6:$BK$85,(CT1228-2)*20+CX1228)</f>
        <v>150</v>
      </c>
      <c r="DH1228" s="14">
        <f>SUMIFS(DG$5:DG1228,$CR$5:$CR1228,"="&amp;$CR1228)</f>
        <v>1612</v>
      </c>
      <c r="DI1228" s="14" t="s">
        <v>25</v>
      </c>
      <c r="DJ1228" s="14">
        <f>INDEX(属性投放!$BL$6:$BL$85,(CT1228-2)*20+CX1228)</f>
        <v>3000</v>
      </c>
      <c r="DK1228" s="14">
        <f>SUMIFS(DJ$5:DJ1228,$CR$5:$CR1228,"="&amp;$CR1228)</f>
        <v>32200</v>
      </c>
    </row>
    <row r="1229" spans="95:115" ht="16.5" x14ac:dyDescent="0.2">
      <c r="CQ1229" s="13">
        <v>1225</v>
      </c>
      <c r="CR1229" s="13">
        <f t="shared" si="999"/>
        <v>24</v>
      </c>
      <c r="CS1229" s="13">
        <f t="shared" si="995"/>
        <v>29</v>
      </c>
      <c r="CT1229" s="14">
        <f t="shared" si="996"/>
        <v>3</v>
      </c>
      <c r="CU1229" s="14">
        <f t="shared" si="997"/>
        <v>1102024</v>
      </c>
      <c r="CV1229" s="14" t="str">
        <f>INDEX($O$6:$O$36,CR1229)&amp;"-"&amp;INDEX(属性投放!$AB$7:$AB$36,CX1229)&amp;"-魂火-"&amp;CZ1229</f>
        <v>朱仙-焦热-魂火-2</v>
      </c>
      <c r="CW1229" s="25" t="s">
        <v>162</v>
      </c>
      <c r="CX1229" s="14">
        <f>INDEX(属性投放!$AL$7:$AL$58,CS1229)</f>
        <v>13</v>
      </c>
      <c r="CY1229" s="14" t="s">
        <v>701</v>
      </c>
      <c r="CZ1229" s="14">
        <f>INDEX(属性投放!$AM$7:$AM$58,CS1229)</f>
        <v>2</v>
      </c>
      <c r="DA1229" s="14">
        <f t="shared" si="998"/>
        <v>29</v>
      </c>
      <c r="DB1229" s="14">
        <f>INDEX(属性投放!$AN$7:$AN$58,DA1229)</f>
        <v>92</v>
      </c>
      <c r="DC1229" s="14" t="s">
        <v>335</v>
      </c>
      <c r="DD1229" s="14">
        <f>INDEX(属性投放!$BJ$6:$BJ$85,(CT1229-2)*20+CX1229)</f>
        <v>300</v>
      </c>
      <c r="DE1229" s="14">
        <f>SUMIFS(DD$5:DD1229,$CR$5:$CR1229,"="&amp;$CR1229)</f>
        <v>3520</v>
      </c>
      <c r="DF1229" s="14" t="s">
        <v>218</v>
      </c>
      <c r="DG1229" s="14">
        <f>INDEX(属性投放!$BK$6:$BK$85,(CT1229-2)*20+CX1229)</f>
        <v>150</v>
      </c>
      <c r="DH1229" s="14">
        <f>SUMIFS(DG$5:DG1229,$CR$5:$CR1229,"="&amp;$CR1229)</f>
        <v>1762</v>
      </c>
      <c r="DI1229" s="14" t="s">
        <v>25</v>
      </c>
      <c r="DJ1229" s="14">
        <f>INDEX(属性投放!$BL$6:$BL$85,(CT1229-2)*20+CX1229)</f>
        <v>3000</v>
      </c>
      <c r="DK1229" s="14">
        <f>SUMIFS(DJ$5:DJ1229,$CR$5:$CR1229,"="&amp;$CR1229)</f>
        <v>35200</v>
      </c>
    </row>
    <row r="1230" spans="95:115" ht="16.5" x14ac:dyDescent="0.2">
      <c r="CQ1230" s="13">
        <v>1226</v>
      </c>
      <c r="CR1230" s="13">
        <f t="shared" si="999"/>
        <v>24</v>
      </c>
      <c r="CS1230" s="13">
        <f t="shared" si="995"/>
        <v>30</v>
      </c>
      <c r="CT1230" s="14">
        <f t="shared" si="996"/>
        <v>3</v>
      </c>
      <c r="CU1230" s="14">
        <f t="shared" si="997"/>
        <v>1102024</v>
      </c>
      <c r="CV1230" s="14" t="str">
        <f>INDEX($O$6:$O$36,CR1230)&amp;"-"&amp;INDEX(属性投放!$AB$7:$AB$36,CX1230)&amp;"-魂火-"&amp;CZ1230</f>
        <v>朱仙-焦热-魂火-3</v>
      </c>
      <c r="CW1230" s="25" t="s">
        <v>162</v>
      </c>
      <c r="CX1230" s="14">
        <f>INDEX(属性投放!$AL$7:$AL$58,CS1230)</f>
        <v>13</v>
      </c>
      <c r="CY1230" s="14" t="s">
        <v>701</v>
      </c>
      <c r="CZ1230" s="14">
        <f>INDEX(属性投放!$AM$7:$AM$58,CS1230)</f>
        <v>3</v>
      </c>
      <c r="DA1230" s="14">
        <f t="shared" si="998"/>
        <v>30</v>
      </c>
      <c r="DB1230" s="14">
        <f>INDEX(属性投放!$AN$7:$AN$58,DA1230)</f>
        <v>95</v>
      </c>
      <c r="DC1230" s="14" t="s">
        <v>335</v>
      </c>
      <c r="DD1230" s="14">
        <f>INDEX(属性投放!$BJ$6:$BJ$85,(CT1230-2)*20+CX1230)</f>
        <v>300</v>
      </c>
      <c r="DE1230" s="14">
        <f>SUMIFS(DD$5:DD1230,$CR$5:$CR1230,"="&amp;$CR1230)</f>
        <v>3820</v>
      </c>
      <c r="DF1230" s="14" t="s">
        <v>218</v>
      </c>
      <c r="DG1230" s="14">
        <f>INDEX(属性投放!$BK$6:$BK$85,(CT1230-2)*20+CX1230)</f>
        <v>150</v>
      </c>
      <c r="DH1230" s="14">
        <f>SUMIFS(DG$5:DG1230,$CR$5:$CR1230,"="&amp;$CR1230)</f>
        <v>1912</v>
      </c>
      <c r="DI1230" s="14" t="s">
        <v>25</v>
      </c>
      <c r="DJ1230" s="14">
        <f>INDEX(属性投放!$BL$6:$BL$85,(CT1230-2)*20+CX1230)</f>
        <v>3000</v>
      </c>
      <c r="DK1230" s="14">
        <f>SUMIFS(DJ$5:DJ1230,$CR$5:$CR1230,"="&amp;$CR1230)</f>
        <v>38200</v>
      </c>
    </row>
    <row r="1231" spans="95:115" ht="16.5" x14ac:dyDescent="0.2">
      <c r="CQ1231" s="13">
        <v>1227</v>
      </c>
      <c r="CR1231" s="13">
        <f t="shared" si="999"/>
        <v>24</v>
      </c>
      <c r="CS1231" s="13">
        <f t="shared" si="995"/>
        <v>31</v>
      </c>
      <c r="CT1231" s="14">
        <f t="shared" si="996"/>
        <v>3</v>
      </c>
      <c r="CU1231" s="14">
        <f t="shared" si="997"/>
        <v>1102024</v>
      </c>
      <c r="CV1231" s="14" t="str">
        <f>INDEX($O$6:$O$36,CR1231)&amp;"-"&amp;INDEX(属性投放!$AB$7:$AB$36,CX1231)&amp;"-魂火-"&amp;CZ1231</f>
        <v>朱仙-焦热+1-魂火-1</v>
      </c>
      <c r="CW1231" s="25" t="s">
        <v>162</v>
      </c>
      <c r="CX1231" s="14">
        <f>INDEX(属性投放!$AL$7:$AL$58,CS1231)</f>
        <v>14</v>
      </c>
      <c r="CY1231" s="14" t="s">
        <v>701</v>
      </c>
      <c r="CZ1231" s="14">
        <f>INDEX(属性投放!$AM$7:$AM$58,CS1231)</f>
        <v>1</v>
      </c>
      <c r="DA1231" s="14">
        <f t="shared" si="998"/>
        <v>31</v>
      </c>
      <c r="DB1231" s="14">
        <f>INDEX(属性投放!$AN$7:$AN$58,DA1231)</f>
        <v>97</v>
      </c>
      <c r="DC1231" s="14" t="s">
        <v>335</v>
      </c>
      <c r="DD1231" s="14">
        <f>INDEX(属性投放!$BJ$6:$BJ$85,(CT1231-2)*20+CX1231)</f>
        <v>350</v>
      </c>
      <c r="DE1231" s="14">
        <f>SUMIFS(DD$5:DD1231,$CR$5:$CR1231,"="&amp;$CR1231)</f>
        <v>4170</v>
      </c>
      <c r="DF1231" s="14" t="s">
        <v>218</v>
      </c>
      <c r="DG1231" s="14">
        <f>INDEX(属性投放!$BK$6:$BK$85,(CT1231-2)*20+CX1231)</f>
        <v>175</v>
      </c>
      <c r="DH1231" s="14">
        <f>SUMIFS(DG$5:DG1231,$CR$5:$CR1231,"="&amp;$CR1231)</f>
        <v>2087</v>
      </c>
      <c r="DI1231" s="14" t="s">
        <v>25</v>
      </c>
      <c r="DJ1231" s="14">
        <f>INDEX(属性投放!$BL$6:$BL$85,(CT1231-2)*20+CX1231)</f>
        <v>3500</v>
      </c>
      <c r="DK1231" s="14">
        <f>SUMIFS(DJ$5:DJ1231,$CR$5:$CR1231,"="&amp;$CR1231)</f>
        <v>41700</v>
      </c>
    </row>
    <row r="1232" spans="95:115" ht="16.5" x14ac:dyDescent="0.2">
      <c r="CQ1232" s="13">
        <v>1228</v>
      </c>
      <c r="CR1232" s="13">
        <f t="shared" si="999"/>
        <v>24</v>
      </c>
      <c r="CS1232" s="13">
        <f t="shared" si="995"/>
        <v>32</v>
      </c>
      <c r="CT1232" s="14">
        <f t="shared" si="996"/>
        <v>3</v>
      </c>
      <c r="CU1232" s="14">
        <f t="shared" si="997"/>
        <v>1102024</v>
      </c>
      <c r="CV1232" s="14" t="str">
        <f>INDEX($O$6:$O$36,CR1232)&amp;"-"&amp;INDEX(属性投放!$AB$7:$AB$36,CX1232)&amp;"-魂火-"&amp;CZ1232</f>
        <v>朱仙-焦热+1-魂火-2</v>
      </c>
      <c r="CW1232" s="25" t="s">
        <v>162</v>
      </c>
      <c r="CX1232" s="14">
        <f>INDEX(属性投放!$AL$7:$AL$58,CS1232)</f>
        <v>14</v>
      </c>
      <c r="CY1232" s="14" t="s">
        <v>701</v>
      </c>
      <c r="CZ1232" s="14">
        <f>INDEX(属性投放!$AM$7:$AM$58,CS1232)</f>
        <v>2</v>
      </c>
      <c r="DA1232" s="14">
        <f t="shared" si="998"/>
        <v>32</v>
      </c>
      <c r="DB1232" s="14">
        <f>INDEX(属性投放!$AN$7:$AN$58,DA1232)</f>
        <v>100</v>
      </c>
      <c r="DC1232" s="14" t="s">
        <v>335</v>
      </c>
      <c r="DD1232" s="14">
        <f>INDEX(属性投放!$BJ$6:$BJ$85,(CT1232-2)*20+CX1232)</f>
        <v>350</v>
      </c>
      <c r="DE1232" s="14">
        <f>SUMIFS(DD$5:DD1232,$CR$5:$CR1232,"="&amp;$CR1232)</f>
        <v>4520</v>
      </c>
      <c r="DF1232" s="14" t="s">
        <v>218</v>
      </c>
      <c r="DG1232" s="14">
        <f>INDEX(属性投放!$BK$6:$BK$85,(CT1232-2)*20+CX1232)</f>
        <v>175</v>
      </c>
      <c r="DH1232" s="14">
        <f>SUMIFS(DG$5:DG1232,$CR$5:$CR1232,"="&amp;$CR1232)</f>
        <v>2262</v>
      </c>
      <c r="DI1232" s="14" t="s">
        <v>25</v>
      </c>
      <c r="DJ1232" s="14">
        <f>INDEX(属性投放!$BL$6:$BL$85,(CT1232-2)*20+CX1232)</f>
        <v>3500</v>
      </c>
      <c r="DK1232" s="14">
        <f>SUMIFS(DJ$5:DJ1232,$CR$5:$CR1232,"="&amp;$CR1232)</f>
        <v>45200</v>
      </c>
    </row>
    <row r="1233" spans="95:115" ht="16.5" x14ac:dyDescent="0.2">
      <c r="CQ1233" s="13">
        <v>1229</v>
      </c>
      <c r="CR1233" s="13">
        <f t="shared" si="999"/>
        <v>24</v>
      </c>
      <c r="CS1233" s="13">
        <f t="shared" si="995"/>
        <v>33</v>
      </c>
      <c r="CT1233" s="14">
        <f t="shared" si="996"/>
        <v>3</v>
      </c>
      <c r="CU1233" s="14">
        <f t="shared" si="997"/>
        <v>1102024</v>
      </c>
      <c r="CV1233" s="14" t="str">
        <f>INDEX($O$6:$O$36,CR1233)&amp;"-"&amp;INDEX(属性投放!$AB$7:$AB$36,CX1233)&amp;"-魂火-"&amp;CZ1233</f>
        <v>朱仙-焦热+1-魂火-3</v>
      </c>
      <c r="CW1233" s="25" t="s">
        <v>162</v>
      </c>
      <c r="CX1233" s="14">
        <f>INDEX(属性投放!$AL$7:$AL$58,CS1233)</f>
        <v>14</v>
      </c>
      <c r="CY1233" s="14" t="s">
        <v>701</v>
      </c>
      <c r="CZ1233" s="14">
        <f>INDEX(属性投放!$AM$7:$AM$58,CS1233)</f>
        <v>3</v>
      </c>
      <c r="DA1233" s="14">
        <f t="shared" si="998"/>
        <v>33</v>
      </c>
      <c r="DB1233" s="14">
        <f>INDEX(属性投放!$AN$7:$AN$58,DA1233)</f>
        <v>102</v>
      </c>
      <c r="DC1233" s="14" t="s">
        <v>335</v>
      </c>
      <c r="DD1233" s="14">
        <f>INDEX(属性投放!$BJ$6:$BJ$85,(CT1233-2)*20+CX1233)</f>
        <v>350</v>
      </c>
      <c r="DE1233" s="14">
        <f>SUMIFS(DD$5:DD1233,$CR$5:$CR1233,"="&amp;$CR1233)</f>
        <v>4870</v>
      </c>
      <c r="DF1233" s="14" t="s">
        <v>218</v>
      </c>
      <c r="DG1233" s="14">
        <f>INDEX(属性投放!$BK$6:$BK$85,(CT1233-2)*20+CX1233)</f>
        <v>175</v>
      </c>
      <c r="DH1233" s="14">
        <f>SUMIFS(DG$5:DG1233,$CR$5:$CR1233,"="&amp;$CR1233)</f>
        <v>2437</v>
      </c>
      <c r="DI1233" s="14" t="s">
        <v>25</v>
      </c>
      <c r="DJ1233" s="14">
        <f>INDEX(属性投放!$BL$6:$BL$85,(CT1233-2)*20+CX1233)</f>
        <v>3500</v>
      </c>
      <c r="DK1233" s="14">
        <f>SUMIFS(DJ$5:DJ1233,$CR$5:$CR1233,"="&amp;$CR1233)</f>
        <v>48700</v>
      </c>
    </row>
    <row r="1234" spans="95:115" ht="16.5" x14ac:dyDescent="0.2">
      <c r="CQ1234" s="13">
        <v>1230</v>
      </c>
      <c r="CR1234" s="13">
        <f t="shared" si="999"/>
        <v>24</v>
      </c>
      <c r="CS1234" s="13">
        <f t="shared" si="995"/>
        <v>34</v>
      </c>
      <c r="CT1234" s="14">
        <f t="shared" si="996"/>
        <v>3</v>
      </c>
      <c r="CU1234" s="14">
        <f t="shared" si="997"/>
        <v>1102024</v>
      </c>
      <c r="CV1234" s="14" t="str">
        <f>INDEX($O$6:$O$36,CR1234)&amp;"-"&amp;INDEX(属性投放!$AB$7:$AB$36,CX1234)&amp;"-魂火-"&amp;CZ1234</f>
        <v>朱仙-焦热+2-魂火-1</v>
      </c>
      <c r="CW1234" s="25" t="s">
        <v>162</v>
      </c>
      <c r="CX1234" s="14">
        <f>INDEX(属性投放!$AL$7:$AL$58,CS1234)</f>
        <v>15</v>
      </c>
      <c r="CY1234" s="14" t="s">
        <v>701</v>
      </c>
      <c r="CZ1234" s="14">
        <f>INDEX(属性投放!$AM$7:$AM$58,CS1234)</f>
        <v>1</v>
      </c>
      <c r="DA1234" s="14">
        <f t="shared" si="998"/>
        <v>34</v>
      </c>
      <c r="DB1234" s="14">
        <f>INDEX(属性投放!$AN$7:$AN$58,DA1234)</f>
        <v>105</v>
      </c>
      <c r="DC1234" s="14" t="s">
        <v>335</v>
      </c>
      <c r="DD1234" s="14">
        <f>INDEX(属性投放!$BJ$6:$BJ$85,(CT1234-2)*20+CX1234)</f>
        <v>480</v>
      </c>
      <c r="DE1234" s="14">
        <f>SUMIFS(DD$5:DD1234,$CR$5:$CR1234,"="&amp;$CR1234)</f>
        <v>5350</v>
      </c>
      <c r="DF1234" s="14" t="s">
        <v>218</v>
      </c>
      <c r="DG1234" s="14">
        <f>INDEX(属性投放!$BK$6:$BK$85,(CT1234-2)*20+CX1234)</f>
        <v>240</v>
      </c>
      <c r="DH1234" s="14">
        <f>SUMIFS(DG$5:DG1234,$CR$5:$CR1234,"="&amp;$CR1234)</f>
        <v>2677</v>
      </c>
      <c r="DI1234" s="14" t="s">
        <v>25</v>
      </c>
      <c r="DJ1234" s="14">
        <f>INDEX(属性投放!$BL$6:$BL$85,(CT1234-2)*20+CX1234)</f>
        <v>4800</v>
      </c>
      <c r="DK1234" s="14">
        <f>SUMIFS(DJ$5:DJ1234,$CR$5:$CR1234,"="&amp;$CR1234)</f>
        <v>53500</v>
      </c>
    </row>
    <row r="1235" spans="95:115" ht="16.5" x14ac:dyDescent="0.2">
      <c r="CQ1235" s="13">
        <v>1231</v>
      </c>
      <c r="CR1235" s="13">
        <f t="shared" si="999"/>
        <v>24</v>
      </c>
      <c r="CS1235" s="13">
        <f t="shared" si="995"/>
        <v>35</v>
      </c>
      <c r="CT1235" s="14">
        <f t="shared" si="996"/>
        <v>3</v>
      </c>
      <c r="CU1235" s="14">
        <f t="shared" si="997"/>
        <v>1102024</v>
      </c>
      <c r="CV1235" s="14" t="str">
        <f>INDEX($O$6:$O$36,CR1235)&amp;"-"&amp;INDEX(属性投放!$AB$7:$AB$36,CX1235)&amp;"-魂火-"&amp;CZ1235</f>
        <v>朱仙-焦热+2-魂火-2</v>
      </c>
      <c r="CW1235" s="25" t="s">
        <v>162</v>
      </c>
      <c r="CX1235" s="14">
        <f>INDEX(属性投放!$AL$7:$AL$58,CS1235)</f>
        <v>15</v>
      </c>
      <c r="CY1235" s="14" t="s">
        <v>701</v>
      </c>
      <c r="CZ1235" s="14">
        <f>INDEX(属性投放!$AM$7:$AM$58,CS1235)</f>
        <v>2</v>
      </c>
      <c r="DA1235" s="14">
        <f t="shared" si="998"/>
        <v>35</v>
      </c>
      <c r="DB1235" s="14">
        <f>INDEX(属性投放!$AN$7:$AN$58,DA1235)</f>
        <v>107</v>
      </c>
      <c r="DC1235" s="14" t="s">
        <v>335</v>
      </c>
      <c r="DD1235" s="14">
        <f>INDEX(属性投放!$BJ$6:$BJ$85,(CT1235-2)*20+CX1235)</f>
        <v>480</v>
      </c>
      <c r="DE1235" s="14">
        <f>SUMIFS(DD$5:DD1235,$CR$5:$CR1235,"="&amp;$CR1235)</f>
        <v>5830</v>
      </c>
      <c r="DF1235" s="14" t="s">
        <v>218</v>
      </c>
      <c r="DG1235" s="14">
        <f>INDEX(属性投放!$BK$6:$BK$85,(CT1235-2)*20+CX1235)</f>
        <v>240</v>
      </c>
      <c r="DH1235" s="14">
        <f>SUMIFS(DG$5:DG1235,$CR$5:$CR1235,"="&amp;$CR1235)</f>
        <v>2917</v>
      </c>
      <c r="DI1235" s="14" t="s">
        <v>25</v>
      </c>
      <c r="DJ1235" s="14">
        <f>INDEX(属性投放!$BL$6:$BL$85,(CT1235-2)*20+CX1235)</f>
        <v>4800</v>
      </c>
      <c r="DK1235" s="14">
        <f>SUMIFS(DJ$5:DJ1235,$CR$5:$CR1235,"="&amp;$CR1235)</f>
        <v>58300</v>
      </c>
    </row>
    <row r="1236" spans="95:115" ht="16.5" x14ac:dyDescent="0.2">
      <c r="CQ1236" s="13">
        <v>1232</v>
      </c>
      <c r="CR1236" s="13">
        <f t="shared" si="999"/>
        <v>24</v>
      </c>
      <c r="CS1236" s="13">
        <f t="shared" si="995"/>
        <v>36</v>
      </c>
      <c r="CT1236" s="14">
        <f t="shared" si="996"/>
        <v>3</v>
      </c>
      <c r="CU1236" s="14">
        <f t="shared" si="997"/>
        <v>1102024</v>
      </c>
      <c r="CV1236" s="14" t="str">
        <f>INDEX($O$6:$O$36,CR1236)&amp;"-"&amp;INDEX(属性投放!$AB$7:$AB$36,CX1236)&amp;"-魂火-"&amp;CZ1236</f>
        <v>朱仙-焦热+2-魂火-3</v>
      </c>
      <c r="CW1236" s="25" t="s">
        <v>162</v>
      </c>
      <c r="CX1236" s="14">
        <f>INDEX(属性投放!$AL$7:$AL$58,CS1236)</f>
        <v>15</v>
      </c>
      <c r="CY1236" s="14" t="s">
        <v>701</v>
      </c>
      <c r="CZ1236" s="14">
        <f>INDEX(属性投放!$AM$7:$AM$58,CS1236)</f>
        <v>3</v>
      </c>
      <c r="DA1236" s="14">
        <f t="shared" si="998"/>
        <v>36</v>
      </c>
      <c r="DB1236" s="14">
        <f>INDEX(属性投放!$AN$7:$AN$58,DA1236)</f>
        <v>110</v>
      </c>
      <c r="DC1236" s="14" t="s">
        <v>335</v>
      </c>
      <c r="DD1236" s="14">
        <f>INDEX(属性投放!$BJ$6:$BJ$85,(CT1236-2)*20+CX1236)</f>
        <v>480</v>
      </c>
      <c r="DE1236" s="14">
        <f>SUMIFS(DD$5:DD1236,$CR$5:$CR1236,"="&amp;$CR1236)</f>
        <v>6310</v>
      </c>
      <c r="DF1236" s="14" t="s">
        <v>218</v>
      </c>
      <c r="DG1236" s="14">
        <f>INDEX(属性投放!$BK$6:$BK$85,(CT1236-2)*20+CX1236)</f>
        <v>240</v>
      </c>
      <c r="DH1236" s="14">
        <f>SUMIFS(DG$5:DG1236,$CR$5:$CR1236,"="&amp;$CR1236)</f>
        <v>3157</v>
      </c>
      <c r="DI1236" s="14" t="s">
        <v>25</v>
      </c>
      <c r="DJ1236" s="14">
        <f>INDEX(属性投放!$BL$6:$BL$85,(CT1236-2)*20+CX1236)</f>
        <v>4800</v>
      </c>
      <c r="DK1236" s="14">
        <f>SUMIFS(DJ$5:DJ1236,$CR$5:$CR1236,"="&amp;$CR1236)</f>
        <v>63100</v>
      </c>
    </row>
    <row r="1237" spans="95:115" ht="16.5" x14ac:dyDescent="0.2">
      <c r="CQ1237" s="13">
        <v>1233</v>
      </c>
      <c r="CR1237" s="13">
        <f t="shared" si="999"/>
        <v>24</v>
      </c>
      <c r="CS1237" s="13">
        <f t="shared" si="995"/>
        <v>37</v>
      </c>
      <c r="CT1237" s="14">
        <f t="shared" si="996"/>
        <v>3</v>
      </c>
      <c r="CU1237" s="14">
        <f t="shared" si="997"/>
        <v>1102024</v>
      </c>
      <c r="CV1237" s="14" t="str">
        <f>INDEX($O$6:$O$36,CR1237)&amp;"-"&amp;INDEX(属性投放!$AB$7:$AB$36,CX1237)&amp;"-魂火-"&amp;CZ1237</f>
        <v>朱仙-大焦热-魂火-1</v>
      </c>
      <c r="CW1237" s="25" t="s">
        <v>162</v>
      </c>
      <c r="CX1237" s="14">
        <f>INDEX(属性投放!$AL$7:$AL$58,CS1237)</f>
        <v>16</v>
      </c>
      <c r="CY1237" s="14" t="s">
        <v>701</v>
      </c>
      <c r="CZ1237" s="14">
        <f>INDEX(属性投放!$AM$7:$AM$58,CS1237)</f>
        <v>1</v>
      </c>
      <c r="DA1237" s="14">
        <f t="shared" si="998"/>
        <v>37</v>
      </c>
      <c r="DB1237" s="14">
        <f>INDEX(属性投放!$AN$7:$AN$58,DA1237)</f>
        <v>112</v>
      </c>
      <c r="DC1237" s="14" t="s">
        <v>335</v>
      </c>
      <c r="DD1237" s="14">
        <f>INDEX(属性投放!$BJ$6:$BJ$85,(CT1237-2)*20+CX1237)</f>
        <v>600</v>
      </c>
      <c r="DE1237" s="14">
        <f>SUMIFS(DD$5:DD1237,$CR$5:$CR1237,"="&amp;$CR1237)</f>
        <v>6910</v>
      </c>
      <c r="DF1237" s="14" t="s">
        <v>218</v>
      </c>
      <c r="DG1237" s="14">
        <f>INDEX(属性投放!$BK$6:$BK$85,(CT1237-2)*20+CX1237)</f>
        <v>300</v>
      </c>
      <c r="DH1237" s="14">
        <f>SUMIFS(DG$5:DG1237,$CR$5:$CR1237,"="&amp;$CR1237)</f>
        <v>3457</v>
      </c>
      <c r="DI1237" s="14" t="s">
        <v>25</v>
      </c>
      <c r="DJ1237" s="14">
        <f>INDEX(属性投放!$BL$6:$BL$85,(CT1237-2)*20+CX1237)</f>
        <v>6000</v>
      </c>
      <c r="DK1237" s="14">
        <f>SUMIFS(DJ$5:DJ1237,$CR$5:$CR1237,"="&amp;$CR1237)</f>
        <v>69100</v>
      </c>
    </row>
    <row r="1238" spans="95:115" ht="16.5" x14ac:dyDescent="0.2">
      <c r="CQ1238" s="13">
        <v>1234</v>
      </c>
      <c r="CR1238" s="13">
        <f t="shared" si="999"/>
        <v>24</v>
      </c>
      <c r="CS1238" s="13">
        <f t="shared" si="995"/>
        <v>38</v>
      </c>
      <c r="CT1238" s="14">
        <f t="shared" si="996"/>
        <v>3</v>
      </c>
      <c r="CU1238" s="14">
        <f t="shared" si="997"/>
        <v>1102024</v>
      </c>
      <c r="CV1238" s="14" t="str">
        <f>INDEX($O$6:$O$36,CR1238)&amp;"-"&amp;INDEX(属性投放!$AB$7:$AB$36,CX1238)&amp;"-魂火-"&amp;CZ1238</f>
        <v>朱仙-大焦热-魂火-2</v>
      </c>
      <c r="CW1238" s="25" t="s">
        <v>162</v>
      </c>
      <c r="CX1238" s="14">
        <f>INDEX(属性投放!$AL$7:$AL$58,CS1238)</f>
        <v>16</v>
      </c>
      <c r="CY1238" s="14" t="s">
        <v>701</v>
      </c>
      <c r="CZ1238" s="14">
        <f>INDEX(属性投放!$AM$7:$AM$58,CS1238)</f>
        <v>2</v>
      </c>
      <c r="DA1238" s="14">
        <f t="shared" si="998"/>
        <v>38</v>
      </c>
      <c r="DB1238" s="14">
        <f>INDEX(属性投放!$AN$7:$AN$58,DA1238)</f>
        <v>115</v>
      </c>
      <c r="DC1238" s="14" t="s">
        <v>335</v>
      </c>
      <c r="DD1238" s="14">
        <f>INDEX(属性投放!$BJ$6:$BJ$85,(CT1238-2)*20+CX1238)</f>
        <v>600</v>
      </c>
      <c r="DE1238" s="14">
        <f>SUMIFS(DD$5:DD1238,$CR$5:$CR1238,"="&amp;$CR1238)</f>
        <v>7510</v>
      </c>
      <c r="DF1238" s="14" t="s">
        <v>218</v>
      </c>
      <c r="DG1238" s="14">
        <f>INDEX(属性投放!$BK$6:$BK$85,(CT1238-2)*20+CX1238)</f>
        <v>300</v>
      </c>
      <c r="DH1238" s="14">
        <f>SUMIFS(DG$5:DG1238,$CR$5:$CR1238,"="&amp;$CR1238)</f>
        <v>3757</v>
      </c>
      <c r="DI1238" s="14" t="s">
        <v>25</v>
      </c>
      <c r="DJ1238" s="14">
        <f>INDEX(属性投放!$BL$6:$BL$85,(CT1238-2)*20+CX1238)</f>
        <v>6000</v>
      </c>
      <c r="DK1238" s="14">
        <f>SUMIFS(DJ$5:DJ1238,$CR$5:$CR1238,"="&amp;$CR1238)</f>
        <v>75100</v>
      </c>
    </row>
    <row r="1239" spans="95:115" ht="16.5" x14ac:dyDescent="0.2">
      <c r="CQ1239" s="13">
        <v>1235</v>
      </c>
      <c r="CR1239" s="13">
        <f t="shared" si="999"/>
        <v>24</v>
      </c>
      <c r="CS1239" s="13">
        <f t="shared" si="995"/>
        <v>39</v>
      </c>
      <c r="CT1239" s="14">
        <f t="shared" si="996"/>
        <v>3</v>
      </c>
      <c r="CU1239" s="14">
        <f t="shared" si="997"/>
        <v>1102024</v>
      </c>
      <c r="CV1239" s="14" t="str">
        <f>INDEX($O$6:$O$36,CR1239)&amp;"-"&amp;INDEX(属性投放!$AB$7:$AB$36,CX1239)&amp;"-魂火-"&amp;CZ1239</f>
        <v>朱仙-大焦热-魂火-3</v>
      </c>
      <c r="CW1239" s="25" t="s">
        <v>162</v>
      </c>
      <c r="CX1239" s="14">
        <f>INDEX(属性投放!$AL$7:$AL$58,CS1239)</f>
        <v>16</v>
      </c>
      <c r="CY1239" s="14" t="s">
        <v>701</v>
      </c>
      <c r="CZ1239" s="14">
        <f>INDEX(属性投放!$AM$7:$AM$58,CS1239)</f>
        <v>3</v>
      </c>
      <c r="DA1239" s="14">
        <f t="shared" si="998"/>
        <v>39</v>
      </c>
      <c r="DB1239" s="14">
        <f>INDEX(属性投放!$AN$7:$AN$58,DA1239)</f>
        <v>117</v>
      </c>
      <c r="DC1239" s="14" t="s">
        <v>335</v>
      </c>
      <c r="DD1239" s="14">
        <f>INDEX(属性投放!$BJ$6:$BJ$85,(CT1239-2)*20+CX1239)</f>
        <v>600</v>
      </c>
      <c r="DE1239" s="14">
        <f>SUMIFS(DD$5:DD1239,$CR$5:$CR1239,"="&amp;$CR1239)</f>
        <v>8110</v>
      </c>
      <c r="DF1239" s="14" t="s">
        <v>218</v>
      </c>
      <c r="DG1239" s="14">
        <f>INDEX(属性投放!$BK$6:$BK$85,(CT1239-2)*20+CX1239)</f>
        <v>300</v>
      </c>
      <c r="DH1239" s="14">
        <f>SUMIFS(DG$5:DG1239,$CR$5:$CR1239,"="&amp;$CR1239)</f>
        <v>4057</v>
      </c>
      <c r="DI1239" s="14" t="s">
        <v>25</v>
      </c>
      <c r="DJ1239" s="14">
        <f>INDEX(属性投放!$BL$6:$BL$85,(CT1239-2)*20+CX1239)</f>
        <v>6000</v>
      </c>
      <c r="DK1239" s="14">
        <f>SUMIFS(DJ$5:DJ1239,$CR$5:$CR1239,"="&amp;$CR1239)</f>
        <v>81100</v>
      </c>
    </row>
    <row r="1240" spans="95:115" ht="16.5" x14ac:dyDescent="0.2">
      <c r="CQ1240" s="13">
        <v>1236</v>
      </c>
      <c r="CR1240" s="13">
        <f t="shared" si="999"/>
        <v>24</v>
      </c>
      <c r="CS1240" s="13">
        <f t="shared" si="995"/>
        <v>40</v>
      </c>
      <c r="CT1240" s="14">
        <f t="shared" si="996"/>
        <v>3</v>
      </c>
      <c r="CU1240" s="14">
        <f t="shared" si="997"/>
        <v>1102024</v>
      </c>
      <c r="CV1240" s="14" t="str">
        <f>INDEX($O$6:$O$36,CR1240)&amp;"-"&amp;INDEX(属性投放!$AB$7:$AB$36,CX1240)&amp;"-魂火-"&amp;CZ1240</f>
        <v>朱仙-大焦热+1-魂火-1</v>
      </c>
      <c r="CW1240" s="25" t="s">
        <v>162</v>
      </c>
      <c r="CX1240" s="14">
        <f>INDEX(属性投放!$AL$7:$AL$58,CS1240)</f>
        <v>17</v>
      </c>
      <c r="CY1240" s="14" t="s">
        <v>701</v>
      </c>
      <c r="CZ1240" s="14">
        <f>INDEX(属性投放!$AM$7:$AM$58,CS1240)</f>
        <v>1</v>
      </c>
      <c r="DA1240" s="14">
        <f t="shared" si="998"/>
        <v>40</v>
      </c>
      <c r="DB1240" s="14">
        <f>INDEX(属性投放!$AN$7:$AN$58,DA1240)</f>
        <v>120</v>
      </c>
      <c r="DC1240" s="14" t="s">
        <v>335</v>
      </c>
      <c r="DD1240" s="14">
        <f>INDEX(属性投放!$BJ$6:$BJ$85,(CT1240-2)*20+CX1240)</f>
        <v>750</v>
      </c>
      <c r="DE1240" s="14">
        <f>SUMIFS(DD$5:DD1240,$CR$5:$CR1240,"="&amp;$CR1240)</f>
        <v>8860</v>
      </c>
      <c r="DF1240" s="14" t="s">
        <v>218</v>
      </c>
      <c r="DG1240" s="14">
        <f>INDEX(属性投放!$BK$6:$BK$85,(CT1240-2)*20+CX1240)</f>
        <v>375</v>
      </c>
      <c r="DH1240" s="14">
        <f>SUMIFS(DG$5:DG1240,$CR$5:$CR1240,"="&amp;$CR1240)</f>
        <v>4432</v>
      </c>
      <c r="DI1240" s="14" t="s">
        <v>25</v>
      </c>
      <c r="DJ1240" s="14">
        <f>INDEX(属性投放!$BL$6:$BL$85,(CT1240-2)*20+CX1240)</f>
        <v>7500</v>
      </c>
      <c r="DK1240" s="14">
        <f>SUMIFS(DJ$5:DJ1240,$CR$5:$CR1240,"="&amp;$CR1240)</f>
        <v>88600</v>
      </c>
    </row>
    <row r="1241" spans="95:115" ht="16.5" x14ac:dyDescent="0.2">
      <c r="CQ1241" s="13">
        <v>1237</v>
      </c>
      <c r="CR1241" s="13">
        <f t="shared" si="999"/>
        <v>24</v>
      </c>
      <c r="CS1241" s="13">
        <f t="shared" si="995"/>
        <v>41</v>
      </c>
      <c r="CT1241" s="14">
        <f t="shared" si="996"/>
        <v>3</v>
      </c>
      <c r="CU1241" s="14">
        <f t="shared" si="997"/>
        <v>1102024</v>
      </c>
      <c r="CV1241" s="14" t="str">
        <f>INDEX($O$6:$O$36,CR1241)&amp;"-"&amp;INDEX(属性投放!$AB$7:$AB$36,CX1241)&amp;"-魂火-"&amp;CZ1241</f>
        <v>朱仙-大焦热+1-魂火-2</v>
      </c>
      <c r="CW1241" s="25" t="s">
        <v>162</v>
      </c>
      <c r="CX1241" s="14">
        <f>INDEX(属性投放!$AL$7:$AL$58,CS1241)</f>
        <v>17</v>
      </c>
      <c r="CY1241" s="14" t="s">
        <v>701</v>
      </c>
      <c r="CZ1241" s="14">
        <f>INDEX(属性投放!$AM$7:$AM$58,CS1241)</f>
        <v>2</v>
      </c>
      <c r="DA1241" s="14">
        <f t="shared" si="998"/>
        <v>41</v>
      </c>
      <c r="DB1241" s="14">
        <f>INDEX(属性投放!$AN$7:$AN$58,DA1241)</f>
        <v>122</v>
      </c>
      <c r="DC1241" s="14" t="s">
        <v>335</v>
      </c>
      <c r="DD1241" s="14">
        <f>INDEX(属性投放!$BJ$6:$BJ$85,(CT1241-2)*20+CX1241)</f>
        <v>750</v>
      </c>
      <c r="DE1241" s="14">
        <f>SUMIFS(DD$5:DD1241,$CR$5:$CR1241,"="&amp;$CR1241)</f>
        <v>9610</v>
      </c>
      <c r="DF1241" s="14" t="s">
        <v>218</v>
      </c>
      <c r="DG1241" s="14">
        <f>INDEX(属性投放!$BK$6:$BK$85,(CT1241-2)*20+CX1241)</f>
        <v>375</v>
      </c>
      <c r="DH1241" s="14">
        <f>SUMIFS(DG$5:DG1241,$CR$5:$CR1241,"="&amp;$CR1241)</f>
        <v>4807</v>
      </c>
      <c r="DI1241" s="14" t="s">
        <v>25</v>
      </c>
      <c r="DJ1241" s="14">
        <f>INDEX(属性投放!$BL$6:$BL$85,(CT1241-2)*20+CX1241)</f>
        <v>7500</v>
      </c>
      <c r="DK1241" s="14">
        <f>SUMIFS(DJ$5:DJ1241,$CR$5:$CR1241,"="&amp;$CR1241)</f>
        <v>96100</v>
      </c>
    </row>
    <row r="1242" spans="95:115" ht="16.5" x14ac:dyDescent="0.2">
      <c r="CQ1242" s="13">
        <v>1238</v>
      </c>
      <c r="CR1242" s="13">
        <f t="shared" si="999"/>
        <v>24</v>
      </c>
      <c r="CS1242" s="13">
        <f t="shared" si="995"/>
        <v>42</v>
      </c>
      <c r="CT1242" s="14">
        <f t="shared" si="996"/>
        <v>3</v>
      </c>
      <c r="CU1242" s="14">
        <f t="shared" si="997"/>
        <v>1102024</v>
      </c>
      <c r="CV1242" s="14" t="str">
        <f>INDEX($O$6:$O$36,CR1242)&amp;"-"&amp;INDEX(属性投放!$AB$7:$AB$36,CX1242)&amp;"-魂火-"&amp;CZ1242</f>
        <v>朱仙-大焦热+1-魂火-3</v>
      </c>
      <c r="CW1242" s="25" t="s">
        <v>162</v>
      </c>
      <c r="CX1242" s="14">
        <f>INDEX(属性投放!$AL$7:$AL$58,CS1242)</f>
        <v>17</v>
      </c>
      <c r="CY1242" s="14" t="s">
        <v>701</v>
      </c>
      <c r="CZ1242" s="14">
        <f>INDEX(属性投放!$AM$7:$AM$58,CS1242)</f>
        <v>3</v>
      </c>
      <c r="DA1242" s="14">
        <f t="shared" si="998"/>
        <v>42</v>
      </c>
      <c r="DB1242" s="14">
        <f>INDEX(属性投放!$AN$7:$AN$58,DA1242)</f>
        <v>125</v>
      </c>
      <c r="DC1242" s="14" t="s">
        <v>335</v>
      </c>
      <c r="DD1242" s="14">
        <f>INDEX(属性投放!$BJ$6:$BJ$85,(CT1242-2)*20+CX1242)</f>
        <v>750</v>
      </c>
      <c r="DE1242" s="14">
        <f>SUMIFS(DD$5:DD1242,$CR$5:$CR1242,"="&amp;$CR1242)</f>
        <v>10360</v>
      </c>
      <c r="DF1242" s="14" t="s">
        <v>218</v>
      </c>
      <c r="DG1242" s="14">
        <f>INDEX(属性投放!$BK$6:$BK$85,(CT1242-2)*20+CX1242)</f>
        <v>375</v>
      </c>
      <c r="DH1242" s="14">
        <f>SUMIFS(DG$5:DG1242,$CR$5:$CR1242,"="&amp;$CR1242)</f>
        <v>5182</v>
      </c>
      <c r="DI1242" s="14" t="s">
        <v>25</v>
      </c>
      <c r="DJ1242" s="14">
        <f>INDEX(属性投放!$BL$6:$BL$85,(CT1242-2)*20+CX1242)</f>
        <v>7500</v>
      </c>
      <c r="DK1242" s="14">
        <f>SUMIFS(DJ$5:DJ1242,$CR$5:$CR1242,"="&amp;$CR1242)</f>
        <v>103600</v>
      </c>
    </row>
    <row r="1243" spans="95:115" ht="16.5" x14ac:dyDescent="0.2">
      <c r="CQ1243" s="13">
        <v>1239</v>
      </c>
      <c r="CR1243" s="13">
        <f t="shared" si="999"/>
        <v>24</v>
      </c>
      <c r="CS1243" s="13">
        <f t="shared" si="995"/>
        <v>43</v>
      </c>
      <c r="CT1243" s="14">
        <f t="shared" si="996"/>
        <v>3</v>
      </c>
      <c r="CU1243" s="14">
        <f t="shared" si="997"/>
        <v>1102024</v>
      </c>
      <c r="CV1243" s="14" t="str">
        <f>INDEX($O$6:$O$36,CR1243)&amp;"-"&amp;INDEX(属性投放!$AB$7:$AB$36,CX1243)&amp;"-魂火-"&amp;CZ1243</f>
        <v>朱仙-大焦热+2-魂火-1</v>
      </c>
      <c r="CW1243" s="25" t="s">
        <v>162</v>
      </c>
      <c r="CX1243" s="14">
        <f>INDEX(属性投放!$AL$7:$AL$58,CS1243)</f>
        <v>18</v>
      </c>
      <c r="CY1243" s="14" t="s">
        <v>701</v>
      </c>
      <c r="CZ1243" s="14">
        <f>INDEX(属性投放!$AM$7:$AM$58,CS1243)</f>
        <v>1</v>
      </c>
      <c r="DA1243" s="14">
        <f t="shared" si="998"/>
        <v>43</v>
      </c>
      <c r="DB1243" s="14">
        <f>INDEX(属性投放!$AN$7:$AN$58,DA1243)</f>
        <v>127</v>
      </c>
      <c r="DC1243" s="14" t="s">
        <v>335</v>
      </c>
      <c r="DD1243" s="14">
        <f>INDEX(属性投放!$BJ$6:$BJ$85,(CT1243-2)*20+CX1243)</f>
        <v>900</v>
      </c>
      <c r="DE1243" s="14">
        <f>SUMIFS(DD$5:DD1243,$CR$5:$CR1243,"="&amp;$CR1243)</f>
        <v>11260</v>
      </c>
      <c r="DF1243" s="14" t="s">
        <v>218</v>
      </c>
      <c r="DG1243" s="14">
        <f>INDEX(属性投放!$BK$6:$BK$85,(CT1243-2)*20+CX1243)</f>
        <v>450</v>
      </c>
      <c r="DH1243" s="14">
        <f>SUMIFS(DG$5:DG1243,$CR$5:$CR1243,"="&amp;$CR1243)</f>
        <v>5632</v>
      </c>
      <c r="DI1243" s="14" t="s">
        <v>25</v>
      </c>
      <c r="DJ1243" s="14">
        <f>INDEX(属性投放!$BL$6:$BL$85,(CT1243-2)*20+CX1243)</f>
        <v>9000</v>
      </c>
      <c r="DK1243" s="14">
        <f>SUMIFS(DJ$5:DJ1243,$CR$5:$CR1243,"="&amp;$CR1243)</f>
        <v>112600</v>
      </c>
    </row>
    <row r="1244" spans="95:115" ht="16.5" x14ac:dyDescent="0.2">
      <c r="CQ1244" s="13">
        <v>1240</v>
      </c>
      <c r="CR1244" s="13">
        <f t="shared" si="999"/>
        <v>24</v>
      </c>
      <c r="CS1244" s="13">
        <f t="shared" si="995"/>
        <v>44</v>
      </c>
      <c r="CT1244" s="14">
        <f t="shared" si="996"/>
        <v>3</v>
      </c>
      <c r="CU1244" s="14">
        <f t="shared" si="997"/>
        <v>1102024</v>
      </c>
      <c r="CV1244" s="14" t="str">
        <f>INDEX($O$6:$O$36,CR1244)&amp;"-"&amp;INDEX(属性投放!$AB$7:$AB$36,CX1244)&amp;"-魂火-"&amp;CZ1244</f>
        <v>朱仙-大焦热+2-魂火-2</v>
      </c>
      <c r="CW1244" s="25" t="s">
        <v>162</v>
      </c>
      <c r="CX1244" s="14">
        <f>INDEX(属性投放!$AL$7:$AL$58,CS1244)</f>
        <v>18</v>
      </c>
      <c r="CY1244" s="14" t="s">
        <v>701</v>
      </c>
      <c r="CZ1244" s="14">
        <f>INDEX(属性投放!$AM$7:$AM$58,CS1244)</f>
        <v>2</v>
      </c>
      <c r="DA1244" s="14">
        <f t="shared" si="998"/>
        <v>44</v>
      </c>
      <c r="DB1244" s="14">
        <f>INDEX(属性投放!$AN$7:$AN$58,DA1244)</f>
        <v>130</v>
      </c>
      <c r="DC1244" s="14" t="s">
        <v>335</v>
      </c>
      <c r="DD1244" s="14">
        <f>INDEX(属性投放!$BJ$6:$BJ$85,(CT1244-2)*20+CX1244)</f>
        <v>900</v>
      </c>
      <c r="DE1244" s="14">
        <f>SUMIFS(DD$5:DD1244,$CR$5:$CR1244,"="&amp;$CR1244)</f>
        <v>12160</v>
      </c>
      <c r="DF1244" s="14" t="s">
        <v>218</v>
      </c>
      <c r="DG1244" s="14">
        <f>INDEX(属性投放!$BK$6:$BK$85,(CT1244-2)*20+CX1244)</f>
        <v>450</v>
      </c>
      <c r="DH1244" s="14">
        <f>SUMIFS(DG$5:DG1244,$CR$5:$CR1244,"="&amp;$CR1244)</f>
        <v>6082</v>
      </c>
      <c r="DI1244" s="14" t="s">
        <v>25</v>
      </c>
      <c r="DJ1244" s="14">
        <f>INDEX(属性投放!$BL$6:$BL$85,(CT1244-2)*20+CX1244)</f>
        <v>9000</v>
      </c>
      <c r="DK1244" s="14">
        <f>SUMIFS(DJ$5:DJ1244,$CR$5:$CR1244,"="&amp;$CR1244)</f>
        <v>121600</v>
      </c>
    </row>
    <row r="1245" spans="95:115" ht="16.5" x14ac:dyDescent="0.2">
      <c r="CQ1245" s="13">
        <v>1241</v>
      </c>
      <c r="CR1245" s="13">
        <f t="shared" si="999"/>
        <v>24</v>
      </c>
      <c r="CS1245" s="13">
        <f t="shared" si="995"/>
        <v>45</v>
      </c>
      <c r="CT1245" s="14">
        <f t="shared" si="996"/>
        <v>3</v>
      </c>
      <c r="CU1245" s="14">
        <f t="shared" si="997"/>
        <v>1102024</v>
      </c>
      <c r="CV1245" s="14" t="str">
        <f>INDEX($O$6:$O$36,CR1245)&amp;"-"&amp;INDEX(属性投放!$AB$7:$AB$36,CX1245)&amp;"-魂火-"&amp;CZ1245</f>
        <v>朱仙-大焦热+2-魂火-3</v>
      </c>
      <c r="CW1245" s="25" t="s">
        <v>162</v>
      </c>
      <c r="CX1245" s="14">
        <f>INDEX(属性投放!$AL$7:$AL$58,CS1245)</f>
        <v>18</v>
      </c>
      <c r="CY1245" s="14" t="s">
        <v>701</v>
      </c>
      <c r="CZ1245" s="14">
        <f>INDEX(属性投放!$AM$7:$AM$58,CS1245)</f>
        <v>3</v>
      </c>
      <c r="DA1245" s="14">
        <f t="shared" si="998"/>
        <v>45</v>
      </c>
      <c r="DB1245" s="14">
        <f>INDEX(属性投放!$AN$7:$AN$58,DA1245)</f>
        <v>132</v>
      </c>
      <c r="DC1245" s="14" t="s">
        <v>335</v>
      </c>
      <c r="DD1245" s="14">
        <f>INDEX(属性投放!$BJ$6:$BJ$85,(CT1245-2)*20+CX1245)</f>
        <v>900</v>
      </c>
      <c r="DE1245" s="14">
        <f>SUMIFS(DD$5:DD1245,$CR$5:$CR1245,"="&amp;$CR1245)</f>
        <v>13060</v>
      </c>
      <c r="DF1245" s="14" t="s">
        <v>218</v>
      </c>
      <c r="DG1245" s="14">
        <f>INDEX(属性投放!$BK$6:$BK$85,(CT1245-2)*20+CX1245)</f>
        <v>450</v>
      </c>
      <c r="DH1245" s="14">
        <f>SUMIFS(DG$5:DG1245,$CR$5:$CR1245,"="&amp;$CR1245)</f>
        <v>6532</v>
      </c>
      <c r="DI1245" s="14" t="s">
        <v>25</v>
      </c>
      <c r="DJ1245" s="14">
        <f>INDEX(属性投放!$BL$6:$BL$85,(CT1245-2)*20+CX1245)</f>
        <v>9000</v>
      </c>
      <c r="DK1245" s="14">
        <f>SUMIFS(DJ$5:DJ1245,$CR$5:$CR1245,"="&amp;$CR1245)</f>
        <v>130600</v>
      </c>
    </row>
    <row r="1246" spans="95:115" ht="16.5" x14ac:dyDescent="0.2">
      <c r="CQ1246" s="13">
        <v>1242</v>
      </c>
      <c r="CR1246" s="13">
        <f t="shared" si="999"/>
        <v>24</v>
      </c>
      <c r="CS1246" s="13">
        <f t="shared" si="995"/>
        <v>46</v>
      </c>
      <c r="CT1246" s="14">
        <f t="shared" si="996"/>
        <v>3</v>
      </c>
      <c r="CU1246" s="14">
        <f t="shared" si="997"/>
        <v>1102024</v>
      </c>
      <c r="CV1246" s="14" t="str">
        <f>INDEX($O$6:$O$36,CR1246)&amp;"-"&amp;INDEX(属性投放!$AB$7:$AB$36,CX1246)&amp;"-魂火-"&amp;CZ1246</f>
        <v>朱仙-无间-魂火-1</v>
      </c>
      <c r="CW1246" s="25" t="s">
        <v>162</v>
      </c>
      <c r="CX1246" s="14">
        <f>INDEX(属性投放!$AL$7:$AL$58,CS1246)</f>
        <v>19</v>
      </c>
      <c r="CY1246" s="14" t="s">
        <v>701</v>
      </c>
      <c r="CZ1246" s="14">
        <f>INDEX(属性投放!$AM$7:$AM$58,CS1246)</f>
        <v>1</v>
      </c>
      <c r="DA1246" s="14">
        <f t="shared" si="998"/>
        <v>46</v>
      </c>
      <c r="DB1246" s="14">
        <f>INDEX(属性投放!$AN$7:$AN$58,DA1246)</f>
        <v>135</v>
      </c>
      <c r="DC1246" s="14" t="s">
        <v>335</v>
      </c>
      <c r="DD1246" s="14">
        <f>INDEX(属性投放!$BJ$6:$BJ$85,(CT1246-2)*20+CX1246)</f>
        <v>1125</v>
      </c>
      <c r="DE1246" s="14">
        <f>SUMIFS(DD$5:DD1246,$CR$5:$CR1246,"="&amp;$CR1246)</f>
        <v>14185</v>
      </c>
      <c r="DF1246" s="14" t="s">
        <v>218</v>
      </c>
      <c r="DG1246" s="14">
        <f>INDEX(属性投放!$BK$6:$BK$85,(CT1246-2)*20+CX1246)</f>
        <v>563</v>
      </c>
      <c r="DH1246" s="14">
        <f>SUMIFS(DG$5:DG1246,$CR$5:$CR1246,"="&amp;$CR1246)</f>
        <v>7095</v>
      </c>
      <c r="DI1246" s="14" t="s">
        <v>25</v>
      </c>
      <c r="DJ1246" s="14">
        <f>INDEX(属性投放!$BL$6:$BL$85,(CT1246-2)*20+CX1246)</f>
        <v>11250</v>
      </c>
      <c r="DK1246" s="14">
        <f>SUMIFS(DJ$5:DJ1246,$CR$5:$CR1246,"="&amp;$CR1246)</f>
        <v>141850</v>
      </c>
    </row>
    <row r="1247" spans="95:115" ht="16.5" x14ac:dyDescent="0.2">
      <c r="CQ1247" s="13">
        <v>1243</v>
      </c>
      <c r="CR1247" s="13">
        <f t="shared" si="999"/>
        <v>24</v>
      </c>
      <c r="CS1247" s="13">
        <f t="shared" si="995"/>
        <v>47</v>
      </c>
      <c r="CT1247" s="14">
        <f t="shared" si="996"/>
        <v>3</v>
      </c>
      <c r="CU1247" s="14">
        <f t="shared" si="997"/>
        <v>1102024</v>
      </c>
      <c r="CV1247" s="14" t="str">
        <f>INDEX($O$6:$O$36,CR1247)&amp;"-"&amp;INDEX(属性投放!$AB$7:$AB$36,CX1247)&amp;"-魂火-"&amp;CZ1247</f>
        <v>朱仙-无间-魂火-2</v>
      </c>
      <c r="CW1247" s="25" t="s">
        <v>162</v>
      </c>
      <c r="CX1247" s="14">
        <f>INDEX(属性投放!$AL$7:$AL$58,CS1247)</f>
        <v>19</v>
      </c>
      <c r="CY1247" s="14" t="s">
        <v>701</v>
      </c>
      <c r="CZ1247" s="14">
        <f>INDEX(属性投放!$AM$7:$AM$58,CS1247)</f>
        <v>2</v>
      </c>
      <c r="DA1247" s="14">
        <f t="shared" si="998"/>
        <v>47</v>
      </c>
      <c r="DB1247" s="14">
        <f>INDEX(属性投放!$AN$7:$AN$58,DA1247)</f>
        <v>137</v>
      </c>
      <c r="DC1247" s="14" t="s">
        <v>335</v>
      </c>
      <c r="DD1247" s="14">
        <f>INDEX(属性投放!$BJ$6:$BJ$85,(CT1247-2)*20+CX1247)</f>
        <v>1125</v>
      </c>
      <c r="DE1247" s="14">
        <f>SUMIFS(DD$5:DD1247,$CR$5:$CR1247,"="&amp;$CR1247)</f>
        <v>15310</v>
      </c>
      <c r="DF1247" s="14" t="s">
        <v>218</v>
      </c>
      <c r="DG1247" s="14">
        <f>INDEX(属性投放!$BK$6:$BK$85,(CT1247-2)*20+CX1247)</f>
        <v>563</v>
      </c>
      <c r="DH1247" s="14">
        <f>SUMIFS(DG$5:DG1247,$CR$5:$CR1247,"="&amp;$CR1247)</f>
        <v>7658</v>
      </c>
      <c r="DI1247" s="14" t="s">
        <v>25</v>
      </c>
      <c r="DJ1247" s="14">
        <f>INDEX(属性投放!$BL$6:$BL$85,(CT1247-2)*20+CX1247)</f>
        <v>11250</v>
      </c>
      <c r="DK1247" s="14">
        <f>SUMIFS(DJ$5:DJ1247,$CR$5:$CR1247,"="&amp;$CR1247)</f>
        <v>153100</v>
      </c>
    </row>
    <row r="1248" spans="95:115" ht="16.5" x14ac:dyDescent="0.2">
      <c r="CQ1248" s="13">
        <v>1244</v>
      </c>
      <c r="CR1248" s="13">
        <f t="shared" si="999"/>
        <v>24</v>
      </c>
      <c r="CS1248" s="13">
        <f t="shared" si="995"/>
        <v>48</v>
      </c>
      <c r="CT1248" s="14">
        <f t="shared" si="996"/>
        <v>3</v>
      </c>
      <c r="CU1248" s="14">
        <f t="shared" si="997"/>
        <v>1102024</v>
      </c>
      <c r="CV1248" s="14" t="str">
        <f>INDEX($O$6:$O$36,CR1248)&amp;"-"&amp;INDEX(属性投放!$AB$7:$AB$36,CX1248)&amp;"-魂火-"&amp;CZ1248</f>
        <v>朱仙-无间-魂火-3</v>
      </c>
      <c r="CW1248" s="25" t="s">
        <v>162</v>
      </c>
      <c r="CX1248" s="14">
        <f>INDEX(属性投放!$AL$7:$AL$58,CS1248)</f>
        <v>19</v>
      </c>
      <c r="CY1248" s="14" t="s">
        <v>701</v>
      </c>
      <c r="CZ1248" s="14">
        <f>INDEX(属性投放!$AM$7:$AM$58,CS1248)</f>
        <v>3</v>
      </c>
      <c r="DA1248" s="14">
        <f t="shared" si="998"/>
        <v>48</v>
      </c>
      <c r="DB1248" s="14">
        <f>INDEX(属性投放!$AN$7:$AN$58,DA1248)</f>
        <v>140</v>
      </c>
      <c r="DC1248" s="14" t="s">
        <v>335</v>
      </c>
      <c r="DD1248" s="14">
        <f>INDEX(属性投放!$BJ$6:$BJ$85,(CT1248-2)*20+CX1248)</f>
        <v>1125</v>
      </c>
      <c r="DE1248" s="14">
        <f>SUMIFS(DD$5:DD1248,$CR$5:$CR1248,"="&amp;$CR1248)</f>
        <v>16435</v>
      </c>
      <c r="DF1248" s="14" t="s">
        <v>218</v>
      </c>
      <c r="DG1248" s="14">
        <f>INDEX(属性投放!$BK$6:$BK$85,(CT1248-2)*20+CX1248)</f>
        <v>563</v>
      </c>
      <c r="DH1248" s="14">
        <f>SUMIFS(DG$5:DG1248,$CR$5:$CR1248,"="&amp;$CR1248)</f>
        <v>8221</v>
      </c>
      <c r="DI1248" s="14" t="s">
        <v>25</v>
      </c>
      <c r="DJ1248" s="14">
        <f>INDEX(属性投放!$BL$6:$BL$85,(CT1248-2)*20+CX1248)</f>
        <v>11250</v>
      </c>
      <c r="DK1248" s="14">
        <f>SUMIFS(DJ$5:DJ1248,$CR$5:$CR1248,"="&amp;$CR1248)</f>
        <v>164350</v>
      </c>
    </row>
    <row r="1249" spans="95:115" ht="16.5" x14ac:dyDescent="0.2">
      <c r="CQ1249" s="13">
        <v>1245</v>
      </c>
      <c r="CR1249" s="13">
        <f t="shared" si="999"/>
        <v>24</v>
      </c>
      <c r="CS1249" s="13">
        <f t="shared" si="995"/>
        <v>49</v>
      </c>
      <c r="CT1249" s="14">
        <f t="shared" si="996"/>
        <v>3</v>
      </c>
      <c r="CU1249" s="14">
        <f t="shared" si="997"/>
        <v>1102024</v>
      </c>
      <c r="CV1249" s="14" t="str">
        <f>INDEX($O$6:$O$36,CR1249)&amp;"-"&amp;INDEX(属性投放!$AB$7:$AB$36,CX1249)&amp;"-魂火-"&amp;CZ1249</f>
        <v>朱仙-无间+1-魂火-1</v>
      </c>
      <c r="CW1249" s="25" t="s">
        <v>162</v>
      </c>
      <c r="CX1249" s="14">
        <f>INDEX(属性投放!$AL$7:$AL$58,CS1249)</f>
        <v>20</v>
      </c>
      <c r="CY1249" s="14" t="s">
        <v>701</v>
      </c>
      <c r="CZ1249" s="14">
        <f>INDEX(属性投放!$AM$7:$AM$58,CS1249)</f>
        <v>1</v>
      </c>
      <c r="DA1249" s="14">
        <f t="shared" si="998"/>
        <v>49</v>
      </c>
      <c r="DB1249" s="14">
        <f>INDEX(属性投放!$AN$7:$AN$58,DA1249)</f>
        <v>142</v>
      </c>
      <c r="DC1249" s="14" t="s">
        <v>335</v>
      </c>
      <c r="DD1249" s="14">
        <f>INDEX(属性投放!$BJ$6:$BJ$85,(CT1249-2)*20+CX1249)</f>
        <v>1350</v>
      </c>
      <c r="DE1249" s="14">
        <f>SUMIFS(DD$5:DD1249,$CR$5:$CR1249,"="&amp;$CR1249)</f>
        <v>17785</v>
      </c>
      <c r="DF1249" s="14" t="s">
        <v>218</v>
      </c>
      <c r="DG1249" s="14">
        <f>INDEX(属性投放!$BK$6:$BK$85,(CT1249-2)*20+CX1249)</f>
        <v>675</v>
      </c>
      <c r="DH1249" s="14">
        <f>SUMIFS(DG$5:DG1249,$CR$5:$CR1249,"="&amp;$CR1249)</f>
        <v>8896</v>
      </c>
      <c r="DI1249" s="14" t="s">
        <v>25</v>
      </c>
      <c r="DJ1249" s="14">
        <f>INDEX(属性投放!$BL$6:$BL$85,(CT1249-2)*20+CX1249)</f>
        <v>13500</v>
      </c>
      <c r="DK1249" s="14">
        <f>SUMIFS(DJ$5:DJ1249,$CR$5:$CR1249,"="&amp;$CR1249)</f>
        <v>177850</v>
      </c>
    </row>
    <row r="1250" spans="95:115" ht="16.5" x14ac:dyDescent="0.2">
      <c r="CQ1250" s="13">
        <v>1246</v>
      </c>
      <c r="CR1250" s="13">
        <f t="shared" si="999"/>
        <v>24</v>
      </c>
      <c r="CS1250" s="13">
        <f t="shared" si="995"/>
        <v>50</v>
      </c>
      <c r="CT1250" s="14">
        <f t="shared" si="996"/>
        <v>3</v>
      </c>
      <c r="CU1250" s="14">
        <f t="shared" si="997"/>
        <v>1102024</v>
      </c>
      <c r="CV1250" s="14" t="str">
        <f>INDEX($O$6:$O$36,CR1250)&amp;"-"&amp;INDEX(属性投放!$AB$7:$AB$36,CX1250)&amp;"-魂火-"&amp;CZ1250</f>
        <v>朱仙-无间+1-魂火-2</v>
      </c>
      <c r="CW1250" s="25" t="s">
        <v>162</v>
      </c>
      <c r="CX1250" s="14">
        <f>INDEX(属性投放!$AL$7:$AL$58,CS1250)</f>
        <v>20</v>
      </c>
      <c r="CY1250" s="14" t="s">
        <v>701</v>
      </c>
      <c r="CZ1250" s="14">
        <f>INDEX(属性投放!$AM$7:$AM$58,CS1250)</f>
        <v>2</v>
      </c>
      <c r="DA1250" s="14">
        <f t="shared" si="998"/>
        <v>50</v>
      </c>
      <c r="DB1250" s="14">
        <f>INDEX(属性投放!$AN$7:$AN$58,DA1250)</f>
        <v>145</v>
      </c>
      <c r="DC1250" s="14" t="s">
        <v>335</v>
      </c>
      <c r="DD1250" s="14">
        <f>INDEX(属性投放!$BJ$6:$BJ$85,(CT1250-2)*20+CX1250)</f>
        <v>1350</v>
      </c>
      <c r="DE1250" s="14">
        <f>SUMIFS(DD$5:DD1250,$CR$5:$CR1250,"="&amp;$CR1250)</f>
        <v>19135</v>
      </c>
      <c r="DF1250" s="14" t="s">
        <v>218</v>
      </c>
      <c r="DG1250" s="14">
        <f>INDEX(属性投放!$BK$6:$BK$85,(CT1250-2)*20+CX1250)</f>
        <v>675</v>
      </c>
      <c r="DH1250" s="14">
        <f>SUMIFS(DG$5:DG1250,$CR$5:$CR1250,"="&amp;$CR1250)</f>
        <v>9571</v>
      </c>
      <c r="DI1250" s="14" t="s">
        <v>25</v>
      </c>
      <c r="DJ1250" s="14">
        <f>INDEX(属性投放!$BL$6:$BL$85,(CT1250-2)*20+CX1250)</f>
        <v>13500</v>
      </c>
      <c r="DK1250" s="14">
        <f>SUMIFS(DJ$5:DJ1250,$CR$5:$CR1250,"="&amp;$CR1250)</f>
        <v>191350</v>
      </c>
    </row>
    <row r="1251" spans="95:115" ht="16.5" x14ac:dyDescent="0.2">
      <c r="CQ1251" s="13">
        <v>1247</v>
      </c>
      <c r="CR1251" s="13">
        <f t="shared" si="999"/>
        <v>24</v>
      </c>
      <c r="CS1251" s="13">
        <f t="shared" si="995"/>
        <v>51</v>
      </c>
      <c r="CT1251" s="14">
        <f t="shared" si="996"/>
        <v>3</v>
      </c>
      <c r="CU1251" s="14">
        <f t="shared" si="997"/>
        <v>1102024</v>
      </c>
      <c r="CV1251" s="14" t="str">
        <f>INDEX($O$6:$O$36,CR1251)&amp;"-"&amp;INDEX(属性投放!$AB$7:$AB$36,CX1251)&amp;"-魂火-"&amp;CZ1251</f>
        <v>朱仙-无间+1-魂火-3</v>
      </c>
      <c r="CW1251" s="25" t="s">
        <v>162</v>
      </c>
      <c r="CX1251" s="14">
        <f>INDEX(属性投放!$AL$7:$AL$58,CS1251)</f>
        <v>20</v>
      </c>
      <c r="CY1251" s="14" t="s">
        <v>701</v>
      </c>
      <c r="CZ1251" s="14">
        <f>INDEX(属性投放!$AM$7:$AM$58,CS1251)</f>
        <v>3</v>
      </c>
      <c r="DA1251" s="14">
        <f t="shared" si="998"/>
        <v>51</v>
      </c>
      <c r="DB1251" s="14">
        <f>INDEX(属性投放!$AN$7:$AN$58,DA1251)</f>
        <v>147</v>
      </c>
      <c r="DC1251" s="14" t="s">
        <v>335</v>
      </c>
      <c r="DD1251" s="14">
        <f>INDEX(属性投放!$BJ$6:$BJ$85,(CT1251-2)*20+CX1251)</f>
        <v>1350</v>
      </c>
      <c r="DE1251" s="14">
        <f>SUMIFS(DD$5:DD1251,$CR$5:$CR1251,"="&amp;$CR1251)</f>
        <v>20485</v>
      </c>
      <c r="DF1251" s="14" t="s">
        <v>218</v>
      </c>
      <c r="DG1251" s="14">
        <f>INDEX(属性投放!$BK$6:$BK$85,(CT1251-2)*20+CX1251)</f>
        <v>675</v>
      </c>
      <c r="DH1251" s="14">
        <f>SUMIFS(DG$5:DG1251,$CR$5:$CR1251,"="&amp;$CR1251)</f>
        <v>10246</v>
      </c>
      <c r="DI1251" s="14" t="s">
        <v>25</v>
      </c>
      <c r="DJ1251" s="14">
        <f>INDEX(属性投放!$BL$6:$BL$85,(CT1251-2)*20+CX1251)</f>
        <v>13500</v>
      </c>
      <c r="DK1251" s="14">
        <f>SUMIFS(DJ$5:DJ1251,$CR$5:$CR1251,"="&amp;$CR1251)</f>
        <v>204850</v>
      </c>
    </row>
    <row r="1252" spans="95:115" ht="16.5" x14ac:dyDescent="0.2">
      <c r="CQ1252" s="13">
        <v>1248</v>
      </c>
      <c r="CR1252" s="13">
        <f t="shared" si="999"/>
        <v>24</v>
      </c>
      <c r="CS1252" s="13">
        <f t="shared" si="995"/>
        <v>52</v>
      </c>
      <c r="CT1252" s="14">
        <f t="shared" si="996"/>
        <v>3</v>
      </c>
      <c r="CU1252" s="14">
        <f t="shared" si="997"/>
        <v>1102024</v>
      </c>
      <c r="CV1252" s="14" t="str">
        <f>INDEX($O$6:$O$36,CR1252)&amp;"-"&amp;INDEX(属性投放!$AB$7:$AB$36,CX1252)&amp;"-魂火-"&amp;CZ1252</f>
        <v>朱仙-无间+1-魂火-4</v>
      </c>
      <c r="CW1252" s="25" t="s">
        <v>162</v>
      </c>
      <c r="CX1252" s="14">
        <f>INDEX(属性投放!$AL$7:$AL$58,CS1252)</f>
        <v>20</v>
      </c>
      <c r="CY1252" s="14" t="s">
        <v>701</v>
      </c>
      <c r="CZ1252" s="14">
        <f>INDEX(属性投放!$AM$7:$AM$58,CS1252)</f>
        <v>4</v>
      </c>
      <c r="DA1252" s="14">
        <f t="shared" si="998"/>
        <v>52</v>
      </c>
      <c r="DB1252" s="14">
        <f>INDEX(属性投放!$AN$7:$AN$58,DA1252)</f>
        <v>150</v>
      </c>
      <c r="DC1252" s="14" t="s">
        <v>335</v>
      </c>
      <c r="DD1252" s="14">
        <f>INDEX(属性投放!$BJ$6:$BJ$85,(CT1252-2)*20+CX1252)</f>
        <v>1350</v>
      </c>
      <c r="DE1252" s="14">
        <f>SUMIFS(DD$5:DD1252,$CR$5:$CR1252,"="&amp;$CR1252)</f>
        <v>21835</v>
      </c>
      <c r="DF1252" s="14" t="s">
        <v>218</v>
      </c>
      <c r="DG1252" s="14">
        <f>INDEX(属性投放!$BK$6:$BK$85,(CT1252-2)*20+CX1252)</f>
        <v>675</v>
      </c>
      <c r="DH1252" s="14">
        <f>SUMIFS(DG$5:DG1252,$CR$5:$CR1252,"="&amp;$CR1252)</f>
        <v>10921</v>
      </c>
      <c r="DI1252" s="14" t="s">
        <v>25</v>
      </c>
      <c r="DJ1252" s="14">
        <f>INDEX(属性投放!$BL$6:$BL$85,(CT1252-2)*20+CX1252)</f>
        <v>13500</v>
      </c>
      <c r="DK1252" s="14">
        <f>SUMIFS(DJ$5:DJ1252,$CR$5:$CR1252,"="&amp;$CR1252)</f>
        <v>218350</v>
      </c>
    </row>
    <row r="1253" spans="95:115" ht="16.5" x14ac:dyDescent="0.2">
      <c r="CQ1253" s="13">
        <v>1249</v>
      </c>
      <c r="CR1253" s="13">
        <f t="shared" si="999"/>
        <v>25</v>
      </c>
      <c r="CS1253" s="13">
        <f t="shared" si="995"/>
        <v>1</v>
      </c>
      <c r="CT1253" s="14">
        <f t="shared" si="996"/>
        <v>3</v>
      </c>
      <c r="CU1253" s="14">
        <f t="shared" si="997"/>
        <v>1102026</v>
      </c>
      <c r="CV1253" s="14" t="str">
        <f>INDEX($O$6:$O$36,CR1253)&amp;"-"&amp;INDEX(属性投放!$AB$7:$AB$36,CX1253)&amp;"-魂火-"&amp;CZ1253</f>
        <v>雷震子-等活-魂火-1</v>
      </c>
      <c r="CW1253" s="25" t="s">
        <v>162</v>
      </c>
      <c r="CX1253" s="14">
        <f>INDEX(属性投放!$AL$7:$AL$58,CS1253)</f>
        <v>1</v>
      </c>
      <c r="CY1253" s="14" t="s">
        <v>701</v>
      </c>
      <c r="CZ1253" s="14">
        <f>INDEX(属性投放!$AM$7:$AM$58,CS1253)</f>
        <v>1</v>
      </c>
      <c r="DA1253" s="14">
        <f t="shared" si="998"/>
        <v>1</v>
      </c>
      <c r="DB1253" s="14">
        <f>INDEX(属性投放!$AN$7:$AN$58,DA1253)</f>
        <v>5</v>
      </c>
      <c r="DC1253" s="14" t="s">
        <v>335</v>
      </c>
      <c r="DD1253" s="14">
        <f>INDEX(属性投放!$BJ$6:$BJ$85,(CT1253-2)*20+CX1253)</f>
        <v>20</v>
      </c>
      <c r="DE1253" s="14">
        <f>SUMIFS(DD$5:DD1253,$CR$5:$CR1253,"="&amp;$CR1253)</f>
        <v>20</v>
      </c>
      <c r="DF1253" s="14" t="s">
        <v>218</v>
      </c>
      <c r="DG1253" s="14">
        <f>INDEX(属性投放!$BK$6:$BK$85,(CT1253-2)*20+CX1253)</f>
        <v>10</v>
      </c>
      <c r="DH1253" s="14">
        <f>SUMIFS(DG$5:DG1253,$CR$5:$CR1253,"="&amp;$CR1253)</f>
        <v>10</v>
      </c>
      <c r="DI1253" s="14" t="s">
        <v>25</v>
      </c>
      <c r="DJ1253" s="14">
        <f>INDEX(属性投放!$BL$6:$BL$85,(CT1253-2)*20+CX1253)</f>
        <v>200</v>
      </c>
      <c r="DK1253" s="14">
        <f>SUMIFS(DJ$5:DJ1253,$CR$5:$CR1253,"="&amp;$CR1253)</f>
        <v>200</v>
      </c>
    </row>
    <row r="1254" spans="95:115" ht="16.5" x14ac:dyDescent="0.2">
      <c r="CQ1254" s="13">
        <v>1250</v>
      </c>
      <c r="CR1254" s="13">
        <f t="shared" si="999"/>
        <v>25</v>
      </c>
      <c r="CS1254" s="13">
        <f t="shared" si="995"/>
        <v>2</v>
      </c>
      <c r="CT1254" s="14">
        <f t="shared" si="996"/>
        <v>3</v>
      </c>
      <c r="CU1254" s="14">
        <f t="shared" si="997"/>
        <v>1102026</v>
      </c>
      <c r="CV1254" s="14" t="str">
        <f>INDEX($O$6:$O$36,CR1254)&amp;"-"&amp;INDEX(属性投放!$AB$7:$AB$36,CX1254)&amp;"-魂火-"&amp;CZ1254</f>
        <v>雷震子-黑绳-魂火-1</v>
      </c>
      <c r="CW1254" s="25" t="s">
        <v>162</v>
      </c>
      <c r="CX1254" s="14">
        <f>INDEX(属性投放!$AL$7:$AL$58,CS1254)</f>
        <v>2</v>
      </c>
      <c r="CY1254" s="14" t="s">
        <v>701</v>
      </c>
      <c r="CZ1254" s="14">
        <f>INDEX(属性投放!$AM$7:$AM$58,CS1254)</f>
        <v>1</v>
      </c>
      <c r="DA1254" s="14">
        <f t="shared" si="998"/>
        <v>2</v>
      </c>
      <c r="DB1254" s="14">
        <f>INDEX(属性投放!$AN$7:$AN$58,DA1254)</f>
        <v>10</v>
      </c>
      <c r="DC1254" s="14" t="s">
        <v>335</v>
      </c>
      <c r="DD1254" s="14">
        <f>INDEX(属性投放!$BJ$6:$BJ$85,(CT1254-2)*20+CX1254)</f>
        <v>30</v>
      </c>
      <c r="DE1254" s="14">
        <f>SUMIFS(DD$5:DD1254,$CR$5:$CR1254,"="&amp;$CR1254)</f>
        <v>50</v>
      </c>
      <c r="DF1254" s="14" t="s">
        <v>218</v>
      </c>
      <c r="DG1254" s="14">
        <f>INDEX(属性投放!$BK$6:$BK$85,(CT1254-2)*20+CX1254)</f>
        <v>15</v>
      </c>
      <c r="DH1254" s="14">
        <f>SUMIFS(DG$5:DG1254,$CR$5:$CR1254,"="&amp;$CR1254)</f>
        <v>25</v>
      </c>
      <c r="DI1254" s="14" t="s">
        <v>25</v>
      </c>
      <c r="DJ1254" s="14">
        <f>INDEX(属性投放!$BL$6:$BL$85,(CT1254-2)*20+CX1254)</f>
        <v>300</v>
      </c>
      <c r="DK1254" s="14">
        <f>SUMIFS(DJ$5:DJ1254,$CR$5:$CR1254,"="&amp;$CR1254)</f>
        <v>500</v>
      </c>
    </row>
    <row r="1255" spans="95:115" ht="16.5" x14ac:dyDescent="0.2">
      <c r="CQ1255" s="13">
        <v>1251</v>
      </c>
      <c r="CR1255" s="13">
        <f t="shared" si="999"/>
        <v>25</v>
      </c>
      <c r="CS1255" s="13">
        <f t="shared" si="995"/>
        <v>3</v>
      </c>
      <c r="CT1255" s="14">
        <f t="shared" si="996"/>
        <v>3</v>
      </c>
      <c r="CU1255" s="14">
        <f t="shared" si="997"/>
        <v>1102026</v>
      </c>
      <c r="CV1255" s="14" t="str">
        <f>INDEX($O$6:$O$36,CR1255)&amp;"-"&amp;INDEX(属性投放!$AB$7:$AB$36,CX1255)&amp;"-魂火-"&amp;CZ1255</f>
        <v>雷震子-黑绳-魂火-2</v>
      </c>
      <c r="CW1255" s="25" t="s">
        <v>162</v>
      </c>
      <c r="CX1255" s="14">
        <f>INDEX(属性投放!$AL$7:$AL$58,CS1255)</f>
        <v>2</v>
      </c>
      <c r="CY1255" s="14" t="s">
        <v>701</v>
      </c>
      <c r="CZ1255" s="14">
        <f>INDEX(属性投放!$AM$7:$AM$58,CS1255)</f>
        <v>2</v>
      </c>
      <c r="DA1255" s="14">
        <f t="shared" si="998"/>
        <v>3</v>
      </c>
      <c r="DB1255" s="14">
        <f>INDEX(属性投放!$AN$7:$AN$58,DA1255)</f>
        <v>15</v>
      </c>
      <c r="DC1255" s="14" t="s">
        <v>335</v>
      </c>
      <c r="DD1255" s="14">
        <f>INDEX(属性投放!$BJ$6:$BJ$85,(CT1255-2)*20+CX1255)</f>
        <v>30</v>
      </c>
      <c r="DE1255" s="14">
        <f>SUMIFS(DD$5:DD1255,$CR$5:$CR1255,"="&amp;$CR1255)</f>
        <v>80</v>
      </c>
      <c r="DF1255" s="14" t="s">
        <v>218</v>
      </c>
      <c r="DG1255" s="14">
        <f>INDEX(属性投放!$BK$6:$BK$85,(CT1255-2)*20+CX1255)</f>
        <v>15</v>
      </c>
      <c r="DH1255" s="14">
        <f>SUMIFS(DG$5:DG1255,$CR$5:$CR1255,"="&amp;$CR1255)</f>
        <v>40</v>
      </c>
      <c r="DI1255" s="14" t="s">
        <v>25</v>
      </c>
      <c r="DJ1255" s="14">
        <f>INDEX(属性投放!$BL$6:$BL$85,(CT1255-2)*20+CX1255)</f>
        <v>300</v>
      </c>
      <c r="DK1255" s="14">
        <f>SUMIFS(DJ$5:DJ1255,$CR$5:$CR1255,"="&amp;$CR1255)</f>
        <v>800</v>
      </c>
    </row>
    <row r="1256" spans="95:115" ht="16.5" x14ac:dyDescent="0.2">
      <c r="CQ1256" s="13">
        <v>1252</v>
      </c>
      <c r="CR1256" s="13">
        <f t="shared" si="999"/>
        <v>25</v>
      </c>
      <c r="CS1256" s="13">
        <f t="shared" si="995"/>
        <v>4</v>
      </c>
      <c r="CT1256" s="14">
        <f t="shared" si="996"/>
        <v>3</v>
      </c>
      <c r="CU1256" s="14">
        <f t="shared" si="997"/>
        <v>1102026</v>
      </c>
      <c r="CV1256" s="14" t="str">
        <f>INDEX($O$6:$O$36,CR1256)&amp;"-"&amp;INDEX(属性投放!$AB$7:$AB$36,CX1256)&amp;"-魂火-"&amp;CZ1256</f>
        <v>雷震子-黑绳+1-魂火-1</v>
      </c>
      <c r="CW1256" s="25" t="s">
        <v>162</v>
      </c>
      <c r="CX1256" s="14">
        <f>INDEX(属性投放!$AL$7:$AL$58,CS1256)</f>
        <v>3</v>
      </c>
      <c r="CY1256" s="14" t="s">
        <v>701</v>
      </c>
      <c r="CZ1256" s="14">
        <f>INDEX(属性投放!$AM$7:$AM$58,CS1256)</f>
        <v>1</v>
      </c>
      <c r="DA1256" s="14">
        <f t="shared" si="998"/>
        <v>4</v>
      </c>
      <c r="DB1256" s="14">
        <f>INDEX(属性投放!$AN$7:$AN$58,DA1256)</f>
        <v>20</v>
      </c>
      <c r="DC1256" s="14" t="s">
        <v>335</v>
      </c>
      <c r="DD1256" s="14">
        <f>INDEX(属性投放!$BJ$6:$BJ$85,(CT1256-2)*20+CX1256)</f>
        <v>35</v>
      </c>
      <c r="DE1256" s="14">
        <f>SUMIFS(DD$5:DD1256,$CR$5:$CR1256,"="&amp;$CR1256)</f>
        <v>115</v>
      </c>
      <c r="DF1256" s="14" t="s">
        <v>218</v>
      </c>
      <c r="DG1256" s="14">
        <f>INDEX(属性投放!$BK$6:$BK$85,(CT1256-2)*20+CX1256)</f>
        <v>18</v>
      </c>
      <c r="DH1256" s="14">
        <f>SUMIFS(DG$5:DG1256,$CR$5:$CR1256,"="&amp;$CR1256)</f>
        <v>58</v>
      </c>
      <c r="DI1256" s="14" t="s">
        <v>25</v>
      </c>
      <c r="DJ1256" s="14">
        <f>INDEX(属性投放!$BL$6:$BL$85,(CT1256-2)*20+CX1256)</f>
        <v>350</v>
      </c>
      <c r="DK1256" s="14">
        <f>SUMIFS(DJ$5:DJ1256,$CR$5:$CR1256,"="&amp;$CR1256)</f>
        <v>1150</v>
      </c>
    </row>
    <row r="1257" spans="95:115" ht="16.5" x14ac:dyDescent="0.2">
      <c r="CQ1257" s="13">
        <v>1253</v>
      </c>
      <c r="CR1257" s="13">
        <f t="shared" si="999"/>
        <v>25</v>
      </c>
      <c r="CS1257" s="13">
        <f t="shared" si="995"/>
        <v>5</v>
      </c>
      <c r="CT1257" s="14">
        <f t="shared" si="996"/>
        <v>3</v>
      </c>
      <c r="CU1257" s="14">
        <f t="shared" si="997"/>
        <v>1102026</v>
      </c>
      <c r="CV1257" s="14" t="str">
        <f>INDEX($O$6:$O$36,CR1257)&amp;"-"&amp;INDEX(属性投放!$AB$7:$AB$36,CX1257)&amp;"-魂火-"&amp;CZ1257</f>
        <v>雷震子-黑绳+1-魂火-2</v>
      </c>
      <c r="CW1257" s="25" t="s">
        <v>162</v>
      </c>
      <c r="CX1257" s="14">
        <f>INDEX(属性投放!$AL$7:$AL$58,CS1257)</f>
        <v>3</v>
      </c>
      <c r="CY1257" s="14" t="s">
        <v>701</v>
      </c>
      <c r="CZ1257" s="14">
        <f>INDEX(属性投放!$AM$7:$AM$58,CS1257)</f>
        <v>2</v>
      </c>
      <c r="DA1257" s="14">
        <f t="shared" si="998"/>
        <v>5</v>
      </c>
      <c r="DB1257" s="14">
        <f>INDEX(属性投放!$AN$7:$AN$58,DA1257)</f>
        <v>25</v>
      </c>
      <c r="DC1257" s="14" t="s">
        <v>335</v>
      </c>
      <c r="DD1257" s="14">
        <f>INDEX(属性投放!$BJ$6:$BJ$85,(CT1257-2)*20+CX1257)</f>
        <v>35</v>
      </c>
      <c r="DE1257" s="14">
        <f>SUMIFS(DD$5:DD1257,$CR$5:$CR1257,"="&amp;$CR1257)</f>
        <v>150</v>
      </c>
      <c r="DF1257" s="14" t="s">
        <v>218</v>
      </c>
      <c r="DG1257" s="14">
        <f>INDEX(属性投放!$BK$6:$BK$85,(CT1257-2)*20+CX1257)</f>
        <v>18</v>
      </c>
      <c r="DH1257" s="14">
        <f>SUMIFS(DG$5:DG1257,$CR$5:$CR1257,"="&amp;$CR1257)</f>
        <v>76</v>
      </c>
      <c r="DI1257" s="14" t="s">
        <v>25</v>
      </c>
      <c r="DJ1257" s="14">
        <f>INDEX(属性投放!$BL$6:$BL$85,(CT1257-2)*20+CX1257)</f>
        <v>350</v>
      </c>
      <c r="DK1257" s="14">
        <f>SUMIFS(DJ$5:DJ1257,$CR$5:$CR1257,"="&amp;$CR1257)</f>
        <v>1500</v>
      </c>
    </row>
    <row r="1258" spans="95:115" ht="16.5" x14ac:dyDescent="0.2">
      <c r="CQ1258" s="13">
        <v>1254</v>
      </c>
      <c r="CR1258" s="13">
        <f t="shared" si="999"/>
        <v>25</v>
      </c>
      <c r="CS1258" s="13">
        <f t="shared" si="995"/>
        <v>6</v>
      </c>
      <c r="CT1258" s="14">
        <f t="shared" si="996"/>
        <v>3</v>
      </c>
      <c r="CU1258" s="14">
        <f t="shared" si="997"/>
        <v>1102026</v>
      </c>
      <c r="CV1258" s="14" t="str">
        <f>INDEX($O$6:$O$36,CR1258)&amp;"-"&amp;INDEX(属性投放!$AB$7:$AB$36,CX1258)&amp;"-魂火-"&amp;CZ1258</f>
        <v>雷震子-众合-魂火-1</v>
      </c>
      <c r="CW1258" s="25" t="s">
        <v>162</v>
      </c>
      <c r="CX1258" s="14">
        <f>INDEX(属性投放!$AL$7:$AL$58,CS1258)</f>
        <v>4</v>
      </c>
      <c r="CY1258" s="14" t="s">
        <v>701</v>
      </c>
      <c r="CZ1258" s="14">
        <f>INDEX(属性投放!$AM$7:$AM$58,CS1258)</f>
        <v>1</v>
      </c>
      <c r="DA1258" s="14">
        <f t="shared" si="998"/>
        <v>6</v>
      </c>
      <c r="DB1258" s="14">
        <f>INDEX(属性投放!$AN$7:$AN$58,DA1258)</f>
        <v>30</v>
      </c>
      <c r="DC1258" s="14" t="s">
        <v>335</v>
      </c>
      <c r="DD1258" s="14">
        <f>INDEX(属性投放!$BJ$6:$BJ$85,(CT1258-2)*20+CX1258)</f>
        <v>45</v>
      </c>
      <c r="DE1258" s="14">
        <f>SUMIFS(DD$5:DD1258,$CR$5:$CR1258,"="&amp;$CR1258)</f>
        <v>195</v>
      </c>
      <c r="DF1258" s="14" t="s">
        <v>218</v>
      </c>
      <c r="DG1258" s="14">
        <f>INDEX(属性投放!$BK$6:$BK$85,(CT1258-2)*20+CX1258)</f>
        <v>23</v>
      </c>
      <c r="DH1258" s="14">
        <f>SUMIFS(DG$5:DG1258,$CR$5:$CR1258,"="&amp;$CR1258)</f>
        <v>99</v>
      </c>
      <c r="DI1258" s="14" t="s">
        <v>25</v>
      </c>
      <c r="DJ1258" s="14">
        <f>INDEX(属性投放!$BL$6:$BL$85,(CT1258-2)*20+CX1258)</f>
        <v>450</v>
      </c>
      <c r="DK1258" s="14">
        <f>SUMIFS(DJ$5:DJ1258,$CR$5:$CR1258,"="&amp;$CR1258)</f>
        <v>1950</v>
      </c>
    </row>
    <row r="1259" spans="95:115" ht="16.5" x14ac:dyDescent="0.2">
      <c r="CQ1259" s="13">
        <v>1255</v>
      </c>
      <c r="CR1259" s="13">
        <f t="shared" si="999"/>
        <v>25</v>
      </c>
      <c r="CS1259" s="13">
        <f t="shared" si="995"/>
        <v>7</v>
      </c>
      <c r="CT1259" s="14">
        <f t="shared" si="996"/>
        <v>3</v>
      </c>
      <c r="CU1259" s="14">
        <f t="shared" si="997"/>
        <v>1102026</v>
      </c>
      <c r="CV1259" s="14" t="str">
        <f>INDEX($O$6:$O$36,CR1259)&amp;"-"&amp;INDEX(属性投放!$AB$7:$AB$36,CX1259)&amp;"-魂火-"&amp;CZ1259</f>
        <v>雷震子-众合-魂火-2</v>
      </c>
      <c r="CW1259" s="25" t="s">
        <v>162</v>
      </c>
      <c r="CX1259" s="14">
        <f>INDEX(属性投放!$AL$7:$AL$58,CS1259)</f>
        <v>4</v>
      </c>
      <c r="CY1259" s="14" t="s">
        <v>701</v>
      </c>
      <c r="CZ1259" s="14">
        <f>INDEX(属性投放!$AM$7:$AM$58,CS1259)</f>
        <v>2</v>
      </c>
      <c r="DA1259" s="14">
        <f t="shared" si="998"/>
        <v>7</v>
      </c>
      <c r="DB1259" s="14">
        <f>INDEX(属性投放!$AN$7:$AN$58,DA1259)</f>
        <v>35</v>
      </c>
      <c r="DC1259" s="14" t="s">
        <v>335</v>
      </c>
      <c r="DD1259" s="14">
        <f>INDEX(属性投放!$BJ$6:$BJ$85,(CT1259-2)*20+CX1259)</f>
        <v>45</v>
      </c>
      <c r="DE1259" s="14">
        <f>SUMIFS(DD$5:DD1259,$CR$5:$CR1259,"="&amp;$CR1259)</f>
        <v>240</v>
      </c>
      <c r="DF1259" s="14" t="s">
        <v>218</v>
      </c>
      <c r="DG1259" s="14">
        <f>INDEX(属性投放!$BK$6:$BK$85,(CT1259-2)*20+CX1259)</f>
        <v>23</v>
      </c>
      <c r="DH1259" s="14">
        <f>SUMIFS(DG$5:DG1259,$CR$5:$CR1259,"="&amp;$CR1259)</f>
        <v>122</v>
      </c>
      <c r="DI1259" s="14" t="s">
        <v>25</v>
      </c>
      <c r="DJ1259" s="14">
        <f>INDEX(属性投放!$BL$6:$BL$85,(CT1259-2)*20+CX1259)</f>
        <v>450</v>
      </c>
      <c r="DK1259" s="14">
        <f>SUMIFS(DJ$5:DJ1259,$CR$5:$CR1259,"="&amp;$CR1259)</f>
        <v>2400</v>
      </c>
    </row>
    <row r="1260" spans="95:115" ht="16.5" x14ac:dyDescent="0.2">
      <c r="CQ1260" s="13">
        <v>1256</v>
      </c>
      <c r="CR1260" s="13">
        <f t="shared" si="999"/>
        <v>25</v>
      </c>
      <c r="CS1260" s="13">
        <f t="shared" si="995"/>
        <v>8</v>
      </c>
      <c r="CT1260" s="14">
        <f t="shared" si="996"/>
        <v>3</v>
      </c>
      <c r="CU1260" s="14">
        <f t="shared" si="997"/>
        <v>1102026</v>
      </c>
      <c r="CV1260" s="14" t="str">
        <f>INDEX($O$6:$O$36,CR1260)&amp;"-"&amp;INDEX(属性投放!$AB$7:$AB$36,CX1260)&amp;"-魂火-"&amp;CZ1260</f>
        <v>雷震子-众合+1-魂火-1</v>
      </c>
      <c r="CW1260" s="25" t="s">
        <v>162</v>
      </c>
      <c r="CX1260" s="14">
        <f>INDEX(属性投放!$AL$7:$AL$58,CS1260)</f>
        <v>5</v>
      </c>
      <c r="CY1260" s="14" t="s">
        <v>701</v>
      </c>
      <c r="CZ1260" s="14">
        <f>INDEX(属性投放!$AM$7:$AM$58,CS1260)</f>
        <v>1</v>
      </c>
      <c r="DA1260" s="14">
        <f t="shared" si="998"/>
        <v>8</v>
      </c>
      <c r="DB1260" s="14">
        <f>INDEX(属性投放!$AN$7:$AN$58,DA1260)</f>
        <v>40</v>
      </c>
      <c r="DC1260" s="14" t="s">
        <v>335</v>
      </c>
      <c r="DD1260" s="14">
        <f>INDEX(属性投放!$BJ$6:$BJ$85,(CT1260-2)*20+CX1260)</f>
        <v>50</v>
      </c>
      <c r="DE1260" s="14">
        <f>SUMIFS(DD$5:DD1260,$CR$5:$CR1260,"="&amp;$CR1260)</f>
        <v>290</v>
      </c>
      <c r="DF1260" s="14" t="s">
        <v>218</v>
      </c>
      <c r="DG1260" s="14">
        <f>INDEX(属性投放!$BK$6:$BK$85,(CT1260-2)*20+CX1260)</f>
        <v>25</v>
      </c>
      <c r="DH1260" s="14">
        <f>SUMIFS(DG$5:DG1260,$CR$5:$CR1260,"="&amp;$CR1260)</f>
        <v>147</v>
      </c>
      <c r="DI1260" s="14" t="s">
        <v>25</v>
      </c>
      <c r="DJ1260" s="14">
        <f>INDEX(属性投放!$BL$6:$BL$85,(CT1260-2)*20+CX1260)</f>
        <v>500</v>
      </c>
      <c r="DK1260" s="14">
        <f>SUMIFS(DJ$5:DJ1260,$CR$5:$CR1260,"="&amp;$CR1260)</f>
        <v>2900</v>
      </c>
    </row>
    <row r="1261" spans="95:115" ht="16.5" x14ac:dyDescent="0.2">
      <c r="CQ1261" s="13">
        <v>1257</v>
      </c>
      <c r="CR1261" s="13">
        <f t="shared" si="999"/>
        <v>25</v>
      </c>
      <c r="CS1261" s="13">
        <f t="shared" si="995"/>
        <v>9</v>
      </c>
      <c r="CT1261" s="14">
        <f t="shared" si="996"/>
        <v>3</v>
      </c>
      <c r="CU1261" s="14">
        <f t="shared" si="997"/>
        <v>1102026</v>
      </c>
      <c r="CV1261" s="14" t="str">
        <f>INDEX($O$6:$O$36,CR1261)&amp;"-"&amp;INDEX(属性投放!$AB$7:$AB$36,CX1261)&amp;"-魂火-"&amp;CZ1261</f>
        <v>雷震子-众合+1-魂火-2</v>
      </c>
      <c r="CW1261" s="25" t="s">
        <v>162</v>
      </c>
      <c r="CX1261" s="14">
        <f>INDEX(属性投放!$AL$7:$AL$58,CS1261)</f>
        <v>5</v>
      </c>
      <c r="CY1261" s="14" t="s">
        <v>701</v>
      </c>
      <c r="CZ1261" s="14">
        <f>INDEX(属性投放!$AM$7:$AM$58,CS1261)</f>
        <v>2</v>
      </c>
      <c r="DA1261" s="14">
        <f t="shared" si="998"/>
        <v>9</v>
      </c>
      <c r="DB1261" s="14">
        <f>INDEX(属性投放!$AN$7:$AN$58,DA1261)</f>
        <v>42</v>
      </c>
      <c r="DC1261" s="14" t="s">
        <v>335</v>
      </c>
      <c r="DD1261" s="14">
        <f>INDEX(属性投放!$BJ$6:$BJ$85,(CT1261-2)*20+CX1261)</f>
        <v>50</v>
      </c>
      <c r="DE1261" s="14">
        <f>SUMIFS(DD$5:DD1261,$CR$5:$CR1261,"="&amp;$CR1261)</f>
        <v>340</v>
      </c>
      <c r="DF1261" s="14" t="s">
        <v>218</v>
      </c>
      <c r="DG1261" s="14">
        <f>INDEX(属性投放!$BK$6:$BK$85,(CT1261-2)*20+CX1261)</f>
        <v>25</v>
      </c>
      <c r="DH1261" s="14">
        <f>SUMIFS(DG$5:DG1261,$CR$5:$CR1261,"="&amp;$CR1261)</f>
        <v>172</v>
      </c>
      <c r="DI1261" s="14" t="s">
        <v>25</v>
      </c>
      <c r="DJ1261" s="14">
        <f>INDEX(属性投放!$BL$6:$BL$85,(CT1261-2)*20+CX1261)</f>
        <v>500</v>
      </c>
      <c r="DK1261" s="14">
        <f>SUMIFS(DJ$5:DJ1261,$CR$5:$CR1261,"="&amp;$CR1261)</f>
        <v>3400</v>
      </c>
    </row>
    <row r="1262" spans="95:115" ht="16.5" x14ac:dyDescent="0.2">
      <c r="CQ1262" s="13">
        <v>1258</v>
      </c>
      <c r="CR1262" s="13">
        <f t="shared" si="999"/>
        <v>25</v>
      </c>
      <c r="CS1262" s="13">
        <f t="shared" si="995"/>
        <v>10</v>
      </c>
      <c r="CT1262" s="14">
        <f t="shared" si="996"/>
        <v>3</v>
      </c>
      <c r="CU1262" s="14">
        <f t="shared" si="997"/>
        <v>1102026</v>
      </c>
      <c r="CV1262" s="14" t="str">
        <f>INDEX($O$6:$O$36,CR1262)&amp;"-"&amp;INDEX(属性投放!$AB$7:$AB$36,CX1262)&amp;"-魂火-"&amp;CZ1262</f>
        <v>雷震子-众合+2-魂火-1</v>
      </c>
      <c r="CW1262" s="25" t="s">
        <v>162</v>
      </c>
      <c r="CX1262" s="14">
        <f>INDEX(属性投放!$AL$7:$AL$58,CS1262)</f>
        <v>6</v>
      </c>
      <c r="CY1262" s="14" t="s">
        <v>701</v>
      </c>
      <c r="CZ1262" s="14">
        <f>INDEX(属性投放!$AM$7:$AM$58,CS1262)</f>
        <v>1</v>
      </c>
      <c r="DA1262" s="14">
        <f t="shared" si="998"/>
        <v>10</v>
      </c>
      <c r="DB1262" s="14">
        <f>INDEX(属性投放!$AN$7:$AN$58,DA1262)</f>
        <v>45</v>
      </c>
      <c r="DC1262" s="14" t="s">
        <v>335</v>
      </c>
      <c r="DD1262" s="14">
        <f>INDEX(属性投放!$BJ$6:$BJ$85,(CT1262-2)*20+CX1262)</f>
        <v>60</v>
      </c>
      <c r="DE1262" s="14">
        <f>SUMIFS(DD$5:DD1262,$CR$5:$CR1262,"="&amp;$CR1262)</f>
        <v>400</v>
      </c>
      <c r="DF1262" s="14" t="s">
        <v>218</v>
      </c>
      <c r="DG1262" s="14">
        <f>INDEX(属性投放!$BK$6:$BK$85,(CT1262-2)*20+CX1262)</f>
        <v>30</v>
      </c>
      <c r="DH1262" s="14">
        <f>SUMIFS(DG$5:DG1262,$CR$5:$CR1262,"="&amp;$CR1262)</f>
        <v>202</v>
      </c>
      <c r="DI1262" s="14" t="s">
        <v>25</v>
      </c>
      <c r="DJ1262" s="14">
        <f>INDEX(属性投放!$BL$6:$BL$85,(CT1262-2)*20+CX1262)</f>
        <v>600</v>
      </c>
      <c r="DK1262" s="14">
        <f>SUMIFS(DJ$5:DJ1262,$CR$5:$CR1262,"="&amp;$CR1262)</f>
        <v>4000</v>
      </c>
    </row>
    <row r="1263" spans="95:115" ht="16.5" x14ac:dyDescent="0.2">
      <c r="CQ1263" s="13">
        <v>1259</v>
      </c>
      <c r="CR1263" s="13">
        <f t="shared" si="999"/>
        <v>25</v>
      </c>
      <c r="CS1263" s="13">
        <f t="shared" si="995"/>
        <v>11</v>
      </c>
      <c r="CT1263" s="14">
        <f t="shared" si="996"/>
        <v>3</v>
      </c>
      <c r="CU1263" s="14">
        <f t="shared" si="997"/>
        <v>1102026</v>
      </c>
      <c r="CV1263" s="14" t="str">
        <f>INDEX($O$6:$O$36,CR1263)&amp;"-"&amp;INDEX(属性投放!$AB$7:$AB$36,CX1263)&amp;"-魂火-"&amp;CZ1263</f>
        <v>雷震子-众合+2-魂火-2</v>
      </c>
      <c r="CW1263" s="25" t="s">
        <v>162</v>
      </c>
      <c r="CX1263" s="14">
        <f>INDEX(属性投放!$AL$7:$AL$58,CS1263)</f>
        <v>6</v>
      </c>
      <c r="CY1263" s="14" t="s">
        <v>701</v>
      </c>
      <c r="CZ1263" s="14">
        <f>INDEX(属性投放!$AM$7:$AM$58,CS1263)</f>
        <v>2</v>
      </c>
      <c r="DA1263" s="14">
        <f t="shared" si="998"/>
        <v>11</v>
      </c>
      <c r="DB1263" s="14">
        <f>INDEX(属性投放!$AN$7:$AN$58,DA1263)</f>
        <v>47</v>
      </c>
      <c r="DC1263" s="14" t="s">
        <v>335</v>
      </c>
      <c r="DD1263" s="14">
        <f>INDEX(属性投放!$BJ$6:$BJ$85,(CT1263-2)*20+CX1263)</f>
        <v>60</v>
      </c>
      <c r="DE1263" s="14">
        <f>SUMIFS(DD$5:DD1263,$CR$5:$CR1263,"="&amp;$CR1263)</f>
        <v>460</v>
      </c>
      <c r="DF1263" s="14" t="s">
        <v>218</v>
      </c>
      <c r="DG1263" s="14">
        <f>INDEX(属性投放!$BK$6:$BK$85,(CT1263-2)*20+CX1263)</f>
        <v>30</v>
      </c>
      <c r="DH1263" s="14">
        <f>SUMIFS(DG$5:DG1263,$CR$5:$CR1263,"="&amp;$CR1263)</f>
        <v>232</v>
      </c>
      <c r="DI1263" s="14" t="s">
        <v>25</v>
      </c>
      <c r="DJ1263" s="14">
        <f>INDEX(属性投放!$BL$6:$BL$85,(CT1263-2)*20+CX1263)</f>
        <v>600</v>
      </c>
      <c r="DK1263" s="14">
        <f>SUMIFS(DJ$5:DJ1263,$CR$5:$CR1263,"="&amp;$CR1263)</f>
        <v>4600</v>
      </c>
    </row>
    <row r="1264" spans="95:115" ht="16.5" x14ac:dyDescent="0.2">
      <c r="CQ1264" s="13">
        <v>1260</v>
      </c>
      <c r="CR1264" s="13">
        <f t="shared" si="999"/>
        <v>25</v>
      </c>
      <c r="CS1264" s="13">
        <f t="shared" si="995"/>
        <v>12</v>
      </c>
      <c r="CT1264" s="14">
        <f t="shared" si="996"/>
        <v>3</v>
      </c>
      <c r="CU1264" s="14">
        <f t="shared" si="997"/>
        <v>1102026</v>
      </c>
      <c r="CV1264" s="14" t="str">
        <f>INDEX($O$6:$O$36,CR1264)&amp;"-"&amp;INDEX(属性投放!$AB$7:$AB$36,CX1264)&amp;"-魂火-"&amp;CZ1264</f>
        <v>雷震子-叫唤-魂火-1</v>
      </c>
      <c r="CW1264" s="25" t="s">
        <v>162</v>
      </c>
      <c r="CX1264" s="14">
        <f>INDEX(属性投放!$AL$7:$AL$58,CS1264)</f>
        <v>7</v>
      </c>
      <c r="CY1264" s="14" t="s">
        <v>701</v>
      </c>
      <c r="CZ1264" s="14">
        <f>INDEX(属性投放!$AM$7:$AM$58,CS1264)</f>
        <v>1</v>
      </c>
      <c r="DA1264" s="14">
        <f t="shared" si="998"/>
        <v>12</v>
      </c>
      <c r="DB1264" s="14">
        <f>INDEX(属性投放!$AN$7:$AN$58,DA1264)</f>
        <v>50</v>
      </c>
      <c r="DC1264" s="14" t="s">
        <v>335</v>
      </c>
      <c r="DD1264" s="14">
        <f>INDEX(属性投放!$BJ$6:$BJ$85,(CT1264-2)*20+CX1264)</f>
        <v>80</v>
      </c>
      <c r="DE1264" s="14">
        <f>SUMIFS(DD$5:DD1264,$CR$5:$CR1264,"="&amp;$CR1264)</f>
        <v>540</v>
      </c>
      <c r="DF1264" s="14" t="s">
        <v>218</v>
      </c>
      <c r="DG1264" s="14">
        <f>INDEX(属性投放!$BK$6:$BK$85,(CT1264-2)*20+CX1264)</f>
        <v>40</v>
      </c>
      <c r="DH1264" s="14">
        <f>SUMIFS(DG$5:DG1264,$CR$5:$CR1264,"="&amp;$CR1264)</f>
        <v>272</v>
      </c>
      <c r="DI1264" s="14" t="s">
        <v>25</v>
      </c>
      <c r="DJ1264" s="14">
        <f>INDEX(属性投放!$BL$6:$BL$85,(CT1264-2)*20+CX1264)</f>
        <v>800</v>
      </c>
      <c r="DK1264" s="14">
        <f>SUMIFS(DJ$5:DJ1264,$CR$5:$CR1264,"="&amp;$CR1264)</f>
        <v>5400</v>
      </c>
    </row>
    <row r="1265" spans="95:115" ht="16.5" x14ac:dyDescent="0.2">
      <c r="CQ1265" s="13">
        <v>1261</v>
      </c>
      <c r="CR1265" s="13">
        <f t="shared" si="999"/>
        <v>25</v>
      </c>
      <c r="CS1265" s="13">
        <f t="shared" si="995"/>
        <v>13</v>
      </c>
      <c r="CT1265" s="14">
        <f t="shared" si="996"/>
        <v>3</v>
      </c>
      <c r="CU1265" s="14">
        <f t="shared" si="997"/>
        <v>1102026</v>
      </c>
      <c r="CV1265" s="14" t="str">
        <f>INDEX($O$6:$O$36,CR1265)&amp;"-"&amp;INDEX(属性投放!$AB$7:$AB$36,CX1265)&amp;"-魂火-"&amp;CZ1265</f>
        <v>雷震子-叫唤-魂火-2</v>
      </c>
      <c r="CW1265" s="25" t="s">
        <v>162</v>
      </c>
      <c r="CX1265" s="14">
        <f>INDEX(属性投放!$AL$7:$AL$58,CS1265)</f>
        <v>7</v>
      </c>
      <c r="CY1265" s="14" t="s">
        <v>701</v>
      </c>
      <c r="CZ1265" s="14">
        <f>INDEX(属性投放!$AM$7:$AM$58,CS1265)</f>
        <v>2</v>
      </c>
      <c r="DA1265" s="14">
        <f t="shared" si="998"/>
        <v>13</v>
      </c>
      <c r="DB1265" s="14">
        <f>INDEX(属性投放!$AN$7:$AN$58,DA1265)</f>
        <v>52</v>
      </c>
      <c r="DC1265" s="14" t="s">
        <v>335</v>
      </c>
      <c r="DD1265" s="14">
        <f>INDEX(属性投放!$BJ$6:$BJ$85,(CT1265-2)*20+CX1265)</f>
        <v>80</v>
      </c>
      <c r="DE1265" s="14">
        <f>SUMIFS(DD$5:DD1265,$CR$5:$CR1265,"="&amp;$CR1265)</f>
        <v>620</v>
      </c>
      <c r="DF1265" s="14" t="s">
        <v>218</v>
      </c>
      <c r="DG1265" s="14">
        <f>INDEX(属性投放!$BK$6:$BK$85,(CT1265-2)*20+CX1265)</f>
        <v>40</v>
      </c>
      <c r="DH1265" s="14">
        <f>SUMIFS(DG$5:DG1265,$CR$5:$CR1265,"="&amp;$CR1265)</f>
        <v>312</v>
      </c>
      <c r="DI1265" s="14" t="s">
        <v>25</v>
      </c>
      <c r="DJ1265" s="14">
        <f>INDEX(属性投放!$BL$6:$BL$85,(CT1265-2)*20+CX1265)</f>
        <v>800</v>
      </c>
      <c r="DK1265" s="14">
        <f>SUMIFS(DJ$5:DJ1265,$CR$5:$CR1265,"="&amp;$CR1265)</f>
        <v>6200</v>
      </c>
    </row>
    <row r="1266" spans="95:115" ht="16.5" x14ac:dyDescent="0.2">
      <c r="CQ1266" s="13">
        <v>1262</v>
      </c>
      <c r="CR1266" s="13">
        <f t="shared" si="999"/>
        <v>25</v>
      </c>
      <c r="CS1266" s="13">
        <f t="shared" si="995"/>
        <v>14</v>
      </c>
      <c r="CT1266" s="14">
        <f t="shared" si="996"/>
        <v>3</v>
      </c>
      <c r="CU1266" s="14">
        <f t="shared" si="997"/>
        <v>1102026</v>
      </c>
      <c r="CV1266" s="14" t="str">
        <f>INDEX($O$6:$O$36,CR1266)&amp;"-"&amp;INDEX(属性投放!$AB$7:$AB$36,CX1266)&amp;"-魂火-"&amp;CZ1266</f>
        <v>雷震子-叫唤+1-魂火-1</v>
      </c>
      <c r="CW1266" s="25" t="s">
        <v>162</v>
      </c>
      <c r="CX1266" s="14">
        <f>INDEX(属性投放!$AL$7:$AL$58,CS1266)</f>
        <v>8</v>
      </c>
      <c r="CY1266" s="14" t="s">
        <v>701</v>
      </c>
      <c r="CZ1266" s="14">
        <f>INDEX(属性投放!$AM$7:$AM$58,CS1266)</f>
        <v>1</v>
      </c>
      <c r="DA1266" s="14">
        <f t="shared" si="998"/>
        <v>14</v>
      </c>
      <c r="DB1266" s="14">
        <f>INDEX(属性投放!$AN$7:$AN$58,DA1266)</f>
        <v>55</v>
      </c>
      <c r="DC1266" s="14" t="s">
        <v>335</v>
      </c>
      <c r="DD1266" s="14">
        <f>INDEX(属性投放!$BJ$6:$BJ$85,(CT1266-2)*20+CX1266)</f>
        <v>100</v>
      </c>
      <c r="DE1266" s="14">
        <f>SUMIFS(DD$5:DD1266,$CR$5:$CR1266,"="&amp;$CR1266)</f>
        <v>720</v>
      </c>
      <c r="DF1266" s="14" t="s">
        <v>218</v>
      </c>
      <c r="DG1266" s="14">
        <f>INDEX(属性投放!$BK$6:$BK$85,(CT1266-2)*20+CX1266)</f>
        <v>50</v>
      </c>
      <c r="DH1266" s="14">
        <f>SUMIFS(DG$5:DG1266,$CR$5:$CR1266,"="&amp;$CR1266)</f>
        <v>362</v>
      </c>
      <c r="DI1266" s="14" t="s">
        <v>25</v>
      </c>
      <c r="DJ1266" s="14">
        <f>INDEX(属性投放!$BL$6:$BL$85,(CT1266-2)*20+CX1266)</f>
        <v>1000</v>
      </c>
      <c r="DK1266" s="14">
        <f>SUMIFS(DJ$5:DJ1266,$CR$5:$CR1266,"="&amp;$CR1266)</f>
        <v>7200</v>
      </c>
    </row>
    <row r="1267" spans="95:115" ht="16.5" x14ac:dyDescent="0.2">
      <c r="CQ1267" s="13">
        <v>1263</v>
      </c>
      <c r="CR1267" s="13">
        <f t="shared" si="999"/>
        <v>25</v>
      </c>
      <c r="CS1267" s="13">
        <f t="shared" si="995"/>
        <v>15</v>
      </c>
      <c r="CT1267" s="14">
        <f t="shared" si="996"/>
        <v>3</v>
      </c>
      <c r="CU1267" s="14">
        <f t="shared" si="997"/>
        <v>1102026</v>
      </c>
      <c r="CV1267" s="14" t="str">
        <f>INDEX($O$6:$O$36,CR1267)&amp;"-"&amp;INDEX(属性投放!$AB$7:$AB$36,CX1267)&amp;"-魂火-"&amp;CZ1267</f>
        <v>雷震子-叫唤+1-魂火-2</v>
      </c>
      <c r="CW1267" s="25" t="s">
        <v>162</v>
      </c>
      <c r="CX1267" s="14">
        <f>INDEX(属性投放!$AL$7:$AL$58,CS1267)</f>
        <v>8</v>
      </c>
      <c r="CY1267" s="14" t="s">
        <v>701</v>
      </c>
      <c r="CZ1267" s="14">
        <f>INDEX(属性投放!$AM$7:$AM$58,CS1267)</f>
        <v>2</v>
      </c>
      <c r="DA1267" s="14">
        <f t="shared" si="998"/>
        <v>15</v>
      </c>
      <c r="DB1267" s="14">
        <f>INDEX(属性投放!$AN$7:$AN$58,DA1267)</f>
        <v>57</v>
      </c>
      <c r="DC1267" s="14" t="s">
        <v>335</v>
      </c>
      <c r="DD1267" s="14">
        <f>INDEX(属性投放!$BJ$6:$BJ$85,(CT1267-2)*20+CX1267)</f>
        <v>100</v>
      </c>
      <c r="DE1267" s="14">
        <f>SUMIFS(DD$5:DD1267,$CR$5:$CR1267,"="&amp;$CR1267)</f>
        <v>820</v>
      </c>
      <c r="DF1267" s="14" t="s">
        <v>218</v>
      </c>
      <c r="DG1267" s="14">
        <f>INDEX(属性投放!$BK$6:$BK$85,(CT1267-2)*20+CX1267)</f>
        <v>50</v>
      </c>
      <c r="DH1267" s="14">
        <f>SUMIFS(DG$5:DG1267,$CR$5:$CR1267,"="&amp;$CR1267)</f>
        <v>412</v>
      </c>
      <c r="DI1267" s="14" t="s">
        <v>25</v>
      </c>
      <c r="DJ1267" s="14">
        <f>INDEX(属性投放!$BL$6:$BL$85,(CT1267-2)*20+CX1267)</f>
        <v>1000</v>
      </c>
      <c r="DK1267" s="14">
        <f>SUMIFS(DJ$5:DJ1267,$CR$5:$CR1267,"="&amp;$CR1267)</f>
        <v>8200</v>
      </c>
    </row>
    <row r="1268" spans="95:115" ht="16.5" x14ac:dyDescent="0.2">
      <c r="CQ1268" s="13">
        <v>1264</v>
      </c>
      <c r="CR1268" s="13">
        <f t="shared" si="999"/>
        <v>25</v>
      </c>
      <c r="CS1268" s="13">
        <f t="shared" si="995"/>
        <v>16</v>
      </c>
      <c r="CT1268" s="14">
        <f t="shared" si="996"/>
        <v>3</v>
      </c>
      <c r="CU1268" s="14">
        <f t="shared" si="997"/>
        <v>1102026</v>
      </c>
      <c r="CV1268" s="14" t="str">
        <f>INDEX($O$6:$O$36,CR1268)&amp;"-"&amp;INDEX(属性投放!$AB$7:$AB$36,CX1268)&amp;"-魂火-"&amp;CZ1268</f>
        <v>雷震子-叫唤+2-魂火-1</v>
      </c>
      <c r="CW1268" s="25" t="s">
        <v>162</v>
      </c>
      <c r="CX1268" s="14">
        <f>INDEX(属性投放!$AL$7:$AL$58,CS1268)</f>
        <v>9</v>
      </c>
      <c r="CY1268" s="14" t="s">
        <v>701</v>
      </c>
      <c r="CZ1268" s="14">
        <f>INDEX(属性投放!$AM$7:$AM$58,CS1268)</f>
        <v>1</v>
      </c>
      <c r="DA1268" s="14">
        <f t="shared" si="998"/>
        <v>16</v>
      </c>
      <c r="DB1268" s="14">
        <f>INDEX(属性投放!$AN$7:$AN$58,DA1268)</f>
        <v>60</v>
      </c>
      <c r="DC1268" s="14" t="s">
        <v>335</v>
      </c>
      <c r="DD1268" s="14">
        <f>INDEX(属性投放!$BJ$6:$BJ$85,(CT1268-2)*20+CX1268)</f>
        <v>120</v>
      </c>
      <c r="DE1268" s="14">
        <f>SUMIFS(DD$5:DD1268,$CR$5:$CR1268,"="&amp;$CR1268)</f>
        <v>940</v>
      </c>
      <c r="DF1268" s="14" t="s">
        <v>218</v>
      </c>
      <c r="DG1268" s="14">
        <f>INDEX(属性投放!$BK$6:$BK$85,(CT1268-2)*20+CX1268)</f>
        <v>60</v>
      </c>
      <c r="DH1268" s="14">
        <f>SUMIFS(DG$5:DG1268,$CR$5:$CR1268,"="&amp;$CR1268)</f>
        <v>472</v>
      </c>
      <c r="DI1268" s="14" t="s">
        <v>25</v>
      </c>
      <c r="DJ1268" s="14">
        <f>INDEX(属性投放!$BL$6:$BL$85,(CT1268-2)*20+CX1268)</f>
        <v>1200</v>
      </c>
      <c r="DK1268" s="14">
        <f>SUMIFS(DJ$5:DJ1268,$CR$5:$CR1268,"="&amp;$CR1268)</f>
        <v>9400</v>
      </c>
    </row>
    <row r="1269" spans="95:115" ht="16.5" x14ac:dyDescent="0.2">
      <c r="CQ1269" s="13">
        <v>1265</v>
      </c>
      <c r="CR1269" s="13">
        <f t="shared" si="999"/>
        <v>25</v>
      </c>
      <c r="CS1269" s="13">
        <f t="shared" si="995"/>
        <v>17</v>
      </c>
      <c r="CT1269" s="14">
        <f t="shared" si="996"/>
        <v>3</v>
      </c>
      <c r="CU1269" s="14">
        <f t="shared" si="997"/>
        <v>1102026</v>
      </c>
      <c r="CV1269" s="14" t="str">
        <f>INDEX($O$6:$O$36,CR1269)&amp;"-"&amp;INDEX(属性投放!$AB$7:$AB$36,CX1269)&amp;"-魂火-"&amp;CZ1269</f>
        <v>雷震子-叫唤+2-魂火-2</v>
      </c>
      <c r="CW1269" s="25" t="s">
        <v>162</v>
      </c>
      <c r="CX1269" s="14">
        <f>INDEX(属性投放!$AL$7:$AL$58,CS1269)</f>
        <v>9</v>
      </c>
      <c r="CY1269" s="14" t="s">
        <v>701</v>
      </c>
      <c r="CZ1269" s="14">
        <f>INDEX(属性投放!$AM$7:$AM$58,CS1269)</f>
        <v>2</v>
      </c>
      <c r="DA1269" s="14">
        <f t="shared" si="998"/>
        <v>17</v>
      </c>
      <c r="DB1269" s="14">
        <f>INDEX(属性投放!$AN$7:$AN$58,DA1269)</f>
        <v>62</v>
      </c>
      <c r="DC1269" s="14" t="s">
        <v>335</v>
      </c>
      <c r="DD1269" s="14">
        <f>INDEX(属性投放!$BJ$6:$BJ$85,(CT1269-2)*20+CX1269)</f>
        <v>120</v>
      </c>
      <c r="DE1269" s="14">
        <f>SUMIFS(DD$5:DD1269,$CR$5:$CR1269,"="&amp;$CR1269)</f>
        <v>1060</v>
      </c>
      <c r="DF1269" s="14" t="s">
        <v>218</v>
      </c>
      <c r="DG1269" s="14">
        <f>INDEX(属性投放!$BK$6:$BK$85,(CT1269-2)*20+CX1269)</f>
        <v>60</v>
      </c>
      <c r="DH1269" s="14">
        <f>SUMIFS(DG$5:DG1269,$CR$5:$CR1269,"="&amp;$CR1269)</f>
        <v>532</v>
      </c>
      <c r="DI1269" s="14" t="s">
        <v>25</v>
      </c>
      <c r="DJ1269" s="14">
        <f>INDEX(属性投放!$BL$6:$BL$85,(CT1269-2)*20+CX1269)</f>
        <v>1200</v>
      </c>
      <c r="DK1269" s="14">
        <f>SUMIFS(DJ$5:DJ1269,$CR$5:$CR1269,"="&amp;$CR1269)</f>
        <v>10600</v>
      </c>
    </row>
    <row r="1270" spans="95:115" ht="16.5" x14ac:dyDescent="0.2">
      <c r="CQ1270" s="13">
        <v>1266</v>
      </c>
      <c r="CR1270" s="13">
        <f t="shared" si="999"/>
        <v>25</v>
      </c>
      <c r="CS1270" s="13">
        <f t="shared" si="995"/>
        <v>18</v>
      </c>
      <c r="CT1270" s="14">
        <f t="shared" si="996"/>
        <v>3</v>
      </c>
      <c r="CU1270" s="14">
        <f t="shared" si="997"/>
        <v>1102026</v>
      </c>
      <c r="CV1270" s="14" t="str">
        <f>INDEX($O$6:$O$36,CR1270)&amp;"-"&amp;INDEX(属性投放!$AB$7:$AB$36,CX1270)&amp;"-魂火-"&amp;CZ1270</f>
        <v>雷震子-叫唤+2-魂火-3</v>
      </c>
      <c r="CW1270" s="25" t="s">
        <v>162</v>
      </c>
      <c r="CX1270" s="14">
        <f>INDEX(属性投放!$AL$7:$AL$58,CS1270)</f>
        <v>9</v>
      </c>
      <c r="CY1270" s="14" t="s">
        <v>701</v>
      </c>
      <c r="CZ1270" s="14">
        <f>INDEX(属性投放!$AM$7:$AM$58,CS1270)</f>
        <v>3</v>
      </c>
      <c r="DA1270" s="14">
        <f t="shared" si="998"/>
        <v>18</v>
      </c>
      <c r="DB1270" s="14">
        <f>INDEX(属性投放!$AN$7:$AN$58,DA1270)</f>
        <v>65</v>
      </c>
      <c r="DC1270" s="14" t="s">
        <v>335</v>
      </c>
      <c r="DD1270" s="14">
        <f>INDEX(属性投放!$BJ$6:$BJ$85,(CT1270-2)*20+CX1270)</f>
        <v>120</v>
      </c>
      <c r="DE1270" s="14">
        <f>SUMIFS(DD$5:DD1270,$CR$5:$CR1270,"="&amp;$CR1270)</f>
        <v>1180</v>
      </c>
      <c r="DF1270" s="14" t="s">
        <v>218</v>
      </c>
      <c r="DG1270" s="14">
        <f>INDEX(属性投放!$BK$6:$BK$85,(CT1270-2)*20+CX1270)</f>
        <v>60</v>
      </c>
      <c r="DH1270" s="14">
        <f>SUMIFS(DG$5:DG1270,$CR$5:$CR1270,"="&amp;$CR1270)</f>
        <v>592</v>
      </c>
      <c r="DI1270" s="14" t="s">
        <v>25</v>
      </c>
      <c r="DJ1270" s="14">
        <f>INDEX(属性投放!$BL$6:$BL$85,(CT1270-2)*20+CX1270)</f>
        <v>1200</v>
      </c>
      <c r="DK1270" s="14">
        <f>SUMIFS(DJ$5:DJ1270,$CR$5:$CR1270,"="&amp;$CR1270)</f>
        <v>11800</v>
      </c>
    </row>
    <row r="1271" spans="95:115" ht="16.5" x14ac:dyDescent="0.2">
      <c r="CQ1271" s="13">
        <v>1267</v>
      </c>
      <c r="CR1271" s="13">
        <f t="shared" si="999"/>
        <v>25</v>
      </c>
      <c r="CS1271" s="13">
        <f t="shared" si="995"/>
        <v>19</v>
      </c>
      <c r="CT1271" s="14">
        <f t="shared" si="996"/>
        <v>3</v>
      </c>
      <c r="CU1271" s="14">
        <f t="shared" si="997"/>
        <v>1102026</v>
      </c>
      <c r="CV1271" s="14" t="str">
        <f>INDEX($O$6:$O$36,CR1271)&amp;"-"&amp;INDEX(属性投放!$AB$7:$AB$36,CX1271)&amp;"-魂火-"&amp;CZ1271</f>
        <v>雷震子-大叫唤-魂火-1</v>
      </c>
      <c r="CW1271" s="25" t="s">
        <v>162</v>
      </c>
      <c r="CX1271" s="14">
        <f>INDEX(属性投放!$AL$7:$AL$58,CS1271)</f>
        <v>10</v>
      </c>
      <c r="CY1271" s="14" t="s">
        <v>701</v>
      </c>
      <c r="CZ1271" s="14">
        <f>INDEX(属性投放!$AM$7:$AM$58,CS1271)</f>
        <v>1</v>
      </c>
      <c r="DA1271" s="14">
        <f t="shared" si="998"/>
        <v>19</v>
      </c>
      <c r="DB1271" s="14">
        <f>INDEX(属性投放!$AN$7:$AN$58,DA1271)</f>
        <v>67</v>
      </c>
      <c r="DC1271" s="14" t="s">
        <v>335</v>
      </c>
      <c r="DD1271" s="14">
        <f>INDEX(属性投放!$BJ$6:$BJ$85,(CT1271-2)*20+CX1271)</f>
        <v>150</v>
      </c>
      <c r="DE1271" s="14">
        <f>SUMIFS(DD$5:DD1271,$CR$5:$CR1271,"="&amp;$CR1271)</f>
        <v>1330</v>
      </c>
      <c r="DF1271" s="14" t="s">
        <v>218</v>
      </c>
      <c r="DG1271" s="14">
        <f>INDEX(属性投放!$BK$6:$BK$85,(CT1271-2)*20+CX1271)</f>
        <v>75</v>
      </c>
      <c r="DH1271" s="14">
        <f>SUMIFS(DG$5:DG1271,$CR$5:$CR1271,"="&amp;$CR1271)</f>
        <v>667</v>
      </c>
      <c r="DI1271" s="14" t="s">
        <v>25</v>
      </c>
      <c r="DJ1271" s="14">
        <f>INDEX(属性投放!$BL$6:$BL$85,(CT1271-2)*20+CX1271)</f>
        <v>1500</v>
      </c>
      <c r="DK1271" s="14">
        <f>SUMIFS(DJ$5:DJ1271,$CR$5:$CR1271,"="&amp;$CR1271)</f>
        <v>13300</v>
      </c>
    </row>
    <row r="1272" spans="95:115" ht="16.5" x14ac:dyDescent="0.2">
      <c r="CQ1272" s="13">
        <v>1268</v>
      </c>
      <c r="CR1272" s="13">
        <f t="shared" si="999"/>
        <v>25</v>
      </c>
      <c r="CS1272" s="13">
        <f t="shared" si="995"/>
        <v>20</v>
      </c>
      <c r="CT1272" s="14">
        <f t="shared" si="996"/>
        <v>3</v>
      </c>
      <c r="CU1272" s="14">
        <f t="shared" si="997"/>
        <v>1102026</v>
      </c>
      <c r="CV1272" s="14" t="str">
        <f>INDEX($O$6:$O$36,CR1272)&amp;"-"&amp;INDEX(属性投放!$AB$7:$AB$36,CX1272)&amp;"-魂火-"&amp;CZ1272</f>
        <v>雷震子-大叫唤-魂火-2</v>
      </c>
      <c r="CW1272" s="25" t="s">
        <v>162</v>
      </c>
      <c r="CX1272" s="14">
        <f>INDEX(属性投放!$AL$7:$AL$58,CS1272)</f>
        <v>10</v>
      </c>
      <c r="CY1272" s="14" t="s">
        <v>701</v>
      </c>
      <c r="CZ1272" s="14">
        <f>INDEX(属性投放!$AM$7:$AM$58,CS1272)</f>
        <v>2</v>
      </c>
      <c r="DA1272" s="14">
        <f t="shared" si="998"/>
        <v>20</v>
      </c>
      <c r="DB1272" s="14">
        <f>INDEX(属性投放!$AN$7:$AN$58,DA1272)</f>
        <v>70</v>
      </c>
      <c r="DC1272" s="14" t="s">
        <v>335</v>
      </c>
      <c r="DD1272" s="14">
        <f>INDEX(属性投放!$BJ$6:$BJ$85,(CT1272-2)*20+CX1272)</f>
        <v>150</v>
      </c>
      <c r="DE1272" s="14">
        <f>SUMIFS(DD$5:DD1272,$CR$5:$CR1272,"="&amp;$CR1272)</f>
        <v>1480</v>
      </c>
      <c r="DF1272" s="14" t="s">
        <v>218</v>
      </c>
      <c r="DG1272" s="14">
        <f>INDEX(属性投放!$BK$6:$BK$85,(CT1272-2)*20+CX1272)</f>
        <v>75</v>
      </c>
      <c r="DH1272" s="14">
        <f>SUMIFS(DG$5:DG1272,$CR$5:$CR1272,"="&amp;$CR1272)</f>
        <v>742</v>
      </c>
      <c r="DI1272" s="14" t="s">
        <v>25</v>
      </c>
      <c r="DJ1272" s="14">
        <f>INDEX(属性投放!$BL$6:$BL$85,(CT1272-2)*20+CX1272)</f>
        <v>1500</v>
      </c>
      <c r="DK1272" s="14">
        <f>SUMIFS(DJ$5:DJ1272,$CR$5:$CR1272,"="&amp;$CR1272)</f>
        <v>14800</v>
      </c>
    </row>
    <row r="1273" spans="95:115" ht="16.5" x14ac:dyDescent="0.2">
      <c r="CQ1273" s="13">
        <v>1269</v>
      </c>
      <c r="CR1273" s="13">
        <f t="shared" si="999"/>
        <v>25</v>
      </c>
      <c r="CS1273" s="13">
        <f t="shared" si="995"/>
        <v>21</v>
      </c>
      <c r="CT1273" s="14">
        <f t="shared" si="996"/>
        <v>3</v>
      </c>
      <c r="CU1273" s="14">
        <f t="shared" si="997"/>
        <v>1102026</v>
      </c>
      <c r="CV1273" s="14" t="str">
        <f>INDEX($O$6:$O$36,CR1273)&amp;"-"&amp;INDEX(属性投放!$AB$7:$AB$36,CX1273)&amp;"-魂火-"&amp;CZ1273</f>
        <v>雷震子-大叫唤-魂火-3</v>
      </c>
      <c r="CW1273" s="25" t="s">
        <v>162</v>
      </c>
      <c r="CX1273" s="14">
        <f>INDEX(属性投放!$AL$7:$AL$58,CS1273)</f>
        <v>10</v>
      </c>
      <c r="CY1273" s="14" t="s">
        <v>701</v>
      </c>
      <c r="CZ1273" s="14">
        <f>INDEX(属性投放!$AM$7:$AM$58,CS1273)</f>
        <v>3</v>
      </c>
      <c r="DA1273" s="14">
        <f t="shared" si="998"/>
        <v>21</v>
      </c>
      <c r="DB1273" s="14">
        <f>INDEX(属性投放!$AN$7:$AN$58,DA1273)</f>
        <v>72</v>
      </c>
      <c r="DC1273" s="14" t="s">
        <v>335</v>
      </c>
      <c r="DD1273" s="14">
        <f>INDEX(属性投放!$BJ$6:$BJ$85,(CT1273-2)*20+CX1273)</f>
        <v>150</v>
      </c>
      <c r="DE1273" s="14">
        <f>SUMIFS(DD$5:DD1273,$CR$5:$CR1273,"="&amp;$CR1273)</f>
        <v>1630</v>
      </c>
      <c r="DF1273" s="14" t="s">
        <v>218</v>
      </c>
      <c r="DG1273" s="14">
        <f>INDEX(属性投放!$BK$6:$BK$85,(CT1273-2)*20+CX1273)</f>
        <v>75</v>
      </c>
      <c r="DH1273" s="14">
        <f>SUMIFS(DG$5:DG1273,$CR$5:$CR1273,"="&amp;$CR1273)</f>
        <v>817</v>
      </c>
      <c r="DI1273" s="14" t="s">
        <v>25</v>
      </c>
      <c r="DJ1273" s="14">
        <f>INDEX(属性投放!$BL$6:$BL$85,(CT1273-2)*20+CX1273)</f>
        <v>1500</v>
      </c>
      <c r="DK1273" s="14">
        <f>SUMIFS(DJ$5:DJ1273,$CR$5:$CR1273,"="&amp;$CR1273)</f>
        <v>16300</v>
      </c>
    </row>
    <row r="1274" spans="95:115" ht="16.5" x14ac:dyDescent="0.2">
      <c r="CQ1274" s="13">
        <v>1270</v>
      </c>
      <c r="CR1274" s="13">
        <f t="shared" si="999"/>
        <v>25</v>
      </c>
      <c r="CS1274" s="13">
        <f t="shared" si="995"/>
        <v>22</v>
      </c>
      <c r="CT1274" s="14">
        <f t="shared" si="996"/>
        <v>3</v>
      </c>
      <c r="CU1274" s="14">
        <f t="shared" si="997"/>
        <v>1102026</v>
      </c>
      <c r="CV1274" s="14" t="str">
        <f>INDEX($O$6:$O$36,CR1274)&amp;"-"&amp;INDEX(属性投放!$AB$7:$AB$36,CX1274)&amp;"-魂火-"&amp;CZ1274</f>
        <v>雷震子-大叫唤+1-魂火-1</v>
      </c>
      <c r="CW1274" s="25" t="s">
        <v>162</v>
      </c>
      <c r="CX1274" s="14">
        <f>INDEX(属性投放!$AL$7:$AL$58,CS1274)</f>
        <v>11</v>
      </c>
      <c r="CY1274" s="14" t="s">
        <v>701</v>
      </c>
      <c r="CZ1274" s="14">
        <f>INDEX(属性投放!$AM$7:$AM$58,CS1274)</f>
        <v>1</v>
      </c>
      <c r="DA1274" s="14">
        <f t="shared" si="998"/>
        <v>22</v>
      </c>
      <c r="DB1274" s="14">
        <f>INDEX(属性投放!$AN$7:$AN$58,DA1274)</f>
        <v>75</v>
      </c>
      <c r="DC1274" s="14" t="s">
        <v>335</v>
      </c>
      <c r="DD1274" s="14">
        <f>INDEX(属性投放!$BJ$6:$BJ$85,(CT1274-2)*20+CX1274)</f>
        <v>180</v>
      </c>
      <c r="DE1274" s="14">
        <f>SUMIFS(DD$5:DD1274,$CR$5:$CR1274,"="&amp;$CR1274)</f>
        <v>1810</v>
      </c>
      <c r="DF1274" s="14" t="s">
        <v>218</v>
      </c>
      <c r="DG1274" s="14">
        <f>INDEX(属性投放!$BK$6:$BK$85,(CT1274-2)*20+CX1274)</f>
        <v>90</v>
      </c>
      <c r="DH1274" s="14">
        <f>SUMIFS(DG$5:DG1274,$CR$5:$CR1274,"="&amp;$CR1274)</f>
        <v>907</v>
      </c>
      <c r="DI1274" s="14" t="s">
        <v>25</v>
      </c>
      <c r="DJ1274" s="14">
        <f>INDEX(属性投放!$BL$6:$BL$85,(CT1274-2)*20+CX1274)</f>
        <v>1800</v>
      </c>
      <c r="DK1274" s="14">
        <f>SUMIFS(DJ$5:DJ1274,$CR$5:$CR1274,"="&amp;$CR1274)</f>
        <v>18100</v>
      </c>
    </row>
    <row r="1275" spans="95:115" ht="16.5" x14ac:dyDescent="0.2">
      <c r="CQ1275" s="13">
        <v>1271</v>
      </c>
      <c r="CR1275" s="13">
        <f t="shared" si="999"/>
        <v>25</v>
      </c>
      <c r="CS1275" s="13">
        <f t="shared" si="995"/>
        <v>23</v>
      </c>
      <c r="CT1275" s="14">
        <f t="shared" si="996"/>
        <v>3</v>
      </c>
      <c r="CU1275" s="14">
        <f t="shared" si="997"/>
        <v>1102026</v>
      </c>
      <c r="CV1275" s="14" t="str">
        <f>INDEX($O$6:$O$36,CR1275)&amp;"-"&amp;INDEX(属性投放!$AB$7:$AB$36,CX1275)&amp;"-魂火-"&amp;CZ1275</f>
        <v>雷震子-大叫唤+1-魂火-2</v>
      </c>
      <c r="CW1275" s="25" t="s">
        <v>162</v>
      </c>
      <c r="CX1275" s="14">
        <f>INDEX(属性投放!$AL$7:$AL$58,CS1275)</f>
        <v>11</v>
      </c>
      <c r="CY1275" s="14" t="s">
        <v>701</v>
      </c>
      <c r="CZ1275" s="14">
        <f>INDEX(属性投放!$AM$7:$AM$58,CS1275)</f>
        <v>2</v>
      </c>
      <c r="DA1275" s="14">
        <f t="shared" si="998"/>
        <v>23</v>
      </c>
      <c r="DB1275" s="14">
        <f>INDEX(属性投放!$AN$7:$AN$58,DA1275)</f>
        <v>77</v>
      </c>
      <c r="DC1275" s="14" t="s">
        <v>335</v>
      </c>
      <c r="DD1275" s="14">
        <f>INDEX(属性投放!$BJ$6:$BJ$85,(CT1275-2)*20+CX1275)</f>
        <v>180</v>
      </c>
      <c r="DE1275" s="14">
        <f>SUMIFS(DD$5:DD1275,$CR$5:$CR1275,"="&amp;$CR1275)</f>
        <v>1990</v>
      </c>
      <c r="DF1275" s="14" t="s">
        <v>218</v>
      </c>
      <c r="DG1275" s="14">
        <f>INDEX(属性投放!$BK$6:$BK$85,(CT1275-2)*20+CX1275)</f>
        <v>90</v>
      </c>
      <c r="DH1275" s="14">
        <f>SUMIFS(DG$5:DG1275,$CR$5:$CR1275,"="&amp;$CR1275)</f>
        <v>997</v>
      </c>
      <c r="DI1275" s="14" t="s">
        <v>25</v>
      </c>
      <c r="DJ1275" s="14">
        <f>INDEX(属性投放!$BL$6:$BL$85,(CT1275-2)*20+CX1275)</f>
        <v>1800</v>
      </c>
      <c r="DK1275" s="14">
        <f>SUMIFS(DJ$5:DJ1275,$CR$5:$CR1275,"="&amp;$CR1275)</f>
        <v>19900</v>
      </c>
    </row>
    <row r="1276" spans="95:115" ht="16.5" x14ac:dyDescent="0.2">
      <c r="CQ1276" s="13">
        <v>1272</v>
      </c>
      <c r="CR1276" s="13">
        <f t="shared" si="999"/>
        <v>25</v>
      </c>
      <c r="CS1276" s="13">
        <f t="shared" si="995"/>
        <v>24</v>
      </c>
      <c r="CT1276" s="14">
        <f t="shared" si="996"/>
        <v>3</v>
      </c>
      <c r="CU1276" s="14">
        <f t="shared" si="997"/>
        <v>1102026</v>
      </c>
      <c r="CV1276" s="14" t="str">
        <f>INDEX($O$6:$O$36,CR1276)&amp;"-"&amp;INDEX(属性投放!$AB$7:$AB$36,CX1276)&amp;"-魂火-"&amp;CZ1276</f>
        <v>雷震子-大叫唤+1-魂火-3</v>
      </c>
      <c r="CW1276" s="25" t="s">
        <v>162</v>
      </c>
      <c r="CX1276" s="14">
        <f>INDEX(属性投放!$AL$7:$AL$58,CS1276)</f>
        <v>11</v>
      </c>
      <c r="CY1276" s="14" t="s">
        <v>701</v>
      </c>
      <c r="CZ1276" s="14">
        <f>INDEX(属性投放!$AM$7:$AM$58,CS1276)</f>
        <v>3</v>
      </c>
      <c r="DA1276" s="14">
        <f t="shared" si="998"/>
        <v>24</v>
      </c>
      <c r="DB1276" s="14">
        <f>INDEX(属性投放!$AN$7:$AN$58,DA1276)</f>
        <v>80</v>
      </c>
      <c r="DC1276" s="14" t="s">
        <v>335</v>
      </c>
      <c r="DD1276" s="14">
        <f>INDEX(属性投放!$BJ$6:$BJ$85,(CT1276-2)*20+CX1276)</f>
        <v>180</v>
      </c>
      <c r="DE1276" s="14">
        <f>SUMIFS(DD$5:DD1276,$CR$5:$CR1276,"="&amp;$CR1276)</f>
        <v>2170</v>
      </c>
      <c r="DF1276" s="14" t="s">
        <v>218</v>
      </c>
      <c r="DG1276" s="14">
        <f>INDEX(属性投放!$BK$6:$BK$85,(CT1276-2)*20+CX1276)</f>
        <v>90</v>
      </c>
      <c r="DH1276" s="14">
        <f>SUMIFS(DG$5:DG1276,$CR$5:$CR1276,"="&amp;$CR1276)</f>
        <v>1087</v>
      </c>
      <c r="DI1276" s="14" t="s">
        <v>25</v>
      </c>
      <c r="DJ1276" s="14">
        <f>INDEX(属性投放!$BL$6:$BL$85,(CT1276-2)*20+CX1276)</f>
        <v>1800</v>
      </c>
      <c r="DK1276" s="14">
        <f>SUMIFS(DJ$5:DJ1276,$CR$5:$CR1276,"="&amp;$CR1276)</f>
        <v>21700</v>
      </c>
    </row>
    <row r="1277" spans="95:115" ht="16.5" x14ac:dyDescent="0.2">
      <c r="CQ1277" s="13">
        <v>1273</v>
      </c>
      <c r="CR1277" s="13">
        <f t="shared" si="999"/>
        <v>25</v>
      </c>
      <c r="CS1277" s="13">
        <f t="shared" si="995"/>
        <v>25</v>
      </c>
      <c r="CT1277" s="14">
        <f t="shared" si="996"/>
        <v>3</v>
      </c>
      <c r="CU1277" s="14">
        <f t="shared" si="997"/>
        <v>1102026</v>
      </c>
      <c r="CV1277" s="14" t="str">
        <f>INDEX($O$6:$O$36,CR1277)&amp;"-"&amp;INDEX(属性投放!$AB$7:$AB$36,CX1277)&amp;"-魂火-"&amp;CZ1277</f>
        <v>雷震子-大叫唤+2-魂火-1</v>
      </c>
      <c r="CW1277" s="25" t="s">
        <v>162</v>
      </c>
      <c r="CX1277" s="14">
        <f>INDEX(属性投放!$AL$7:$AL$58,CS1277)</f>
        <v>12</v>
      </c>
      <c r="CY1277" s="14" t="s">
        <v>701</v>
      </c>
      <c r="CZ1277" s="14">
        <f>INDEX(属性投放!$AM$7:$AM$58,CS1277)</f>
        <v>1</v>
      </c>
      <c r="DA1277" s="14">
        <f t="shared" si="998"/>
        <v>25</v>
      </c>
      <c r="DB1277" s="14">
        <f>INDEX(属性投放!$AN$7:$AN$58,DA1277)</f>
        <v>82</v>
      </c>
      <c r="DC1277" s="14" t="s">
        <v>335</v>
      </c>
      <c r="DD1277" s="14">
        <f>INDEX(属性投放!$BJ$6:$BJ$85,(CT1277-2)*20+CX1277)</f>
        <v>250</v>
      </c>
      <c r="DE1277" s="14">
        <f>SUMIFS(DD$5:DD1277,$CR$5:$CR1277,"="&amp;$CR1277)</f>
        <v>2420</v>
      </c>
      <c r="DF1277" s="14" t="s">
        <v>218</v>
      </c>
      <c r="DG1277" s="14">
        <f>INDEX(属性投放!$BK$6:$BK$85,(CT1277-2)*20+CX1277)</f>
        <v>125</v>
      </c>
      <c r="DH1277" s="14">
        <f>SUMIFS(DG$5:DG1277,$CR$5:$CR1277,"="&amp;$CR1277)</f>
        <v>1212</v>
      </c>
      <c r="DI1277" s="14" t="s">
        <v>25</v>
      </c>
      <c r="DJ1277" s="14">
        <f>INDEX(属性投放!$BL$6:$BL$85,(CT1277-2)*20+CX1277)</f>
        <v>2500</v>
      </c>
      <c r="DK1277" s="14">
        <f>SUMIFS(DJ$5:DJ1277,$CR$5:$CR1277,"="&amp;$CR1277)</f>
        <v>24200</v>
      </c>
    </row>
    <row r="1278" spans="95:115" ht="16.5" x14ac:dyDescent="0.2">
      <c r="CQ1278" s="13">
        <v>1274</v>
      </c>
      <c r="CR1278" s="13">
        <f t="shared" si="999"/>
        <v>25</v>
      </c>
      <c r="CS1278" s="13">
        <f t="shared" si="995"/>
        <v>26</v>
      </c>
      <c r="CT1278" s="14">
        <f t="shared" si="996"/>
        <v>3</v>
      </c>
      <c r="CU1278" s="14">
        <f t="shared" si="997"/>
        <v>1102026</v>
      </c>
      <c r="CV1278" s="14" t="str">
        <f>INDEX($O$6:$O$36,CR1278)&amp;"-"&amp;INDEX(属性投放!$AB$7:$AB$36,CX1278)&amp;"-魂火-"&amp;CZ1278</f>
        <v>雷震子-大叫唤+2-魂火-2</v>
      </c>
      <c r="CW1278" s="25" t="s">
        <v>162</v>
      </c>
      <c r="CX1278" s="14">
        <f>INDEX(属性投放!$AL$7:$AL$58,CS1278)</f>
        <v>12</v>
      </c>
      <c r="CY1278" s="14" t="s">
        <v>701</v>
      </c>
      <c r="CZ1278" s="14">
        <f>INDEX(属性投放!$AM$7:$AM$58,CS1278)</f>
        <v>2</v>
      </c>
      <c r="DA1278" s="14">
        <f t="shared" si="998"/>
        <v>26</v>
      </c>
      <c r="DB1278" s="14">
        <f>INDEX(属性投放!$AN$7:$AN$58,DA1278)</f>
        <v>85</v>
      </c>
      <c r="DC1278" s="14" t="s">
        <v>335</v>
      </c>
      <c r="DD1278" s="14">
        <f>INDEX(属性投放!$BJ$6:$BJ$85,(CT1278-2)*20+CX1278)</f>
        <v>250</v>
      </c>
      <c r="DE1278" s="14">
        <f>SUMIFS(DD$5:DD1278,$CR$5:$CR1278,"="&amp;$CR1278)</f>
        <v>2670</v>
      </c>
      <c r="DF1278" s="14" t="s">
        <v>218</v>
      </c>
      <c r="DG1278" s="14">
        <f>INDEX(属性投放!$BK$6:$BK$85,(CT1278-2)*20+CX1278)</f>
        <v>125</v>
      </c>
      <c r="DH1278" s="14">
        <f>SUMIFS(DG$5:DG1278,$CR$5:$CR1278,"="&amp;$CR1278)</f>
        <v>1337</v>
      </c>
      <c r="DI1278" s="14" t="s">
        <v>25</v>
      </c>
      <c r="DJ1278" s="14">
        <f>INDEX(属性投放!$BL$6:$BL$85,(CT1278-2)*20+CX1278)</f>
        <v>2500</v>
      </c>
      <c r="DK1278" s="14">
        <f>SUMIFS(DJ$5:DJ1278,$CR$5:$CR1278,"="&amp;$CR1278)</f>
        <v>26700</v>
      </c>
    </row>
    <row r="1279" spans="95:115" ht="16.5" x14ac:dyDescent="0.2">
      <c r="CQ1279" s="13">
        <v>1275</v>
      </c>
      <c r="CR1279" s="13">
        <f t="shared" si="999"/>
        <v>25</v>
      </c>
      <c r="CS1279" s="13">
        <f t="shared" si="995"/>
        <v>27</v>
      </c>
      <c r="CT1279" s="14">
        <f t="shared" si="996"/>
        <v>3</v>
      </c>
      <c r="CU1279" s="14">
        <f t="shared" si="997"/>
        <v>1102026</v>
      </c>
      <c r="CV1279" s="14" t="str">
        <f>INDEX($O$6:$O$36,CR1279)&amp;"-"&amp;INDEX(属性投放!$AB$7:$AB$36,CX1279)&amp;"-魂火-"&amp;CZ1279</f>
        <v>雷震子-大叫唤+2-魂火-3</v>
      </c>
      <c r="CW1279" s="25" t="s">
        <v>162</v>
      </c>
      <c r="CX1279" s="14">
        <f>INDEX(属性投放!$AL$7:$AL$58,CS1279)</f>
        <v>12</v>
      </c>
      <c r="CY1279" s="14" t="s">
        <v>701</v>
      </c>
      <c r="CZ1279" s="14">
        <f>INDEX(属性投放!$AM$7:$AM$58,CS1279)</f>
        <v>3</v>
      </c>
      <c r="DA1279" s="14">
        <f t="shared" si="998"/>
        <v>27</v>
      </c>
      <c r="DB1279" s="14">
        <f>INDEX(属性投放!$AN$7:$AN$58,DA1279)</f>
        <v>87</v>
      </c>
      <c r="DC1279" s="14" t="s">
        <v>335</v>
      </c>
      <c r="DD1279" s="14">
        <f>INDEX(属性投放!$BJ$6:$BJ$85,(CT1279-2)*20+CX1279)</f>
        <v>250</v>
      </c>
      <c r="DE1279" s="14">
        <f>SUMIFS(DD$5:DD1279,$CR$5:$CR1279,"="&amp;$CR1279)</f>
        <v>2920</v>
      </c>
      <c r="DF1279" s="14" t="s">
        <v>218</v>
      </c>
      <c r="DG1279" s="14">
        <f>INDEX(属性投放!$BK$6:$BK$85,(CT1279-2)*20+CX1279)</f>
        <v>125</v>
      </c>
      <c r="DH1279" s="14">
        <f>SUMIFS(DG$5:DG1279,$CR$5:$CR1279,"="&amp;$CR1279)</f>
        <v>1462</v>
      </c>
      <c r="DI1279" s="14" t="s">
        <v>25</v>
      </c>
      <c r="DJ1279" s="14">
        <f>INDEX(属性投放!$BL$6:$BL$85,(CT1279-2)*20+CX1279)</f>
        <v>2500</v>
      </c>
      <c r="DK1279" s="14">
        <f>SUMIFS(DJ$5:DJ1279,$CR$5:$CR1279,"="&amp;$CR1279)</f>
        <v>29200</v>
      </c>
    </row>
    <row r="1280" spans="95:115" ht="16.5" x14ac:dyDescent="0.2">
      <c r="CQ1280" s="13">
        <v>1276</v>
      </c>
      <c r="CR1280" s="13">
        <f t="shared" si="999"/>
        <v>25</v>
      </c>
      <c r="CS1280" s="13">
        <f t="shared" ref="CS1280:CS1343" si="1000">CQ1280-(CR1280-1)*52</f>
        <v>28</v>
      </c>
      <c r="CT1280" s="14">
        <f t="shared" ref="CT1280:CT1343" si="1001">INDEX($Q$6:$Q$36,CR1280)</f>
        <v>3</v>
      </c>
      <c r="CU1280" s="14">
        <f t="shared" ref="CU1280:CU1343" si="1002">INDEX($N$6:$N$36,CR1280)</f>
        <v>1102026</v>
      </c>
      <c r="CV1280" s="14" t="str">
        <f>INDEX($O$6:$O$36,CR1280)&amp;"-"&amp;INDEX(属性投放!$AB$7:$AB$36,CX1280)&amp;"-魂火-"&amp;CZ1280</f>
        <v>雷震子-焦热-魂火-1</v>
      </c>
      <c r="CW1280" s="25" t="s">
        <v>162</v>
      </c>
      <c r="CX1280" s="14">
        <f>INDEX(属性投放!$AL$7:$AL$58,CS1280)</f>
        <v>13</v>
      </c>
      <c r="CY1280" s="14" t="s">
        <v>701</v>
      </c>
      <c r="CZ1280" s="14">
        <f>INDEX(属性投放!$AM$7:$AM$58,CS1280)</f>
        <v>1</v>
      </c>
      <c r="DA1280" s="14">
        <f t="shared" ref="DA1280:DA1343" si="1003">CS1280</f>
        <v>28</v>
      </c>
      <c r="DB1280" s="14">
        <f>INDEX(属性投放!$AN$7:$AN$58,DA1280)</f>
        <v>90</v>
      </c>
      <c r="DC1280" s="14" t="s">
        <v>335</v>
      </c>
      <c r="DD1280" s="14">
        <f>INDEX(属性投放!$BJ$6:$BJ$85,(CT1280-2)*20+CX1280)</f>
        <v>300</v>
      </c>
      <c r="DE1280" s="14">
        <f>SUMIFS(DD$5:DD1280,$CR$5:$CR1280,"="&amp;$CR1280)</f>
        <v>3220</v>
      </c>
      <c r="DF1280" s="14" t="s">
        <v>218</v>
      </c>
      <c r="DG1280" s="14">
        <f>INDEX(属性投放!$BK$6:$BK$85,(CT1280-2)*20+CX1280)</f>
        <v>150</v>
      </c>
      <c r="DH1280" s="14">
        <f>SUMIFS(DG$5:DG1280,$CR$5:$CR1280,"="&amp;$CR1280)</f>
        <v>1612</v>
      </c>
      <c r="DI1280" s="14" t="s">
        <v>25</v>
      </c>
      <c r="DJ1280" s="14">
        <f>INDEX(属性投放!$BL$6:$BL$85,(CT1280-2)*20+CX1280)</f>
        <v>3000</v>
      </c>
      <c r="DK1280" s="14">
        <f>SUMIFS(DJ$5:DJ1280,$CR$5:$CR1280,"="&amp;$CR1280)</f>
        <v>32200</v>
      </c>
    </row>
    <row r="1281" spans="95:115" ht="16.5" x14ac:dyDescent="0.2">
      <c r="CQ1281" s="13">
        <v>1277</v>
      </c>
      <c r="CR1281" s="13">
        <f t="shared" si="999"/>
        <v>25</v>
      </c>
      <c r="CS1281" s="13">
        <f t="shared" si="1000"/>
        <v>29</v>
      </c>
      <c r="CT1281" s="14">
        <f t="shared" si="1001"/>
        <v>3</v>
      </c>
      <c r="CU1281" s="14">
        <f t="shared" si="1002"/>
        <v>1102026</v>
      </c>
      <c r="CV1281" s="14" t="str">
        <f>INDEX($O$6:$O$36,CR1281)&amp;"-"&amp;INDEX(属性投放!$AB$7:$AB$36,CX1281)&amp;"-魂火-"&amp;CZ1281</f>
        <v>雷震子-焦热-魂火-2</v>
      </c>
      <c r="CW1281" s="25" t="s">
        <v>162</v>
      </c>
      <c r="CX1281" s="14">
        <f>INDEX(属性投放!$AL$7:$AL$58,CS1281)</f>
        <v>13</v>
      </c>
      <c r="CY1281" s="14" t="s">
        <v>701</v>
      </c>
      <c r="CZ1281" s="14">
        <f>INDEX(属性投放!$AM$7:$AM$58,CS1281)</f>
        <v>2</v>
      </c>
      <c r="DA1281" s="14">
        <f t="shared" si="1003"/>
        <v>29</v>
      </c>
      <c r="DB1281" s="14">
        <f>INDEX(属性投放!$AN$7:$AN$58,DA1281)</f>
        <v>92</v>
      </c>
      <c r="DC1281" s="14" t="s">
        <v>335</v>
      </c>
      <c r="DD1281" s="14">
        <f>INDEX(属性投放!$BJ$6:$BJ$85,(CT1281-2)*20+CX1281)</f>
        <v>300</v>
      </c>
      <c r="DE1281" s="14">
        <f>SUMIFS(DD$5:DD1281,$CR$5:$CR1281,"="&amp;$CR1281)</f>
        <v>3520</v>
      </c>
      <c r="DF1281" s="14" t="s">
        <v>218</v>
      </c>
      <c r="DG1281" s="14">
        <f>INDEX(属性投放!$BK$6:$BK$85,(CT1281-2)*20+CX1281)</f>
        <v>150</v>
      </c>
      <c r="DH1281" s="14">
        <f>SUMIFS(DG$5:DG1281,$CR$5:$CR1281,"="&amp;$CR1281)</f>
        <v>1762</v>
      </c>
      <c r="DI1281" s="14" t="s">
        <v>25</v>
      </c>
      <c r="DJ1281" s="14">
        <f>INDEX(属性投放!$BL$6:$BL$85,(CT1281-2)*20+CX1281)</f>
        <v>3000</v>
      </c>
      <c r="DK1281" s="14">
        <f>SUMIFS(DJ$5:DJ1281,$CR$5:$CR1281,"="&amp;$CR1281)</f>
        <v>35200</v>
      </c>
    </row>
    <row r="1282" spans="95:115" ht="16.5" x14ac:dyDescent="0.2">
      <c r="CQ1282" s="13">
        <v>1278</v>
      </c>
      <c r="CR1282" s="13">
        <f t="shared" si="999"/>
        <v>25</v>
      </c>
      <c r="CS1282" s="13">
        <f t="shared" si="1000"/>
        <v>30</v>
      </c>
      <c r="CT1282" s="14">
        <f t="shared" si="1001"/>
        <v>3</v>
      </c>
      <c r="CU1282" s="14">
        <f t="shared" si="1002"/>
        <v>1102026</v>
      </c>
      <c r="CV1282" s="14" t="str">
        <f>INDEX($O$6:$O$36,CR1282)&amp;"-"&amp;INDEX(属性投放!$AB$7:$AB$36,CX1282)&amp;"-魂火-"&amp;CZ1282</f>
        <v>雷震子-焦热-魂火-3</v>
      </c>
      <c r="CW1282" s="25" t="s">
        <v>162</v>
      </c>
      <c r="CX1282" s="14">
        <f>INDEX(属性投放!$AL$7:$AL$58,CS1282)</f>
        <v>13</v>
      </c>
      <c r="CY1282" s="14" t="s">
        <v>701</v>
      </c>
      <c r="CZ1282" s="14">
        <f>INDEX(属性投放!$AM$7:$AM$58,CS1282)</f>
        <v>3</v>
      </c>
      <c r="DA1282" s="14">
        <f t="shared" si="1003"/>
        <v>30</v>
      </c>
      <c r="DB1282" s="14">
        <f>INDEX(属性投放!$AN$7:$AN$58,DA1282)</f>
        <v>95</v>
      </c>
      <c r="DC1282" s="14" t="s">
        <v>335</v>
      </c>
      <c r="DD1282" s="14">
        <f>INDEX(属性投放!$BJ$6:$BJ$85,(CT1282-2)*20+CX1282)</f>
        <v>300</v>
      </c>
      <c r="DE1282" s="14">
        <f>SUMIFS(DD$5:DD1282,$CR$5:$CR1282,"="&amp;$CR1282)</f>
        <v>3820</v>
      </c>
      <c r="DF1282" s="14" t="s">
        <v>218</v>
      </c>
      <c r="DG1282" s="14">
        <f>INDEX(属性投放!$BK$6:$BK$85,(CT1282-2)*20+CX1282)</f>
        <v>150</v>
      </c>
      <c r="DH1282" s="14">
        <f>SUMIFS(DG$5:DG1282,$CR$5:$CR1282,"="&amp;$CR1282)</f>
        <v>1912</v>
      </c>
      <c r="DI1282" s="14" t="s">
        <v>25</v>
      </c>
      <c r="DJ1282" s="14">
        <f>INDEX(属性投放!$BL$6:$BL$85,(CT1282-2)*20+CX1282)</f>
        <v>3000</v>
      </c>
      <c r="DK1282" s="14">
        <f>SUMIFS(DJ$5:DJ1282,$CR$5:$CR1282,"="&amp;$CR1282)</f>
        <v>38200</v>
      </c>
    </row>
    <row r="1283" spans="95:115" ht="16.5" x14ac:dyDescent="0.2">
      <c r="CQ1283" s="13">
        <v>1279</v>
      </c>
      <c r="CR1283" s="13">
        <f t="shared" si="999"/>
        <v>25</v>
      </c>
      <c r="CS1283" s="13">
        <f t="shared" si="1000"/>
        <v>31</v>
      </c>
      <c r="CT1283" s="14">
        <f t="shared" si="1001"/>
        <v>3</v>
      </c>
      <c r="CU1283" s="14">
        <f t="shared" si="1002"/>
        <v>1102026</v>
      </c>
      <c r="CV1283" s="14" t="str">
        <f>INDEX($O$6:$O$36,CR1283)&amp;"-"&amp;INDEX(属性投放!$AB$7:$AB$36,CX1283)&amp;"-魂火-"&amp;CZ1283</f>
        <v>雷震子-焦热+1-魂火-1</v>
      </c>
      <c r="CW1283" s="25" t="s">
        <v>162</v>
      </c>
      <c r="CX1283" s="14">
        <f>INDEX(属性投放!$AL$7:$AL$58,CS1283)</f>
        <v>14</v>
      </c>
      <c r="CY1283" s="14" t="s">
        <v>701</v>
      </c>
      <c r="CZ1283" s="14">
        <f>INDEX(属性投放!$AM$7:$AM$58,CS1283)</f>
        <v>1</v>
      </c>
      <c r="DA1283" s="14">
        <f t="shared" si="1003"/>
        <v>31</v>
      </c>
      <c r="DB1283" s="14">
        <f>INDEX(属性投放!$AN$7:$AN$58,DA1283)</f>
        <v>97</v>
      </c>
      <c r="DC1283" s="14" t="s">
        <v>335</v>
      </c>
      <c r="DD1283" s="14">
        <f>INDEX(属性投放!$BJ$6:$BJ$85,(CT1283-2)*20+CX1283)</f>
        <v>350</v>
      </c>
      <c r="DE1283" s="14">
        <f>SUMIFS(DD$5:DD1283,$CR$5:$CR1283,"="&amp;$CR1283)</f>
        <v>4170</v>
      </c>
      <c r="DF1283" s="14" t="s">
        <v>218</v>
      </c>
      <c r="DG1283" s="14">
        <f>INDEX(属性投放!$BK$6:$BK$85,(CT1283-2)*20+CX1283)</f>
        <v>175</v>
      </c>
      <c r="DH1283" s="14">
        <f>SUMIFS(DG$5:DG1283,$CR$5:$CR1283,"="&amp;$CR1283)</f>
        <v>2087</v>
      </c>
      <c r="DI1283" s="14" t="s">
        <v>25</v>
      </c>
      <c r="DJ1283" s="14">
        <f>INDEX(属性投放!$BL$6:$BL$85,(CT1283-2)*20+CX1283)</f>
        <v>3500</v>
      </c>
      <c r="DK1283" s="14">
        <f>SUMIFS(DJ$5:DJ1283,$CR$5:$CR1283,"="&amp;$CR1283)</f>
        <v>41700</v>
      </c>
    </row>
    <row r="1284" spans="95:115" ht="16.5" x14ac:dyDescent="0.2">
      <c r="CQ1284" s="13">
        <v>1280</v>
      </c>
      <c r="CR1284" s="13">
        <f t="shared" si="999"/>
        <v>25</v>
      </c>
      <c r="CS1284" s="13">
        <f t="shared" si="1000"/>
        <v>32</v>
      </c>
      <c r="CT1284" s="14">
        <f t="shared" si="1001"/>
        <v>3</v>
      </c>
      <c r="CU1284" s="14">
        <f t="shared" si="1002"/>
        <v>1102026</v>
      </c>
      <c r="CV1284" s="14" t="str">
        <f>INDEX($O$6:$O$36,CR1284)&amp;"-"&amp;INDEX(属性投放!$AB$7:$AB$36,CX1284)&amp;"-魂火-"&amp;CZ1284</f>
        <v>雷震子-焦热+1-魂火-2</v>
      </c>
      <c r="CW1284" s="25" t="s">
        <v>162</v>
      </c>
      <c r="CX1284" s="14">
        <f>INDEX(属性投放!$AL$7:$AL$58,CS1284)</f>
        <v>14</v>
      </c>
      <c r="CY1284" s="14" t="s">
        <v>701</v>
      </c>
      <c r="CZ1284" s="14">
        <f>INDEX(属性投放!$AM$7:$AM$58,CS1284)</f>
        <v>2</v>
      </c>
      <c r="DA1284" s="14">
        <f t="shared" si="1003"/>
        <v>32</v>
      </c>
      <c r="DB1284" s="14">
        <f>INDEX(属性投放!$AN$7:$AN$58,DA1284)</f>
        <v>100</v>
      </c>
      <c r="DC1284" s="14" t="s">
        <v>335</v>
      </c>
      <c r="DD1284" s="14">
        <f>INDEX(属性投放!$BJ$6:$BJ$85,(CT1284-2)*20+CX1284)</f>
        <v>350</v>
      </c>
      <c r="DE1284" s="14">
        <f>SUMIFS(DD$5:DD1284,$CR$5:$CR1284,"="&amp;$CR1284)</f>
        <v>4520</v>
      </c>
      <c r="DF1284" s="14" t="s">
        <v>218</v>
      </c>
      <c r="DG1284" s="14">
        <f>INDEX(属性投放!$BK$6:$BK$85,(CT1284-2)*20+CX1284)</f>
        <v>175</v>
      </c>
      <c r="DH1284" s="14">
        <f>SUMIFS(DG$5:DG1284,$CR$5:$CR1284,"="&amp;$CR1284)</f>
        <v>2262</v>
      </c>
      <c r="DI1284" s="14" t="s">
        <v>25</v>
      </c>
      <c r="DJ1284" s="14">
        <f>INDEX(属性投放!$BL$6:$BL$85,(CT1284-2)*20+CX1284)</f>
        <v>3500</v>
      </c>
      <c r="DK1284" s="14">
        <f>SUMIFS(DJ$5:DJ1284,$CR$5:$CR1284,"="&amp;$CR1284)</f>
        <v>45200</v>
      </c>
    </row>
    <row r="1285" spans="95:115" ht="16.5" x14ac:dyDescent="0.2">
      <c r="CQ1285" s="13">
        <v>1281</v>
      </c>
      <c r="CR1285" s="13">
        <f t="shared" si="999"/>
        <v>25</v>
      </c>
      <c r="CS1285" s="13">
        <f t="shared" si="1000"/>
        <v>33</v>
      </c>
      <c r="CT1285" s="14">
        <f t="shared" si="1001"/>
        <v>3</v>
      </c>
      <c r="CU1285" s="14">
        <f t="shared" si="1002"/>
        <v>1102026</v>
      </c>
      <c r="CV1285" s="14" t="str">
        <f>INDEX($O$6:$O$36,CR1285)&amp;"-"&amp;INDEX(属性投放!$AB$7:$AB$36,CX1285)&amp;"-魂火-"&amp;CZ1285</f>
        <v>雷震子-焦热+1-魂火-3</v>
      </c>
      <c r="CW1285" s="25" t="s">
        <v>162</v>
      </c>
      <c r="CX1285" s="14">
        <f>INDEX(属性投放!$AL$7:$AL$58,CS1285)</f>
        <v>14</v>
      </c>
      <c r="CY1285" s="14" t="s">
        <v>701</v>
      </c>
      <c r="CZ1285" s="14">
        <f>INDEX(属性投放!$AM$7:$AM$58,CS1285)</f>
        <v>3</v>
      </c>
      <c r="DA1285" s="14">
        <f t="shared" si="1003"/>
        <v>33</v>
      </c>
      <c r="DB1285" s="14">
        <f>INDEX(属性投放!$AN$7:$AN$58,DA1285)</f>
        <v>102</v>
      </c>
      <c r="DC1285" s="14" t="s">
        <v>335</v>
      </c>
      <c r="DD1285" s="14">
        <f>INDEX(属性投放!$BJ$6:$BJ$85,(CT1285-2)*20+CX1285)</f>
        <v>350</v>
      </c>
      <c r="DE1285" s="14">
        <f>SUMIFS(DD$5:DD1285,$CR$5:$CR1285,"="&amp;$CR1285)</f>
        <v>4870</v>
      </c>
      <c r="DF1285" s="14" t="s">
        <v>218</v>
      </c>
      <c r="DG1285" s="14">
        <f>INDEX(属性投放!$BK$6:$BK$85,(CT1285-2)*20+CX1285)</f>
        <v>175</v>
      </c>
      <c r="DH1285" s="14">
        <f>SUMIFS(DG$5:DG1285,$CR$5:$CR1285,"="&amp;$CR1285)</f>
        <v>2437</v>
      </c>
      <c r="DI1285" s="14" t="s">
        <v>25</v>
      </c>
      <c r="DJ1285" s="14">
        <f>INDEX(属性投放!$BL$6:$BL$85,(CT1285-2)*20+CX1285)</f>
        <v>3500</v>
      </c>
      <c r="DK1285" s="14">
        <f>SUMIFS(DJ$5:DJ1285,$CR$5:$CR1285,"="&amp;$CR1285)</f>
        <v>48700</v>
      </c>
    </row>
    <row r="1286" spans="95:115" ht="16.5" x14ac:dyDescent="0.2">
      <c r="CQ1286" s="13">
        <v>1282</v>
      </c>
      <c r="CR1286" s="13">
        <f t="shared" ref="CR1286:CR1349" si="1004">MATCH(CQ1286-1,$U$5:$U$36,1)</f>
        <v>25</v>
      </c>
      <c r="CS1286" s="13">
        <f t="shared" si="1000"/>
        <v>34</v>
      </c>
      <c r="CT1286" s="14">
        <f t="shared" si="1001"/>
        <v>3</v>
      </c>
      <c r="CU1286" s="14">
        <f t="shared" si="1002"/>
        <v>1102026</v>
      </c>
      <c r="CV1286" s="14" t="str">
        <f>INDEX($O$6:$O$36,CR1286)&amp;"-"&amp;INDEX(属性投放!$AB$7:$AB$36,CX1286)&amp;"-魂火-"&amp;CZ1286</f>
        <v>雷震子-焦热+2-魂火-1</v>
      </c>
      <c r="CW1286" s="25" t="s">
        <v>162</v>
      </c>
      <c r="CX1286" s="14">
        <f>INDEX(属性投放!$AL$7:$AL$58,CS1286)</f>
        <v>15</v>
      </c>
      <c r="CY1286" s="14" t="s">
        <v>701</v>
      </c>
      <c r="CZ1286" s="14">
        <f>INDEX(属性投放!$AM$7:$AM$58,CS1286)</f>
        <v>1</v>
      </c>
      <c r="DA1286" s="14">
        <f t="shared" si="1003"/>
        <v>34</v>
      </c>
      <c r="DB1286" s="14">
        <f>INDEX(属性投放!$AN$7:$AN$58,DA1286)</f>
        <v>105</v>
      </c>
      <c r="DC1286" s="14" t="s">
        <v>335</v>
      </c>
      <c r="DD1286" s="14">
        <f>INDEX(属性投放!$BJ$6:$BJ$85,(CT1286-2)*20+CX1286)</f>
        <v>480</v>
      </c>
      <c r="DE1286" s="14">
        <f>SUMIFS(DD$5:DD1286,$CR$5:$CR1286,"="&amp;$CR1286)</f>
        <v>5350</v>
      </c>
      <c r="DF1286" s="14" t="s">
        <v>218</v>
      </c>
      <c r="DG1286" s="14">
        <f>INDEX(属性投放!$BK$6:$BK$85,(CT1286-2)*20+CX1286)</f>
        <v>240</v>
      </c>
      <c r="DH1286" s="14">
        <f>SUMIFS(DG$5:DG1286,$CR$5:$CR1286,"="&amp;$CR1286)</f>
        <v>2677</v>
      </c>
      <c r="DI1286" s="14" t="s">
        <v>25</v>
      </c>
      <c r="DJ1286" s="14">
        <f>INDEX(属性投放!$BL$6:$BL$85,(CT1286-2)*20+CX1286)</f>
        <v>4800</v>
      </c>
      <c r="DK1286" s="14">
        <f>SUMIFS(DJ$5:DJ1286,$CR$5:$CR1286,"="&amp;$CR1286)</f>
        <v>53500</v>
      </c>
    </row>
    <row r="1287" spans="95:115" ht="16.5" x14ac:dyDescent="0.2">
      <c r="CQ1287" s="13">
        <v>1283</v>
      </c>
      <c r="CR1287" s="13">
        <f t="shared" si="1004"/>
        <v>25</v>
      </c>
      <c r="CS1287" s="13">
        <f t="shared" si="1000"/>
        <v>35</v>
      </c>
      <c r="CT1287" s="14">
        <f t="shared" si="1001"/>
        <v>3</v>
      </c>
      <c r="CU1287" s="14">
        <f t="shared" si="1002"/>
        <v>1102026</v>
      </c>
      <c r="CV1287" s="14" t="str">
        <f>INDEX($O$6:$O$36,CR1287)&amp;"-"&amp;INDEX(属性投放!$AB$7:$AB$36,CX1287)&amp;"-魂火-"&amp;CZ1287</f>
        <v>雷震子-焦热+2-魂火-2</v>
      </c>
      <c r="CW1287" s="25" t="s">
        <v>162</v>
      </c>
      <c r="CX1287" s="14">
        <f>INDEX(属性投放!$AL$7:$AL$58,CS1287)</f>
        <v>15</v>
      </c>
      <c r="CY1287" s="14" t="s">
        <v>701</v>
      </c>
      <c r="CZ1287" s="14">
        <f>INDEX(属性投放!$AM$7:$AM$58,CS1287)</f>
        <v>2</v>
      </c>
      <c r="DA1287" s="14">
        <f t="shared" si="1003"/>
        <v>35</v>
      </c>
      <c r="DB1287" s="14">
        <f>INDEX(属性投放!$AN$7:$AN$58,DA1287)</f>
        <v>107</v>
      </c>
      <c r="DC1287" s="14" t="s">
        <v>335</v>
      </c>
      <c r="DD1287" s="14">
        <f>INDEX(属性投放!$BJ$6:$BJ$85,(CT1287-2)*20+CX1287)</f>
        <v>480</v>
      </c>
      <c r="DE1287" s="14">
        <f>SUMIFS(DD$5:DD1287,$CR$5:$CR1287,"="&amp;$CR1287)</f>
        <v>5830</v>
      </c>
      <c r="DF1287" s="14" t="s">
        <v>218</v>
      </c>
      <c r="DG1287" s="14">
        <f>INDEX(属性投放!$BK$6:$BK$85,(CT1287-2)*20+CX1287)</f>
        <v>240</v>
      </c>
      <c r="DH1287" s="14">
        <f>SUMIFS(DG$5:DG1287,$CR$5:$CR1287,"="&amp;$CR1287)</f>
        <v>2917</v>
      </c>
      <c r="DI1287" s="14" t="s">
        <v>25</v>
      </c>
      <c r="DJ1287" s="14">
        <f>INDEX(属性投放!$BL$6:$BL$85,(CT1287-2)*20+CX1287)</f>
        <v>4800</v>
      </c>
      <c r="DK1287" s="14">
        <f>SUMIFS(DJ$5:DJ1287,$CR$5:$CR1287,"="&amp;$CR1287)</f>
        <v>58300</v>
      </c>
    </row>
    <row r="1288" spans="95:115" ht="16.5" x14ac:dyDescent="0.2">
      <c r="CQ1288" s="13">
        <v>1284</v>
      </c>
      <c r="CR1288" s="13">
        <f t="shared" si="1004"/>
        <v>25</v>
      </c>
      <c r="CS1288" s="13">
        <f t="shared" si="1000"/>
        <v>36</v>
      </c>
      <c r="CT1288" s="14">
        <f t="shared" si="1001"/>
        <v>3</v>
      </c>
      <c r="CU1288" s="14">
        <f t="shared" si="1002"/>
        <v>1102026</v>
      </c>
      <c r="CV1288" s="14" t="str">
        <f>INDEX($O$6:$O$36,CR1288)&amp;"-"&amp;INDEX(属性投放!$AB$7:$AB$36,CX1288)&amp;"-魂火-"&amp;CZ1288</f>
        <v>雷震子-焦热+2-魂火-3</v>
      </c>
      <c r="CW1288" s="25" t="s">
        <v>162</v>
      </c>
      <c r="CX1288" s="14">
        <f>INDEX(属性投放!$AL$7:$AL$58,CS1288)</f>
        <v>15</v>
      </c>
      <c r="CY1288" s="14" t="s">
        <v>701</v>
      </c>
      <c r="CZ1288" s="14">
        <f>INDEX(属性投放!$AM$7:$AM$58,CS1288)</f>
        <v>3</v>
      </c>
      <c r="DA1288" s="14">
        <f t="shared" si="1003"/>
        <v>36</v>
      </c>
      <c r="DB1288" s="14">
        <f>INDEX(属性投放!$AN$7:$AN$58,DA1288)</f>
        <v>110</v>
      </c>
      <c r="DC1288" s="14" t="s">
        <v>335</v>
      </c>
      <c r="DD1288" s="14">
        <f>INDEX(属性投放!$BJ$6:$BJ$85,(CT1288-2)*20+CX1288)</f>
        <v>480</v>
      </c>
      <c r="DE1288" s="14">
        <f>SUMIFS(DD$5:DD1288,$CR$5:$CR1288,"="&amp;$CR1288)</f>
        <v>6310</v>
      </c>
      <c r="DF1288" s="14" t="s">
        <v>218</v>
      </c>
      <c r="DG1288" s="14">
        <f>INDEX(属性投放!$BK$6:$BK$85,(CT1288-2)*20+CX1288)</f>
        <v>240</v>
      </c>
      <c r="DH1288" s="14">
        <f>SUMIFS(DG$5:DG1288,$CR$5:$CR1288,"="&amp;$CR1288)</f>
        <v>3157</v>
      </c>
      <c r="DI1288" s="14" t="s">
        <v>25</v>
      </c>
      <c r="DJ1288" s="14">
        <f>INDEX(属性投放!$BL$6:$BL$85,(CT1288-2)*20+CX1288)</f>
        <v>4800</v>
      </c>
      <c r="DK1288" s="14">
        <f>SUMIFS(DJ$5:DJ1288,$CR$5:$CR1288,"="&amp;$CR1288)</f>
        <v>63100</v>
      </c>
    </row>
    <row r="1289" spans="95:115" ht="16.5" x14ac:dyDescent="0.2">
      <c r="CQ1289" s="13">
        <v>1285</v>
      </c>
      <c r="CR1289" s="13">
        <f t="shared" si="1004"/>
        <v>25</v>
      </c>
      <c r="CS1289" s="13">
        <f t="shared" si="1000"/>
        <v>37</v>
      </c>
      <c r="CT1289" s="14">
        <f t="shared" si="1001"/>
        <v>3</v>
      </c>
      <c r="CU1289" s="14">
        <f t="shared" si="1002"/>
        <v>1102026</v>
      </c>
      <c r="CV1289" s="14" t="str">
        <f>INDEX($O$6:$O$36,CR1289)&amp;"-"&amp;INDEX(属性投放!$AB$7:$AB$36,CX1289)&amp;"-魂火-"&amp;CZ1289</f>
        <v>雷震子-大焦热-魂火-1</v>
      </c>
      <c r="CW1289" s="25" t="s">
        <v>162</v>
      </c>
      <c r="CX1289" s="14">
        <f>INDEX(属性投放!$AL$7:$AL$58,CS1289)</f>
        <v>16</v>
      </c>
      <c r="CY1289" s="14" t="s">
        <v>701</v>
      </c>
      <c r="CZ1289" s="14">
        <f>INDEX(属性投放!$AM$7:$AM$58,CS1289)</f>
        <v>1</v>
      </c>
      <c r="DA1289" s="14">
        <f t="shared" si="1003"/>
        <v>37</v>
      </c>
      <c r="DB1289" s="14">
        <f>INDEX(属性投放!$AN$7:$AN$58,DA1289)</f>
        <v>112</v>
      </c>
      <c r="DC1289" s="14" t="s">
        <v>335</v>
      </c>
      <c r="DD1289" s="14">
        <f>INDEX(属性投放!$BJ$6:$BJ$85,(CT1289-2)*20+CX1289)</f>
        <v>600</v>
      </c>
      <c r="DE1289" s="14">
        <f>SUMIFS(DD$5:DD1289,$CR$5:$CR1289,"="&amp;$CR1289)</f>
        <v>6910</v>
      </c>
      <c r="DF1289" s="14" t="s">
        <v>218</v>
      </c>
      <c r="DG1289" s="14">
        <f>INDEX(属性投放!$BK$6:$BK$85,(CT1289-2)*20+CX1289)</f>
        <v>300</v>
      </c>
      <c r="DH1289" s="14">
        <f>SUMIFS(DG$5:DG1289,$CR$5:$CR1289,"="&amp;$CR1289)</f>
        <v>3457</v>
      </c>
      <c r="DI1289" s="14" t="s">
        <v>25</v>
      </c>
      <c r="DJ1289" s="14">
        <f>INDEX(属性投放!$BL$6:$BL$85,(CT1289-2)*20+CX1289)</f>
        <v>6000</v>
      </c>
      <c r="DK1289" s="14">
        <f>SUMIFS(DJ$5:DJ1289,$CR$5:$CR1289,"="&amp;$CR1289)</f>
        <v>69100</v>
      </c>
    </row>
    <row r="1290" spans="95:115" ht="16.5" x14ac:dyDescent="0.2">
      <c r="CQ1290" s="13">
        <v>1286</v>
      </c>
      <c r="CR1290" s="13">
        <f t="shared" si="1004"/>
        <v>25</v>
      </c>
      <c r="CS1290" s="13">
        <f t="shared" si="1000"/>
        <v>38</v>
      </c>
      <c r="CT1290" s="14">
        <f t="shared" si="1001"/>
        <v>3</v>
      </c>
      <c r="CU1290" s="14">
        <f t="shared" si="1002"/>
        <v>1102026</v>
      </c>
      <c r="CV1290" s="14" t="str">
        <f>INDEX($O$6:$O$36,CR1290)&amp;"-"&amp;INDEX(属性投放!$AB$7:$AB$36,CX1290)&amp;"-魂火-"&amp;CZ1290</f>
        <v>雷震子-大焦热-魂火-2</v>
      </c>
      <c r="CW1290" s="25" t="s">
        <v>162</v>
      </c>
      <c r="CX1290" s="14">
        <f>INDEX(属性投放!$AL$7:$AL$58,CS1290)</f>
        <v>16</v>
      </c>
      <c r="CY1290" s="14" t="s">
        <v>701</v>
      </c>
      <c r="CZ1290" s="14">
        <f>INDEX(属性投放!$AM$7:$AM$58,CS1290)</f>
        <v>2</v>
      </c>
      <c r="DA1290" s="14">
        <f t="shared" si="1003"/>
        <v>38</v>
      </c>
      <c r="DB1290" s="14">
        <f>INDEX(属性投放!$AN$7:$AN$58,DA1290)</f>
        <v>115</v>
      </c>
      <c r="DC1290" s="14" t="s">
        <v>335</v>
      </c>
      <c r="DD1290" s="14">
        <f>INDEX(属性投放!$BJ$6:$BJ$85,(CT1290-2)*20+CX1290)</f>
        <v>600</v>
      </c>
      <c r="DE1290" s="14">
        <f>SUMIFS(DD$5:DD1290,$CR$5:$CR1290,"="&amp;$CR1290)</f>
        <v>7510</v>
      </c>
      <c r="DF1290" s="14" t="s">
        <v>218</v>
      </c>
      <c r="DG1290" s="14">
        <f>INDEX(属性投放!$BK$6:$BK$85,(CT1290-2)*20+CX1290)</f>
        <v>300</v>
      </c>
      <c r="DH1290" s="14">
        <f>SUMIFS(DG$5:DG1290,$CR$5:$CR1290,"="&amp;$CR1290)</f>
        <v>3757</v>
      </c>
      <c r="DI1290" s="14" t="s">
        <v>25</v>
      </c>
      <c r="DJ1290" s="14">
        <f>INDEX(属性投放!$BL$6:$BL$85,(CT1290-2)*20+CX1290)</f>
        <v>6000</v>
      </c>
      <c r="DK1290" s="14">
        <f>SUMIFS(DJ$5:DJ1290,$CR$5:$CR1290,"="&amp;$CR1290)</f>
        <v>75100</v>
      </c>
    </row>
    <row r="1291" spans="95:115" ht="16.5" x14ac:dyDescent="0.2">
      <c r="CQ1291" s="13">
        <v>1287</v>
      </c>
      <c r="CR1291" s="13">
        <f t="shared" si="1004"/>
        <v>25</v>
      </c>
      <c r="CS1291" s="13">
        <f t="shared" si="1000"/>
        <v>39</v>
      </c>
      <c r="CT1291" s="14">
        <f t="shared" si="1001"/>
        <v>3</v>
      </c>
      <c r="CU1291" s="14">
        <f t="shared" si="1002"/>
        <v>1102026</v>
      </c>
      <c r="CV1291" s="14" t="str">
        <f>INDEX($O$6:$O$36,CR1291)&amp;"-"&amp;INDEX(属性投放!$AB$7:$AB$36,CX1291)&amp;"-魂火-"&amp;CZ1291</f>
        <v>雷震子-大焦热-魂火-3</v>
      </c>
      <c r="CW1291" s="25" t="s">
        <v>162</v>
      </c>
      <c r="CX1291" s="14">
        <f>INDEX(属性投放!$AL$7:$AL$58,CS1291)</f>
        <v>16</v>
      </c>
      <c r="CY1291" s="14" t="s">
        <v>701</v>
      </c>
      <c r="CZ1291" s="14">
        <f>INDEX(属性投放!$AM$7:$AM$58,CS1291)</f>
        <v>3</v>
      </c>
      <c r="DA1291" s="14">
        <f t="shared" si="1003"/>
        <v>39</v>
      </c>
      <c r="DB1291" s="14">
        <f>INDEX(属性投放!$AN$7:$AN$58,DA1291)</f>
        <v>117</v>
      </c>
      <c r="DC1291" s="14" t="s">
        <v>335</v>
      </c>
      <c r="DD1291" s="14">
        <f>INDEX(属性投放!$BJ$6:$BJ$85,(CT1291-2)*20+CX1291)</f>
        <v>600</v>
      </c>
      <c r="DE1291" s="14">
        <f>SUMIFS(DD$5:DD1291,$CR$5:$CR1291,"="&amp;$CR1291)</f>
        <v>8110</v>
      </c>
      <c r="DF1291" s="14" t="s">
        <v>218</v>
      </c>
      <c r="DG1291" s="14">
        <f>INDEX(属性投放!$BK$6:$BK$85,(CT1291-2)*20+CX1291)</f>
        <v>300</v>
      </c>
      <c r="DH1291" s="14">
        <f>SUMIFS(DG$5:DG1291,$CR$5:$CR1291,"="&amp;$CR1291)</f>
        <v>4057</v>
      </c>
      <c r="DI1291" s="14" t="s">
        <v>25</v>
      </c>
      <c r="DJ1291" s="14">
        <f>INDEX(属性投放!$BL$6:$BL$85,(CT1291-2)*20+CX1291)</f>
        <v>6000</v>
      </c>
      <c r="DK1291" s="14">
        <f>SUMIFS(DJ$5:DJ1291,$CR$5:$CR1291,"="&amp;$CR1291)</f>
        <v>81100</v>
      </c>
    </row>
    <row r="1292" spans="95:115" ht="16.5" x14ac:dyDescent="0.2">
      <c r="CQ1292" s="13">
        <v>1288</v>
      </c>
      <c r="CR1292" s="13">
        <f t="shared" si="1004"/>
        <v>25</v>
      </c>
      <c r="CS1292" s="13">
        <f t="shared" si="1000"/>
        <v>40</v>
      </c>
      <c r="CT1292" s="14">
        <f t="shared" si="1001"/>
        <v>3</v>
      </c>
      <c r="CU1292" s="14">
        <f t="shared" si="1002"/>
        <v>1102026</v>
      </c>
      <c r="CV1292" s="14" t="str">
        <f>INDEX($O$6:$O$36,CR1292)&amp;"-"&amp;INDEX(属性投放!$AB$7:$AB$36,CX1292)&amp;"-魂火-"&amp;CZ1292</f>
        <v>雷震子-大焦热+1-魂火-1</v>
      </c>
      <c r="CW1292" s="25" t="s">
        <v>162</v>
      </c>
      <c r="CX1292" s="14">
        <f>INDEX(属性投放!$AL$7:$AL$58,CS1292)</f>
        <v>17</v>
      </c>
      <c r="CY1292" s="14" t="s">
        <v>701</v>
      </c>
      <c r="CZ1292" s="14">
        <f>INDEX(属性投放!$AM$7:$AM$58,CS1292)</f>
        <v>1</v>
      </c>
      <c r="DA1292" s="14">
        <f t="shared" si="1003"/>
        <v>40</v>
      </c>
      <c r="DB1292" s="14">
        <f>INDEX(属性投放!$AN$7:$AN$58,DA1292)</f>
        <v>120</v>
      </c>
      <c r="DC1292" s="14" t="s">
        <v>335</v>
      </c>
      <c r="DD1292" s="14">
        <f>INDEX(属性投放!$BJ$6:$BJ$85,(CT1292-2)*20+CX1292)</f>
        <v>750</v>
      </c>
      <c r="DE1292" s="14">
        <f>SUMIFS(DD$5:DD1292,$CR$5:$CR1292,"="&amp;$CR1292)</f>
        <v>8860</v>
      </c>
      <c r="DF1292" s="14" t="s">
        <v>218</v>
      </c>
      <c r="DG1292" s="14">
        <f>INDEX(属性投放!$BK$6:$BK$85,(CT1292-2)*20+CX1292)</f>
        <v>375</v>
      </c>
      <c r="DH1292" s="14">
        <f>SUMIFS(DG$5:DG1292,$CR$5:$CR1292,"="&amp;$CR1292)</f>
        <v>4432</v>
      </c>
      <c r="DI1292" s="14" t="s">
        <v>25</v>
      </c>
      <c r="DJ1292" s="14">
        <f>INDEX(属性投放!$BL$6:$BL$85,(CT1292-2)*20+CX1292)</f>
        <v>7500</v>
      </c>
      <c r="DK1292" s="14">
        <f>SUMIFS(DJ$5:DJ1292,$CR$5:$CR1292,"="&amp;$CR1292)</f>
        <v>88600</v>
      </c>
    </row>
    <row r="1293" spans="95:115" ht="16.5" x14ac:dyDescent="0.2">
      <c r="CQ1293" s="13">
        <v>1289</v>
      </c>
      <c r="CR1293" s="13">
        <f t="shared" si="1004"/>
        <v>25</v>
      </c>
      <c r="CS1293" s="13">
        <f t="shared" si="1000"/>
        <v>41</v>
      </c>
      <c r="CT1293" s="14">
        <f t="shared" si="1001"/>
        <v>3</v>
      </c>
      <c r="CU1293" s="14">
        <f t="shared" si="1002"/>
        <v>1102026</v>
      </c>
      <c r="CV1293" s="14" t="str">
        <f>INDEX($O$6:$O$36,CR1293)&amp;"-"&amp;INDEX(属性投放!$AB$7:$AB$36,CX1293)&amp;"-魂火-"&amp;CZ1293</f>
        <v>雷震子-大焦热+1-魂火-2</v>
      </c>
      <c r="CW1293" s="25" t="s">
        <v>162</v>
      </c>
      <c r="CX1293" s="14">
        <f>INDEX(属性投放!$AL$7:$AL$58,CS1293)</f>
        <v>17</v>
      </c>
      <c r="CY1293" s="14" t="s">
        <v>701</v>
      </c>
      <c r="CZ1293" s="14">
        <f>INDEX(属性投放!$AM$7:$AM$58,CS1293)</f>
        <v>2</v>
      </c>
      <c r="DA1293" s="14">
        <f t="shared" si="1003"/>
        <v>41</v>
      </c>
      <c r="DB1293" s="14">
        <f>INDEX(属性投放!$AN$7:$AN$58,DA1293)</f>
        <v>122</v>
      </c>
      <c r="DC1293" s="14" t="s">
        <v>335</v>
      </c>
      <c r="DD1293" s="14">
        <f>INDEX(属性投放!$BJ$6:$BJ$85,(CT1293-2)*20+CX1293)</f>
        <v>750</v>
      </c>
      <c r="DE1293" s="14">
        <f>SUMIFS(DD$5:DD1293,$CR$5:$CR1293,"="&amp;$CR1293)</f>
        <v>9610</v>
      </c>
      <c r="DF1293" s="14" t="s">
        <v>218</v>
      </c>
      <c r="DG1293" s="14">
        <f>INDEX(属性投放!$BK$6:$BK$85,(CT1293-2)*20+CX1293)</f>
        <v>375</v>
      </c>
      <c r="DH1293" s="14">
        <f>SUMIFS(DG$5:DG1293,$CR$5:$CR1293,"="&amp;$CR1293)</f>
        <v>4807</v>
      </c>
      <c r="DI1293" s="14" t="s">
        <v>25</v>
      </c>
      <c r="DJ1293" s="14">
        <f>INDEX(属性投放!$BL$6:$BL$85,(CT1293-2)*20+CX1293)</f>
        <v>7500</v>
      </c>
      <c r="DK1293" s="14">
        <f>SUMIFS(DJ$5:DJ1293,$CR$5:$CR1293,"="&amp;$CR1293)</f>
        <v>96100</v>
      </c>
    </row>
    <row r="1294" spans="95:115" ht="16.5" x14ac:dyDescent="0.2">
      <c r="CQ1294" s="13">
        <v>1290</v>
      </c>
      <c r="CR1294" s="13">
        <f t="shared" si="1004"/>
        <v>25</v>
      </c>
      <c r="CS1294" s="13">
        <f t="shared" si="1000"/>
        <v>42</v>
      </c>
      <c r="CT1294" s="14">
        <f t="shared" si="1001"/>
        <v>3</v>
      </c>
      <c r="CU1294" s="14">
        <f t="shared" si="1002"/>
        <v>1102026</v>
      </c>
      <c r="CV1294" s="14" t="str">
        <f>INDEX($O$6:$O$36,CR1294)&amp;"-"&amp;INDEX(属性投放!$AB$7:$AB$36,CX1294)&amp;"-魂火-"&amp;CZ1294</f>
        <v>雷震子-大焦热+1-魂火-3</v>
      </c>
      <c r="CW1294" s="25" t="s">
        <v>162</v>
      </c>
      <c r="CX1294" s="14">
        <f>INDEX(属性投放!$AL$7:$AL$58,CS1294)</f>
        <v>17</v>
      </c>
      <c r="CY1294" s="14" t="s">
        <v>701</v>
      </c>
      <c r="CZ1294" s="14">
        <f>INDEX(属性投放!$AM$7:$AM$58,CS1294)</f>
        <v>3</v>
      </c>
      <c r="DA1294" s="14">
        <f t="shared" si="1003"/>
        <v>42</v>
      </c>
      <c r="DB1294" s="14">
        <f>INDEX(属性投放!$AN$7:$AN$58,DA1294)</f>
        <v>125</v>
      </c>
      <c r="DC1294" s="14" t="s">
        <v>335</v>
      </c>
      <c r="DD1294" s="14">
        <f>INDEX(属性投放!$BJ$6:$BJ$85,(CT1294-2)*20+CX1294)</f>
        <v>750</v>
      </c>
      <c r="DE1294" s="14">
        <f>SUMIFS(DD$5:DD1294,$CR$5:$CR1294,"="&amp;$CR1294)</f>
        <v>10360</v>
      </c>
      <c r="DF1294" s="14" t="s">
        <v>218</v>
      </c>
      <c r="DG1294" s="14">
        <f>INDEX(属性投放!$BK$6:$BK$85,(CT1294-2)*20+CX1294)</f>
        <v>375</v>
      </c>
      <c r="DH1294" s="14">
        <f>SUMIFS(DG$5:DG1294,$CR$5:$CR1294,"="&amp;$CR1294)</f>
        <v>5182</v>
      </c>
      <c r="DI1294" s="14" t="s">
        <v>25</v>
      </c>
      <c r="DJ1294" s="14">
        <f>INDEX(属性投放!$BL$6:$BL$85,(CT1294-2)*20+CX1294)</f>
        <v>7500</v>
      </c>
      <c r="DK1294" s="14">
        <f>SUMIFS(DJ$5:DJ1294,$CR$5:$CR1294,"="&amp;$CR1294)</f>
        <v>103600</v>
      </c>
    </row>
    <row r="1295" spans="95:115" ht="16.5" x14ac:dyDescent="0.2">
      <c r="CQ1295" s="13">
        <v>1291</v>
      </c>
      <c r="CR1295" s="13">
        <f t="shared" si="1004"/>
        <v>25</v>
      </c>
      <c r="CS1295" s="13">
        <f t="shared" si="1000"/>
        <v>43</v>
      </c>
      <c r="CT1295" s="14">
        <f t="shared" si="1001"/>
        <v>3</v>
      </c>
      <c r="CU1295" s="14">
        <f t="shared" si="1002"/>
        <v>1102026</v>
      </c>
      <c r="CV1295" s="14" t="str">
        <f>INDEX($O$6:$O$36,CR1295)&amp;"-"&amp;INDEX(属性投放!$AB$7:$AB$36,CX1295)&amp;"-魂火-"&amp;CZ1295</f>
        <v>雷震子-大焦热+2-魂火-1</v>
      </c>
      <c r="CW1295" s="25" t="s">
        <v>162</v>
      </c>
      <c r="CX1295" s="14">
        <f>INDEX(属性投放!$AL$7:$AL$58,CS1295)</f>
        <v>18</v>
      </c>
      <c r="CY1295" s="14" t="s">
        <v>701</v>
      </c>
      <c r="CZ1295" s="14">
        <f>INDEX(属性投放!$AM$7:$AM$58,CS1295)</f>
        <v>1</v>
      </c>
      <c r="DA1295" s="14">
        <f t="shared" si="1003"/>
        <v>43</v>
      </c>
      <c r="DB1295" s="14">
        <f>INDEX(属性投放!$AN$7:$AN$58,DA1295)</f>
        <v>127</v>
      </c>
      <c r="DC1295" s="14" t="s">
        <v>335</v>
      </c>
      <c r="DD1295" s="14">
        <f>INDEX(属性投放!$BJ$6:$BJ$85,(CT1295-2)*20+CX1295)</f>
        <v>900</v>
      </c>
      <c r="DE1295" s="14">
        <f>SUMIFS(DD$5:DD1295,$CR$5:$CR1295,"="&amp;$CR1295)</f>
        <v>11260</v>
      </c>
      <c r="DF1295" s="14" t="s">
        <v>218</v>
      </c>
      <c r="DG1295" s="14">
        <f>INDEX(属性投放!$BK$6:$BK$85,(CT1295-2)*20+CX1295)</f>
        <v>450</v>
      </c>
      <c r="DH1295" s="14">
        <f>SUMIFS(DG$5:DG1295,$CR$5:$CR1295,"="&amp;$CR1295)</f>
        <v>5632</v>
      </c>
      <c r="DI1295" s="14" t="s">
        <v>25</v>
      </c>
      <c r="DJ1295" s="14">
        <f>INDEX(属性投放!$BL$6:$BL$85,(CT1295-2)*20+CX1295)</f>
        <v>9000</v>
      </c>
      <c r="DK1295" s="14">
        <f>SUMIFS(DJ$5:DJ1295,$CR$5:$CR1295,"="&amp;$CR1295)</f>
        <v>112600</v>
      </c>
    </row>
    <row r="1296" spans="95:115" ht="16.5" x14ac:dyDescent="0.2">
      <c r="CQ1296" s="13">
        <v>1292</v>
      </c>
      <c r="CR1296" s="13">
        <f t="shared" si="1004"/>
        <v>25</v>
      </c>
      <c r="CS1296" s="13">
        <f t="shared" si="1000"/>
        <v>44</v>
      </c>
      <c r="CT1296" s="14">
        <f t="shared" si="1001"/>
        <v>3</v>
      </c>
      <c r="CU1296" s="14">
        <f t="shared" si="1002"/>
        <v>1102026</v>
      </c>
      <c r="CV1296" s="14" t="str">
        <f>INDEX($O$6:$O$36,CR1296)&amp;"-"&amp;INDEX(属性投放!$AB$7:$AB$36,CX1296)&amp;"-魂火-"&amp;CZ1296</f>
        <v>雷震子-大焦热+2-魂火-2</v>
      </c>
      <c r="CW1296" s="25" t="s">
        <v>162</v>
      </c>
      <c r="CX1296" s="14">
        <f>INDEX(属性投放!$AL$7:$AL$58,CS1296)</f>
        <v>18</v>
      </c>
      <c r="CY1296" s="14" t="s">
        <v>701</v>
      </c>
      <c r="CZ1296" s="14">
        <f>INDEX(属性投放!$AM$7:$AM$58,CS1296)</f>
        <v>2</v>
      </c>
      <c r="DA1296" s="14">
        <f t="shared" si="1003"/>
        <v>44</v>
      </c>
      <c r="DB1296" s="14">
        <f>INDEX(属性投放!$AN$7:$AN$58,DA1296)</f>
        <v>130</v>
      </c>
      <c r="DC1296" s="14" t="s">
        <v>335</v>
      </c>
      <c r="DD1296" s="14">
        <f>INDEX(属性投放!$BJ$6:$BJ$85,(CT1296-2)*20+CX1296)</f>
        <v>900</v>
      </c>
      <c r="DE1296" s="14">
        <f>SUMIFS(DD$5:DD1296,$CR$5:$CR1296,"="&amp;$CR1296)</f>
        <v>12160</v>
      </c>
      <c r="DF1296" s="14" t="s">
        <v>218</v>
      </c>
      <c r="DG1296" s="14">
        <f>INDEX(属性投放!$BK$6:$BK$85,(CT1296-2)*20+CX1296)</f>
        <v>450</v>
      </c>
      <c r="DH1296" s="14">
        <f>SUMIFS(DG$5:DG1296,$CR$5:$CR1296,"="&amp;$CR1296)</f>
        <v>6082</v>
      </c>
      <c r="DI1296" s="14" t="s">
        <v>25</v>
      </c>
      <c r="DJ1296" s="14">
        <f>INDEX(属性投放!$BL$6:$BL$85,(CT1296-2)*20+CX1296)</f>
        <v>9000</v>
      </c>
      <c r="DK1296" s="14">
        <f>SUMIFS(DJ$5:DJ1296,$CR$5:$CR1296,"="&amp;$CR1296)</f>
        <v>121600</v>
      </c>
    </row>
    <row r="1297" spans="95:115" ht="16.5" x14ac:dyDescent="0.2">
      <c r="CQ1297" s="13">
        <v>1293</v>
      </c>
      <c r="CR1297" s="13">
        <f t="shared" si="1004"/>
        <v>25</v>
      </c>
      <c r="CS1297" s="13">
        <f t="shared" si="1000"/>
        <v>45</v>
      </c>
      <c r="CT1297" s="14">
        <f t="shared" si="1001"/>
        <v>3</v>
      </c>
      <c r="CU1297" s="14">
        <f t="shared" si="1002"/>
        <v>1102026</v>
      </c>
      <c r="CV1297" s="14" t="str">
        <f>INDEX($O$6:$O$36,CR1297)&amp;"-"&amp;INDEX(属性投放!$AB$7:$AB$36,CX1297)&amp;"-魂火-"&amp;CZ1297</f>
        <v>雷震子-大焦热+2-魂火-3</v>
      </c>
      <c r="CW1297" s="25" t="s">
        <v>162</v>
      </c>
      <c r="CX1297" s="14">
        <f>INDEX(属性投放!$AL$7:$AL$58,CS1297)</f>
        <v>18</v>
      </c>
      <c r="CY1297" s="14" t="s">
        <v>701</v>
      </c>
      <c r="CZ1297" s="14">
        <f>INDEX(属性投放!$AM$7:$AM$58,CS1297)</f>
        <v>3</v>
      </c>
      <c r="DA1297" s="14">
        <f t="shared" si="1003"/>
        <v>45</v>
      </c>
      <c r="DB1297" s="14">
        <f>INDEX(属性投放!$AN$7:$AN$58,DA1297)</f>
        <v>132</v>
      </c>
      <c r="DC1297" s="14" t="s">
        <v>335</v>
      </c>
      <c r="DD1297" s="14">
        <f>INDEX(属性投放!$BJ$6:$BJ$85,(CT1297-2)*20+CX1297)</f>
        <v>900</v>
      </c>
      <c r="DE1297" s="14">
        <f>SUMIFS(DD$5:DD1297,$CR$5:$CR1297,"="&amp;$CR1297)</f>
        <v>13060</v>
      </c>
      <c r="DF1297" s="14" t="s">
        <v>218</v>
      </c>
      <c r="DG1297" s="14">
        <f>INDEX(属性投放!$BK$6:$BK$85,(CT1297-2)*20+CX1297)</f>
        <v>450</v>
      </c>
      <c r="DH1297" s="14">
        <f>SUMIFS(DG$5:DG1297,$CR$5:$CR1297,"="&amp;$CR1297)</f>
        <v>6532</v>
      </c>
      <c r="DI1297" s="14" t="s">
        <v>25</v>
      </c>
      <c r="DJ1297" s="14">
        <f>INDEX(属性投放!$BL$6:$BL$85,(CT1297-2)*20+CX1297)</f>
        <v>9000</v>
      </c>
      <c r="DK1297" s="14">
        <f>SUMIFS(DJ$5:DJ1297,$CR$5:$CR1297,"="&amp;$CR1297)</f>
        <v>130600</v>
      </c>
    </row>
    <row r="1298" spans="95:115" ht="16.5" x14ac:dyDescent="0.2">
      <c r="CQ1298" s="13">
        <v>1294</v>
      </c>
      <c r="CR1298" s="13">
        <f t="shared" si="1004"/>
        <v>25</v>
      </c>
      <c r="CS1298" s="13">
        <f t="shared" si="1000"/>
        <v>46</v>
      </c>
      <c r="CT1298" s="14">
        <f t="shared" si="1001"/>
        <v>3</v>
      </c>
      <c r="CU1298" s="14">
        <f t="shared" si="1002"/>
        <v>1102026</v>
      </c>
      <c r="CV1298" s="14" t="str">
        <f>INDEX($O$6:$O$36,CR1298)&amp;"-"&amp;INDEX(属性投放!$AB$7:$AB$36,CX1298)&amp;"-魂火-"&amp;CZ1298</f>
        <v>雷震子-无间-魂火-1</v>
      </c>
      <c r="CW1298" s="25" t="s">
        <v>162</v>
      </c>
      <c r="CX1298" s="14">
        <f>INDEX(属性投放!$AL$7:$AL$58,CS1298)</f>
        <v>19</v>
      </c>
      <c r="CY1298" s="14" t="s">
        <v>701</v>
      </c>
      <c r="CZ1298" s="14">
        <f>INDEX(属性投放!$AM$7:$AM$58,CS1298)</f>
        <v>1</v>
      </c>
      <c r="DA1298" s="14">
        <f t="shared" si="1003"/>
        <v>46</v>
      </c>
      <c r="DB1298" s="14">
        <f>INDEX(属性投放!$AN$7:$AN$58,DA1298)</f>
        <v>135</v>
      </c>
      <c r="DC1298" s="14" t="s">
        <v>335</v>
      </c>
      <c r="DD1298" s="14">
        <f>INDEX(属性投放!$BJ$6:$BJ$85,(CT1298-2)*20+CX1298)</f>
        <v>1125</v>
      </c>
      <c r="DE1298" s="14">
        <f>SUMIFS(DD$5:DD1298,$CR$5:$CR1298,"="&amp;$CR1298)</f>
        <v>14185</v>
      </c>
      <c r="DF1298" s="14" t="s">
        <v>218</v>
      </c>
      <c r="DG1298" s="14">
        <f>INDEX(属性投放!$BK$6:$BK$85,(CT1298-2)*20+CX1298)</f>
        <v>563</v>
      </c>
      <c r="DH1298" s="14">
        <f>SUMIFS(DG$5:DG1298,$CR$5:$CR1298,"="&amp;$CR1298)</f>
        <v>7095</v>
      </c>
      <c r="DI1298" s="14" t="s">
        <v>25</v>
      </c>
      <c r="DJ1298" s="14">
        <f>INDEX(属性投放!$BL$6:$BL$85,(CT1298-2)*20+CX1298)</f>
        <v>11250</v>
      </c>
      <c r="DK1298" s="14">
        <f>SUMIFS(DJ$5:DJ1298,$CR$5:$CR1298,"="&amp;$CR1298)</f>
        <v>141850</v>
      </c>
    </row>
    <row r="1299" spans="95:115" ht="16.5" x14ac:dyDescent="0.2">
      <c r="CQ1299" s="13">
        <v>1295</v>
      </c>
      <c r="CR1299" s="13">
        <f t="shared" si="1004"/>
        <v>25</v>
      </c>
      <c r="CS1299" s="13">
        <f t="shared" si="1000"/>
        <v>47</v>
      </c>
      <c r="CT1299" s="14">
        <f t="shared" si="1001"/>
        <v>3</v>
      </c>
      <c r="CU1299" s="14">
        <f t="shared" si="1002"/>
        <v>1102026</v>
      </c>
      <c r="CV1299" s="14" t="str">
        <f>INDEX($O$6:$O$36,CR1299)&amp;"-"&amp;INDEX(属性投放!$AB$7:$AB$36,CX1299)&amp;"-魂火-"&amp;CZ1299</f>
        <v>雷震子-无间-魂火-2</v>
      </c>
      <c r="CW1299" s="25" t="s">
        <v>162</v>
      </c>
      <c r="CX1299" s="14">
        <f>INDEX(属性投放!$AL$7:$AL$58,CS1299)</f>
        <v>19</v>
      </c>
      <c r="CY1299" s="14" t="s">
        <v>701</v>
      </c>
      <c r="CZ1299" s="14">
        <f>INDEX(属性投放!$AM$7:$AM$58,CS1299)</f>
        <v>2</v>
      </c>
      <c r="DA1299" s="14">
        <f t="shared" si="1003"/>
        <v>47</v>
      </c>
      <c r="DB1299" s="14">
        <f>INDEX(属性投放!$AN$7:$AN$58,DA1299)</f>
        <v>137</v>
      </c>
      <c r="DC1299" s="14" t="s">
        <v>335</v>
      </c>
      <c r="DD1299" s="14">
        <f>INDEX(属性投放!$BJ$6:$BJ$85,(CT1299-2)*20+CX1299)</f>
        <v>1125</v>
      </c>
      <c r="DE1299" s="14">
        <f>SUMIFS(DD$5:DD1299,$CR$5:$CR1299,"="&amp;$CR1299)</f>
        <v>15310</v>
      </c>
      <c r="DF1299" s="14" t="s">
        <v>218</v>
      </c>
      <c r="DG1299" s="14">
        <f>INDEX(属性投放!$BK$6:$BK$85,(CT1299-2)*20+CX1299)</f>
        <v>563</v>
      </c>
      <c r="DH1299" s="14">
        <f>SUMIFS(DG$5:DG1299,$CR$5:$CR1299,"="&amp;$CR1299)</f>
        <v>7658</v>
      </c>
      <c r="DI1299" s="14" t="s">
        <v>25</v>
      </c>
      <c r="DJ1299" s="14">
        <f>INDEX(属性投放!$BL$6:$BL$85,(CT1299-2)*20+CX1299)</f>
        <v>11250</v>
      </c>
      <c r="DK1299" s="14">
        <f>SUMIFS(DJ$5:DJ1299,$CR$5:$CR1299,"="&amp;$CR1299)</f>
        <v>153100</v>
      </c>
    </row>
    <row r="1300" spans="95:115" ht="16.5" x14ac:dyDescent="0.2">
      <c r="CQ1300" s="13">
        <v>1296</v>
      </c>
      <c r="CR1300" s="13">
        <f t="shared" si="1004"/>
        <v>25</v>
      </c>
      <c r="CS1300" s="13">
        <f t="shared" si="1000"/>
        <v>48</v>
      </c>
      <c r="CT1300" s="14">
        <f t="shared" si="1001"/>
        <v>3</v>
      </c>
      <c r="CU1300" s="14">
        <f t="shared" si="1002"/>
        <v>1102026</v>
      </c>
      <c r="CV1300" s="14" t="str">
        <f>INDEX($O$6:$O$36,CR1300)&amp;"-"&amp;INDEX(属性投放!$AB$7:$AB$36,CX1300)&amp;"-魂火-"&amp;CZ1300</f>
        <v>雷震子-无间-魂火-3</v>
      </c>
      <c r="CW1300" s="25" t="s">
        <v>162</v>
      </c>
      <c r="CX1300" s="14">
        <f>INDEX(属性投放!$AL$7:$AL$58,CS1300)</f>
        <v>19</v>
      </c>
      <c r="CY1300" s="14" t="s">
        <v>701</v>
      </c>
      <c r="CZ1300" s="14">
        <f>INDEX(属性投放!$AM$7:$AM$58,CS1300)</f>
        <v>3</v>
      </c>
      <c r="DA1300" s="14">
        <f t="shared" si="1003"/>
        <v>48</v>
      </c>
      <c r="DB1300" s="14">
        <f>INDEX(属性投放!$AN$7:$AN$58,DA1300)</f>
        <v>140</v>
      </c>
      <c r="DC1300" s="14" t="s">
        <v>335</v>
      </c>
      <c r="DD1300" s="14">
        <f>INDEX(属性投放!$BJ$6:$BJ$85,(CT1300-2)*20+CX1300)</f>
        <v>1125</v>
      </c>
      <c r="DE1300" s="14">
        <f>SUMIFS(DD$5:DD1300,$CR$5:$CR1300,"="&amp;$CR1300)</f>
        <v>16435</v>
      </c>
      <c r="DF1300" s="14" t="s">
        <v>218</v>
      </c>
      <c r="DG1300" s="14">
        <f>INDEX(属性投放!$BK$6:$BK$85,(CT1300-2)*20+CX1300)</f>
        <v>563</v>
      </c>
      <c r="DH1300" s="14">
        <f>SUMIFS(DG$5:DG1300,$CR$5:$CR1300,"="&amp;$CR1300)</f>
        <v>8221</v>
      </c>
      <c r="DI1300" s="14" t="s">
        <v>25</v>
      </c>
      <c r="DJ1300" s="14">
        <f>INDEX(属性投放!$BL$6:$BL$85,(CT1300-2)*20+CX1300)</f>
        <v>11250</v>
      </c>
      <c r="DK1300" s="14">
        <f>SUMIFS(DJ$5:DJ1300,$CR$5:$CR1300,"="&amp;$CR1300)</f>
        <v>164350</v>
      </c>
    </row>
    <row r="1301" spans="95:115" ht="16.5" x14ac:dyDescent="0.2">
      <c r="CQ1301" s="13">
        <v>1297</v>
      </c>
      <c r="CR1301" s="13">
        <f t="shared" si="1004"/>
        <v>25</v>
      </c>
      <c r="CS1301" s="13">
        <f t="shared" si="1000"/>
        <v>49</v>
      </c>
      <c r="CT1301" s="14">
        <f t="shared" si="1001"/>
        <v>3</v>
      </c>
      <c r="CU1301" s="14">
        <f t="shared" si="1002"/>
        <v>1102026</v>
      </c>
      <c r="CV1301" s="14" t="str">
        <f>INDEX($O$6:$O$36,CR1301)&amp;"-"&amp;INDEX(属性投放!$AB$7:$AB$36,CX1301)&amp;"-魂火-"&amp;CZ1301</f>
        <v>雷震子-无间+1-魂火-1</v>
      </c>
      <c r="CW1301" s="25" t="s">
        <v>162</v>
      </c>
      <c r="CX1301" s="14">
        <f>INDEX(属性投放!$AL$7:$AL$58,CS1301)</f>
        <v>20</v>
      </c>
      <c r="CY1301" s="14" t="s">
        <v>701</v>
      </c>
      <c r="CZ1301" s="14">
        <f>INDEX(属性投放!$AM$7:$AM$58,CS1301)</f>
        <v>1</v>
      </c>
      <c r="DA1301" s="14">
        <f t="shared" si="1003"/>
        <v>49</v>
      </c>
      <c r="DB1301" s="14">
        <f>INDEX(属性投放!$AN$7:$AN$58,DA1301)</f>
        <v>142</v>
      </c>
      <c r="DC1301" s="14" t="s">
        <v>335</v>
      </c>
      <c r="DD1301" s="14">
        <f>INDEX(属性投放!$BJ$6:$BJ$85,(CT1301-2)*20+CX1301)</f>
        <v>1350</v>
      </c>
      <c r="DE1301" s="14">
        <f>SUMIFS(DD$5:DD1301,$CR$5:$CR1301,"="&amp;$CR1301)</f>
        <v>17785</v>
      </c>
      <c r="DF1301" s="14" t="s">
        <v>218</v>
      </c>
      <c r="DG1301" s="14">
        <f>INDEX(属性投放!$BK$6:$BK$85,(CT1301-2)*20+CX1301)</f>
        <v>675</v>
      </c>
      <c r="DH1301" s="14">
        <f>SUMIFS(DG$5:DG1301,$CR$5:$CR1301,"="&amp;$CR1301)</f>
        <v>8896</v>
      </c>
      <c r="DI1301" s="14" t="s">
        <v>25</v>
      </c>
      <c r="DJ1301" s="14">
        <f>INDEX(属性投放!$BL$6:$BL$85,(CT1301-2)*20+CX1301)</f>
        <v>13500</v>
      </c>
      <c r="DK1301" s="14">
        <f>SUMIFS(DJ$5:DJ1301,$CR$5:$CR1301,"="&amp;$CR1301)</f>
        <v>177850</v>
      </c>
    </row>
    <row r="1302" spans="95:115" ht="16.5" x14ac:dyDescent="0.2">
      <c r="CQ1302" s="13">
        <v>1298</v>
      </c>
      <c r="CR1302" s="13">
        <f t="shared" si="1004"/>
        <v>25</v>
      </c>
      <c r="CS1302" s="13">
        <f t="shared" si="1000"/>
        <v>50</v>
      </c>
      <c r="CT1302" s="14">
        <f t="shared" si="1001"/>
        <v>3</v>
      </c>
      <c r="CU1302" s="14">
        <f t="shared" si="1002"/>
        <v>1102026</v>
      </c>
      <c r="CV1302" s="14" t="str">
        <f>INDEX($O$6:$O$36,CR1302)&amp;"-"&amp;INDEX(属性投放!$AB$7:$AB$36,CX1302)&amp;"-魂火-"&amp;CZ1302</f>
        <v>雷震子-无间+1-魂火-2</v>
      </c>
      <c r="CW1302" s="25" t="s">
        <v>162</v>
      </c>
      <c r="CX1302" s="14">
        <f>INDEX(属性投放!$AL$7:$AL$58,CS1302)</f>
        <v>20</v>
      </c>
      <c r="CY1302" s="14" t="s">
        <v>701</v>
      </c>
      <c r="CZ1302" s="14">
        <f>INDEX(属性投放!$AM$7:$AM$58,CS1302)</f>
        <v>2</v>
      </c>
      <c r="DA1302" s="14">
        <f t="shared" si="1003"/>
        <v>50</v>
      </c>
      <c r="DB1302" s="14">
        <f>INDEX(属性投放!$AN$7:$AN$58,DA1302)</f>
        <v>145</v>
      </c>
      <c r="DC1302" s="14" t="s">
        <v>335</v>
      </c>
      <c r="DD1302" s="14">
        <f>INDEX(属性投放!$BJ$6:$BJ$85,(CT1302-2)*20+CX1302)</f>
        <v>1350</v>
      </c>
      <c r="DE1302" s="14">
        <f>SUMIFS(DD$5:DD1302,$CR$5:$CR1302,"="&amp;$CR1302)</f>
        <v>19135</v>
      </c>
      <c r="DF1302" s="14" t="s">
        <v>218</v>
      </c>
      <c r="DG1302" s="14">
        <f>INDEX(属性投放!$BK$6:$BK$85,(CT1302-2)*20+CX1302)</f>
        <v>675</v>
      </c>
      <c r="DH1302" s="14">
        <f>SUMIFS(DG$5:DG1302,$CR$5:$CR1302,"="&amp;$CR1302)</f>
        <v>9571</v>
      </c>
      <c r="DI1302" s="14" t="s">
        <v>25</v>
      </c>
      <c r="DJ1302" s="14">
        <f>INDEX(属性投放!$BL$6:$BL$85,(CT1302-2)*20+CX1302)</f>
        <v>13500</v>
      </c>
      <c r="DK1302" s="14">
        <f>SUMIFS(DJ$5:DJ1302,$CR$5:$CR1302,"="&amp;$CR1302)</f>
        <v>191350</v>
      </c>
    </row>
    <row r="1303" spans="95:115" ht="16.5" x14ac:dyDescent="0.2">
      <c r="CQ1303" s="13">
        <v>1299</v>
      </c>
      <c r="CR1303" s="13">
        <f t="shared" si="1004"/>
        <v>25</v>
      </c>
      <c r="CS1303" s="13">
        <f t="shared" si="1000"/>
        <v>51</v>
      </c>
      <c r="CT1303" s="14">
        <f t="shared" si="1001"/>
        <v>3</v>
      </c>
      <c r="CU1303" s="14">
        <f t="shared" si="1002"/>
        <v>1102026</v>
      </c>
      <c r="CV1303" s="14" t="str">
        <f>INDEX($O$6:$O$36,CR1303)&amp;"-"&amp;INDEX(属性投放!$AB$7:$AB$36,CX1303)&amp;"-魂火-"&amp;CZ1303</f>
        <v>雷震子-无间+1-魂火-3</v>
      </c>
      <c r="CW1303" s="25" t="s">
        <v>162</v>
      </c>
      <c r="CX1303" s="14">
        <f>INDEX(属性投放!$AL$7:$AL$58,CS1303)</f>
        <v>20</v>
      </c>
      <c r="CY1303" s="14" t="s">
        <v>701</v>
      </c>
      <c r="CZ1303" s="14">
        <f>INDEX(属性投放!$AM$7:$AM$58,CS1303)</f>
        <v>3</v>
      </c>
      <c r="DA1303" s="14">
        <f t="shared" si="1003"/>
        <v>51</v>
      </c>
      <c r="DB1303" s="14">
        <f>INDEX(属性投放!$AN$7:$AN$58,DA1303)</f>
        <v>147</v>
      </c>
      <c r="DC1303" s="14" t="s">
        <v>335</v>
      </c>
      <c r="DD1303" s="14">
        <f>INDEX(属性投放!$BJ$6:$BJ$85,(CT1303-2)*20+CX1303)</f>
        <v>1350</v>
      </c>
      <c r="DE1303" s="14">
        <f>SUMIFS(DD$5:DD1303,$CR$5:$CR1303,"="&amp;$CR1303)</f>
        <v>20485</v>
      </c>
      <c r="DF1303" s="14" t="s">
        <v>218</v>
      </c>
      <c r="DG1303" s="14">
        <f>INDEX(属性投放!$BK$6:$BK$85,(CT1303-2)*20+CX1303)</f>
        <v>675</v>
      </c>
      <c r="DH1303" s="14">
        <f>SUMIFS(DG$5:DG1303,$CR$5:$CR1303,"="&amp;$CR1303)</f>
        <v>10246</v>
      </c>
      <c r="DI1303" s="14" t="s">
        <v>25</v>
      </c>
      <c r="DJ1303" s="14">
        <f>INDEX(属性投放!$BL$6:$BL$85,(CT1303-2)*20+CX1303)</f>
        <v>13500</v>
      </c>
      <c r="DK1303" s="14">
        <f>SUMIFS(DJ$5:DJ1303,$CR$5:$CR1303,"="&amp;$CR1303)</f>
        <v>204850</v>
      </c>
    </row>
    <row r="1304" spans="95:115" ht="16.5" x14ac:dyDescent="0.2">
      <c r="CQ1304" s="13">
        <v>1300</v>
      </c>
      <c r="CR1304" s="13">
        <f t="shared" si="1004"/>
        <v>25</v>
      </c>
      <c r="CS1304" s="13">
        <f t="shared" si="1000"/>
        <v>52</v>
      </c>
      <c r="CT1304" s="14">
        <f t="shared" si="1001"/>
        <v>3</v>
      </c>
      <c r="CU1304" s="14">
        <f t="shared" si="1002"/>
        <v>1102026</v>
      </c>
      <c r="CV1304" s="14" t="str">
        <f>INDEX($O$6:$O$36,CR1304)&amp;"-"&amp;INDEX(属性投放!$AB$7:$AB$36,CX1304)&amp;"-魂火-"&amp;CZ1304</f>
        <v>雷震子-无间+1-魂火-4</v>
      </c>
      <c r="CW1304" s="25" t="s">
        <v>162</v>
      </c>
      <c r="CX1304" s="14">
        <f>INDEX(属性投放!$AL$7:$AL$58,CS1304)</f>
        <v>20</v>
      </c>
      <c r="CY1304" s="14" t="s">
        <v>701</v>
      </c>
      <c r="CZ1304" s="14">
        <f>INDEX(属性投放!$AM$7:$AM$58,CS1304)</f>
        <v>4</v>
      </c>
      <c r="DA1304" s="14">
        <f t="shared" si="1003"/>
        <v>52</v>
      </c>
      <c r="DB1304" s="14">
        <f>INDEX(属性投放!$AN$7:$AN$58,DA1304)</f>
        <v>150</v>
      </c>
      <c r="DC1304" s="14" t="s">
        <v>335</v>
      </c>
      <c r="DD1304" s="14">
        <f>INDEX(属性投放!$BJ$6:$BJ$85,(CT1304-2)*20+CX1304)</f>
        <v>1350</v>
      </c>
      <c r="DE1304" s="14">
        <f>SUMIFS(DD$5:DD1304,$CR$5:$CR1304,"="&amp;$CR1304)</f>
        <v>21835</v>
      </c>
      <c r="DF1304" s="14" t="s">
        <v>218</v>
      </c>
      <c r="DG1304" s="14">
        <f>INDEX(属性投放!$BK$6:$BK$85,(CT1304-2)*20+CX1304)</f>
        <v>675</v>
      </c>
      <c r="DH1304" s="14">
        <f>SUMIFS(DG$5:DG1304,$CR$5:$CR1304,"="&amp;$CR1304)</f>
        <v>10921</v>
      </c>
      <c r="DI1304" s="14" t="s">
        <v>25</v>
      </c>
      <c r="DJ1304" s="14">
        <f>INDEX(属性投放!$BL$6:$BL$85,(CT1304-2)*20+CX1304)</f>
        <v>13500</v>
      </c>
      <c r="DK1304" s="14">
        <f>SUMIFS(DJ$5:DJ1304,$CR$5:$CR1304,"="&amp;$CR1304)</f>
        <v>218350</v>
      </c>
    </row>
    <row r="1305" spans="95:115" ht="16.5" x14ac:dyDescent="0.2">
      <c r="CQ1305" s="13">
        <v>1301</v>
      </c>
      <c r="CR1305" s="13">
        <f t="shared" si="1004"/>
        <v>26</v>
      </c>
      <c r="CS1305" s="13">
        <f t="shared" si="1000"/>
        <v>1</v>
      </c>
      <c r="CT1305" s="14">
        <f t="shared" si="1001"/>
        <v>5</v>
      </c>
      <c r="CU1305" s="14">
        <f t="shared" si="1002"/>
        <v>1102028</v>
      </c>
      <c r="CV1305" s="14" t="str">
        <f>INDEX($O$6:$O$36,CR1305)&amp;"-"&amp;INDEX(属性投放!$AB$7:$AB$36,CX1305)&amp;"-魂火-"&amp;CZ1305</f>
        <v>吕布-等活-魂火-1</v>
      </c>
      <c r="CW1305" s="25" t="s">
        <v>162</v>
      </c>
      <c r="CX1305" s="14">
        <f>INDEX(属性投放!$AL$7:$AL$58,CS1305)</f>
        <v>1</v>
      </c>
      <c r="CY1305" s="14" t="s">
        <v>701</v>
      </c>
      <c r="CZ1305" s="14">
        <f>INDEX(属性投放!$AM$7:$AM$58,CS1305)</f>
        <v>1</v>
      </c>
      <c r="DA1305" s="14">
        <f t="shared" si="1003"/>
        <v>1</v>
      </c>
      <c r="DB1305" s="14">
        <f>INDEX(属性投放!$AN$7:$AN$58,DA1305)</f>
        <v>5</v>
      </c>
      <c r="DC1305" s="14" t="s">
        <v>335</v>
      </c>
      <c r="DD1305" s="14">
        <f>INDEX(属性投放!$BJ$6:$BJ$85,(CT1305-2)*20+CX1305)</f>
        <v>45</v>
      </c>
      <c r="DE1305" s="14">
        <f>SUMIFS(DD$5:DD1305,$CR$5:$CR1305,"="&amp;$CR1305)</f>
        <v>45</v>
      </c>
      <c r="DF1305" s="14" t="s">
        <v>218</v>
      </c>
      <c r="DG1305" s="14">
        <f>INDEX(属性投放!$BK$6:$BK$85,(CT1305-2)*20+CX1305)</f>
        <v>23</v>
      </c>
      <c r="DH1305" s="14">
        <f>SUMIFS(DG$5:DG1305,$CR$5:$CR1305,"="&amp;$CR1305)</f>
        <v>23</v>
      </c>
      <c r="DI1305" s="14" t="s">
        <v>25</v>
      </c>
      <c r="DJ1305" s="14">
        <f>INDEX(属性投放!$BL$6:$BL$85,(CT1305-2)*20+CX1305)</f>
        <v>450</v>
      </c>
      <c r="DK1305" s="14">
        <f>SUMIFS(DJ$5:DJ1305,$CR$5:$CR1305,"="&amp;$CR1305)</f>
        <v>450</v>
      </c>
    </row>
    <row r="1306" spans="95:115" ht="16.5" x14ac:dyDescent="0.2">
      <c r="CQ1306" s="13">
        <v>1302</v>
      </c>
      <c r="CR1306" s="13">
        <f t="shared" si="1004"/>
        <v>26</v>
      </c>
      <c r="CS1306" s="13">
        <f t="shared" si="1000"/>
        <v>2</v>
      </c>
      <c r="CT1306" s="14">
        <f t="shared" si="1001"/>
        <v>5</v>
      </c>
      <c r="CU1306" s="14">
        <f t="shared" si="1002"/>
        <v>1102028</v>
      </c>
      <c r="CV1306" s="14" t="str">
        <f>INDEX($O$6:$O$36,CR1306)&amp;"-"&amp;INDEX(属性投放!$AB$7:$AB$36,CX1306)&amp;"-魂火-"&amp;CZ1306</f>
        <v>吕布-黑绳-魂火-1</v>
      </c>
      <c r="CW1306" s="25" t="s">
        <v>162</v>
      </c>
      <c r="CX1306" s="14">
        <f>INDEX(属性投放!$AL$7:$AL$58,CS1306)</f>
        <v>2</v>
      </c>
      <c r="CY1306" s="14" t="s">
        <v>701</v>
      </c>
      <c r="CZ1306" s="14">
        <f>INDEX(属性投放!$AM$7:$AM$58,CS1306)</f>
        <v>1</v>
      </c>
      <c r="DA1306" s="14">
        <f t="shared" si="1003"/>
        <v>2</v>
      </c>
      <c r="DB1306" s="14">
        <f>INDEX(属性投放!$AN$7:$AN$58,DA1306)</f>
        <v>10</v>
      </c>
      <c r="DC1306" s="14" t="s">
        <v>335</v>
      </c>
      <c r="DD1306" s="14">
        <f>INDEX(属性投放!$BJ$6:$BJ$85,(CT1306-2)*20+CX1306)</f>
        <v>60</v>
      </c>
      <c r="DE1306" s="14">
        <f>SUMIFS(DD$5:DD1306,$CR$5:$CR1306,"="&amp;$CR1306)</f>
        <v>105</v>
      </c>
      <c r="DF1306" s="14" t="s">
        <v>218</v>
      </c>
      <c r="DG1306" s="14">
        <f>INDEX(属性投放!$BK$6:$BK$85,(CT1306-2)*20+CX1306)</f>
        <v>30</v>
      </c>
      <c r="DH1306" s="14">
        <f>SUMIFS(DG$5:DG1306,$CR$5:$CR1306,"="&amp;$CR1306)</f>
        <v>53</v>
      </c>
      <c r="DI1306" s="14" t="s">
        <v>25</v>
      </c>
      <c r="DJ1306" s="14">
        <f>INDEX(属性投放!$BL$6:$BL$85,(CT1306-2)*20+CX1306)</f>
        <v>600</v>
      </c>
      <c r="DK1306" s="14">
        <f>SUMIFS(DJ$5:DJ1306,$CR$5:$CR1306,"="&amp;$CR1306)</f>
        <v>1050</v>
      </c>
    </row>
    <row r="1307" spans="95:115" ht="16.5" x14ac:dyDescent="0.2">
      <c r="CQ1307" s="13">
        <v>1303</v>
      </c>
      <c r="CR1307" s="13">
        <f t="shared" si="1004"/>
        <v>26</v>
      </c>
      <c r="CS1307" s="13">
        <f t="shared" si="1000"/>
        <v>3</v>
      </c>
      <c r="CT1307" s="14">
        <f t="shared" si="1001"/>
        <v>5</v>
      </c>
      <c r="CU1307" s="14">
        <f t="shared" si="1002"/>
        <v>1102028</v>
      </c>
      <c r="CV1307" s="14" t="str">
        <f>INDEX($O$6:$O$36,CR1307)&amp;"-"&amp;INDEX(属性投放!$AB$7:$AB$36,CX1307)&amp;"-魂火-"&amp;CZ1307</f>
        <v>吕布-黑绳-魂火-2</v>
      </c>
      <c r="CW1307" s="25" t="s">
        <v>162</v>
      </c>
      <c r="CX1307" s="14">
        <f>INDEX(属性投放!$AL$7:$AL$58,CS1307)</f>
        <v>2</v>
      </c>
      <c r="CY1307" s="14" t="s">
        <v>701</v>
      </c>
      <c r="CZ1307" s="14">
        <f>INDEX(属性投放!$AM$7:$AM$58,CS1307)</f>
        <v>2</v>
      </c>
      <c r="DA1307" s="14">
        <f t="shared" si="1003"/>
        <v>3</v>
      </c>
      <c r="DB1307" s="14">
        <f>INDEX(属性投放!$AN$7:$AN$58,DA1307)</f>
        <v>15</v>
      </c>
      <c r="DC1307" s="14" t="s">
        <v>335</v>
      </c>
      <c r="DD1307" s="14">
        <f>INDEX(属性投放!$BJ$6:$BJ$85,(CT1307-2)*20+CX1307)</f>
        <v>60</v>
      </c>
      <c r="DE1307" s="14">
        <f>SUMIFS(DD$5:DD1307,$CR$5:$CR1307,"="&amp;$CR1307)</f>
        <v>165</v>
      </c>
      <c r="DF1307" s="14" t="s">
        <v>218</v>
      </c>
      <c r="DG1307" s="14">
        <f>INDEX(属性投放!$BK$6:$BK$85,(CT1307-2)*20+CX1307)</f>
        <v>30</v>
      </c>
      <c r="DH1307" s="14">
        <f>SUMIFS(DG$5:DG1307,$CR$5:$CR1307,"="&amp;$CR1307)</f>
        <v>83</v>
      </c>
      <c r="DI1307" s="14" t="s">
        <v>25</v>
      </c>
      <c r="DJ1307" s="14">
        <f>INDEX(属性投放!$BL$6:$BL$85,(CT1307-2)*20+CX1307)</f>
        <v>600</v>
      </c>
      <c r="DK1307" s="14">
        <f>SUMIFS(DJ$5:DJ1307,$CR$5:$CR1307,"="&amp;$CR1307)</f>
        <v>1650</v>
      </c>
    </row>
    <row r="1308" spans="95:115" ht="16.5" x14ac:dyDescent="0.2">
      <c r="CQ1308" s="13">
        <v>1304</v>
      </c>
      <c r="CR1308" s="13">
        <f t="shared" si="1004"/>
        <v>26</v>
      </c>
      <c r="CS1308" s="13">
        <f t="shared" si="1000"/>
        <v>4</v>
      </c>
      <c r="CT1308" s="14">
        <f t="shared" si="1001"/>
        <v>5</v>
      </c>
      <c r="CU1308" s="14">
        <f t="shared" si="1002"/>
        <v>1102028</v>
      </c>
      <c r="CV1308" s="14" t="str">
        <f>INDEX($O$6:$O$36,CR1308)&amp;"-"&amp;INDEX(属性投放!$AB$7:$AB$36,CX1308)&amp;"-魂火-"&amp;CZ1308</f>
        <v>吕布-黑绳+1-魂火-1</v>
      </c>
      <c r="CW1308" s="25" t="s">
        <v>162</v>
      </c>
      <c r="CX1308" s="14">
        <f>INDEX(属性投放!$AL$7:$AL$58,CS1308)</f>
        <v>3</v>
      </c>
      <c r="CY1308" s="14" t="s">
        <v>701</v>
      </c>
      <c r="CZ1308" s="14">
        <f>INDEX(属性投放!$AM$7:$AM$58,CS1308)</f>
        <v>1</v>
      </c>
      <c r="DA1308" s="14">
        <f t="shared" si="1003"/>
        <v>4</v>
      </c>
      <c r="DB1308" s="14">
        <f>INDEX(属性投放!$AN$7:$AN$58,DA1308)</f>
        <v>20</v>
      </c>
      <c r="DC1308" s="14" t="s">
        <v>335</v>
      </c>
      <c r="DD1308" s="14">
        <f>INDEX(属性投放!$BJ$6:$BJ$85,(CT1308-2)*20+CX1308)</f>
        <v>70</v>
      </c>
      <c r="DE1308" s="14">
        <f>SUMIFS(DD$5:DD1308,$CR$5:$CR1308,"="&amp;$CR1308)</f>
        <v>235</v>
      </c>
      <c r="DF1308" s="14" t="s">
        <v>218</v>
      </c>
      <c r="DG1308" s="14">
        <f>INDEX(属性投放!$BK$6:$BK$85,(CT1308-2)*20+CX1308)</f>
        <v>35</v>
      </c>
      <c r="DH1308" s="14">
        <f>SUMIFS(DG$5:DG1308,$CR$5:$CR1308,"="&amp;$CR1308)</f>
        <v>118</v>
      </c>
      <c r="DI1308" s="14" t="s">
        <v>25</v>
      </c>
      <c r="DJ1308" s="14">
        <f>INDEX(属性投放!$BL$6:$BL$85,(CT1308-2)*20+CX1308)</f>
        <v>700</v>
      </c>
      <c r="DK1308" s="14">
        <f>SUMIFS(DJ$5:DJ1308,$CR$5:$CR1308,"="&amp;$CR1308)</f>
        <v>2350</v>
      </c>
    </row>
    <row r="1309" spans="95:115" ht="16.5" x14ac:dyDescent="0.2">
      <c r="CQ1309" s="13">
        <v>1305</v>
      </c>
      <c r="CR1309" s="13">
        <f t="shared" si="1004"/>
        <v>26</v>
      </c>
      <c r="CS1309" s="13">
        <f t="shared" si="1000"/>
        <v>5</v>
      </c>
      <c r="CT1309" s="14">
        <f t="shared" si="1001"/>
        <v>5</v>
      </c>
      <c r="CU1309" s="14">
        <f t="shared" si="1002"/>
        <v>1102028</v>
      </c>
      <c r="CV1309" s="14" t="str">
        <f>INDEX($O$6:$O$36,CR1309)&amp;"-"&amp;INDEX(属性投放!$AB$7:$AB$36,CX1309)&amp;"-魂火-"&amp;CZ1309</f>
        <v>吕布-黑绳+1-魂火-2</v>
      </c>
      <c r="CW1309" s="25" t="s">
        <v>162</v>
      </c>
      <c r="CX1309" s="14">
        <f>INDEX(属性投放!$AL$7:$AL$58,CS1309)</f>
        <v>3</v>
      </c>
      <c r="CY1309" s="14" t="s">
        <v>701</v>
      </c>
      <c r="CZ1309" s="14">
        <f>INDEX(属性投放!$AM$7:$AM$58,CS1309)</f>
        <v>2</v>
      </c>
      <c r="DA1309" s="14">
        <f t="shared" si="1003"/>
        <v>5</v>
      </c>
      <c r="DB1309" s="14">
        <f>INDEX(属性投放!$AN$7:$AN$58,DA1309)</f>
        <v>25</v>
      </c>
      <c r="DC1309" s="14" t="s">
        <v>335</v>
      </c>
      <c r="DD1309" s="14">
        <f>INDEX(属性投放!$BJ$6:$BJ$85,(CT1309-2)*20+CX1309)</f>
        <v>70</v>
      </c>
      <c r="DE1309" s="14">
        <f>SUMIFS(DD$5:DD1309,$CR$5:$CR1309,"="&amp;$CR1309)</f>
        <v>305</v>
      </c>
      <c r="DF1309" s="14" t="s">
        <v>218</v>
      </c>
      <c r="DG1309" s="14">
        <f>INDEX(属性投放!$BK$6:$BK$85,(CT1309-2)*20+CX1309)</f>
        <v>35</v>
      </c>
      <c r="DH1309" s="14">
        <f>SUMIFS(DG$5:DG1309,$CR$5:$CR1309,"="&amp;$CR1309)</f>
        <v>153</v>
      </c>
      <c r="DI1309" s="14" t="s">
        <v>25</v>
      </c>
      <c r="DJ1309" s="14">
        <f>INDEX(属性投放!$BL$6:$BL$85,(CT1309-2)*20+CX1309)</f>
        <v>700</v>
      </c>
      <c r="DK1309" s="14">
        <f>SUMIFS(DJ$5:DJ1309,$CR$5:$CR1309,"="&amp;$CR1309)</f>
        <v>3050</v>
      </c>
    </row>
    <row r="1310" spans="95:115" ht="16.5" x14ac:dyDescent="0.2">
      <c r="CQ1310" s="13">
        <v>1306</v>
      </c>
      <c r="CR1310" s="13">
        <f t="shared" si="1004"/>
        <v>26</v>
      </c>
      <c r="CS1310" s="13">
        <f t="shared" si="1000"/>
        <v>6</v>
      </c>
      <c r="CT1310" s="14">
        <f t="shared" si="1001"/>
        <v>5</v>
      </c>
      <c r="CU1310" s="14">
        <f t="shared" si="1002"/>
        <v>1102028</v>
      </c>
      <c r="CV1310" s="14" t="str">
        <f>INDEX($O$6:$O$36,CR1310)&amp;"-"&amp;INDEX(属性投放!$AB$7:$AB$36,CX1310)&amp;"-魂火-"&amp;CZ1310</f>
        <v>吕布-众合-魂火-1</v>
      </c>
      <c r="CW1310" s="25" t="s">
        <v>162</v>
      </c>
      <c r="CX1310" s="14">
        <f>INDEX(属性投放!$AL$7:$AL$58,CS1310)</f>
        <v>4</v>
      </c>
      <c r="CY1310" s="14" t="s">
        <v>701</v>
      </c>
      <c r="CZ1310" s="14">
        <f>INDEX(属性投放!$AM$7:$AM$58,CS1310)</f>
        <v>1</v>
      </c>
      <c r="DA1310" s="14">
        <f t="shared" si="1003"/>
        <v>6</v>
      </c>
      <c r="DB1310" s="14">
        <f>INDEX(属性投放!$AN$7:$AN$58,DA1310)</f>
        <v>30</v>
      </c>
      <c r="DC1310" s="14" t="s">
        <v>335</v>
      </c>
      <c r="DD1310" s="14">
        <f>INDEX(属性投放!$BJ$6:$BJ$85,(CT1310-2)*20+CX1310)</f>
        <v>90</v>
      </c>
      <c r="DE1310" s="14">
        <f>SUMIFS(DD$5:DD1310,$CR$5:$CR1310,"="&amp;$CR1310)</f>
        <v>395</v>
      </c>
      <c r="DF1310" s="14" t="s">
        <v>218</v>
      </c>
      <c r="DG1310" s="14">
        <f>INDEX(属性投放!$BK$6:$BK$85,(CT1310-2)*20+CX1310)</f>
        <v>45</v>
      </c>
      <c r="DH1310" s="14">
        <f>SUMIFS(DG$5:DG1310,$CR$5:$CR1310,"="&amp;$CR1310)</f>
        <v>198</v>
      </c>
      <c r="DI1310" s="14" t="s">
        <v>25</v>
      </c>
      <c r="DJ1310" s="14">
        <f>INDEX(属性投放!$BL$6:$BL$85,(CT1310-2)*20+CX1310)</f>
        <v>900</v>
      </c>
      <c r="DK1310" s="14">
        <f>SUMIFS(DJ$5:DJ1310,$CR$5:$CR1310,"="&amp;$CR1310)</f>
        <v>3950</v>
      </c>
    </row>
    <row r="1311" spans="95:115" ht="16.5" x14ac:dyDescent="0.2">
      <c r="CQ1311" s="13">
        <v>1307</v>
      </c>
      <c r="CR1311" s="13">
        <f t="shared" si="1004"/>
        <v>26</v>
      </c>
      <c r="CS1311" s="13">
        <f t="shared" si="1000"/>
        <v>7</v>
      </c>
      <c r="CT1311" s="14">
        <f t="shared" si="1001"/>
        <v>5</v>
      </c>
      <c r="CU1311" s="14">
        <f t="shared" si="1002"/>
        <v>1102028</v>
      </c>
      <c r="CV1311" s="14" t="str">
        <f>INDEX($O$6:$O$36,CR1311)&amp;"-"&amp;INDEX(属性投放!$AB$7:$AB$36,CX1311)&amp;"-魂火-"&amp;CZ1311</f>
        <v>吕布-众合-魂火-2</v>
      </c>
      <c r="CW1311" s="25" t="s">
        <v>162</v>
      </c>
      <c r="CX1311" s="14">
        <f>INDEX(属性投放!$AL$7:$AL$58,CS1311)</f>
        <v>4</v>
      </c>
      <c r="CY1311" s="14" t="s">
        <v>701</v>
      </c>
      <c r="CZ1311" s="14">
        <f>INDEX(属性投放!$AM$7:$AM$58,CS1311)</f>
        <v>2</v>
      </c>
      <c r="DA1311" s="14">
        <f t="shared" si="1003"/>
        <v>7</v>
      </c>
      <c r="DB1311" s="14">
        <f>INDEX(属性投放!$AN$7:$AN$58,DA1311)</f>
        <v>35</v>
      </c>
      <c r="DC1311" s="14" t="s">
        <v>335</v>
      </c>
      <c r="DD1311" s="14">
        <f>INDEX(属性投放!$BJ$6:$BJ$85,(CT1311-2)*20+CX1311)</f>
        <v>90</v>
      </c>
      <c r="DE1311" s="14">
        <f>SUMIFS(DD$5:DD1311,$CR$5:$CR1311,"="&amp;$CR1311)</f>
        <v>485</v>
      </c>
      <c r="DF1311" s="14" t="s">
        <v>218</v>
      </c>
      <c r="DG1311" s="14">
        <f>INDEX(属性投放!$BK$6:$BK$85,(CT1311-2)*20+CX1311)</f>
        <v>45</v>
      </c>
      <c r="DH1311" s="14">
        <f>SUMIFS(DG$5:DG1311,$CR$5:$CR1311,"="&amp;$CR1311)</f>
        <v>243</v>
      </c>
      <c r="DI1311" s="14" t="s">
        <v>25</v>
      </c>
      <c r="DJ1311" s="14">
        <f>INDEX(属性投放!$BL$6:$BL$85,(CT1311-2)*20+CX1311)</f>
        <v>900</v>
      </c>
      <c r="DK1311" s="14">
        <f>SUMIFS(DJ$5:DJ1311,$CR$5:$CR1311,"="&amp;$CR1311)</f>
        <v>4850</v>
      </c>
    </row>
    <row r="1312" spans="95:115" ht="16.5" x14ac:dyDescent="0.2">
      <c r="CQ1312" s="13">
        <v>1308</v>
      </c>
      <c r="CR1312" s="13">
        <f t="shared" si="1004"/>
        <v>26</v>
      </c>
      <c r="CS1312" s="13">
        <f t="shared" si="1000"/>
        <v>8</v>
      </c>
      <c r="CT1312" s="14">
        <f t="shared" si="1001"/>
        <v>5</v>
      </c>
      <c r="CU1312" s="14">
        <f t="shared" si="1002"/>
        <v>1102028</v>
      </c>
      <c r="CV1312" s="14" t="str">
        <f>INDEX($O$6:$O$36,CR1312)&amp;"-"&amp;INDEX(属性投放!$AB$7:$AB$36,CX1312)&amp;"-魂火-"&amp;CZ1312</f>
        <v>吕布-众合+1-魂火-1</v>
      </c>
      <c r="CW1312" s="25" t="s">
        <v>162</v>
      </c>
      <c r="CX1312" s="14">
        <f>INDEX(属性投放!$AL$7:$AL$58,CS1312)</f>
        <v>5</v>
      </c>
      <c r="CY1312" s="14" t="s">
        <v>701</v>
      </c>
      <c r="CZ1312" s="14">
        <f>INDEX(属性投放!$AM$7:$AM$58,CS1312)</f>
        <v>1</v>
      </c>
      <c r="DA1312" s="14">
        <f t="shared" si="1003"/>
        <v>8</v>
      </c>
      <c r="DB1312" s="14">
        <f>INDEX(属性投放!$AN$7:$AN$58,DA1312)</f>
        <v>40</v>
      </c>
      <c r="DC1312" s="14" t="s">
        <v>335</v>
      </c>
      <c r="DD1312" s="14">
        <f>INDEX(属性投放!$BJ$6:$BJ$85,(CT1312-2)*20+CX1312)</f>
        <v>100</v>
      </c>
      <c r="DE1312" s="14">
        <f>SUMIFS(DD$5:DD1312,$CR$5:$CR1312,"="&amp;$CR1312)</f>
        <v>585</v>
      </c>
      <c r="DF1312" s="14" t="s">
        <v>218</v>
      </c>
      <c r="DG1312" s="14">
        <f>INDEX(属性投放!$BK$6:$BK$85,(CT1312-2)*20+CX1312)</f>
        <v>50</v>
      </c>
      <c r="DH1312" s="14">
        <f>SUMIFS(DG$5:DG1312,$CR$5:$CR1312,"="&amp;$CR1312)</f>
        <v>293</v>
      </c>
      <c r="DI1312" s="14" t="s">
        <v>25</v>
      </c>
      <c r="DJ1312" s="14">
        <f>INDEX(属性投放!$BL$6:$BL$85,(CT1312-2)*20+CX1312)</f>
        <v>1000</v>
      </c>
      <c r="DK1312" s="14">
        <f>SUMIFS(DJ$5:DJ1312,$CR$5:$CR1312,"="&amp;$CR1312)</f>
        <v>5850</v>
      </c>
    </row>
    <row r="1313" spans="95:115" ht="16.5" x14ac:dyDescent="0.2">
      <c r="CQ1313" s="13">
        <v>1309</v>
      </c>
      <c r="CR1313" s="13">
        <f t="shared" si="1004"/>
        <v>26</v>
      </c>
      <c r="CS1313" s="13">
        <f t="shared" si="1000"/>
        <v>9</v>
      </c>
      <c r="CT1313" s="14">
        <f t="shared" si="1001"/>
        <v>5</v>
      </c>
      <c r="CU1313" s="14">
        <f t="shared" si="1002"/>
        <v>1102028</v>
      </c>
      <c r="CV1313" s="14" t="str">
        <f>INDEX($O$6:$O$36,CR1313)&amp;"-"&amp;INDEX(属性投放!$AB$7:$AB$36,CX1313)&amp;"-魂火-"&amp;CZ1313</f>
        <v>吕布-众合+1-魂火-2</v>
      </c>
      <c r="CW1313" s="25" t="s">
        <v>162</v>
      </c>
      <c r="CX1313" s="14">
        <f>INDEX(属性投放!$AL$7:$AL$58,CS1313)</f>
        <v>5</v>
      </c>
      <c r="CY1313" s="14" t="s">
        <v>701</v>
      </c>
      <c r="CZ1313" s="14">
        <f>INDEX(属性投放!$AM$7:$AM$58,CS1313)</f>
        <v>2</v>
      </c>
      <c r="DA1313" s="14">
        <f t="shared" si="1003"/>
        <v>9</v>
      </c>
      <c r="DB1313" s="14">
        <f>INDEX(属性投放!$AN$7:$AN$58,DA1313)</f>
        <v>42</v>
      </c>
      <c r="DC1313" s="14" t="s">
        <v>335</v>
      </c>
      <c r="DD1313" s="14">
        <f>INDEX(属性投放!$BJ$6:$BJ$85,(CT1313-2)*20+CX1313)</f>
        <v>100</v>
      </c>
      <c r="DE1313" s="14">
        <f>SUMIFS(DD$5:DD1313,$CR$5:$CR1313,"="&amp;$CR1313)</f>
        <v>685</v>
      </c>
      <c r="DF1313" s="14" t="s">
        <v>218</v>
      </c>
      <c r="DG1313" s="14">
        <f>INDEX(属性投放!$BK$6:$BK$85,(CT1313-2)*20+CX1313)</f>
        <v>50</v>
      </c>
      <c r="DH1313" s="14">
        <f>SUMIFS(DG$5:DG1313,$CR$5:$CR1313,"="&amp;$CR1313)</f>
        <v>343</v>
      </c>
      <c r="DI1313" s="14" t="s">
        <v>25</v>
      </c>
      <c r="DJ1313" s="14">
        <f>INDEX(属性投放!$BL$6:$BL$85,(CT1313-2)*20+CX1313)</f>
        <v>1000</v>
      </c>
      <c r="DK1313" s="14">
        <f>SUMIFS(DJ$5:DJ1313,$CR$5:$CR1313,"="&amp;$CR1313)</f>
        <v>6850</v>
      </c>
    </row>
    <row r="1314" spans="95:115" ht="16.5" x14ac:dyDescent="0.2">
      <c r="CQ1314" s="13">
        <v>1310</v>
      </c>
      <c r="CR1314" s="13">
        <f t="shared" si="1004"/>
        <v>26</v>
      </c>
      <c r="CS1314" s="13">
        <f t="shared" si="1000"/>
        <v>10</v>
      </c>
      <c r="CT1314" s="14">
        <f t="shared" si="1001"/>
        <v>5</v>
      </c>
      <c r="CU1314" s="14">
        <f t="shared" si="1002"/>
        <v>1102028</v>
      </c>
      <c r="CV1314" s="14" t="str">
        <f>INDEX($O$6:$O$36,CR1314)&amp;"-"&amp;INDEX(属性投放!$AB$7:$AB$36,CX1314)&amp;"-魂火-"&amp;CZ1314</f>
        <v>吕布-众合+2-魂火-1</v>
      </c>
      <c r="CW1314" s="25" t="s">
        <v>162</v>
      </c>
      <c r="CX1314" s="14">
        <f>INDEX(属性投放!$AL$7:$AL$58,CS1314)</f>
        <v>6</v>
      </c>
      <c r="CY1314" s="14" t="s">
        <v>701</v>
      </c>
      <c r="CZ1314" s="14">
        <f>INDEX(属性投放!$AM$7:$AM$58,CS1314)</f>
        <v>1</v>
      </c>
      <c r="DA1314" s="14">
        <f t="shared" si="1003"/>
        <v>10</v>
      </c>
      <c r="DB1314" s="14">
        <f>INDEX(属性投放!$AN$7:$AN$58,DA1314)</f>
        <v>45</v>
      </c>
      <c r="DC1314" s="14" t="s">
        <v>335</v>
      </c>
      <c r="DD1314" s="14">
        <f>INDEX(属性投放!$BJ$6:$BJ$85,(CT1314-2)*20+CX1314)</f>
        <v>120</v>
      </c>
      <c r="DE1314" s="14">
        <f>SUMIFS(DD$5:DD1314,$CR$5:$CR1314,"="&amp;$CR1314)</f>
        <v>805</v>
      </c>
      <c r="DF1314" s="14" t="s">
        <v>218</v>
      </c>
      <c r="DG1314" s="14">
        <f>INDEX(属性投放!$BK$6:$BK$85,(CT1314-2)*20+CX1314)</f>
        <v>60</v>
      </c>
      <c r="DH1314" s="14">
        <f>SUMIFS(DG$5:DG1314,$CR$5:$CR1314,"="&amp;$CR1314)</f>
        <v>403</v>
      </c>
      <c r="DI1314" s="14" t="s">
        <v>25</v>
      </c>
      <c r="DJ1314" s="14">
        <f>INDEX(属性投放!$BL$6:$BL$85,(CT1314-2)*20+CX1314)</f>
        <v>1200</v>
      </c>
      <c r="DK1314" s="14">
        <f>SUMIFS(DJ$5:DJ1314,$CR$5:$CR1314,"="&amp;$CR1314)</f>
        <v>8050</v>
      </c>
    </row>
    <row r="1315" spans="95:115" ht="16.5" x14ac:dyDescent="0.2">
      <c r="CQ1315" s="13">
        <v>1311</v>
      </c>
      <c r="CR1315" s="13">
        <f t="shared" si="1004"/>
        <v>26</v>
      </c>
      <c r="CS1315" s="13">
        <f t="shared" si="1000"/>
        <v>11</v>
      </c>
      <c r="CT1315" s="14">
        <f t="shared" si="1001"/>
        <v>5</v>
      </c>
      <c r="CU1315" s="14">
        <f t="shared" si="1002"/>
        <v>1102028</v>
      </c>
      <c r="CV1315" s="14" t="str">
        <f>INDEX($O$6:$O$36,CR1315)&amp;"-"&amp;INDEX(属性投放!$AB$7:$AB$36,CX1315)&amp;"-魂火-"&amp;CZ1315</f>
        <v>吕布-众合+2-魂火-2</v>
      </c>
      <c r="CW1315" s="25" t="s">
        <v>162</v>
      </c>
      <c r="CX1315" s="14">
        <f>INDEX(属性投放!$AL$7:$AL$58,CS1315)</f>
        <v>6</v>
      </c>
      <c r="CY1315" s="14" t="s">
        <v>701</v>
      </c>
      <c r="CZ1315" s="14">
        <f>INDEX(属性投放!$AM$7:$AM$58,CS1315)</f>
        <v>2</v>
      </c>
      <c r="DA1315" s="14">
        <f t="shared" si="1003"/>
        <v>11</v>
      </c>
      <c r="DB1315" s="14">
        <f>INDEX(属性投放!$AN$7:$AN$58,DA1315)</f>
        <v>47</v>
      </c>
      <c r="DC1315" s="14" t="s">
        <v>335</v>
      </c>
      <c r="DD1315" s="14">
        <f>INDEX(属性投放!$BJ$6:$BJ$85,(CT1315-2)*20+CX1315)</f>
        <v>120</v>
      </c>
      <c r="DE1315" s="14">
        <f>SUMIFS(DD$5:DD1315,$CR$5:$CR1315,"="&amp;$CR1315)</f>
        <v>925</v>
      </c>
      <c r="DF1315" s="14" t="s">
        <v>218</v>
      </c>
      <c r="DG1315" s="14">
        <f>INDEX(属性投放!$BK$6:$BK$85,(CT1315-2)*20+CX1315)</f>
        <v>60</v>
      </c>
      <c r="DH1315" s="14">
        <f>SUMIFS(DG$5:DG1315,$CR$5:$CR1315,"="&amp;$CR1315)</f>
        <v>463</v>
      </c>
      <c r="DI1315" s="14" t="s">
        <v>25</v>
      </c>
      <c r="DJ1315" s="14">
        <f>INDEX(属性投放!$BL$6:$BL$85,(CT1315-2)*20+CX1315)</f>
        <v>1200</v>
      </c>
      <c r="DK1315" s="14">
        <f>SUMIFS(DJ$5:DJ1315,$CR$5:$CR1315,"="&amp;$CR1315)</f>
        <v>9250</v>
      </c>
    </row>
    <row r="1316" spans="95:115" ht="16.5" x14ac:dyDescent="0.2">
      <c r="CQ1316" s="13">
        <v>1312</v>
      </c>
      <c r="CR1316" s="13">
        <f t="shared" si="1004"/>
        <v>26</v>
      </c>
      <c r="CS1316" s="13">
        <f t="shared" si="1000"/>
        <v>12</v>
      </c>
      <c r="CT1316" s="14">
        <f t="shared" si="1001"/>
        <v>5</v>
      </c>
      <c r="CU1316" s="14">
        <f t="shared" si="1002"/>
        <v>1102028</v>
      </c>
      <c r="CV1316" s="14" t="str">
        <f>INDEX($O$6:$O$36,CR1316)&amp;"-"&amp;INDEX(属性投放!$AB$7:$AB$36,CX1316)&amp;"-魂火-"&amp;CZ1316</f>
        <v>吕布-叫唤-魂火-1</v>
      </c>
      <c r="CW1316" s="25" t="s">
        <v>162</v>
      </c>
      <c r="CX1316" s="14">
        <f>INDEX(属性投放!$AL$7:$AL$58,CS1316)</f>
        <v>7</v>
      </c>
      <c r="CY1316" s="14" t="s">
        <v>701</v>
      </c>
      <c r="CZ1316" s="14">
        <f>INDEX(属性投放!$AM$7:$AM$58,CS1316)</f>
        <v>1</v>
      </c>
      <c r="DA1316" s="14">
        <f t="shared" si="1003"/>
        <v>12</v>
      </c>
      <c r="DB1316" s="14">
        <f>INDEX(属性投放!$AN$7:$AN$58,DA1316)</f>
        <v>50</v>
      </c>
      <c r="DC1316" s="14" t="s">
        <v>335</v>
      </c>
      <c r="DD1316" s="14">
        <f>INDEX(属性投放!$BJ$6:$BJ$85,(CT1316-2)*20+CX1316)</f>
        <v>150</v>
      </c>
      <c r="DE1316" s="14">
        <f>SUMIFS(DD$5:DD1316,$CR$5:$CR1316,"="&amp;$CR1316)</f>
        <v>1075</v>
      </c>
      <c r="DF1316" s="14" t="s">
        <v>218</v>
      </c>
      <c r="DG1316" s="14">
        <f>INDEX(属性投放!$BK$6:$BK$85,(CT1316-2)*20+CX1316)</f>
        <v>75</v>
      </c>
      <c r="DH1316" s="14">
        <f>SUMIFS(DG$5:DG1316,$CR$5:$CR1316,"="&amp;$CR1316)</f>
        <v>538</v>
      </c>
      <c r="DI1316" s="14" t="s">
        <v>25</v>
      </c>
      <c r="DJ1316" s="14">
        <f>INDEX(属性投放!$BL$6:$BL$85,(CT1316-2)*20+CX1316)</f>
        <v>1500</v>
      </c>
      <c r="DK1316" s="14">
        <f>SUMIFS(DJ$5:DJ1316,$CR$5:$CR1316,"="&amp;$CR1316)</f>
        <v>10750</v>
      </c>
    </row>
    <row r="1317" spans="95:115" ht="16.5" x14ac:dyDescent="0.2">
      <c r="CQ1317" s="13">
        <v>1313</v>
      </c>
      <c r="CR1317" s="13">
        <f t="shared" si="1004"/>
        <v>26</v>
      </c>
      <c r="CS1317" s="13">
        <f t="shared" si="1000"/>
        <v>13</v>
      </c>
      <c r="CT1317" s="14">
        <f t="shared" si="1001"/>
        <v>5</v>
      </c>
      <c r="CU1317" s="14">
        <f t="shared" si="1002"/>
        <v>1102028</v>
      </c>
      <c r="CV1317" s="14" t="str">
        <f>INDEX($O$6:$O$36,CR1317)&amp;"-"&amp;INDEX(属性投放!$AB$7:$AB$36,CX1317)&amp;"-魂火-"&amp;CZ1317</f>
        <v>吕布-叫唤-魂火-2</v>
      </c>
      <c r="CW1317" s="25" t="s">
        <v>162</v>
      </c>
      <c r="CX1317" s="14">
        <f>INDEX(属性投放!$AL$7:$AL$58,CS1317)</f>
        <v>7</v>
      </c>
      <c r="CY1317" s="14" t="s">
        <v>701</v>
      </c>
      <c r="CZ1317" s="14">
        <f>INDEX(属性投放!$AM$7:$AM$58,CS1317)</f>
        <v>2</v>
      </c>
      <c r="DA1317" s="14">
        <f t="shared" si="1003"/>
        <v>13</v>
      </c>
      <c r="DB1317" s="14">
        <f>INDEX(属性投放!$AN$7:$AN$58,DA1317)</f>
        <v>52</v>
      </c>
      <c r="DC1317" s="14" t="s">
        <v>335</v>
      </c>
      <c r="DD1317" s="14">
        <f>INDEX(属性投放!$BJ$6:$BJ$85,(CT1317-2)*20+CX1317)</f>
        <v>150</v>
      </c>
      <c r="DE1317" s="14">
        <f>SUMIFS(DD$5:DD1317,$CR$5:$CR1317,"="&amp;$CR1317)</f>
        <v>1225</v>
      </c>
      <c r="DF1317" s="14" t="s">
        <v>218</v>
      </c>
      <c r="DG1317" s="14">
        <f>INDEX(属性投放!$BK$6:$BK$85,(CT1317-2)*20+CX1317)</f>
        <v>75</v>
      </c>
      <c r="DH1317" s="14">
        <f>SUMIFS(DG$5:DG1317,$CR$5:$CR1317,"="&amp;$CR1317)</f>
        <v>613</v>
      </c>
      <c r="DI1317" s="14" t="s">
        <v>25</v>
      </c>
      <c r="DJ1317" s="14">
        <f>INDEX(属性投放!$BL$6:$BL$85,(CT1317-2)*20+CX1317)</f>
        <v>1500</v>
      </c>
      <c r="DK1317" s="14">
        <f>SUMIFS(DJ$5:DJ1317,$CR$5:$CR1317,"="&amp;$CR1317)</f>
        <v>12250</v>
      </c>
    </row>
    <row r="1318" spans="95:115" ht="16.5" x14ac:dyDescent="0.2">
      <c r="CQ1318" s="13">
        <v>1314</v>
      </c>
      <c r="CR1318" s="13">
        <f t="shared" si="1004"/>
        <v>26</v>
      </c>
      <c r="CS1318" s="13">
        <f t="shared" si="1000"/>
        <v>14</v>
      </c>
      <c r="CT1318" s="14">
        <f t="shared" si="1001"/>
        <v>5</v>
      </c>
      <c r="CU1318" s="14">
        <f t="shared" si="1002"/>
        <v>1102028</v>
      </c>
      <c r="CV1318" s="14" t="str">
        <f>INDEX($O$6:$O$36,CR1318)&amp;"-"&amp;INDEX(属性投放!$AB$7:$AB$36,CX1318)&amp;"-魂火-"&amp;CZ1318</f>
        <v>吕布-叫唤+1-魂火-1</v>
      </c>
      <c r="CW1318" s="25" t="s">
        <v>162</v>
      </c>
      <c r="CX1318" s="14">
        <f>INDEX(属性投放!$AL$7:$AL$58,CS1318)</f>
        <v>8</v>
      </c>
      <c r="CY1318" s="14" t="s">
        <v>701</v>
      </c>
      <c r="CZ1318" s="14">
        <f>INDEX(属性投放!$AM$7:$AM$58,CS1318)</f>
        <v>1</v>
      </c>
      <c r="DA1318" s="14">
        <f t="shared" si="1003"/>
        <v>14</v>
      </c>
      <c r="DB1318" s="14">
        <f>INDEX(属性投放!$AN$7:$AN$58,DA1318)</f>
        <v>55</v>
      </c>
      <c r="DC1318" s="14" t="s">
        <v>335</v>
      </c>
      <c r="DD1318" s="14">
        <f>INDEX(属性投放!$BJ$6:$BJ$85,(CT1318-2)*20+CX1318)</f>
        <v>185</v>
      </c>
      <c r="DE1318" s="14">
        <f>SUMIFS(DD$5:DD1318,$CR$5:$CR1318,"="&amp;$CR1318)</f>
        <v>1410</v>
      </c>
      <c r="DF1318" s="14" t="s">
        <v>218</v>
      </c>
      <c r="DG1318" s="14">
        <f>INDEX(属性投放!$BK$6:$BK$85,(CT1318-2)*20+CX1318)</f>
        <v>93</v>
      </c>
      <c r="DH1318" s="14">
        <f>SUMIFS(DG$5:DG1318,$CR$5:$CR1318,"="&amp;$CR1318)</f>
        <v>706</v>
      </c>
      <c r="DI1318" s="14" t="s">
        <v>25</v>
      </c>
      <c r="DJ1318" s="14">
        <f>INDEX(属性投放!$BL$6:$BL$85,(CT1318-2)*20+CX1318)</f>
        <v>1850</v>
      </c>
      <c r="DK1318" s="14">
        <f>SUMIFS(DJ$5:DJ1318,$CR$5:$CR1318,"="&amp;$CR1318)</f>
        <v>14100</v>
      </c>
    </row>
    <row r="1319" spans="95:115" ht="16.5" x14ac:dyDescent="0.2">
      <c r="CQ1319" s="13">
        <v>1315</v>
      </c>
      <c r="CR1319" s="13">
        <f t="shared" si="1004"/>
        <v>26</v>
      </c>
      <c r="CS1319" s="13">
        <f t="shared" si="1000"/>
        <v>15</v>
      </c>
      <c r="CT1319" s="14">
        <f t="shared" si="1001"/>
        <v>5</v>
      </c>
      <c r="CU1319" s="14">
        <f t="shared" si="1002"/>
        <v>1102028</v>
      </c>
      <c r="CV1319" s="14" t="str">
        <f>INDEX($O$6:$O$36,CR1319)&amp;"-"&amp;INDEX(属性投放!$AB$7:$AB$36,CX1319)&amp;"-魂火-"&amp;CZ1319</f>
        <v>吕布-叫唤+1-魂火-2</v>
      </c>
      <c r="CW1319" s="25" t="s">
        <v>162</v>
      </c>
      <c r="CX1319" s="14">
        <f>INDEX(属性投放!$AL$7:$AL$58,CS1319)</f>
        <v>8</v>
      </c>
      <c r="CY1319" s="14" t="s">
        <v>701</v>
      </c>
      <c r="CZ1319" s="14">
        <f>INDEX(属性投放!$AM$7:$AM$58,CS1319)</f>
        <v>2</v>
      </c>
      <c r="DA1319" s="14">
        <f t="shared" si="1003"/>
        <v>15</v>
      </c>
      <c r="DB1319" s="14">
        <f>INDEX(属性投放!$AN$7:$AN$58,DA1319)</f>
        <v>57</v>
      </c>
      <c r="DC1319" s="14" t="s">
        <v>335</v>
      </c>
      <c r="DD1319" s="14">
        <f>INDEX(属性投放!$BJ$6:$BJ$85,(CT1319-2)*20+CX1319)</f>
        <v>185</v>
      </c>
      <c r="DE1319" s="14">
        <f>SUMIFS(DD$5:DD1319,$CR$5:$CR1319,"="&amp;$CR1319)</f>
        <v>1595</v>
      </c>
      <c r="DF1319" s="14" t="s">
        <v>218</v>
      </c>
      <c r="DG1319" s="14">
        <f>INDEX(属性投放!$BK$6:$BK$85,(CT1319-2)*20+CX1319)</f>
        <v>93</v>
      </c>
      <c r="DH1319" s="14">
        <f>SUMIFS(DG$5:DG1319,$CR$5:$CR1319,"="&amp;$CR1319)</f>
        <v>799</v>
      </c>
      <c r="DI1319" s="14" t="s">
        <v>25</v>
      </c>
      <c r="DJ1319" s="14">
        <f>INDEX(属性投放!$BL$6:$BL$85,(CT1319-2)*20+CX1319)</f>
        <v>1850</v>
      </c>
      <c r="DK1319" s="14">
        <f>SUMIFS(DJ$5:DJ1319,$CR$5:$CR1319,"="&amp;$CR1319)</f>
        <v>15950</v>
      </c>
    </row>
    <row r="1320" spans="95:115" ht="16.5" x14ac:dyDescent="0.2">
      <c r="CQ1320" s="13">
        <v>1316</v>
      </c>
      <c r="CR1320" s="13">
        <f t="shared" si="1004"/>
        <v>26</v>
      </c>
      <c r="CS1320" s="13">
        <f t="shared" si="1000"/>
        <v>16</v>
      </c>
      <c r="CT1320" s="14">
        <f t="shared" si="1001"/>
        <v>5</v>
      </c>
      <c r="CU1320" s="14">
        <f t="shared" si="1002"/>
        <v>1102028</v>
      </c>
      <c r="CV1320" s="14" t="str">
        <f>INDEX($O$6:$O$36,CR1320)&amp;"-"&amp;INDEX(属性投放!$AB$7:$AB$36,CX1320)&amp;"-魂火-"&amp;CZ1320</f>
        <v>吕布-叫唤+2-魂火-1</v>
      </c>
      <c r="CW1320" s="25" t="s">
        <v>162</v>
      </c>
      <c r="CX1320" s="14">
        <f>INDEX(属性投放!$AL$7:$AL$58,CS1320)</f>
        <v>9</v>
      </c>
      <c r="CY1320" s="14" t="s">
        <v>701</v>
      </c>
      <c r="CZ1320" s="14">
        <f>INDEX(属性投放!$AM$7:$AM$58,CS1320)</f>
        <v>1</v>
      </c>
      <c r="DA1320" s="14">
        <f t="shared" si="1003"/>
        <v>16</v>
      </c>
      <c r="DB1320" s="14">
        <f>INDEX(属性投放!$AN$7:$AN$58,DA1320)</f>
        <v>60</v>
      </c>
      <c r="DC1320" s="14" t="s">
        <v>335</v>
      </c>
      <c r="DD1320" s="14">
        <f>INDEX(属性投放!$BJ$6:$BJ$85,(CT1320-2)*20+CX1320)</f>
        <v>210</v>
      </c>
      <c r="DE1320" s="14">
        <f>SUMIFS(DD$5:DD1320,$CR$5:$CR1320,"="&amp;$CR1320)</f>
        <v>1805</v>
      </c>
      <c r="DF1320" s="14" t="s">
        <v>218</v>
      </c>
      <c r="DG1320" s="14">
        <f>INDEX(属性投放!$BK$6:$BK$85,(CT1320-2)*20+CX1320)</f>
        <v>105</v>
      </c>
      <c r="DH1320" s="14">
        <f>SUMIFS(DG$5:DG1320,$CR$5:$CR1320,"="&amp;$CR1320)</f>
        <v>904</v>
      </c>
      <c r="DI1320" s="14" t="s">
        <v>25</v>
      </c>
      <c r="DJ1320" s="14">
        <f>INDEX(属性投放!$BL$6:$BL$85,(CT1320-2)*20+CX1320)</f>
        <v>2100</v>
      </c>
      <c r="DK1320" s="14">
        <f>SUMIFS(DJ$5:DJ1320,$CR$5:$CR1320,"="&amp;$CR1320)</f>
        <v>18050</v>
      </c>
    </row>
    <row r="1321" spans="95:115" ht="16.5" x14ac:dyDescent="0.2">
      <c r="CQ1321" s="13">
        <v>1317</v>
      </c>
      <c r="CR1321" s="13">
        <f t="shared" si="1004"/>
        <v>26</v>
      </c>
      <c r="CS1321" s="13">
        <f t="shared" si="1000"/>
        <v>17</v>
      </c>
      <c r="CT1321" s="14">
        <f t="shared" si="1001"/>
        <v>5</v>
      </c>
      <c r="CU1321" s="14">
        <f t="shared" si="1002"/>
        <v>1102028</v>
      </c>
      <c r="CV1321" s="14" t="str">
        <f>INDEX($O$6:$O$36,CR1321)&amp;"-"&amp;INDEX(属性投放!$AB$7:$AB$36,CX1321)&amp;"-魂火-"&amp;CZ1321</f>
        <v>吕布-叫唤+2-魂火-2</v>
      </c>
      <c r="CW1321" s="25" t="s">
        <v>162</v>
      </c>
      <c r="CX1321" s="14">
        <f>INDEX(属性投放!$AL$7:$AL$58,CS1321)</f>
        <v>9</v>
      </c>
      <c r="CY1321" s="14" t="s">
        <v>701</v>
      </c>
      <c r="CZ1321" s="14">
        <f>INDEX(属性投放!$AM$7:$AM$58,CS1321)</f>
        <v>2</v>
      </c>
      <c r="DA1321" s="14">
        <f t="shared" si="1003"/>
        <v>17</v>
      </c>
      <c r="DB1321" s="14">
        <f>INDEX(属性投放!$AN$7:$AN$58,DA1321)</f>
        <v>62</v>
      </c>
      <c r="DC1321" s="14" t="s">
        <v>335</v>
      </c>
      <c r="DD1321" s="14">
        <f>INDEX(属性投放!$BJ$6:$BJ$85,(CT1321-2)*20+CX1321)</f>
        <v>210</v>
      </c>
      <c r="DE1321" s="14">
        <f>SUMIFS(DD$5:DD1321,$CR$5:$CR1321,"="&amp;$CR1321)</f>
        <v>2015</v>
      </c>
      <c r="DF1321" s="14" t="s">
        <v>218</v>
      </c>
      <c r="DG1321" s="14">
        <f>INDEX(属性投放!$BK$6:$BK$85,(CT1321-2)*20+CX1321)</f>
        <v>105</v>
      </c>
      <c r="DH1321" s="14">
        <f>SUMIFS(DG$5:DG1321,$CR$5:$CR1321,"="&amp;$CR1321)</f>
        <v>1009</v>
      </c>
      <c r="DI1321" s="14" t="s">
        <v>25</v>
      </c>
      <c r="DJ1321" s="14">
        <f>INDEX(属性投放!$BL$6:$BL$85,(CT1321-2)*20+CX1321)</f>
        <v>2100</v>
      </c>
      <c r="DK1321" s="14">
        <f>SUMIFS(DJ$5:DJ1321,$CR$5:$CR1321,"="&amp;$CR1321)</f>
        <v>20150</v>
      </c>
    </row>
    <row r="1322" spans="95:115" ht="16.5" x14ac:dyDescent="0.2">
      <c r="CQ1322" s="13">
        <v>1318</v>
      </c>
      <c r="CR1322" s="13">
        <f t="shared" si="1004"/>
        <v>26</v>
      </c>
      <c r="CS1322" s="13">
        <f t="shared" si="1000"/>
        <v>18</v>
      </c>
      <c r="CT1322" s="14">
        <f t="shared" si="1001"/>
        <v>5</v>
      </c>
      <c r="CU1322" s="14">
        <f t="shared" si="1002"/>
        <v>1102028</v>
      </c>
      <c r="CV1322" s="14" t="str">
        <f>INDEX($O$6:$O$36,CR1322)&amp;"-"&amp;INDEX(属性投放!$AB$7:$AB$36,CX1322)&amp;"-魂火-"&amp;CZ1322</f>
        <v>吕布-叫唤+2-魂火-3</v>
      </c>
      <c r="CW1322" s="25" t="s">
        <v>162</v>
      </c>
      <c r="CX1322" s="14">
        <f>INDEX(属性投放!$AL$7:$AL$58,CS1322)</f>
        <v>9</v>
      </c>
      <c r="CY1322" s="14" t="s">
        <v>701</v>
      </c>
      <c r="CZ1322" s="14">
        <f>INDEX(属性投放!$AM$7:$AM$58,CS1322)</f>
        <v>3</v>
      </c>
      <c r="DA1322" s="14">
        <f t="shared" si="1003"/>
        <v>18</v>
      </c>
      <c r="DB1322" s="14">
        <f>INDEX(属性投放!$AN$7:$AN$58,DA1322)</f>
        <v>65</v>
      </c>
      <c r="DC1322" s="14" t="s">
        <v>335</v>
      </c>
      <c r="DD1322" s="14">
        <f>INDEX(属性投放!$BJ$6:$BJ$85,(CT1322-2)*20+CX1322)</f>
        <v>210</v>
      </c>
      <c r="DE1322" s="14">
        <f>SUMIFS(DD$5:DD1322,$CR$5:$CR1322,"="&amp;$CR1322)</f>
        <v>2225</v>
      </c>
      <c r="DF1322" s="14" t="s">
        <v>218</v>
      </c>
      <c r="DG1322" s="14">
        <f>INDEX(属性投放!$BK$6:$BK$85,(CT1322-2)*20+CX1322)</f>
        <v>105</v>
      </c>
      <c r="DH1322" s="14">
        <f>SUMIFS(DG$5:DG1322,$CR$5:$CR1322,"="&amp;$CR1322)</f>
        <v>1114</v>
      </c>
      <c r="DI1322" s="14" t="s">
        <v>25</v>
      </c>
      <c r="DJ1322" s="14">
        <f>INDEX(属性投放!$BL$6:$BL$85,(CT1322-2)*20+CX1322)</f>
        <v>2100</v>
      </c>
      <c r="DK1322" s="14">
        <f>SUMIFS(DJ$5:DJ1322,$CR$5:$CR1322,"="&amp;$CR1322)</f>
        <v>22250</v>
      </c>
    </row>
    <row r="1323" spans="95:115" ht="16.5" x14ac:dyDescent="0.2">
      <c r="CQ1323" s="13">
        <v>1319</v>
      </c>
      <c r="CR1323" s="13">
        <f t="shared" si="1004"/>
        <v>26</v>
      </c>
      <c r="CS1323" s="13">
        <f t="shared" si="1000"/>
        <v>19</v>
      </c>
      <c r="CT1323" s="14">
        <f t="shared" si="1001"/>
        <v>5</v>
      </c>
      <c r="CU1323" s="14">
        <f t="shared" si="1002"/>
        <v>1102028</v>
      </c>
      <c r="CV1323" s="14" t="str">
        <f>INDEX($O$6:$O$36,CR1323)&amp;"-"&amp;INDEX(属性投放!$AB$7:$AB$36,CX1323)&amp;"-魂火-"&amp;CZ1323</f>
        <v>吕布-大叫唤-魂火-1</v>
      </c>
      <c r="CW1323" s="25" t="s">
        <v>162</v>
      </c>
      <c r="CX1323" s="14">
        <f>INDEX(属性投放!$AL$7:$AL$58,CS1323)</f>
        <v>10</v>
      </c>
      <c r="CY1323" s="14" t="s">
        <v>701</v>
      </c>
      <c r="CZ1323" s="14">
        <f>INDEX(属性投放!$AM$7:$AM$58,CS1323)</f>
        <v>1</v>
      </c>
      <c r="DA1323" s="14">
        <f t="shared" si="1003"/>
        <v>19</v>
      </c>
      <c r="DB1323" s="14">
        <f>INDEX(属性投放!$AN$7:$AN$58,DA1323)</f>
        <v>67</v>
      </c>
      <c r="DC1323" s="14" t="s">
        <v>335</v>
      </c>
      <c r="DD1323" s="14">
        <f>INDEX(属性投放!$BJ$6:$BJ$85,(CT1323-2)*20+CX1323)</f>
        <v>250</v>
      </c>
      <c r="DE1323" s="14">
        <f>SUMIFS(DD$5:DD1323,$CR$5:$CR1323,"="&amp;$CR1323)</f>
        <v>2475</v>
      </c>
      <c r="DF1323" s="14" t="s">
        <v>218</v>
      </c>
      <c r="DG1323" s="14">
        <f>INDEX(属性投放!$BK$6:$BK$85,(CT1323-2)*20+CX1323)</f>
        <v>125</v>
      </c>
      <c r="DH1323" s="14">
        <f>SUMIFS(DG$5:DG1323,$CR$5:$CR1323,"="&amp;$CR1323)</f>
        <v>1239</v>
      </c>
      <c r="DI1323" s="14" t="s">
        <v>25</v>
      </c>
      <c r="DJ1323" s="14">
        <f>INDEX(属性投放!$BL$6:$BL$85,(CT1323-2)*20+CX1323)</f>
        <v>2500</v>
      </c>
      <c r="DK1323" s="14">
        <f>SUMIFS(DJ$5:DJ1323,$CR$5:$CR1323,"="&amp;$CR1323)</f>
        <v>24750</v>
      </c>
    </row>
    <row r="1324" spans="95:115" ht="16.5" x14ac:dyDescent="0.2">
      <c r="CQ1324" s="13">
        <v>1320</v>
      </c>
      <c r="CR1324" s="13">
        <f t="shared" si="1004"/>
        <v>26</v>
      </c>
      <c r="CS1324" s="13">
        <f t="shared" si="1000"/>
        <v>20</v>
      </c>
      <c r="CT1324" s="14">
        <f t="shared" si="1001"/>
        <v>5</v>
      </c>
      <c r="CU1324" s="14">
        <f t="shared" si="1002"/>
        <v>1102028</v>
      </c>
      <c r="CV1324" s="14" t="str">
        <f>INDEX($O$6:$O$36,CR1324)&amp;"-"&amp;INDEX(属性投放!$AB$7:$AB$36,CX1324)&amp;"-魂火-"&amp;CZ1324</f>
        <v>吕布-大叫唤-魂火-2</v>
      </c>
      <c r="CW1324" s="25" t="s">
        <v>162</v>
      </c>
      <c r="CX1324" s="14">
        <f>INDEX(属性投放!$AL$7:$AL$58,CS1324)</f>
        <v>10</v>
      </c>
      <c r="CY1324" s="14" t="s">
        <v>701</v>
      </c>
      <c r="CZ1324" s="14">
        <f>INDEX(属性投放!$AM$7:$AM$58,CS1324)</f>
        <v>2</v>
      </c>
      <c r="DA1324" s="14">
        <f t="shared" si="1003"/>
        <v>20</v>
      </c>
      <c r="DB1324" s="14">
        <f>INDEX(属性投放!$AN$7:$AN$58,DA1324)</f>
        <v>70</v>
      </c>
      <c r="DC1324" s="14" t="s">
        <v>335</v>
      </c>
      <c r="DD1324" s="14">
        <f>INDEX(属性投放!$BJ$6:$BJ$85,(CT1324-2)*20+CX1324)</f>
        <v>250</v>
      </c>
      <c r="DE1324" s="14">
        <f>SUMIFS(DD$5:DD1324,$CR$5:$CR1324,"="&amp;$CR1324)</f>
        <v>2725</v>
      </c>
      <c r="DF1324" s="14" t="s">
        <v>218</v>
      </c>
      <c r="DG1324" s="14">
        <f>INDEX(属性投放!$BK$6:$BK$85,(CT1324-2)*20+CX1324)</f>
        <v>125</v>
      </c>
      <c r="DH1324" s="14">
        <f>SUMIFS(DG$5:DG1324,$CR$5:$CR1324,"="&amp;$CR1324)</f>
        <v>1364</v>
      </c>
      <c r="DI1324" s="14" t="s">
        <v>25</v>
      </c>
      <c r="DJ1324" s="14">
        <f>INDEX(属性投放!$BL$6:$BL$85,(CT1324-2)*20+CX1324)</f>
        <v>2500</v>
      </c>
      <c r="DK1324" s="14">
        <f>SUMIFS(DJ$5:DJ1324,$CR$5:$CR1324,"="&amp;$CR1324)</f>
        <v>27250</v>
      </c>
    </row>
    <row r="1325" spans="95:115" ht="16.5" x14ac:dyDescent="0.2">
      <c r="CQ1325" s="13">
        <v>1321</v>
      </c>
      <c r="CR1325" s="13">
        <f t="shared" si="1004"/>
        <v>26</v>
      </c>
      <c r="CS1325" s="13">
        <f t="shared" si="1000"/>
        <v>21</v>
      </c>
      <c r="CT1325" s="14">
        <f t="shared" si="1001"/>
        <v>5</v>
      </c>
      <c r="CU1325" s="14">
        <f t="shared" si="1002"/>
        <v>1102028</v>
      </c>
      <c r="CV1325" s="14" t="str">
        <f>INDEX($O$6:$O$36,CR1325)&amp;"-"&amp;INDEX(属性投放!$AB$7:$AB$36,CX1325)&amp;"-魂火-"&amp;CZ1325</f>
        <v>吕布-大叫唤-魂火-3</v>
      </c>
      <c r="CW1325" s="25" t="s">
        <v>162</v>
      </c>
      <c r="CX1325" s="14">
        <f>INDEX(属性投放!$AL$7:$AL$58,CS1325)</f>
        <v>10</v>
      </c>
      <c r="CY1325" s="14" t="s">
        <v>701</v>
      </c>
      <c r="CZ1325" s="14">
        <f>INDEX(属性投放!$AM$7:$AM$58,CS1325)</f>
        <v>3</v>
      </c>
      <c r="DA1325" s="14">
        <f t="shared" si="1003"/>
        <v>21</v>
      </c>
      <c r="DB1325" s="14">
        <f>INDEX(属性投放!$AN$7:$AN$58,DA1325)</f>
        <v>72</v>
      </c>
      <c r="DC1325" s="14" t="s">
        <v>335</v>
      </c>
      <c r="DD1325" s="14">
        <f>INDEX(属性投放!$BJ$6:$BJ$85,(CT1325-2)*20+CX1325)</f>
        <v>250</v>
      </c>
      <c r="DE1325" s="14">
        <f>SUMIFS(DD$5:DD1325,$CR$5:$CR1325,"="&amp;$CR1325)</f>
        <v>2975</v>
      </c>
      <c r="DF1325" s="14" t="s">
        <v>218</v>
      </c>
      <c r="DG1325" s="14">
        <f>INDEX(属性投放!$BK$6:$BK$85,(CT1325-2)*20+CX1325)</f>
        <v>125</v>
      </c>
      <c r="DH1325" s="14">
        <f>SUMIFS(DG$5:DG1325,$CR$5:$CR1325,"="&amp;$CR1325)</f>
        <v>1489</v>
      </c>
      <c r="DI1325" s="14" t="s">
        <v>25</v>
      </c>
      <c r="DJ1325" s="14">
        <f>INDEX(属性投放!$BL$6:$BL$85,(CT1325-2)*20+CX1325)</f>
        <v>2500</v>
      </c>
      <c r="DK1325" s="14">
        <f>SUMIFS(DJ$5:DJ1325,$CR$5:$CR1325,"="&amp;$CR1325)</f>
        <v>29750</v>
      </c>
    </row>
    <row r="1326" spans="95:115" ht="16.5" x14ac:dyDescent="0.2">
      <c r="CQ1326" s="13">
        <v>1322</v>
      </c>
      <c r="CR1326" s="13">
        <f t="shared" si="1004"/>
        <v>26</v>
      </c>
      <c r="CS1326" s="13">
        <f t="shared" si="1000"/>
        <v>22</v>
      </c>
      <c r="CT1326" s="14">
        <f t="shared" si="1001"/>
        <v>5</v>
      </c>
      <c r="CU1326" s="14">
        <f t="shared" si="1002"/>
        <v>1102028</v>
      </c>
      <c r="CV1326" s="14" t="str">
        <f>INDEX($O$6:$O$36,CR1326)&amp;"-"&amp;INDEX(属性投放!$AB$7:$AB$36,CX1326)&amp;"-魂火-"&amp;CZ1326</f>
        <v>吕布-大叫唤+1-魂火-1</v>
      </c>
      <c r="CW1326" s="25" t="s">
        <v>162</v>
      </c>
      <c r="CX1326" s="14">
        <f>INDEX(属性投放!$AL$7:$AL$58,CS1326)</f>
        <v>11</v>
      </c>
      <c r="CY1326" s="14" t="s">
        <v>701</v>
      </c>
      <c r="CZ1326" s="14">
        <f>INDEX(属性投放!$AM$7:$AM$58,CS1326)</f>
        <v>1</v>
      </c>
      <c r="DA1326" s="14">
        <f t="shared" si="1003"/>
        <v>22</v>
      </c>
      <c r="DB1326" s="14">
        <f>INDEX(属性投放!$AN$7:$AN$58,DA1326)</f>
        <v>75</v>
      </c>
      <c r="DC1326" s="14" t="s">
        <v>335</v>
      </c>
      <c r="DD1326" s="14">
        <f>INDEX(属性投放!$BJ$6:$BJ$85,(CT1326-2)*20+CX1326)</f>
        <v>325</v>
      </c>
      <c r="DE1326" s="14">
        <f>SUMIFS(DD$5:DD1326,$CR$5:$CR1326,"="&amp;$CR1326)</f>
        <v>3300</v>
      </c>
      <c r="DF1326" s="14" t="s">
        <v>218</v>
      </c>
      <c r="DG1326" s="14">
        <f>INDEX(属性投放!$BK$6:$BK$85,(CT1326-2)*20+CX1326)</f>
        <v>163</v>
      </c>
      <c r="DH1326" s="14">
        <f>SUMIFS(DG$5:DG1326,$CR$5:$CR1326,"="&amp;$CR1326)</f>
        <v>1652</v>
      </c>
      <c r="DI1326" s="14" t="s">
        <v>25</v>
      </c>
      <c r="DJ1326" s="14">
        <f>INDEX(属性投放!$BL$6:$BL$85,(CT1326-2)*20+CX1326)</f>
        <v>3250</v>
      </c>
      <c r="DK1326" s="14">
        <f>SUMIFS(DJ$5:DJ1326,$CR$5:$CR1326,"="&amp;$CR1326)</f>
        <v>33000</v>
      </c>
    </row>
    <row r="1327" spans="95:115" ht="16.5" x14ac:dyDescent="0.2">
      <c r="CQ1327" s="13">
        <v>1323</v>
      </c>
      <c r="CR1327" s="13">
        <f t="shared" si="1004"/>
        <v>26</v>
      </c>
      <c r="CS1327" s="13">
        <f t="shared" si="1000"/>
        <v>23</v>
      </c>
      <c r="CT1327" s="14">
        <f t="shared" si="1001"/>
        <v>5</v>
      </c>
      <c r="CU1327" s="14">
        <f t="shared" si="1002"/>
        <v>1102028</v>
      </c>
      <c r="CV1327" s="14" t="str">
        <f>INDEX($O$6:$O$36,CR1327)&amp;"-"&amp;INDEX(属性投放!$AB$7:$AB$36,CX1327)&amp;"-魂火-"&amp;CZ1327</f>
        <v>吕布-大叫唤+1-魂火-2</v>
      </c>
      <c r="CW1327" s="25" t="s">
        <v>162</v>
      </c>
      <c r="CX1327" s="14">
        <f>INDEX(属性投放!$AL$7:$AL$58,CS1327)</f>
        <v>11</v>
      </c>
      <c r="CY1327" s="14" t="s">
        <v>701</v>
      </c>
      <c r="CZ1327" s="14">
        <f>INDEX(属性投放!$AM$7:$AM$58,CS1327)</f>
        <v>2</v>
      </c>
      <c r="DA1327" s="14">
        <f t="shared" si="1003"/>
        <v>23</v>
      </c>
      <c r="DB1327" s="14">
        <f>INDEX(属性投放!$AN$7:$AN$58,DA1327)</f>
        <v>77</v>
      </c>
      <c r="DC1327" s="14" t="s">
        <v>335</v>
      </c>
      <c r="DD1327" s="14">
        <f>INDEX(属性投放!$BJ$6:$BJ$85,(CT1327-2)*20+CX1327)</f>
        <v>325</v>
      </c>
      <c r="DE1327" s="14">
        <f>SUMIFS(DD$5:DD1327,$CR$5:$CR1327,"="&amp;$CR1327)</f>
        <v>3625</v>
      </c>
      <c r="DF1327" s="14" t="s">
        <v>218</v>
      </c>
      <c r="DG1327" s="14">
        <f>INDEX(属性投放!$BK$6:$BK$85,(CT1327-2)*20+CX1327)</f>
        <v>163</v>
      </c>
      <c r="DH1327" s="14">
        <f>SUMIFS(DG$5:DG1327,$CR$5:$CR1327,"="&amp;$CR1327)</f>
        <v>1815</v>
      </c>
      <c r="DI1327" s="14" t="s">
        <v>25</v>
      </c>
      <c r="DJ1327" s="14">
        <f>INDEX(属性投放!$BL$6:$BL$85,(CT1327-2)*20+CX1327)</f>
        <v>3250</v>
      </c>
      <c r="DK1327" s="14">
        <f>SUMIFS(DJ$5:DJ1327,$CR$5:$CR1327,"="&amp;$CR1327)</f>
        <v>36250</v>
      </c>
    </row>
    <row r="1328" spans="95:115" ht="16.5" x14ac:dyDescent="0.2">
      <c r="CQ1328" s="13">
        <v>1324</v>
      </c>
      <c r="CR1328" s="13">
        <f t="shared" si="1004"/>
        <v>26</v>
      </c>
      <c r="CS1328" s="13">
        <f t="shared" si="1000"/>
        <v>24</v>
      </c>
      <c r="CT1328" s="14">
        <f t="shared" si="1001"/>
        <v>5</v>
      </c>
      <c r="CU1328" s="14">
        <f t="shared" si="1002"/>
        <v>1102028</v>
      </c>
      <c r="CV1328" s="14" t="str">
        <f>INDEX($O$6:$O$36,CR1328)&amp;"-"&amp;INDEX(属性投放!$AB$7:$AB$36,CX1328)&amp;"-魂火-"&amp;CZ1328</f>
        <v>吕布-大叫唤+1-魂火-3</v>
      </c>
      <c r="CW1328" s="25" t="s">
        <v>162</v>
      </c>
      <c r="CX1328" s="14">
        <f>INDEX(属性投放!$AL$7:$AL$58,CS1328)</f>
        <v>11</v>
      </c>
      <c r="CY1328" s="14" t="s">
        <v>701</v>
      </c>
      <c r="CZ1328" s="14">
        <f>INDEX(属性投放!$AM$7:$AM$58,CS1328)</f>
        <v>3</v>
      </c>
      <c r="DA1328" s="14">
        <f t="shared" si="1003"/>
        <v>24</v>
      </c>
      <c r="DB1328" s="14">
        <f>INDEX(属性投放!$AN$7:$AN$58,DA1328)</f>
        <v>80</v>
      </c>
      <c r="DC1328" s="14" t="s">
        <v>335</v>
      </c>
      <c r="DD1328" s="14">
        <f>INDEX(属性投放!$BJ$6:$BJ$85,(CT1328-2)*20+CX1328)</f>
        <v>325</v>
      </c>
      <c r="DE1328" s="14">
        <f>SUMIFS(DD$5:DD1328,$CR$5:$CR1328,"="&amp;$CR1328)</f>
        <v>3950</v>
      </c>
      <c r="DF1328" s="14" t="s">
        <v>218</v>
      </c>
      <c r="DG1328" s="14">
        <f>INDEX(属性投放!$BK$6:$BK$85,(CT1328-2)*20+CX1328)</f>
        <v>163</v>
      </c>
      <c r="DH1328" s="14">
        <f>SUMIFS(DG$5:DG1328,$CR$5:$CR1328,"="&amp;$CR1328)</f>
        <v>1978</v>
      </c>
      <c r="DI1328" s="14" t="s">
        <v>25</v>
      </c>
      <c r="DJ1328" s="14">
        <f>INDEX(属性投放!$BL$6:$BL$85,(CT1328-2)*20+CX1328)</f>
        <v>3250</v>
      </c>
      <c r="DK1328" s="14">
        <f>SUMIFS(DJ$5:DJ1328,$CR$5:$CR1328,"="&amp;$CR1328)</f>
        <v>39500</v>
      </c>
    </row>
    <row r="1329" spans="95:115" ht="16.5" x14ac:dyDescent="0.2">
      <c r="CQ1329" s="13">
        <v>1325</v>
      </c>
      <c r="CR1329" s="13">
        <f t="shared" si="1004"/>
        <v>26</v>
      </c>
      <c r="CS1329" s="13">
        <f t="shared" si="1000"/>
        <v>25</v>
      </c>
      <c r="CT1329" s="14">
        <f t="shared" si="1001"/>
        <v>5</v>
      </c>
      <c r="CU1329" s="14">
        <f t="shared" si="1002"/>
        <v>1102028</v>
      </c>
      <c r="CV1329" s="14" t="str">
        <f>INDEX($O$6:$O$36,CR1329)&amp;"-"&amp;INDEX(属性投放!$AB$7:$AB$36,CX1329)&amp;"-魂火-"&amp;CZ1329</f>
        <v>吕布-大叫唤+2-魂火-1</v>
      </c>
      <c r="CW1329" s="25" t="s">
        <v>162</v>
      </c>
      <c r="CX1329" s="14">
        <f>INDEX(属性投放!$AL$7:$AL$58,CS1329)</f>
        <v>12</v>
      </c>
      <c r="CY1329" s="14" t="s">
        <v>701</v>
      </c>
      <c r="CZ1329" s="14">
        <f>INDEX(属性投放!$AM$7:$AM$58,CS1329)</f>
        <v>1</v>
      </c>
      <c r="DA1329" s="14">
        <f t="shared" si="1003"/>
        <v>25</v>
      </c>
      <c r="DB1329" s="14">
        <f>INDEX(属性投放!$AN$7:$AN$58,DA1329)</f>
        <v>82</v>
      </c>
      <c r="DC1329" s="14" t="s">
        <v>335</v>
      </c>
      <c r="DD1329" s="14">
        <f>INDEX(属性投放!$BJ$6:$BJ$85,(CT1329-2)*20+CX1329)</f>
        <v>420</v>
      </c>
      <c r="DE1329" s="14">
        <f>SUMIFS(DD$5:DD1329,$CR$5:$CR1329,"="&amp;$CR1329)</f>
        <v>4370</v>
      </c>
      <c r="DF1329" s="14" t="s">
        <v>218</v>
      </c>
      <c r="DG1329" s="14">
        <f>INDEX(属性投放!$BK$6:$BK$85,(CT1329-2)*20+CX1329)</f>
        <v>210</v>
      </c>
      <c r="DH1329" s="14">
        <f>SUMIFS(DG$5:DG1329,$CR$5:$CR1329,"="&amp;$CR1329)</f>
        <v>2188</v>
      </c>
      <c r="DI1329" s="14" t="s">
        <v>25</v>
      </c>
      <c r="DJ1329" s="14">
        <f>INDEX(属性投放!$BL$6:$BL$85,(CT1329-2)*20+CX1329)</f>
        <v>4200</v>
      </c>
      <c r="DK1329" s="14">
        <f>SUMIFS(DJ$5:DJ1329,$CR$5:$CR1329,"="&amp;$CR1329)</f>
        <v>43700</v>
      </c>
    </row>
    <row r="1330" spans="95:115" ht="16.5" x14ac:dyDescent="0.2">
      <c r="CQ1330" s="13">
        <v>1326</v>
      </c>
      <c r="CR1330" s="13">
        <f t="shared" si="1004"/>
        <v>26</v>
      </c>
      <c r="CS1330" s="13">
        <f t="shared" si="1000"/>
        <v>26</v>
      </c>
      <c r="CT1330" s="14">
        <f t="shared" si="1001"/>
        <v>5</v>
      </c>
      <c r="CU1330" s="14">
        <f t="shared" si="1002"/>
        <v>1102028</v>
      </c>
      <c r="CV1330" s="14" t="str">
        <f>INDEX($O$6:$O$36,CR1330)&amp;"-"&amp;INDEX(属性投放!$AB$7:$AB$36,CX1330)&amp;"-魂火-"&amp;CZ1330</f>
        <v>吕布-大叫唤+2-魂火-2</v>
      </c>
      <c r="CW1330" s="25" t="s">
        <v>162</v>
      </c>
      <c r="CX1330" s="14">
        <f>INDEX(属性投放!$AL$7:$AL$58,CS1330)</f>
        <v>12</v>
      </c>
      <c r="CY1330" s="14" t="s">
        <v>701</v>
      </c>
      <c r="CZ1330" s="14">
        <f>INDEX(属性投放!$AM$7:$AM$58,CS1330)</f>
        <v>2</v>
      </c>
      <c r="DA1330" s="14">
        <f t="shared" si="1003"/>
        <v>26</v>
      </c>
      <c r="DB1330" s="14">
        <f>INDEX(属性投放!$AN$7:$AN$58,DA1330)</f>
        <v>85</v>
      </c>
      <c r="DC1330" s="14" t="s">
        <v>335</v>
      </c>
      <c r="DD1330" s="14">
        <f>INDEX(属性投放!$BJ$6:$BJ$85,(CT1330-2)*20+CX1330)</f>
        <v>420</v>
      </c>
      <c r="DE1330" s="14">
        <f>SUMIFS(DD$5:DD1330,$CR$5:$CR1330,"="&amp;$CR1330)</f>
        <v>4790</v>
      </c>
      <c r="DF1330" s="14" t="s">
        <v>218</v>
      </c>
      <c r="DG1330" s="14">
        <f>INDEX(属性投放!$BK$6:$BK$85,(CT1330-2)*20+CX1330)</f>
        <v>210</v>
      </c>
      <c r="DH1330" s="14">
        <f>SUMIFS(DG$5:DG1330,$CR$5:$CR1330,"="&amp;$CR1330)</f>
        <v>2398</v>
      </c>
      <c r="DI1330" s="14" t="s">
        <v>25</v>
      </c>
      <c r="DJ1330" s="14">
        <f>INDEX(属性投放!$BL$6:$BL$85,(CT1330-2)*20+CX1330)</f>
        <v>4200</v>
      </c>
      <c r="DK1330" s="14">
        <f>SUMIFS(DJ$5:DJ1330,$CR$5:$CR1330,"="&amp;$CR1330)</f>
        <v>47900</v>
      </c>
    </row>
    <row r="1331" spans="95:115" ht="16.5" x14ac:dyDescent="0.2">
      <c r="CQ1331" s="13">
        <v>1327</v>
      </c>
      <c r="CR1331" s="13">
        <f t="shared" si="1004"/>
        <v>26</v>
      </c>
      <c r="CS1331" s="13">
        <f t="shared" si="1000"/>
        <v>27</v>
      </c>
      <c r="CT1331" s="14">
        <f t="shared" si="1001"/>
        <v>5</v>
      </c>
      <c r="CU1331" s="14">
        <f t="shared" si="1002"/>
        <v>1102028</v>
      </c>
      <c r="CV1331" s="14" t="str">
        <f>INDEX($O$6:$O$36,CR1331)&amp;"-"&amp;INDEX(属性投放!$AB$7:$AB$36,CX1331)&amp;"-魂火-"&amp;CZ1331</f>
        <v>吕布-大叫唤+2-魂火-3</v>
      </c>
      <c r="CW1331" s="25" t="s">
        <v>162</v>
      </c>
      <c r="CX1331" s="14">
        <f>INDEX(属性投放!$AL$7:$AL$58,CS1331)</f>
        <v>12</v>
      </c>
      <c r="CY1331" s="14" t="s">
        <v>701</v>
      </c>
      <c r="CZ1331" s="14">
        <f>INDEX(属性投放!$AM$7:$AM$58,CS1331)</f>
        <v>3</v>
      </c>
      <c r="DA1331" s="14">
        <f t="shared" si="1003"/>
        <v>27</v>
      </c>
      <c r="DB1331" s="14">
        <f>INDEX(属性投放!$AN$7:$AN$58,DA1331)</f>
        <v>87</v>
      </c>
      <c r="DC1331" s="14" t="s">
        <v>335</v>
      </c>
      <c r="DD1331" s="14">
        <f>INDEX(属性投放!$BJ$6:$BJ$85,(CT1331-2)*20+CX1331)</f>
        <v>420</v>
      </c>
      <c r="DE1331" s="14">
        <f>SUMIFS(DD$5:DD1331,$CR$5:$CR1331,"="&amp;$CR1331)</f>
        <v>5210</v>
      </c>
      <c r="DF1331" s="14" t="s">
        <v>218</v>
      </c>
      <c r="DG1331" s="14">
        <f>INDEX(属性投放!$BK$6:$BK$85,(CT1331-2)*20+CX1331)</f>
        <v>210</v>
      </c>
      <c r="DH1331" s="14">
        <f>SUMIFS(DG$5:DG1331,$CR$5:$CR1331,"="&amp;$CR1331)</f>
        <v>2608</v>
      </c>
      <c r="DI1331" s="14" t="s">
        <v>25</v>
      </c>
      <c r="DJ1331" s="14">
        <f>INDEX(属性投放!$BL$6:$BL$85,(CT1331-2)*20+CX1331)</f>
        <v>4200</v>
      </c>
      <c r="DK1331" s="14">
        <f>SUMIFS(DJ$5:DJ1331,$CR$5:$CR1331,"="&amp;$CR1331)</f>
        <v>52100</v>
      </c>
    </row>
    <row r="1332" spans="95:115" ht="16.5" x14ac:dyDescent="0.2">
      <c r="CQ1332" s="13">
        <v>1328</v>
      </c>
      <c r="CR1332" s="13">
        <f t="shared" si="1004"/>
        <v>26</v>
      </c>
      <c r="CS1332" s="13">
        <f t="shared" si="1000"/>
        <v>28</v>
      </c>
      <c r="CT1332" s="14">
        <f t="shared" si="1001"/>
        <v>5</v>
      </c>
      <c r="CU1332" s="14">
        <f t="shared" si="1002"/>
        <v>1102028</v>
      </c>
      <c r="CV1332" s="14" t="str">
        <f>INDEX($O$6:$O$36,CR1332)&amp;"-"&amp;INDEX(属性投放!$AB$7:$AB$36,CX1332)&amp;"-魂火-"&amp;CZ1332</f>
        <v>吕布-焦热-魂火-1</v>
      </c>
      <c r="CW1332" s="25" t="s">
        <v>162</v>
      </c>
      <c r="CX1332" s="14">
        <f>INDEX(属性投放!$AL$7:$AL$58,CS1332)</f>
        <v>13</v>
      </c>
      <c r="CY1332" s="14" t="s">
        <v>701</v>
      </c>
      <c r="CZ1332" s="14">
        <f>INDEX(属性投放!$AM$7:$AM$58,CS1332)</f>
        <v>1</v>
      </c>
      <c r="DA1332" s="14">
        <f t="shared" si="1003"/>
        <v>28</v>
      </c>
      <c r="DB1332" s="14">
        <f>INDEX(属性投放!$AN$7:$AN$58,DA1332)</f>
        <v>90</v>
      </c>
      <c r="DC1332" s="14" t="s">
        <v>335</v>
      </c>
      <c r="DD1332" s="14">
        <f>INDEX(属性投放!$BJ$6:$BJ$85,(CT1332-2)*20+CX1332)</f>
        <v>530</v>
      </c>
      <c r="DE1332" s="14">
        <f>SUMIFS(DD$5:DD1332,$CR$5:$CR1332,"="&amp;$CR1332)</f>
        <v>5740</v>
      </c>
      <c r="DF1332" s="14" t="s">
        <v>218</v>
      </c>
      <c r="DG1332" s="14">
        <f>INDEX(属性投放!$BK$6:$BK$85,(CT1332-2)*20+CX1332)</f>
        <v>265</v>
      </c>
      <c r="DH1332" s="14">
        <f>SUMIFS(DG$5:DG1332,$CR$5:$CR1332,"="&amp;$CR1332)</f>
        <v>2873</v>
      </c>
      <c r="DI1332" s="14" t="s">
        <v>25</v>
      </c>
      <c r="DJ1332" s="14">
        <f>INDEX(属性投放!$BL$6:$BL$85,(CT1332-2)*20+CX1332)</f>
        <v>5300</v>
      </c>
      <c r="DK1332" s="14">
        <f>SUMIFS(DJ$5:DJ1332,$CR$5:$CR1332,"="&amp;$CR1332)</f>
        <v>57400</v>
      </c>
    </row>
    <row r="1333" spans="95:115" ht="16.5" x14ac:dyDescent="0.2">
      <c r="CQ1333" s="13">
        <v>1329</v>
      </c>
      <c r="CR1333" s="13">
        <f t="shared" si="1004"/>
        <v>26</v>
      </c>
      <c r="CS1333" s="13">
        <f t="shared" si="1000"/>
        <v>29</v>
      </c>
      <c r="CT1333" s="14">
        <f t="shared" si="1001"/>
        <v>5</v>
      </c>
      <c r="CU1333" s="14">
        <f t="shared" si="1002"/>
        <v>1102028</v>
      </c>
      <c r="CV1333" s="14" t="str">
        <f>INDEX($O$6:$O$36,CR1333)&amp;"-"&amp;INDEX(属性投放!$AB$7:$AB$36,CX1333)&amp;"-魂火-"&amp;CZ1333</f>
        <v>吕布-焦热-魂火-2</v>
      </c>
      <c r="CW1333" s="25" t="s">
        <v>162</v>
      </c>
      <c r="CX1333" s="14">
        <f>INDEX(属性投放!$AL$7:$AL$58,CS1333)</f>
        <v>13</v>
      </c>
      <c r="CY1333" s="14" t="s">
        <v>701</v>
      </c>
      <c r="CZ1333" s="14">
        <f>INDEX(属性投放!$AM$7:$AM$58,CS1333)</f>
        <v>2</v>
      </c>
      <c r="DA1333" s="14">
        <f t="shared" si="1003"/>
        <v>29</v>
      </c>
      <c r="DB1333" s="14">
        <f>INDEX(属性投放!$AN$7:$AN$58,DA1333)</f>
        <v>92</v>
      </c>
      <c r="DC1333" s="14" t="s">
        <v>335</v>
      </c>
      <c r="DD1333" s="14">
        <f>INDEX(属性投放!$BJ$6:$BJ$85,(CT1333-2)*20+CX1333)</f>
        <v>530</v>
      </c>
      <c r="DE1333" s="14">
        <f>SUMIFS(DD$5:DD1333,$CR$5:$CR1333,"="&amp;$CR1333)</f>
        <v>6270</v>
      </c>
      <c r="DF1333" s="14" t="s">
        <v>218</v>
      </c>
      <c r="DG1333" s="14">
        <f>INDEX(属性投放!$BK$6:$BK$85,(CT1333-2)*20+CX1333)</f>
        <v>265</v>
      </c>
      <c r="DH1333" s="14">
        <f>SUMIFS(DG$5:DG1333,$CR$5:$CR1333,"="&amp;$CR1333)</f>
        <v>3138</v>
      </c>
      <c r="DI1333" s="14" t="s">
        <v>25</v>
      </c>
      <c r="DJ1333" s="14">
        <f>INDEX(属性投放!$BL$6:$BL$85,(CT1333-2)*20+CX1333)</f>
        <v>5300</v>
      </c>
      <c r="DK1333" s="14">
        <f>SUMIFS(DJ$5:DJ1333,$CR$5:$CR1333,"="&amp;$CR1333)</f>
        <v>62700</v>
      </c>
    </row>
    <row r="1334" spans="95:115" ht="16.5" x14ac:dyDescent="0.2">
      <c r="CQ1334" s="13">
        <v>1330</v>
      </c>
      <c r="CR1334" s="13">
        <f t="shared" si="1004"/>
        <v>26</v>
      </c>
      <c r="CS1334" s="13">
        <f t="shared" si="1000"/>
        <v>30</v>
      </c>
      <c r="CT1334" s="14">
        <f t="shared" si="1001"/>
        <v>5</v>
      </c>
      <c r="CU1334" s="14">
        <f t="shared" si="1002"/>
        <v>1102028</v>
      </c>
      <c r="CV1334" s="14" t="str">
        <f>INDEX($O$6:$O$36,CR1334)&amp;"-"&amp;INDEX(属性投放!$AB$7:$AB$36,CX1334)&amp;"-魂火-"&amp;CZ1334</f>
        <v>吕布-焦热-魂火-3</v>
      </c>
      <c r="CW1334" s="25" t="s">
        <v>162</v>
      </c>
      <c r="CX1334" s="14">
        <f>INDEX(属性投放!$AL$7:$AL$58,CS1334)</f>
        <v>13</v>
      </c>
      <c r="CY1334" s="14" t="s">
        <v>701</v>
      </c>
      <c r="CZ1334" s="14">
        <f>INDEX(属性投放!$AM$7:$AM$58,CS1334)</f>
        <v>3</v>
      </c>
      <c r="DA1334" s="14">
        <f t="shared" si="1003"/>
        <v>30</v>
      </c>
      <c r="DB1334" s="14">
        <f>INDEX(属性投放!$AN$7:$AN$58,DA1334)</f>
        <v>95</v>
      </c>
      <c r="DC1334" s="14" t="s">
        <v>335</v>
      </c>
      <c r="DD1334" s="14">
        <f>INDEX(属性投放!$BJ$6:$BJ$85,(CT1334-2)*20+CX1334)</f>
        <v>530</v>
      </c>
      <c r="DE1334" s="14">
        <f>SUMIFS(DD$5:DD1334,$CR$5:$CR1334,"="&amp;$CR1334)</f>
        <v>6800</v>
      </c>
      <c r="DF1334" s="14" t="s">
        <v>218</v>
      </c>
      <c r="DG1334" s="14">
        <f>INDEX(属性投放!$BK$6:$BK$85,(CT1334-2)*20+CX1334)</f>
        <v>265</v>
      </c>
      <c r="DH1334" s="14">
        <f>SUMIFS(DG$5:DG1334,$CR$5:$CR1334,"="&amp;$CR1334)</f>
        <v>3403</v>
      </c>
      <c r="DI1334" s="14" t="s">
        <v>25</v>
      </c>
      <c r="DJ1334" s="14">
        <f>INDEX(属性投放!$BL$6:$BL$85,(CT1334-2)*20+CX1334)</f>
        <v>5300</v>
      </c>
      <c r="DK1334" s="14">
        <f>SUMIFS(DJ$5:DJ1334,$CR$5:$CR1334,"="&amp;$CR1334)</f>
        <v>68000</v>
      </c>
    </row>
    <row r="1335" spans="95:115" ht="16.5" x14ac:dyDescent="0.2">
      <c r="CQ1335" s="13">
        <v>1331</v>
      </c>
      <c r="CR1335" s="13">
        <f t="shared" si="1004"/>
        <v>26</v>
      </c>
      <c r="CS1335" s="13">
        <f t="shared" si="1000"/>
        <v>31</v>
      </c>
      <c r="CT1335" s="14">
        <f t="shared" si="1001"/>
        <v>5</v>
      </c>
      <c r="CU1335" s="14">
        <f t="shared" si="1002"/>
        <v>1102028</v>
      </c>
      <c r="CV1335" s="14" t="str">
        <f>INDEX($O$6:$O$36,CR1335)&amp;"-"&amp;INDEX(属性投放!$AB$7:$AB$36,CX1335)&amp;"-魂火-"&amp;CZ1335</f>
        <v>吕布-焦热+1-魂火-1</v>
      </c>
      <c r="CW1335" s="25" t="s">
        <v>162</v>
      </c>
      <c r="CX1335" s="14">
        <f>INDEX(属性投放!$AL$7:$AL$58,CS1335)</f>
        <v>14</v>
      </c>
      <c r="CY1335" s="14" t="s">
        <v>701</v>
      </c>
      <c r="CZ1335" s="14">
        <f>INDEX(属性投放!$AM$7:$AM$58,CS1335)</f>
        <v>1</v>
      </c>
      <c r="DA1335" s="14">
        <f t="shared" si="1003"/>
        <v>31</v>
      </c>
      <c r="DB1335" s="14">
        <f>INDEX(属性投放!$AN$7:$AN$58,DA1335)</f>
        <v>97</v>
      </c>
      <c r="DC1335" s="14" t="s">
        <v>335</v>
      </c>
      <c r="DD1335" s="14">
        <f>INDEX(属性投放!$BJ$6:$BJ$85,(CT1335-2)*20+CX1335)</f>
        <v>650</v>
      </c>
      <c r="DE1335" s="14">
        <f>SUMIFS(DD$5:DD1335,$CR$5:$CR1335,"="&amp;$CR1335)</f>
        <v>7450</v>
      </c>
      <c r="DF1335" s="14" t="s">
        <v>218</v>
      </c>
      <c r="DG1335" s="14">
        <f>INDEX(属性投放!$BK$6:$BK$85,(CT1335-2)*20+CX1335)</f>
        <v>325</v>
      </c>
      <c r="DH1335" s="14">
        <f>SUMIFS(DG$5:DG1335,$CR$5:$CR1335,"="&amp;$CR1335)</f>
        <v>3728</v>
      </c>
      <c r="DI1335" s="14" t="s">
        <v>25</v>
      </c>
      <c r="DJ1335" s="14">
        <f>INDEX(属性投放!$BL$6:$BL$85,(CT1335-2)*20+CX1335)</f>
        <v>6500</v>
      </c>
      <c r="DK1335" s="14">
        <f>SUMIFS(DJ$5:DJ1335,$CR$5:$CR1335,"="&amp;$CR1335)</f>
        <v>74500</v>
      </c>
    </row>
    <row r="1336" spans="95:115" ht="16.5" x14ac:dyDescent="0.2">
      <c r="CQ1336" s="13">
        <v>1332</v>
      </c>
      <c r="CR1336" s="13">
        <f t="shared" si="1004"/>
        <v>26</v>
      </c>
      <c r="CS1336" s="13">
        <f t="shared" si="1000"/>
        <v>32</v>
      </c>
      <c r="CT1336" s="14">
        <f t="shared" si="1001"/>
        <v>5</v>
      </c>
      <c r="CU1336" s="14">
        <f t="shared" si="1002"/>
        <v>1102028</v>
      </c>
      <c r="CV1336" s="14" t="str">
        <f>INDEX($O$6:$O$36,CR1336)&amp;"-"&amp;INDEX(属性投放!$AB$7:$AB$36,CX1336)&amp;"-魂火-"&amp;CZ1336</f>
        <v>吕布-焦热+1-魂火-2</v>
      </c>
      <c r="CW1336" s="25" t="s">
        <v>162</v>
      </c>
      <c r="CX1336" s="14">
        <f>INDEX(属性投放!$AL$7:$AL$58,CS1336)</f>
        <v>14</v>
      </c>
      <c r="CY1336" s="14" t="s">
        <v>701</v>
      </c>
      <c r="CZ1336" s="14">
        <f>INDEX(属性投放!$AM$7:$AM$58,CS1336)</f>
        <v>2</v>
      </c>
      <c r="DA1336" s="14">
        <f t="shared" si="1003"/>
        <v>32</v>
      </c>
      <c r="DB1336" s="14">
        <f>INDEX(属性投放!$AN$7:$AN$58,DA1336)</f>
        <v>100</v>
      </c>
      <c r="DC1336" s="14" t="s">
        <v>335</v>
      </c>
      <c r="DD1336" s="14">
        <f>INDEX(属性投放!$BJ$6:$BJ$85,(CT1336-2)*20+CX1336)</f>
        <v>650</v>
      </c>
      <c r="DE1336" s="14">
        <f>SUMIFS(DD$5:DD1336,$CR$5:$CR1336,"="&amp;$CR1336)</f>
        <v>8100</v>
      </c>
      <c r="DF1336" s="14" t="s">
        <v>218</v>
      </c>
      <c r="DG1336" s="14">
        <f>INDEX(属性投放!$BK$6:$BK$85,(CT1336-2)*20+CX1336)</f>
        <v>325</v>
      </c>
      <c r="DH1336" s="14">
        <f>SUMIFS(DG$5:DG1336,$CR$5:$CR1336,"="&amp;$CR1336)</f>
        <v>4053</v>
      </c>
      <c r="DI1336" s="14" t="s">
        <v>25</v>
      </c>
      <c r="DJ1336" s="14">
        <f>INDEX(属性投放!$BL$6:$BL$85,(CT1336-2)*20+CX1336)</f>
        <v>6500</v>
      </c>
      <c r="DK1336" s="14">
        <f>SUMIFS(DJ$5:DJ1336,$CR$5:$CR1336,"="&amp;$CR1336)</f>
        <v>81000</v>
      </c>
    </row>
    <row r="1337" spans="95:115" ht="16.5" x14ac:dyDescent="0.2">
      <c r="CQ1337" s="13">
        <v>1333</v>
      </c>
      <c r="CR1337" s="13">
        <f t="shared" si="1004"/>
        <v>26</v>
      </c>
      <c r="CS1337" s="13">
        <f t="shared" si="1000"/>
        <v>33</v>
      </c>
      <c r="CT1337" s="14">
        <f t="shared" si="1001"/>
        <v>5</v>
      </c>
      <c r="CU1337" s="14">
        <f t="shared" si="1002"/>
        <v>1102028</v>
      </c>
      <c r="CV1337" s="14" t="str">
        <f>INDEX($O$6:$O$36,CR1337)&amp;"-"&amp;INDEX(属性投放!$AB$7:$AB$36,CX1337)&amp;"-魂火-"&amp;CZ1337</f>
        <v>吕布-焦热+1-魂火-3</v>
      </c>
      <c r="CW1337" s="25" t="s">
        <v>162</v>
      </c>
      <c r="CX1337" s="14">
        <f>INDEX(属性投放!$AL$7:$AL$58,CS1337)</f>
        <v>14</v>
      </c>
      <c r="CY1337" s="14" t="s">
        <v>701</v>
      </c>
      <c r="CZ1337" s="14">
        <f>INDEX(属性投放!$AM$7:$AM$58,CS1337)</f>
        <v>3</v>
      </c>
      <c r="DA1337" s="14">
        <f t="shared" si="1003"/>
        <v>33</v>
      </c>
      <c r="DB1337" s="14">
        <f>INDEX(属性投放!$AN$7:$AN$58,DA1337)</f>
        <v>102</v>
      </c>
      <c r="DC1337" s="14" t="s">
        <v>335</v>
      </c>
      <c r="DD1337" s="14">
        <f>INDEX(属性投放!$BJ$6:$BJ$85,(CT1337-2)*20+CX1337)</f>
        <v>650</v>
      </c>
      <c r="DE1337" s="14">
        <f>SUMIFS(DD$5:DD1337,$CR$5:$CR1337,"="&amp;$CR1337)</f>
        <v>8750</v>
      </c>
      <c r="DF1337" s="14" t="s">
        <v>218</v>
      </c>
      <c r="DG1337" s="14">
        <f>INDEX(属性投放!$BK$6:$BK$85,(CT1337-2)*20+CX1337)</f>
        <v>325</v>
      </c>
      <c r="DH1337" s="14">
        <f>SUMIFS(DG$5:DG1337,$CR$5:$CR1337,"="&amp;$CR1337)</f>
        <v>4378</v>
      </c>
      <c r="DI1337" s="14" t="s">
        <v>25</v>
      </c>
      <c r="DJ1337" s="14">
        <f>INDEX(属性投放!$BL$6:$BL$85,(CT1337-2)*20+CX1337)</f>
        <v>6500</v>
      </c>
      <c r="DK1337" s="14">
        <f>SUMIFS(DJ$5:DJ1337,$CR$5:$CR1337,"="&amp;$CR1337)</f>
        <v>87500</v>
      </c>
    </row>
    <row r="1338" spans="95:115" ht="16.5" x14ac:dyDescent="0.2">
      <c r="CQ1338" s="13">
        <v>1334</v>
      </c>
      <c r="CR1338" s="13">
        <f t="shared" si="1004"/>
        <v>26</v>
      </c>
      <c r="CS1338" s="13">
        <f t="shared" si="1000"/>
        <v>34</v>
      </c>
      <c r="CT1338" s="14">
        <f t="shared" si="1001"/>
        <v>5</v>
      </c>
      <c r="CU1338" s="14">
        <f t="shared" si="1002"/>
        <v>1102028</v>
      </c>
      <c r="CV1338" s="14" t="str">
        <f>INDEX($O$6:$O$36,CR1338)&amp;"-"&amp;INDEX(属性投放!$AB$7:$AB$36,CX1338)&amp;"-魂火-"&amp;CZ1338</f>
        <v>吕布-焦热+2-魂火-1</v>
      </c>
      <c r="CW1338" s="25" t="s">
        <v>162</v>
      </c>
      <c r="CX1338" s="14">
        <f>INDEX(属性投放!$AL$7:$AL$58,CS1338)</f>
        <v>15</v>
      </c>
      <c r="CY1338" s="14" t="s">
        <v>701</v>
      </c>
      <c r="CZ1338" s="14">
        <f>INDEX(属性投放!$AM$7:$AM$58,CS1338)</f>
        <v>1</v>
      </c>
      <c r="DA1338" s="14">
        <f t="shared" si="1003"/>
        <v>34</v>
      </c>
      <c r="DB1338" s="14">
        <f>INDEX(属性投放!$AN$7:$AN$58,DA1338)</f>
        <v>105</v>
      </c>
      <c r="DC1338" s="14" t="s">
        <v>335</v>
      </c>
      <c r="DD1338" s="14">
        <f>INDEX(属性投放!$BJ$6:$BJ$85,(CT1338-2)*20+CX1338)</f>
        <v>800</v>
      </c>
      <c r="DE1338" s="14">
        <f>SUMIFS(DD$5:DD1338,$CR$5:$CR1338,"="&amp;$CR1338)</f>
        <v>9550</v>
      </c>
      <c r="DF1338" s="14" t="s">
        <v>218</v>
      </c>
      <c r="DG1338" s="14">
        <f>INDEX(属性投放!$BK$6:$BK$85,(CT1338-2)*20+CX1338)</f>
        <v>400</v>
      </c>
      <c r="DH1338" s="14">
        <f>SUMIFS(DG$5:DG1338,$CR$5:$CR1338,"="&amp;$CR1338)</f>
        <v>4778</v>
      </c>
      <c r="DI1338" s="14" t="s">
        <v>25</v>
      </c>
      <c r="DJ1338" s="14">
        <f>INDEX(属性投放!$BL$6:$BL$85,(CT1338-2)*20+CX1338)</f>
        <v>8000</v>
      </c>
      <c r="DK1338" s="14">
        <f>SUMIFS(DJ$5:DJ1338,$CR$5:$CR1338,"="&amp;$CR1338)</f>
        <v>95500</v>
      </c>
    </row>
    <row r="1339" spans="95:115" ht="16.5" x14ac:dyDescent="0.2">
      <c r="CQ1339" s="13">
        <v>1335</v>
      </c>
      <c r="CR1339" s="13">
        <f t="shared" si="1004"/>
        <v>26</v>
      </c>
      <c r="CS1339" s="13">
        <f t="shared" si="1000"/>
        <v>35</v>
      </c>
      <c r="CT1339" s="14">
        <f t="shared" si="1001"/>
        <v>5</v>
      </c>
      <c r="CU1339" s="14">
        <f t="shared" si="1002"/>
        <v>1102028</v>
      </c>
      <c r="CV1339" s="14" t="str">
        <f>INDEX($O$6:$O$36,CR1339)&amp;"-"&amp;INDEX(属性投放!$AB$7:$AB$36,CX1339)&amp;"-魂火-"&amp;CZ1339</f>
        <v>吕布-焦热+2-魂火-2</v>
      </c>
      <c r="CW1339" s="25" t="s">
        <v>162</v>
      </c>
      <c r="CX1339" s="14">
        <f>INDEX(属性投放!$AL$7:$AL$58,CS1339)</f>
        <v>15</v>
      </c>
      <c r="CY1339" s="14" t="s">
        <v>701</v>
      </c>
      <c r="CZ1339" s="14">
        <f>INDEX(属性投放!$AM$7:$AM$58,CS1339)</f>
        <v>2</v>
      </c>
      <c r="DA1339" s="14">
        <f t="shared" si="1003"/>
        <v>35</v>
      </c>
      <c r="DB1339" s="14">
        <f>INDEX(属性投放!$AN$7:$AN$58,DA1339)</f>
        <v>107</v>
      </c>
      <c r="DC1339" s="14" t="s">
        <v>335</v>
      </c>
      <c r="DD1339" s="14">
        <f>INDEX(属性投放!$BJ$6:$BJ$85,(CT1339-2)*20+CX1339)</f>
        <v>800</v>
      </c>
      <c r="DE1339" s="14">
        <f>SUMIFS(DD$5:DD1339,$CR$5:$CR1339,"="&amp;$CR1339)</f>
        <v>10350</v>
      </c>
      <c r="DF1339" s="14" t="s">
        <v>218</v>
      </c>
      <c r="DG1339" s="14">
        <f>INDEX(属性投放!$BK$6:$BK$85,(CT1339-2)*20+CX1339)</f>
        <v>400</v>
      </c>
      <c r="DH1339" s="14">
        <f>SUMIFS(DG$5:DG1339,$CR$5:$CR1339,"="&amp;$CR1339)</f>
        <v>5178</v>
      </c>
      <c r="DI1339" s="14" t="s">
        <v>25</v>
      </c>
      <c r="DJ1339" s="14">
        <f>INDEX(属性投放!$BL$6:$BL$85,(CT1339-2)*20+CX1339)</f>
        <v>8000</v>
      </c>
      <c r="DK1339" s="14">
        <f>SUMIFS(DJ$5:DJ1339,$CR$5:$CR1339,"="&amp;$CR1339)</f>
        <v>103500</v>
      </c>
    </row>
    <row r="1340" spans="95:115" ht="16.5" x14ac:dyDescent="0.2">
      <c r="CQ1340" s="13">
        <v>1336</v>
      </c>
      <c r="CR1340" s="13">
        <f t="shared" si="1004"/>
        <v>26</v>
      </c>
      <c r="CS1340" s="13">
        <f t="shared" si="1000"/>
        <v>36</v>
      </c>
      <c r="CT1340" s="14">
        <f t="shared" si="1001"/>
        <v>5</v>
      </c>
      <c r="CU1340" s="14">
        <f t="shared" si="1002"/>
        <v>1102028</v>
      </c>
      <c r="CV1340" s="14" t="str">
        <f>INDEX($O$6:$O$36,CR1340)&amp;"-"&amp;INDEX(属性投放!$AB$7:$AB$36,CX1340)&amp;"-魂火-"&amp;CZ1340</f>
        <v>吕布-焦热+2-魂火-3</v>
      </c>
      <c r="CW1340" s="25" t="s">
        <v>162</v>
      </c>
      <c r="CX1340" s="14">
        <f>INDEX(属性投放!$AL$7:$AL$58,CS1340)</f>
        <v>15</v>
      </c>
      <c r="CY1340" s="14" t="s">
        <v>701</v>
      </c>
      <c r="CZ1340" s="14">
        <f>INDEX(属性投放!$AM$7:$AM$58,CS1340)</f>
        <v>3</v>
      </c>
      <c r="DA1340" s="14">
        <f t="shared" si="1003"/>
        <v>36</v>
      </c>
      <c r="DB1340" s="14">
        <f>INDEX(属性投放!$AN$7:$AN$58,DA1340)</f>
        <v>110</v>
      </c>
      <c r="DC1340" s="14" t="s">
        <v>335</v>
      </c>
      <c r="DD1340" s="14">
        <f>INDEX(属性投放!$BJ$6:$BJ$85,(CT1340-2)*20+CX1340)</f>
        <v>800</v>
      </c>
      <c r="DE1340" s="14">
        <f>SUMIFS(DD$5:DD1340,$CR$5:$CR1340,"="&amp;$CR1340)</f>
        <v>11150</v>
      </c>
      <c r="DF1340" s="14" t="s">
        <v>218</v>
      </c>
      <c r="DG1340" s="14">
        <f>INDEX(属性投放!$BK$6:$BK$85,(CT1340-2)*20+CX1340)</f>
        <v>400</v>
      </c>
      <c r="DH1340" s="14">
        <f>SUMIFS(DG$5:DG1340,$CR$5:$CR1340,"="&amp;$CR1340)</f>
        <v>5578</v>
      </c>
      <c r="DI1340" s="14" t="s">
        <v>25</v>
      </c>
      <c r="DJ1340" s="14">
        <f>INDEX(属性投放!$BL$6:$BL$85,(CT1340-2)*20+CX1340)</f>
        <v>8000</v>
      </c>
      <c r="DK1340" s="14">
        <f>SUMIFS(DJ$5:DJ1340,$CR$5:$CR1340,"="&amp;$CR1340)</f>
        <v>111500</v>
      </c>
    </row>
    <row r="1341" spans="95:115" ht="16.5" x14ac:dyDescent="0.2">
      <c r="CQ1341" s="13">
        <v>1337</v>
      </c>
      <c r="CR1341" s="13">
        <f t="shared" si="1004"/>
        <v>26</v>
      </c>
      <c r="CS1341" s="13">
        <f t="shared" si="1000"/>
        <v>37</v>
      </c>
      <c r="CT1341" s="14">
        <f t="shared" si="1001"/>
        <v>5</v>
      </c>
      <c r="CU1341" s="14">
        <f t="shared" si="1002"/>
        <v>1102028</v>
      </c>
      <c r="CV1341" s="14" t="str">
        <f>INDEX($O$6:$O$36,CR1341)&amp;"-"&amp;INDEX(属性投放!$AB$7:$AB$36,CX1341)&amp;"-魂火-"&amp;CZ1341</f>
        <v>吕布-大焦热-魂火-1</v>
      </c>
      <c r="CW1341" s="25" t="s">
        <v>162</v>
      </c>
      <c r="CX1341" s="14">
        <f>INDEX(属性投放!$AL$7:$AL$58,CS1341)</f>
        <v>16</v>
      </c>
      <c r="CY1341" s="14" t="s">
        <v>701</v>
      </c>
      <c r="CZ1341" s="14">
        <f>INDEX(属性投放!$AM$7:$AM$58,CS1341)</f>
        <v>1</v>
      </c>
      <c r="DA1341" s="14">
        <f t="shared" si="1003"/>
        <v>37</v>
      </c>
      <c r="DB1341" s="14">
        <f>INDEX(属性投放!$AN$7:$AN$58,DA1341)</f>
        <v>112</v>
      </c>
      <c r="DC1341" s="14" t="s">
        <v>335</v>
      </c>
      <c r="DD1341" s="14">
        <f>INDEX(属性投放!$BJ$6:$BJ$85,(CT1341-2)*20+CX1341)</f>
        <v>1000</v>
      </c>
      <c r="DE1341" s="14">
        <f>SUMIFS(DD$5:DD1341,$CR$5:$CR1341,"="&amp;$CR1341)</f>
        <v>12150</v>
      </c>
      <c r="DF1341" s="14" t="s">
        <v>218</v>
      </c>
      <c r="DG1341" s="14">
        <f>INDEX(属性投放!$BK$6:$BK$85,(CT1341-2)*20+CX1341)</f>
        <v>500</v>
      </c>
      <c r="DH1341" s="14">
        <f>SUMIFS(DG$5:DG1341,$CR$5:$CR1341,"="&amp;$CR1341)</f>
        <v>6078</v>
      </c>
      <c r="DI1341" s="14" t="s">
        <v>25</v>
      </c>
      <c r="DJ1341" s="14">
        <f>INDEX(属性投放!$BL$6:$BL$85,(CT1341-2)*20+CX1341)</f>
        <v>10000</v>
      </c>
      <c r="DK1341" s="14">
        <f>SUMIFS(DJ$5:DJ1341,$CR$5:$CR1341,"="&amp;$CR1341)</f>
        <v>121500</v>
      </c>
    </row>
    <row r="1342" spans="95:115" ht="16.5" x14ac:dyDescent="0.2">
      <c r="CQ1342" s="13">
        <v>1338</v>
      </c>
      <c r="CR1342" s="13">
        <f t="shared" si="1004"/>
        <v>26</v>
      </c>
      <c r="CS1342" s="13">
        <f t="shared" si="1000"/>
        <v>38</v>
      </c>
      <c r="CT1342" s="14">
        <f t="shared" si="1001"/>
        <v>5</v>
      </c>
      <c r="CU1342" s="14">
        <f t="shared" si="1002"/>
        <v>1102028</v>
      </c>
      <c r="CV1342" s="14" t="str">
        <f>INDEX($O$6:$O$36,CR1342)&amp;"-"&amp;INDEX(属性投放!$AB$7:$AB$36,CX1342)&amp;"-魂火-"&amp;CZ1342</f>
        <v>吕布-大焦热-魂火-2</v>
      </c>
      <c r="CW1342" s="25" t="s">
        <v>162</v>
      </c>
      <c r="CX1342" s="14">
        <f>INDEX(属性投放!$AL$7:$AL$58,CS1342)</f>
        <v>16</v>
      </c>
      <c r="CY1342" s="14" t="s">
        <v>701</v>
      </c>
      <c r="CZ1342" s="14">
        <f>INDEX(属性投放!$AM$7:$AM$58,CS1342)</f>
        <v>2</v>
      </c>
      <c r="DA1342" s="14">
        <f t="shared" si="1003"/>
        <v>38</v>
      </c>
      <c r="DB1342" s="14">
        <f>INDEX(属性投放!$AN$7:$AN$58,DA1342)</f>
        <v>115</v>
      </c>
      <c r="DC1342" s="14" t="s">
        <v>335</v>
      </c>
      <c r="DD1342" s="14">
        <f>INDEX(属性投放!$BJ$6:$BJ$85,(CT1342-2)*20+CX1342)</f>
        <v>1000</v>
      </c>
      <c r="DE1342" s="14">
        <f>SUMIFS(DD$5:DD1342,$CR$5:$CR1342,"="&amp;$CR1342)</f>
        <v>13150</v>
      </c>
      <c r="DF1342" s="14" t="s">
        <v>218</v>
      </c>
      <c r="DG1342" s="14">
        <f>INDEX(属性投放!$BK$6:$BK$85,(CT1342-2)*20+CX1342)</f>
        <v>500</v>
      </c>
      <c r="DH1342" s="14">
        <f>SUMIFS(DG$5:DG1342,$CR$5:$CR1342,"="&amp;$CR1342)</f>
        <v>6578</v>
      </c>
      <c r="DI1342" s="14" t="s">
        <v>25</v>
      </c>
      <c r="DJ1342" s="14">
        <f>INDEX(属性投放!$BL$6:$BL$85,(CT1342-2)*20+CX1342)</f>
        <v>10000</v>
      </c>
      <c r="DK1342" s="14">
        <f>SUMIFS(DJ$5:DJ1342,$CR$5:$CR1342,"="&amp;$CR1342)</f>
        <v>131500</v>
      </c>
    </row>
    <row r="1343" spans="95:115" ht="16.5" x14ac:dyDescent="0.2">
      <c r="CQ1343" s="13">
        <v>1339</v>
      </c>
      <c r="CR1343" s="13">
        <f t="shared" si="1004"/>
        <v>26</v>
      </c>
      <c r="CS1343" s="13">
        <f t="shared" si="1000"/>
        <v>39</v>
      </c>
      <c r="CT1343" s="14">
        <f t="shared" si="1001"/>
        <v>5</v>
      </c>
      <c r="CU1343" s="14">
        <f t="shared" si="1002"/>
        <v>1102028</v>
      </c>
      <c r="CV1343" s="14" t="str">
        <f>INDEX($O$6:$O$36,CR1343)&amp;"-"&amp;INDEX(属性投放!$AB$7:$AB$36,CX1343)&amp;"-魂火-"&amp;CZ1343</f>
        <v>吕布-大焦热-魂火-3</v>
      </c>
      <c r="CW1343" s="25" t="s">
        <v>162</v>
      </c>
      <c r="CX1343" s="14">
        <f>INDEX(属性投放!$AL$7:$AL$58,CS1343)</f>
        <v>16</v>
      </c>
      <c r="CY1343" s="14" t="s">
        <v>701</v>
      </c>
      <c r="CZ1343" s="14">
        <f>INDEX(属性投放!$AM$7:$AM$58,CS1343)</f>
        <v>3</v>
      </c>
      <c r="DA1343" s="14">
        <f t="shared" si="1003"/>
        <v>39</v>
      </c>
      <c r="DB1343" s="14">
        <f>INDEX(属性投放!$AN$7:$AN$58,DA1343)</f>
        <v>117</v>
      </c>
      <c r="DC1343" s="14" t="s">
        <v>335</v>
      </c>
      <c r="DD1343" s="14">
        <f>INDEX(属性投放!$BJ$6:$BJ$85,(CT1343-2)*20+CX1343)</f>
        <v>1000</v>
      </c>
      <c r="DE1343" s="14">
        <f>SUMIFS(DD$5:DD1343,$CR$5:$CR1343,"="&amp;$CR1343)</f>
        <v>14150</v>
      </c>
      <c r="DF1343" s="14" t="s">
        <v>218</v>
      </c>
      <c r="DG1343" s="14">
        <f>INDEX(属性投放!$BK$6:$BK$85,(CT1343-2)*20+CX1343)</f>
        <v>500</v>
      </c>
      <c r="DH1343" s="14">
        <f>SUMIFS(DG$5:DG1343,$CR$5:$CR1343,"="&amp;$CR1343)</f>
        <v>7078</v>
      </c>
      <c r="DI1343" s="14" t="s">
        <v>25</v>
      </c>
      <c r="DJ1343" s="14">
        <f>INDEX(属性投放!$BL$6:$BL$85,(CT1343-2)*20+CX1343)</f>
        <v>10000</v>
      </c>
      <c r="DK1343" s="14">
        <f>SUMIFS(DJ$5:DJ1343,$CR$5:$CR1343,"="&amp;$CR1343)</f>
        <v>141500</v>
      </c>
    </row>
    <row r="1344" spans="95:115" ht="16.5" x14ac:dyDescent="0.2">
      <c r="CQ1344" s="13">
        <v>1340</v>
      </c>
      <c r="CR1344" s="13">
        <f t="shared" si="1004"/>
        <v>26</v>
      </c>
      <c r="CS1344" s="13">
        <f t="shared" ref="CS1344:CS1354" si="1005">CQ1344-(CR1344-1)*52</f>
        <v>40</v>
      </c>
      <c r="CT1344" s="14">
        <f t="shared" ref="CT1344:CT1354" si="1006">INDEX($Q$6:$Q$36,CR1344)</f>
        <v>5</v>
      </c>
      <c r="CU1344" s="14">
        <f t="shared" ref="CU1344:CU1354" si="1007">INDEX($N$6:$N$36,CR1344)</f>
        <v>1102028</v>
      </c>
      <c r="CV1344" s="14" t="str">
        <f>INDEX($O$6:$O$36,CR1344)&amp;"-"&amp;INDEX(属性投放!$AB$7:$AB$36,CX1344)&amp;"-魂火-"&amp;CZ1344</f>
        <v>吕布-大焦热+1-魂火-1</v>
      </c>
      <c r="CW1344" s="25" t="s">
        <v>162</v>
      </c>
      <c r="CX1344" s="14">
        <f>INDEX(属性投放!$AL$7:$AL$58,CS1344)</f>
        <v>17</v>
      </c>
      <c r="CY1344" s="14" t="s">
        <v>701</v>
      </c>
      <c r="CZ1344" s="14">
        <f>INDEX(属性投放!$AM$7:$AM$58,CS1344)</f>
        <v>1</v>
      </c>
      <c r="DA1344" s="14">
        <f t="shared" ref="DA1344:DA1354" si="1008">CS1344</f>
        <v>40</v>
      </c>
      <c r="DB1344" s="14">
        <f>INDEX(属性投放!$AN$7:$AN$58,DA1344)</f>
        <v>120</v>
      </c>
      <c r="DC1344" s="14" t="s">
        <v>335</v>
      </c>
      <c r="DD1344" s="14">
        <f>INDEX(属性投放!$BJ$6:$BJ$85,(CT1344-2)*20+CX1344)</f>
        <v>1250</v>
      </c>
      <c r="DE1344" s="14">
        <f>SUMIFS(DD$5:DD1344,$CR$5:$CR1344,"="&amp;$CR1344)</f>
        <v>15400</v>
      </c>
      <c r="DF1344" s="14" t="s">
        <v>218</v>
      </c>
      <c r="DG1344" s="14">
        <f>INDEX(属性投放!$BK$6:$BK$85,(CT1344-2)*20+CX1344)</f>
        <v>625</v>
      </c>
      <c r="DH1344" s="14">
        <f>SUMIFS(DG$5:DG1344,$CR$5:$CR1344,"="&amp;$CR1344)</f>
        <v>7703</v>
      </c>
      <c r="DI1344" s="14" t="s">
        <v>25</v>
      </c>
      <c r="DJ1344" s="14">
        <f>INDEX(属性投放!$BL$6:$BL$85,(CT1344-2)*20+CX1344)</f>
        <v>12500</v>
      </c>
      <c r="DK1344" s="14">
        <f>SUMIFS(DJ$5:DJ1344,$CR$5:$CR1344,"="&amp;$CR1344)</f>
        <v>154000</v>
      </c>
    </row>
    <row r="1345" spans="95:115" ht="16.5" x14ac:dyDescent="0.2">
      <c r="CQ1345" s="13">
        <v>1341</v>
      </c>
      <c r="CR1345" s="13">
        <f t="shared" si="1004"/>
        <v>26</v>
      </c>
      <c r="CS1345" s="13">
        <f t="shared" si="1005"/>
        <v>41</v>
      </c>
      <c r="CT1345" s="14">
        <f t="shared" si="1006"/>
        <v>5</v>
      </c>
      <c r="CU1345" s="14">
        <f t="shared" si="1007"/>
        <v>1102028</v>
      </c>
      <c r="CV1345" s="14" t="str">
        <f>INDEX($O$6:$O$36,CR1345)&amp;"-"&amp;INDEX(属性投放!$AB$7:$AB$36,CX1345)&amp;"-魂火-"&amp;CZ1345</f>
        <v>吕布-大焦热+1-魂火-2</v>
      </c>
      <c r="CW1345" s="25" t="s">
        <v>162</v>
      </c>
      <c r="CX1345" s="14">
        <f>INDEX(属性投放!$AL$7:$AL$58,CS1345)</f>
        <v>17</v>
      </c>
      <c r="CY1345" s="14" t="s">
        <v>701</v>
      </c>
      <c r="CZ1345" s="14">
        <f>INDEX(属性投放!$AM$7:$AM$58,CS1345)</f>
        <v>2</v>
      </c>
      <c r="DA1345" s="14">
        <f t="shared" si="1008"/>
        <v>41</v>
      </c>
      <c r="DB1345" s="14">
        <f>INDEX(属性投放!$AN$7:$AN$58,DA1345)</f>
        <v>122</v>
      </c>
      <c r="DC1345" s="14" t="s">
        <v>335</v>
      </c>
      <c r="DD1345" s="14">
        <f>INDEX(属性投放!$BJ$6:$BJ$85,(CT1345-2)*20+CX1345)</f>
        <v>1250</v>
      </c>
      <c r="DE1345" s="14">
        <f>SUMIFS(DD$5:DD1345,$CR$5:$CR1345,"="&amp;$CR1345)</f>
        <v>16650</v>
      </c>
      <c r="DF1345" s="14" t="s">
        <v>218</v>
      </c>
      <c r="DG1345" s="14">
        <f>INDEX(属性投放!$BK$6:$BK$85,(CT1345-2)*20+CX1345)</f>
        <v>625</v>
      </c>
      <c r="DH1345" s="14">
        <f>SUMIFS(DG$5:DG1345,$CR$5:$CR1345,"="&amp;$CR1345)</f>
        <v>8328</v>
      </c>
      <c r="DI1345" s="14" t="s">
        <v>25</v>
      </c>
      <c r="DJ1345" s="14">
        <f>INDEX(属性投放!$BL$6:$BL$85,(CT1345-2)*20+CX1345)</f>
        <v>12500</v>
      </c>
      <c r="DK1345" s="14">
        <f>SUMIFS(DJ$5:DJ1345,$CR$5:$CR1345,"="&amp;$CR1345)</f>
        <v>166500</v>
      </c>
    </row>
    <row r="1346" spans="95:115" ht="16.5" x14ac:dyDescent="0.2">
      <c r="CQ1346" s="13">
        <v>1342</v>
      </c>
      <c r="CR1346" s="13">
        <f t="shared" si="1004"/>
        <v>26</v>
      </c>
      <c r="CS1346" s="13">
        <f t="shared" si="1005"/>
        <v>42</v>
      </c>
      <c r="CT1346" s="14">
        <f t="shared" si="1006"/>
        <v>5</v>
      </c>
      <c r="CU1346" s="14">
        <f t="shared" si="1007"/>
        <v>1102028</v>
      </c>
      <c r="CV1346" s="14" t="str">
        <f>INDEX($O$6:$O$36,CR1346)&amp;"-"&amp;INDEX(属性投放!$AB$7:$AB$36,CX1346)&amp;"-魂火-"&amp;CZ1346</f>
        <v>吕布-大焦热+1-魂火-3</v>
      </c>
      <c r="CW1346" s="25" t="s">
        <v>162</v>
      </c>
      <c r="CX1346" s="14">
        <f>INDEX(属性投放!$AL$7:$AL$58,CS1346)</f>
        <v>17</v>
      </c>
      <c r="CY1346" s="14" t="s">
        <v>701</v>
      </c>
      <c r="CZ1346" s="14">
        <f>INDEX(属性投放!$AM$7:$AM$58,CS1346)</f>
        <v>3</v>
      </c>
      <c r="DA1346" s="14">
        <f t="shared" si="1008"/>
        <v>42</v>
      </c>
      <c r="DB1346" s="14">
        <f>INDEX(属性投放!$AN$7:$AN$58,DA1346)</f>
        <v>125</v>
      </c>
      <c r="DC1346" s="14" t="s">
        <v>335</v>
      </c>
      <c r="DD1346" s="14">
        <f>INDEX(属性投放!$BJ$6:$BJ$85,(CT1346-2)*20+CX1346)</f>
        <v>1250</v>
      </c>
      <c r="DE1346" s="14">
        <f>SUMIFS(DD$5:DD1346,$CR$5:$CR1346,"="&amp;$CR1346)</f>
        <v>17900</v>
      </c>
      <c r="DF1346" s="14" t="s">
        <v>218</v>
      </c>
      <c r="DG1346" s="14">
        <f>INDEX(属性投放!$BK$6:$BK$85,(CT1346-2)*20+CX1346)</f>
        <v>625</v>
      </c>
      <c r="DH1346" s="14">
        <f>SUMIFS(DG$5:DG1346,$CR$5:$CR1346,"="&amp;$CR1346)</f>
        <v>8953</v>
      </c>
      <c r="DI1346" s="14" t="s">
        <v>25</v>
      </c>
      <c r="DJ1346" s="14">
        <f>INDEX(属性投放!$BL$6:$BL$85,(CT1346-2)*20+CX1346)</f>
        <v>12500</v>
      </c>
      <c r="DK1346" s="14">
        <f>SUMIFS(DJ$5:DJ1346,$CR$5:$CR1346,"="&amp;$CR1346)</f>
        <v>179000</v>
      </c>
    </row>
    <row r="1347" spans="95:115" ht="16.5" x14ac:dyDescent="0.2">
      <c r="CQ1347" s="13">
        <v>1343</v>
      </c>
      <c r="CR1347" s="13">
        <f t="shared" si="1004"/>
        <v>26</v>
      </c>
      <c r="CS1347" s="13">
        <f t="shared" si="1005"/>
        <v>43</v>
      </c>
      <c r="CT1347" s="14">
        <f t="shared" si="1006"/>
        <v>5</v>
      </c>
      <c r="CU1347" s="14">
        <f t="shared" si="1007"/>
        <v>1102028</v>
      </c>
      <c r="CV1347" s="14" t="str">
        <f>INDEX($O$6:$O$36,CR1347)&amp;"-"&amp;INDEX(属性投放!$AB$7:$AB$36,CX1347)&amp;"-魂火-"&amp;CZ1347</f>
        <v>吕布-大焦热+2-魂火-1</v>
      </c>
      <c r="CW1347" s="25" t="s">
        <v>162</v>
      </c>
      <c r="CX1347" s="14">
        <f>INDEX(属性投放!$AL$7:$AL$58,CS1347)</f>
        <v>18</v>
      </c>
      <c r="CY1347" s="14" t="s">
        <v>701</v>
      </c>
      <c r="CZ1347" s="14">
        <f>INDEX(属性投放!$AM$7:$AM$58,CS1347)</f>
        <v>1</v>
      </c>
      <c r="DA1347" s="14">
        <f t="shared" si="1008"/>
        <v>43</v>
      </c>
      <c r="DB1347" s="14">
        <f>INDEX(属性投放!$AN$7:$AN$58,DA1347)</f>
        <v>127</v>
      </c>
      <c r="DC1347" s="14" t="s">
        <v>335</v>
      </c>
      <c r="DD1347" s="14">
        <f>INDEX(属性投放!$BJ$6:$BJ$85,(CT1347-2)*20+CX1347)</f>
        <v>1500</v>
      </c>
      <c r="DE1347" s="14">
        <f>SUMIFS(DD$5:DD1347,$CR$5:$CR1347,"="&amp;$CR1347)</f>
        <v>19400</v>
      </c>
      <c r="DF1347" s="14" t="s">
        <v>218</v>
      </c>
      <c r="DG1347" s="14">
        <f>INDEX(属性投放!$BK$6:$BK$85,(CT1347-2)*20+CX1347)</f>
        <v>750</v>
      </c>
      <c r="DH1347" s="14">
        <f>SUMIFS(DG$5:DG1347,$CR$5:$CR1347,"="&amp;$CR1347)</f>
        <v>9703</v>
      </c>
      <c r="DI1347" s="14" t="s">
        <v>25</v>
      </c>
      <c r="DJ1347" s="14">
        <f>INDEX(属性投放!$BL$6:$BL$85,(CT1347-2)*20+CX1347)</f>
        <v>15000</v>
      </c>
      <c r="DK1347" s="14">
        <f>SUMIFS(DJ$5:DJ1347,$CR$5:$CR1347,"="&amp;$CR1347)</f>
        <v>194000</v>
      </c>
    </row>
    <row r="1348" spans="95:115" ht="16.5" x14ac:dyDescent="0.2">
      <c r="CQ1348" s="13">
        <v>1344</v>
      </c>
      <c r="CR1348" s="13">
        <f t="shared" si="1004"/>
        <v>26</v>
      </c>
      <c r="CS1348" s="13">
        <f t="shared" si="1005"/>
        <v>44</v>
      </c>
      <c r="CT1348" s="14">
        <f t="shared" si="1006"/>
        <v>5</v>
      </c>
      <c r="CU1348" s="14">
        <f t="shared" si="1007"/>
        <v>1102028</v>
      </c>
      <c r="CV1348" s="14" t="str">
        <f>INDEX($O$6:$O$36,CR1348)&amp;"-"&amp;INDEX(属性投放!$AB$7:$AB$36,CX1348)&amp;"-魂火-"&amp;CZ1348</f>
        <v>吕布-大焦热+2-魂火-2</v>
      </c>
      <c r="CW1348" s="25" t="s">
        <v>162</v>
      </c>
      <c r="CX1348" s="14">
        <f>INDEX(属性投放!$AL$7:$AL$58,CS1348)</f>
        <v>18</v>
      </c>
      <c r="CY1348" s="14" t="s">
        <v>701</v>
      </c>
      <c r="CZ1348" s="14">
        <f>INDEX(属性投放!$AM$7:$AM$58,CS1348)</f>
        <v>2</v>
      </c>
      <c r="DA1348" s="14">
        <f t="shared" si="1008"/>
        <v>44</v>
      </c>
      <c r="DB1348" s="14">
        <f>INDEX(属性投放!$AN$7:$AN$58,DA1348)</f>
        <v>130</v>
      </c>
      <c r="DC1348" s="14" t="s">
        <v>335</v>
      </c>
      <c r="DD1348" s="14">
        <f>INDEX(属性投放!$BJ$6:$BJ$85,(CT1348-2)*20+CX1348)</f>
        <v>1500</v>
      </c>
      <c r="DE1348" s="14">
        <f>SUMIFS(DD$5:DD1348,$CR$5:$CR1348,"="&amp;$CR1348)</f>
        <v>20900</v>
      </c>
      <c r="DF1348" s="14" t="s">
        <v>218</v>
      </c>
      <c r="DG1348" s="14">
        <f>INDEX(属性投放!$BK$6:$BK$85,(CT1348-2)*20+CX1348)</f>
        <v>750</v>
      </c>
      <c r="DH1348" s="14">
        <f>SUMIFS(DG$5:DG1348,$CR$5:$CR1348,"="&amp;$CR1348)</f>
        <v>10453</v>
      </c>
      <c r="DI1348" s="14" t="s">
        <v>25</v>
      </c>
      <c r="DJ1348" s="14">
        <f>INDEX(属性投放!$BL$6:$BL$85,(CT1348-2)*20+CX1348)</f>
        <v>15000</v>
      </c>
      <c r="DK1348" s="14">
        <f>SUMIFS(DJ$5:DJ1348,$CR$5:$CR1348,"="&amp;$CR1348)</f>
        <v>209000</v>
      </c>
    </row>
    <row r="1349" spans="95:115" ht="16.5" x14ac:dyDescent="0.2">
      <c r="CQ1349" s="13">
        <v>1345</v>
      </c>
      <c r="CR1349" s="13">
        <f t="shared" si="1004"/>
        <v>26</v>
      </c>
      <c r="CS1349" s="13">
        <f t="shared" si="1005"/>
        <v>45</v>
      </c>
      <c r="CT1349" s="14">
        <f t="shared" si="1006"/>
        <v>5</v>
      </c>
      <c r="CU1349" s="14">
        <f t="shared" si="1007"/>
        <v>1102028</v>
      </c>
      <c r="CV1349" s="14" t="str">
        <f>INDEX($O$6:$O$36,CR1349)&amp;"-"&amp;INDEX(属性投放!$AB$7:$AB$36,CX1349)&amp;"-魂火-"&amp;CZ1349</f>
        <v>吕布-大焦热+2-魂火-3</v>
      </c>
      <c r="CW1349" s="25" t="s">
        <v>162</v>
      </c>
      <c r="CX1349" s="14">
        <f>INDEX(属性投放!$AL$7:$AL$58,CS1349)</f>
        <v>18</v>
      </c>
      <c r="CY1349" s="14" t="s">
        <v>701</v>
      </c>
      <c r="CZ1349" s="14">
        <f>INDEX(属性投放!$AM$7:$AM$58,CS1349)</f>
        <v>3</v>
      </c>
      <c r="DA1349" s="14">
        <f t="shared" si="1008"/>
        <v>45</v>
      </c>
      <c r="DB1349" s="14">
        <f>INDEX(属性投放!$AN$7:$AN$58,DA1349)</f>
        <v>132</v>
      </c>
      <c r="DC1349" s="14" t="s">
        <v>335</v>
      </c>
      <c r="DD1349" s="14">
        <f>INDEX(属性投放!$BJ$6:$BJ$85,(CT1349-2)*20+CX1349)</f>
        <v>1500</v>
      </c>
      <c r="DE1349" s="14">
        <f>SUMIFS(DD$5:DD1349,$CR$5:$CR1349,"="&amp;$CR1349)</f>
        <v>22400</v>
      </c>
      <c r="DF1349" s="14" t="s">
        <v>218</v>
      </c>
      <c r="DG1349" s="14">
        <f>INDEX(属性投放!$BK$6:$BK$85,(CT1349-2)*20+CX1349)</f>
        <v>750</v>
      </c>
      <c r="DH1349" s="14">
        <f>SUMIFS(DG$5:DG1349,$CR$5:$CR1349,"="&amp;$CR1349)</f>
        <v>11203</v>
      </c>
      <c r="DI1349" s="14" t="s">
        <v>25</v>
      </c>
      <c r="DJ1349" s="14">
        <f>INDEX(属性投放!$BL$6:$BL$85,(CT1349-2)*20+CX1349)</f>
        <v>15000</v>
      </c>
      <c r="DK1349" s="14">
        <f>SUMIFS(DJ$5:DJ1349,$CR$5:$CR1349,"="&amp;$CR1349)</f>
        <v>224000</v>
      </c>
    </row>
    <row r="1350" spans="95:115" ht="16.5" x14ac:dyDescent="0.2">
      <c r="CQ1350" s="13">
        <v>1346</v>
      </c>
      <c r="CR1350" s="13">
        <f t="shared" ref="CR1350:CR1413" si="1009">MATCH(CQ1350-1,$U$5:$U$36,1)</f>
        <v>26</v>
      </c>
      <c r="CS1350" s="13">
        <f t="shared" si="1005"/>
        <v>46</v>
      </c>
      <c r="CT1350" s="14">
        <f t="shared" si="1006"/>
        <v>5</v>
      </c>
      <c r="CU1350" s="14">
        <f t="shared" si="1007"/>
        <v>1102028</v>
      </c>
      <c r="CV1350" s="14" t="str">
        <f>INDEX($O$6:$O$36,CR1350)&amp;"-"&amp;INDEX(属性投放!$AB$7:$AB$36,CX1350)&amp;"-魂火-"&amp;CZ1350</f>
        <v>吕布-无间-魂火-1</v>
      </c>
      <c r="CW1350" s="25" t="s">
        <v>162</v>
      </c>
      <c r="CX1350" s="14">
        <f>INDEX(属性投放!$AL$7:$AL$58,CS1350)</f>
        <v>19</v>
      </c>
      <c r="CY1350" s="14" t="s">
        <v>701</v>
      </c>
      <c r="CZ1350" s="14">
        <f>INDEX(属性投放!$AM$7:$AM$58,CS1350)</f>
        <v>1</v>
      </c>
      <c r="DA1350" s="14">
        <f t="shared" si="1008"/>
        <v>46</v>
      </c>
      <c r="DB1350" s="14">
        <f>INDEX(属性投放!$AN$7:$AN$58,DA1350)</f>
        <v>135</v>
      </c>
      <c r="DC1350" s="14" t="s">
        <v>335</v>
      </c>
      <c r="DD1350" s="14">
        <f>INDEX(属性投放!$BJ$6:$BJ$85,(CT1350-2)*20+CX1350)</f>
        <v>1800</v>
      </c>
      <c r="DE1350" s="14">
        <f>SUMIFS(DD$5:DD1350,$CR$5:$CR1350,"="&amp;$CR1350)</f>
        <v>24200</v>
      </c>
      <c r="DF1350" s="14" t="s">
        <v>218</v>
      </c>
      <c r="DG1350" s="14">
        <f>INDEX(属性投放!$BK$6:$BK$85,(CT1350-2)*20+CX1350)</f>
        <v>900</v>
      </c>
      <c r="DH1350" s="14">
        <f>SUMIFS(DG$5:DG1350,$CR$5:$CR1350,"="&amp;$CR1350)</f>
        <v>12103</v>
      </c>
      <c r="DI1350" s="14" t="s">
        <v>25</v>
      </c>
      <c r="DJ1350" s="14">
        <f>INDEX(属性投放!$BL$6:$BL$85,(CT1350-2)*20+CX1350)</f>
        <v>18000</v>
      </c>
      <c r="DK1350" s="14">
        <f>SUMIFS(DJ$5:DJ1350,$CR$5:$CR1350,"="&amp;$CR1350)</f>
        <v>242000</v>
      </c>
    </row>
    <row r="1351" spans="95:115" ht="16.5" x14ac:dyDescent="0.2">
      <c r="CQ1351" s="13">
        <v>1347</v>
      </c>
      <c r="CR1351" s="13">
        <f t="shared" si="1009"/>
        <v>26</v>
      </c>
      <c r="CS1351" s="13">
        <f t="shared" si="1005"/>
        <v>47</v>
      </c>
      <c r="CT1351" s="14">
        <f t="shared" si="1006"/>
        <v>5</v>
      </c>
      <c r="CU1351" s="14">
        <f t="shared" si="1007"/>
        <v>1102028</v>
      </c>
      <c r="CV1351" s="14" t="str">
        <f>INDEX($O$6:$O$36,CR1351)&amp;"-"&amp;INDEX(属性投放!$AB$7:$AB$36,CX1351)&amp;"-魂火-"&amp;CZ1351</f>
        <v>吕布-无间-魂火-2</v>
      </c>
      <c r="CW1351" s="25" t="s">
        <v>162</v>
      </c>
      <c r="CX1351" s="14">
        <f>INDEX(属性投放!$AL$7:$AL$58,CS1351)</f>
        <v>19</v>
      </c>
      <c r="CY1351" s="14" t="s">
        <v>701</v>
      </c>
      <c r="CZ1351" s="14">
        <f>INDEX(属性投放!$AM$7:$AM$58,CS1351)</f>
        <v>2</v>
      </c>
      <c r="DA1351" s="14">
        <f t="shared" si="1008"/>
        <v>47</v>
      </c>
      <c r="DB1351" s="14">
        <f>INDEX(属性投放!$AN$7:$AN$58,DA1351)</f>
        <v>137</v>
      </c>
      <c r="DC1351" s="14" t="s">
        <v>335</v>
      </c>
      <c r="DD1351" s="14">
        <f>INDEX(属性投放!$BJ$6:$BJ$85,(CT1351-2)*20+CX1351)</f>
        <v>1800</v>
      </c>
      <c r="DE1351" s="14">
        <f>SUMIFS(DD$5:DD1351,$CR$5:$CR1351,"="&amp;$CR1351)</f>
        <v>26000</v>
      </c>
      <c r="DF1351" s="14" t="s">
        <v>218</v>
      </c>
      <c r="DG1351" s="14">
        <f>INDEX(属性投放!$BK$6:$BK$85,(CT1351-2)*20+CX1351)</f>
        <v>900</v>
      </c>
      <c r="DH1351" s="14">
        <f>SUMIFS(DG$5:DG1351,$CR$5:$CR1351,"="&amp;$CR1351)</f>
        <v>13003</v>
      </c>
      <c r="DI1351" s="14" t="s">
        <v>25</v>
      </c>
      <c r="DJ1351" s="14">
        <f>INDEX(属性投放!$BL$6:$BL$85,(CT1351-2)*20+CX1351)</f>
        <v>18000</v>
      </c>
      <c r="DK1351" s="14">
        <f>SUMIFS(DJ$5:DJ1351,$CR$5:$CR1351,"="&amp;$CR1351)</f>
        <v>260000</v>
      </c>
    </row>
    <row r="1352" spans="95:115" ht="16.5" x14ac:dyDescent="0.2">
      <c r="CQ1352" s="13">
        <v>1348</v>
      </c>
      <c r="CR1352" s="13">
        <f t="shared" si="1009"/>
        <v>26</v>
      </c>
      <c r="CS1352" s="13">
        <f t="shared" si="1005"/>
        <v>48</v>
      </c>
      <c r="CT1352" s="14">
        <f t="shared" si="1006"/>
        <v>5</v>
      </c>
      <c r="CU1352" s="14">
        <f t="shared" si="1007"/>
        <v>1102028</v>
      </c>
      <c r="CV1352" s="14" t="str">
        <f>INDEX($O$6:$O$36,CR1352)&amp;"-"&amp;INDEX(属性投放!$AB$7:$AB$36,CX1352)&amp;"-魂火-"&amp;CZ1352</f>
        <v>吕布-无间-魂火-3</v>
      </c>
      <c r="CW1352" s="25" t="s">
        <v>162</v>
      </c>
      <c r="CX1352" s="14">
        <f>INDEX(属性投放!$AL$7:$AL$58,CS1352)</f>
        <v>19</v>
      </c>
      <c r="CY1352" s="14" t="s">
        <v>701</v>
      </c>
      <c r="CZ1352" s="14">
        <f>INDEX(属性投放!$AM$7:$AM$58,CS1352)</f>
        <v>3</v>
      </c>
      <c r="DA1352" s="14">
        <f t="shared" si="1008"/>
        <v>48</v>
      </c>
      <c r="DB1352" s="14">
        <f>INDEX(属性投放!$AN$7:$AN$58,DA1352)</f>
        <v>140</v>
      </c>
      <c r="DC1352" s="14" t="s">
        <v>335</v>
      </c>
      <c r="DD1352" s="14">
        <f>INDEX(属性投放!$BJ$6:$BJ$85,(CT1352-2)*20+CX1352)</f>
        <v>1800</v>
      </c>
      <c r="DE1352" s="14">
        <f>SUMIFS(DD$5:DD1352,$CR$5:$CR1352,"="&amp;$CR1352)</f>
        <v>27800</v>
      </c>
      <c r="DF1352" s="14" t="s">
        <v>218</v>
      </c>
      <c r="DG1352" s="14">
        <f>INDEX(属性投放!$BK$6:$BK$85,(CT1352-2)*20+CX1352)</f>
        <v>900</v>
      </c>
      <c r="DH1352" s="14">
        <f>SUMIFS(DG$5:DG1352,$CR$5:$CR1352,"="&amp;$CR1352)</f>
        <v>13903</v>
      </c>
      <c r="DI1352" s="14" t="s">
        <v>25</v>
      </c>
      <c r="DJ1352" s="14">
        <f>INDEX(属性投放!$BL$6:$BL$85,(CT1352-2)*20+CX1352)</f>
        <v>18000</v>
      </c>
      <c r="DK1352" s="14">
        <f>SUMIFS(DJ$5:DJ1352,$CR$5:$CR1352,"="&amp;$CR1352)</f>
        <v>278000</v>
      </c>
    </row>
    <row r="1353" spans="95:115" ht="16.5" x14ac:dyDescent="0.2">
      <c r="CQ1353" s="13">
        <v>1349</v>
      </c>
      <c r="CR1353" s="13">
        <f t="shared" si="1009"/>
        <v>26</v>
      </c>
      <c r="CS1353" s="13">
        <f t="shared" si="1005"/>
        <v>49</v>
      </c>
      <c r="CT1353" s="14">
        <f t="shared" si="1006"/>
        <v>5</v>
      </c>
      <c r="CU1353" s="14">
        <f t="shared" si="1007"/>
        <v>1102028</v>
      </c>
      <c r="CV1353" s="14" t="str">
        <f>INDEX($O$6:$O$36,CR1353)&amp;"-"&amp;INDEX(属性投放!$AB$7:$AB$36,CX1353)&amp;"-魂火-"&amp;CZ1353</f>
        <v>吕布-无间+1-魂火-1</v>
      </c>
      <c r="CW1353" s="25" t="s">
        <v>162</v>
      </c>
      <c r="CX1353" s="14">
        <f>INDEX(属性投放!$AL$7:$AL$58,CS1353)</f>
        <v>20</v>
      </c>
      <c r="CY1353" s="14" t="s">
        <v>701</v>
      </c>
      <c r="CZ1353" s="14">
        <f>INDEX(属性投放!$AM$7:$AM$58,CS1353)</f>
        <v>1</v>
      </c>
      <c r="DA1353" s="14">
        <f t="shared" si="1008"/>
        <v>49</v>
      </c>
      <c r="DB1353" s="14">
        <f>INDEX(属性投放!$AN$7:$AN$58,DA1353)</f>
        <v>142</v>
      </c>
      <c r="DC1353" s="14" t="s">
        <v>335</v>
      </c>
      <c r="DD1353" s="14">
        <f>INDEX(属性投放!$BJ$6:$BJ$85,(CT1353-2)*20+CX1353)</f>
        <v>2250</v>
      </c>
      <c r="DE1353" s="14">
        <f>SUMIFS(DD$5:DD1353,$CR$5:$CR1353,"="&amp;$CR1353)</f>
        <v>30050</v>
      </c>
      <c r="DF1353" s="14" t="s">
        <v>218</v>
      </c>
      <c r="DG1353" s="14">
        <f>INDEX(属性投放!$BK$6:$BK$85,(CT1353-2)*20+CX1353)</f>
        <v>1125</v>
      </c>
      <c r="DH1353" s="14">
        <f>SUMIFS(DG$5:DG1353,$CR$5:$CR1353,"="&amp;$CR1353)</f>
        <v>15028</v>
      </c>
      <c r="DI1353" s="14" t="s">
        <v>25</v>
      </c>
      <c r="DJ1353" s="14">
        <f>INDEX(属性投放!$BL$6:$BL$85,(CT1353-2)*20+CX1353)</f>
        <v>22500</v>
      </c>
      <c r="DK1353" s="14">
        <f>SUMIFS(DJ$5:DJ1353,$CR$5:$CR1353,"="&amp;$CR1353)</f>
        <v>300500</v>
      </c>
    </row>
    <row r="1354" spans="95:115" ht="16.5" x14ac:dyDescent="0.2">
      <c r="CQ1354" s="13">
        <v>1350</v>
      </c>
      <c r="CR1354" s="13">
        <f t="shared" si="1009"/>
        <v>26</v>
      </c>
      <c r="CS1354" s="13">
        <f t="shared" si="1005"/>
        <v>50</v>
      </c>
      <c r="CT1354" s="14">
        <f t="shared" si="1006"/>
        <v>5</v>
      </c>
      <c r="CU1354" s="14">
        <f t="shared" si="1007"/>
        <v>1102028</v>
      </c>
      <c r="CV1354" s="14" t="str">
        <f>INDEX($O$6:$O$36,CR1354)&amp;"-"&amp;INDEX(属性投放!$AB$7:$AB$36,CX1354)&amp;"-魂火-"&amp;CZ1354</f>
        <v>吕布-无间+1-魂火-2</v>
      </c>
      <c r="CW1354" s="25" t="s">
        <v>162</v>
      </c>
      <c r="CX1354" s="14">
        <f>INDEX(属性投放!$AL$7:$AL$58,CS1354)</f>
        <v>20</v>
      </c>
      <c r="CY1354" s="14" t="s">
        <v>701</v>
      </c>
      <c r="CZ1354" s="14">
        <f>INDEX(属性投放!$AM$7:$AM$58,CS1354)</f>
        <v>2</v>
      </c>
      <c r="DA1354" s="14">
        <f t="shared" si="1008"/>
        <v>50</v>
      </c>
      <c r="DB1354" s="14">
        <f>INDEX(属性投放!$AN$7:$AN$58,DA1354)</f>
        <v>145</v>
      </c>
      <c r="DC1354" s="14" t="s">
        <v>335</v>
      </c>
      <c r="DD1354" s="14">
        <f>INDEX(属性投放!$BJ$6:$BJ$85,(CT1354-2)*20+CX1354)</f>
        <v>2250</v>
      </c>
      <c r="DE1354" s="14">
        <f>SUMIFS(DD$5:DD1354,$CR$5:$CR1354,"="&amp;$CR1354)</f>
        <v>32300</v>
      </c>
      <c r="DF1354" s="14" t="s">
        <v>218</v>
      </c>
      <c r="DG1354" s="14">
        <f>INDEX(属性投放!$BK$6:$BK$85,(CT1354-2)*20+CX1354)</f>
        <v>1125</v>
      </c>
      <c r="DH1354" s="14">
        <f>SUMIFS(DG$5:DG1354,$CR$5:$CR1354,"="&amp;$CR1354)</f>
        <v>16153</v>
      </c>
      <c r="DI1354" s="14" t="s">
        <v>25</v>
      </c>
      <c r="DJ1354" s="14">
        <f>INDEX(属性投放!$BL$6:$BL$85,(CT1354-2)*20+CX1354)</f>
        <v>22500</v>
      </c>
      <c r="DK1354" s="14">
        <f>SUMIFS(DJ$5:DJ1354,$CR$5:$CR1354,"="&amp;$CR1354)</f>
        <v>323000</v>
      </c>
    </row>
    <row r="1355" spans="95:115" ht="16.5" x14ac:dyDescent="0.2">
      <c r="CQ1355" s="13">
        <v>1351</v>
      </c>
      <c r="CR1355" s="13">
        <f t="shared" si="1009"/>
        <v>26</v>
      </c>
      <c r="CS1355" s="13">
        <f t="shared" ref="CS1355:CS1418" si="1010">CQ1355-(CR1355-1)*52</f>
        <v>51</v>
      </c>
      <c r="CT1355" s="14">
        <f t="shared" ref="CT1355:CT1418" si="1011">INDEX($Q$6:$Q$36,CR1355)</f>
        <v>5</v>
      </c>
      <c r="CU1355" s="14">
        <f t="shared" ref="CU1355:CU1418" si="1012">INDEX($N$6:$N$36,CR1355)</f>
        <v>1102028</v>
      </c>
      <c r="CV1355" s="14" t="str">
        <f>INDEX($O$6:$O$36,CR1355)&amp;"-"&amp;INDEX(属性投放!$AB$7:$AB$36,CX1355)&amp;"-魂火-"&amp;CZ1355</f>
        <v>吕布-无间+1-魂火-3</v>
      </c>
      <c r="CW1355" s="25" t="s">
        <v>162</v>
      </c>
      <c r="CX1355" s="14">
        <f>INDEX(属性投放!$AL$7:$AL$58,CS1355)</f>
        <v>20</v>
      </c>
      <c r="CY1355" s="14" t="s">
        <v>701</v>
      </c>
      <c r="CZ1355" s="14">
        <f>INDEX(属性投放!$AM$7:$AM$58,CS1355)</f>
        <v>3</v>
      </c>
      <c r="DA1355" s="14">
        <f t="shared" ref="DA1355:DA1418" si="1013">CS1355</f>
        <v>51</v>
      </c>
      <c r="DB1355" s="14">
        <f>INDEX(属性投放!$AN$7:$AN$58,DA1355)</f>
        <v>147</v>
      </c>
      <c r="DC1355" s="14" t="s">
        <v>335</v>
      </c>
      <c r="DD1355" s="14">
        <f>INDEX(属性投放!$BJ$6:$BJ$85,(CT1355-2)*20+CX1355)</f>
        <v>2250</v>
      </c>
      <c r="DE1355" s="14">
        <f>SUMIFS(DD$5:DD1355,$CR$5:$CR1355,"="&amp;$CR1355)</f>
        <v>34550</v>
      </c>
      <c r="DF1355" s="14" t="s">
        <v>218</v>
      </c>
      <c r="DG1355" s="14">
        <f>INDEX(属性投放!$BK$6:$BK$85,(CT1355-2)*20+CX1355)</f>
        <v>1125</v>
      </c>
      <c r="DH1355" s="14">
        <f>SUMIFS(DG$5:DG1355,$CR$5:$CR1355,"="&amp;$CR1355)</f>
        <v>17278</v>
      </c>
      <c r="DI1355" s="14" t="s">
        <v>25</v>
      </c>
      <c r="DJ1355" s="14">
        <f>INDEX(属性投放!$BL$6:$BL$85,(CT1355-2)*20+CX1355)</f>
        <v>22500</v>
      </c>
      <c r="DK1355" s="14">
        <f>SUMIFS(DJ$5:DJ1355,$CR$5:$CR1355,"="&amp;$CR1355)</f>
        <v>345500</v>
      </c>
    </row>
    <row r="1356" spans="95:115" ht="16.5" x14ac:dyDescent="0.2">
      <c r="CQ1356" s="13">
        <v>1352</v>
      </c>
      <c r="CR1356" s="13">
        <f t="shared" si="1009"/>
        <v>26</v>
      </c>
      <c r="CS1356" s="13">
        <f t="shared" si="1010"/>
        <v>52</v>
      </c>
      <c r="CT1356" s="14">
        <f t="shared" si="1011"/>
        <v>5</v>
      </c>
      <c r="CU1356" s="14">
        <f t="shared" si="1012"/>
        <v>1102028</v>
      </c>
      <c r="CV1356" s="14" t="str">
        <f>INDEX($O$6:$O$36,CR1356)&amp;"-"&amp;INDEX(属性投放!$AB$7:$AB$36,CX1356)&amp;"-魂火-"&amp;CZ1356</f>
        <v>吕布-无间+1-魂火-4</v>
      </c>
      <c r="CW1356" s="25" t="s">
        <v>162</v>
      </c>
      <c r="CX1356" s="14">
        <f>INDEX(属性投放!$AL$7:$AL$58,CS1356)</f>
        <v>20</v>
      </c>
      <c r="CY1356" s="14" t="s">
        <v>701</v>
      </c>
      <c r="CZ1356" s="14">
        <f>INDEX(属性投放!$AM$7:$AM$58,CS1356)</f>
        <v>4</v>
      </c>
      <c r="DA1356" s="14">
        <f t="shared" si="1013"/>
        <v>52</v>
      </c>
      <c r="DB1356" s="14">
        <f>INDEX(属性投放!$AN$7:$AN$58,DA1356)</f>
        <v>150</v>
      </c>
      <c r="DC1356" s="14" t="s">
        <v>335</v>
      </c>
      <c r="DD1356" s="14">
        <f>INDEX(属性投放!$BJ$6:$BJ$85,(CT1356-2)*20+CX1356)</f>
        <v>2250</v>
      </c>
      <c r="DE1356" s="14">
        <f>SUMIFS(DD$5:DD1356,$CR$5:$CR1356,"="&amp;$CR1356)</f>
        <v>36800</v>
      </c>
      <c r="DF1356" s="14" t="s">
        <v>218</v>
      </c>
      <c r="DG1356" s="14">
        <f>INDEX(属性投放!$BK$6:$BK$85,(CT1356-2)*20+CX1356)</f>
        <v>1125</v>
      </c>
      <c r="DH1356" s="14">
        <f>SUMIFS(DG$5:DG1356,$CR$5:$CR1356,"="&amp;$CR1356)</f>
        <v>18403</v>
      </c>
      <c r="DI1356" s="14" t="s">
        <v>25</v>
      </c>
      <c r="DJ1356" s="14">
        <f>INDEX(属性投放!$BL$6:$BL$85,(CT1356-2)*20+CX1356)</f>
        <v>22500</v>
      </c>
      <c r="DK1356" s="14">
        <f>SUMIFS(DJ$5:DJ1356,$CR$5:$CR1356,"="&amp;$CR1356)</f>
        <v>368000</v>
      </c>
    </row>
    <row r="1357" spans="95:115" ht="16.5" x14ac:dyDescent="0.2">
      <c r="CQ1357" s="13">
        <v>1353</v>
      </c>
      <c r="CR1357" s="13">
        <f t="shared" si="1009"/>
        <v>27</v>
      </c>
      <c r="CS1357" s="13">
        <f t="shared" si="1010"/>
        <v>1</v>
      </c>
      <c r="CT1357" s="14">
        <f t="shared" si="1011"/>
        <v>3</v>
      </c>
      <c r="CU1357" s="14">
        <f t="shared" si="1012"/>
        <v>1102030</v>
      </c>
      <c r="CV1357" s="14" t="str">
        <f>INDEX($O$6:$O$36,CR1357)&amp;"-"&amp;INDEX(属性投放!$AB$7:$AB$36,CX1357)&amp;"-魂火-"&amp;CZ1357</f>
        <v>燕青-等活-魂火-1</v>
      </c>
      <c r="CW1357" s="25" t="s">
        <v>162</v>
      </c>
      <c r="CX1357" s="14">
        <f>INDEX(属性投放!$AL$7:$AL$58,CS1357)</f>
        <v>1</v>
      </c>
      <c r="CY1357" s="14" t="s">
        <v>701</v>
      </c>
      <c r="CZ1357" s="14">
        <f>INDEX(属性投放!$AM$7:$AM$58,CS1357)</f>
        <v>1</v>
      </c>
      <c r="DA1357" s="14">
        <f t="shared" si="1013"/>
        <v>1</v>
      </c>
      <c r="DB1357" s="14">
        <f>INDEX(属性投放!$AN$7:$AN$58,DA1357)</f>
        <v>5</v>
      </c>
      <c r="DC1357" s="14" t="s">
        <v>335</v>
      </c>
      <c r="DD1357" s="14">
        <f>INDEX(属性投放!$BJ$6:$BJ$85,(CT1357-2)*20+CX1357)</f>
        <v>20</v>
      </c>
      <c r="DE1357" s="14">
        <f>SUMIFS(DD$5:DD1357,$CR$5:$CR1357,"="&amp;$CR1357)</f>
        <v>20</v>
      </c>
      <c r="DF1357" s="14" t="s">
        <v>218</v>
      </c>
      <c r="DG1357" s="14">
        <f>INDEX(属性投放!$BK$6:$BK$85,(CT1357-2)*20+CX1357)</f>
        <v>10</v>
      </c>
      <c r="DH1357" s="14">
        <f>SUMIFS(DG$5:DG1357,$CR$5:$CR1357,"="&amp;$CR1357)</f>
        <v>10</v>
      </c>
      <c r="DI1357" s="14" t="s">
        <v>25</v>
      </c>
      <c r="DJ1357" s="14">
        <f>INDEX(属性投放!$BL$6:$BL$85,(CT1357-2)*20+CX1357)</f>
        <v>200</v>
      </c>
      <c r="DK1357" s="14">
        <f>SUMIFS(DJ$5:DJ1357,$CR$5:$CR1357,"="&amp;$CR1357)</f>
        <v>200</v>
      </c>
    </row>
    <row r="1358" spans="95:115" ht="16.5" x14ac:dyDescent="0.2">
      <c r="CQ1358" s="13">
        <v>1354</v>
      </c>
      <c r="CR1358" s="13">
        <f t="shared" si="1009"/>
        <v>27</v>
      </c>
      <c r="CS1358" s="13">
        <f t="shared" si="1010"/>
        <v>2</v>
      </c>
      <c r="CT1358" s="14">
        <f t="shared" si="1011"/>
        <v>3</v>
      </c>
      <c r="CU1358" s="14">
        <f t="shared" si="1012"/>
        <v>1102030</v>
      </c>
      <c r="CV1358" s="14" t="str">
        <f>INDEX($O$6:$O$36,CR1358)&amp;"-"&amp;INDEX(属性投放!$AB$7:$AB$36,CX1358)&amp;"-魂火-"&amp;CZ1358</f>
        <v>燕青-黑绳-魂火-1</v>
      </c>
      <c r="CW1358" s="25" t="s">
        <v>162</v>
      </c>
      <c r="CX1358" s="14">
        <f>INDEX(属性投放!$AL$7:$AL$58,CS1358)</f>
        <v>2</v>
      </c>
      <c r="CY1358" s="14" t="s">
        <v>701</v>
      </c>
      <c r="CZ1358" s="14">
        <f>INDEX(属性投放!$AM$7:$AM$58,CS1358)</f>
        <v>1</v>
      </c>
      <c r="DA1358" s="14">
        <f t="shared" si="1013"/>
        <v>2</v>
      </c>
      <c r="DB1358" s="14">
        <f>INDEX(属性投放!$AN$7:$AN$58,DA1358)</f>
        <v>10</v>
      </c>
      <c r="DC1358" s="14" t="s">
        <v>335</v>
      </c>
      <c r="DD1358" s="14">
        <f>INDEX(属性投放!$BJ$6:$BJ$85,(CT1358-2)*20+CX1358)</f>
        <v>30</v>
      </c>
      <c r="DE1358" s="14">
        <f>SUMIFS(DD$5:DD1358,$CR$5:$CR1358,"="&amp;$CR1358)</f>
        <v>50</v>
      </c>
      <c r="DF1358" s="14" t="s">
        <v>218</v>
      </c>
      <c r="DG1358" s="14">
        <f>INDEX(属性投放!$BK$6:$BK$85,(CT1358-2)*20+CX1358)</f>
        <v>15</v>
      </c>
      <c r="DH1358" s="14">
        <f>SUMIFS(DG$5:DG1358,$CR$5:$CR1358,"="&amp;$CR1358)</f>
        <v>25</v>
      </c>
      <c r="DI1358" s="14" t="s">
        <v>25</v>
      </c>
      <c r="DJ1358" s="14">
        <f>INDEX(属性投放!$BL$6:$BL$85,(CT1358-2)*20+CX1358)</f>
        <v>300</v>
      </c>
      <c r="DK1358" s="14">
        <f>SUMIFS(DJ$5:DJ1358,$CR$5:$CR1358,"="&amp;$CR1358)</f>
        <v>500</v>
      </c>
    </row>
    <row r="1359" spans="95:115" ht="16.5" x14ac:dyDescent="0.2">
      <c r="CQ1359" s="13">
        <v>1355</v>
      </c>
      <c r="CR1359" s="13">
        <f t="shared" si="1009"/>
        <v>27</v>
      </c>
      <c r="CS1359" s="13">
        <f t="shared" si="1010"/>
        <v>3</v>
      </c>
      <c r="CT1359" s="14">
        <f t="shared" si="1011"/>
        <v>3</v>
      </c>
      <c r="CU1359" s="14">
        <f t="shared" si="1012"/>
        <v>1102030</v>
      </c>
      <c r="CV1359" s="14" t="str">
        <f>INDEX($O$6:$O$36,CR1359)&amp;"-"&amp;INDEX(属性投放!$AB$7:$AB$36,CX1359)&amp;"-魂火-"&amp;CZ1359</f>
        <v>燕青-黑绳-魂火-2</v>
      </c>
      <c r="CW1359" s="25" t="s">
        <v>162</v>
      </c>
      <c r="CX1359" s="14">
        <f>INDEX(属性投放!$AL$7:$AL$58,CS1359)</f>
        <v>2</v>
      </c>
      <c r="CY1359" s="14" t="s">
        <v>701</v>
      </c>
      <c r="CZ1359" s="14">
        <f>INDEX(属性投放!$AM$7:$AM$58,CS1359)</f>
        <v>2</v>
      </c>
      <c r="DA1359" s="14">
        <f t="shared" si="1013"/>
        <v>3</v>
      </c>
      <c r="DB1359" s="14">
        <f>INDEX(属性投放!$AN$7:$AN$58,DA1359)</f>
        <v>15</v>
      </c>
      <c r="DC1359" s="14" t="s">
        <v>335</v>
      </c>
      <c r="DD1359" s="14">
        <f>INDEX(属性投放!$BJ$6:$BJ$85,(CT1359-2)*20+CX1359)</f>
        <v>30</v>
      </c>
      <c r="DE1359" s="14">
        <f>SUMIFS(DD$5:DD1359,$CR$5:$CR1359,"="&amp;$CR1359)</f>
        <v>80</v>
      </c>
      <c r="DF1359" s="14" t="s">
        <v>218</v>
      </c>
      <c r="DG1359" s="14">
        <f>INDEX(属性投放!$BK$6:$BK$85,(CT1359-2)*20+CX1359)</f>
        <v>15</v>
      </c>
      <c r="DH1359" s="14">
        <f>SUMIFS(DG$5:DG1359,$CR$5:$CR1359,"="&amp;$CR1359)</f>
        <v>40</v>
      </c>
      <c r="DI1359" s="14" t="s">
        <v>25</v>
      </c>
      <c r="DJ1359" s="14">
        <f>INDEX(属性投放!$BL$6:$BL$85,(CT1359-2)*20+CX1359)</f>
        <v>300</v>
      </c>
      <c r="DK1359" s="14">
        <f>SUMIFS(DJ$5:DJ1359,$CR$5:$CR1359,"="&amp;$CR1359)</f>
        <v>800</v>
      </c>
    </row>
    <row r="1360" spans="95:115" ht="16.5" x14ac:dyDescent="0.2">
      <c r="CQ1360" s="13">
        <v>1356</v>
      </c>
      <c r="CR1360" s="13">
        <f t="shared" si="1009"/>
        <v>27</v>
      </c>
      <c r="CS1360" s="13">
        <f t="shared" si="1010"/>
        <v>4</v>
      </c>
      <c r="CT1360" s="14">
        <f t="shared" si="1011"/>
        <v>3</v>
      </c>
      <c r="CU1360" s="14">
        <f t="shared" si="1012"/>
        <v>1102030</v>
      </c>
      <c r="CV1360" s="14" t="str">
        <f>INDEX($O$6:$O$36,CR1360)&amp;"-"&amp;INDEX(属性投放!$AB$7:$AB$36,CX1360)&amp;"-魂火-"&amp;CZ1360</f>
        <v>燕青-黑绳+1-魂火-1</v>
      </c>
      <c r="CW1360" s="25" t="s">
        <v>162</v>
      </c>
      <c r="CX1360" s="14">
        <f>INDEX(属性投放!$AL$7:$AL$58,CS1360)</f>
        <v>3</v>
      </c>
      <c r="CY1360" s="14" t="s">
        <v>701</v>
      </c>
      <c r="CZ1360" s="14">
        <f>INDEX(属性投放!$AM$7:$AM$58,CS1360)</f>
        <v>1</v>
      </c>
      <c r="DA1360" s="14">
        <f t="shared" si="1013"/>
        <v>4</v>
      </c>
      <c r="DB1360" s="14">
        <f>INDEX(属性投放!$AN$7:$AN$58,DA1360)</f>
        <v>20</v>
      </c>
      <c r="DC1360" s="14" t="s">
        <v>335</v>
      </c>
      <c r="DD1360" s="14">
        <f>INDEX(属性投放!$BJ$6:$BJ$85,(CT1360-2)*20+CX1360)</f>
        <v>35</v>
      </c>
      <c r="DE1360" s="14">
        <f>SUMIFS(DD$5:DD1360,$CR$5:$CR1360,"="&amp;$CR1360)</f>
        <v>115</v>
      </c>
      <c r="DF1360" s="14" t="s">
        <v>218</v>
      </c>
      <c r="DG1360" s="14">
        <f>INDEX(属性投放!$BK$6:$BK$85,(CT1360-2)*20+CX1360)</f>
        <v>18</v>
      </c>
      <c r="DH1360" s="14">
        <f>SUMIFS(DG$5:DG1360,$CR$5:$CR1360,"="&amp;$CR1360)</f>
        <v>58</v>
      </c>
      <c r="DI1360" s="14" t="s">
        <v>25</v>
      </c>
      <c r="DJ1360" s="14">
        <f>INDEX(属性投放!$BL$6:$BL$85,(CT1360-2)*20+CX1360)</f>
        <v>350</v>
      </c>
      <c r="DK1360" s="14">
        <f>SUMIFS(DJ$5:DJ1360,$CR$5:$CR1360,"="&amp;$CR1360)</f>
        <v>1150</v>
      </c>
    </row>
    <row r="1361" spans="95:115" ht="16.5" x14ac:dyDescent="0.2">
      <c r="CQ1361" s="13">
        <v>1357</v>
      </c>
      <c r="CR1361" s="13">
        <f t="shared" si="1009"/>
        <v>27</v>
      </c>
      <c r="CS1361" s="13">
        <f t="shared" si="1010"/>
        <v>5</v>
      </c>
      <c r="CT1361" s="14">
        <f t="shared" si="1011"/>
        <v>3</v>
      </c>
      <c r="CU1361" s="14">
        <f t="shared" si="1012"/>
        <v>1102030</v>
      </c>
      <c r="CV1361" s="14" t="str">
        <f>INDEX($O$6:$O$36,CR1361)&amp;"-"&amp;INDEX(属性投放!$AB$7:$AB$36,CX1361)&amp;"-魂火-"&amp;CZ1361</f>
        <v>燕青-黑绳+1-魂火-2</v>
      </c>
      <c r="CW1361" s="25" t="s">
        <v>162</v>
      </c>
      <c r="CX1361" s="14">
        <f>INDEX(属性投放!$AL$7:$AL$58,CS1361)</f>
        <v>3</v>
      </c>
      <c r="CY1361" s="14" t="s">
        <v>701</v>
      </c>
      <c r="CZ1361" s="14">
        <f>INDEX(属性投放!$AM$7:$AM$58,CS1361)</f>
        <v>2</v>
      </c>
      <c r="DA1361" s="14">
        <f t="shared" si="1013"/>
        <v>5</v>
      </c>
      <c r="DB1361" s="14">
        <f>INDEX(属性投放!$AN$7:$AN$58,DA1361)</f>
        <v>25</v>
      </c>
      <c r="DC1361" s="14" t="s">
        <v>335</v>
      </c>
      <c r="DD1361" s="14">
        <f>INDEX(属性投放!$BJ$6:$BJ$85,(CT1361-2)*20+CX1361)</f>
        <v>35</v>
      </c>
      <c r="DE1361" s="14">
        <f>SUMIFS(DD$5:DD1361,$CR$5:$CR1361,"="&amp;$CR1361)</f>
        <v>150</v>
      </c>
      <c r="DF1361" s="14" t="s">
        <v>218</v>
      </c>
      <c r="DG1361" s="14">
        <f>INDEX(属性投放!$BK$6:$BK$85,(CT1361-2)*20+CX1361)</f>
        <v>18</v>
      </c>
      <c r="DH1361" s="14">
        <f>SUMIFS(DG$5:DG1361,$CR$5:$CR1361,"="&amp;$CR1361)</f>
        <v>76</v>
      </c>
      <c r="DI1361" s="14" t="s">
        <v>25</v>
      </c>
      <c r="DJ1361" s="14">
        <f>INDEX(属性投放!$BL$6:$BL$85,(CT1361-2)*20+CX1361)</f>
        <v>350</v>
      </c>
      <c r="DK1361" s="14">
        <f>SUMIFS(DJ$5:DJ1361,$CR$5:$CR1361,"="&amp;$CR1361)</f>
        <v>1500</v>
      </c>
    </row>
    <row r="1362" spans="95:115" ht="16.5" x14ac:dyDescent="0.2">
      <c r="CQ1362" s="13">
        <v>1358</v>
      </c>
      <c r="CR1362" s="13">
        <f t="shared" si="1009"/>
        <v>27</v>
      </c>
      <c r="CS1362" s="13">
        <f t="shared" si="1010"/>
        <v>6</v>
      </c>
      <c r="CT1362" s="14">
        <f t="shared" si="1011"/>
        <v>3</v>
      </c>
      <c r="CU1362" s="14">
        <f t="shared" si="1012"/>
        <v>1102030</v>
      </c>
      <c r="CV1362" s="14" t="str">
        <f>INDEX($O$6:$O$36,CR1362)&amp;"-"&amp;INDEX(属性投放!$AB$7:$AB$36,CX1362)&amp;"-魂火-"&amp;CZ1362</f>
        <v>燕青-众合-魂火-1</v>
      </c>
      <c r="CW1362" s="25" t="s">
        <v>162</v>
      </c>
      <c r="CX1362" s="14">
        <f>INDEX(属性投放!$AL$7:$AL$58,CS1362)</f>
        <v>4</v>
      </c>
      <c r="CY1362" s="14" t="s">
        <v>701</v>
      </c>
      <c r="CZ1362" s="14">
        <f>INDEX(属性投放!$AM$7:$AM$58,CS1362)</f>
        <v>1</v>
      </c>
      <c r="DA1362" s="14">
        <f t="shared" si="1013"/>
        <v>6</v>
      </c>
      <c r="DB1362" s="14">
        <f>INDEX(属性投放!$AN$7:$AN$58,DA1362)</f>
        <v>30</v>
      </c>
      <c r="DC1362" s="14" t="s">
        <v>335</v>
      </c>
      <c r="DD1362" s="14">
        <f>INDEX(属性投放!$BJ$6:$BJ$85,(CT1362-2)*20+CX1362)</f>
        <v>45</v>
      </c>
      <c r="DE1362" s="14">
        <f>SUMIFS(DD$5:DD1362,$CR$5:$CR1362,"="&amp;$CR1362)</f>
        <v>195</v>
      </c>
      <c r="DF1362" s="14" t="s">
        <v>218</v>
      </c>
      <c r="DG1362" s="14">
        <f>INDEX(属性投放!$BK$6:$BK$85,(CT1362-2)*20+CX1362)</f>
        <v>23</v>
      </c>
      <c r="DH1362" s="14">
        <f>SUMIFS(DG$5:DG1362,$CR$5:$CR1362,"="&amp;$CR1362)</f>
        <v>99</v>
      </c>
      <c r="DI1362" s="14" t="s">
        <v>25</v>
      </c>
      <c r="DJ1362" s="14">
        <f>INDEX(属性投放!$BL$6:$BL$85,(CT1362-2)*20+CX1362)</f>
        <v>450</v>
      </c>
      <c r="DK1362" s="14">
        <f>SUMIFS(DJ$5:DJ1362,$CR$5:$CR1362,"="&amp;$CR1362)</f>
        <v>1950</v>
      </c>
    </row>
    <row r="1363" spans="95:115" ht="16.5" x14ac:dyDescent="0.2">
      <c r="CQ1363" s="13">
        <v>1359</v>
      </c>
      <c r="CR1363" s="13">
        <f t="shared" si="1009"/>
        <v>27</v>
      </c>
      <c r="CS1363" s="13">
        <f t="shared" si="1010"/>
        <v>7</v>
      </c>
      <c r="CT1363" s="14">
        <f t="shared" si="1011"/>
        <v>3</v>
      </c>
      <c r="CU1363" s="14">
        <f t="shared" si="1012"/>
        <v>1102030</v>
      </c>
      <c r="CV1363" s="14" t="str">
        <f>INDEX($O$6:$O$36,CR1363)&amp;"-"&amp;INDEX(属性投放!$AB$7:$AB$36,CX1363)&amp;"-魂火-"&amp;CZ1363</f>
        <v>燕青-众合-魂火-2</v>
      </c>
      <c r="CW1363" s="25" t="s">
        <v>162</v>
      </c>
      <c r="CX1363" s="14">
        <f>INDEX(属性投放!$AL$7:$AL$58,CS1363)</f>
        <v>4</v>
      </c>
      <c r="CY1363" s="14" t="s">
        <v>701</v>
      </c>
      <c r="CZ1363" s="14">
        <f>INDEX(属性投放!$AM$7:$AM$58,CS1363)</f>
        <v>2</v>
      </c>
      <c r="DA1363" s="14">
        <f t="shared" si="1013"/>
        <v>7</v>
      </c>
      <c r="DB1363" s="14">
        <f>INDEX(属性投放!$AN$7:$AN$58,DA1363)</f>
        <v>35</v>
      </c>
      <c r="DC1363" s="14" t="s">
        <v>335</v>
      </c>
      <c r="DD1363" s="14">
        <f>INDEX(属性投放!$BJ$6:$BJ$85,(CT1363-2)*20+CX1363)</f>
        <v>45</v>
      </c>
      <c r="DE1363" s="14">
        <f>SUMIFS(DD$5:DD1363,$CR$5:$CR1363,"="&amp;$CR1363)</f>
        <v>240</v>
      </c>
      <c r="DF1363" s="14" t="s">
        <v>218</v>
      </c>
      <c r="DG1363" s="14">
        <f>INDEX(属性投放!$BK$6:$BK$85,(CT1363-2)*20+CX1363)</f>
        <v>23</v>
      </c>
      <c r="DH1363" s="14">
        <f>SUMIFS(DG$5:DG1363,$CR$5:$CR1363,"="&amp;$CR1363)</f>
        <v>122</v>
      </c>
      <c r="DI1363" s="14" t="s">
        <v>25</v>
      </c>
      <c r="DJ1363" s="14">
        <f>INDEX(属性投放!$BL$6:$BL$85,(CT1363-2)*20+CX1363)</f>
        <v>450</v>
      </c>
      <c r="DK1363" s="14">
        <f>SUMIFS(DJ$5:DJ1363,$CR$5:$CR1363,"="&amp;$CR1363)</f>
        <v>2400</v>
      </c>
    </row>
    <row r="1364" spans="95:115" ht="16.5" x14ac:dyDescent="0.2">
      <c r="CQ1364" s="13">
        <v>1360</v>
      </c>
      <c r="CR1364" s="13">
        <f t="shared" si="1009"/>
        <v>27</v>
      </c>
      <c r="CS1364" s="13">
        <f t="shared" si="1010"/>
        <v>8</v>
      </c>
      <c r="CT1364" s="14">
        <f t="shared" si="1011"/>
        <v>3</v>
      </c>
      <c r="CU1364" s="14">
        <f t="shared" si="1012"/>
        <v>1102030</v>
      </c>
      <c r="CV1364" s="14" t="str">
        <f>INDEX($O$6:$O$36,CR1364)&amp;"-"&amp;INDEX(属性投放!$AB$7:$AB$36,CX1364)&amp;"-魂火-"&amp;CZ1364</f>
        <v>燕青-众合+1-魂火-1</v>
      </c>
      <c r="CW1364" s="25" t="s">
        <v>162</v>
      </c>
      <c r="CX1364" s="14">
        <f>INDEX(属性投放!$AL$7:$AL$58,CS1364)</f>
        <v>5</v>
      </c>
      <c r="CY1364" s="14" t="s">
        <v>701</v>
      </c>
      <c r="CZ1364" s="14">
        <f>INDEX(属性投放!$AM$7:$AM$58,CS1364)</f>
        <v>1</v>
      </c>
      <c r="DA1364" s="14">
        <f t="shared" si="1013"/>
        <v>8</v>
      </c>
      <c r="DB1364" s="14">
        <f>INDEX(属性投放!$AN$7:$AN$58,DA1364)</f>
        <v>40</v>
      </c>
      <c r="DC1364" s="14" t="s">
        <v>335</v>
      </c>
      <c r="DD1364" s="14">
        <f>INDEX(属性投放!$BJ$6:$BJ$85,(CT1364-2)*20+CX1364)</f>
        <v>50</v>
      </c>
      <c r="DE1364" s="14">
        <f>SUMIFS(DD$5:DD1364,$CR$5:$CR1364,"="&amp;$CR1364)</f>
        <v>290</v>
      </c>
      <c r="DF1364" s="14" t="s">
        <v>218</v>
      </c>
      <c r="DG1364" s="14">
        <f>INDEX(属性投放!$BK$6:$BK$85,(CT1364-2)*20+CX1364)</f>
        <v>25</v>
      </c>
      <c r="DH1364" s="14">
        <f>SUMIFS(DG$5:DG1364,$CR$5:$CR1364,"="&amp;$CR1364)</f>
        <v>147</v>
      </c>
      <c r="DI1364" s="14" t="s">
        <v>25</v>
      </c>
      <c r="DJ1364" s="14">
        <f>INDEX(属性投放!$BL$6:$BL$85,(CT1364-2)*20+CX1364)</f>
        <v>500</v>
      </c>
      <c r="DK1364" s="14">
        <f>SUMIFS(DJ$5:DJ1364,$CR$5:$CR1364,"="&amp;$CR1364)</f>
        <v>2900</v>
      </c>
    </row>
    <row r="1365" spans="95:115" ht="16.5" x14ac:dyDescent="0.2">
      <c r="CQ1365" s="13">
        <v>1361</v>
      </c>
      <c r="CR1365" s="13">
        <f t="shared" si="1009"/>
        <v>27</v>
      </c>
      <c r="CS1365" s="13">
        <f t="shared" si="1010"/>
        <v>9</v>
      </c>
      <c r="CT1365" s="14">
        <f t="shared" si="1011"/>
        <v>3</v>
      </c>
      <c r="CU1365" s="14">
        <f t="shared" si="1012"/>
        <v>1102030</v>
      </c>
      <c r="CV1365" s="14" t="str">
        <f>INDEX($O$6:$O$36,CR1365)&amp;"-"&amp;INDEX(属性投放!$AB$7:$AB$36,CX1365)&amp;"-魂火-"&amp;CZ1365</f>
        <v>燕青-众合+1-魂火-2</v>
      </c>
      <c r="CW1365" s="25" t="s">
        <v>162</v>
      </c>
      <c r="CX1365" s="14">
        <f>INDEX(属性投放!$AL$7:$AL$58,CS1365)</f>
        <v>5</v>
      </c>
      <c r="CY1365" s="14" t="s">
        <v>701</v>
      </c>
      <c r="CZ1365" s="14">
        <f>INDEX(属性投放!$AM$7:$AM$58,CS1365)</f>
        <v>2</v>
      </c>
      <c r="DA1365" s="14">
        <f t="shared" si="1013"/>
        <v>9</v>
      </c>
      <c r="DB1365" s="14">
        <f>INDEX(属性投放!$AN$7:$AN$58,DA1365)</f>
        <v>42</v>
      </c>
      <c r="DC1365" s="14" t="s">
        <v>335</v>
      </c>
      <c r="DD1365" s="14">
        <f>INDEX(属性投放!$BJ$6:$BJ$85,(CT1365-2)*20+CX1365)</f>
        <v>50</v>
      </c>
      <c r="DE1365" s="14">
        <f>SUMIFS(DD$5:DD1365,$CR$5:$CR1365,"="&amp;$CR1365)</f>
        <v>340</v>
      </c>
      <c r="DF1365" s="14" t="s">
        <v>218</v>
      </c>
      <c r="DG1365" s="14">
        <f>INDEX(属性投放!$BK$6:$BK$85,(CT1365-2)*20+CX1365)</f>
        <v>25</v>
      </c>
      <c r="DH1365" s="14">
        <f>SUMIFS(DG$5:DG1365,$CR$5:$CR1365,"="&amp;$CR1365)</f>
        <v>172</v>
      </c>
      <c r="DI1365" s="14" t="s">
        <v>25</v>
      </c>
      <c r="DJ1365" s="14">
        <f>INDEX(属性投放!$BL$6:$BL$85,(CT1365-2)*20+CX1365)</f>
        <v>500</v>
      </c>
      <c r="DK1365" s="14">
        <f>SUMIFS(DJ$5:DJ1365,$CR$5:$CR1365,"="&amp;$CR1365)</f>
        <v>3400</v>
      </c>
    </row>
    <row r="1366" spans="95:115" ht="16.5" x14ac:dyDescent="0.2">
      <c r="CQ1366" s="13">
        <v>1362</v>
      </c>
      <c r="CR1366" s="13">
        <f t="shared" si="1009"/>
        <v>27</v>
      </c>
      <c r="CS1366" s="13">
        <f t="shared" si="1010"/>
        <v>10</v>
      </c>
      <c r="CT1366" s="14">
        <f t="shared" si="1011"/>
        <v>3</v>
      </c>
      <c r="CU1366" s="14">
        <f t="shared" si="1012"/>
        <v>1102030</v>
      </c>
      <c r="CV1366" s="14" t="str">
        <f>INDEX($O$6:$O$36,CR1366)&amp;"-"&amp;INDEX(属性投放!$AB$7:$AB$36,CX1366)&amp;"-魂火-"&amp;CZ1366</f>
        <v>燕青-众合+2-魂火-1</v>
      </c>
      <c r="CW1366" s="25" t="s">
        <v>162</v>
      </c>
      <c r="CX1366" s="14">
        <f>INDEX(属性投放!$AL$7:$AL$58,CS1366)</f>
        <v>6</v>
      </c>
      <c r="CY1366" s="14" t="s">
        <v>701</v>
      </c>
      <c r="CZ1366" s="14">
        <f>INDEX(属性投放!$AM$7:$AM$58,CS1366)</f>
        <v>1</v>
      </c>
      <c r="DA1366" s="14">
        <f t="shared" si="1013"/>
        <v>10</v>
      </c>
      <c r="DB1366" s="14">
        <f>INDEX(属性投放!$AN$7:$AN$58,DA1366)</f>
        <v>45</v>
      </c>
      <c r="DC1366" s="14" t="s">
        <v>335</v>
      </c>
      <c r="DD1366" s="14">
        <f>INDEX(属性投放!$BJ$6:$BJ$85,(CT1366-2)*20+CX1366)</f>
        <v>60</v>
      </c>
      <c r="DE1366" s="14">
        <f>SUMIFS(DD$5:DD1366,$CR$5:$CR1366,"="&amp;$CR1366)</f>
        <v>400</v>
      </c>
      <c r="DF1366" s="14" t="s">
        <v>218</v>
      </c>
      <c r="DG1366" s="14">
        <f>INDEX(属性投放!$BK$6:$BK$85,(CT1366-2)*20+CX1366)</f>
        <v>30</v>
      </c>
      <c r="DH1366" s="14">
        <f>SUMIFS(DG$5:DG1366,$CR$5:$CR1366,"="&amp;$CR1366)</f>
        <v>202</v>
      </c>
      <c r="DI1366" s="14" t="s">
        <v>25</v>
      </c>
      <c r="DJ1366" s="14">
        <f>INDEX(属性投放!$BL$6:$BL$85,(CT1366-2)*20+CX1366)</f>
        <v>600</v>
      </c>
      <c r="DK1366" s="14">
        <f>SUMIFS(DJ$5:DJ1366,$CR$5:$CR1366,"="&amp;$CR1366)</f>
        <v>4000</v>
      </c>
    </row>
    <row r="1367" spans="95:115" ht="16.5" x14ac:dyDescent="0.2">
      <c r="CQ1367" s="13">
        <v>1363</v>
      </c>
      <c r="CR1367" s="13">
        <f t="shared" si="1009"/>
        <v>27</v>
      </c>
      <c r="CS1367" s="13">
        <f t="shared" si="1010"/>
        <v>11</v>
      </c>
      <c r="CT1367" s="14">
        <f t="shared" si="1011"/>
        <v>3</v>
      </c>
      <c r="CU1367" s="14">
        <f t="shared" si="1012"/>
        <v>1102030</v>
      </c>
      <c r="CV1367" s="14" t="str">
        <f>INDEX($O$6:$O$36,CR1367)&amp;"-"&amp;INDEX(属性投放!$AB$7:$AB$36,CX1367)&amp;"-魂火-"&amp;CZ1367</f>
        <v>燕青-众合+2-魂火-2</v>
      </c>
      <c r="CW1367" s="25" t="s">
        <v>162</v>
      </c>
      <c r="CX1367" s="14">
        <f>INDEX(属性投放!$AL$7:$AL$58,CS1367)</f>
        <v>6</v>
      </c>
      <c r="CY1367" s="14" t="s">
        <v>701</v>
      </c>
      <c r="CZ1367" s="14">
        <f>INDEX(属性投放!$AM$7:$AM$58,CS1367)</f>
        <v>2</v>
      </c>
      <c r="DA1367" s="14">
        <f t="shared" si="1013"/>
        <v>11</v>
      </c>
      <c r="DB1367" s="14">
        <f>INDEX(属性投放!$AN$7:$AN$58,DA1367)</f>
        <v>47</v>
      </c>
      <c r="DC1367" s="14" t="s">
        <v>335</v>
      </c>
      <c r="DD1367" s="14">
        <f>INDEX(属性投放!$BJ$6:$BJ$85,(CT1367-2)*20+CX1367)</f>
        <v>60</v>
      </c>
      <c r="DE1367" s="14">
        <f>SUMIFS(DD$5:DD1367,$CR$5:$CR1367,"="&amp;$CR1367)</f>
        <v>460</v>
      </c>
      <c r="DF1367" s="14" t="s">
        <v>218</v>
      </c>
      <c r="DG1367" s="14">
        <f>INDEX(属性投放!$BK$6:$BK$85,(CT1367-2)*20+CX1367)</f>
        <v>30</v>
      </c>
      <c r="DH1367" s="14">
        <f>SUMIFS(DG$5:DG1367,$CR$5:$CR1367,"="&amp;$CR1367)</f>
        <v>232</v>
      </c>
      <c r="DI1367" s="14" t="s">
        <v>25</v>
      </c>
      <c r="DJ1367" s="14">
        <f>INDEX(属性投放!$BL$6:$BL$85,(CT1367-2)*20+CX1367)</f>
        <v>600</v>
      </c>
      <c r="DK1367" s="14">
        <f>SUMIFS(DJ$5:DJ1367,$CR$5:$CR1367,"="&amp;$CR1367)</f>
        <v>4600</v>
      </c>
    </row>
    <row r="1368" spans="95:115" ht="16.5" x14ac:dyDescent="0.2">
      <c r="CQ1368" s="13">
        <v>1364</v>
      </c>
      <c r="CR1368" s="13">
        <f t="shared" si="1009"/>
        <v>27</v>
      </c>
      <c r="CS1368" s="13">
        <f t="shared" si="1010"/>
        <v>12</v>
      </c>
      <c r="CT1368" s="14">
        <f t="shared" si="1011"/>
        <v>3</v>
      </c>
      <c r="CU1368" s="14">
        <f t="shared" si="1012"/>
        <v>1102030</v>
      </c>
      <c r="CV1368" s="14" t="str">
        <f>INDEX($O$6:$O$36,CR1368)&amp;"-"&amp;INDEX(属性投放!$AB$7:$AB$36,CX1368)&amp;"-魂火-"&amp;CZ1368</f>
        <v>燕青-叫唤-魂火-1</v>
      </c>
      <c r="CW1368" s="25" t="s">
        <v>162</v>
      </c>
      <c r="CX1368" s="14">
        <f>INDEX(属性投放!$AL$7:$AL$58,CS1368)</f>
        <v>7</v>
      </c>
      <c r="CY1368" s="14" t="s">
        <v>701</v>
      </c>
      <c r="CZ1368" s="14">
        <f>INDEX(属性投放!$AM$7:$AM$58,CS1368)</f>
        <v>1</v>
      </c>
      <c r="DA1368" s="14">
        <f t="shared" si="1013"/>
        <v>12</v>
      </c>
      <c r="DB1368" s="14">
        <f>INDEX(属性投放!$AN$7:$AN$58,DA1368)</f>
        <v>50</v>
      </c>
      <c r="DC1368" s="14" t="s">
        <v>335</v>
      </c>
      <c r="DD1368" s="14">
        <f>INDEX(属性投放!$BJ$6:$BJ$85,(CT1368-2)*20+CX1368)</f>
        <v>80</v>
      </c>
      <c r="DE1368" s="14">
        <f>SUMIFS(DD$5:DD1368,$CR$5:$CR1368,"="&amp;$CR1368)</f>
        <v>540</v>
      </c>
      <c r="DF1368" s="14" t="s">
        <v>218</v>
      </c>
      <c r="DG1368" s="14">
        <f>INDEX(属性投放!$BK$6:$BK$85,(CT1368-2)*20+CX1368)</f>
        <v>40</v>
      </c>
      <c r="DH1368" s="14">
        <f>SUMIFS(DG$5:DG1368,$CR$5:$CR1368,"="&amp;$CR1368)</f>
        <v>272</v>
      </c>
      <c r="DI1368" s="14" t="s">
        <v>25</v>
      </c>
      <c r="DJ1368" s="14">
        <f>INDEX(属性投放!$BL$6:$BL$85,(CT1368-2)*20+CX1368)</f>
        <v>800</v>
      </c>
      <c r="DK1368" s="14">
        <f>SUMIFS(DJ$5:DJ1368,$CR$5:$CR1368,"="&amp;$CR1368)</f>
        <v>5400</v>
      </c>
    </row>
    <row r="1369" spans="95:115" ht="16.5" x14ac:dyDescent="0.2">
      <c r="CQ1369" s="13">
        <v>1365</v>
      </c>
      <c r="CR1369" s="13">
        <f t="shared" si="1009"/>
        <v>27</v>
      </c>
      <c r="CS1369" s="13">
        <f t="shared" si="1010"/>
        <v>13</v>
      </c>
      <c r="CT1369" s="14">
        <f t="shared" si="1011"/>
        <v>3</v>
      </c>
      <c r="CU1369" s="14">
        <f t="shared" si="1012"/>
        <v>1102030</v>
      </c>
      <c r="CV1369" s="14" t="str">
        <f>INDEX($O$6:$O$36,CR1369)&amp;"-"&amp;INDEX(属性投放!$AB$7:$AB$36,CX1369)&amp;"-魂火-"&amp;CZ1369</f>
        <v>燕青-叫唤-魂火-2</v>
      </c>
      <c r="CW1369" s="25" t="s">
        <v>162</v>
      </c>
      <c r="CX1369" s="14">
        <f>INDEX(属性投放!$AL$7:$AL$58,CS1369)</f>
        <v>7</v>
      </c>
      <c r="CY1369" s="14" t="s">
        <v>701</v>
      </c>
      <c r="CZ1369" s="14">
        <f>INDEX(属性投放!$AM$7:$AM$58,CS1369)</f>
        <v>2</v>
      </c>
      <c r="DA1369" s="14">
        <f t="shared" si="1013"/>
        <v>13</v>
      </c>
      <c r="DB1369" s="14">
        <f>INDEX(属性投放!$AN$7:$AN$58,DA1369)</f>
        <v>52</v>
      </c>
      <c r="DC1369" s="14" t="s">
        <v>335</v>
      </c>
      <c r="DD1369" s="14">
        <f>INDEX(属性投放!$BJ$6:$BJ$85,(CT1369-2)*20+CX1369)</f>
        <v>80</v>
      </c>
      <c r="DE1369" s="14">
        <f>SUMIFS(DD$5:DD1369,$CR$5:$CR1369,"="&amp;$CR1369)</f>
        <v>620</v>
      </c>
      <c r="DF1369" s="14" t="s">
        <v>218</v>
      </c>
      <c r="DG1369" s="14">
        <f>INDEX(属性投放!$BK$6:$BK$85,(CT1369-2)*20+CX1369)</f>
        <v>40</v>
      </c>
      <c r="DH1369" s="14">
        <f>SUMIFS(DG$5:DG1369,$CR$5:$CR1369,"="&amp;$CR1369)</f>
        <v>312</v>
      </c>
      <c r="DI1369" s="14" t="s">
        <v>25</v>
      </c>
      <c r="DJ1369" s="14">
        <f>INDEX(属性投放!$BL$6:$BL$85,(CT1369-2)*20+CX1369)</f>
        <v>800</v>
      </c>
      <c r="DK1369" s="14">
        <f>SUMIFS(DJ$5:DJ1369,$CR$5:$CR1369,"="&amp;$CR1369)</f>
        <v>6200</v>
      </c>
    </row>
    <row r="1370" spans="95:115" ht="16.5" x14ac:dyDescent="0.2">
      <c r="CQ1370" s="13">
        <v>1366</v>
      </c>
      <c r="CR1370" s="13">
        <f t="shared" si="1009"/>
        <v>27</v>
      </c>
      <c r="CS1370" s="13">
        <f t="shared" si="1010"/>
        <v>14</v>
      </c>
      <c r="CT1370" s="14">
        <f t="shared" si="1011"/>
        <v>3</v>
      </c>
      <c r="CU1370" s="14">
        <f t="shared" si="1012"/>
        <v>1102030</v>
      </c>
      <c r="CV1370" s="14" t="str">
        <f>INDEX($O$6:$O$36,CR1370)&amp;"-"&amp;INDEX(属性投放!$AB$7:$AB$36,CX1370)&amp;"-魂火-"&amp;CZ1370</f>
        <v>燕青-叫唤+1-魂火-1</v>
      </c>
      <c r="CW1370" s="25" t="s">
        <v>162</v>
      </c>
      <c r="CX1370" s="14">
        <f>INDEX(属性投放!$AL$7:$AL$58,CS1370)</f>
        <v>8</v>
      </c>
      <c r="CY1370" s="14" t="s">
        <v>701</v>
      </c>
      <c r="CZ1370" s="14">
        <f>INDEX(属性投放!$AM$7:$AM$58,CS1370)</f>
        <v>1</v>
      </c>
      <c r="DA1370" s="14">
        <f t="shared" si="1013"/>
        <v>14</v>
      </c>
      <c r="DB1370" s="14">
        <f>INDEX(属性投放!$AN$7:$AN$58,DA1370)</f>
        <v>55</v>
      </c>
      <c r="DC1370" s="14" t="s">
        <v>335</v>
      </c>
      <c r="DD1370" s="14">
        <f>INDEX(属性投放!$BJ$6:$BJ$85,(CT1370-2)*20+CX1370)</f>
        <v>100</v>
      </c>
      <c r="DE1370" s="14">
        <f>SUMIFS(DD$5:DD1370,$CR$5:$CR1370,"="&amp;$CR1370)</f>
        <v>720</v>
      </c>
      <c r="DF1370" s="14" t="s">
        <v>218</v>
      </c>
      <c r="DG1370" s="14">
        <f>INDEX(属性投放!$BK$6:$BK$85,(CT1370-2)*20+CX1370)</f>
        <v>50</v>
      </c>
      <c r="DH1370" s="14">
        <f>SUMIFS(DG$5:DG1370,$CR$5:$CR1370,"="&amp;$CR1370)</f>
        <v>362</v>
      </c>
      <c r="DI1370" s="14" t="s">
        <v>25</v>
      </c>
      <c r="DJ1370" s="14">
        <f>INDEX(属性投放!$BL$6:$BL$85,(CT1370-2)*20+CX1370)</f>
        <v>1000</v>
      </c>
      <c r="DK1370" s="14">
        <f>SUMIFS(DJ$5:DJ1370,$CR$5:$CR1370,"="&amp;$CR1370)</f>
        <v>7200</v>
      </c>
    </row>
    <row r="1371" spans="95:115" ht="16.5" x14ac:dyDescent="0.2">
      <c r="CQ1371" s="13">
        <v>1367</v>
      </c>
      <c r="CR1371" s="13">
        <f t="shared" si="1009"/>
        <v>27</v>
      </c>
      <c r="CS1371" s="13">
        <f t="shared" si="1010"/>
        <v>15</v>
      </c>
      <c r="CT1371" s="14">
        <f t="shared" si="1011"/>
        <v>3</v>
      </c>
      <c r="CU1371" s="14">
        <f t="shared" si="1012"/>
        <v>1102030</v>
      </c>
      <c r="CV1371" s="14" t="str">
        <f>INDEX($O$6:$O$36,CR1371)&amp;"-"&amp;INDEX(属性投放!$AB$7:$AB$36,CX1371)&amp;"-魂火-"&amp;CZ1371</f>
        <v>燕青-叫唤+1-魂火-2</v>
      </c>
      <c r="CW1371" s="25" t="s">
        <v>162</v>
      </c>
      <c r="CX1371" s="14">
        <f>INDEX(属性投放!$AL$7:$AL$58,CS1371)</f>
        <v>8</v>
      </c>
      <c r="CY1371" s="14" t="s">
        <v>701</v>
      </c>
      <c r="CZ1371" s="14">
        <f>INDEX(属性投放!$AM$7:$AM$58,CS1371)</f>
        <v>2</v>
      </c>
      <c r="DA1371" s="14">
        <f t="shared" si="1013"/>
        <v>15</v>
      </c>
      <c r="DB1371" s="14">
        <f>INDEX(属性投放!$AN$7:$AN$58,DA1371)</f>
        <v>57</v>
      </c>
      <c r="DC1371" s="14" t="s">
        <v>335</v>
      </c>
      <c r="DD1371" s="14">
        <f>INDEX(属性投放!$BJ$6:$BJ$85,(CT1371-2)*20+CX1371)</f>
        <v>100</v>
      </c>
      <c r="DE1371" s="14">
        <f>SUMIFS(DD$5:DD1371,$CR$5:$CR1371,"="&amp;$CR1371)</f>
        <v>820</v>
      </c>
      <c r="DF1371" s="14" t="s">
        <v>218</v>
      </c>
      <c r="DG1371" s="14">
        <f>INDEX(属性投放!$BK$6:$BK$85,(CT1371-2)*20+CX1371)</f>
        <v>50</v>
      </c>
      <c r="DH1371" s="14">
        <f>SUMIFS(DG$5:DG1371,$CR$5:$CR1371,"="&amp;$CR1371)</f>
        <v>412</v>
      </c>
      <c r="DI1371" s="14" t="s">
        <v>25</v>
      </c>
      <c r="DJ1371" s="14">
        <f>INDEX(属性投放!$BL$6:$BL$85,(CT1371-2)*20+CX1371)</f>
        <v>1000</v>
      </c>
      <c r="DK1371" s="14">
        <f>SUMIFS(DJ$5:DJ1371,$CR$5:$CR1371,"="&amp;$CR1371)</f>
        <v>8200</v>
      </c>
    </row>
    <row r="1372" spans="95:115" ht="16.5" x14ac:dyDescent="0.2">
      <c r="CQ1372" s="13">
        <v>1368</v>
      </c>
      <c r="CR1372" s="13">
        <f t="shared" si="1009"/>
        <v>27</v>
      </c>
      <c r="CS1372" s="13">
        <f t="shared" si="1010"/>
        <v>16</v>
      </c>
      <c r="CT1372" s="14">
        <f t="shared" si="1011"/>
        <v>3</v>
      </c>
      <c r="CU1372" s="14">
        <f t="shared" si="1012"/>
        <v>1102030</v>
      </c>
      <c r="CV1372" s="14" t="str">
        <f>INDEX($O$6:$O$36,CR1372)&amp;"-"&amp;INDEX(属性投放!$AB$7:$AB$36,CX1372)&amp;"-魂火-"&amp;CZ1372</f>
        <v>燕青-叫唤+2-魂火-1</v>
      </c>
      <c r="CW1372" s="25" t="s">
        <v>162</v>
      </c>
      <c r="CX1372" s="14">
        <f>INDEX(属性投放!$AL$7:$AL$58,CS1372)</f>
        <v>9</v>
      </c>
      <c r="CY1372" s="14" t="s">
        <v>701</v>
      </c>
      <c r="CZ1372" s="14">
        <f>INDEX(属性投放!$AM$7:$AM$58,CS1372)</f>
        <v>1</v>
      </c>
      <c r="DA1372" s="14">
        <f t="shared" si="1013"/>
        <v>16</v>
      </c>
      <c r="DB1372" s="14">
        <f>INDEX(属性投放!$AN$7:$AN$58,DA1372)</f>
        <v>60</v>
      </c>
      <c r="DC1372" s="14" t="s">
        <v>335</v>
      </c>
      <c r="DD1372" s="14">
        <f>INDEX(属性投放!$BJ$6:$BJ$85,(CT1372-2)*20+CX1372)</f>
        <v>120</v>
      </c>
      <c r="DE1372" s="14">
        <f>SUMIFS(DD$5:DD1372,$CR$5:$CR1372,"="&amp;$CR1372)</f>
        <v>940</v>
      </c>
      <c r="DF1372" s="14" t="s">
        <v>218</v>
      </c>
      <c r="DG1372" s="14">
        <f>INDEX(属性投放!$BK$6:$BK$85,(CT1372-2)*20+CX1372)</f>
        <v>60</v>
      </c>
      <c r="DH1372" s="14">
        <f>SUMIFS(DG$5:DG1372,$CR$5:$CR1372,"="&amp;$CR1372)</f>
        <v>472</v>
      </c>
      <c r="DI1372" s="14" t="s">
        <v>25</v>
      </c>
      <c r="DJ1372" s="14">
        <f>INDEX(属性投放!$BL$6:$BL$85,(CT1372-2)*20+CX1372)</f>
        <v>1200</v>
      </c>
      <c r="DK1372" s="14">
        <f>SUMIFS(DJ$5:DJ1372,$CR$5:$CR1372,"="&amp;$CR1372)</f>
        <v>9400</v>
      </c>
    </row>
    <row r="1373" spans="95:115" ht="16.5" x14ac:dyDescent="0.2">
      <c r="CQ1373" s="13">
        <v>1369</v>
      </c>
      <c r="CR1373" s="13">
        <f t="shared" si="1009"/>
        <v>27</v>
      </c>
      <c r="CS1373" s="13">
        <f t="shared" si="1010"/>
        <v>17</v>
      </c>
      <c r="CT1373" s="14">
        <f t="shared" si="1011"/>
        <v>3</v>
      </c>
      <c r="CU1373" s="14">
        <f t="shared" si="1012"/>
        <v>1102030</v>
      </c>
      <c r="CV1373" s="14" t="str">
        <f>INDEX($O$6:$O$36,CR1373)&amp;"-"&amp;INDEX(属性投放!$AB$7:$AB$36,CX1373)&amp;"-魂火-"&amp;CZ1373</f>
        <v>燕青-叫唤+2-魂火-2</v>
      </c>
      <c r="CW1373" s="25" t="s">
        <v>162</v>
      </c>
      <c r="CX1373" s="14">
        <f>INDEX(属性投放!$AL$7:$AL$58,CS1373)</f>
        <v>9</v>
      </c>
      <c r="CY1373" s="14" t="s">
        <v>701</v>
      </c>
      <c r="CZ1373" s="14">
        <f>INDEX(属性投放!$AM$7:$AM$58,CS1373)</f>
        <v>2</v>
      </c>
      <c r="DA1373" s="14">
        <f t="shared" si="1013"/>
        <v>17</v>
      </c>
      <c r="DB1373" s="14">
        <f>INDEX(属性投放!$AN$7:$AN$58,DA1373)</f>
        <v>62</v>
      </c>
      <c r="DC1373" s="14" t="s">
        <v>335</v>
      </c>
      <c r="DD1373" s="14">
        <f>INDEX(属性投放!$BJ$6:$BJ$85,(CT1373-2)*20+CX1373)</f>
        <v>120</v>
      </c>
      <c r="DE1373" s="14">
        <f>SUMIFS(DD$5:DD1373,$CR$5:$CR1373,"="&amp;$CR1373)</f>
        <v>1060</v>
      </c>
      <c r="DF1373" s="14" t="s">
        <v>218</v>
      </c>
      <c r="DG1373" s="14">
        <f>INDEX(属性投放!$BK$6:$BK$85,(CT1373-2)*20+CX1373)</f>
        <v>60</v>
      </c>
      <c r="DH1373" s="14">
        <f>SUMIFS(DG$5:DG1373,$CR$5:$CR1373,"="&amp;$CR1373)</f>
        <v>532</v>
      </c>
      <c r="DI1373" s="14" t="s">
        <v>25</v>
      </c>
      <c r="DJ1373" s="14">
        <f>INDEX(属性投放!$BL$6:$BL$85,(CT1373-2)*20+CX1373)</f>
        <v>1200</v>
      </c>
      <c r="DK1373" s="14">
        <f>SUMIFS(DJ$5:DJ1373,$CR$5:$CR1373,"="&amp;$CR1373)</f>
        <v>10600</v>
      </c>
    </row>
    <row r="1374" spans="95:115" ht="16.5" x14ac:dyDescent="0.2">
      <c r="CQ1374" s="13">
        <v>1370</v>
      </c>
      <c r="CR1374" s="13">
        <f t="shared" si="1009"/>
        <v>27</v>
      </c>
      <c r="CS1374" s="13">
        <f t="shared" si="1010"/>
        <v>18</v>
      </c>
      <c r="CT1374" s="14">
        <f t="shared" si="1011"/>
        <v>3</v>
      </c>
      <c r="CU1374" s="14">
        <f t="shared" si="1012"/>
        <v>1102030</v>
      </c>
      <c r="CV1374" s="14" t="str">
        <f>INDEX($O$6:$O$36,CR1374)&amp;"-"&amp;INDEX(属性投放!$AB$7:$AB$36,CX1374)&amp;"-魂火-"&amp;CZ1374</f>
        <v>燕青-叫唤+2-魂火-3</v>
      </c>
      <c r="CW1374" s="25" t="s">
        <v>162</v>
      </c>
      <c r="CX1374" s="14">
        <f>INDEX(属性投放!$AL$7:$AL$58,CS1374)</f>
        <v>9</v>
      </c>
      <c r="CY1374" s="14" t="s">
        <v>701</v>
      </c>
      <c r="CZ1374" s="14">
        <f>INDEX(属性投放!$AM$7:$AM$58,CS1374)</f>
        <v>3</v>
      </c>
      <c r="DA1374" s="14">
        <f t="shared" si="1013"/>
        <v>18</v>
      </c>
      <c r="DB1374" s="14">
        <f>INDEX(属性投放!$AN$7:$AN$58,DA1374)</f>
        <v>65</v>
      </c>
      <c r="DC1374" s="14" t="s">
        <v>335</v>
      </c>
      <c r="DD1374" s="14">
        <f>INDEX(属性投放!$BJ$6:$BJ$85,(CT1374-2)*20+CX1374)</f>
        <v>120</v>
      </c>
      <c r="DE1374" s="14">
        <f>SUMIFS(DD$5:DD1374,$CR$5:$CR1374,"="&amp;$CR1374)</f>
        <v>1180</v>
      </c>
      <c r="DF1374" s="14" t="s">
        <v>218</v>
      </c>
      <c r="DG1374" s="14">
        <f>INDEX(属性投放!$BK$6:$BK$85,(CT1374-2)*20+CX1374)</f>
        <v>60</v>
      </c>
      <c r="DH1374" s="14">
        <f>SUMIFS(DG$5:DG1374,$CR$5:$CR1374,"="&amp;$CR1374)</f>
        <v>592</v>
      </c>
      <c r="DI1374" s="14" t="s">
        <v>25</v>
      </c>
      <c r="DJ1374" s="14">
        <f>INDEX(属性投放!$BL$6:$BL$85,(CT1374-2)*20+CX1374)</f>
        <v>1200</v>
      </c>
      <c r="DK1374" s="14">
        <f>SUMIFS(DJ$5:DJ1374,$CR$5:$CR1374,"="&amp;$CR1374)</f>
        <v>11800</v>
      </c>
    </row>
    <row r="1375" spans="95:115" ht="16.5" x14ac:dyDescent="0.2">
      <c r="CQ1375" s="13">
        <v>1371</v>
      </c>
      <c r="CR1375" s="13">
        <f t="shared" si="1009"/>
        <v>27</v>
      </c>
      <c r="CS1375" s="13">
        <f t="shared" si="1010"/>
        <v>19</v>
      </c>
      <c r="CT1375" s="14">
        <f t="shared" si="1011"/>
        <v>3</v>
      </c>
      <c r="CU1375" s="14">
        <f t="shared" si="1012"/>
        <v>1102030</v>
      </c>
      <c r="CV1375" s="14" t="str">
        <f>INDEX($O$6:$O$36,CR1375)&amp;"-"&amp;INDEX(属性投放!$AB$7:$AB$36,CX1375)&amp;"-魂火-"&amp;CZ1375</f>
        <v>燕青-大叫唤-魂火-1</v>
      </c>
      <c r="CW1375" s="25" t="s">
        <v>162</v>
      </c>
      <c r="CX1375" s="14">
        <f>INDEX(属性投放!$AL$7:$AL$58,CS1375)</f>
        <v>10</v>
      </c>
      <c r="CY1375" s="14" t="s">
        <v>701</v>
      </c>
      <c r="CZ1375" s="14">
        <f>INDEX(属性投放!$AM$7:$AM$58,CS1375)</f>
        <v>1</v>
      </c>
      <c r="DA1375" s="14">
        <f t="shared" si="1013"/>
        <v>19</v>
      </c>
      <c r="DB1375" s="14">
        <f>INDEX(属性投放!$AN$7:$AN$58,DA1375)</f>
        <v>67</v>
      </c>
      <c r="DC1375" s="14" t="s">
        <v>335</v>
      </c>
      <c r="DD1375" s="14">
        <f>INDEX(属性投放!$BJ$6:$BJ$85,(CT1375-2)*20+CX1375)</f>
        <v>150</v>
      </c>
      <c r="DE1375" s="14">
        <f>SUMIFS(DD$5:DD1375,$CR$5:$CR1375,"="&amp;$CR1375)</f>
        <v>1330</v>
      </c>
      <c r="DF1375" s="14" t="s">
        <v>218</v>
      </c>
      <c r="DG1375" s="14">
        <f>INDEX(属性投放!$BK$6:$BK$85,(CT1375-2)*20+CX1375)</f>
        <v>75</v>
      </c>
      <c r="DH1375" s="14">
        <f>SUMIFS(DG$5:DG1375,$CR$5:$CR1375,"="&amp;$CR1375)</f>
        <v>667</v>
      </c>
      <c r="DI1375" s="14" t="s">
        <v>25</v>
      </c>
      <c r="DJ1375" s="14">
        <f>INDEX(属性投放!$BL$6:$BL$85,(CT1375-2)*20+CX1375)</f>
        <v>1500</v>
      </c>
      <c r="DK1375" s="14">
        <f>SUMIFS(DJ$5:DJ1375,$CR$5:$CR1375,"="&amp;$CR1375)</f>
        <v>13300</v>
      </c>
    </row>
    <row r="1376" spans="95:115" ht="16.5" x14ac:dyDescent="0.2">
      <c r="CQ1376" s="13">
        <v>1372</v>
      </c>
      <c r="CR1376" s="13">
        <f t="shared" si="1009"/>
        <v>27</v>
      </c>
      <c r="CS1376" s="13">
        <f t="shared" si="1010"/>
        <v>20</v>
      </c>
      <c r="CT1376" s="14">
        <f t="shared" si="1011"/>
        <v>3</v>
      </c>
      <c r="CU1376" s="14">
        <f t="shared" si="1012"/>
        <v>1102030</v>
      </c>
      <c r="CV1376" s="14" t="str">
        <f>INDEX($O$6:$O$36,CR1376)&amp;"-"&amp;INDEX(属性投放!$AB$7:$AB$36,CX1376)&amp;"-魂火-"&amp;CZ1376</f>
        <v>燕青-大叫唤-魂火-2</v>
      </c>
      <c r="CW1376" s="25" t="s">
        <v>162</v>
      </c>
      <c r="CX1376" s="14">
        <f>INDEX(属性投放!$AL$7:$AL$58,CS1376)</f>
        <v>10</v>
      </c>
      <c r="CY1376" s="14" t="s">
        <v>701</v>
      </c>
      <c r="CZ1376" s="14">
        <f>INDEX(属性投放!$AM$7:$AM$58,CS1376)</f>
        <v>2</v>
      </c>
      <c r="DA1376" s="14">
        <f t="shared" si="1013"/>
        <v>20</v>
      </c>
      <c r="DB1376" s="14">
        <f>INDEX(属性投放!$AN$7:$AN$58,DA1376)</f>
        <v>70</v>
      </c>
      <c r="DC1376" s="14" t="s">
        <v>335</v>
      </c>
      <c r="DD1376" s="14">
        <f>INDEX(属性投放!$BJ$6:$BJ$85,(CT1376-2)*20+CX1376)</f>
        <v>150</v>
      </c>
      <c r="DE1376" s="14">
        <f>SUMIFS(DD$5:DD1376,$CR$5:$CR1376,"="&amp;$CR1376)</f>
        <v>1480</v>
      </c>
      <c r="DF1376" s="14" t="s">
        <v>218</v>
      </c>
      <c r="DG1376" s="14">
        <f>INDEX(属性投放!$BK$6:$BK$85,(CT1376-2)*20+CX1376)</f>
        <v>75</v>
      </c>
      <c r="DH1376" s="14">
        <f>SUMIFS(DG$5:DG1376,$CR$5:$CR1376,"="&amp;$CR1376)</f>
        <v>742</v>
      </c>
      <c r="DI1376" s="14" t="s">
        <v>25</v>
      </c>
      <c r="DJ1376" s="14">
        <f>INDEX(属性投放!$BL$6:$BL$85,(CT1376-2)*20+CX1376)</f>
        <v>1500</v>
      </c>
      <c r="DK1376" s="14">
        <f>SUMIFS(DJ$5:DJ1376,$CR$5:$CR1376,"="&amp;$CR1376)</f>
        <v>14800</v>
      </c>
    </row>
    <row r="1377" spans="95:115" ht="16.5" x14ac:dyDescent="0.2">
      <c r="CQ1377" s="13">
        <v>1373</v>
      </c>
      <c r="CR1377" s="13">
        <f t="shared" si="1009"/>
        <v>27</v>
      </c>
      <c r="CS1377" s="13">
        <f t="shared" si="1010"/>
        <v>21</v>
      </c>
      <c r="CT1377" s="14">
        <f t="shared" si="1011"/>
        <v>3</v>
      </c>
      <c r="CU1377" s="14">
        <f t="shared" si="1012"/>
        <v>1102030</v>
      </c>
      <c r="CV1377" s="14" t="str">
        <f>INDEX($O$6:$O$36,CR1377)&amp;"-"&amp;INDEX(属性投放!$AB$7:$AB$36,CX1377)&amp;"-魂火-"&amp;CZ1377</f>
        <v>燕青-大叫唤-魂火-3</v>
      </c>
      <c r="CW1377" s="25" t="s">
        <v>162</v>
      </c>
      <c r="CX1377" s="14">
        <f>INDEX(属性投放!$AL$7:$AL$58,CS1377)</f>
        <v>10</v>
      </c>
      <c r="CY1377" s="14" t="s">
        <v>701</v>
      </c>
      <c r="CZ1377" s="14">
        <f>INDEX(属性投放!$AM$7:$AM$58,CS1377)</f>
        <v>3</v>
      </c>
      <c r="DA1377" s="14">
        <f t="shared" si="1013"/>
        <v>21</v>
      </c>
      <c r="DB1377" s="14">
        <f>INDEX(属性投放!$AN$7:$AN$58,DA1377)</f>
        <v>72</v>
      </c>
      <c r="DC1377" s="14" t="s">
        <v>335</v>
      </c>
      <c r="DD1377" s="14">
        <f>INDEX(属性投放!$BJ$6:$BJ$85,(CT1377-2)*20+CX1377)</f>
        <v>150</v>
      </c>
      <c r="DE1377" s="14">
        <f>SUMIFS(DD$5:DD1377,$CR$5:$CR1377,"="&amp;$CR1377)</f>
        <v>1630</v>
      </c>
      <c r="DF1377" s="14" t="s">
        <v>218</v>
      </c>
      <c r="DG1377" s="14">
        <f>INDEX(属性投放!$BK$6:$BK$85,(CT1377-2)*20+CX1377)</f>
        <v>75</v>
      </c>
      <c r="DH1377" s="14">
        <f>SUMIFS(DG$5:DG1377,$CR$5:$CR1377,"="&amp;$CR1377)</f>
        <v>817</v>
      </c>
      <c r="DI1377" s="14" t="s">
        <v>25</v>
      </c>
      <c r="DJ1377" s="14">
        <f>INDEX(属性投放!$BL$6:$BL$85,(CT1377-2)*20+CX1377)</f>
        <v>1500</v>
      </c>
      <c r="DK1377" s="14">
        <f>SUMIFS(DJ$5:DJ1377,$CR$5:$CR1377,"="&amp;$CR1377)</f>
        <v>16300</v>
      </c>
    </row>
    <row r="1378" spans="95:115" ht="16.5" x14ac:dyDescent="0.2">
      <c r="CQ1378" s="13">
        <v>1374</v>
      </c>
      <c r="CR1378" s="13">
        <f t="shared" si="1009"/>
        <v>27</v>
      </c>
      <c r="CS1378" s="13">
        <f t="shared" si="1010"/>
        <v>22</v>
      </c>
      <c r="CT1378" s="14">
        <f t="shared" si="1011"/>
        <v>3</v>
      </c>
      <c r="CU1378" s="14">
        <f t="shared" si="1012"/>
        <v>1102030</v>
      </c>
      <c r="CV1378" s="14" t="str">
        <f>INDEX($O$6:$O$36,CR1378)&amp;"-"&amp;INDEX(属性投放!$AB$7:$AB$36,CX1378)&amp;"-魂火-"&amp;CZ1378</f>
        <v>燕青-大叫唤+1-魂火-1</v>
      </c>
      <c r="CW1378" s="25" t="s">
        <v>162</v>
      </c>
      <c r="CX1378" s="14">
        <f>INDEX(属性投放!$AL$7:$AL$58,CS1378)</f>
        <v>11</v>
      </c>
      <c r="CY1378" s="14" t="s">
        <v>701</v>
      </c>
      <c r="CZ1378" s="14">
        <f>INDEX(属性投放!$AM$7:$AM$58,CS1378)</f>
        <v>1</v>
      </c>
      <c r="DA1378" s="14">
        <f t="shared" si="1013"/>
        <v>22</v>
      </c>
      <c r="DB1378" s="14">
        <f>INDEX(属性投放!$AN$7:$AN$58,DA1378)</f>
        <v>75</v>
      </c>
      <c r="DC1378" s="14" t="s">
        <v>335</v>
      </c>
      <c r="DD1378" s="14">
        <f>INDEX(属性投放!$BJ$6:$BJ$85,(CT1378-2)*20+CX1378)</f>
        <v>180</v>
      </c>
      <c r="DE1378" s="14">
        <f>SUMIFS(DD$5:DD1378,$CR$5:$CR1378,"="&amp;$CR1378)</f>
        <v>1810</v>
      </c>
      <c r="DF1378" s="14" t="s">
        <v>218</v>
      </c>
      <c r="DG1378" s="14">
        <f>INDEX(属性投放!$BK$6:$BK$85,(CT1378-2)*20+CX1378)</f>
        <v>90</v>
      </c>
      <c r="DH1378" s="14">
        <f>SUMIFS(DG$5:DG1378,$CR$5:$CR1378,"="&amp;$CR1378)</f>
        <v>907</v>
      </c>
      <c r="DI1378" s="14" t="s">
        <v>25</v>
      </c>
      <c r="DJ1378" s="14">
        <f>INDEX(属性投放!$BL$6:$BL$85,(CT1378-2)*20+CX1378)</f>
        <v>1800</v>
      </c>
      <c r="DK1378" s="14">
        <f>SUMIFS(DJ$5:DJ1378,$CR$5:$CR1378,"="&amp;$CR1378)</f>
        <v>18100</v>
      </c>
    </row>
    <row r="1379" spans="95:115" ht="16.5" x14ac:dyDescent="0.2">
      <c r="CQ1379" s="13">
        <v>1375</v>
      </c>
      <c r="CR1379" s="13">
        <f t="shared" si="1009"/>
        <v>27</v>
      </c>
      <c r="CS1379" s="13">
        <f t="shared" si="1010"/>
        <v>23</v>
      </c>
      <c r="CT1379" s="14">
        <f t="shared" si="1011"/>
        <v>3</v>
      </c>
      <c r="CU1379" s="14">
        <f t="shared" si="1012"/>
        <v>1102030</v>
      </c>
      <c r="CV1379" s="14" t="str">
        <f>INDEX($O$6:$O$36,CR1379)&amp;"-"&amp;INDEX(属性投放!$AB$7:$AB$36,CX1379)&amp;"-魂火-"&amp;CZ1379</f>
        <v>燕青-大叫唤+1-魂火-2</v>
      </c>
      <c r="CW1379" s="25" t="s">
        <v>162</v>
      </c>
      <c r="CX1379" s="14">
        <f>INDEX(属性投放!$AL$7:$AL$58,CS1379)</f>
        <v>11</v>
      </c>
      <c r="CY1379" s="14" t="s">
        <v>701</v>
      </c>
      <c r="CZ1379" s="14">
        <f>INDEX(属性投放!$AM$7:$AM$58,CS1379)</f>
        <v>2</v>
      </c>
      <c r="DA1379" s="14">
        <f t="shared" si="1013"/>
        <v>23</v>
      </c>
      <c r="DB1379" s="14">
        <f>INDEX(属性投放!$AN$7:$AN$58,DA1379)</f>
        <v>77</v>
      </c>
      <c r="DC1379" s="14" t="s">
        <v>335</v>
      </c>
      <c r="DD1379" s="14">
        <f>INDEX(属性投放!$BJ$6:$BJ$85,(CT1379-2)*20+CX1379)</f>
        <v>180</v>
      </c>
      <c r="DE1379" s="14">
        <f>SUMIFS(DD$5:DD1379,$CR$5:$CR1379,"="&amp;$CR1379)</f>
        <v>1990</v>
      </c>
      <c r="DF1379" s="14" t="s">
        <v>218</v>
      </c>
      <c r="DG1379" s="14">
        <f>INDEX(属性投放!$BK$6:$BK$85,(CT1379-2)*20+CX1379)</f>
        <v>90</v>
      </c>
      <c r="DH1379" s="14">
        <f>SUMIFS(DG$5:DG1379,$CR$5:$CR1379,"="&amp;$CR1379)</f>
        <v>997</v>
      </c>
      <c r="DI1379" s="14" t="s">
        <v>25</v>
      </c>
      <c r="DJ1379" s="14">
        <f>INDEX(属性投放!$BL$6:$BL$85,(CT1379-2)*20+CX1379)</f>
        <v>1800</v>
      </c>
      <c r="DK1379" s="14">
        <f>SUMIFS(DJ$5:DJ1379,$CR$5:$CR1379,"="&amp;$CR1379)</f>
        <v>19900</v>
      </c>
    </row>
    <row r="1380" spans="95:115" ht="16.5" x14ac:dyDescent="0.2">
      <c r="CQ1380" s="13">
        <v>1376</v>
      </c>
      <c r="CR1380" s="13">
        <f t="shared" si="1009"/>
        <v>27</v>
      </c>
      <c r="CS1380" s="13">
        <f t="shared" si="1010"/>
        <v>24</v>
      </c>
      <c r="CT1380" s="14">
        <f t="shared" si="1011"/>
        <v>3</v>
      </c>
      <c r="CU1380" s="14">
        <f t="shared" si="1012"/>
        <v>1102030</v>
      </c>
      <c r="CV1380" s="14" t="str">
        <f>INDEX($O$6:$O$36,CR1380)&amp;"-"&amp;INDEX(属性投放!$AB$7:$AB$36,CX1380)&amp;"-魂火-"&amp;CZ1380</f>
        <v>燕青-大叫唤+1-魂火-3</v>
      </c>
      <c r="CW1380" s="25" t="s">
        <v>162</v>
      </c>
      <c r="CX1380" s="14">
        <f>INDEX(属性投放!$AL$7:$AL$58,CS1380)</f>
        <v>11</v>
      </c>
      <c r="CY1380" s="14" t="s">
        <v>701</v>
      </c>
      <c r="CZ1380" s="14">
        <f>INDEX(属性投放!$AM$7:$AM$58,CS1380)</f>
        <v>3</v>
      </c>
      <c r="DA1380" s="14">
        <f t="shared" si="1013"/>
        <v>24</v>
      </c>
      <c r="DB1380" s="14">
        <f>INDEX(属性投放!$AN$7:$AN$58,DA1380)</f>
        <v>80</v>
      </c>
      <c r="DC1380" s="14" t="s">
        <v>335</v>
      </c>
      <c r="DD1380" s="14">
        <f>INDEX(属性投放!$BJ$6:$BJ$85,(CT1380-2)*20+CX1380)</f>
        <v>180</v>
      </c>
      <c r="DE1380" s="14">
        <f>SUMIFS(DD$5:DD1380,$CR$5:$CR1380,"="&amp;$CR1380)</f>
        <v>2170</v>
      </c>
      <c r="DF1380" s="14" t="s">
        <v>218</v>
      </c>
      <c r="DG1380" s="14">
        <f>INDEX(属性投放!$BK$6:$BK$85,(CT1380-2)*20+CX1380)</f>
        <v>90</v>
      </c>
      <c r="DH1380" s="14">
        <f>SUMIFS(DG$5:DG1380,$CR$5:$CR1380,"="&amp;$CR1380)</f>
        <v>1087</v>
      </c>
      <c r="DI1380" s="14" t="s">
        <v>25</v>
      </c>
      <c r="DJ1380" s="14">
        <f>INDEX(属性投放!$BL$6:$BL$85,(CT1380-2)*20+CX1380)</f>
        <v>1800</v>
      </c>
      <c r="DK1380" s="14">
        <f>SUMIFS(DJ$5:DJ1380,$CR$5:$CR1380,"="&amp;$CR1380)</f>
        <v>21700</v>
      </c>
    </row>
    <row r="1381" spans="95:115" ht="16.5" x14ac:dyDescent="0.2">
      <c r="CQ1381" s="13">
        <v>1377</v>
      </c>
      <c r="CR1381" s="13">
        <f t="shared" si="1009"/>
        <v>27</v>
      </c>
      <c r="CS1381" s="13">
        <f t="shared" si="1010"/>
        <v>25</v>
      </c>
      <c r="CT1381" s="14">
        <f t="shared" si="1011"/>
        <v>3</v>
      </c>
      <c r="CU1381" s="14">
        <f t="shared" si="1012"/>
        <v>1102030</v>
      </c>
      <c r="CV1381" s="14" t="str">
        <f>INDEX($O$6:$O$36,CR1381)&amp;"-"&amp;INDEX(属性投放!$AB$7:$AB$36,CX1381)&amp;"-魂火-"&amp;CZ1381</f>
        <v>燕青-大叫唤+2-魂火-1</v>
      </c>
      <c r="CW1381" s="25" t="s">
        <v>162</v>
      </c>
      <c r="CX1381" s="14">
        <f>INDEX(属性投放!$AL$7:$AL$58,CS1381)</f>
        <v>12</v>
      </c>
      <c r="CY1381" s="14" t="s">
        <v>701</v>
      </c>
      <c r="CZ1381" s="14">
        <f>INDEX(属性投放!$AM$7:$AM$58,CS1381)</f>
        <v>1</v>
      </c>
      <c r="DA1381" s="14">
        <f t="shared" si="1013"/>
        <v>25</v>
      </c>
      <c r="DB1381" s="14">
        <f>INDEX(属性投放!$AN$7:$AN$58,DA1381)</f>
        <v>82</v>
      </c>
      <c r="DC1381" s="14" t="s">
        <v>335</v>
      </c>
      <c r="DD1381" s="14">
        <f>INDEX(属性投放!$BJ$6:$BJ$85,(CT1381-2)*20+CX1381)</f>
        <v>250</v>
      </c>
      <c r="DE1381" s="14">
        <f>SUMIFS(DD$5:DD1381,$CR$5:$CR1381,"="&amp;$CR1381)</f>
        <v>2420</v>
      </c>
      <c r="DF1381" s="14" t="s">
        <v>218</v>
      </c>
      <c r="DG1381" s="14">
        <f>INDEX(属性投放!$BK$6:$BK$85,(CT1381-2)*20+CX1381)</f>
        <v>125</v>
      </c>
      <c r="DH1381" s="14">
        <f>SUMIFS(DG$5:DG1381,$CR$5:$CR1381,"="&amp;$CR1381)</f>
        <v>1212</v>
      </c>
      <c r="DI1381" s="14" t="s">
        <v>25</v>
      </c>
      <c r="DJ1381" s="14">
        <f>INDEX(属性投放!$BL$6:$BL$85,(CT1381-2)*20+CX1381)</f>
        <v>2500</v>
      </c>
      <c r="DK1381" s="14">
        <f>SUMIFS(DJ$5:DJ1381,$CR$5:$CR1381,"="&amp;$CR1381)</f>
        <v>24200</v>
      </c>
    </row>
    <row r="1382" spans="95:115" ht="16.5" x14ac:dyDescent="0.2">
      <c r="CQ1382" s="13">
        <v>1378</v>
      </c>
      <c r="CR1382" s="13">
        <f t="shared" si="1009"/>
        <v>27</v>
      </c>
      <c r="CS1382" s="13">
        <f t="shared" si="1010"/>
        <v>26</v>
      </c>
      <c r="CT1382" s="14">
        <f t="shared" si="1011"/>
        <v>3</v>
      </c>
      <c r="CU1382" s="14">
        <f t="shared" si="1012"/>
        <v>1102030</v>
      </c>
      <c r="CV1382" s="14" t="str">
        <f>INDEX($O$6:$O$36,CR1382)&amp;"-"&amp;INDEX(属性投放!$AB$7:$AB$36,CX1382)&amp;"-魂火-"&amp;CZ1382</f>
        <v>燕青-大叫唤+2-魂火-2</v>
      </c>
      <c r="CW1382" s="25" t="s">
        <v>162</v>
      </c>
      <c r="CX1382" s="14">
        <f>INDEX(属性投放!$AL$7:$AL$58,CS1382)</f>
        <v>12</v>
      </c>
      <c r="CY1382" s="14" t="s">
        <v>701</v>
      </c>
      <c r="CZ1382" s="14">
        <f>INDEX(属性投放!$AM$7:$AM$58,CS1382)</f>
        <v>2</v>
      </c>
      <c r="DA1382" s="14">
        <f t="shared" si="1013"/>
        <v>26</v>
      </c>
      <c r="DB1382" s="14">
        <f>INDEX(属性投放!$AN$7:$AN$58,DA1382)</f>
        <v>85</v>
      </c>
      <c r="DC1382" s="14" t="s">
        <v>335</v>
      </c>
      <c r="DD1382" s="14">
        <f>INDEX(属性投放!$BJ$6:$BJ$85,(CT1382-2)*20+CX1382)</f>
        <v>250</v>
      </c>
      <c r="DE1382" s="14">
        <f>SUMIFS(DD$5:DD1382,$CR$5:$CR1382,"="&amp;$CR1382)</f>
        <v>2670</v>
      </c>
      <c r="DF1382" s="14" t="s">
        <v>218</v>
      </c>
      <c r="DG1382" s="14">
        <f>INDEX(属性投放!$BK$6:$BK$85,(CT1382-2)*20+CX1382)</f>
        <v>125</v>
      </c>
      <c r="DH1382" s="14">
        <f>SUMIFS(DG$5:DG1382,$CR$5:$CR1382,"="&amp;$CR1382)</f>
        <v>1337</v>
      </c>
      <c r="DI1382" s="14" t="s">
        <v>25</v>
      </c>
      <c r="DJ1382" s="14">
        <f>INDEX(属性投放!$BL$6:$BL$85,(CT1382-2)*20+CX1382)</f>
        <v>2500</v>
      </c>
      <c r="DK1382" s="14">
        <f>SUMIFS(DJ$5:DJ1382,$CR$5:$CR1382,"="&amp;$CR1382)</f>
        <v>26700</v>
      </c>
    </row>
    <row r="1383" spans="95:115" ht="16.5" x14ac:dyDescent="0.2">
      <c r="CQ1383" s="13">
        <v>1379</v>
      </c>
      <c r="CR1383" s="13">
        <f t="shared" si="1009"/>
        <v>27</v>
      </c>
      <c r="CS1383" s="13">
        <f t="shared" si="1010"/>
        <v>27</v>
      </c>
      <c r="CT1383" s="14">
        <f t="shared" si="1011"/>
        <v>3</v>
      </c>
      <c r="CU1383" s="14">
        <f t="shared" si="1012"/>
        <v>1102030</v>
      </c>
      <c r="CV1383" s="14" t="str">
        <f>INDEX($O$6:$O$36,CR1383)&amp;"-"&amp;INDEX(属性投放!$AB$7:$AB$36,CX1383)&amp;"-魂火-"&amp;CZ1383</f>
        <v>燕青-大叫唤+2-魂火-3</v>
      </c>
      <c r="CW1383" s="25" t="s">
        <v>162</v>
      </c>
      <c r="CX1383" s="14">
        <f>INDEX(属性投放!$AL$7:$AL$58,CS1383)</f>
        <v>12</v>
      </c>
      <c r="CY1383" s="14" t="s">
        <v>701</v>
      </c>
      <c r="CZ1383" s="14">
        <f>INDEX(属性投放!$AM$7:$AM$58,CS1383)</f>
        <v>3</v>
      </c>
      <c r="DA1383" s="14">
        <f t="shared" si="1013"/>
        <v>27</v>
      </c>
      <c r="DB1383" s="14">
        <f>INDEX(属性投放!$AN$7:$AN$58,DA1383)</f>
        <v>87</v>
      </c>
      <c r="DC1383" s="14" t="s">
        <v>335</v>
      </c>
      <c r="DD1383" s="14">
        <f>INDEX(属性投放!$BJ$6:$BJ$85,(CT1383-2)*20+CX1383)</f>
        <v>250</v>
      </c>
      <c r="DE1383" s="14">
        <f>SUMIFS(DD$5:DD1383,$CR$5:$CR1383,"="&amp;$CR1383)</f>
        <v>2920</v>
      </c>
      <c r="DF1383" s="14" t="s">
        <v>218</v>
      </c>
      <c r="DG1383" s="14">
        <f>INDEX(属性投放!$BK$6:$BK$85,(CT1383-2)*20+CX1383)</f>
        <v>125</v>
      </c>
      <c r="DH1383" s="14">
        <f>SUMIFS(DG$5:DG1383,$CR$5:$CR1383,"="&amp;$CR1383)</f>
        <v>1462</v>
      </c>
      <c r="DI1383" s="14" t="s">
        <v>25</v>
      </c>
      <c r="DJ1383" s="14">
        <f>INDEX(属性投放!$BL$6:$BL$85,(CT1383-2)*20+CX1383)</f>
        <v>2500</v>
      </c>
      <c r="DK1383" s="14">
        <f>SUMIFS(DJ$5:DJ1383,$CR$5:$CR1383,"="&amp;$CR1383)</f>
        <v>29200</v>
      </c>
    </row>
    <row r="1384" spans="95:115" ht="16.5" x14ac:dyDescent="0.2">
      <c r="CQ1384" s="13">
        <v>1380</v>
      </c>
      <c r="CR1384" s="13">
        <f t="shared" si="1009"/>
        <v>27</v>
      </c>
      <c r="CS1384" s="13">
        <f t="shared" si="1010"/>
        <v>28</v>
      </c>
      <c r="CT1384" s="14">
        <f t="shared" si="1011"/>
        <v>3</v>
      </c>
      <c r="CU1384" s="14">
        <f t="shared" si="1012"/>
        <v>1102030</v>
      </c>
      <c r="CV1384" s="14" t="str">
        <f>INDEX($O$6:$O$36,CR1384)&amp;"-"&amp;INDEX(属性投放!$AB$7:$AB$36,CX1384)&amp;"-魂火-"&amp;CZ1384</f>
        <v>燕青-焦热-魂火-1</v>
      </c>
      <c r="CW1384" s="25" t="s">
        <v>162</v>
      </c>
      <c r="CX1384" s="14">
        <f>INDEX(属性投放!$AL$7:$AL$58,CS1384)</f>
        <v>13</v>
      </c>
      <c r="CY1384" s="14" t="s">
        <v>701</v>
      </c>
      <c r="CZ1384" s="14">
        <f>INDEX(属性投放!$AM$7:$AM$58,CS1384)</f>
        <v>1</v>
      </c>
      <c r="DA1384" s="14">
        <f t="shared" si="1013"/>
        <v>28</v>
      </c>
      <c r="DB1384" s="14">
        <f>INDEX(属性投放!$AN$7:$AN$58,DA1384)</f>
        <v>90</v>
      </c>
      <c r="DC1384" s="14" t="s">
        <v>335</v>
      </c>
      <c r="DD1384" s="14">
        <f>INDEX(属性投放!$BJ$6:$BJ$85,(CT1384-2)*20+CX1384)</f>
        <v>300</v>
      </c>
      <c r="DE1384" s="14">
        <f>SUMIFS(DD$5:DD1384,$CR$5:$CR1384,"="&amp;$CR1384)</f>
        <v>3220</v>
      </c>
      <c r="DF1384" s="14" t="s">
        <v>218</v>
      </c>
      <c r="DG1384" s="14">
        <f>INDEX(属性投放!$BK$6:$BK$85,(CT1384-2)*20+CX1384)</f>
        <v>150</v>
      </c>
      <c r="DH1384" s="14">
        <f>SUMIFS(DG$5:DG1384,$CR$5:$CR1384,"="&amp;$CR1384)</f>
        <v>1612</v>
      </c>
      <c r="DI1384" s="14" t="s">
        <v>25</v>
      </c>
      <c r="DJ1384" s="14">
        <f>INDEX(属性投放!$BL$6:$BL$85,(CT1384-2)*20+CX1384)</f>
        <v>3000</v>
      </c>
      <c r="DK1384" s="14">
        <f>SUMIFS(DJ$5:DJ1384,$CR$5:$CR1384,"="&amp;$CR1384)</f>
        <v>32200</v>
      </c>
    </row>
    <row r="1385" spans="95:115" ht="16.5" x14ac:dyDescent="0.2">
      <c r="CQ1385" s="13">
        <v>1381</v>
      </c>
      <c r="CR1385" s="13">
        <f t="shared" si="1009"/>
        <v>27</v>
      </c>
      <c r="CS1385" s="13">
        <f t="shared" si="1010"/>
        <v>29</v>
      </c>
      <c r="CT1385" s="14">
        <f t="shared" si="1011"/>
        <v>3</v>
      </c>
      <c r="CU1385" s="14">
        <f t="shared" si="1012"/>
        <v>1102030</v>
      </c>
      <c r="CV1385" s="14" t="str">
        <f>INDEX($O$6:$O$36,CR1385)&amp;"-"&amp;INDEX(属性投放!$AB$7:$AB$36,CX1385)&amp;"-魂火-"&amp;CZ1385</f>
        <v>燕青-焦热-魂火-2</v>
      </c>
      <c r="CW1385" s="25" t="s">
        <v>162</v>
      </c>
      <c r="CX1385" s="14">
        <f>INDEX(属性投放!$AL$7:$AL$58,CS1385)</f>
        <v>13</v>
      </c>
      <c r="CY1385" s="14" t="s">
        <v>701</v>
      </c>
      <c r="CZ1385" s="14">
        <f>INDEX(属性投放!$AM$7:$AM$58,CS1385)</f>
        <v>2</v>
      </c>
      <c r="DA1385" s="14">
        <f t="shared" si="1013"/>
        <v>29</v>
      </c>
      <c r="DB1385" s="14">
        <f>INDEX(属性投放!$AN$7:$AN$58,DA1385)</f>
        <v>92</v>
      </c>
      <c r="DC1385" s="14" t="s">
        <v>335</v>
      </c>
      <c r="DD1385" s="14">
        <f>INDEX(属性投放!$BJ$6:$BJ$85,(CT1385-2)*20+CX1385)</f>
        <v>300</v>
      </c>
      <c r="DE1385" s="14">
        <f>SUMIFS(DD$5:DD1385,$CR$5:$CR1385,"="&amp;$CR1385)</f>
        <v>3520</v>
      </c>
      <c r="DF1385" s="14" t="s">
        <v>218</v>
      </c>
      <c r="DG1385" s="14">
        <f>INDEX(属性投放!$BK$6:$BK$85,(CT1385-2)*20+CX1385)</f>
        <v>150</v>
      </c>
      <c r="DH1385" s="14">
        <f>SUMIFS(DG$5:DG1385,$CR$5:$CR1385,"="&amp;$CR1385)</f>
        <v>1762</v>
      </c>
      <c r="DI1385" s="14" t="s">
        <v>25</v>
      </c>
      <c r="DJ1385" s="14">
        <f>INDEX(属性投放!$BL$6:$BL$85,(CT1385-2)*20+CX1385)</f>
        <v>3000</v>
      </c>
      <c r="DK1385" s="14">
        <f>SUMIFS(DJ$5:DJ1385,$CR$5:$CR1385,"="&amp;$CR1385)</f>
        <v>35200</v>
      </c>
    </row>
    <row r="1386" spans="95:115" ht="16.5" x14ac:dyDescent="0.2">
      <c r="CQ1386" s="13">
        <v>1382</v>
      </c>
      <c r="CR1386" s="13">
        <f t="shared" si="1009"/>
        <v>27</v>
      </c>
      <c r="CS1386" s="13">
        <f t="shared" si="1010"/>
        <v>30</v>
      </c>
      <c r="CT1386" s="14">
        <f t="shared" si="1011"/>
        <v>3</v>
      </c>
      <c r="CU1386" s="14">
        <f t="shared" si="1012"/>
        <v>1102030</v>
      </c>
      <c r="CV1386" s="14" t="str">
        <f>INDEX($O$6:$O$36,CR1386)&amp;"-"&amp;INDEX(属性投放!$AB$7:$AB$36,CX1386)&amp;"-魂火-"&amp;CZ1386</f>
        <v>燕青-焦热-魂火-3</v>
      </c>
      <c r="CW1386" s="25" t="s">
        <v>162</v>
      </c>
      <c r="CX1386" s="14">
        <f>INDEX(属性投放!$AL$7:$AL$58,CS1386)</f>
        <v>13</v>
      </c>
      <c r="CY1386" s="14" t="s">
        <v>701</v>
      </c>
      <c r="CZ1386" s="14">
        <f>INDEX(属性投放!$AM$7:$AM$58,CS1386)</f>
        <v>3</v>
      </c>
      <c r="DA1386" s="14">
        <f t="shared" si="1013"/>
        <v>30</v>
      </c>
      <c r="DB1386" s="14">
        <f>INDEX(属性投放!$AN$7:$AN$58,DA1386)</f>
        <v>95</v>
      </c>
      <c r="DC1386" s="14" t="s">
        <v>335</v>
      </c>
      <c r="DD1386" s="14">
        <f>INDEX(属性投放!$BJ$6:$BJ$85,(CT1386-2)*20+CX1386)</f>
        <v>300</v>
      </c>
      <c r="DE1386" s="14">
        <f>SUMIFS(DD$5:DD1386,$CR$5:$CR1386,"="&amp;$CR1386)</f>
        <v>3820</v>
      </c>
      <c r="DF1386" s="14" t="s">
        <v>218</v>
      </c>
      <c r="DG1386" s="14">
        <f>INDEX(属性投放!$BK$6:$BK$85,(CT1386-2)*20+CX1386)</f>
        <v>150</v>
      </c>
      <c r="DH1386" s="14">
        <f>SUMIFS(DG$5:DG1386,$CR$5:$CR1386,"="&amp;$CR1386)</f>
        <v>1912</v>
      </c>
      <c r="DI1386" s="14" t="s">
        <v>25</v>
      </c>
      <c r="DJ1386" s="14">
        <f>INDEX(属性投放!$BL$6:$BL$85,(CT1386-2)*20+CX1386)</f>
        <v>3000</v>
      </c>
      <c r="DK1386" s="14">
        <f>SUMIFS(DJ$5:DJ1386,$CR$5:$CR1386,"="&amp;$CR1386)</f>
        <v>38200</v>
      </c>
    </row>
    <row r="1387" spans="95:115" ht="16.5" x14ac:dyDescent="0.2">
      <c r="CQ1387" s="13">
        <v>1383</v>
      </c>
      <c r="CR1387" s="13">
        <f t="shared" si="1009"/>
        <v>27</v>
      </c>
      <c r="CS1387" s="13">
        <f t="shared" si="1010"/>
        <v>31</v>
      </c>
      <c r="CT1387" s="14">
        <f t="shared" si="1011"/>
        <v>3</v>
      </c>
      <c r="CU1387" s="14">
        <f t="shared" si="1012"/>
        <v>1102030</v>
      </c>
      <c r="CV1387" s="14" t="str">
        <f>INDEX($O$6:$O$36,CR1387)&amp;"-"&amp;INDEX(属性投放!$AB$7:$AB$36,CX1387)&amp;"-魂火-"&amp;CZ1387</f>
        <v>燕青-焦热+1-魂火-1</v>
      </c>
      <c r="CW1387" s="25" t="s">
        <v>162</v>
      </c>
      <c r="CX1387" s="14">
        <f>INDEX(属性投放!$AL$7:$AL$58,CS1387)</f>
        <v>14</v>
      </c>
      <c r="CY1387" s="14" t="s">
        <v>701</v>
      </c>
      <c r="CZ1387" s="14">
        <f>INDEX(属性投放!$AM$7:$AM$58,CS1387)</f>
        <v>1</v>
      </c>
      <c r="DA1387" s="14">
        <f t="shared" si="1013"/>
        <v>31</v>
      </c>
      <c r="DB1387" s="14">
        <f>INDEX(属性投放!$AN$7:$AN$58,DA1387)</f>
        <v>97</v>
      </c>
      <c r="DC1387" s="14" t="s">
        <v>335</v>
      </c>
      <c r="DD1387" s="14">
        <f>INDEX(属性投放!$BJ$6:$BJ$85,(CT1387-2)*20+CX1387)</f>
        <v>350</v>
      </c>
      <c r="DE1387" s="14">
        <f>SUMIFS(DD$5:DD1387,$CR$5:$CR1387,"="&amp;$CR1387)</f>
        <v>4170</v>
      </c>
      <c r="DF1387" s="14" t="s">
        <v>218</v>
      </c>
      <c r="DG1387" s="14">
        <f>INDEX(属性投放!$BK$6:$BK$85,(CT1387-2)*20+CX1387)</f>
        <v>175</v>
      </c>
      <c r="DH1387" s="14">
        <f>SUMIFS(DG$5:DG1387,$CR$5:$CR1387,"="&amp;$CR1387)</f>
        <v>2087</v>
      </c>
      <c r="DI1387" s="14" t="s">
        <v>25</v>
      </c>
      <c r="DJ1387" s="14">
        <f>INDEX(属性投放!$BL$6:$BL$85,(CT1387-2)*20+CX1387)</f>
        <v>3500</v>
      </c>
      <c r="DK1387" s="14">
        <f>SUMIFS(DJ$5:DJ1387,$CR$5:$CR1387,"="&amp;$CR1387)</f>
        <v>41700</v>
      </c>
    </row>
    <row r="1388" spans="95:115" ht="16.5" x14ac:dyDescent="0.2">
      <c r="CQ1388" s="13">
        <v>1384</v>
      </c>
      <c r="CR1388" s="13">
        <f t="shared" si="1009"/>
        <v>27</v>
      </c>
      <c r="CS1388" s="13">
        <f t="shared" si="1010"/>
        <v>32</v>
      </c>
      <c r="CT1388" s="14">
        <f t="shared" si="1011"/>
        <v>3</v>
      </c>
      <c r="CU1388" s="14">
        <f t="shared" si="1012"/>
        <v>1102030</v>
      </c>
      <c r="CV1388" s="14" t="str">
        <f>INDEX($O$6:$O$36,CR1388)&amp;"-"&amp;INDEX(属性投放!$AB$7:$AB$36,CX1388)&amp;"-魂火-"&amp;CZ1388</f>
        <v>燕青-焦热+1-魂火-2</v>
      </c>
      <c r="CW1388" s="25" t="s">
        <v>162</v>
      </c>
      <c r="CX1388" s="14">
        <f>INDEX(属性投放!$AL$7:$AL$58,CS1388)</f>
        <v>14</v>
      </c>
      <c r="CY1388" s="14" t="s">
        <v>701</v>
      </c>
      <c r="CZ1388" s="14">
        <f>INDEX(属性投放!$AM$7:$AM$58,CS1388)</f>
        <v>2</v>
      </c>
      <c r="DA1388" s="14">
        <f t="shared" si="1013"/>
        <v>32</v>
      </c>
      <c r="DB1388" s="14">
        <f>INDEX(属性投放!$AN$7:$AN$58,DA1388)</f>
        <v>100</v>
      </c>
      <c r="DC1388" s="14" t="s">
        <v>335</v>
      </c>
      <c r="DD1388" s="14">
        <f>INDEX(属性投放!$BJ$6:$BJ$85,(CT1388-2)*20+CX1388)</f>
        <v>350</v>
      </c>
      <c r="DE1388" s="14">
        <f>SUMIFS(DD$5:DD1388,$CR$5:$CR1388,"="&amp;$CR1388)</f>
        <v>4520</v>
      </c>
      <c r="DF1388" s="14" t="s">
        <v>218</v>
      </c>
      <c r="DG1388" s="14">
        <f>INDEX(属性投放!$BK$6:$BK$85,(CT1388-2)*20+CX1388)</f>
        <v>175</v>
      </c>
      <c r="DH1388" s="14">
        <f>SUMIFS(DG$5:DG1388,$CR$5:$CR1388,"="&amp;$CR1388)</f>
        <v>2262</v>
      </c>
      <c r="DI1388" s="14" t="s">
        <v>25</v>
      </c>
      <c r="DJ1388" s="14">
        <f>INDEX(属性投放!$BL$6:$BL$85,(CT1388-2)*20+CX1388)</f>
        <v>3500</v>
      </c>
      <c r="DK1388" s="14">
        <f>SUMIFS(DJ$5:DJ1388,$CR$5:$CR1388,"="&amp;$CR1388)</f>
        <v>45200</v>
      </c>
    </row>
    <row r="1389" spans="95:115" ht="16.5" x14ac:dyDescent="0.2">
      <c r="CQ1389" s="13">
        <v>1385</v>
      </c>
      <c r="CR1389" s="13">
        <f t="shared" si="1009"/>
        <v>27</v>
      </c>
      <c r="CS1389" s="13">
        <f t="shared" si="1010"/>
        <v>33</v>
      </c>
      <c r="CT1389" s="14">
        <f t="shared" si="1011"/>
        <v>3</v>
      </c>
      <c r="CU1389" s="14">
        <f t="shared" si="1012"/>
        <v>1102030</v>
      </c>
      <c r="CV1389" s="14" t="str">
        <f>INDEX($O$6:$O$36,CR1389)&amp;"-"&amp;INDEX(属性投放!$AB$7:$AB$36,CX1389)&amp;"-魂火-"&amp;CZ1389</f>
        <v>燕青-焦热+1-魂火-3</v>
      </c>
      <c r="CW1389" s="25" t="s">
        <v>162</v>
      </c>
      <c r="CX1389" s="14">
        <f>INDEX(属性投放!$AL$7:$AL$58,CS1389)</f>
        <v>14</v>
      </c>
      <c r="CY1389" s="14" t="s">
        <v>701</v>
      </c>
      <c r="CZ1389" s="14">
        <f>INDEX(属性投放!$AM$7:$AM$58,CS1389)</f>
        <v>3</v>
      </c>
      <c r="DA1389" s="14">
        <f t="shared" si="1013"/>
        <v>33</v>
      </c>
      <c r="DB1389" s="14">
        <f>INDEX(属性投放!$AN$7:$AN$58,DA1389)</f>
        <v>102</v>
      </c>
      <c r="DC1389" s="14" t="s">
        <v>335</v>
      </c>
      <c r="DD1389" s="14">
        <f>INDEX(属性投放!$BJ$6:$BJ$85,(CT1389-2)*20+CX1389)</f>
        <v>350</v>
      </c>
      <c r="DE1389" s="14">
        <f>SUMIFS(DD$5:DD1389,$CR$5:$CR1389,"="&amp;$CR1389)</f>
        <v>4870</v>
      </c>
      <c r="DF1389" s="14" t="s">
        <v>218</v>
      </c>
      <c r="DG1389" s="14">
        <f>INDEX(属性投放!$BK$6:$BK$85,(CT1389-2)*20+CX1389)</f>
        <v>175</v>
      </c>
      <c r="DH1389" s="14">
        <f>SUMIFS(DG$5:DG1389,$CR$5:$CR1389,"="&amp;$CR1389)</f>
        <v>2437</v>
      </c>
      <c r="DI1389" s="14" t="s">
        <v>25</v>
      </c>
      <c r="DJ1389" s="14">
        <f>INDEX(属性投放!$BL$6:$BL$85,(CT1389-2)*20+CX1389)</f>
        <v>3500</v>
      </c>
      <c r="DK1389" s="14">
        <f>SUMIFS(DJ$5:DJ1389,$CR$5:$CR1389,"="&amp;$CR1389)</f>
        <v>48700</v>
      </c>
    </row>
    <row r="1390" spans="95:115" ht="16.5" x14ac:dyDescent="0.2">
      <c r="CQ1390" s="13">
        <v>1386</v>
      </c>
      <c r="CR1390" s="13">
        <f t="shared" si="1009"/>
        <v>27</v>
      </c>
      <c r="CS1390" s="13">
        <f t="shared" si="1010"/>
        <v>34</v>
      </c>
      <c r="CT1390" s="14">
        <f t="shared" si="1011"/>
        <v>3</v>
      </c>
      <c r="CU1390" s="14">
        <f t="shared" si="1012"/>
        <v>1102030</v>
      </c>
      <c r="CV1390" s="14" t="str">
        <f>INDEX($O$6:$O$36,CR1390)&amp;"-"&amp;INDEX(属性投放!$AB$7:$AB$36,CX1390)&amp;"-魂火-"&amp;CZ1390</f>
        <v>燕青-焦热+2-魂火-1</v>
      </c>
      <c r="CW1390" s="25" t="s">
        <v>162</v>
      </c>
      <c r="CX1390" s="14">
        <f>INDEX(属性投放!$AL$7:$AL$58,CS1390)</f>
        <v>15</v>
      </c>
      <c r="CY1390" s="14" t="s">
        <v>701</v>
      </c>
      <c r="CZ1390" s="14">
        <f>INDEX(属性投放!$AM$7:$AM$58,CS1390)</f>
        <v>1</v>
      </c>
      <c r="DA1390" s="14">
        <f t="shared" si="1013"/>
        <v>34</v>
      </c>
      <c r="DB1390" s="14">
        <f>INDEX(属性投放!$AN$7:$AN$58,DA1390)</f>
        <v>105</v>
      </c>
      <c r="DC1390" s="14" t="s">
        <v>335</v>
      </c>
      <c r="DD1390" s="14">
        <f>INDEX(属性投放!$BJ$6:$BJ$85,(CT1390-2)*20+CX1390)</f>
        <v>480</v>
      </c>
      <c r="DE1390" s="14">
        <f>SUMIFS(DD$5:DD1390,$CR$5:$CR1390,"="&amp;$CR1390)</f>
        <v>5350</v>
      </c>
      <c r="DF1390" s="14" t="s">
        <v>218</v>
      </c>
      <c r="DG1390" s="14">
        <f>INDEX(属性投放!$BK$6:$BK$85,(CT1390-2)*20+CX1390)</f>
        <v>240</v>
      </c>
      <c r="DH1390" s="14">
        <f>SUMIFS(DG$5:DG1390,$CR$5:$CR1390,"="&amp;$CR1390)</f>
        <v>2677</v>
      </c>
      <c r="DI1390" s="14" t="s">
        <v>25</v>
      </c>
      <c r="DJ1390" s="14">
        <f>INDEX(属性投放!$BL$6:$BL$85,(CT1390-2)*20+CX1390)</f>
        <v>4800</v>
      </c>
      <c r="DK1390" s="14">
        <f>SUMIFS(DJ$5:DJ1390,$CR$5:$CR1390,"="&amp;$CR1390)</f>
        <v>53500</v>
      </c>
    </row>
    <row r="1391" spans="95:115" ht="16.5" x14ac:dyDescent="0.2">
      <c r="CQ1391" s="13">
        <v>1387</v>
      </c>
      <c r="CR1391" s="13">
        <f t="shared" si="1009"/>
        <v>27</v>
      </c>
      <c r="CS1391" s="13">
        <f t="shared" si="1010"/>
        <v>35</v>
      </c>
      <c r="CT1391" s="14">
        <f t="shared" si="1011"/>
        <v>3</v>
      </c>
      <c r="CU1391" s="14">
        <f t="shared" si="1012"/>
        <v>1102030</v>
      </c>
      <c r="CV1391" s="14" t="str">
        <f>INDEX($O$6:$O$36,CR1391)&amp;"-"&amp;INDEX(属性投放!$AB$7:$AB$36,CX1391)&amp;"-魂火-"&amp;CZ1391</f>
        <v>燕青-焦热+2-魂火-2</v>
      </c>
      <c r="CW1391" s="25" t="s">
        <v>162</v>
      </c>
      <c r="CX1391" s="14">
        <f>INDEX(属性投放!$AL$7:$AL$58,CS1391)</f>
        <v>15</v>
      </c>
      <c r="CY1391" s="14" t="s">
        <v>701</v>
      </c>
      <c r="CZ1391" s="14">
        <f>INDEX(属性投放!$AM$7:$AM$58,CS1391)</f>
        <v>2</v>
      </c>
      <c r="DA1391" s="14">
        <f t="shared" si="1013"/>
        <v>35</v>
      </c>
      <c r="DB1391" s="14">
        <f>INDEX(属性投放!$AN$7:$AN$58,DA1391)</f>
        <v>107</v>
      </c>
      <c r="DC1391" s="14" t="s">
        <v>335</v>
      </c>
      <c r="DD1391" s="14">
        <f>INDEX(属性投放!$BJ$6:$BJ$85,(CT1391-2)*20+CX1391)</f>
        <v>480</v>
      </c>
      <c r="DE1391" s="14">
        <f>SUMIFS(DD$5:DD1391,$CR$5:$CR1391,"="&amp;$CR1391)</f>
        <v>5830</v>
      </c>
      <c r="DF1391" s="14" t="s">
        <v>218</v>
      </c>
      <c r="DG1391" s="14">
        <f>INDEX(属性投放!$BK$6:$BK$85,(CT1391-2)*20+CX1391)</f>
        <v>240</v>
      </c>
      <c r="DH1391" s="14">
        <f>SUMIFS(DG$5:DG1391,$CR$5:$CR1391,"="&amp;$CR1391)</f>
        <v>2917</v>
      </c>
      <c r="DI1391" s="14" t="s">
        <v>25</v>
      </c>
      <c r="DJ1391" s="14">
        <f>INDEX(属性投放!$BL$6:$BL$85,(CT1391-2)*20+CX1391)</f>
        <v>4800</v>
      </c>
      <c r="DK1391" s="14">
        <f>SUMIFS(DJ$5:DJ1391,$CR$5:$CR1391,"="&amp;$CR1391)</f>
        <v>58300</v>
      </c>
    </row>
    <row r="1392" spans="95:115" ht="16.5" x14ac:dyDescent="0.2">
      <c r="CQ1392" s="13">
        <v>1388</v>
      </c>
      <c r="CR1392" s="13">
        <f t="shared" si="1009"/>
        <v>27</v>
      </c>
      <c r="CS1392" s="13">
        <f t="shared" si="1010"/>
        <v>36</v>
      </c>
      <c r="CT1392" s="14">
        <f t="shared" si="1011"/>
        <v>3</v>
      </c>
      <c r="CU1392" s="14">
        <f t="shared" si="1012"/>
        <v>1102030</v>
      </c>
      <c r="CV1392" s="14" t="str">
        <f>INDEX($O$6:$O$36,CR1392)&amp;"-"&amp;INDEX(属性投放!$AB$7:$AB$36,CX1392)&amp;"-魂火-"&amp;CZ1392</f>
        <v>燕青-焦热+2-魂火-3</v>
      </c>
      <c r="CW1392" s="25" t="s">
        <v>162</v>
      </c>
      <c r="CX1392" s="14">
        <f>INDEX(属性投放!$AL$7:$AL$58,CS1392)</f>
        <v>15</v>
      </c>
      <c r="CY1392" s="14" t="s">
        <v>701</v>
      </c>
      <c r="CZ1392" s="14">
        <f>INDEX(属性投放!$AM$7:$AM$58,CS1392)</f>
        <v>3</v>
      </c>
      <c r="DA1392" s="14">
        <f t="shared" si="1013"/>
        <v>36</v>
      </c>
      <c r="DB1392" s="14">
        <f>INDEX(属性投放!$AN$7:$AN$58,DA1392)</f>
        <v>110</v>
      </c>
      <c r="DC1392" s="14" t="s">
        <v>335</v>
      </c>
      <c r="DD1392" s="14">
        <f>INDEX(属性投放!$BJ$6:$BJ$85,(CT1392-2)*20+CX1392)</f>
        <v>480</v>
      </c>
      <c r="DE1392" s="14">
        <f>SUMIFS(DD$5:DD1392,$CR$5:$CR1392,"="&amp;$CR1392)</f>
        <v>6310</v>
      </c>
      <c r="DF1392" s="14" t="s">
        <v>218</v>
      </c>
      <c r="DG1392" s="14">
        <f>INDEX(属性投放!$BK$6:$BK$85,(CT1392-2)*20+CX1392)</f>
        <v>240</v>
      </c>
      <c r="DH1392" s="14">
        <f>SUMIFS(DG$5:DG1392,$CR$5:$CR1392,"="&amp;$CR1392)</f>
        <v>3157</v>
      </c>
      <c r="DI1392" s="14" t="s">
        <v>25</v>
      </c>
      <c r="DJ1392" s="14">
        <f>INDEX(属性投放!$BL$6:$BL$85,(CT1392-2)*20+CX1392)</f>
        <v>4800</v>
      </c>
      <c r="DK1392" s="14">
        <f>SUMIFS(DJ$5:DJ1392,$CR$5:$CR1392,"="&amp;$CR1392)</f>
        <v>63100</v>
      </c>
    </row>
    <row r="1393" spans="95:115" ht="16.5" x14ac:dyDescent="0.2">
      <c r="CQ1393" s="13">
        <v>1389</v>
      </c>
      <c r="CR1393" s="13">
        <f t="shared" si="1009"/>
        <v>27</v>
      </c>
      <c r="CS1393" s="13">
        <f t="shared" si="1010"/>
        <v>37</v>
      </c>
      <c r="CT1393" s="14">
        <f t="shared" si="1011"/>
        <v>3</v>
      </c>
      <c r="CU1393" s="14">
        <f t="shared" si="1012"/>
        <v>1102030</v>
      </c>
      <c r="CV1393" s="14" t="str">
        <f>INDEX($O$6:$O$36,CR1393)&amp;"-"&amp;INDEX(属性投放!$AB$7:$AB$36,CX1393)&amp;"-魂火-"&amp;CZ1393</f>
        <v>燕青-大焦热-魂火-1</v>
      </c>
      <c r="CW1393" s="25" t="s">
        <v>162</v>
      </c>
      <c r="CX1393" s="14">
        <f>INDEX(属性投放!$AL$7:$AL$58,CS1393)</f>
        <v>16</v>
      </c>
      <c r="CY1393" s="14" t="s">
        <v>701</v>
      </c>
      <c r="CZ1393" s="14">
        <f>INDEX(属性投放!$AM$7:$AM$58,CS1393)</f>
        <v>1</v>
      </c>
      <c r="DA1393" s="14">
        <f t="shared" si="1013"/>
        <v>37</v>
      </c>
      <c r="DB1393" s="14">
        <f>INDEX(属性投放!$AN$7:$AN$58,DA1393)</f>
        <v>112</v>
      </c>
      <c r="DC1393" s="14" t="s">
        <v>335</v>
      </c>
      <c r="DD1393" s="14">
        <f>INDEX(属性投放!$BJ$6:$BJ$85,(CT1393-2)*20+CX1393)</f>
        <v>600</v>
      </c>
      <c r="DE1393" s="14">
        <f>SUMIFS(DD$5:DD1393,$CR$5:$CR1393,"="&amp;$CR1393)</f>
        <v>6910</v>
      </c>
      <c r="DF1393" s="14" t="s">
        <v>218</v>
      </c>
      <c r="DG1393" s="14">
        <f>INDEX(属性投放!$BK$6:$BK$85,(CT1393-2)*20+CX1393)</f>
        <v>300</v>
      </c>
      <c r="DH1393" s="14">
        <f>SUMIFS(DG$5:DG1393,$CR$5:$CR1393,"="&amp;$CR1393)</f>
        <v>3457</v>
      </c>
      <c r="DI1393" s="14" t="s">
        <v>25</v>
      </c>
      <c r="DJ1393" s="14">
        <f>INDEX(属性投放!$BL$6:$BL$85,(CT1393-2)*20+CX1393)</f>
        <v>6000</v>
      </c>
      <c r="DK1393" s="14">
        <f>SUMIFS(DJ$5:DJ1393,$CR$5:$CR1393,"="&amp;$CR1393)</f>
        <v>69100</v>
      </c>
    </row>
    <row r="1394" spans="95:115" ht="16.5" x14ac:dyDescent="0.2">
      <c r="CQ1394" s="13">
        <v>1390</v>
      </c>
      <c r="CR1394" s="13">
        <f t="shared" si="1009"/>
        <v>27</v>
      </c>
      <c r="CS1394" s="13">
        <f t="shared" si="1010"/>
        <v>38</v>
      </c>
      <c r="CT1394" s="14">
        <f t="shared" si="1011"/>
        <v>3</v>
      </c>
      <c r="CU1394" s="14">
        <f t="shared" si="1012"/>
        <v>1102030</v>
      </c>
      <c r="CV1394" s="14" t="str">
        <f>INDEX($O$6:$O$36,CR1394)&amp;"-"&amp;INDEX(属性投放!$AB$7:$AB$36,CX1394)&amp;"-魂火-"&amp;CZ1394</f>
        <v>燕青-大焦热-魂火-2</v>
      </c>
      <c r="CW1394" s="25" t="s">
        <v>162</v>
      </c>
      <c r="CX1394" s="14">
        <f>INDEX(属性投放!$AL$7:$AL$58,CS1394)</f>
        <v>16</v>
      </c>
      <c r="CY1394" s="14" t="s">
        <v>701</v>
      </c>
      <c r="CZ1394" s="14">
        <f>INDEX(属性投放!$AM$7:$AM$58,CS1394)</f>
        <v>2</v>
      </c>
      <c r="DA1394" s="14">
        <f t="shared" si="1013"/>
        <v>38</v>
      </c>
      <c r="DB1394" s="14">
        <f>INDEX(属性投放!$AN$7:$AN$58,DA1394)</f>
        <v>115</v>
      </c>
      <c r="DC1394" s="14" t="s">
        <v>335</v>
      </c>
      <c r="DD1394" s="14">
        <f>INDEX(属性投放!$BJ$6:$BJ$85,(CT1394-2)*20+CX1394)</f>
        <v>600</v>
      </c>
      <c r="DE1394" s="14">
        <f>SUMIFS(DD$5:DD1394,$CR$5:$CR1394,"="&amp;$CR1394)</f>
        <v>7510</v>
      </c>
      <c r="DF1394" s="14" t="s">
        <v>218</v>
      </c>
      <c r="DG1394" s="14">
        <f>INDEX(属性投放!$BK$6:$BK$85,(CT1394-2)*20+CX1394)</f>
        <v>300</v>
      </c>
      <c r="DH1394" s="14">
        <f>SUMIFS(DG$5:DG1394,$CR$5:$CR1394,"="&amp;$CR1394)</f>
        <v>3757</v>
      </c>
      <c r="DI1394" s="14" t="s">
        <v>25</v>
      </c>
      <c r="DJ1394" s="14">
        <f>INDEX(属性投放!$BL$6:$BL$85,(CT1394-2)*20+CX1394)</f>
        <v>6000</v>
      </c>
      <c r="DK1394" s="14">
        <f>SUMIFS(DJ$5:DJ1394,$CR$5:$CR1394,"="&amp;$CR1394)</f>
        <v>75100</v>
      </c>
    </row>
    <row r="1395" spans="95:115" ht="16.5" x14ac:dyDescent="0.2">
      <c r="CQ1395" s="13">
        <v>1391</v>
      </c>
      <c r="CR1395" s="13">
        <f t="shared" si="1009"/>
        <v>27</v>
      </c>
      <c r="CS1395" s="13">
        <f t="shared" si="1010"/>
        <v>39</v>
      </c>
      <c r="CT1395" s="14">
        <f t="shared" si="1011"/>
        <v>3</v>
      </c>
      <c r="CU1395" s="14">
        <f t="shared" si="1012"/>
        <v>1102030</v>
      </c>
      <c r="CV1395" s="14" t="str">
        <f>INDEX($O$6:$O$36,CR1395)&amp;"-"&amp;INDEX(属性投放!$AB$7:$AB$36,CX1395)&amp;"-魂火-"&amp;CZ1395</f>
        <v>燕青-大焦热-魂火-3</v>
      </c>
      <c r="CW1395" s="25" t="s">
        <v>162</v>
      </c>
      <c r="CX1395" s="14">
        <f>INDEX(属性投放!$AL$7:$AL$58,CS1395)</f>
        <v>16</v>
      </c>
      <c r="CY1395" s="14" t="s">
        <v>701</v>
      </c>
      <c r="CZ1395" s="14">
        <f>INDEX(属性投放!$AM$7:$AM$58,CS1395)</f>
        <v>3</v>
      </c>
      <c r="DA1395" s="14">
        <f t="shared" si="1013"/>
        <v>39</v>
      </c>
      <c r="DB1395" s="14">
        <f>INDEX(属性投放!$AN$7:$AN$58,DA1395)</f>
        <v>117</v>
      </c>
      <c r="DC1395" s="14" t="s">
        <v>335</v>
      </c>
      <c r="DD1395" s="14">
        <f>INDEX(属性投放!$BJ$6:$BJ$85,(CT1395-2)*20+CX1395)</f>
        <v>600</v>
      </c>
      <c r="DE1395" s="14">
        <f>SUMIFS(DD$5:DD1395,$CR$5:$CR1395,"="&amp;$CR1395)</f>
        <v>8110</v>
      </c>
      <c r="DF1395" s="14" t="s">
        <v>218</v>
      </c>
      <c r="DG1395" s="14">
        <f>INDEX(属性投放!$BK$6:$BK$85,(CT1395-2)*20+CX1395)</f>
        <v>300</v>
      </c>
      <c r="DH1395" s="14">
        <f>SUMIFS(DG$5:DG1395,$CR$5:$CR1395,"="&amp;$CR1395)</f>
        <v>4057</v>
      </c>
      <c r="DI1395" s="14" t="s">
        <v>25</v>
      </c>
      <c r="DJ1395" s="14">
        <f>INDEX(属性投放!$BL$6:$BL$85,(CT1395-2)*20+CX1395)</f>
        <v>6000</v>
      </c>
      <c r="DK1395" s="14">
        <f>SUMIFS(DJ$5:DJ1395,$CR$5:$CR1395,"="&amp;$CR1395)</f>
        <v>81100</v>
      </c>
    </row>
    <row r="1396" spans="95:115" ht="16.5" x14ac:dyDescent="0.2">
      <c r="CQ1396" s="13">
        <v>1392</v>
      </c>
      <c r="CR1396" s="13">
        <f t="shared" si="1009"/>
        <v>27</v>
      </c>
      <c r="CS1396" s="13">
        <f t="shared" si="1010"/>
        <v>40</v>
      </c>
      <c r="CT1396" s="14">
        <f t="shared" si="1011"/>
        <v>3</v>
      </c>
      <c r="CU1396" s="14">
        <f t="shared" si="1012"/>
        <v>1102030</v>
      </c>
      <c r="CV1396" s="14" t="str">
        <f>INDEX($O$6:$O$36,CR1396)&amp;"-"&amp;INDEX(属性投放!$AB$7:$AB$36,CX1396)&amp;"-魂火-"&amp;CZ1396</f>
        <v>燕青-大焦热+1-魂火-1</v>
      </c>
      <c r="CW1396" s="25" t="s">
        <v>162</v>
      </c>
      <c r="CX1396" s="14">
        <f>INDEX(属性投放!$AL$7:$AL$58,CS1396)</f>
        <v>17</v>
      </c>
      <c r="CY1396" s="14" t="s">
        <v>701</v>
      </c>
      <c r="CZ1396" s="14">
        <f>INDEX(属性投放!$AM$7:$AM$58,CS1396)</f>
        <v>1</v>
      </c>
      <c r="DA1396" s="14">
        <f t="shared" si="1013"/>
        <v>40</v>
      </c>
      <c r="DB1396" s="14">
        <f>INDEX(属性投放!$AN$7:$AN$58,DA1396)</f>
        <v>120</v>
      </c>
      <c r="DC1396" s="14" t="s">
        <v>335</v>
      </c>
      <c r="DD1396" s="14">
        <f>INDEX(属性投放!$BJ$6:$BJ$85,(CT1396-2)*20+CX1396)</f>
        <v>750</v>
      </c>
      <c r="DE1396" s="14">
        <f>SUMIFS(DD$5:DD1396,$CR$5:$CR1396,"="&amp;$CR1396)</f>
        <v>8860</v>
      </c>
      <c r="DF1396" s="14" t="s">
        <v>218</v>
      </c>
      <c r="DG1396" s="14">
        <f>INDEX(属性投放!$BK$6:$BK$85,(CT1396-2)*20+CX1396)</f>
        <v>375</v>
      </c>
      <c r="DH1396" s="14">
        <f>SUMIFS(DG$5:DG1396,$CR$5:$CR1396,"="&amp;$CR1396)</f>
        <v>4432</v>
      </c>
      <c r="DI1396" s="14" t="s">
        <v>25</v>
      </c>
      <c r="DJ1396" s="14">
        <f>INDEX(属性投放!$BL$6:$BL$85,(CT1396-2)*20+CX1396)</f>
        <v>7500</v>
      </c>
      <c r="DK1396" s="14">
        <f>SUMIFS(DJ$5:DJ1396,$CR$5:$CR1396,"="&amp;$CR1396)</f>
        <v>88600</v>
      </c>
    </row>
    <row r="1397" spans="95:115" ht="16.5" x14ac:dyDescent="0.2">
      <c r="CQ1397" s="13">
        <v>1393</v>
      </c>
      <c r="CR1397" s="13">
        <f t="shared" si="1009"/>
        <v>27</v>
      </c>
      <c r="CS1397" s="13">
        <f t="shared" si="1010"/>
        <v>41</v>
      </c>
      <c r="CT1397" s="14">
        <f t="shared" si="1011"/>
        <v>3</v>
      </c>
      <c r="CU1397" s="14">
        <f t="shared" si="1012"/>
        <v>1102030</v>
      </c>
      <c r="CV1397" s="14" t="str">
        <f>INDEX($O$6:$O$36,CR1397)&amp;"-"&amp;INDEX(属性投放!$AB$7:$AB$36,CX1397)&amp;"-魂火-"&amp;CZ1397</f>
        <v>燕青-大焦热+1-魂火-2</v>
      </c>
      <c r="CW1397" s="25" t="s">
        <v>162</v>
      </c>
      <c r="CX1397" s="14">
        <f>INDEX(属性投放!$AL$7:$AL$58,CS1397)</f>
        <v>17</v>
      </c>
      <c r="CY1397" s="14" t="s">
        <v>701</v>
      </c>
      <c r="CZ1397" s="14">
        <f>INDEX(属性投放!$AM$7:$AM$58,CS1397)</f>
        <v>2</v>
      </c>
      <c r="DA1397" s="14">
        <f t="shared" si="1013"/>
        <v>41</v>
      </c>
      <c r="DB1397" s="14">
        <f>INDEX(属性投放!$AN$7:$AN$58,DA1397)</f>
        <v>122</v>
      </c>
      <c r="DC1397" s="14" t="s">
        <v>335</v>
      </c>
      <c r="DD1397" s="14">
        <f>INDEX(属性投放!$BJ$6:$BJ$85,(CT1397-2)*20+CX1397)</f>
        <v>750</v>
      </c>
      <c r="DE1397" s="14">
        <f>SUMIFS(DD$5:DD1397,$CR$5:$CR1397,"="&amp;$CR1397)</f>
        <v>9610</v>
      </c>
      <c r="DF1397" s="14" t="s">
        <v>218</v>
      </c>
      <c r="DG1397" s="14">
        <f>INDEX(属性投放!$BK$6:$BK$85,(CT1397-2)*20+CX1397)</f>
        <v>375</v>
      </c>
      <c r="DH1397" s="14">
        <f>SUMIFS(DG$5:DG1397,$CR$5:$CR1397,"="&amp;$CR1397)</f>
        <v>4807</v>
      </c>
      <c r="DI1397" s="14" t="s">
        <v>25</v>
      </c>
      <c r="DJ1397" s="14">
        <f>INDEX(属性投放!$BL$6:$BL$85,(CT1397-2)*20+CX1397)</f>
        <v>7500</v>
      </c>
      <c r="DK1397" s="14">
        <f>SUMIFS(DJ$5:DJ1397,$CR$5:$CR1397,"="&amp;$CR1397)</f>
        <v>96100</v>
      </c>
    </row>
    <row r="1398" spans="95:115" ht="16.5" x14ac:dyDescent="0.2">
      <c r="CQ1398" s="13">
        <v>1394</v>
      </c>
      <c r="CR1398" s="13">
        <f t="shared" si="1009"/>
        <v>27</v>
      </c>
      <c r="CS1398" s="13">
        <f t="shared" si="1010"/>
        <v>42</v>
      </c>
      <c r="CT1398" s="14">
        <f t="shared" si="1011"/>
        <v>3</v>
      </c>
      <c r="CU1398" s="14">
        <f t="shared" si="1012"/>
        <v>1102030</v>
      </c>
      <c r="CV1398" s="14" t="str">
        <f>INDEX($O$6:$O$36,CR1398)&amp;"-"&amp;INDEX(属性投放!$AB$7:$AB$36,CX1398)&amp;"-魂火-"&amp;CZ1398</f>
        <v>燕青-大焦热+1-魂火-3</v>
      </c>
      <c r="CW1398" s="25" t="s">
        <v>162</v>
      </c>
      <c r="CX1398" s="14">
        <f>INDEX(属性投放!$AL$7:$AL$58,CS1398)</f>
        <v>17</v>
      </c>
      <c r="CY1398" s="14" t="s">
        <v>701</v>
      </c>
      <c r="CZ1398" s="14">
        <f>INDEX(属性投放!$AM$7:$AM$58,CS1398)</f>
        <v>3</v>
      </c>
      <c r="DA1398" s="14">
        <f t="shared" si="1013"/>
        <v>42</v>
      </c>
      <c r="DB1398" s="14">
        <f>INDEX(属性投放!$AN$7:$AN$58,DA1398)</f>
        <v>125</v>
      </c>
      <c r="DC1398" s="14" t="s">
        <v>335</v>
      </c>
      <c r="DD1398" s="14">
        <f>INDEX(属性投放!$BJ$6:$BJ$85,(CT1398-2)*20+CX1398)</f>
        <v>750</v>
      </c>
      <c r="DE1398" s="14">
        <f>SUMIFS(DD$5:DD1398,$CR$5:$CR1398,"="&amp;$CR1398)</f>
        <v>10360</v>
      </c>
      <c r="DF1398" s="14" t="s">
        <v>218</v>
      </c>
      <c r="DG1398" s="14">
        <f>INDEX(属性投放!$BK$6:$BK$85,(CT1398-2)*20+CX1398)</f>
        <v>375</v>
      </c>
      <c r="DH1398" s="14">
        <f>SUMIFS(DG$5:DG1398,$CR$5:$CR1398,"="&amp;$CR1398)</f>
        <v>5182</v>
      </c>
      <c r="DI1398" s="14" t="s">
        <v>25</v>
      </c>
      <c r="DJ1398" s="14">
        <f>INDEX(属性投放!$BL$6:$BL$85,(CT1398-2)*20+CX1398)</f>
        <v>7500</v>
      </c>
      <c r="DK1398" s="14">
        <f>SUMIFS(DJ$5:DJ1398,$CR$5:$CR1398,"="&amp;$CR1398)</f>
        <v>103600</v>
      </c>
    </row>
    <row r="1399" spans="95:115" ht="16.5" x14ac:dyDescent="0.2">
      <c r="CQ1399" s="13">
        <v>1395</v>
      </c>
      <c r="CR1399" s="13">
        <f t="shared" si="1009"/>
        <v>27</v>
      </c>
      <c r="CS1399" s="13">
        <f t="shared" si="1010"/>
        <v>43</v>
      </c>
      <c r="CT1399" s="14">
        <f t="shared" si="1011"/>
        <v>3</v>
      </c>
      <c r="CU1399" s="14">
        <f t="shared" si="1012"/>
        <v>1102030</v>
      </c>
      <c r="CV1399" s="14" t="str">
        <f>INDEX($O$6:$O$36,CR1399)&amp;"-"&amp;INDEX(属性投放!$AB$7:$AB$36,CX1399)&amp;"-魂火-"&amp;CZ1399</f>
        <v>燕青-大焦热+2-魂火-1</v>
      </c>
      <c r="CW1399" s="25" t="s">
        <v>162</v>
      </c>
      <c r="CX1399" s="14">
        <f>INDEX(属性投放!$AL$7:$AL$58,CS1399)</f>
        <v>18</v>
      </c>
      <c r="CY1399" s="14" t="s">
        <v>701</v>
      </c>
      <c r="CZ1399" s="14">
        <f>INDEX(属性投放!$AM$7:$AM$58,CS1399)</f>
        <v>1</v>
      </c>
      <c r="DA1399" s="14">
        <f t="shared" si="1013"/>
        <v>43</v>
      </c>
      <c r="DB1399" s="14">
        <f>INDEX(属性投放!$AN$7:$AN$58,DA1399)</f>
        <v>127</v>
      </c>
      <c r="DC1399" s="14" t="s">
        <v>335</v>
      </c>
      <c r="DD1399" s="14">
        <f>INDEX(属性投放!$BJ$6:$BJ$85,(CT1399-2)*20+CX1399)</f>
        <v>900</v>
      </c>
      <c r="DE1399" s="14">
        <f>SUMIFS(DD$5:DD1399,$CR$5:$CR1399,"="&amp;$CR1399)</f>
        <v>11260</v>
      </c>
      <c r="DF1399" s="14" t="s">
        <v>218</v>
      </c>
      <c r="DG1399" s="14">
        <f>INDEX(属性投放!$BK$6:$BK$85,(CT1399-2)*20+CX1399)</f>
        <v>450</v>
      </c>
      <c r="DH1399" s="14">
        <f>SUMIFS(DG$5:DG1399,$CR$5:$CR1399,"="&amp;$CR1399)</f>
        <v>5632</v>
      </c>
      <c r="DI1399" s="14" t="s">
        <v>25</v>
      </c>
      <c r="DJ1399" s="14">
        <f>INDEX(属性投放!$BL$6:$BL$85,(CT1399-2)*20+CX1399)</f>
        <v>9000</v>
      </c>
      <c r="DK1399" s="14">
        <f>SUMIFS(DJ$5:DJ1399,$CR$5:$CR1399,"="&amp;$CR1399)</f>
        <v>112600</v>
      </c>
    </row>
    <row r="1400" spans="95:115" ht="16.5" x14ac:dyDescent="0.2">
      <c r="CQ1400" s="13">
        <v>1396</v>
      </c>
      <c r="CR1400" s="13">
        <f t="shared" si="1009"/>
        <v>27</v>
      </c>
      <c r="CS1400" s="13">
        <f t="shared" si="1010"/>
        <v>44</v>
      </c>
      <c r="CT1400" s="14">
        <f t="shared" si="1011"/>
        <v>3</v>
      </c>
      <c r="CU1400" s="14">
        <f t="shared" si="1012"/>
        <v>1102030</v>
      </c>
      <c r="CV1400" s="14" t="str">
        <f>INDEX($O$6:$O$36,CR1400)&amp;"-"&amp;INDEX(属性投放!$AB$7:$AB$36,CX1400)&amp;"-魂火-"&amp;CZ1400</f>
        <v>燕青-大焦热+2-魂火-2</v>
      </c>
      <c r="CW1400" s="25" t="s">
        <v>162</v>
      </c>
      <c r="CX1400" s="14">
        <f>INDEX(属性投放!$AL$7:$AL$58,CS1400)</f>
        <v>18</v>
      </c>
      <c r="CY1400" s="14" t="s">
        <v>701</v>
      </c>
      <c r="CZ1400" s="14">
        <f>INDEX(属性投放!$AM$7:$AM$58,CS1400)</f>
        <v>2</v>
      </c>
      <c r="DA1400" s="14">
        <f t="shared" si="1013"/>
        <v>44</v>
      </c>
      <c r="DB1400" s="14">
        <f>INDEX(属性投放!$AN$7:$AN$58,DA1400)</f>
        <v>130</v>
      </c>
      <c r="DC1400" s="14" t="s">
        <v>335</v>
      </c>
      <c r="DD1400" s="14">
        <f>INDEX(属性投放!$BJ$6:$BJ$85,(CT1400-2)*20+CX1400)</f>
        <v>900</v>
      </c>
      <c r="DE1400" s="14">
        <f>SUMIFS(DD$5:DD1400,$CR$5:$CR1400,"="&amp;$CR1400)</f>
        <v>12160</v>
      </c>
      <c r="DF1400" s="14" t="s">
        <v>218</v>
      </c>
      <c r="DG1400" s="14">
        <f>INDEX(属性投放!$BK$6:$BK$85,(CT1400-2)*20+CX1400)</f>
        <v>450</v>
      </c>
      <c r="DH1400" s="14">
        <f>SUMIFS(DG$5:DG1400,$CR$5:$CR1400,"="&amp;$CR1400)</f>
        <v>6082</v>
      </c>
      <c r="DI1400" s="14" t="s">
        <v>25</v>
      </c>
      <c r="DJ1400" s="14">
        <f>INDEX(属性投放!$BL$6:$BL$85,(CT1400-2)*20+CX1400)</f>
        <v>9000</v>
      </c>
      <c r="DK1400" s="14">
        <f>SUMIFS(DJ$5:DJ1400,$CR$5:$CR1400,"="&amp;$CR1400)</f>
        <v>121600</v>
      </c>
    </row>
    <row r="1401" spans="95:115" ht="16.5" x14ac:dyDescent="0.2">
      <c r="CQ1401" s="13">
        <v>1397</v>
      </c>
      <c r="CR1401" s="13">
        <f t="shared" si="1009"/>
        <v>27</v>
      </c>
      <c r="CS1401" s="13">
        <f t="shared" si="1010"/>
        <v>45</v>
      </c>
      <c r="CT1401" s="14">
        <f t="shared" si="1011"/>
        <v>3</v>
      </c>
      <c r="CU1401" s="14">
        <f t="shared" si="1012"/>
        <v>1102030</v>
      </c>
      <c r="CV1401" s="14" t="str">
        <f>INDEX($O$6:$O$36,CR1401)&amp;"-"&amp;INDEX(属性投放!$AB$7:$AB$36,CX1401)&amp;"-魂火-"&amp;CZ1401</f>
        <v>燕青-大焦热+2-魂火-3</v>
      </c>
      <c r="CW1401" s="25" t="s">
        <v>162</v>
      </c>
      <c r="CX1401" s="14">
        <f>INDEX(属性投放!$AL$7:$AL$58,CS1401)</f>
        <v>18</v>
      </c>
      <c r="CY1401" s="14" t="s">
        <v>701</v>
      </c>
      <c r="CZ1401" s="14">
        <f>INDEX(属性投放!$AM$7:$AM$58,CS1401)</f>
        <v>3</v>
      </c>
      <c r="DA1401" s="14">
        <f t="shared" si="1013"/>
        <v>45</v>
      </c>
      <c r="DB1401" s="14">
        <f>INDEX(属性投放!$AN$7:$AN$58,DA1401)</f>
        <v>132</v>
      </c>
      <c r="DC1401" s="14" t="s">
        <v>335</v>
      </c>
      <c r="DD1401" s="14">
        <f>INDEX(属性投放!$BJ$6:$BJ$85,(CT1401-2)*20+CX1401)</f>
        <v>900</v>
      </c>
      <c r="DE1401" s="14">
        <f>SUMIFS(DD$5:DD1401,$CR$5:$CR1401,"="&amp;$CR1401)</f>
        <v>13060</v>
      </c>
      <c r="DF1401" s="14" t="s">
        <v>218</v>
      </c>
      <c r="DG1401" s="14">
        <f>INDEX(属性投放!$BK$6:$BK$85,(CT1401-2)*20+CX1401)</f>
        <v>450</v>
      </c>
      <c r="DH1401" s="14">
        <f>SUMIFS(DG$5:DG1401,$CR$5:$CR1401,"="&amp;$CR1401)</f>
        <v>6532</v>
      </c>
      <c r="DI1401" s="14" t="s">
        <v>25</v>
      </c>
      <c r="DJ1401" s="14">
        <f>INDEX(属性投放!$BL$6:$BL$85,(CT1401-2)*20+CX1401)</f>
        <v>9000</v>
      </c>
      <c r="DK1401" s="14">
        <f>SUMIFS(DJ$5:DJ1401,$CR$5:$CR1401,"="&amp;$CR1401)</f>
        <v>130600</v>
      </c>
    </row>
    <row r="1402" spans="95:115" ht="16.5" x14ac:dyDescent="0.2">
      <c r="CQ1402" s="13">
        <v>1398</v>
      </c>
      <c r="CR1402" s="13">
        <f t="shared" si="1009"/>
        <v>27</v>
      </c>
      <c r="CS1402" s="13">
        <f t="shared" si="1010"/>
        <v>46</v>
      </c>
      <c r="CT1402" s="14">
        <f t="shared" si="1011"/>
        <v>3</v>
      </c>
      <c r="CU1402" s="14">
        <f t="shared" si="1012"/>
        <v>1102030</v>
      </c>
      <c r="CV1402" s="14" t="str">
        <f>INDEX($O$6:$O$36,CR1402)&amp;"-"&amp;INDEX(属性投放!$AB$7:$AB$36,CX1402)&amp;"-魂火-"&amp;CZ1402</f>
        <v>燕青-无间-魂火-1</v>
      </c>
      <c r="CW1402" s="25" t="s">
        <v>162</v>
      </c>
      <c r="CX1402" s="14">
        <f>INDEX(属性投放!$AL$7:$AL$58,CS1402)</f>
        <v>19</v>
      </c>
      <c r="CY1402" s="14" t="s">
        <v>701</v>
      </c>
      <c r="CZ1402" s="14">
        <f>INDEX(属性投放!$AM$7:$AM$58,CS1402)</f>
        <v>1</v>
      </c>
      <c r="DA1402" s="14">
        <f t="shared" si="1013"/>
        <v>46</v>
      </c>
      <c r="DB1402" s="14">
        <f>INDEX(属性投放!$AN$7:$AN$58,DA1402)</f>
        <v>135</v>
      </c>
      <c r="DC1402" s="14" t="s">
        <v>335</v>
      </c>
      <c r="DD1402" s="14">
        <f>INDEX(属性投放!$BJ$6:$BJ$85,(CT1402-2)*20+CX1402)</f>
        <v>1125</v>
      </c>
      <c r="DE1402" s="14">
        <f>SUMIFS(DD$5:DD1402,$CR$5:$CR1402,"="&amp;$CR1402)</f>
        <v>14185</v>
      </c>
      <c r="DF1402" s="14" t="s">
        <v>218</v>
      </c>
      <c r="DG1402" s="14">
        <f>INDEX(属性投放!$BK$6:$BK$85,(CT1402-2)*20+CX1402)</f>
        <v>563</v>
      </c>
      <c r="DH1402" s="14">
        <f>SUMIFS(DG$5:DG1402,$CR$5:$CR1402,"="&amp;$CR1402)</f>
        <v>7095</v>
      </c>
      <c r="DI1402" s="14" t="s">
        <v>25</v>
      </c>
      <c r="DJ1402" s="14">
        <f>INDEX(属性投放!$BL$6:$BL$85,(CT1402-2)*20+CX1402)</f>
        <v>11250</v>
      </c>
      <c r="DK1402" s="14">
        <f>SUMIFS(DJ$5:DJ1402,$CR$5:$CR1402,"="&amp;$CR1402)</f>
        <v>141850</v>
      </c>
    </row>
    <row r="1403" spans="95:115" ht="16.5" x14ac:dyDescent="0.2">
      <c r="CQ1403" s="13">
        <v>1399</v>
      </c>
      <c r="CR1403" s="13">
        <f t="shared" si="1009"/>
        <v>27</v>
      </c>
      <c r="CS1403" s="13">
        <f t="shared" si="1010"/>
        <v>47</v>
      </c>
      <c r="CT1403" s="14">
        <f t="shared" si="1011"/>
        <v>3</v>
      </c>
      <c r="CU1403" s="14">
        <f t="shared" si="1012"/>
        <v>1102030</v>
      </c>
      <c r="CV1403" s="14" t="str">
        <f>INDEX($O$6:$O$36,CR1403)&amp;"-"&amp;INDEX(属性投放!$AB$7:$AB$36,CX1403)&amp;"-魂火-"&amp;CZ1403</f>
        <v>燕青-无间-魂火-2</v>
      </c>
      <c r="CW1403" s="25" t="s">
        <v>162</v>
      </c>
      <c r="CX1403" s="14">
        <f>INDEX(属性投放!$AL$7:$AL$58,CS1403)</f>
        <v>19</v>
      </c>
      <c r="CY1403" s="14" t="s">
        <v>701</v>
      </c>
      <c r="CZ1403" s="14">
        <f>INDEX(属性投放!$AM$7:$AM$58,CS1403)</f>
        <v>2</v>
      </c>
      <c r="DA1403" s="14">
        <f t="shared" si="1013"/>
        <v>47</v>
      </c>
      <c r="DB1403" s="14">
        <f>INDEX(属性投放!$AN$7:$AN$58,DA1403)</f>
        <v>137</v>
      </c>
      <c r="DC1403" s="14" t="s">
        <v>335</v>
      </c>
      <c r="DD1403" s="14">
        <f>INDEX(属性投放!$BJ$6:$BJ$85,(CT1403-2)*20+CX1403)</f>
        <v>1125</v>
      </c>
      <c r="DE1403" s="14">
        <f>SUMIFS(DD$5:DD1403,$CR$5:$CR1403,"="&amp;$CR1403)</f>
        <v>15310</v>
      </c>
      <c r="DF1403" s="14" t="s">
        <v>218</v>
      </c>
      <c r="DG1403" s="14">
        <f>INDEX(属性投放!$BK$6:$BK$85,(CT1403-2)*20+CX1403)</f>
        <v>563</v>
      </c>
      <c r="DH1403" s="14">
        <f>SUMIFS(DG$5:DG1403,$CR$5:$CR1403,"="&amp;$CR1403)</f>
        <v>7658</v>
      </c>
      <c r="DI1403" s="14" t="s">
        <v>25</v>
      </c>
      <c r="DJ1403" s="14">
        <f>INDEX(属性投放!$BL$6:$BL$85,(CT1403-2)*20+CX1403)</f>
        <v>11250</v>
      </c>
      <c r="DK1403" s="14">
        <f>SUMIFS(DJ$5:DJ1403,$CR$5:$CR1403,"="&amp;$CR1403)</f>
        <v>153100</v>
      </c>
    </row>
    <row r="1404" spans="95:115" ht="16.5" x14ac:dyDescent="0.2">
      <c r="CQ1404" s="13">
        <v>1400</v>
      </c>
      <c r="CR1404" s="13">
        <f t="shared" si="1009"/>
        <v>27</v>
      </c>
      <c r="CS1404" s="13">
        <f t="shared" si="1010"/>
        <v>48</v>
      </c>
      <c r="CT1404" s="14">
        <f t="shared" si="1011"/>
        <v>3</v>
      </c>
      <c r="CU1404" s="14">
        <f t="shared" si="1012"/>
        <v>1102030</v>
      </c>
      <c r="CV1404" s="14" t="str">
        <f>INDEX($O$6:$O$36,CR1404)&amp;"-"&amp;INDEX(属性投放!$AB$7:$AB$36,CX1404)&amp;"-魂火-"&amp;CZ1404</f>
        <v>燕青-无间-魂火-3</v>
      </c>
      <c r="CW1404" s="25" t="s">
        <v>162</v>
      </c>
      <c r="CX1404" s="14">
        <f>INDEX(属性投放!$AL$7:$AL$58,CS1404)</f>
        <v>19</v>
      </c>
      <c r="CY1404" s="14" t="s">
        <v>701</v>
      </c>
      <c r="CZ1404" s="14">
        <f>INDEX(属性投放!$AM$7:$AM$58,CS1404)</f>
        <v>3</v>
      </c>
      <c r="DA1404" s="14">
        <f t="shared" si="1013"/>
        <v>48</v>
      </c>
      <c r="DB1404" s="14">
        <f>INDEX(属性投放!$AN$7:$AN$58,DA1404)</f>
        <v>140</v>
      </c>
      <c r="DC1404" s="14" t="s">
        <v>335</v>
      </c>
      <c r="DD1404" s="14">
        <f>INDEX(属性投放!$BJ$6:$BJ$85,(CT1404-2)*20+CX1404)</f>
        <v>1125</v>
      </c>
      <c r="DE1404" s="14">
        <f>SUMIFS(DD$5:DD1404,$CR$5:$CR1404,"="&amp;$CR1404)</f>
        <v>16435</v>
      </c>
      <c r="DF1404" s="14" t="s">
        <v>218</v>
      </c>
      <c r="DG1404" s="14">
        <f>INDEX(属性投放!$BK$6:$BK$85,(CT1404-2)*20+CX1404)</f>
        <v>563</v>
      </c>
      <c r="DH1404" s="14">
        <f>SUMIFS(DG$5:DG1404,$CR$5:$CR1404,"="&amp;$CR1404)</f>
        <v>8221</v>
      </c>
      <c r="DI1404" s="14" t="s">
        <v>25</v>
      </c>
      <c r="DJ1404" s="14">
        <f>INDEX(属性投放!$BL$6:$BL$85,(CT1404-2)*20+CX1404)</f>
        <v>11250</v>
      </c>
      <c r="DK1404" s="14">
        <f>SUMIFS(DJ$5:DJ1404,$CR$5:$CR1404,"="&amp;$CR1404)</f>
        <v>164350</v>
      </c>
    </row>
    <row r="1405" spans="95:115" ht="16.5" x14ac:dyDescent="0.2">
      <c r="CQ1405" s="13">
        <v>1401</v>
      </c>
      <c r="CR1405" s="13">
        <f t="shared" si="1009"/>
        <v>27</v>
      </c>
      <c r="CS1405" s="13">
        <f t="shared" si="1010"/>
        <v>49</v>
      </c>
      <c r="CT1405" s="14">
        <f t="shared" si="1011"/>
        <v>3</v>
      </c>
      <c r="CU1405" s="14">
        <f t="shared" si="1012"/>
        <v>1102030</v>
      </c>
      <c r="CV1405" s="14" t="str">
        <f>INDEX($O$6:$O$36,CR1405)&amp;"-"&amp;INDEX(属性投放!$AB$7:$AB$36,CX1405)&amp;"-魂火-"&amp;CZ1405</f>
        <v>燕青-无间+1-魂火-1</v>
      </c>
      <c r="CW1405" s="25" t="s">
        <v>162</v>
      </c>
      <c r="CX1405" s="14">
        <f>INDEX(属性投放!$AL$7:$AL$58,CS1405)</f>
        <v>20</v>
      </c>
      <c r="CY1405" s="14" t="s">
        <v>701</v>
      </c>
      <c r="CZ1405" s="14">
        <f>INDEX(属性投放!$AM$7:$AM$58,CS1405)</f>
        <v>1</v>
      </c>
      <c r="DA1405" s="14">
        <f t="shared" si="1013"/>
        <v>49</v>
      </c>
      <c r="DB1405" s="14">
        <f>INDEX(属性投放!$AN$7:$AN$58,DA1405)</f>
        <v>142</v>
      </c>
      <c r="DC1405" s="14" t="s">
        <v>335</v>
      </c>
      <c r="DD1405" s="14">
        <f>INDEX(属性投放!$BJ$6:$BJ$85,(CT1405-2)*20+CX1405)</f>
        <v>1350</v>
      </c>
      <c r="DE1405" s="14">
        <f>SUMIFS(DD$5:DD1405,$CR$5:$CR1405,"="&amp;$CR1405)</f>
        <v>17785</v>
      </c>
      <c r="DF1405" s="14" t="s">
        <v>218</v>
      </c>
      <c r="DG1405" s="14">
        <f>INDEX(属性投放!$BK$6:$BK$85,(CT1405-2)*20+CX1405)</f>
        <v>675</v>
      </c>
      <c r="DH1405" s="14">
        <f>SUMIFS(DG$5:DG1405,$CR$5:$CR1405,"="&amp;$CR1405)</f>
        <v>8896</v>
      </c>
      <c r="DI1405" s="14" t="s">
        <v>25</v>
      </c>
      <c r="DJ1405" s="14">
        <f>INDEX(属性投放!$BL$6:$BL$85,(CT1405-2)*20+CX1405)</f>
        <v>13500</v>
      </c>
      <c r="DK1405" s="14">
        <f>SUMIFS(DJ$5:DJ1405,$CR$5:$CR1405,"="&amp;$CR1405)</f>
        <v>177850</v>
      </c>
    </row>
    <row r="1406" spans="95:115" ht="16.5" x14ac:dyDescent="0.2">
      <c r="CQ1406" s="13">
        <v>1402</v>
      </c>
      <c r="CR1406" s="13">
        <f t="shared" si="1009"/>
        <v>27</v>
      </c>
      <c r="CS1406" s="13">
        <f t="shared" si="1010"/>
        <v>50</v>
      </c>
      <c r="CT1406" s="14">
        <f t="shared" si="1011"/>
        <v>3</v>
      </c>
      <c r="CU1406" s="14">
        <f t="shared" si="1012"/>
        <v>1102030</v>
      </c>
      <c r="CV1406" s="14" t="str">
        <f>INDEX($O$6:$O$36,CR1406)&amp;"-"&amp;INDEX(属性投放!$AB$7:$AB$36,CX1406)&amp;"-魂火-"&amp;CZ1406</f>
        <v>燕青-无间+1-魂火-2</v>
      </c>
      <c r="CW1406" s="25" t="s">
        <v>162</v>
      </c>
      <c r="CX1406" s="14">
        <f>INDEX(属性投放!$AL$7:$AL$58,CS1406)</f>
        <v>20</v>
      </c>
      <c r="CY1406" s="14" t="s">
        <v>701</v>
      </c>
      <c r="CZ1406" s="14">
        <f>INDEX(属性投放!$AM$7:$AM$58,CS1406)</f>
        <v>2</v>
      </c>
      <c r="DA1406" s="14">
        <f t="shared" si="1013"/>
        <v>50</v>
      </c>
      <c r="DB1406" s="14">
        <f>INDEX(属性投放!$AN$7:$AN$58,DA1406)</f>
        <v>145</v>
      </c>
      <c r="DC1406" s="14" t="s">
        <v>335</v>
      </c>
      <c r="DD1406" s="14">
        <f>INDEX(属性投放!$BJ$6:$BJ$85,(CT1406-2)*20+CX1406)</f>
        <v>1350</v>
      </c>
      <c r="DE1406" s="14">
        <f>SUMIFS(DD$5:DD1406,$CR$5:$CR1406,"="&amp;$CR1406)</f>
        <v>19135</v>
      </c>
      <c r="DF1406" s="14" t="s">
        <v>218</v>
      </c>
      <c r="DG1406" s="14">
        <f>INDEX(属性投放!$BK$6:$BK$85,(CT1406-2)*20+CX1406)</f>
        <v>675</v>
      </c>
      <c r="DH1406" s="14">
        <f>SUMIFS(DG$5:DG1406,$CR$5:$CR1406,"="&amp;$CR1406)</f>
        <v>9571</v>
      </c>
      <c r="DI1406" s="14" t="s">
        <v>25</v>
      </c>
      <c r="DJ1406" s="14">
        <f>INDEX(属性投放!$BL$6:$BL$85,(CT1406-2)*20+CX1406)</f>
        <v>13500</v>
      </c>
      <c r="DK1406" s="14">
        <f>SUMIFS(DJ$5:DJ1406,$CR$5:$CR1406,"="&amp;$CR1406)</f>
        <v>191350</v>
      </c>
    </row>
    <row r="1407" spans="95:115" ht="16.5" x14ac:dyDescent="0.2">
      <c r="CQ1407" s="13">
        <v>1403</v>
      </c>
      <c r="CR1407" s="13">
        <f t="shared" si="1009"/>
        <v>27</v>
      </c>
      <c r="CS1407" s="13">
        <f t="shared" si="1010"/>
        <v>51</v>
      </c>
      <c r="CT1407" s="14">
        <f t="shared" si="1011"/>
        <v>3</v>
      </c>
      <c r="CU1407" s="14">
        <f t="shared" si="1012"/>
        <v>1102030</v>
      </c>
      <c r="CV1407" s="14" t="str">
        <f>INDEX($O$6:$O$36,CR1407)&amp;"-"&amp;INDEX(属性投放!$AB$7:$AB$36,CX1407)&amp;"-魂火-"&amp;CZ1407</f>
        <v>燕青-无间+1-魂火-3</v>
      </c>
      <c r="CW1407" s="25" t="s">
        <v>162</v>
      </c>
      <c r="CX1407" s="14">
        <f>INDEX(属性投放!$AL$7:$AL$58,CS1407)</f>
        <v>20</v>
      </c>
      <c r="CY1407" s="14" t="s">
        <v>701</v>
      </c>
      <c r="CZ1407" s="14">
        <f>INDEX(属性投放!$AM$7:$AM$58,CS1407)</f>
        <v>3</v>
      </c>
      <c r="DA1407" s="14">
        <f t="shared" si="1013"/>
        <v>51</v>
      </c>
      <c r="DB1407" s="14">
        <f>INDEX(属性投放!$AN$7:$AN$58,DA1407)</f>
        <v>147</v>
      </c>
      <c r="DC1407" s="14" t="s">
        <v>335</v>
      </c>
      <c r="DD1407" s="14">
        <f>INDEX(属性投放!$BJ$6:$BJ$85,(CT1407-2)*20+CX1407)</f>
        <v>1350</v>
      </c>
      <c r="DE1407" s="14">
        <f>SUMIFS(DD$5:DD1407,$CR$5:$CR1407,"="&amp;$CR1407)</f>
        <v>20485</v>
      </c>
      <c r="DF1407" s="14" t="s">
        <v>218</v>
      </c>
      <c r="DG1407" s="14">
        <f>INDEX(属性投放!$BK$6:$BK$85,(CT1407-2)*20+CX1407)</f>
        <v>675</v>
      </c>
      <c r="DH1407" s="14">
        <f>SUMIFS(DG$5:DG1407,$CR$5:$CR1407,"="&amp;$CR1407)</f>
        <v>10246</v>
      </c>
      <c r="DI1407" s="14" t="s">
        <v>25</v>
      </c>
      <c r="DJ1407" s="14">
        <f>INDEX(属性投放!$BL$6:$BL$85,(CT1407-2)*20+CX1407)</f>
        <v>13500</v>
      </c>
      <c r="DK1407" s="14">
        <f>SUMIFS(DJ$5:DJ1407,$CR$5:$CR1407,"="&amp;$CR1407)</f>
        <v>204850</v>
      </c>
    </row>
    <row r="1408" spans="95:115" ht="16.5" x14ac:dyDescent="0.2">
      <c r="CQ1408" s="13">
        <v>1404</v>
      </c>
      <c r="CR1408" s="13">
        <f t="shared" si="1009"/>
        <v>27</v>
      </c>
      <c r="CS1408" s="13">
        <f t="shared" si="1010"/>
        <v>52</v>
      </c>
      <c r="CT1408" s="14">
        <f t="shared" si="1011"/>
        <v>3</v>
      </c>
      <c r="CU1408" s="14">
        <f t="shared" si="1012"/>
        <v>1102030</v>
      </c>
      <c r="CV1408" s="14" t="str">
        <f>INDEX($O$6:$O$36,CR1408)&amp;"-"&amp;INDEX(属性投放!$AB$7:$AB$36,CX1408)&amp;"-魂火-"&amp;CZ1408</f>
        <v>燕青-无间+1-魂火-4</v>
      </c>
      <c r="CW1408" s="25" t="s">
        <v>162</v>
      </c>
      <c r="CX1408" s="14">
        <f>INDEX(属性投放!$AL$7:$AL$58,CS1408)</f>
        <v>20</v>
      </c>
      <c r="CY1408" s="14" t="s">
        <v>701</v>
      </c>
      <c r="CZ1408" s="14">
        <f>INDEX(属性投放!$AM$7:$AM$58,CS1408)</f>
        <v>4</v>
      </c>
      <c r="DA1408" s="14">
        <f t="shared" si="1013"/>
        <v>52</v>
      </c>
      <c r="DB1408" s="14">
        <f>INDEX(属性投放!$AN$7:$AN$58,DA1408)</f>
        <v>150</v>
      </c>
      <c r="DC1408" s="14" t="s">
        <v>335</v>
      </c>
      <c r="DD1408" s="14">
        <f>INDEX(属性投放!$BJ$6:$BJ$85,(CT1408-2)*20+CX1408)</f>
        <v>1350</v>
      </c>
      <c r="DE1408" s="14">
        <f>SUMIFS(DD$5:DD1408,$CR$5:$CR1408,"="&amp;$CR1408)</f>
        <v>21835</v>
      </c>
      <c r="DF1408" s="14" t="s">
        <v>218</v>
      </c>
      <c r="DG1408" s="14">
        <f>INDEX(属性投放!$BK$6:$BK$85,(CT1408-2)*20+CX1408)</f>
        <v>675</v>
      </c>
      <c r="DH1408" s="14">
        <f>SUMIFS(DG$5:DG1408,$CR$5:$CR1408,"="&amp;$CR1408)</f>
        <v>10921</v>
      </c>
      <c r="DI1408" s="14" t="s">
        <v>25</v>
      </c>
      <c r="DJ1408" s="14">
        <f>INDEX(属性投放!$BL$6:$BL$85,(CT1408-2)*20+CX1408)</f>
        <v>13500</v>
      </c>
      <c r="DK1408" s="14">
        <f>SUMIFS(DJ$5:DJ1408,$CR$5:$CR1408,"="&amp;$CR1408)</f>
        <v>218350</v>
      </c>
    </row>
    <row r="1409" spans="95:115" ht="16.5" x14ac:dyDescent="0.2">
      <c r="CQ1409" s="13">
        <v>1405</v>
      </c>
      <c r="CR1409" s="13">
        <f t="shared" si="1009"/>
        <v>28</v>
      </c>
      <c r="CS1409" s="13">
        <f t="shared" si="1010"/>
        <v>1</v>
      </c>
      <c r="CT1409" s="14">
        <f t="shared" si="1011"/>
        <v>4</v>
      </c>
      <c r="CU1409" s="14">
        <f t="shared" si="1012"/>
        <v>1102031</v>
      </c>
      <c r="CV1409" s="14" t="str">
        <f>INDEX($O$6:$O$36,CR1409)&amp;"-"&amp;INDEX(属性投放!$AB$7:$AB$36,CX1409)&amp;"-魂火-"&amp;CZ1409</f>
        <v>秦琼-等活-魂火-1</v>
      </c>
      <c r="CW1409" s="25" t="s">
        <v>162</v>
      </c>
      <c r="CX1409" s="14">
        <f>INDEX(属性投放!$AL$7:$AL$58,CS1409)</f>
        <v>1</v>
      </c>
      <c r="CY1409" s="14" t="s">
        <v>701</v>
      </c>
      <c r="CZ1409" s="14">
        <f>INDEX(属性投放!$AM$7:$AM$58,CS1409)</f>
        <v>1</v>
      </c>
      <c r="DA1409" s="14">
        <f t="shared" si="1013"/>
        <v>1</v>
      </c>
      <c r="DB1409" s="14">
        <f>INDEX(属性投放!$AN$7:$AN$58,DA1409)</f>
        <v>5</v>
      </c>
      <c r="DC1409" s="14" t="s">
        <v>335</v>
      </c>
      <c r="DD1409" s="14">
        <f>INDEX(属性投放!$BJ$6:$BJ$85,(CT1409-2)*20+CX1409)</f>
        <v>30</v>
      </c>
      <c r="DE1409" s="14">
        <f>SUMIFS(DD$5:DD1409,$CR$5:$CR1409,"="&amp;$CR1409)</f>
        <v>30</v>
      </c>
      <c r="DF1409" s="14" t="s">
        <v>218</v>
      </c>
      <c r="DG1409" s="14">
        <f>INDEX(属性投放!$BK$6:$BK$85,(CT1409-2)*20+CX1409)</f>
        <v>15</v>
      </c>
      <c r="DH1409" s="14">
        <f>SUMIFS(DG$5:DG1409,$CR$5:$CR1409,"="&amp;$CR1409)</f>
        <v>15</v>
      </c>
      <c r="DI1409" s="14" t="s">
        <v>25</v>
      </c>
      <c r="DJ1409" s="14">
        <f>INDEX(属性投放!$BL$6:$BL$85,(CT1409-2)*20+CX1409)</f>
        <v>300</v>
      </c>
      <c r="DK1409" s="14">
        <f>SUMIFS(DJ$5:DJ1409,$CR$5:$CR1409,"="&amp;$CR1409)</f>
        <v>300</v>
      </c>
    </row>
    <row r="1410" spans="95:115" ht="16.5" x14ac:dyDescent="0.2">
      <c r="CQ1410" s="13">
        <v>1406</v>
      </c>
      <c r="CR1410" s="13">
        <f t="shared" si="1009"/>
        <v>28</v>
      </c>
      <c r="CS1410" s="13">
        <f t="shared" si="1010"/>
        <v>2</v>
      </c>
      <c r="CT1410" s="14">
        <f t="shared" si="1011"/>
        <v>4</v>
      </c>
      <c r="CU1410" s="14">
        <f t="shared" si="1012"/>
        <v>1102031</v>
      </c>
      <c r="CV1410" s="14" t="str">
        <f>INDEX($O$6:$O$36,CR1410)&amp;"-"&amp;INDEX(属性投放!$AB$7:$AB$36,CX1410)&amp;"-魂火-"&amp;CZ1410</f>
        <v>秦琼-黑绳-魂火-1</v>
      </c>
      <c r="CW1410" s="25" t="s">
        <v>162</v>
      </c>
      <c r="CX1410" s="14">
        <f>INDEX(属性投放!$AL$7:$AL$58,CS1410)</f>
        <v>2</v>
      </c>
      <c r="CY1410" s="14" t="s">
        <v>701</v>
      </c>
      <c r="CZ1410" s="14">
        <f>INDEX(属性投放!$AM$7:$AM$58,CS1410)</f>
        <v>1</v>
      </c>
      <c r="DA1410" s="14">
        <f t="shared" si="1013"/>
        <v>2</v>
      </c>
      <c r="DB1410" s="14">
        <f>INDEX(属性投放!$AN$7:$AN$58,DA1410)</f>
        <v>10</v>
      </c>
      <c r="DC1410" s="14" t="s">
        <v>335</v>
      </c>
      <c r="DD1410" s="14">
        <f>INDEX(属性投放!$BJ$6:$BJ$85,(CT1410-2)*20+CX1410)</f>
        <v>45</v>
      </c>
      <c r="DE1410" s="14">
        <f>SUMIFS(DD$5:DD1410,$CR$5:$CR1410,"="&amp;$CR1410)</f>
        <v>75</v>
      </c>
      <c r="DF1410" s="14" t="s">
        <v>218</v>
      </c>
      <c r="DG1410" s="14">
        <f>INDEX(属性投放!$BK$6:$BK$85,(CT1410-2)*20+CX1410)</f>
        <v>23</v>
      </c>
      <c r="DH1410" s="14">
        <f>SUMIFS(DG$5:DG1410,$CR$5:$CR1410,"="&amp;$CR1410)</f>
        <v>38</v>
      </c>
      <c r="DI1410" s="14" t="s">
        <v>25</v>
      </c>
      <c r="DJ1410" s="14">
        <f>INDEX(属性投放!$BL$6:$BL$85,(CT1410-2)*20+CX1410)</f>
        <v>450</v>
      </c>
      <c r="DK1410" s="14">
        <f>SUMIFS(DJ$5:DJ1410,$CR$5:$CR1410,"="&amp;$CR1410)</f>
        <v>750</v>
      </c>
    </row>
    <row r="1411" spans="95:115" ht="16.5" x14ac:dyDescent="0.2">
      <c r="CQ1411" s="13">
        <v>1407</v>
      </c>
      <c r="CR1411" s="13">
        <f t="shared" si="1009"/>
        <v>28</v>
      </c>
      <c r="CS1411" s="13">
        <f t="shared" si="1010"/>
        <v>3</v>
      </c>
      <c r="CT1411" s="14">
        <f t="shared" si="1011"/>
        <v>4</v>
      </c>
      <c r="CU1411" s="14">
        <f t="shared" si="1012"/>
        <v>1102031</v>
      </c>
      <c r="CV1411" s="14" t="str">
        <f>INDEX($O$6:$O$36,CR1411)&amp;"-"&amp;INDEX(属性投放!$AB$7:$AB$36,CX1411)&amp;"-魂火-"&amp;CZ1411</f>
        <v>秦琼-黑绳-魂火-2</v>
      </c>
      <c r="CW1411" s="25" t="s">
        <v>162</v>
      </c>
      <c r="CX1411" s="14">
        <f>INDEX(属性投放!$AL$7:$AL$58,CS1411)</f>
        <v>2</v>
      </c>
      <c r="CY1411" s="14" t="s">
        <v>701</v>
      </c>
      <c r="CZ1411" s="14">
        <f>INDEX(属性投放!$AM$7:$AM$58,CS1411)</f>
        <v>2</v>
      </c>
      <c r="DA1411" s="14">
        <f t="shared" si="1013"/>
        <v>3</v>
      </c>
      <c r="DB1411" s="14">
        <f>INDEX(属性投放!$AN$7:$AN$58,DA1411)</f>
        <v>15</v>
      </c>
      <c r="DC1411" s="14" t="s">
        <v>335</v>
      </c>
      <c r="DD1411" s="14">
        <f>INDEX(属性投放!$BJ$6:$BJ$85,(CT1411-2)*20+CX1411)</f>
        <v>45</v>
      </c>
      <c r="DE1411" s="14">
        <f>SUMIFS(DD$5:DD1411,$CR$5:$CR1411,"="&amp;$CR1411)</f>
        <v>120</v>
      </c>
      <c r="DF1411" s="14" t="s">
        <v>218</v>
      </c>
      <c r="DG1411" s="14">
        <f>INDEX(属性投放!$BK$6:$BK$85,(CT1411-2)*20+CX1411)</f>
        <v>23</v>
      </c>
      <c r="DH1411" s="14">
        <f>SUMIFS(DG$5:DG1411,$CR$5:$CR1411,"="&amp;$CR1411)</f>
        <v>61</v>
      </c>
      <c r="DI1411" s="14" t="s">
        <v>25</v>
      </c>
      <c r="DJ1411" s="14">
        <f>INDEX(属性投放!$BL$6:$BL$85,(CT1411-2)*20+CX1411)</f>
        <v>450</v>
      </c>
      <c r="DK1411" s="14">
        <f>SUMIFS(DJ$5:DJ1411,$CR$5:$CR1411,"="&amp;$CR1411)</f>
        <v>1200</v>
      </c>
    </row>
    <row r="1412" spans="95:115" ht="16.5" x14ac:dyDescent="0.2">
      <c r="CQ1412" s="13">
        <v>1408</v>
      </c>
      <c r="CR1412" s="13">
        <f t="shared" si="1009"/>
        <v>28</v>
      </c>
      <c r="CS1412" s="13">
        <f t="shared" si="1010"/>
        <v>4</v>
      </c>
      <c r="CT1412" s="14">
        <f t="shared" si="1011"/>
        <v>4</v>
      </c>
      <c r="CU1412" s="14">
        <f t="shared" si="1012"/>
        <v>1102031</v>
      </c>
      <c r="CV1412" s="14" t="str">
        <f>INDEX($O$6:$O$36,CR1412)&amp;"-"&amp;INDEX(属性投放!$AB$7:$AB$36,CX1412)&amp;"-魂火-"&amp;CZ1412</f>
        <v>秦琼-黑绳+1-魂火-1</v>
      </c>
      <c r="CW1412" s="25" t="s">
        <v>162</v>
      </c>
      <c r="CX1412" s="14">
        <f>INDEX(属性投放!$AL$7:$AL$58,CS1412)</f>
        <v>3</v>
      </c>
      <c r="CY1412" s="14" t="s">
        <v>701</v>
      </c>
      <c r="CZ1412" s="14">
        <f>INDEX(属性投放!$AM$7:$AM$58,CS1412)</f>
        <v>1</v>
      </c>
      <c r="DA1412" s="14">
        <f t="shared" si="1013"/>
        <v>4</v>
      </c>
      <c r="DB1412" s="14">
        <f>INDEX(属性投放!$AN$7:$AN$58,DA1412)</f>
        <v>20</v>
      </c>
      <c r="DC1412" s="14" t="s">
        <v>335</v>
      </c>
      <c r="DD1412" s="14">
        <f>INDEX(属性投放!$BJ$6:$BJ$85,(CT1412-2)*20+CX1412)</f>
        <v>50</v>
      </c>
      <c r="DE1412" s="14">
        <f>SUMIFS(DD$5:DD1412,$CR$5:$CR1412,"="&amp;$CR1412)</f>
        <v>170</v>
      </c>
      <c r="DF1412" s="14" t="s">
        <v>218</v>
      </c>
      <c r="DG1412" s="14">
        <f>INDEX(属性投放!$BK$6:$BK$85,(CT1412-2)*20+CX1412)</f>
        <v>25</v>
      </c>
      <c r="DH1412" s="14">
        <f>SUMIFS(DG$5:DG1412,$CR$5:$CR1412,"="&amp;$CR1412)</f>
        <v>86</v>
      </c>
      <c r="DI1412" s="14" t="s">
        <v>25</v>
      </c>
      <c r="DJ1412" s="14">
        <f>INDEX(属性投放!$BL$6:$BL$85,(CT1412-2)*20+CX1412)</f>
        <v>500</v>
      </c>
      <c r="DK1412" s="14">
        <f>SUMIFS(DJ$5:DJ1412,$CR$5:$CR1412,"="&amp;$CR1412)</f>
        <v>1700</v>
      </c>
    </row>
    <row r="1413" spans="95:115" ht="16.5" x14ac:dyDescent="0.2">
      <c r="CQ1413" s="13">
        <v>1409</v>
      </c>
      <c r="CR1413" s="13">
        <f t="shared" si="1009"/>
        <v>28</v>
      </c>
      <c r="CS1413" s="13">
        <f t="shared" si="1010"/>
        <v>5</v>
      </c>
      <c r="CT1413" s="14">
        <f t="shared" si="1011"/>
        <v>4</v>
      </c>
      <c r="CU1413" s="14">
        <f t="shared" si="1012"/>
        <v>1102031</v>
      </c>
      <c r="CV1413" s="14" t="str">
        <f>INDEX($O$6:$O$36,CR1413)&amp;"-"&amp;INDEX(属性投放!$AB$7:$AB$36,CX1413)&amp;"-魂火-"&amp;CZ1413</f>
        <v>秦琼-黑绳+1-魂火-2</v>
      </c>
      <c r="CW1413" s="25" t="s">
        <v>162</v>
      </c>
      <c r="CX1413" s="14">
        <f>INDEX(属性投放!$AL$7:$AL$58,CS1413)</f>
        <v>3</v>
      </c>
      <c r="CY1413" s="14" t="s">
        <v>701</v>
      </c>
      <c r="CZ1413" s="14">
        <f>INDEX(属性投放!$AM$7:$AM$58,CS1413)</f>
        <v>2</v>
      </c>
      <c r="DA1413" s="14">
        <f t="shared" si="1013"/>
        <v>5</v>
      </c>
      <c r="DB1413" s="14">
        <f>INDEX(属性投放!$AN$7:$AN$58,DA1413)</f>
        <v>25</v>
      </c>
      <c r="DC1413" s="14" t="s">
        <v>335</v>
      </c>
      <c r="DD1413" s="14">
        <f>INDEX(属性投放!$BJ$6:$BJ$85,(CT1413-2)*20+CX1413)</f>
        <v>50</v>
      </c>
      <c r="DE1413" s="14">
        <f>SUMIFS(DD$5:DD1413,$CR$5:$CR1413,"="&amp;$CR1413)</f>
        <v>220</v>
      </c>
      <c r="DF1413" s="14" t="s">
        <v>218</v>
      </c>
      <c r="DG1413" s="14">
        <f>INDEX(属性投放!$BK$6:$BK$85,(CT1413-2)*20+CX1413)</f>
        <v>25</v>
      </c>
      <c r="DH1413" s="14">
        <f>SUMIFS(DG$5:DG1413,$CR$5:$CR1413,"="&amp;$CR1413)</f>
        <v>111</v>
      </c>
      <c r="DI1413" s="14" t="s">
        <v>25</v>
      </c>
      <c r="DJ1413" s="14">
        <f>INDEX(属性投放!$BL$6:$BL$85,(CT1413-2)*20+CX1413)</f>
        <v>500</v>
      </c>
      <c r="DK1413" s="14">
        <f>SUMIFS(DJ$5:DJ1413,$CR$5:$CR1413,"="&amp;$CR1413)</f>
        <v>2200</v>
      </c>
    </row>
    <row r="1414" spans="95:115" ht="16.5" x14ac:dyDescent="0.2">
      <c r="CQ1414" s="13">
        <v>1410</v>
      </c>
      <c r="CR1414" s="13">
        <f t="shared" ref="CR1414:CR1460" si="1014">MATCH(CQ1414-1,$U$5:$U$36,1)</f>
        <v>28</v>
      </c>
      <c r="CS1414" s="13">
        <f t="shared" si="1010"/>
        <v>6</v>
      </c>
      <c r="CT1414" s="14">
        <f t="shared" si="1011"/>
        <v>4</v>
      </c>
      <c r="CU1414" s="14">
        <f t="shared" si="1012"/>
        <v>1102031</v>
      </c>
      <c r="CV1414" s="14" t="str">
        <f>INDEX($O$6:$O$36,CR1414)&amp;"-"&amp;INDEX(属性投放!$AB$7:$AB$36,CX1414)&amp;"-魂火-"&amp;CZ1414</f>
        <v>秦琼-众合-魂火-1</v>
      </c>
      <c r="CW1414" s="25" t="s">
        <v>162</v>
      </c>
      <c r="CX1414" s="14">
        <f>INDEX(属性投放!$AL$7:$AL$58,CS1414)</f>
        <v>4</v>
      </c>
      <c r="CY1414" s="14" t="s">
        <v>701</v>
      </c>
      <c r="CZ1414" s="14">
        <f>INDEX(属性投放!$AM$7:$AM$58,CS1414)</f>
        <v>1</v>
      </c>
      <c r="DA1414" s="14">
        <f t="shared" si="1013"/>
        <v>6</v>
      </c>
      <c r="DB1414" s="14">
        <f>INDEX(属性投放!$AN$7:$AN$58,DA1414)</f>
        <v>30</v>
      </c>
      <c r="DC1414" s="14" t="s">
        <v>335</v>
      </c>
      <c r="DD1414" s="14">
        <f>INDEX(属性投放!$BJ$6:$BJ$85,(CT1414-2)*20+CX1414)</f>
        <v>65</v>
      </c>
      <c r="DE1414" s="14">
        <f>SUMIFS(DD$5:DD1414,$CR$5:$CR1414,"="&amp;$CR1414)</f>
        <v>285</v>
      </c>
      <c r="DF1414" s="14" t="s">
        <v>218</v>
      </c>
      <c r="DG1414" s="14">
        <f>INDEX(属性投放!$BK$6:$BK$85,(CT1414-2)*20+CX1414)</f>
        <v>33</v>
      </c>
      <c r="DH1414" s="14">
        <f>SUMIFS(DG$5:DG1414,$CR$5:$CR1414,"="&amp;$CR1414)</f>
        <v>144</v>
      </c>
      <c r="DI1414" s="14" t="s">
        <v>25</v>
      </c>
      <c r="DJ1414" s="14">
        <f>INDEX(属性投放!$BL$6:$BL$85,(CT1414-2)*20+CX1414)</f>
        <v>650</v>
      </c>
      <c r="DK1414" s="14">
        <f>SUMIFS(DJ$5:DJ1414,$CR$5:$CR1414,"="&amp;$CR1414)</f>
        <v>2850</v>
      </c>
    </row>
    <row r="1415" spans="95:115" ht="16.5" x14ac:dyDescent="0.2">
      <c r="CQ1415" s="13">
        <v>1411</v>
      </c>
      <c r="CR1415" s="13">
        <f t="shared" si="1014"/>
        <v>28</v>
      </c>
      <c r="CS1415" s="13">
        <f t="shared" si="1010"/>
        <v>7</v>
      </c>
      <c r="CT1415" s="14">
        <f t="shared" si="1011"/>
        <v>4</v>
      </c>
      <c r="CU1415" s="14">
        <f t="shared" si="1012"/>
        <v>1102031</v>
      </c>
      <c r="CV1415" s="14" t="str">
        <f>INDEX($O$6:$O$36,CR1415)&amp;"-"&amp;INDEX(属性投放!$AB$7:$AB$36,CX1415)&amp;"-魂火-"&amp;CZ1415</f>
        <v>秦琼-众合-魂火-2</v>
      </c>
      <c r="CW1415" s="25" t="s">
        <v>162</v>
      </c>
      <c r="CX1415" s="14">
        <f>INDEX(属性投放!$AL$7:$AL$58,CS1415)</f>
        <v>4</v>
      </c>
      <c r="CY1415" s="14" t="s">
        <v>701</v>
      </c>
      <c r="CZ1415" s="14">
        <f>INDEX(属性投放!$AM$7:$AM$58,CS1415)</f>
        <v>2</v>
      </c>
      <c r="DA1415" s="14">
        <f t="shared" si="1013"/>
        <v>7</v>
      </c>
      <c r="DB1415" s="14">
        <f>INDEX(属性投放!$AN$7:$AN$58,DA1415)</f>
        <v>35</v>
      </c>
      <c r="DC1415" s="14" t="s">
        <v>335</v>
      </c>
      <c r="DD1415" s="14">
        <f>INDEX(属性投放!$BJ$6:$BJ$85,(CT1415-2)*20+CX1415)</f>
        <v>65</v>
      </c>
      <c r="DE1415" s="14">
        <f>SUMIFS(DD$5:DD1415,$CR$5:$CR1415,"="&amp;$CR1415)</f>
        <v>350</v>
      </c>
      <c r="DF1415" s="14" t="s">
        <v>218</v>
      </c>
      <c r="DG1415" s="14">
        <f>INDEX(属性投放!$BK$6:$BK$85,(CT1415-2)*20+CX1415)</f>
        <v>33</v>
      </c>
      <c r="DH1415" s="14">
        <f>SUMIFS(DG$5:DG1415,$CR$5:$CR1415,"="&amp;$CR1415)</f>
        <v>177</v>
      </c>
      <c r="DI1415" s="14" t="s">
        <v>25</v>
      </c>
      <c r="DJ1415" s="14">
        <f>INDEX(属性投放!$BL$6:$BL$85,(CT1415-2)*20+CX1415)</f>
        <v>650</v>
      </c>
      <c r="DK1415" s="14">
        <f>SUMIFS(DJ$5:DJ1415,$CR$5:$CR1415,"="&amp;$CR1415)</f>
        <v>3500</v>
      </c>
    </row>
    <row r="1416" spans="95:115" ht="16.5" x14ac:dyDescent="0.2">
      <c r="CQ1416" s="13">
        <v>1412</v>
      </c>
      <c r="CR1416" s="13">
        <f t="shared" si="1014"/>
        <v>28</v>
      </c>
      <c r="CS1416" s="13">
        <f t="shared" si="1010"/>
        <v>8</v>
      </c>
      <c r="CT1416" s="14">
        <f t="shared" si="1011"/>
        <v>4</v>
      </c>
      <c r="CU1416" s="14">
        <f t="shared" si="1012"/>
        <v>1102031</v>
      </c>
      <c r="CV1416" s="14" t="str">
        <f>INDEX($O$6:$O$36,CR1416)&amp;"-"&amp;INDEX(属性投放!$AB$7:$AB$36,CX1416)&amp;"-魂火-"&amp;CZ1416</f>
        <v>秦琼-众合+1-魂火-1</v>
      </c>
      <c r="CW1416" s="25" t="s">
        <v>162</v>
      </c>
      <c r="CX1416" s="14">
        <f>INDEX(属性投放!$AL$7:$AL$58,CS1416)</f>
        <v>5</v>
      </c>
      <c r="CY1416" s="14" t="s">
        <v>701</v>
      </c>
      <c r="CZ1416" s="14">
        <f>INDEX(属性投放!$AM$7:$AM$58,CS1416)</f>
        <v>1</v>
      </c>
      <c r="DA1416" s="14">
        <f t="shared" si="1013"/>
        <v>8</v>
      </c>
      <c r="DB1416" s="14">
        <f>INDEX(属性投放!$AN$7:$AN$58,DA1416)</f>
        <v>40</v>
      </c>
      <c r="DC1416" s="14" t="s">
        <v>335</v>
      </c>
      <c r="DD1416" s="14">
        <f>INDEX(属性投放!$BJ$6:$BJ$85,(CT1416-2)*20+CX1416)</f>
        <v>70</v>
      </c>
      <c r="DE1416" s="14">
        <f>SUMIFS(DD$5:DD1416,$CR$5:$CR1416,"="&amp;$CR1416)</f>
        <v>420</v>
      </c>
      <c r="DF1416" s="14" t="s">
        <v>218</v>
      </c>
      <c r="DG1416" s="14">
        <f>INDEX(属性投放!$BK$6:$BK$85,(CT1416-2)*20+CX1416)</f>
        <v>35</v>
      </c>
      <c r="DH1416" s="14">
        <f>SUMIFS(DG$5:DG1416,$CR$5:$CR1416,"="&amp;$CR1416)</f>
        <v>212</v>
      </c>
      <c r="DI1416" s="14" t="s">
        <v>25</v>
      </c>
      <c r="DJ1416" s="14">
        <f>INDEX(属性投放!$BL$6:$BL$85,(CT1416-2)*20+CX1416)</f>
        <v>700</v>
      </c>
      <c r="DK1416" s="14">
        <f>SUMIFS(DJ$5:DJ1416,$CR$5:$CR1416,"="&amp;$CR1416)</f>
        <v>4200</v>
      </c>
    </row>
    <row r="1417" spans="95:115" ht="16.5" x14ac:dyDescent="0.2">
      <c r="CQ1417" s="13">
        <v>1413</v>
      </c>
      <c r="CR1417" s="13">
        <f t="shared" si="1014"/>
        <v>28</v>
      </c>
      <c r="CS1417" s="13">
        <f t="shared" si="1010"/>
        <v>9</v>
      </c>
      <c r="CT1417" s="14">
        <f t="shared" si="1011"/>
        <v>4</v>
      </c>
      <c r="CU1417" s="14">
        <f t="shared" si="1012"/>
        <v>1102031</v>
      </c>
      <c r="CV1417" s="14" t="str">
        <f>INDEX($O$6:$O$36,CR1417)&amp;"-"&amp;INDEX(属性投放!$AB$7:$AB$36,CX1417)&amp;"-魂火-"&amp;CZ1417</f>
        <v>秦琼-众合+1-魂火-2</v>
      </c>
      <c r="CW1417" s="25" t="s">
        <v>162</v>
      </c>
      <c r="CX1417" s="14">
        <f>INDEX(属性投放!$AL$7:$AL$58,CS1417)</f>
        <v>5</v>
      </c>
      <c r="CY1417" s="14" t="s">
        <v>701</v>
      </c>
      <c r="CZ1417" s="14">
        <f>INDEX(属性投放!$AM$7:$AM$58,CS1417)</f>
        <v>2</v>
      </c>
      <c r="DA1417" s="14">
        <f t="shared" si="1013"/>
        <v>9</v>
      </c>
      <c r="DB1417" s="14">
        <f>INDEX(属性投放!$AN$7:$AN$58,DA1417)</f>
        <v>42</v>
      </c>
      <c r="DC1417" s="14" t="s">
        <v>335</v>
      </c>
      <c r="DD1417" s="14">
        <f>INDEX(属性投放!$BJ$6:$BJ$85,(CT1417-2)*20+CX1417)</f>
        <v>70</v>
      </c>
      <c r="DE1417" s="14">
        <f>SUMIFS(DD$5:DD1417,$CR$5:$CR1417,"="&amp;$CR1417)</f>
        <v>490</v>
      </c>
      <c r="DF1417" s="14" t="s">
        <v>218</v>
      </c>
      <c r="DG1417" s="14">
        <f>INDEX(属性投放!$BK$6:$BK$85,(CT1417-2)*20+CX1417)</f>
        <v>35</v>
      </c>
      <c r="DH1417" s="14">
        <f>SUMIFS(DG$5:DG1417,$CR$5:$CR1417,"="&amp;$CR1417)</f>
        <v>247</v>
      </c>
      <c r="DI1417" s="14" t="s">
        <v>25</v>
      </c>
      <c r="DJ1417" s="14">
        <f>INDEX(属性投放!$BL$6:$BL$85,(CT1417-2)*20+CX1417)</f>
        <v>700</v>
      </c>
      <c r="DK1417" s="14">
        <f>SUMIFS(DJ$5:DJ1417,$CR$5:$CR1417,"="&amp;$CR1417)</f>
        <v>4900</v>
      </c>
    </row>
    <row r="1418" spans="95:115" ht="16.5" x14ac:dyDescent="0.2">
      <c r="CQ1418" s="13">
        <v>1414</v>
      </c>
      <c r="CR1418" s="13">
        <f t="shared" si="1014"/>
        <v>28</v>
      </c>
      <c r="CS1418" s="13">
        <f t="shared" si="1010"/>
        <v>10</v>
      </c>
      <c r="CT1418" s="14">
        <f t="shared" si="1011"/>
        <v>4</v>
      </c>
      <c r="CU1418" s="14">
        <f t="shared" si="1012"/>
        <v>1102031</v>
      </c>
      <c r="CV1418" s="14" t="str">
        <f>INDEX($O$6:$O$36,CR1418)&amp;"-"&amp;INDEX(属性投放!$AB$7:$AB$36,CX1418)&amp;"-魂火-"&amp;CZ1418</f>
        <v>秦琼-众合+2-魂火-1</v>
      </c>
      <c r="CW1418" s="25" t="s">
        <v>162</v>
      </c>
      <c r="CX1418" s="14">
        <f>INDEX(属性投放!$AL$7:$AL$58,CS1418)</f>
        <v>6</v>
      </c>
      <c r="CY1418" s="14" t="s">
        <v>701</v>
      </c>
      <c r="CZ1418" s="14">
        <f>INDEX(属性投放!$AM$7:$AM$58,CS1418)</f>
        <v>1</v>
      </c>
      <c r="DA1418" s="14">
        <f t="shared" si="1013"/>
        <v>10</v>
      </c>
      <c r="DB1418" s="14">
        <f>INDEX(属性投放!$AN$7:$AN$58,DA1418)</f>
        <v>45</v>
      </c>
      <c r="DC1418" s="14" t="s">
        <v>335</v>
      </c>
      <c r="DD1418" s="14">
        <f>INDEX(属性投放!$BJ$6:$BJ$85,(CT1418-2)*20+CX1418)</f>
        <v>85</v>
      </c>
      <c r="DE1418" s="14">
        <f>SUMIFS(DD$5:DD1418,$CR$5:$CR1418,"="&amp;$CR1418)</f>
        <v>575</v>
      </c>
      <c r="DF1418" s="14" t="s">
        <v>218</v>
      </c>
      <c r="DG1418" s="14">
        <f>INDEX(属性投放!$BK$6:$BK$85,(CT1418-2)*20+CX1418)</f>
        <v>43</v>
      </c>
      <c r="DH1418" s="14">
        <f>SUMIFS(DG$5:DG1418,$CR$5:$CR1418,"="&amp;$CR1418)</f>
        <v>290</v>
      </c>
      <c r="DI1418" s="14" t="s">
        <v>25</v>
      </c>
      <c r="DJ1418" s="14">
        <f>INDEX(属性投放!$BL$6:$BL$85,(CT1418-2)*20+CX1418)</f>
        <v>850</v>
      </c>
      <c r="DK1418" s="14">
        <f>SUMIFS(DJ$5:DJ1418,$CR$5:$CR1418,"="&amp;$CR1418)</f>
        <v>5750</v>
      </c>
    </row>
    <row r="1419" spans="95:115" ht="16.5" x14ac:dyDescent="0.2">
      <c r="CQ1419" s="13">
        <v>1415</v>
      </c>
      <c r="CR1419" s="13">
        <f t="shared" si="1014"/>
        <v>28</v>
      </c>
      <c r="CS1419" s="13">
        <f t="shared" ref="CS1419:CS1460" si="1015">CQ1419-(CR1419-1)*52</f>
        <v>11</v>
      </c>
      <c r="CT1419" s="14">
        <f t="shared" ref="CT1419:CT1460" si="1016">INDEX($Q$6:$Q$36,CR1419)</f>
        <v>4</v>
      </c>
      <c r="CU1419" s="14">
        <f t="shared" ref="CU1419:CU1460" si="1017">INDEX($N$6:$N$36,CR1419)</f>
        <v>1102031</v>
      </c>
      <c r="CV1419" s="14" t="str">
        <f>INDEX($O$6:$O$36,CR1419)&amp;"-"&amp;INDEX(属性投放!$AB$7:$AB$36,CX1419)&amp;"-魂火-"&amp;CZ1419</f>
        <v>秦琼-众合+2-魂火-2</v>
      </c>
      <c r="CW1419" s="25" t="s">
        <v>162</v>
      </c>
      <c r="CX1419" s="14">
        <f>INDEX(属性投放!$AL$7:$AL$58,CS1419)</f>
        <v>6</v>
      </c>
      <c r="CY1419" s="14" t="s">
        <v>701</v>
      </c>
      <c r="CZ1419" s="14">
        <f>INDEX(属性投放!$AM$7:$AM$58,CS1419)</f>
        <v>2</v>
      </c>
      <c r="DA1419" s="14">
        <f t="shared" ref="DA1419:DA1460" si="1018">CS1419</f>
        <v>11</v>
      </c>
      <c r="DB1419" s="14">
        <f>INDEX(属性投放!$AN$7:$AN$58,DA1419)</f>
        <v>47</v>
      </c>
      <c r="DC1419" s="14" t="s">
        <v>335</v>
      </c>
      <c r="DD1419" s="14">
        <f>INDEX(属性投放!$BJ$6:$BJ$85,(CT1419-2)*20+CX1419)</f>
        <v>85</v>
      </c>
      <c r="DE1419" s="14">
        <f>SUMIFS(DD$5:DD1419,$CR$5:$CR1419,"="&amp;$CR1419)</f>
        <v>660</v>
      </c>
      <c r="DF1419" s="14" t="s">
        <v>218</v>
      </c>
      <c r="DG1419" s="14">
        <f>INDEX(属性投放!$BK$6:$BK$85,(CT1419-2)*20+CX1419)</f>
        <v>43</v>
      </c>
      <c r="DH1419" s="14">
        <f>SUMIFS(DG$5:DG1419,$CR$5:$CR1419,"="&amp;$CR1419)</f>
        <v>333</v>
      </c>
      <c r="DI1419" s="14" t="s">
        <v>25</v>
      </c>
      <c r="DJ1419" s="14">
        <f>INDEX(属性投放!$BL$6:$BL$85,(CT1419-2)*20+CX1419)</f>
        <v>850</v>
      </c>
      <c r="DK1419" s="14">
        <f>SUMIFS(DJ$5:DJ1419,$CR$5:$CR1419,"="&amp;$CR1419)</f>
        <v>6600</v>
      </c>
    </row>
    <row r="1420" spans="95:115" ht="16.5" x14ac:dyDescent="0.2">
      <c r="CQ1420" s="13">
        <v>1416</v>
      </c>
      <c r="CR1420" s="13">
        <f t="shared" si="1014"/>
        <v>28</v>
      </c>
      <c r="CS1420" s="13">
        <f t="shared" si="1015"/>
        <v>12</v>
      </c>
      <c r="CT1420" s="14">
        <f t="shared" si="1016"/>
        <v>4</v>
      </c>
      <c r="CU1420" s="14">
        <f t="shared" si="1017"/>
        <v>1102031</v>
      </c>
      <c r="CV1420" s="14" t="str">
        <f>INDEX($O$6:$O$36,CR1420)&amp;"-"&amp;INDEX(属性投放!$AB$7:$AB$36,CX1420)&amp;"-魂火-"&amp;CZ1420</f>
        <v>秦琼-叫唤-魂火-1</v>
      </c>
      <c r="CW1420" s="25" t="s">
        <v>162</v>
      </c>
      <c r="CX1420" s="14">
        <f>INDEX(属性投放!$AL$7:$AL$58,CS1420)</f>
        <v>7</v>
      </c>
      <c r="CY1420" s="14" t="s">
        <v>701</v>
      </c>
      <c r="CZ1420" s="14">
        <f>INDEX(属性投放!$AM$7:$AM$58,CS1420)</f>
        <v>1</v>
      </c>
      <c r="DA1420" s="14">
        <f t="shared" si="1018"/>
        <v>12</v>
      </c>
      <c r="DB1420" s="14">
        <f>INDEX(属性投放!$AN$7:$AN$58,DA1420)</f>
        <v>50</v>
      </c>
      <c r="DC1420" s="14" t="s">
        <v>335</v>
      </c>
      <c r="DD1420" s="14">
        <f>INDEX(属性投放!$BJ$6:$BJ$85,(CT1420-2)*20+CX1420)</f>
        <v>110</v>
      </c>
      <c r="DE1420" s="14">
        <f>SUMIFS(DD$5:DD1420,$CR$5:$CR1420,"="&amp;$CR1420)</f>
        <v>770</v>
      </c>
      <c r="DF1420" s="14" t="s">
        <v>218</v>
      </c>
      <c r="DG1420" s="14">
        <f>INDEX(属性投放!$BK$6:$BK$85,(CT1420-2)*20+CX1420)</f>
        <v>55</v>
      </c>
      <c r="DH1420" s="14">
        <f>SUMIFS(DG$5:DG1420,$CR$5:$CR1420,"="&amp;$CR1420)</f>
        <v>388</v>
      </c>
      <c r="DI1420" s="14" t="s">
        <v>25</v>
      </c>
      <c r="DJ1420" s="14">
        <f>INDEX(属性投放!$BL$6:$BL$85,(CT1420-2)*20+CX1420)</f>
        <v>1100</v>
      </c>
      <c r="DK1420" s="14">
        <f>SUMIFS(DJ$5:DJ1420,$CR$5:$CR1420,"="&amp;$CR1420)</f>
        <v>7700</v>
      </c>
    </row>
    <row r="1421" spans="95:115" ht="16.5" x14ac:dyDescent="0.2">
      <c r="CQ1421" s="13">
        <v>1417</v>
      </c>
      <c r="CR1421" s="13">
        <f t="shared" si="1014"/>
        <v>28</v>
      </c>
      <c r="CS1421" s="13">
        <f t="shared" si="1015"/>
        <v>13</v>
      </c>
      <c r="CT1421" s="14">
        <f t="shared" si="1016"/>
        <v>4</v>
      </c>
      <c r="CU1421" s="14">
        <f t="shared" si="1017"/>
        <v>1102031</v>
      </c>
      <c r="CV1421" s="14" t="str">
        <f>INDEX($O$6:$O$36,CR1421)&amp;"-"&amp;INDEX(属性投放!$AB$7:$AB$36,CX1421)&amp;"-魂火-"&amp;CZ1421</f>
        <v>秦琼-叫唤-魂火-2</v>
      </c>
      <c r="CW1421" s="25" t="s">
        <v>162</v>
      </c>
      <c r="CX1421" s="14">
        <f>INDEX(属性投放!$AL$7:$AL$58,CS1421)</f>
        <v>7</v>
      </c>
      <c r="CY1421" s="14" t="s">
        <v>701</v>
      </c>
      <c r="CZ1421" s="14">
        <f>INDEX(属性投放!$AM$7:$AM$58,CS1421)</f>
        <v>2</v>
      </c>
      <c r="DA1421" s="14">
        <f t="shared" si="1018"/>
        <v>13</v>
      </c>
      <c r="DB1421" s="14">
        <f>INDEX(属性投放!$AN$7:$AN$58,DA1421)</f>
        <v>52</v>
      </c>
      <c r="DC1421" s="14" t="s">
        <v>335</v>
      </c>
      <c r="DD1421" s="14">
        <f>INDEX(属性投放!$BJ$6:$BJ$85,(CT1421-2)*20+CX1421)</f>
        <v>110</v>
      </c>
      <c r="DE1421" s="14">
        <f>SUMIFS(DD$5:DD1421,$CR$5:$CR1421,"="&amp;$CR1421)</f>
        <v>880</v>
      </c>
      <c r="DF1421" s="14" t="s">
        <v>218</v>
      </c>
      <c r="DG1421" s="14">
        <f>INDEX(属性投放!$BK$6:$BK$85,(CT1421-2)*20+CX1421)</f>
        <v>55</v>
      </c>
      <c r="DH1421" s="14">
        <f>SUMIFS(DG$5:DG1421,$CR$5:$CR1421,"="&amp;$CR1421)</f>
        <v>443</v>
      </c>
      <c r="DI1421" s="14" t="s">
        <v>25</v>
      </c>
      <c r="DJ1421" s="14">
        <f>INDEX(属性投放!$BL$6:$BL$85,(CT1421-2)*20+CX1421)</f>
        <v>1100</v>
      </c>
      <c r="DK1421" s="14">
        <f>SUMIFS(DJ$5:DJ1421,$CR$5:$CR1421,"="&amp;$CR1421)</f>
        <v>8800</v>
      </c>
    </row>
    <row r="1422" spans="95:115" ht="16.5" x14ac:dyDescent="0.2">
      <c r="CQ1422" s="13">
        <v>1418</v>
      </c>
      <c r="CR1422" s="13">
        <f t="shared" si="1014"/>
        <v>28</v>
      </c>
      <c r="CS1422" s="13">
        <f t="shared" si="1015"/>
        <v>14</v>
      </c>
      <c r="CT1422" s="14">
        <f t="shared" si="1016"/>
        <v>4</v>
      </c>
      <c r="CU1422" s="14">
        <f t="shared" si="1017"/>
        <v>1102031</v>
      </c>
      <c r="CV1422" s="14" t="str">
        <f>INDEX($O$6:$O$36,CR1422)&amp;"-"&amp;INDEX(属性投放!$AB$7:$AB$36,CX1422)&amp;"-魂火-"&amp;CZ1422</f>
        <v>秦琼-叫唤+1-魂火-1</v>
      </c>
      <c r="CW1422" s="25" t="s">
        <v>162</v>
      </c>
      <c r="CX1422" s="14">
        <f>INDEX(属性投放!$AL$7:$AL$58,CS1422)</f>
        <v>8</v>
      </c>
      <c r="CY1422" s="14" t="s">
        <v>701</v>
      </c>
      <c r="CZ1422" s="14">
        <f>INDEX(属性投放!$AM$7:$AM$58,CS1422)</f>
        <v>1</v>
      </c>
      <c r="DA1422" s="14">
        <f t="shared" si="1018"/>
        <v>14</v>
      </c>
      <c r="DB1422" s="14">
        <f>INDEX(属性投放!$AN$7:$AN$58,DA1422)</f>
        <v>55</v>
      </c>
      <c r="DC1422" s="14" t="s">
        <v>335</v>
      </c>
      <c r="DD1422" s="14">
        <f>INDEX(属性投放!$BJ$6:$BJ$85,(CT1422-2)*20+CX1422)</f>
        <v>140</v>
      </c>
      <c r="DE1422" s="14">
        <f>SUMIFS(DD$5:DD1422,$CR$5:$CR1422,"="&amp;$CR1422)</f>
        <v>1020</v>
      </c>
      <c r="DF1422" s="14" t="s">
        <v>218</v>
      </c>
      <c r="DG1422" s="14">
        <f>INDEX(属性投放!$BK$6:$BK$85,(CT1422-2)*20+CX1422)</f>
        <v>70</v>
      </c>
      <c r="DH1422" s="14">
        <f>SUMIFS(DG$5:DG1422,$CR$5:$CR1422,"="&amp;$CR1422)</f>
        <v>513</v>
      </c>
      <c r="DI1422" s="14" t="s">
        <v>25</v>
      </c>
      <c r="DJ1422" s="14">
        <f>INDEX(属性投放!$BL$6:$BL$85,(CT1422-2)*20+CX1422)</f>
        <v>1400</v>
      </c>
      <c r="DK1422" s="14">
        <f>SUMIFS(DJ$5:DJ1422,$CR$5:$CR1422,"="&amp;$CR1422)</f>
        <v>10200</v>
      </c>
    </row>
    <row r="1423" spans="95:115" ht="16.5" x14ac:dyDescent="0.2">
      <c r="CQ1423" s="13">
        <v>1419</v>
      </c>
      <c r="CR1423" s="13">
        <f t="shared" si="1014"/>
        <v>28</v>
      </c>
      <c r="CS1423" s="13">
        <f t="shared" si="1015"/>
        <v>15</v>
      </c>
      <c r="CT1423" s="14">
        <f t="shared" si="1016"/>
        <v>4</v>
      </c>
      <c r="CU1423" s="14">
        <f t="shared" si="1017"/>
        <v>1102031</v>
      </c>
      <c r="CV1423" s="14" t="str">
        <f>INDEX($O$6:$O$36,CR1423)&amp;"-"&amp;INDEX(属性投放!$AB$7:$AB$36,CX1423)&amp;"-魂火-"&amp;CZ1423</f>
        <v>秦琼-叫唤+1-魂火-2</v>
      </c>
      <c r="CW1423" s="25" t="s">
        <v>162</v>
      </c>
      <c r="CX1423" s="14">
        <f>INDEX(属性投放!$AL$7:$AL$58,CS1423)</f>
        <v>8</v>
      </c>
      <c r="CY1423" s="14" t="s">
        <v>701</v>
      </c>
      <c r="CZ1423" s="14">
        <f>INDEX(属性投放!$AM$7:$AM$58,CS1423)</f>
        <v>2</v>
      </c>
      <c r="DA1423" s="14">
        <f t="shared" si="1018"/>
        <v>15</v>
      </c>
      <c r="DB1423" s="14">
        <f>INDEX(属性投放!$AN$7:$AN$58,DA1423)</f>
        <v>57</v>
      </c>
      <c r="DC1423" s="14" t="s">
        <v>335</v>
      </c>
      <c r="DD1423" s="14">
        <f>INDEX(属性投放!$BJ$6:$BJ$85,(CT1423-2)*20+CX1423)</f>
        <v>140</v>
      </c>
      <c r="DE1423" s="14">
        <f>SUMIFS(DD$5:DD1423,$CR$5:$CR1423,"="&amp;$CR1423)</f>
        <v>1160</v>
      </c>
      <c r="DF1423" s="14" t="s">
        <v>218</v>
      </c>
      <c r="DG1423" s="14">
        <f>INDEX(属性投放!$BK$6:$BK$85,(CT1423-2)*20+CX1423)</f>
        <v>70</v>
      </c>
      <c r="DH1423" s="14">
        <f>SUMIFS(DG$5:DG1423,$CR$5:$CR1423,"="&amp;$CR1423)</f>
        <v>583</v>
      </c>
      <c r="DI1423" s="14" t="s">
        <v>25</v>
      </c>
      <c r="DJ1423" s="14">
        <f>INDEX(属性投放!$BL$6:$BL$85,(CT1423-2)*20+CX1423)</f>
        <v>1400</v>
      </c>
      <c r="DK1423" s="14">
        <f>SUMIFS(DJ$5:DJ1423,$CR$5:$CR1423,"="&amp;$CR1423)</f>
        <v>11600</v>
      </c>
    </row>
    <row r="1424" spans="95:115" ht="16.5" x14ac:dyDescent="0.2">
      <c r="CQ1424" s="13">
        <v>1420</v>
      </c>
      <c r="CR1424" s="13">
        <f t="shared" si="1014"/>
        <v>28</v>
      </c>
      <c r="CS1424" s="13">
        <f t="shared" si="1015"/>
        <v>16</v>
      </c>
      <c r="CT1424" s="14">
        <f t="shared" si="1016"/>
        <v>4</v>
      </c>
      <c r="CU1424" s="14">
        <f t="shared" si="1017"/>
        <v>1102031</v>
      </c>
      <c r="CV1424" s="14" t="str">
        <f>INDEX($O$6:$O$36,CR1424)&amp;"-"&amp;INDEX(属性投放!$AB$7:$AB$36,CX1424)&amp;"-魂火-"&amp;CZ1424</f>
        <v>秦琼-叫唤+2-魂火-1</v>
      </c>
      <c r="CW1424" s="25" t="s">
        <v>162</v>
      </c>
      <c r="CX1424" s="14">
        <f>INDEX(属性投放!$AL$7:$AL$58,CS1424)</f>
        <v>9</v>
      </c>
      <c r="CY1424" s="14" t="s">
        <v>701</v>
      </c>
      <c r="CZ1424" s="14">
        <f>INDEX(属性投放!$AM$7:$AM$58,CS1424)</f>
        <v>1</v>
      </c>
      <c r="DA1424" s="14">
        <f t="shared" si="1018"/>
        <v>16</v>
      </c>
      <c r="DB1424" s="14">
        <f>INDEX(属性投放!$AN$7:$AN$58,DA1424)</f>
        <v>60</v>
      </c>
      <c r="DC1424" s="14" t="s">
        <v>335</v>
      </c>
      <c r="DD1424" s="14">
        <f>INDEX(属性投放!$BJ$6:$BJ$85,(CT1424-2)*20+CX1424)</f>
        <v>160</v>
      </c>
      <c r="DE1424" s="14">
        <f>SUMIFS(DD$5:DD1424,$CR$5:$CR1424,"="&amp;$CR1424)</f>
        <v>1320</v>
      </c>
      <c r="DF1424" s="14" t="s">
        <v>218</v>
      </c>
      <c r="DG1424" s="14">
        <f>INDEX(属性投放!$BK$6:$BK$85,(CT1424-2)*20+CX1424)</f>
        <v>80</v>
      </c>
      <c r="DH1424" s="14">
        <f>SUMIFS(DG$5:DG1424,$CR$5:$CR1424,"="&amp;$CR1424)</f>
        <v>663</v>
      </c>
      <c r="DI1424" s="14" t="s">
        <v>25</v>
      </c>
      <c r="DJ1424" s="14">
        <f>INDEX(属性投放!$BL$6:$BL$85,(CT1424-2)*20+CX1424)</f>
        <v>1600</v>
      </c>
      <c r="DK1424" s="14">
        <f>SUMIFS(DJ$5:DJ1424,$CR$5:$CR1424,"="&amp;$CR1424)</f>
        <v>13200</v>
      </c>
    </row>
    <row r="1425" spans="95:115" ht="16.5" x14ac:dyDescent="0.2">
      <c r="CQ1425" s="13">
        <v>1421</v>
      </c>
      <c r="CR1425" s="13">
        <f t="shared" si="1014"/>
        <v>28</v>
      </c>
      <c r="CS1425" s="13">
        <f t="shared" si="1015"/>
        <v>17</v>
      </c>
      <c r="CT1425" s="14">
        <f t="shared" si="1016"/>
        <v>4</v>
      </c>
      <c r="CU1425" s="14">
        <f t="shared" si="1017"/>
        <v>1102031</v>
      </c>
      <c r="CV1425" s="14" t="str">
        <f>INDEX($O$6:$O$36,CR1425)&amp;"-"&amp;INDEX(属性投放!$AB$7:$AB$36,CX1425)&amp;"-魂火-"&amp;CZ1425</f>
        <v>秦琼-叫唤+2-魂火-2</v>
      </c>
      <c r="CW1425" s="25" t="s">
        <v>162</v>
      </c>
      <c r="CX1425" s="14">
        <f>INDEX(属性投放!$AL$7:$AL$58,CS1425)</f>
        <v>9</v>
      </c>
      <c r="CY1425" s="14" t="s">
        <v>701</v>
      </c>
      <c r="CZ1425" s="14">
        <f>INDEX(属性投放!$AM$7:$AM$58,CS1425)</f>
        <v>2</v>
      </c>
      <c r="DA1425" s="14">
        <f t="shared" si="1018"/>
        <v>17</v>
      </c>
      <c r="DB1425" s="14">
        <f>INDEX(属性投放!$AN$7:$AN$58,DA1425)</f>
        <v>62</v>
      </c>
      <c r="DC1425" s="14" t="s">
        <v>335</v>
      </c>
      <c r="DD1425" s="14">
        <f>INDEX(属性投放!$BJ$6:$BJ$85,(CT1425-2)*20+CX1425)</f>
        <v>160</v>
      </c>
      <c r="DE1425" s="14">
        <f>SUMIFS(DD$5:DD1425,$CR$5:$CR1425,"="&amp;$CR1425)</f>
        <v>1480</v>
      </c>
      <c r="DF1425" s="14" t="s">
        <v>218</v>
      </c>
      <c r="DG1425" s="14">
        <f>INDEX(属性投放!$BK$6:$BK$85,(CT1425-2)*20+CX1425)</f>
        <v>80</v>
      </c>
      <c r="DH1425" s="14">
        <f>SUMIFS(DG$5:DG1425,$CR$5:$CR1425,"="&amp;$CR1425)</f>
        <v>743</v>
      </c>
      <c r="DI1425" s="14" t="s">
        <v>25</v>
      </c>
      <c r="DJ1425" s="14">
        <f>INDEX(属性投放!$BL$6:$BL$85,(CT1425-2)*20+CX1425)</f>
        <v>1600</v>
      </c>
      <c r="DK1425" s="14">
        <f>SUMIFS(DJ$5:DJ1425,$CR$5:$CR1425,"="&amp;$CR1425)</f>
        <v>14800</v>
      </c>
    </row>
    <row r="1426" spans="95:115" ht="16.5" x14ac:dyDescent="0.2">
      <c r="CQ1426" s="13">
        <v>1422</v>
      </c>
      <c r="CR1426" s="13">
        <f t="shared" si="1014"/>
        <v>28</v>
      </c>
      <c r="CS1426" s="13">
        <f t="shared" si="1015"/>
        <v>18</v>
      </c>
      <c r="CT1426" s="14">
        <f t="shared" si="1016"/>
        <v>4</v>
      </c>
      <c r="CU1426" s="14">
        <f t="shared" si="1017"/>
        <v>1102031</v>
      </c>
      <c r="CV1426" s="14" t="str">
        <f>INDEX($O$6:$O$36,CR1426)&amp;"-"&amp;INDEX(属性投放!$AB$7:$AB$36,CX1426)&amp;"-魂火-"&amp;CZ1426</f>
        <v>秦琼-叫唤+2-魂火-3</v>
      </c>
      <c r="CW1426" s="25" t="s">
        <v>162</v>
      </c>
      <c r="CX1426" s="14">
        <f>INDEX(属性投放!$AL$7:$AL$58,CS1426)</f>
        <v>9</v>
      </c>
      <c r="CY1426" s="14" t="s">
        <v>701</v>
      </c>
      <c r="CZ1426" s="14">
        <f>INDEX(属性投放!$AM$7:$AM$58,CS1426)</f>
        <v>3</v>
      </c>
      <c r="DA1426" s="14">
        <f t="shared" si="1018"/>
        <v>18</v>
      </c>
      <c r="DB1426" s="14">
        <f>INDEX(属性投放!$AN$7:$AN$58,DA1426)</f>
        <v>65</v>
      </c>
      <c r="DC1426" s="14" t="s">
        <v>335</v>
      </c>
      <c r="DD1426" s="14">
        <f>INDEX(属性投放!$BJ$6:$BJ$85,(CT1426-2)*20+CX1426)</f>
        <v>160</v>
      </c>
      <c r="DE1426" s="14">
        <f>SUMIFS(DD$5:DD1426,$CR$5:$CR1426,"="&amp;$CR1426)</f>
        <v>1640</v>
      </c>
      <c r="DF1426" s="14" t="s">
        <v>218</v>
      </c>
      <c r="DG1426" s="14">
        <f>INDEX(属性投放!$BK$6:$BK$85,(CT1426-2)*20+CX1426)</f>
        <v>80</v>
      </c>
      <c r="DH1426" s="14">
        <f>SUMIFS(DG$5:DG1426,$CR$5:$CR1426,"="&amp;$CR1426)</f>
        <v>823</v>
      </c>
      <c r="DI1426" s="14" t="s">
        <v>25</v>
      </c>
      <c r="DJ1426" s="14">
        <f>INDEX(属性投放!$BL$6:$BL$85,(CT1426-2)*20+CX1426)</f>
        <v>1600</v>
      </c>
      <c r="DK1426" s="14">
        <f>SUMIFS(DJ$5:DJ1426,$CR$5:$CR1426,"="&amp;$CR1426)</f>
        <v>16400</v>
      </c>
    </row>
    <row r="1427" spans="95:115" ht="16.5" x14ac:dyDescent="0.2">
      <c r="CQ1427" s="13">
        <v>1423</v>
      </c>
      <c r="CR1427" s="13">
        <f t="shared" si="1014"/>
        <v>28</v>
      </c>
      <c r="CS1427" s="13">
        <f t="shared" si="1015"/>
        <v>19</v>
      </c>
      <c r="CT1427" s="14">
        <f t="shared" si="1016"/>
        <v>4</v>
      </c>
      <c r="CU1427" s="14">
        <f t="shared" si="1017"/>
        <v>1102031</v>
      </c>
      <c r="CV1427" s="14" t="str">
        <f>INDEX($O$6:$O$36,CR1427)&amp;"-"&amp;INDEX(属性投放!$AB$7:$AB$36,CX1427)&amp;"-魂火-"&amp;CZ1427</f>
        <v>秦琼-大叫唤-魂火-1</v>
      </c>
      <c r="CW1427" s="25" t="s">
        <v>162</v>
      </c>
      <c r="CX1427" s="14">
        <f>INDEX(属性投放!$AL$7:$AL$58,CS1427)</f>
        <v>10</v>
      </c>
      <c r="CY1427" s="14" t="s">
        <v>701</v>
      </c>
      <c r="CZ1427" s="14">
        <f>INDEX(属性投放!$AM$7:$AM$58,CS1427)</f>
        <v>1</v>
      </c>
      <c r="DA1427" s="14">
        <f t="shared" si="1018"/>
        <v>19</v>
      </c>
      <c r="DB1427" s="14">
        <f>INDEX(属性投放!$AN$7:$AN$58,DA1427)</f>
        <v>67</v>
      </c>
      <c r="DC1427" s="14" t="s">
        <v>335</v>
      </c>
      <c r="DD1427" s="14">
        <f>INDEX(属性投放!$BJ$6:$BJ$85,(CT1427-2)*20+CX1427)</f>
        <v>190</v>
      </c>
      <c r="DE1427" s="14">
        <f>SUMIFS(DD$5:DD1427,$CR$5:$CR1427,"="&amp;$CR1427)</f>
        <v>1830</v>
      </c>
      <c r="DF1427" s="14" t="s">
        <v>218</v>
      </c>
      <c r="DG1427" s="14">
        <f>INDEX(属性投放!$BK$6:$BK$85,(CT1427-2)*20+CX1427)</f>
        <v>95</v>
      </c>
      <c r="DH1427" s="14">
        <f>SUMIFS(DG$5:DG1427,$CR$5:$CR1427,"="&amp;$CR1427)</f>
        <v>918</v>
      </c>
      <c r="DI1427" s="14" t="s">
        <v>25</v>
      </c>
      <c r="DJ1427" s="14">
        <f>INDEX(属性投放!$BL$6:$BL$85,(CT1427-2)*20+CX1427)</f>
        <v>1900</v>
      </c>
      <c r="DK1427" s="14">
        <f>SUMIFS(DJ$5:DJ1427,$CR$5:$CR1427,"="&amp;$CR1427)</f>
        <v>18300</v>
      </c>
    </row>
    <row r="1428" spans="95:115" ht="16.5" x14ac:dyDescent="0.2">
      <c r="CQ1428" s="13">
        <v>1424</v>
      </c>
      <c r="CR1428" s="13">
        <f t="shared" si="1014"/>
        <v>28</v>
      </c>
      <c r="CS1428" s="13">
        <f t="shared" si="1015"/>
        <v>20</v>
      </c>
      <c r="CT1428" s="14">
        <f t="shared" si="1016"/>
        <v>4</v>
      </c>
      <c r="CU1428" s="14">
        <f t="shared" si="1017"/>
        <v>1102031</v>
      </c>
      <c r="CV1428" s="14" t="str">
        <f>INDEX($O$6:$O$36,CR1428)&amp;"-"&amp;INDEX(属性投放!$AB$7:$AB$36,CX1428)&amp;"-魂火-"&amp;CZ1428</f>
        <v>秦琼-大叫唤-魂火-2</v>
      </c>
      <c r="CW1428" s="25" t="s">
        <v>162</v>
      </c>
      <c r="CX1428" s="14">
        <f>INDEX(属性投放!$AL$7:$AL$58,CS1428)</f>
        <v>10</v>
      </c>
      <c r="CY1428" s="14" t="s">
        <v>701</v>
      </c>
      <c r="CZ1428" s="14">
        <f>INDEX(属性投放!$AM$7:$AM$58,CS1428)</f>
        <v>2</v>
      </c>
      <c r="DA1428" s="14">
        <f t="shared" si="1018"/>
        <v>20</v>
      </c>
      <c r="DB1428" s="14">
        <f>INDEX(属性投放!$AN$7:$AN$58,DA1428)</f>
        <v>70</v>
      </c>
      <c r="DC1428" s="14" t="s">
        <v>335</v>
      </c>
      <c r="DD1428" s="14">
        <f>INDEX(属性投放!$BJ$6:$BJ$85,(CT1428-2)*20+CX1428)</f>
        <v>190</v>
      </c>
      <c r="DE1428" s="14">
        <f>SUMIFS(DD$5:DD1428,$CR$5:$CR1428,"="&amp;$CR1428)</f>
        <v>2020</v>
      </c>
      <c r="DF1428" s="14" t="s">
        <v>218</v>
      </c>
      <c r="DG1428" s="14">
        <f>INDEX(属性投放!$BK$6:$BK$85,(CT1428-2)*20+CX1428)</f>
        <v>95</v>
      </c>
      <c r="DH1428" s="14">
        <f>SUMIFS(DG$5:DG1428,$CR$5:$CR1428,"="&amp;$CR1428)</f>
        <v>1013</v>
      </c>
      <c r="DI1428" s="14" t="s">
        <v>25</v>
      </c>
      <c r="DJ1428" s="14">
        <f>INDEX(属性投放!$BL$6:$BL$85,(CT1428-2)*20+CX1428)</f>
        <v>1900</v>
      </c>
      <c r="DK1428" s="14">
        <f>SUMIFS(DJ$5:DJ1428,$CR$5:$CR1428,"="&amp;$CR1428)</f>
        <v>20200</v>
      </c>
    </row>
    <row r="1429" spans="95:115" ht="16.5" x14ac:dyDescent="0.2">
      <c r="CQ1429" s="13">
        <v>1425</v>
      </c>
      <c r="CR1429" s="13">
        <f t="shared" si="1014"/>
        <v>28</v>
      </c>
      <c r="CS1429" s="13">
        <f t="shared" si="1015"/>
        <v>21</v>
      </c>
      <c r="CT1429" s="14">
        <f t="shared" si="1016"/>
        <v>4</v>
      </c>
      <c r="CU1429" s="14">
        <f t="shared" si="1017"/>
        <v>1102031</v>
      </c>
      <c r="CV1429" s="14" t="str">
        <f>INDEX($O$6:$O$36,CR1429)&amp;"-"&amp;INDEX(属性投放!$AB$7:$AB$36,CX1429)&amp;"-魂火-"&amp;CZ1429</f>
        <v>秦琼-大叫唤-魂火-3</v>
      </c>
      <c r="CW1429" s="25" t="s">
        <v>162</v>
      </c>
      <c r="CX1429" s="14">
        <f>INDEX(属性投放!$AL$7:$AL$58,CS1429)</f>
        <v>10</v>
      </c>
      <c r="CY1429" s="14" t="s">
        <v>701</v>
      </c>
      <c r="CZ1429" s="14">
        <f>INDEX(属性投放!$AM$7:$AM$58,CS1429)</f>
        <v>3</v>
      </c>
      <c r="DA1429" s="14">
        <f t="shared" si="1018"/>
        <v>21</v>
      </c>
      <c r="DB1429" s="14">
        <f>INDEX(属性投放!$AN$7:$AN$58,DA1429)</f>
        <v>72</v>
      </c>
      <c r="DC1429" s="14" t="s">
        <v>335</v>
      </c>
      <c r="DD1429" s="14">
        <f>INDEX(属性投放!$BJ$6:$BJ$85,(CT1429-2)*20+CX1429)</f>
        <v>190</v>
      </c>
      <c r="DE1429" s="14">
        <f>SUMIFS(DD$5:DD1429,$CR$5:$CR1429,"="&amp;$CR1429)</f>
        <v>2210</v>
      </c>
      <c r="DF1429" s="14" t="s">
        <v>218</v>
      </c>
      <c r="DG1429" s="14">
        <f>INDEX(属性投放!$BK$6:$BK$85,(CT1429-2)*20+CX1429)</f>
        <v>95</v>
      </c>
      <c r="DH1429" s="14">
        <f>SUMIFS(DG$5:DG1429,$CR$5:$CR1429,"="&amp;$CR1429)</f>
        <v>1108</v>
      </c>
      <c r="DI1429" s="14" t="s">
        <v>25</v>
      </c>
      <c r="DJ1429" s="14">
        <f>INDEX(属性投放!$BL$6:$BL$85,(CT1429-2)*20+CX1429)</f>
        <v>1900</v>
      </c>
      <c r="DK1429" s="14">
        <f>SUMIFS(DJ$5:DJ1429,$CR$5:$CR1429,"="&amp;$CR1429)</f>
        <v>22100</v>
      </c>
    </row>
    <row r="1430" spans="95:115" ht="16.5" x14ac:dyDescent="0.2">
      <c r="CQ1430" s="13">
        <v>1426</v>
      </c>
      <c r="CR1430" s="13">
        <f t="shared" si="1014"/>
        <v>28</v>
      </c>
      <c r="CS1430" s="13">
        <f t="shared" si="1015"/>
        <v>22</v>
      </c>
      <c r="CT1430" s="14">
        <f t="shared" si="1016"/>
        <v>4</v>
      </c>
      <c r="CU1430" s="14">
        <f t="shared" si="1017"/>
        <v>1102031</v>
      </c>
      <c r="CV1430" s="14" t="str">
        <f>INDEX($O$6:$O$36,CR1430)&amp;"-"&amp;INDEX(属性投放!$AB$7:$AB$36,CX1430)&amp;"-魂火-"&amp;CZ1430</f>
        <v>秦琼-大叫唤+1-魂火-1</v>
      </c>
      <c r="CW1430" s="25" t="s">
        <v>162</v>
      </c>
      <c r="CX1430" s="14">
        <f>INDEX(属性投放!$AL$7:$AL$58,CS1430)</f>
        <v>11</v>
      </c>
      <c r="CY1430" s="14" t="s">
        <v>701</v>
      </c>
      <c r="CZ1430" s="14">
        <f>INDEX(属性投放!$AM$7:$AM$58,CS1430)</f>
        <v>1</v>
      </c>
      <c r="DA1430" s="14">
        <f t="shared" si="1018"/>
        <v>22</v>
      </c>
      <c r="DB1430" s="14">
        <f>INDEX(属性投放!$AN$7:$AN$58,DA1430)</f>
        <v>75</v>
      </c>
      <c r="DC1430" s="14" t="s">
        <v>335</v>
      </c>
      <c r="DD1430" s="14">
        <f>INDEX(属性投放!$BJ$6:$BJ$85,(CT1430-2)*20+CX1430)</f>
        <v>250</v>
      </c>
      <c r="DE1430" s="14">
        <f>SUMIFS(DD$5:DD1430,$CR$5:$CR1430,"="&amp;$CR1430)</f>
        <v>2460</v>
      </c>
      <c r="DF1430" s="14" t="s">
        <v>218</v>
      </c>
      <c r="DG1430" s="14">
        <f>INDEX(属性投放!$BK$6:$BK$85,(CT1430-2)*20+CX1430)</f>
        <v>125</v>
      </c>
      <c r="DH1430" s="14">
        <f>SUMIFS(DG$5:DG1430,$CR$5:$CR1430,"="&amp;$CR1430)</f>
        <v>1233</v>
      </c>
      <c r="DI1430" s="14" t="s">
        <v>25</v>
      </c>
      <c r="DJ1430" s="14">
        <f>INDEX(属性投放!$BL$6:$BL$85,(CT1430-2)*20+CX1430)</f>
        <v>2500</v>
      </c>
      <c r="DK1430" s="14">
        <f>SUMIFS(DJ$5:DJ1430,$CR$5:$CR1430,"="&amp;$CR1430)</f>
        <v>24600</v>
      </c>
    </row>
    <row r="1431" spans="95:115" ht="16.5" x14ac:dyDescent="0.2">
      <c r="CQ1431" s="13">
        <v>1427</v>
      </c>
      <c r="CR1431" s="13">
        <f t="shared" si="1014"/>
        <v>28</v>
      </c>
      <c r="CS1431" s="13">
        <f t="shared" si="1015"/>
        <v>23</v>
      </c>
      <c r="CT1431" s="14">
        <f t="shared" si="1016"/>
        <v>4</v>
      </c>
      <c r="CU1431" s="14">
        <f t="shared" si="1017"/>
        <v>1102031</v>
      </c>
      <c r="CV1431" s="14" t="str">
        <f>INDEX($O$6:$O$36,CR1431)&amp;"-"&amp;INDEX(属性投放!$AB$7:$AB$36,CX1431)&amp;"-魂火-"&amp;CZ1431</f>
        <v>秦琼-大叫唤+1-魂火-2</v>
      </c>
      <c r="CW1431" s="25" t="s">
        <v>162</v>
      </c>
      <c r="CX1431" s="14">
        <f>INDEX(属性投放!$AL$7:$AL$58,CS1431)</f>
        <v>11</v>
      </c>
      <c r="CY1431" s="14" t="s">
        <v>701</v>
      </c>
      <c r="CZ1431" s="14">
        <f>INDEX(属性投放!$AM$7:$AM$58,CS1431)</f>
        <v>2</v>
      </c>
      <c r="DA1431" s="14">
        <f t="shared" si="1018"/>
        <v>23</v>
      </c>
      <c r="DB1431" s="14">
        <f>INDEX(属性投放!$AN$7:$AN$58,DA1431)</f>
        <v>77</v>
      </c>
      <c r="DC1431" s="14" t="s">
        <v>335</v>
      </c>
      <c r="DD1431" s="14">
        <f>INDEX(属性投放!$BJ$6:$BJ$85,(CT1431-2)*20+CX1431)</f>
        <v>250</v>
      </c>
      <c r="DE1431" s="14">
        <f>SUMIFS(DD$5:DD1431,$CR$5:$CR1431,"="&amp;$CR1431)</f>
        <v>2710</v>
      </c>
      <c r="DF1431" s="14" t="s">
        <v>218</v>
      </c>
      <c r="DG1431" s="14">
        <f>INDEX(属性投放!$BK$6:$BK$85,(CT1431-2)*20+CX1431)</f>
        <v>125</v>
      </c>
      <c r="DH1431" s="14">
        <f>SUMIFS(DG$5:DG1431,$CR$5:$CR1431,"="&amp;$CR1431)</f>
        <v>1358</v>
      </c>
      <c r="DI1431" s="14" t="s">
        <v>25</v>
      </c>
      <c r="DJ1431" s="14">
        <f>INDEX(属性投放!$BL$6:$BL$85,(CT1431-2)*20+CX1431)</f>
        <v>2500</v>
      </c>
      <c r="DK1431" s="14">
        <f>SUMIFS(DJ$5:DJ1431,$CR$5:$CR1431,"="&amp;$CR1431)</f>
        <v>27100</v>
      </c>
    </row>
    <row r="1432" spans="95:115" ht="16.5" x14ac:dyDescent="0.2">
      <c r="CQ1432" s="13">
        <v>1428</v>
      </c>
      <c r="CR1432" s="13">
        <f t="shared" si="1014"/>
        <v>28</v>
      </c>
      <c r="CS1432" s="13">
        <f t="shared" si="1015"/>
        <v>24</v>
      </c>
      <c r="CT1432" s="14">
        <f t="shared" si="1016"/>
        <v>4</v>
      </c>
      <c r="CU1432" s="14">
        <f t="shared" si="1017"/>
        <v>1102031</v>
      </c>
      <c r="CV1432" s="14" t="str">
        <f>INDEX($O$6:$O$36,CR1432)&amp;"-"&amp;INDEX(属性投放!$AB$7:$AB$36,CX1432)&amp;"-魂火-"&amp;CZ1432</f>
        <v>秦琼-大叫唤+1-魂火-3</v>
      </c>
      <c r="CW1432" s="25" t="s">
        <v>162</v>
      </c>
      <c r="CX1432" s="14">
        <f>INDEX(属性投放!$AL$7:$AL$58,CS1432)</f>
        <v>11</v>
      </c>
      <c r="CY1432" s="14" t="s">
        <v>701</v>
      </c>
      <c r="CZ1432" s="14">
        <f>INDEX(属性投放!$AM$7:$AM$58,CS1432)</f>
        <v>3</v>
      </c>
      <c r="DA1432" s="14">
        <f t="shared" si="1018"/>
        <v>24</v>
      </c>
      <c r="DB1432" s="14">
        <f>INDEX(属性投放!$AN$7:$AN$58,DA1432)</f>
        <v>80</v>
      </c>
      <c r="DC1432" s="14" t="s">
        <v>335</v>
      </c>
      <c r="DD1432" s="14">
        <f>INDEX(属性投放!$BJ$6:$BJ$85,(CT1432-2)*20+CX1432)</f>
        <v>250</v>
      </c>
      <c r="DE1432" s="14">
        <f>SUMIFS(DD$5:DD1432,$CR$5:$CR1432,"="&amp;$CR1432)</f>
        <v>2960</v>
      </c>
      <c r="DF1432" s="14" t="s">
        <v>218</v>
      </c>
      <c r="DG1432" s="14">
        <f>INDEX(属性投放!$BK$6:$BK$85,(CT1432-2)*20+CX1432)</f>
        <v>125</v>
      </c>
      <c r="DH1432" s="14">
        <f>SUMIFS(DG$5:DG1432,$CR$5:$CR1432,"="&amp;$CR1432)</f>
        <v>1483</v>
      </c>
      <c r="DI1432" s="14" t="s">
        <v>25</v>
      </c>
      <c r="DJ1432" s="14">
        <f>INDEX(属性投放!$BL$6:$BL$85,(CT1432-2)*20+CX1432)</f>
        <v>2500</v>
      </c>
      <c r="DK1432" s="14">
        <f>SUMIFS(DJ$5:DJ1432,$CR$5:$CR1432,"="&amp;$CR1432)</f>
        <v>29600</v>
      </c>
    </row>
    <row r="1433" spans="95:115" ht="16.5" x14ac:dyDescent="0.2">
      <c r="CQ1433" s="13">
        <v>1429</v>
      </c>
      <c r="CR1433" s="13">
        <f t="shared" si="1014"/>
        <v>28</v>
      </c>
      <c r="CS1433" s="13">
        <f t="shared" si="1015"/>
        <v>25</v>
      </c>
      <c r="CT1433" s="14">
        <f t="shared" si="1016"/>
        <v>4</v>
      </c>
      <c r="CU1433" s="14">
        <f t="shared" si="1017"/>
        <v>1102031</v>
      </c>
      <c r="CV1433" s="14" t="str">
        <f>INDEX($O$6:$O$36,CR1433)&amp;"-"&amp;INDEX(属性投放!$AB$7:$AB$36,CX1433)&amp;"-魂火-"&amp;CZ1433</f>
        <v>秦琼-大叫唤+2-魂火-1</v>
      </c>
      <c r="CW1433" s="25" t="s">
        <v>162</v>
      </c>
      <c r="CX1433" s="14">
        <f>INDEX(属性投放!$AL$7:$AL$58,CS1433)</f>
        <v>12</v>
      </c>
      <c r="CY1433" s="14" t="s">
        <v>701</v>
      </c>
      <c r="CZ1433" s="14">
        <f>INDEX(属性投放!$AM$7:$AM$58,CS1433)</f>
        <v>1</v>
      </c>
      <c r="DA1433" s="14">
        <f t="shared" si="1018"/>
        <v>25</v>
      </c>
      <c r="DB1433" s="14">
        <f>INDEX(属性投放!$AN$7:$AN$58,DA1433)</f>
        <v>82</v>
      </c>
      <c r="DC1433" s="14" t="s">
        <v>335</v>
      </c>
      <c r="DD1433" s="14">
        <f>INDEX(属性投放!$BJ$6:$BJ$85,(CT1433-2)*20+CX1433)</f>
        <v>320</v>
      </c>
      <c r="DE1433" s="14">
        <f>SUMIFS(DD$5:DD1433,$CR$5:$CR1433,"="&amp;$CR1433)</f>
        <v>3280</v>
      </c>
      <c r="DF1433" s="14" t="s">
        <v>218</v>
      </c>
      <c r="DG1433" s="14">
        <f>INDEX(属性投放!$BK$6:$BK$85,(CT1433-2)*20+CX1433)</f>
        <v>160</v>
      </c>
      <c r="DH1433" s="14">
        <f>SUMIFS(DG$5:DG1433,$CR$5:$CR1433,"="&amp;$CR1433)</f>
        <v>1643</v>
      </c>
      <c r="DI1433" s="14" t="s">
        <v>25</v>
      </c>
      <c r="DJ1433" s="14">
        <f>INDEX(属性投放!$BL$6:$BL$85,(CT1433-2)*20+CX1433)</f>
        <v>3200</v>
      </c>
      <c r="DK1433" s="14">
        <f>SUMIFS(DJ$5:DJ1433,$CR$5:$CR1433,"="&amp;$CR1433)</f>
        <v>32800</v>
      </c>
    </row>
    <row r="1434" spans="95:115" ht="16.5" x14ac:dyDescent="0.2">
      <c r="CQ1434" s="13">
        <v>1430</v>
      </c>
      <c r="CR1434" s="13">
        <f t="shared" si="1014"/>
        <v>28</v>
      </c>
      <c r="CS1434" s="13">
        <f t="shared" si="1015"/>
        <v>26</v>
      </c>
      <c r="CT1434" s="14">
        <f t="shared" si="1016"/>
        <v>4</v>
      </c>
      <c r="CU1434" s="14">
        <f t="shared" si="1017"/>
        <v>1102031</v>
      </c>
      <c r="CV1434" s="14" t="str">
        <f>INDEX($O$6:$O$36,CR1434)&amp;"-"&amp;INDEX(属性投放!$AB$7:$AB$36,CX1434)&amp;"-魂火-"&amp;CZ1434</f>
        <v>秦琼-大叫唤+2-魂火-2</v>
      </c>
      <c r="CW1434" s="25" t="s">
        <v>162</v>
      </c>
      <c r="CX1434" s="14">
        <f>INDEX(属性投放!$AL$7:$AL$58,CS1434)</f>
        <v>12</v>
      </c>
      <c r="CY1434" s="14" t="s">
        <v>701</v>
      </c>
      <c r="CZ1434" s="14">
        <f>INDEX(属性投放!$AM$7:$AM$58,CS1434)</f>
        <v>2</v>
      </c>
      <c r="DA1434" s="14">
        <f t="shared" si="1018"/>
        <v>26</v>
      </c>
      <c r="DB1434" s="14">
        <f>INDEX(属性投放!$AN$7:$AN$58,DA1434)</f>
        <v>85</v>
      </c>
      <c r="DC1434" s="14" t="s">
        <v>335</v>
      </c>
      <c r="DD1434" s="14">
        <f>INDEX(属性投放!$BJ$6:$BJ$85,(CT1434-2)*20+CX1434)</f>
        <v>320</v>
      </c>
      <c r="DE1434" s="14">
        <f>SUMIFS(DD$5:DD1434,$CR$5:$CR1434,"="&amp;$CR1434)</f>
        <v>3600</v>
      </c>
      <c r="DF1434" s="14" t="s">
        <v>218</v>
      </c>
      <c r="DG1434" s="14">
        <f>INDEX(属性投放!$BK$6:$BK$85,(CT1434-2)*20+CX1434)</f>
        <v>160</v>
      </c>
      <c r="DH1434" s="14">
        <f>SUMIFS(DG$5:DG1434,$CR$5:$CR1434,"="&amp;$CR1434)</f>
        <v>1803</v>
      </c>
      <c r="DI1434" s="14" t="s">
        <v>25</v>
      </c>
      <c r="DJ1434" s="14">
        <f>INDEX(属性投放!$BL$6:$BL$85,(CT1434-2)*20+CX1434)</f>
        <v>3200</v>
      </c>
      <c r="DK1434" s="14">
        <f>SUMIFS(DJ$5:DJ1434,$CR$5:$CR1434,"="&amp;$CR1434)</f>
        <v>36000</v>
      </c>
    </row>
    <row r="1435" spans="95:115" ht="16.5" x14ac:dyDescent="0.2">
      <c r="CQ1435" s="13">
        <v>1431</v>
      </c>
      <c r="CR1435" s="13">
        <f t="shared" si="1014"/>
        <v>28</v>
      </c>
      <c r="CS1435" s="13">
        <f t="shared" si="1015"/>
        <v>27</v>
      </c>
      <c r="CT1435" s="14">
        <f t="shared" si="1016"/>
        <v>4</v>
      </c>
      <c r="CU1435" s="14">
        <f t="shared" si="1017"/>
        <v>1102031</v>
      </c>
      <c r="CV1435" s="14" t="str">
        <f>INDEX($O$6:$O$36,CR1435)&amp;"-"&amp;INDEX(属性投放!$AB$7:$AB$36,CX1435)&amp;"-魂火-"&amp;CZ1435</f>
        <v>秦琼-大叫唤+2-魂火-3</v>
      </c>
      <c r="CW1435" s="25" t="s">
        <v>162</v>
      </c>
      <c r="CX1435" s="14">
        <f>INDEX(属性投放!$AL$7:$AL$58,CS1435)</f>
        <v>12</v>
      </c>
      <c r="CY1435" s="14" t="s">
        <v>701</v>
      </c>
      <c r="CZ1435" s="14">
        <f>INDEX(属性投放!$AM$7:$AM$58,CS1435)</f>
        <v>3</v>
      </c>
      <c r="DA1435" s="14">
        <f t="shared" si="1018"/>
        <v>27</v>
      </c>
      <c r="DB1435" s="14">
        <f>INDEX(属性投放!$AN$7:$AN$58,DA1435)</f>
        <v>87</v>
      </c>
      <c r="DC1435" s="14" t="s">
        <v>335</v>
      </c>
      <c r="DD1435" s="14">
        <f>INDEX(属性投放!$BJ$6:$BJ$85,(CT1435-2)*20+CX1435)</f>
        <v>320</v>
      </c>
      <c r="DE1435" s="14">
        <f>SUMIFS(DD$5:DD1435,$CR$5:$CR1435,"="&amp;$CR1435)</f>
        <v>3920</v>
      </c>
      <c r="DF1435" s="14" t="s">
        <v>218</v>
      </c>
      <c r="DG1435" s="14">
        <f>INDEX(属性投放!$BK$6:$BK$85,(CT1435-2)*20+CX1435)</f>
        <v>160</v>
      </c>
      <c r="DH1435" s="14">
        <f>SUMIFS(DG$5:DG1435,$CR$5:$CR1435,"="&amp;$CR1435)</f>
        <v>1963</v>
      </c>
      <c r="DI1435" s="14" t="s">
        <v>25</v>
      </c>
      <c r="DJ1435" s="14">
        <f>INDEX(属性投放!$BL$6:$BL$85,(CT1435-2)*20+CX1435)</f>
        <v>3200</v>
      </c>
      <c r="DK1435" s="14">
        <f>SUMIFS(DJ$5:DJ1435,$CR$5:$CR1435,"="&amp;$CR1435)</f>
        <v>39200</v>
      </c>
    </row>
    <row r="1436" spans="95:115" ht="16.5" x14ac:dyDescent="0.2">
      <c r="CQ1436" s="13">
        <v>1432</v>
      </c>
      <c r="CR1436" s="13">
        <f t="shared" si="1014"/>
        <v>28</v>
      </c>
      <c r="CS1436" s="13">
        <f t="shared" si="1015"/>
        <v>28</v>
      </c>
      <c r="CT1436" s="14">
        <f t="shared" si="1016"/>
        <v>4</v>
      </c>
      <c r="CU1436" s="14">
        <f t="shared" si="1017"/>
        <v>1102031</v>
      </c>
      <c r="CV1436" s="14" t="str">
        <f>INDEX($O$6:$O$36,CR1436)&amp;"-"&amp;INDEX(属性投放!$AB$7:$AB$36,CX1436)&amp;"-魂火-"&amp;CZ1436</f>
        <v>秦琼-焦热-魂火-1</v>
      </c>
      <c r="CW1436" s="25" t="s">
        <v>162</v>
      </c>
      <c r="CX1436" s="14">
        <f>INDEX(属性投放!$AL$7:$AL$58,CS1436)</f>
        <v>13</v>
      </c>
      <c r="CY1436" s="14" t="s">
        <v>701</v>
      </c>
      <c r="CZ1436" s="14">
        <f>INDEX(属性投放!$AM$7:$AM$58,CS1436)</f>
        <v>1</v>
      </c>
      <c r="DA1436" s="14">
        <f t="shared" si="1018"/>
        <v>28</v>
      </c>
      <c r="DB1436" s="14">
        <f>INDEX(属性投放!$AN$7:$AN$58,DA1436)</f>
        <v>90</v>
      </c>
      <c r="DC1436" s="14" t="s">
        <v>335</v>
      </c>
      <c r="DD1436" s="14">
        <f>INDEX(属性投放!$BJ$6:$BJ$85,(CT1436-2)*20+CX1436)</f>
        <v>400</v>
      </c>
      <c r="DE1436" s="14">
        <f>SUMIFS(DD$5:DD1436,$CR$5:$CR1436,"="&amp;$CR1436)</f>
        <v>4320</v>
      </c>
      <c r="DF1436" s="14" t="s">
        <v>218</v>
      </c>
      <c r="DG1436" s="14">
        <f>INDEX(属性投放!$BK$6:$BK$85,(CT1436-2)*20+CX1436)</f>
        <v>200</v>
      </c>
      <c r="DH1436" s="14">
        <f>SUMIFS(DG$5:DG1436,$CR$5:$CR1436,"="&amp;$CR1436)</f>
        <v>2163</v>
      </c>
      <c r="DI1436" s="14" t="s">
        <v>25</v>
      </c>
      <c r="DJ1436" s="14">
        <f>INDEX(属性投放!$BL$6:$BL$85,(CT1436-2)*20+CX1436)</f>
        <v>4000</v>
      </c>
      <c r="DK1436" s="14">
        <f>SUMIFS(DJ$5:DJ1436,$CR$5:$CR1436,"="&amp;$CR1436)</f>
        <v>43200</v>
      </c>
    </row>
    <row r="1437" spans="95:115" ht="16.5" x14ac:dyDescent="0.2">
      <c r="CQ1437" s="13">
        <v>1433</v>
      </c>
      <c r="CR1437" s="13">
        <f t="shared" si="1014"/>
        <v>28</v>
      </c>
      <c r="CS1437" s="13">
        <f t="shared" si="1015"/>
        <v>29</v>
      </c>
      <c r="CT1437" s="14">
        <f t="shared" si="1016"/>
        <v>4</v>
      </c>
      <c r="CU1437" s="14">
        <f t="shared" si="1017"/>
        <v>1102031</v>
      </c>
      <c r="CV1437" s="14" t="str">
        <f>INDEX($O$6:$O$36,CR1437)&amp;"-"&amp;INDEX(属性投放!$AB$7:$AB$36,CX1437)&amp;"-魂火-"&amp;CZ1437</f>
        <v>秦琼-焦热-魂火-2</v>
      </c>
      <c r="CW1437" s="25" t="s">
        <v>162</v>
      </c>
      <c r="CX1437" s="14">
        <f>INDEX(属性投放!$AL$7:$AL$58,CS1437)</f>
        <v>13</v>
      </c>
      <c r="CY1437" s="14" t="s">
        <v>701</v>
      </c>
      <c r="CZ1437" s="14">
        <f>INDEX(属性投放!$AM$7:$AM$58,CS1437)</f>
        <v>2</v>
      </c>
      <c r="DA1437" s="14">
        <f t="shared" si="1018"/>
        <v>29</v>
      </c>
      <c r="DB1437" s="14">
        <f>INDEX(属性投放!$AN$7:$AN$58,DA1437)</f>
        <v>92</v>
      </c>
      <c r="DC1437" s="14" t="s">
        <v>335</v>
      </c>
      <c r="DD1437" s="14">
        <f>INDEX(属性投放!$BJ$6:$BJ$85,(CT1437-2)*20+CX1437)</f>
        <v>400</v>
      </c>
      <c r="DE1437" s="14">
        <f>SUMIFS(DD$5:DD1437,$CR$5:$CR1437,"="&amp;$CR1437)</f>
        <v>4720</v>
      </c>
      <c r="DF1437" s="14" t="s">
        <v>218</v>
      </c>
      <c r="DG1437" s="14">
        <f>INDEX(属性投放!$BK$6:$BK$85,(CT1437-2)*20+CX1437)</f>
        <v>200</v>
      </c>
      <c r="DH1437" s="14">
        <f>SUMIFS(DG$5:DG1437,$CR$5:$CR1437,"="&amp;$CR1437)</f>
        <v>2363</v>
      </c>
      <c r="DI1437" s="14" t="s">
        <v>25</v>
      </c>
      <c r="DJ1437" s="14">
        <f>INDEX(属性投放!$BL$6:$BL$85,(CT1437-2)*20+CX1437)</f>
        <v>4000</v>
      </c>
      <c r="DK1437" s="14">
        <f>SUMIFS(DJ$5:DJ1437,$CR$5:$CR1437,"="&amp;$CR1437)</f>
        <v>47200</v>
      </c>
    </row>
    <row r="1438" spans="95:115" ht="16.5" x14ac:dyDescent="0.2">
      <c r="CQ1438" s="13">
        <v>1434</v>
      </c>
      <c r="CR1438" s="13">
        <f t="shared" si="1014"/>
        <v>28</v>
      </c>
      <c r="CS1438" s="13">
        <f t="shared" si="1015"/>
        <v>30</v>
      </c>
      <c r="CT1438" s="14">
        <f t="shared" si="1016"/>
        <v>4</v>
      </c>
      <c r="CU1438" s="14">
        <f t="shared" si="1017"/>
        <v>1102031</v>
      </c>
      <c r="CV1438" s="14" t="str">
        <f>INDEX($O$6:$O$36,CR1438)&amp;"-"&amp;INDEX(属性投放!$AB$7:$AB$36,CX1438)&amp;"-魂火-"&amp;CZ1438</f>
        <v>秦琼-焦热-魂火-3</v>
      </c>
      <c r="CW1438" s="25" t="s">
        <v>162</v>
      </c>
      <c r="CX1438" s="14">
        <f>INDEX(属性投放!$AL$7:$AL$58,CS1438)</f>
        <v>13</v>
      </c>
      <c r="CY1438" s="14" t="s">
        <v>701</v>
      </c>
      <c r="CZ1438" s="14">
        <f>INDEX(属性投放!$AM$7:$AM$58,CS1438)</f>
        <v>3</v>
      </c>
      <c r="DA1438" s="14">
        <f t="shared" si="1018"/>
        <v>30</v>
      </c>
      <c r="DB1438" s="14">
        <f>INDEX(属性投放!$AN$7:$AN$58,DA1438)</f>
        <v>95</v>
      </c>
      <c r="DC1438" s="14" t="s">
        <v>335</v>
      </c>
      <c r="DD1438" s="14">
        <f>INDEX(属性投放!$BJ$6:$BJ$85,(CT1438-2)*20+CX1438)</f>
        <v>400</v>
      </c>
      <c r="DE1438" s="14">
        <f>SUMIFS(DD$5:DD1438,$CR$5:$CR1438,"="&amp;$CR1438)</f>
        <v>5120</v>
      </c>
      <c r="DF1438" s="14" t="s">
        <v>218</v>
      </c>
      <c r="DG1438" s="14">
        <f>INDEX(属性投放!$BK$6:$BK$85,(CT1438-2)*20+CX1438)</f>
        <v>200</v>
      </c>
      <c r="DH1438" s="14">
        <f>SUMIFS(DG$5:DG1438,$CR$5:$CR1438,"="&amp;$CR1438)</f>
        <v>2563</v>
      </c>
      <c r="DI1438" s="14" t="s">
        <v>25</v>
      </c>
      <c r="DJ1438" s="14">
        <f>INDEX(属性投放!$BL$6:$BL$85,(CT1438-2)*20+CX1438)</f>
        <v>4000</v>
      </c>
      <c r="DK1438" s="14">
        <f>SUMIFS(DJ$5:DJ1438,$CR$5:$CR1438,"="&amp;$CR1438)</f>
        <v>51200</v>
      </c>
    </row>
    <row r="1439" spans="95:115" ht="16.5" x14ac:dyDescent="0.2">
      <c r="CQ1439" s="13">
        <v>1435</v>
      </c>
      <c r="CR1439" s="13">
        <f t="shared" si="1014"/>
        <v>28</v>
      </c>
      <c r="CS1439" s="13">
        <f t="shared" si="1015"/>
        <v>31</v>
      </c>
      <c r="CT1439" s="14">
        <f t="shared" si="1016"/>
        <v>4</v>
      </c>
      <c r="CU1439" s="14">
        <f t="shared" si="1017"/>
        <v>1102031</v>
      </c>
      <c r="CV1439" s="14" t="str">
        <f>INDEX($O$6:$O$36,CR1439)&amp;"-"&amp;INDEX(属性投放!$AB$7:$AB$36,CX1439)&amp;"-魂火-"&amp;CZ1439</f>
        <v>秦琼-焦热+1-魂火-1</v>
      </c>
      <c r="CW1439" s="25" t="s">
        <v>162</v>
      </c>
      <c r="CX1439" s="14">
        <f>INDEX(属性投放!$AL$7:$AL$58,CS1439)</f>
        <v>14</v>
      </c>
      <c r="CY1439" s="14" t="s">
        <v>701</v>
      </c>
      <c r="CZ1439" s="14">
        <f>INDEX(属性投放!$AM$7:$AM$58,CS1439)</f>
        <v>1</v>
      </c>
      <c r="DA1439" s="14">
        <f t="shared" si="1018"/>
        <v>31</v>
      </c>
      <c r="DB1439" s="14">
        <f>INDEX(属性投放!$AN$7:$AN$58,DA1439)</f>
        <v>97</v>
      </c>
      <c r="DC1439" s="14" t="s">
        <v>335</v>
      </c>
      <c r="DD1439" s="14">
        <f>INDEX(属性投放!$BJ$6:$BJ$85,(CT1439-2)*20+CX1439)</f>
        <v>480</v>
      </c>
      <c r="DE1439" s="14">
        <f>SUMIFS(DD$5:DD1439,$CR$5:$CR1439,"="&amp;$CR1439)</f>
        <v>5600</v>
      </c>
      <c r="DF1439" s="14" t="s">
        <v>218</v>
      </c>
      <c r="DG1439" s="14">
        <f>INDEX(属性投放!$BK$6:$BK$85,(CT1439-2)*20+CX1439)</f>
        <v>240</v>
      </c>
      <c r="DH1439" s="14">
        <f>SUMIFS(DG$5:DG1439,$CR$5:$CR1439,"="&amp;$CR1439)</f>
        <v>2803</v>
      </c>
      <c r="DI1439" s="14" t="s">
        <v>25</v>
      </c>
      <c r="DJ1439" s="14">
        <f>INDEX(属性投放!$BL$6:$BL$85,(CT1439-2)*20+CX1439)</f>
        <v>4800</v>
      </c>
      <c r="DK1439" s="14">
        <f>SUMIFS(DJ$5:DJ1439,$CR$5:$CR1439,"="&amp;$CR1439)</f>
        <v>56000</v>
      </c>
    </row>
    <row r="1440" spans="95:115" ht="16.5" x14ac:dyDescent="0.2">
      <c r="CQ1440" s="13">
        <v>1436</v>
      </c>
      <c r="CR1440" s="13">
        <f t="shared" si="1014"/>
        <v>28</v>
      </c>
      <c r="CS1440" s="13">
        <f t="shared" si="1015"/>
        <v>32</v>
      </c>
      <c r="CT1440" s="14">
        <f t="shared" si="1016"/>
        <v>4</v>
      </c>
      <c r="CU1440" s="14">
        <f t="shared" si="1017"/>
        <v>1102031</v>
      </c>
      <c r="CV1440" s="14" t="str">
        <f>INDEX($O$6:$O$36,CR1440)&amp;"-"&amp;INDEX(属性投放!$AB$7:$AB$36,CX1440)&amp;"-魂火-"&amp;CZ1440</f>
        <v>秦琼-焦热+1-魂火-2</v>
      </c>
      <c r="CW1440" s="25" t="s">
        <v>162</v>
      </c>
      <c r="CX1440" s="14">
        <f>INDEX(属性投放!$AL$7:$AL$58,CS1440)</f>
        <v>14</v>
      </c>
      <c r="CY1440" s="14" t="s">
        <v>701</v>
      </c>
      <c r="CZ1440" s="14">
        <f>INDEX(属性投放!$AM$7:$AM$58,CS1440)</f>
        <v>2</v>
      </c>
      <c r="DA1440" s="14">
        <f t="shared" si="1018"/>
        <v>32</v>
      </c>
      <c r="DB1440" s="14">
        <f>INDEX(属性投放!$AN$7:$AN$58,DA1440)</f>
        <v>100</v>
      </c>
      <c r="DC1440" s="14" t="s">
        <v>335</v>
      </c>
      <c r="DD1440" s="14">
        <f>INDEX(属性投放!$BJ$6:$BJ$85,(CT1440-2)*20+CX1440)</f>
        <v>480</v>
      </c>
      <c r="DE1440" s="14">
        <f>SUMIFS(DD$5:DD1440,$CR$5:$CR1440,"="&amp;$CR1440)</f>
        <v>6080</v>
      </c>
      <c r="DF1440" s="14" t="s">
        <v>218</v>
      </c>
      <c r="DG1440" s="14">
        <f>INDEX(属性投放!$BK$6:$BK$85,(CT1440-2)*20+CX1440)</f>
        <v>240</v>
      </c>
      <c r="DH1440" s="14">
        <f>SUMIFS(DG$5:DG1440,$CR$5:$CR1440,"="&amp;$CR1440)</f>
        <v>3043</v>
      </c>
      <c r="DI1440" s="14" t="s">
        <v>25</v>
      </c>
      <c r="DJ1440" s="14">
        <f>INDEX(属性投放!$BL$6:$BL$85,(CT1440-2)*20+CX1440)</f>
        <v>4800</v>
      </c>
      <c r="DK1440" s="14">
        <f>SUMIFS(DJ$5:DJ1440,$CR$5:$CR1440,"="&amp;$CR1440)</f>
        <v>60800</v>
      </c>
    </row>
    <row r="1441" spans="95:115" ht="16.5" x14ac:dyDescent="0.2">
      <c r="CQ1441" s="13">
        <v>1437</v>
      </c>
      <c r="CR1441" s="13">
        <f t="shared" si="1014"/>
        <v>28</v>
      </c>
      <c r="CS1441" s="13">
        <f t="shared" si="1015"/>
        <v>33</v>
      </c>
      <c r="CT1441" s="14">
        <f t="shared" si="1016"/>
        <v>4</v>
      </c>
      <c r="CU1441" s="14">
        <f t="shared" si="1017"/>
        <v>1102031</v>
      </c>
      <c r="CV1441" s="14" t="str">
        <f>INDEX($O$6:$O$36,CR1441)&amp;"-"&amp;INDEX(属性投放!$AB$7:$AB$36,CX1441)&amp;"-魂火-"&amp;CZ1441</f>
        <v>秦琼-焦热+1-魂火-3</v>
      </c>
      <c r="CW1441" s="25" t="s">
        <v>162</v>
      </c>
      <c r="CX1441" s="14">
        <f>INDEX(属性投放!$AL$7:$AL$58,CS1441)</f>
        <v>14</v>
      </c>
      <c r="CY1441" s="14" t="s">
        <v>701</v>
      </c>
      <c r="CZ1441" s="14">
        <f>INDEX(属性投放!$AM$7:$AM$58,CS1441)</f>
        <v>3</v>
      </c>
      <c r="DA1441" s="14">
        <f t="shared" si="1018"/>
        <v>33</v>
      </c>
      <c r="DB1441" s="14">
        <f>INDEX(属性投放!$AN$7:$AN$58,DA1441)</f>
        <v>102</v>
      </c>
      <c r="DC1441" s="14" t="s">
        <v>335</v>
      </c>
      <c r="DD1441" s="14">
        <f>INDEX(属性投放!$BJ$6:$BJ$85,(CT1441-2)*20+CX1441)</f>
        <v>480</v>
      </c>
      <c r="DE1441" s="14">
        <f>SUMIFS(DD$5:DD1441,$CR$5:$CR1441,"="&amp;$CR1441)</f>
        <v>6560</v>
      </c>
      <c r="DF1441" s="14" t="s">
        <v>218</v>
      </c>
      <c r="DG1441" s="14">
        <f>INDEX(属性投放!$BK$6:$BK$85,(CT1441-2)*20+CX1441)</f>
        <v>240</v>
      </c>
      <c r="DH1441" s="14">
        <f>SUMIFS(DG$5:DG1441,$CR$5:$CR1441,"="&amp;$CR1441)</f>
        <v>3283</v>
      </c>
      <c r="DI1441" s="14" t="s">
        <v>25</v>
      </c>
      <c r="DJ1441" s="14">
        <f>INDEX(属性投放!$BL$6:$BL$85,(CT1441-2)*20+CX1441)</f>
        <v>4800</v>
      </c>
      <c r="DK1441" s="14">
        <f>SUMIFS(DJ$5:DJ1441,$CR$5:$CR1441,"="&amp;$CR1441)</f>
        <v>65600</v>
      </c>
    </row>
    <row r="1442" spans="95:115" ht="16.5" x14ac:dyDescent="0.2">
      <c r="CQ1442" s="13">
        <v>1438</v>
      </c>
      <c r="CR1442" s="13">
        <f t="shared" si="1014"/>
        <v>28</v>
      </c>
      <c r="CS1442" s="13">
        <f t="shared" si="1015"/>
        <v>34</v>
      </c>
      <c r="CT1442" s="14">
        <f t="shared" si="1016"/>
        <v>4</v>
      </c>
      <c r="CU1442" s="14">
        <f t="shared" si="1017"/>
        <v>1102031</v>
      </c>
      <c r="CV1442" s="14" t="str">
        <f>INDEX($O$6:$O$36,CR1442)&amp;"-"&amp;INDEX(属性投放!$AB$7:$AB$36,CX1442)&amp;"-魂火-"&amp;CZ1442</f>
        <v>秦琼-焦热+2-魂火-1</v>
      </c>
      <c r="CW1442" s="25" t="s">
        <v>162</v>
      </c>
      <c r="CX1442" s="14">
        <f>INDEX(属性投放!$AL$7:$AL$58,CS1442)</f>
        <v>15</v>
      </c>
      <c r="CY1442" s="14" t="s">
        <v>701</v>
      </c>
      <c r="CZ1442" s="14">
        <f>INDEX(属性投放!$AM$7:$AM$58,CS1442)</f>
        <v>1</v>
      </c>
      <c r="DA1442" s="14">
        <f t="shared" si="1018"/>
        <v>34</v>
      </c>
      <c r="DB1442" s="14">
        <f>INDEX(属性投放!$AN$7:$AN$58,DA1442)</f>
        <v>105</v>
      </c>
      <c r="DC1442" s="14" t="s">
        <v>335</v>
      </c>
      <c r="DD1442" s="14">
        <f>INDEX(属性投放!$BJ$6:$BJ$85,(CT1442-2)*20+CX1442)</f>
        <v>600</v>
      </c>
      <c r="DE1442" s="14">
        <f>SUMIFS(DD$5:DD1442,$CR$5:$CR1442,"="&amp;$CR1442)</f>
        <v>7160</v>
      </c>
      <c r="DF1442" s="14" t="s">
        <v>218</v>
      </c>
      <c r="DG1442" s="14">
        <f>INDEX(属性投放!$BK$6:$BK$85,(CT1442-2)*20+CX1442)</f>
        <v>300</v>
      </c>
      <c r="DH1442" s="14">
        <f>SUMIFS(DG$5:DG1442,$CR$5:$CR1442,"="&amp;$CR1442)</f>
        <v>3583</v>
      </c>
      <c r="DI1442" s="14" t="s">
        <v>25</v>
      </c>
      <c r="DJ1442" s="14">
        <f>INDEX(属性投放!$BL$6:$BL$85,(CT1442-2)*20+CX1442)</f>
        <v>6000</v>
      </c>
      <c r="DK1442" s="14">
        <f>SUMIFS(DJ$5:DJ1442,$CR$5:$CR1442,"="&amp;$CR1442)</f>
        <v>71600</v>
      </c>
    </row>
    <row r="1443" spans="95:115" ht="16.5" x14ac:dyDescent="0.2">
      <c r="CQ1443" s="13">
        <v>1439</v>
      </c>
      <c r="CR1443" s="13">
        <f t="shared" si="1014"/>
        <v>28</v>
      </c>
      <c r="CS1443" s="13">
        <f t="shared" si="1015"/>
        <v>35</v>
      </c>
      <c r="CT1443" s="14">
        <f t="shared" si="1016"/>
        <v>4</v>
      </c>
      <c r="CU1443" s="14">
        <f t="shared" si="1017"/>
        <v>1102031</v>
      </c>
      <c r="CV1443" s="14" t="str">
        <f>INDEX($O$6:$O$36,CR1443)&amp;"-"&amp;INDEX(属性投放!$AB$7:$AB$36,CX1443)&amp;"-魂火-"&amp;CZ1443</f>
        <v>秦琼-焦热+2-魂火-2</v>
      </c>
      <c r="CW1443" s="25" t="s">
        <v>162</v>
      </c>
      <c r="CX1443" s="14">
        <f>INDEX(属性投放!$AL$7:$AL$58,CS1443)</f>
        <v>15</v>
      </c>
      <c r="CY1443" s="14" t="s">
        <v>701</v>
      </c>
      <c r="CZ1443" s="14">
        <f>INDEX(属性投放!$AM$7:$AM$58,CS1443)</f>
        <v>2</v>
      </c>
      <c r="DA1443" s="14">
        <f t="shared" si="1018"/>
        <v>35</v>
      </c>
      <c r="DB1443" s="14">
        <f>INDEX(属性投放!$AN$7:$AN$58,DA1443)</f>
        <v>107</v>
      </c>
      <c r="DC1443" s="14" t="s">
        <v>335</v>
      </c>
      <c r="DD1443" s="14">
        <f>INDEX(属性投放!$BJ$6:$BJ$85,(CT1443-2)*20+CX1443)</f>
        <v>600</v>
      </c>
      <c r="DE1443" s="14">
        <f>SUMIFS(DD$5:DD1443,$CR$5:$CR1443,"="&amp;$CR1443)</f>
        <v>7760</v>
      </c>
      <c r="DF1443" s="14" t="s">
        <v>218</v>
      </c>
      <c r="DG1443" s="14">
        <f>INDEX(属性投放!$BK$6:$BK$85,(CT1443-2)*20+CX1443)</f>
        <v>300</v>
      </c>
      <c r="DH1443" s="14">
        <f>SUMIFS(DG$5:DG1443,$CR$5:$CR1443,"="&amp;$CR1443)</f>
        <v>3883</v>
      </c>
      <c r="DI1443" s="14" t="s">
        <v>25</v>
      </c>
      <c r="DJ1443" s="14">
        <f>INDEX(属性投放!$BL$6:$BL$85,(CT1443-2)*20+CX1443)</f>
        <v>6000</v>
      </c>
      <c r="DK1443" s="14">
        <f>SUMIFS(DJ$5:DJ1443,$CR$5:$CR1443,"="&amp;$CR1443)</f>
        <v>77600</v>
      </c>
    </row>
    <row r="1444" spans="95:115" ht="16.5" x14ac:dyDescent="0.2">
      <c r="CQ1444" s="13">
        <v>1440</v>
      </c>
      <c r="CR1444" s="13">
        <f t="shared" si="1014"/>
        <v>28</v>
      </c>
      <c r="CS1444" s="13">
        <f t="shared" si="1015"/>
        <v>36</v>
      </c>
      <c r="CT1444" s="14">
        <f t="shared" si="1016"/>
        <v>4</v>
      </c>
      <c r="CU1444" s="14">
        <f t="shared" si="1017"/>
        <v>1102031</v>
      </c>
      <c r="CV1444" s="14" t="str">
        <f>INDEX($O$6:$O$36,CR1444)&amp;"-"&amp;INDEX(属性投放!$AB$7:$AB$36,CX1444)&amp;"-魂火-"&amp;CZ1444</f>
        <v>秦琼-焦热+2-魂火-3</v>
      </c>
      <c r="CW1444" s="25" t="s">
        <v>162</v>
      </c>
      <c r="CX1444" s="14">
        <f>INDEX(属性投放!$AL$7:$AL$58,CS1444)</f>
        <v>15</v>
      </c>
      <c r="CY1444" s="14" t="s">
        <v>701</v>
      </c>
      <c r="CZ1444" s="14">
        <f>INDEX(属性投放!$AM$7:$AM$58,CS1444)</f>
        <v>3</v>
      </c>
      <c r="DA1444" s="14">
        <f t="shared" si="1018"/>
        <v>36</v>
      </c>
      <c r="DB1444" s="14">
        <f>INDEX(属性投放!$AN$7:$AN$58,DA1444)</f>
        <v>110</v>
      </c>
      <c r="DC1444" s="14" t="s">
        <v>335</v>
      </c>
      <c r="DD1444" s="14">
        <f>INDEX(属性投放!$BJ$6:$BJ$85,(CT1444-2)*20+CX1444)</f>
        <v>600</v>
      </c>
      <c r="DE1444" s="14">
        <f>SUMIFS(DD$5:DD1444,$CR$5:$CR1444,"="&amp;$CR1444)</f>
        <v>8360</v>
      </c>
      <c r="DF1444" s="14" t="s">
        <v>218</v>
      </c>
      <c r="DG1444" s="14">
        <f>INDEX(属性投放!$BK$6:$BK$85,(CT1444-2)*20+CX1444)</f>
        <v>300</v>
      </c>
      <c r="DH1444" s="14">
        <f>SUMIFS(DG$5:DG1444,$CR$5:$CR1444,"="&amp;$CR1444)</f>
        <v>4183</v>
      </c>
      <c r="DI1444" s="14" t="s">
        <v>25</v>
      </c>
      <c r="DJ1444" s="14">
        <f>INDEX(属性投放!$BL$6:$BL$85,(CT1444-2)*20+CX1444)</f>
        <v>6000</v>
      </c>
      <c r="DK1444" s="14">
        <f>SUMIFS(DJ$5:DJ1444,$CR$5:$CR1444,"="&amp;$CR1444)</f>
        <v>83600</v>
      </c>
    </row>
    <row r="1445" spans="95:115" ht="16.5" x14ac:dyDescent="0.2">
      <c r="CQ1445" s="13">
        <v>1441</v>
      </c>
      <c r="CR1445" s="13">
        <f t="shared" si="1014"/>
        <v>28</v>
      </c>
      <c r="CS1445" s="13">
        <f t="shared" si="1015"/>
        <v>37</v>
      </c>
      <c r="CT1445" s="14">
        <f t="shared" si="1016"/>
        <v>4</v>
      </c>
      <c r="CU1445" s="14">
        <f t="shared" si="1017"/>
        <v>1102031</v>
      </c>
      <c r="CV1445" s="14" t="str">
        <f>INDEX($O$6:$O$36,CR1445)&amp;"-"&amp;INDEX(属性投放!$AB$7:$AB$36,CX1445)&amp;"-魂火-"&amp;CZ1445</f>
        <v>秦琼-大焦热-魂火-1</v>
      </c>
      <c r="CW1445" s="25" t="s">
        <v>162</v>
      </c>
      <c r="CX1445" s="14">
        <f>INDEX(属性投放!$AL$7:$AL$58,CS1445)</f>
        <v>16</v>
      </c>
      <c r="CY1445" s="14" t="s">
        <v>701</v>
      </c>
      <c r="CZ1445" s="14">
        <f>INDEX(属性投放!$AM$7:$AM$58,CS1445)</f>
        <v>1</v>
      </c>
      <c r="DA1445" s="14">
        <f t="shared" si="1018"/>
        <v>37</v>
      </c>
      <c r="DB1445" s="14">
        <f>INDEX(属性投放!$AN$7:$AN$58,DA1445)</f>
        <v>112</v>
      </c>
      <c r="DC1445" s="14" t="s">
        <v>335</v>
      </c>
      <c r="DD1445" s="14">
        <f>INDEX(属性投放!$BJ$6:$BJ$85,(CT1445-2)*20+CX1445)</f>
        <v>750</v>
      </c>
      <c r="DE1445" s="14">
        <f>SUMIFS(DD$5:DD1445,$CR$5:$CR1445,"="&amp;$CR1445)</f>
        <v>9110</v>
      </c>
      <c r="DF1445" s="14" t="s">
        <v>218</v>
      </c>
      <c r="DG1445" s="14">
        <f>INDEX(属性投放!$BK$6:$BK$85,(CT1445-2)*20+CX1445)</f>
        <v>375</v>
      </c>
      <c r="DH1445" s="14">
        <f>SUMIFS(DG$5:DG1445,$CR$5:$CR1445,"="&amp;$CR1445)</f>
        <v>4558</v>
      </c>
      <c r="DI1445" s="14" t="s">
        <v>25</v>
      </c>
      <c r="DJ1445" s="14">
        <f>INDEX(属性投放!$BL$6:$BL$85,(CT1445-2)*20+CX1445)</f>
        <v>7500</v>
      </c>
      <c r="DK1445" s="14">
        <f>SUMIFS(DJ$5:DJ1445,$CR$5:$CR1445,"="&amp;$CR1445)</f>
        <v>91100</v>
      </c>
    </row>
    <row r="1446" spans="95:115" ht="16.5" x14ac:dyDescent="0.2">
      <c r="CQ1446" s="13">
        <v>1442</v>
      </c>
      <c r="CR1446" s="13">
        <f t="shared" si="1014"/>
        <v>28</v>
      </c>
      <c r="CS1446" s="13">
        <f t="shared" si="1015"/>
        <v>38</v>
      </c>
      <c r="CT1446" s="14">
        <f t="shared" si="1016"/>
        <v>4</v>
      </c>
      <c r="CU1446" s="14">
        <f t="shared" si="1017"/>
        <v>1102031</v>
      </c>
      <c r="CV1446" s="14" t="str">
        <f>INDEX($O$6:$O$36,CR1446)&amp;"-"&amp;INDEX(属性投放!$AB$7:$AB$36,CX1446)&amp;"-魂火-"&amp;CZ1446</f>
        <v>秦琼-大焦热-魂火-2</v>
      </c>
      <c r="CW1446" s="25" t="s">
        <v>162</v>
      </c>
      <c r="CX1446" s="14">
        <f>INDEX(属性投放!$AL$7:$AL$58,CS1446)</f>
        <v>16</v>
      </c>
      <c r="CY1446" s="14" t="s">
        <v>701</v>
      </c>
      <c r="CZ1446" s="14">
        <f>INDEX(属性投放!$AM$7:$AM$58,CS1446)</f>
        <v>2</v>
      </c>
      <c r="DA1446" s="14">
        <f t="shared" si="1018"/>
        <v>38</v>
      </c>
      <c r="DB1446" s="14">
        <f>INDEX(属性投放!$AN$7:$AN$58,DA1446)</f>
        <v>115</v>
      </c>
      <c r="DC1446" s="14" t="s">
        <v>335</v>
      </c>
      <c r="DD1446" s="14">
        <f>INDEX(属性投放!$BJ$6:$BJ$85,(CT1446-2)*20+CX1446)</f>
        <v>750</v>
      </c>
      <c r="DE1446" s="14">
        <f>SUMIFS(DD$5:DD1446,$CR$5:$CR1446,"="&amp;$CR1446)</f>
        <v>9860</v>
      </c>
      <c r="DF1446" s="14" t="s">
        <v>218</v>
      </c>
      <c r="DG1446" s="14">
        <f>INDEX(属性投放!$BK$6:$BK$85,(CT1446-2)*20+CX1446)</f>
        <v>375</v>
      </c>
      <c r="DH1446" s="14">
        <f>SUMIFS(DG$5:DG1446,$CR$5:$CR1446,"="&amp;$CR1446)</f>
        <v>4933</v>
      </c>
      <c r="DI1446" s="14" t="s">
        <v>25</v>
      </c>
      <c r="DJ1446" s="14">
        <f>INDEX(属性投放!$BL$6:$BL$85,(CT1446-2)*20+CX1446)</f>
        <v>7500</v>
      </c>
      <c r="DK1446" s="14">
        <f>SUMIFS(DJ$5:DJ1446,$CR$5:$CR1446,"="&amp;$CR1446)</f>
        <v>98600</v>
      </c>
    </row>
    <row r="1447" spans="95:115" ht="16.5" x14ac:dyDescent="0.2">
      <c r="CQ1447" s="13">
        <v>1443</v>
      </c>
      <c r="CR1447" s="13">
        <f t="shared" si="1014"/>
        <v>28</v>
      </c>
      <c r="CS1447" s="13">
        <f t="shared" si="1015"/>
        <v>39</v>
      </c>
      <c r="CT1447" s="14">
        <f t="shared" si="1016"/>
        <v>4</v>
      </c>
      <c r="CU1447" s="14">
        <f t="shared" si="1017"/>
        <v>1102031</v>
      </c>
      <c r="CV1447" s="14" t="str">
        <f>INDEX($O$6:$O$36,CR1447)&amp;"-"&amp;INDEX(属性投放!$AB$7:$AB$36,CX1447)&amp;"-魂火-"&amp;CZ1447</f>
        <v>秦琼-大焦热-魂火-3</v>
      </c>
      <c r="CW1447" s="25" t="s">
        <v>162</v>
      </c>
      <c r="CX1447" s="14">
        <f>INDEX(属性投放!$AL$7:$AL$58,CS1447)</f>
        <v>16</v>
      </c>
      <c r="CY1447" s="14" t="s">
        <v>701</v>
      </c>
      <c r="CZ1447" s="14">
        <f>INDEX(属性投放!$AM$7:$AM$58,CS1447)</f>
        <v>3</v>
      </c>
      <c r="DA1447" s="14">
        <f t="shared" si="1018"/>
        <v>39</v>
      </c>
      <c r="DB1447" s="14">
        <f>INDEX(属性投放!$AN$7:$AN$58,DA1447)</f>
        <v>117</v>
      </c>
      <c r="DC1447" s="14" t="s">
        <v>335</v>
      </c>
      <c r="DD1447" s="14">
        <f>INDEX(属性投放!$BJ$6:$BJ$85,(CT1447-2)*20+CX1447)</f>
        <v>750</v>
      </c>
      <c r="DE1447" s="14">
        <f>SUMIFS(DD$5:DD1447,$CR$5:$CR1447,"="&amp;$CR1447)</f>
        <v>10610</v>
      </c>
      <c r="DF1447" s="14" t="s">
        <v>218</v>
      </c>
      <c r="DG1447" s="14">
        <f>INDEX(属性投放!$BK$6:$BK$85,(CT1447-2)*20+CX1447)</f>
        <v>375</v>
      </c>
      <c r="DH1447" s="14">
        <f>SUMIFS(DG$5:DG1447,$CR$5:$CR1447,"="&amp;$CR1447)</f>
        <v>5308</v>
      </c>
      <c r="DI1447" s="14" t="s">
        <v>25</v>
      </c>
      <c r="DJ1447" s="14">
        <f>INDEX(属性投放!$BL$6:$BL$85,(CT1447-2)*20+CX1447)</f>
        <v>7500</v>
      </c>
      <c r="DK1447" s="14">
        <f>SUMIFS(DJ$5:DJ1447,$CR$5:$CR1447,"="&amp;$CR1447)</f>
        <v>106100</v>
      </c>
    </row>
    <row r="1448" spans="95:115" ht="16.5" x14ac:dyDescent="0.2">
      <c r="CQ1448" s="13">
        <v>1444</v>
      </c>
      <c r="CR1448" s="13">
        <f t="shared" si="1014"/>
        <v>28</v>
      </c>
      <c r="CS1448" s="13">
        <f t="shared" si="1015"/>
        <v>40</v>
      </c>
      <c r="CT1448" s="14">
        <f t="shared" si="1016"/>
        <v>4</v>
      </c>
      <c r="CU1448" s="14">
        <f t="shared" si="1017"/>
        <v>1102031</v>
      </c>
      <c r="CV1448" s="14" t="str">
        <f>INDEX($O$6:$O$36,CR1448)&amp;"-"&amp;INDEX(属性投放!$AB$7:$AB$36,CX1448)&amp;"-魂火-"&amp;CZ1448</f>
        <v>秦琼-大焦热+1-魂火-1</v>
      </c>
      <c r="CW1448" s="25" t="s">
        <v>162</v>
      </c>
      <c r="CX1448" s="14">
        <f>INDEX(属性投放!$AL$7:$AL$58,CS1448)</f>
        <v>17</v>
      </c>
      <c r="CY1448" s="14" t="s">
        <v>701</v>
      </c>
      <c r="CZ1448" s="14">
        <f>INDEX(属性投放!$AM$7:$AM$58,CS1448)</f>
        <v>1</v>
      </c>
      <c r="DA1448" s="14">
        <f t="shared" si="1018"/>
        <v>40</v>
      </c>
      <c r="DB1448" s="14">
        <f>INDEX(属性投放!$AN$7:$AN$58,DA1448)</f>
        <v>120</v>
      </c>
      <c r="DC1448" s="14" t="s">
        <v>335</v>
      </c>
      <c r="DD1448" s="14">
        <f>INDEX(属性投放!$BJ$6:$BJ$85,(CT1448-2)*20+CX1448)</f>
        <v>1000</v>
      </c>
      <c r="DE1448" s="14">
        <f>SUMIFS(DD$5:DD1448,$CR$5:$CR1448,"="&amp;$CR1448)</f>
        <v>11610</v>
      </c>
      <c r="DF1448" s="14" t="s">
        <v>218</v>
      </c>
      <c r="DG1448" s="14">
        <f>INDEX(属性投放!$BK$6:$BK$85,(CT1448-2)*20+CX1448)</f>
        <v>500</v>
      </c>
      <c r="DH1448" s="14">
        <f>SUMIFS(DG$5:DG1448,$CR$5:$CR1448,"="&amp;$CR1448)</f>
        <v>5808</v>
      </c>
      <c r="DI1448" s="14" t="s">
        <v>25</v>
      </c>
      <c r="DJ1448" s="14">
        <f>INDEX(属性投放!$BL$6:$BL$85,(CT1448-2)*20+CX1448)</f>
        <v>10000</v>
      </c>
      <c r="DK1448" s="14">
        <f>SUMIFS(DJ$5:DJ1448,$CR$5:$CR1448,"="&amp;$CR1448)</f>
        <v>116100</v>
      </c>
    </row>
    <row r="1449" spans="95:115" ht="16.5" x14ac:dyDescent="0.2">
      <c r="CQ1449" s="13">
        <v>1445</v>
      </c>
      <c r="CR1449" s="13">
        <f t="shared" si="1014"/>
        <v>28</v>
      </c>
      <c r="CS1449" s="13">
        <f t="shared" si="1015"/>
        <v>41</v>
      </c>
      <c r="CT1449" s="14">
        <f t="shared" si="1016"/>
        <v>4</v>
      </c>
      <c r="CU1449" s="14">
        <f t="shared" si="1017"/>
        <v>1102031</v>
      </c>
      <c r="CV1449" s="14" t="str">
        <f>INDEX($O$6:$O$36,CR1449)&amp;"-"&amp;INDEX(属性投放!$AB$7:$AB$36,CX1449)&amp;"-魂火-"&amp;CZ1449</f>
        <v>秦琼-大焦热+1-魂火-2</v>
      </c>
      <c r="CW1449" s="25" t="s">
        <v>162</v>
      </c>
      <c r="CX1449" s="14">
        <f>INDEX(属性投放!$AL$7:$AL$58,CS1449)</f>
        <v>17</v>
      </c>
      <c r="CY1449" s="14" t="s">
        <v>701</v>
      </c>
      <c r="CZ1449" s="14">
        <f>INDEX(属性投放!$AM$7:$AM$58,CS1449)</f>
        <v>2</v>
      </c>
      <c r="DA1449" s="14">
        <f t="shared" si="1018"/>
        <v>41</v>
      </c>
      <c r="DB1449" s="14">
        <f>INDEX(属性投放!$AN$7:$AN$58,DA1449)</f>
        <v>122</v>
      </c>
      <c r="DC1449" s="14" t="s">
        <v>335</v>
      </c>
      <c r="DD1449" s="14">
        <f>INDEX(属性投放!$BJ$6:$BJ$85,(CT1449-2)*20+CX1449)</f>
        <v>1000</v>
      </c>
      <c r="DE1449" s="14">
        <f>SUMIFS(DD$5:DD1449,$CR$5:$CR1449,"="&amp;$CR1449)</f>
        <v>12610</v>
      </c>
      <c r="DF1449" s="14" t="s">
        <v>218</v>
      </c>
      <c r="DG1449" s="14">
        <f>INDEX(属性投放!$BK$6:$BK$85,(CT1449-2)*20+CX1449)</f>
        <v>500</v>
      </c>
      <c r="DH1449" s="14">
        <f>SUMIFS(DG$5:DG1449,$CR$5:$CR1449,"="&amp;$CR1449)</f>
        <v>6308</v>
      </c>
      <c r="DI1449" s="14" t="s">
        <v>25</v>
      </c>
      <c r="DJ1449" s="14">
        <f>INDEX(属性投放!$BL$6:$BL$85,(CT1449-2)*20+CX1449)</f>
        <v>10000</v>
      </c>
      <c r="DK1449" s="14">
        <f>SUMIFS(DJ$5:DJ1449,$CR$5:$CR1449,"="&amp;$CR1449)</f>
        <v>126100</v>
      </c>
    </row>
    <row r="1450" spans="95:115" ht="16.5" x14ac:dyDescent="0.2">
      <c r="CQ1450" s="13">
        <v>1446</v>
      </c>
      <c r="CR1450" s="13">
        <f t="shared" si="1014"/>
        <v>28</v>
      </c>
      <c r="CS1450" s="13">
        <f t="shared" si="1015"/>
        <v>42</v>
      </c>
      <c r="CT1450" s="14">
        <f t="shared" si="1016"/>
        <v>4</v>
      </c>
      <c r="CU1450" s="14">
        <f t="shared" si="1017"/>
        <v>1102031</v>
      </c>
      <c r="CV1450" s="14" t="str">
        <f>INDEX($O$6:$O$36,CR1450)&amp;"-"&amp;INDEX(属性投放!$AB$7:$AB$36,CX1450)&amp;"-魂火-"&amp;CZ1450</f>
        <v>秦琼-大焦热+1-魂火-3</v>
      </c>
      <c r="CW1450" s="25" t="s">
        <v>162</v>
      </c>
      <c r="CX1450" s="14">
        <f>INDEX(属性投放!$AL$7:$AL$58,CS1450)</f>
        <v>17</v>
      </c>
      <c r="CY1450" s="14" t="s">
        <v>701</v>
      </c>
      <c r="CZ1450" s="14">
        <f>INDEX(属性投放!$AM$7:$AM$58,CS1450)</f>
        <v>3</v>
      </c>
      <c r="DA1450" s="14">
        <f t="shared" si="1018"/>
        <v>42</v>
      </c>
      <c r="DB1450" s="14">
        <f>INDEX(属性投放!$AN$7:$AN$58,DA1450)</f>
        <v>125</v>
      </c>
      <c r="DC1450" s="14" t="s">
        <v>335</v>
      </c>
      <c r="DD1450" s="14">
        <f>INDEX(属性投放!$BJ$6:$BJ$85,(CT1450-2)*20+CX1450)</f>
        <v>1000</v>
      </c>
      <c r="DE1450" s="14">
        <f>SUMIFS(DD$5:DD1450,$CR$5:$CR1450,"="&amp;$CR1450)</f>
        <v>13610</v>
      </c>
      <c r="DF1450" s="14" t="s">
        <v>218</v>
      </c>
      <c r="DG1450" s="14">
        <f>INDEX(属性投放!$BK$6:$BK$85,(CT1450-2)*20+CX1450)</f>
        <v>500</v>
      </c>
      <c r="DH1450" s="14">
        <f>SUMIFS(DG$5:DG1450,$CR$5:$CR1450,"="&amp;$CR1450)</f>
        <v>6808</v>
      </c>
      <c r="DI1450" s="14" t="s">
        <v>25</v>
      </c>
      <c r="DJ1450" s="14">
        <f>INDEX(属性投放!$BL$6:$BL$85,(CT1450-2)*20+CX1450)</f>
        <v>10000</v>
      </c>
      <c r="DK1450" s="14">
        <f>SUMIFS(DJ$5:DJ1450,$CR$5:$CR1450,"="&amp;$CR1450)</f>
        <v>136100</v>
      </c>
    </row>
    <row r="1451" spans="95:115" ht="16.5" x14ac:dyDescent="0.2">
      <c r="CQ1451" s="13">
        <v>1447</v>
      </c>
      <c r="CR1451" s="13">
        <f t="shared" si="1014"/>
        <v>28</v>
      </c>
      <c r="CS1451" s="13">
        <f t="shared" si="1015"/>
        <v>43</v>
      </c>
      <c r="CT1451" s="14">
        <f t="shared" si="1016"/>
        <v>4</v>
      </c>
      <c r="CU1451" s="14">
        <f t="shared" si="1017"/>
        <v>1102031</v>
      </c>
      <c r="CV1451" s="14" t="str">
        <f>INDEX($O$6:$O$36,CR1451)&amp;"-"&amp;INDEX(属性投放!$AB$7:$AB$36,CX1451)&amp;"-魂火-"&amp;CZ1451</f>
        <v>秦琼-大焦热+2-魂火-1</v>
      </c>
      <c r="CW1451" s="25" t="s">
        <v>162</v>
      </c>
      <c r="CX1451" s="14">
        <f>INDEX(属性投放!$AL$7:$AL$58,CS1451)</f>
        <v>18</v>
      </c>
      <c r="CY1451" s="14" t="s">
        <v>701</v>
      </c>
      <c r="CZ1451" s="14">
        <f>INDEX(属性投放!$AM$7:$AM$58,CS1451)</f>
        <v>1</v>
      </c>
      <c r="DA1451" s="14">
        <f t="shared" si="1018"/>
        <v>43</v>
      </c>
      <c r="DB1451" s="14">
        <f>INDEX(属性投放!$AN$7:$AN$58,DA1451)</f>
        <v>127</v>
      </c>
      <c r="DC1451" s="14" t="s">
        <v>335</v>
      </c>
      <c r="DD1451" s="14">
        <f>INDEX(属性投放!$BJ$6:$BJ$85,(CT1451-2)*20+CX1451)</f>
        <v>1200</v>
      </c>
      <c r="DE1451" s="14">
        <f>SUMIFS(DD$5:DD1451,$CR$5:$CR1451,"="&amp;$CR1451)</f>
        <v>14810</v>
      </c>
      <c r="DF1451" s="14" t="s">
        <v>218</v>
      </c>
      <c r="DG1451" s="14">
        <f>INDEX(属性投放!$BK$6:$BK$85,(CT1451-2)*20+CX1451)</f>
        <v>600</v>
      </c>
      <c r="DH1451" s="14">
        <f>SUMIFS(DG$5:DG1451,$CR$5:$CR1451,"="&amp;$CR1451)</f>
        <v>7408</v>
      </c>
      <c r="DI1451" s="14" t="s">
        <v>25</v>
      </c>
      <c r="DJ1451" s="14">
        <f>INDEX(属性投放!$BL$6:$BL$85,(CT1451-2)*20+CX1451)</f>
        <v>12000</v>
      </c>
      <c r="DK1451" s="14">
        <f>SUMIFS(DJ$5:DJ1451,$CR$5:$CR1451,"="&amp;$CR1451)</f>
        <v>148100</v>
      </c>
    </row>
    <row r="1452" spans="95:115" ht="16.5" x14ac:dyDescent="0.2">
      <c r="CQ1452" s="13">
        <v>1448</v>
      </c>
      <c r="CR1452" s="13">
        <f t="shared" si="1014"/>
        <v>28</v>
      </c>
      <c r="CS1452" s="13">
        <f t="shared" si="1015"/>
        <v>44</v>
      </c>
      <c r="CT1452" s="14">
        <f t="shared" si="1016"/>
        <v>4</v>
      </c>
      <c r="CU1452" s="14">
        <f t="shared" si="1017"/>
        <v>1102031</v>
      </c>
      <c r="CV1452" s="14" t="str">
        <f>INDEX($O$6:$O$36,CR1452)&amp;"-"&amp;INDEX(属性投放!$AB$7:$AB$36,CX1452)&amp;"-魂火-"&amp;CZ1452</f>
        <v>秦琼-大焦热+2-魂火-2</v>
      </c>
      <c r="CW1452" s="25" t="s">
        <v>162</v>
      </c>
      <c r="CX1452" s="14">
        <f>INDEX(属性投放!$AL$7:$AL$58,CS1452)</f>
        <v>18</v>
      </c>
      <c r="CY1452" s="14" t="s">
        <v>701</v>
      </c>
      <c r="CZ1452" s="14">
        <f>INDEX(属性投放!$AM$7:$AM$58,CS1452)</f>
        <v>2</v>
      </c>
      <c r="DA1452" s="14">
        <f t="shared" si="1018"/>
        <v>44</v>
      </c>
      <c r="DB1452" s="14">
        <f>INDEX(属性投放!$AN$7:$AN$58,DA1452)</f>
        <v>130</v>
      </c>
      <c r="DC1452" s="14" t="s">
        <v>335</v>
      </c>
      <c r="DD1452" s="14">
        <f>INDEX(属性投放!$BJ$6:$BJ$85,(CT1452-2)*20+CX1452)</f>
        <v>1200</v>
      </c>
      <c r="DE1452" s="14">
        <f>SUMIFS(DD$5:DD1452,$CR$5:$CR1452,"="&amp;$CR1452)</f>
        <v>16010</v>
      </c>
      <c r="DF1452" s="14" t="s">
        <v>218</v>
      </c>
      <c r="DG1452" s="14">
        <f>INDEX(属性投放!$BK$6:$BK$85,(CT1452-2)*20+CX1452)</f>
        <v>600</v>
      </c>
      <c r="DH1452" s="14">
        <f>SUMIFS(DG$5:DG1452,$CR$5:$CR1452,"="&amp;$CR1452)</f>
        <v>8008</v>
      </c>
      <c r="DI1452" s="14" t="s">
        <v>25</v>
      </c>
      <c r="DJ1452" s="14">
        <f>INDEX(属性投放!$BL$6:$BL$85,(CT1452-2)*20+CX1452)</f>
        <v>12000</v>
      </c>
      <c r="DK1452" s="14">
        <f>SUMIFS(DJ$5:DJ1452,$CR$5:$CR1452,"="&amp;$CR1452)</f>
        <v>160100</v>
      </c>
    </row>
    <row r="1453" spans="95:115" ht="16.5" x14ac:dyDescent="0.2">
      <c r="CQ1453" s="13">
        <v>1449</v>
      </c>
      <c r="CR1453" s="13">
        <f t="shared" si="1014"/>
        <v>28</v>
      </c>
      <c r="CS1453" s="13">
        <f t="shared" si="1015"/>
        <v>45</v>
      </c>
      <c r="CT1453" s="14">
        <f t="shared" si="1016"/>
        <v>4</v>
      </c>
      <c r="CU1453" s="14">
        <f t="shared" si="1017"/>
        <v>1102031</v>
      </c>
      <c r="CV1453" s="14" t="str">
        <f>INDEX($O$6:$O$36,CR1453)&amp;"-"&amp;INDEX(属性投放!$AB$7:$AB$36,CX1453)&amp;"-魂火-"&amp;CZ1453</f>
        <v>秦琼-大焦热+2-魂火-3</v>
      </c>
      <c r="CW1453" s="25" t="s">
        <v>162</v>
      </c>
      <c r="CX1453" s="14">
        <f>INDEX(属性投放!$AL$7:$AL$58,CS1453)</f>
        <v>18</v>
      </c>
      <c r="CY1453" s="14" t="s">
        <v>701</v>
      </c>
      <c r="CZ1453" s="14">
        <f>INDEX(属性投放!$AM$7:$AM$58,CS1453)</f>
        <v>3</v>
      </c>
      <c r="DA1453" s="14">
        <f t="shared" si="1018"/>
        <v>45</v>
      </c>
      <c r="DB1453" s="14">
        <f>INDEX(属性投放!$AN$7:$AN$58,DA1453)</f>
        <v>132</v>
      </c>
      <c r="DC1453" s="14" t="s">
        <v>335</v>
      </c>
      <c r="DD1453" s="14">
        <f>INDEX(属性投放!$BJ$6:$BJ$85,(CT1453-2)*20+CX1453)</f>
        <v>1200</v>
      </c>
      <c r="DE1453" s="14">
        <f>SUMIFS(DD$5:DD1453,$CR$5:$CR1453,"="&amp;$CR1453)</f>
        <v>17210</v>
      </c>
      <c r="DF1453" s="14" t="s">
        <v>218</v>
      </c>
      <c r="DG1453" s="14">
        <f>INDEX(属性投放!$BK$6:$BK$85,(CT1453-2)*20+CX1453)</f>
        <v>600</v>
      </c>
      <c r="DH1453" s="14">
        <f>SUMIFS(DG$5:DG1453,$CR$5:$CR1453,"="&amp;$CR1453)</f>
        <v>8608</v>
      </c>
      <c r="DI1453" s="14" t="s">
        <v>25</v>
      </c>
      <c r="DJ1453" s="14">
        <f>INDEX(属性投放!$BL$6:$BL$85,(CT1453-2)*20+CX1453)</f>
        <v>12000</v>
      </c>
      <c r="DK1453" s="14">
        <f>SUMIFS(DJ$5:DJ1453,$CR$5:$CR1453,"="&amp;$CR1453)</f>
        <v>172100</v>
      </c>
    </row>
    <row r="1454" spans="95:115" ht="16.5" x14ac:dyDescent="0.2">
      <c r="CQ1454" s="13">
        <v>1450</v>
      </c>
      <c r="CR1454" s="13">
        <f t="shared" si="1014"/>
        <v>28</v>
      </c>
      <c r="CS1454" s="13">
        <f t="shared" si="1015"/>
        <v>46</v>
      </c>
      <c r="CT1454" s="14">
        <f t="shared" si="1016"/>
        <v>4</v>
      </c>
      <c r="CU1454" s="14">
        <f t="shared" si="1017"/>
        <v>1102031</v>
      </c>
      <c r="CV1454" s="14" t="str">
        <f>INDEX($O$6:$O$36,CR1454)&amp;"-"&amp;INDEX(属性投放!$AB$7:$AB$36,CX1454)&amp;"-魂火-"&amp;CZ1454</f>
        <v>秦琼-无间-魂火-1</v>
      </c>
      <c r="CW1454" s="25" t="s">
        <v>162</v>
      </c>
      <c r="CX1454" s="14">
        <f>INDEX(属性投放!$AL$7:$AL$58,CS1454)</f>
        <v>19</v>
      </c>
      <c r="CY1454" s="14" t="s">
        <v>701</v>
      </c>
      <c r="CZ1454" s="14">
        <f>INDEX(属性投放!$AM$7:$AM$58,CS1454)</f>
        <v>1</v>
      </c>
      <c r="DA1454" s="14">
        <f t="shared" si="1018"/>
        <v>46</v>
      </c>
      <c r="DB1454" s="14">
        <f>INDEX(属性投放!$AN$7:$AN$58,DA1454)</f>
        <v>135</v>
      </c>
      <c r="DC1454" s="14" t="s">
        <v>335</v>
      </c>
      <c r="DD1454" s="14">
        <f>INDEX(属性投放!$BJ$6:$BJ$85,(CT1454-2)*20+CX1454)</f>
        <v>1500</v>
      </c>
      <c r="DE1454" s="14">
        <f>SUMIFS(DD$5:DD1454,$CR$5:$CR1454,"="&amp;$CR1454)</f>
        <v>18710</v>
      </c>
      <c r="DF1454" s="14" t="s">
        <v>218</v>
      </c>
      <c r="DG1454" s="14">
        <f>INDEX(属性投放!$BK$6:$BK$85,(CT1454-2)*20+CX1454)</f>
        <v>750</v>
      </c>
      <c r="DH1454" s="14">
        <f>SUMIFS(DG$5:DG1454,$CR$5:$CR1454,"="&amp;$CR1454)</f>
        <v>9358</v>
      </c>
      <c r="DI1454" s="14" t="s">
        <v>25</v>
      </c>
      <c r="DJ1454" s="14">
        <f>INDEX(属性投放!$BL$6:$BL$85,(CT1454-2)*20+CX1454)</f>
        <v>15000</v>
      </c>
      <c r="DK1454" s="14">
        <f>SUMIFS(DJ$5:DJ1454,$CR$5:$CR1454,"="&amp;$CR1454)</f>
        <v>187100</v>
      </c>
    </row>
    <row r="1455" spans="95:115" ht="16.5" x14ac:dyDescent="0.2">
      <c r="CQ1455" s="13">
        <v>1451</v>
      </c>
      <c r="CR1455" s="13">
        <f t="shared" si="1014"/>
        <v>28</v>
      </c>
      <c r="CS1455" s="13">
        <f t="shared" si="1015"/>
        <v>47</v>
      </c>
      <c r="CT1455" s="14">
        <f t="shared" si="1016"/>
        <v>4</v>
      </c>
      <c r="CU1455" s="14">
        <f t="shared" si="1017"/>
        <v>1102031</v>
      </c>
      <c r="CV1455" s="14" t="str">
        <f>INDEX($O$6:$O$36,CR1455)&amp;"-"&amp;INDEX(属性投放!$AB$7:$AB$36,CX1455)&amp;"-魂火-"&amp;CZ1455</f>
        <v>秦琼-无间-魂火-2</v>
      </c>
      <c r="CW1455" s="25" t="s">
        <v>162</v>
      </c>
      <c r="CX1455" s="14">
        <f>INDEX(属性投放!$AL$7:$AL$58,CS1455)</f>
        <v>19</v>
      </c>
      <c r="CY1455" s="14" t="s">
        <v>701</v>
      </c>
      <c r="CZ1455" s="14">
        <f>INDEX(属性投放!$AM$7:$AM$58,CS1455)</f>
        <v>2</v>
      </c>
      <c r="DA1455" s="14">
        <f t="shared" si="1018"/>
        <v>47</v>
      </c>
      <c r="DB1455" s="14">
        <f>INDEX(属性投放!$AN$7:$AN$58,DA1455)</f>
        <v>137</v>
      </c>
      <c r="DC1455" s="14" t="s">
        <v>335</v>
      </c>
      <c r="DD1455" s="14">
        <f>INDEX(属性投放!$BJ$6:$BJ$85,(CT1455-2)*20+CX1455)</f>
        <v>1500</v>
      </c>
      <c r="DE1455" s="14">
        <f>SUMIFS(DD$5:DD1455,$CR$5:$CR1455,"="&amp;$CR1455)</f>
        <v>20210</v>
      </c>
      <c r="DF1455" s="14" t="s">
        <v>218</v>
      </c>
      <c r="DG1455" s="14">
        <f>INDEX(属性投放!$BK$6:$BK$85,(CT1455-2)*20+CX1455)</f>
        <v>750</v>
      </c>
      <c r="DH1455" s="14">
        <f>SUMIFS(DG$5:DG1455,$CR$5:$CR1455,"="&amp;$CR1455)</f>
        <v>10108</v>
      </c>
      <c r="DI1455" s="14" t="s">
        <v>25</v>
      </c>
      <c r="DJ1455" s="14">
        <f>INDEX(属性投放!$BL$6:$BL$85,(CT1455-2)*20+CX1455)</f>
        <v>15000</v>
      </c>
      <c r="DK1455" s="14">
        <f>SUMIFS(DJ$5:DJ1455,$CR$5:$CR1455,"="&amp;$CR1455)</f>
        <v>202100</v>
      </c>
    </row>
    <row r="1456" spans="95:115" ht="16.5" x14ac:dyDescent="0.2">
      <c r="CQ1456" s="13">
        <v>1452</v>
      </c>
      <c r="CR1456" s="13">
        <f t="shared" si="1014"/>
        <v>28</v>
      </c>
      <c r="CS1456" s="13">
        <f t="shared" si="1015"/>
        <v>48</v>
      </c>
      <c r="CT1456" s="14">
        <f t="shared" si="1016"/>
        <v>4</v>
      </c>
      <c r="CU1456" s="14">
        <f t="shared" si="1017"/>
        <v>1102031</v>
      </c>
      <c r="CV1456" s="14" t="str">
        <f>INDEX($O$6:$O$36,CR1456)&amp;"-"&amp;INDEX(属性投放!$AB$7:$AB$36,CX1456)&amp;"-魂火-"&amp;CZ1456</f>
        <v>秦琼-无间-魂火-3</v>
      </c>
      <c r="CW1456" s="25" t="s">
        <v>162</v>
      </c>
      <c r="CX1456" s="14">
        <f>INDEX(属性投放!$AL$7:$AL$58,CS1456)</f>
        <v>19</v>
      </c>
      <c r="CY1456" s="14" t="s">
        <v>701</v>
      </c>
      <c r="CZ1456" s="14">
        <f>INDEX(属性投放!$AM$7:$AM$58,CS1456)</f>
        <v>3</v>
      </c>
      <c r="DA1456" s="14">
        <f t="shared" si="1018"/>
        <v>48</v>
      </c>
      <c r="DB1456" s="14">
        <f>INDEX(属性投放!$AN$7:$AN$58,DA1456)</f>
        <v>140</v>
      </c>
      <c r="DC1456" s="14" t="s">
        <v>335</v>
      </c>
      <c r="DD1456" s="14">
        <f>INDEX(属性投放!$BJ$6:$BJ$85,(CT1456-2)*20+CX1456)</f>
        <v>1500</v>
      </c>
      <c r="DE1456" s="14">
        <f>SUMIFS(DD$5:DD1456,$CR$5:$CR1456,"="&amp;$CR1456)</f>
        <v>21710</v>
      </c>
      <c r="DF1456" s="14" t="s">
        <v>218</v>
      </c>
      <c r="DG1456" s="14">
        <f>INDEX(属性投放!$BK$6:$BK$85,(CT1456-2)*20+CX1456)</f>
        <v>750</v>
      </c>
      <c r="DH1456" s="14">
        <f>SUMIFS(DG$5:DG1456,$CR$5:$CR1456,"="&amp;$CR1456)</f>
        <v>10858</v>
      </c>
      <c r="DI1456" s="14" t="s">
        <v>25</v>
      </c>
      <c r="DJ1456" s="14">
        <f>INDEX(属性投放!$BL$6:$BL$85,(CT1456-2)*20+CX1456)</f>
        <v>15000</v>
      </c>
      <c r="DK1456" s="14">
        <f>SUMIFS(DJ$5:DJ1456,$CR$5:$CR1456,"="&amp;$CR1456)</f>
        <v>217100</v>
      </c>
    </row>
    <row r="1457" spans="95:115" ht="16.5" x14ac:dyDescent="0.2">
      <c r="CQ1457" s="13">
        <v>1453</v>
      </c>
      <c r="CR1457" s="13">
        <f t="shared" si="1014"/>
        <v>28</v>
      </c>
      <c r="CS1457" s="13">
        <f t="shared" si="1015"/>
        <v>49</v>
      </c>
      <c r="CT1457" s="14">
        <f t="shared" si="1016"/>
        <v>4</v>
      </c>
      <c r="CU1457" s="14">
        <f t="shared" si="1017"/>
        <v>1102031</v>
      </c>
      <c r="CV1457" s="14" t="str">
        <f>INDEX($O$6:$O$36,CR1457)&amp;"-"&amp;INDEX(属性投放!$AB$7:$AB$36,CX1457)&amp;"-魂火-"&amp;CZ1457</f>
        <v>秦琼-无间+1-魂火-1</v>
      </c>
      <c r="CW1457" s="25" t="s">
        <v>162</v>
      </c>
      <c r="CX1457" s="14">
        <f>INDEX(属性投放!$AL$7:$AL$58,CS1457)</f>
        <v>20</v>
      </c>
      <c r="CY1457" s="14" t="s">
        <v>701</v>
      </c>
      <c r="CZ1457" s="14">
        <f>INDEX(属性投放!$AM$7:$AM$58,CS1457)</f>
        <v>1</v>
      </c>
      <c r="DA1457" s="14">
        <f t="shared" si="1018"/>
        <v>49</v>
      </c>
      <c r="DB1457" s="14">
        <f>INDEX(属性投放!$AN$7:$AN$58,DA1457)</f>
        <v>142</v>
      </c>
      <c r="DC1457" s="14" t="s">
        <v>335</v>
      </c>
      <c r="DD1457" s="14">
        <f>INDEX(属性投放!$BJ$6:$BJ$85,(CT1457-2)*20+CX1457)</f>
        <v>1750</v>
      </c>
      <c r="DE1457" s="14">
        <f>SUMIFS(DD$5:DD1457,$CR$5:$CR1457,"="&amp;$CR1457)</f>
        <v>23460</v>
      </c>
      <c r="DF1457" s="14" t="s">
        <v>218</v>
      </c>
      <c r="DG1457" s="14">
        <f>INDEX(属性投放!$BK$6:$BK$85,(CT1457-2)*20+CX1457)</f>
        <v>875</v>
      </c>
      <c r="DH1457" s="14">
        <f>SUMIFS(DG$5:DG1457,$CR$5:$CR1457,"="&amp;$CR1457)</f>
        <v>11733</v>
      </c>
      <c r="DI1457" s="14" t="s">
        <v>25</v>
      </c>
      <c r="DJ1457" s="14">
        <f>INDEX(属性投放!$BL$6:$BL$85,(CT1457-2)*20+CX1457)</f>
        <v>17500</v>
      </c>
      <c r="DK1457" s="14">
        <f>SUMIFS(DJ$5:DJ1457,$CR$5:$CR1457,"="&amp;$CR1457)</f>
        <v>234600</v>
      </c>
    </row>
    <row r="1458" spans="95:115" ht="16.5" x14ac:dyDescent="0.2">
      <c r="CQ1458" s="13">
        <v>1454</v>
      </c>
      <c r="CR1458" s="13">
        <f t="shared" si="1014"/>
        <v>28</v>
      </c>
      <c r="CS1458" s="13">
        <f t="shared" si="1015"/>
        <v>50</v>
      </c>
      <c r="CT1458" s="14">
        <f t="shared" si="1016"/>
        <v>4</v>
      </c>
      <c r="CU1458" s="14">
        <f t="shared" si="1017"/>
        <v>1102031</v>
      </c>
      <c r="CV1458" s="14" t="str">
        <f>INDEX($O$6:$O$36,CR1458)&amp;"-"&amp;INDEX(属性投放!$AB$7:$AB$36,CX1458)&amp;"-魂火-"&amp;CZ1458</f>
        <v>秦琼-无间+1-魂火-2</v>
      </c>
      <c r="CW1458" s="25" t="s">
        <v>162</v>
      </c>
      <c r="CX1458" s="14">
        <f>INDEX(属性投放!$AL$7:$AL$58,CS1458)</f>
        <v>20</v>
      </c>
      <c r="CY1458" s="14" t="s">
        <v>701</v>
      </c>
      <c r="CZ1458" s="14">
        <f>INDEX(属性投放!$AM$7:$AM$58,CS1458)</f>
        <v>2</v>
      </c>
      <c r="DA1458" s="14">
        <f t="shared" si="1018"/>
        <v>50</v>
      </c>
      <c r="DB1458" s="14">
        <f>INDEX(属性投放!$AN$7:$AN$58,DA1458)</f>
        <v>145</v>
      </c>
      <c r="DC1458" s="14" t="s">
        <v>335</v>
      </c>
      <c r="DD1458" s="14">
        <f>INDEX(属性投放!$BJ$6:$BJ$85,(CT1458-2)*20+CX1458)</f>
        <v>1750</v>
      </c>
      <c r="DE1458" s="14">
        <f>SUMIFS(DD$5:DD1458,$CR$5:$CR1458,"="&amp;$CR1458)</f>
        <v>25210</v>
      </c>
      <c r="DF1458" s="14" t="s">
        <v>218</v>
      </c>
      <c r="DG1458" s="14">
        <f>INDEX(属性投放!$BK$6:$BK$85,(CT1458-2)*20+CX1458)</f>
        <v>875</v>
      </c>
      <c r="DH1458" s="14">
        <f>SUMIFS(DG$5:DG1458,$CR$5:$CR1458,"="&amp;$CR1458)</f>
        <v>12608</v>
      </c>
      <c r="DI1458" s="14" t="s">
        <v>25</v>
      </c>
      <c r="DJ1458" s="14">
        <f>INDEX(属性投放!$BL$6:$BL$85,(CT1458-2)*20+CX1458)</f>
        <v>17500</v>
      </c>
      <c r="DK1458" s="14">
        <f>SUMIFS(DJ$5:DJ1458,$CR$5:$CR1458,"="&amp;$CR1458)</f>
        <v>252100</v>
      </c>
    </row>
    <row r="1459" spans="95:115" ht="16.5" x14ac:dyDescent="0.2">
      <c r="CQ1459" s="13">
        <v>1455</v>
      </c>
      <c r="CR1459" s="13">
        <f t="shared" si="1014"/>
        <v>28</v>
      </c>
      <c r="CS1459" s="13">
        <f t="shared" si="1015"/>
        <v>51</v>
      </c>
      <c r="CT1459" s="14">
        <f t="shared" si="1016"/>
        <v>4</v>
      </c>
      <c r="CU1459" s="14">
        <f t="shared" si="1017"/>
        <v>1102031</v>
      </c>
      <c r="CV1459" s="14" t="str">
        <f>INDEX($O$6:$O$36,CR1459)&amp;"-"&amp;INDEX(属性投放!$AB$7:$AB$36,CX1459)&amp;"-魂火-"&amp;CZ1459</f>
        <v>秦琼-无间+1-魂火-3</v>
      </c>
      <c r="CW1459" s="25" t="s">
        <v>162</v>
      </c>
      <c r="CX1459" s="14">
        <f>INDEX(属性投放!$AL$7:$AL$58,CS1459)</f>
        <v>20</v>
      </c>
      <c r="CY1459" s="14" t="s">
        <v>701</v>
      </c>
      <c r="CZ1459" s="14">
        <f>INDEX(属性投放!$AM$7:$AM$58,CS1459)</f>
        <v>3</v>
      </c>
      <c r="DA1459" s="14">
        <f t="shared" si="1018"/>
        <v>51</v>
      </c>
      <c r="DB1459" s="14">
        <f>INDEX(属性投放!$AN$7:$AN$58,DA1459)</f>
        <v>147</v>
      </c>
      <c r="DC1459" s="14" t="s">
        <v>335</v>
      </c>
      <c r="DD1459" s="14">
        <f>INDEX(属性投放!$BJ$6:$BJ$85,(CT1459-2)*20+CX1459)</f>
        <v>1750</v>
      </c>
      <c r="DE1459" s="14">
        <f>SUMIFS(DD$5:DD1459,$CR$5:$CR1459,"="&amp;$CR1459)</f>
        <v>26960</v>
      </c>
      <c r="DF1459" s="14" t="s">
        <v>218</v>
      </c>
      <c r="DG1459" s="14">
        <f>INDEX(属性投放!$BK$6:$BK$85,(CT1459-2)*20+CX1459)</f>
        <v>875</v>
      </c>
      <c r="DH1459" s="14">
        <f>SUMIFS(DG$5:DG1459,$CR$5:$CR1459,"="&amp;$CR1459)</f>
        <v>13483</v>
      </c>
      <c r="DI1459" s="14" t="s">
        <v>25</v>
      </c>
      <c r="DJ1459" s="14">
        <f>INDEX(属性投放!$BL$6:$BL$85,(CT1459-2)*20+CX1459)</f>
        <v>17500</v>
      </c>
      <c r="DK1459" s="14">
        <f>SUMIFS(DJ$5:DJ1459,$CR$5:$CR1459,"="&amp;$CR1459)</f>
        <v>269600</v>
      </c>
    </row>
    <row r="1460" spans="95:115" ht="16.5" x14ac:dyDescent="0.2">
      <c r="CQ1460" s="13">
        <v>1456</v>
      </c>
      <c r="CR1460" s="13">
        <f t="shared" si="1014"/>
        <v>28</v>
      </c>
      <c r="CS1460" s="13">
        <f t="shared" si="1015"/>
        <v>52</v>
      </c>
      <c r="CT1460" s="14">
        <f t="shared" si="1016"/>
        <v>4</v>
      </c>
      <c r="CU1460" s="14">
        <f t="shared" si="1017"/>
        <v>1102031</v>
      </c>
      <c r="CV1460" s="14" t="str">
        <f>INDEX($O$6:$O$36,CR1460)&amp;"-"&amp;INDEX(属性投放!$AB$7:$AB$36,CX1460)&amp;"-魂火-"&amp;CZ1460</f>
        <v>秦琼-无间+1-魂火-4</v>
      </c>
      <c r="CW1460" s="25" t="s">
        <v>162</v>
      </c>
      <c r="CX1460" s="14">
        <f>INDEX(属性投放!$AL$7:$AL$58,CS1460)</f>
        <v>20</v>
      </c>
      <c r="CY1460" s="14" t="s">
        <v>701</v>
      </c>
      <c r="CZ1460" s="14">
        <f>INDEX(属性投放!$AM$7:$AM$58,CS1460)</f>
        <v>4</v>
      </c>
      <c r="DA1460" s="14">
        <f t="shared" si="1018"/>
        <v>52</v>
      </c>
      <c r="DB1460" s="14">
        <f>INDEX(属性投放!$AN$7:$AN$58,DA1460)</f>
        <v>150</v>
      </c>
      <c r="DC1460" s="14" t="s">
        <v>335</v>
      </c>
      <c r="DD1460" s="14">
        <f>INDEX(属性投放!$BJ$6:$BJ$85,(CT1460-2)*20+CX1460)</f>
        <v>1750</v>
      </c>
      <c r="DE1460" s="14">
        <f>SUMIFS(DD$5:DD1460,$CR$5:$CR1460,"="&amp;$CR1460)</f>
        <v>28710</v>
      </c>
      <c r="DF1460" s="14" t="s">
        <v>218</v>
      </c>
      <c r="DG1460" s="14">
        <f>INDEX(属性投放!$BK$6:$BK$85,(CT1460-2)*20+CX1460)</f>
        <v>875</v>
      </c>
      <c r="DH1460" s="14">
        <f>SUMIFS(DG$5:DG1460,$CR$5:$CR1460,"="&amp;$CR1460)</f>
        <v>14358</v>
      </c>
      <c r="DI1460" s="14" t="s">
        <v>25</v>
      </c>
      <c r="DJ1460" s="14">
        <f>INDEX(属性投放!$BL$6:$BL$85,(CT1460-2)*20+CX1460)</f>
        <v>17500</v>
      </c>
      <c r="DK1460" s="14">
        <f>SUMIFS(DJ$5:DJ1460,$CR$5:$CR1460,"="&amp;$CR1460)</f>
        <v>287100</v>
      </c>
    </row>
    <row r="1461" spans="95:115" x14ac:dyDescent="0.2"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</row>
    <row r="1462" spans="95:115" x14ac:dyDescent="0.2">
      <c r="CQ1462" s="16"/>
      <c r="CR1462" s="16"/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</row>
    <row r="1463" spans="95:115" x14ac:dyDescent="0.2"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</row>
    <row r="1464" spans="95:115" x14ac:dyDescent="0.2">
      <c r="CQ1464" s="16"/>
      <c r="CR1464" s="16"/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</row>
    <row r="1465" spans="95:115" x14ac:dyDescent="0.2"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</row>
    <row r="1466" spans="95:115" x14ac:dyDescent="0.2"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</row>
    <row r="1467" spans="95:115" x14ac:dyDescent="0.2"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</row>
    <row r="1468" spans="95:115" x14ac:dyDescent="0.2">
      <c r="CQ1468" s="16"/>
      <c r="CR1468" s="16"/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</row>
    <row r="1469" spans="95:115" x14ac:dyDescent="0.2">
      <c r="CQ1469" s="16"/>
      <c r="CR1469" s="16"/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</row>
    <row r="1470" spans="95:115" x14ac:dyDescent="0.2">
      <c r="CQ1470" s="16"/>
      <c r="CR1470" s="16"/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</row>
    <row r="1471" spans="95:115" x14ac:dyDescent="0.2">
      <c r="CQ1471" s="16"/>
      <c r="CR1471" s="16"/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</row>
    <row r="1472" spans="95:115" x14ac:dyDescent="0.2">
      <c r="CQ1472" s="16"/>
      <c r="CR1472" s="16"/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</row>
    <row r="1473" spans="95:115" x14ac:dyDescent="0.2">
      <c r="CQ1473" s="16"/>
      <c r="CR1473" s="16"/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</row>
    <row r="1474" spans="95:115" x14ac:dyDescent="0.2">
      <c r="CQ1474" s="16"/>
      <c r="CR1474" s="16"/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</row>
    <row r="1475" spans="95:115" x14ac:dyDescent="0.2">
      <c r="CQ1475" s="16"/>
      <c r="CR1475" s="16"/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</row>
    <row r="1476" spans="95:115" x14ac:dyDescent="0.2">
      <c r="CQ1476" s="16"/>
      <c r="CR1476" s="16"/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</row>
    <row r="1477" spans="95:115" x14ac:dyDescent="0.2">
      <c r="CQ1477" s="16"/>
      <c r="CR1477" s="16"/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</row>
    <row r="1478" spans="95:115" x14ac:dyDescent="0.2">
      <c r="CQ1478" s="16"/>
      <c r="CR1478" s="16"/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</row>
    <row r="1479" spans="95:115" x14ac:dyDescent="0.2">
      <c r="CQ1479" s="16"/>
      <c r="CR1479" s="16"/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</row>
    <row r="1480" spans="95:115" x14ac:dyDescent="0.2">
      <c r="CQ1480" s="16"/>
      <c r="CR1480" s="16"/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</row>
    <row r="1481" spans="95:115" x14ac:dyDescent="0.2">
      <c r="CQ1481" s="16"/>
      <c r="CR1481" s="16"/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</row>
    <row r="1482" spans="95:115" x14ac:dyDescent="0.2">
      <c r="CQ1482" s="16"/>
      <c r="CR1482" s="16"/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</row>
    <row r="1483" spans="95:115" x14ac:dyDescent="0.2">
      <c r="CQ1483" s="16"/>
      <c r="CR1483" s="16"/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</row>
    <row r="1484" spans="95:115" x14ac:dyDescent="0.2">
      <c r="CQ1484" s="16"/>
      <c r="CR1484" s="16"/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</row>
    <row r="1485" spans="95:115" x14ac:dyDescent="0.2">
      <c r="CQ1485" s="16"/>
      <c r="CR1485" s="16"/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</row>
    <row r="1486" spans="95:115" x14ac:dyDescent="0.2">
      <c r="CQ1486" s="16"/>
      <c r="CR1486" s="16"/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</row>
    <row r="1487" spans="95:115" x14ac:dyDescent="0.2"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</row>
    <row r="1488" spans="95:115" x14ac:dyDescent="0.2">
      <c r="CQ1488" s="16"/>
      <c r="CR1488" s="16"/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</row>
    <row r="1489" spans="95:115" x14ac:dyDescent="0.2"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</row>
    <row r="1490" spans="95:115" x14ac:dyDescent="0.2">
      <c r="CQ1490" s="16"/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</row>
    <row r="1491" spans="95:115" x14ac:dyDescent="0.2">
      <c r="CQ1491" s="16"/>
      <c r="CR1491" s="16"/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</row>
    <row r="1492" spans="95:115" x14ac:dyDescent="0.2"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</row>
    <row r="1493" spans="95:115" x14ac:dyDescent="0.2">
      <c r="CQ1493" s="16"/>
      <c r="CR1493" s="16"/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</row>
    <row r="1494" spans="95:115" x14ac:dyDescent="0.2">
      <c r="CQ1494" s="16"/>
      <c r="CR1494" s="16"/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</row>
    <row r="1495" spans="95:115" x14ac:dyDescent="0.2"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</row>
    <row r="1496" spans="95:115" x14ac:dyDescent="0.2"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</row>
    <row r="1497" spans="95:115" x14ac:dyDescent="0.2"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</row>
    <row r="1498" spans="95:115" x14ac:dyDescent="0.2"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</row>
    <row r="1499" spans="95:115" x14ac:dyDescent="0.2"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</row>
    <row r="1500" spans="95:115" x14ac:dyDescent="0.2"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</row>
    <row r="1501" spans="95:115" x14ac:dyDescent="0.2"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</row>
    <row r="1502" spans="95:115" x14ac:dyDescent="0.2"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</row>
    <row r="1503" spans="95:115" x14ac:dyDescent="0.2"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</row>
    <row r="1504" spans="95:115" x14ac:dyDescent="0.2">
      <c r="CQ1504" s="16"/>
      <c r="CR1504" s="16"/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</row>
    <row r="1505" spans="95:115" x14ac:dyDescent="0.2"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</row>
    <row r="1506" spans="95:115" x14ac:dyDescent="0.2"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</row>
    <row r="1507" spans="95:115" x14ac:dyDescent="0.2">
      <c r="CQ1507" s="16"/>
      <c r="CR1507" s="16"/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</row>
    <row r="1508" spans="95:115" x14ac:dyDescent="0.2">
      <c r="CQ1508" s="16"/>
      <c r="CR1508" s="16"/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</row>
    <row r="1509" spans="95:115" x14ac:dyDescent="0.2">
      <c r="CQ1509" s="16"/>
      <c r="CR1509" s="16"/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</row>
    <row r="1510" spans="95:115" x14ac:dyDescent="0.2">
      <c r="CQ1510" s="16"/>
      <c r="CR1510" s="16"/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</row>
    <row r="1511" spans="95:115" x14ac:dyDescent="0.2"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</row>
    <row r="1512" spans="95:115" x14ac:dyDescent="0.2">
      <c r="CQ1512" s="16"/>
      <c r="CR1512" s="16"/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</row>
    <row r="1513" spans="95:115" x14ac:dyDescent="0.2">
      <c r="CQ1513" s="16"/>
      <c r="CR1513" s="16"/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</row>
    <row r="1514" spans="95:115" x14ac:dyDescent="0.2">
      <c r="CQ1514" s="16"/>
      <c r="CR1514" s="16"/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</row>
    <row r="1515" spans="95:115" x14ac:dyDescent="0.2"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</row>
    <row r="1516" spans="95:115" x14ac:dyDescent="0.2">
      <c r="CQ1516" s="16"/>
      <c r="CR1516" s="16"/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</row>
    <row r="1517" spans="95:115" x14ac:dyDescent="0.2"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</row>
    <row r="1518" spans="95:115" x14ac:dyDescent="0.2">
      <c r="CQ1518" s="16"/>
      <c r="CR1518" s="16"/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</row>
    <row r="1519" spans="95:115" x14ac:dyDescent="0.2">
      <c r="CQ1519" s="16"/>
      <c r="CR1519" s="16"/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</row>
    <row r="1520" spans="95:115" x14ac:dyDescent="0.2"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</row>
    <row r="1521" spans="95:115" x14ac:dyDescent="0.2"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</row>
    <row r="1522" spans="95:115" x14ac:dyDescent="0.2">
      <c r="CQ1522" s="16"/>
      <c r="CR1522" s="16"/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</row>
    <row r="1523" spans="95:115" x14ac:dyDescent="0.2"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</row>
    <row r="1524" spans="95:115" x14ac:dyDescent="0.2">
      <c r="CQ1524" s="16"/>
      <c r="CR1524" s="16"/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</row>
    <row r="1525" spans="95:115" x14ac:dyDescent="0.2">
      <c r="CQ1525" s="16"/>
      <c r="CR1525" s="16"/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</row>
    <row r="1526" spans="95:115" x14ac:dyDescent="0.2"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</row>
    <row r="1527" spans="95:115" x14ac:dyDescent="0.2"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</row>
    <row r="1528" spans="95:115" x14ac:dyDescent="0.2">
      <c r="CQ1528" s="16"/>
      <c r="CR1528" s="16"/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</row>
    <row r="1529" spans="95:115" x14ac:dyDescent="0.2"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</row>
    <row r="1530" spans="95:115" x14ac:dyDescent="0.2"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</row>
    <row r="1531" spans="95:115" x14ac:dyDescent="0.2"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</row>
  </sheetData>
  <mergeCells count="6">
    <mergeCell ref="HA3:II3"/>
    <mergeCell ref="BU3:CN3"/>
    <mergeCell ref="AE3:BP3"/>
    <mergeCell ref="CQ3:DK3"/>
    <mergeCell ref="FX3:GI3"/>
    <mergeCell ref="GL3:GW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HH2">
      <formula1>玩家类型</formula1>
    </dataValidation>
    <dataValidation type="list" allowBlank="1" showInputMessage="1" showErrorMessage="1" sqref="HB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71" activePane="bottomRight" state="frozen"/>
      <selection pane="topRight" activeCell="C1" sqref="C1"/>
      <selection pane="bottomLeft" activeCell="A5" sqref="A5"/>
      <selection pane="bottomRight" activeCell="G1" sqref="G1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1" max="11" width="10.75" style="32" customWidth="1"/>
    <col min="13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1278</v>
      </c>
      <c r="C4" s="12" t="s">
        <v>1273</v>
      </c>
      <c r="D4" s="12" t="s">
        <v>1274</v>
      </c>
      <c r="E4" s="12" t="s">
        <v>1451</v>
      </c>
      <c r="F4" s="12" t="s">
        <v>1279</v>
      </c>
      <c r="G4" s="12" t="s">
        <v>1280</v>
      </c>
      <c r="H4" s="12" t="s">
        <v>1275</v>
      </c>
      <c r="I4" s="12" t="s">
        <v>1452</v>
      </c>
      <c r="J4" s="12" t="s">
        <v>1453</v>
      </c>
      <c r="K4" s="12" t="s">
        <v>1450</v>
      </c>
      <c r="L4" s="12" t="s">
        <v>1476</v>
      </c>
      <c r="M4" s="12" t="s">
        <v>1490</v>
      </c>
      <c r="O4" s="12" t="s">
        <v>1462</v>
      </c>
      <c r="P4" s="12" t="s">
        <v>1454</v>
      </c>
      <c r="Q4" s="12" t="s">
        <v>1455</v>
      </c>
      <c r="R4" s="12" t="s">
        <v>1456</v>
      </c>
      <c r="S4" s="12" t="s">
        <v>1457</v>
      </c>
      <c r="T4" s="12" t="s">
        <v>1458</v>
      </c>
      <c r="U4" s="12" t="s">
        <v>1459</v>
      </c>
      <c r="V4" s="12" t="s">
        <v>1460</v>
      </c>
      <c r="W4" s="12" t="s">
        <v>1461</v>
      </c>
      <c r="AA4" s="12" t="s">
        <v>1282</v>
      </c>
      <c r="AB4" s="12" t="s">
        <v>1326</v>
      </c>
      <c r="AC4" s="12" t="s">
        <v>1279</v>
      </c>
      <c r="AD4" s="12" t="s">
        <v>1280</v>
      </c>
      <c r="AE4" s="12" t="s">
        <v>1275</v>
      </c>
      <c r="AF4" s="12" t="s">
        <v>1276</v>
      </c>
      <c r="AG4" s="12" t="s">
        <v>1277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49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7" t="s">
        <v>1283</v>
      </c>
      <c r="AD5" s="37" t="s">
        <v>1284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49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1285</v>
      </c>
      <c r="AD6" s="13" t="s">
        <v>1286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49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1287</v>
      </c>
      <c r="AD7" s="37" t="s">
        <v>1288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49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1289</v>
      </c>
      <c r="AD8" s="37" t="s">
        <v>1290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49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7" t="s">
        <v>1291</v>
      </c>
      <c r="AD9" s="37" t="s">
        <v>1292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49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1293</v>
      </c>
      <c r="AD10" s="37" t="s">
        <v>1327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49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7" t="s">
        <v>1294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49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7" t="s">
        <v>1295</v>
      </c>
      <c r="AD12" s="37" t="s">
        <v>1328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49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1296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49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7" t="s">
        <v>1297</v>
      </c>
      <c r="AD14" s="37" t="s">
        <v>1329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49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7" t="s">
        <v>1298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49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7" t="s">
        <v>1299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49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7" t="s">
        <v>1300</v>
      </c>
      <c r="AD17" s="37" t="s">
        <v>1330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49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7" t="s">
        <v>1301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49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7" t="s">
        <v>1302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49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7" t="s">
        <v>1303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49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7" t="s">
        <v>1304</v>
      </c>
      <c r="AD21" s="37" t="s">
        <v>1331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49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49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7" t="s">
        <v>1305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49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7" t="s">
        <v>1306</v>
      </c>
      <c r="AD24" s="37" t="s">
        <v>1332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49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7" t="s">
        <v>1307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49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7" t="s">
        <v>1308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49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7" t="s">
        <v>1309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49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7"/>
      <c r="AD28" s="37" t="s">
        <v>1333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49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7" t="s">
        <v>1310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49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7" t="s">
        <v>1311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49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49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7" t="s">
        <v>1312</v>
      </c>
      <c r="AD32" s="37" t="s">
        <v>1334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49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49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7" t="s">
        <v>1313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49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7" t="s">
        <v>1314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49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7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49"/>
      <c r="L37" s="13"/>
      <c r="M37" s="13"/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7" t="s">
        <v>1316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49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7"/>
      <c r="AD38" s="37" t="s">
        <v>1335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49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7" t="s">
        <v>1315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49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46">
        <v>1</v>
      </c>
      <c r="K41" s="49"/>
      <c r="L41" s="13"/>
      <c r="M41" s="13"/>
      <c r="O41" s="13" t="s">
        <v>1463</v>
      </c>
      <c r="P41" s="37" t="s">
        <v>1284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7" t="s">
        <v>1317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49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49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7" t="s">
        <v>1318</v>
      </c>
      <c r="AD43" s="37" t="s">
        <v>1336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46">
        <v>1</v>
      </c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49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49"/>
      <c r="L46" s="13"/>
      <c r="M46" s="13"/>
      <c r="O46" s="13"/>
      <c r="P46" s="37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7" t="s">
        <v>1319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49"/>
      <c r="L47" s="46">
        <v>1</v>
      </c>
      <c r="M47" s="46">
        <v>1</v>
      </c>
      <c r="O47" s="13"/>
      <c r="P47" s="13" t="s">
        <v>1286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49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13"/>
      <c r="K49" s="49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7" t="s">
        <v>1321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13"/>
      <c r="K50" s="49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13"/>
      <c r="K51" s="49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13"/>
      <c r="K52" s="49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7" t="s">
        <v>1320</v>
      </c>
      <c r="AD52" s="37" t="s">
        <v>1337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13"/>
      <c r="K53" s="49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13"/>
      <c r="K54" s="46">
        <v>2</v>
      </c>
      <c r="L54" s="13"/>
      <c r="M54" s="13"/>
      <c r="O54" s="13" t="s">
        <v>1464</v>
      </c>
      <c r="P54" s="13"/>
      <c r="Q54" s="37" t="s">
        <v>1472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7" t="s">
        <v>1323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13"/>
      <c r="K55" s="49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13"/>
      <c r="K56" s="49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6">
        <v>2</v>
      </c>
      <c r="K57" s="49"/>
      <c r="L57" s="46">
        <v>2</v>
      </c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13"/>
      <c r="K58" s="49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7" t="s">
        <v>1322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13"/>
      <c r="K59" s="49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13"/>
      <c r="K60" s="49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7" t="s">
        <v>1324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J61" s="13"/>
      <c r="K61" s="46">
        <v>3</v>
      </c>
      <c r="L61" s="13"/>
      <c r="M61" s="13"/>
      <c r="O61" s="13"/>
      <c r="P61" s="13"/>
      <c r="Q61" s="37" t="s">
        <v>1473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13"/>
      <c r="K62" s="49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13"/>
      <c r="K63" s="49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13"/>
      <c r="K64" s="49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7" t="s">
        <v>1325</v>
      </c>
      <c r="AD64" s="37" t="s">
        <v>1338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13"/>
      <c r="K65" s="49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13"/>
      <c r="K66" s="49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13"/>
      <c r="K67" s="46">
        <v>4</v>
      </c>
      <c r="L67" s="46">
        <v>3</v>
      </c>
      <c r="M67" s="46">
        <v>2</v>
      </c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13"/>
      <c r="K68" s="49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51"/>
      <c r="K69" s="49"/>
      <c r="L69" s="13"/>
      <c r="M69" s="13"/>
      <c r="O69" s="13" t="s">
        <v>1465</v>
      </c>
      <c r="P69" s="13">
        <v>6</v>
      </c>
      <c r="Q69" s="37" t="s">
        <v>1474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13"/>
      <c r="K70" s="49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13"/>
      <c r="K71" s="49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13"/>
      <c r="K72" s="46">
        <v>5</v>
      </c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13"/>
      <c r="K73" s="49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13"/>
      <c r="K74" s="49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13"/>
      <c r="K75" s="49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13"/>
      <c r="K76" s="49"/>
      <c r="L76" s="13"/>
      <c r="M76" s="13"/>
      <c r="O76" s="13"/>
      <c r="P76" s="13"/>
      <c r="Q76" s="37" t="s">
        <v>1475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K77" s="49"/>
      <c r="L77" s="46">
        <v>4</v>
      </c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13"/>
      <c r="K78" s="49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13"/>
      <c r="K79" s="49"/>
      <c r="L79" s="13"/>
      <c r="M79" s="13"/>
      <c r="O79" s="13"/>
      <c r="P79" s="13"/>
      <c r="Q79" s="37"/>
      <c r="R79" s="37" t="s">
        <v>1284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13"/>
      <c r="K80" s="49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6">
        <v>3</v>
      </c>
      <c r="K81" s="49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13"/>
      <c r="K82" s="49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13"/>
      <c r="K83" s="49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51"/>
      <c r="K84" s="46">
        <v>6</v>
      </c>
      <c r="L84" s="13"/>
      <c r="M84" s="13"/>
      <c r="O84" s="13" t="s">
        <v>1466</v>
      </c>
      <c r="P84" s="13"/>
      <c r="Q84" s="13"/>
      <c r="R84" s="37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13"/>
      <c r="K85" s="49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13"/>
      <c r="K86" s="49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13"/>
      <c r="K87" s="49"/>
      <c r="L87" s="46">
        <v>5</v>
      </c>
      <c r="M87" s="46">
        <v>3</v>
      </c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13"/>
      <c r="K88" s="49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13"/>
      <c r="K89" s="49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13"/>
      <c r="K90" s="49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13"/>
      <c r="K91" s="49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13"/>
      <c r="K92" s="49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13"/>
      <c r="K93" s="49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13"/>
      <c r="K94" s="46">
        <v>7</v>
      </c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13"/>
      <c r="K95" s="49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13"/>
      <c r="K96" s="49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K97" s="49"/>
      <c r="L97" s="46">
        <v>6</v>
      </c>
      <c r="M97" s="46">
        <v>4</v>
      </c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13"/>
      <c r="K98" s="49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51"/>
      <c r="K99" s="49"/>
      <c r="L99" s="13"/>
      <c r="M99" s="13"/>
      <c r="O99" s="13" t="s">
        <v>1467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13"/>
      <c r="K100" s="49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6">
        <v>4</v>
      </c>
      <c r="K101" s="49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13"/>
      <c r="K102" s="49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13"/>
      <c r="K103" s="49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13"/>
      <c r="K104" s="49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13"/>
      <c r="K105" s="49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13"/>
      <c r="K106" s="49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13"/>
      <c r="K107" s="49"/>
      <c r="L107" s="46">
        <v>7</v>
      </c>
      <c r="M107" s="46">
        <v>5</v>
      </c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13"/>
      <c r="K108" s="49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13"/>
      <c r="K109" s="49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13"/>
      <c r="K110" s="49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6">
        <v>5</v>
      </c>
      <c r="K111" s="49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13"/>
      <c r="K112" s="49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13"/>
      <c r="K113" s="49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51"/>
      <c r="K114" s="49"/>
      <c r="L114" s="13"/>
      <c r="M114" s="13"/>
      <c r="O114" s="13" t="s">
        <v>1468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13"/>
      <c r="K115" s="49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13"/>
      <c r="K116" s="49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13"/>
      <c r="K117" s="49"/>
      <c r="L117" s="46">
        <v>8</v>
      </c>
      <c r="M117" s="46">
        <v>6</v>
      </c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13"/>
      <c r="K118" s="49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K119" s="49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13"/>
      <c r="K120" s="49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6">
        <v>6</v>
      </c>
      <c r="K121" s="49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13"/>
      <c r="K122" s="49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13"/>
      <c r="K123" s="49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51"/>
      <c r="K124" s="49"/>
      <c r="L124" s="13"/>
      <c r="M124" s="13"/>
      <c r="O124" s="13" t="s">
        <v>1469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13"/>
      <c r="K125" s="49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13"/>
      <c r="K126" s="49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13"/>
      <c r="K127" s="49"/>
      <c r="L127" s="46">
        <v>9</v>
      </c>
      <c r="M127" s="46">
        <v>7</v>
      </c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13"/>
      <c r="K128" s="49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K129" s="49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13"/>
      <c r="K130" s="49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6">
        <v>7</v>
      </c>
      <c r="K131" s="49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13"/>
      <c r="K132" s="49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13"/>
      <c r="K133" s="49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51"/>
      <c r="K134" s="49"/>
      <c r="L134" s="13"/>
      <c r="M134" s="13"/>
      <c r="O134" s="13" t="s">
        <v>1470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13"/>
      <c r="K135" s="49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13"/>
      <c r="K136" s="49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13"/>
      <c r="K137" s="49"/>
      <c r="L137" s="46">
        <v>10</v>
      </c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13"/>
      <c r="K138" s="49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K139" s="49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13"/>
      <c r="K140" s="49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6">
        <v>8</v>
      </c>
      <c r="K141" s="49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13"/>
      <c r="K142" s="49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13"/>
      <c r="K143" s="49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51"/>
      <c r="K144" s="49"/>
      <c r="L144" s="13"/>
      <c r="M144" s="13"/>
      <c r="O144" s="13" t="s">
        <v>1471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13"/>
      <c r="K145" s="49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13"/>
      <c r="K146" s="49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13"/>
      <c r="K147" s="49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13"/>
      <c r="K148" s="49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13"/>
      <c r="K149" s="49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13"/>
      <c r="K150" s="49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13"/>
      <c r="K151" s="49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13"/>
      <c r="K152" s="49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13"/>
      <c r="K153" s="49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13"/>
      <c r="K154" s="49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515"/>
  <sheetViews>
    <sheetView workbookViewId="0">
      <selection activeCell="X4" sqref="X4:X24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875" style="32" customWidth="1"/>
    <col min="25" max="25" width="11.375" style="19" customWidth="1"/>
    <col min="26" max="29" width="9.25" style="32" customWidth="1"/>
    <col min="30" max="31" width="9.5" style="32" customWidth="1"/>
    <col min="32" max="32" width="9.125" style="32" customWidth="1"/>
    <col min="36" max="36" width="9" style="32"/>
    <col min="37" max="37" width="9.625" bestFit="1" customWidth="1"/>
    <col min="38" max="38" width="11" customWidth="1"/>
    <col min="40" max="40" width="22.375" style="32" customWidth="1"/>
    <col min="48" max="48" width="11.25" customWidth="1"/>
    <col min="49" max="49" width="10" customWidth="1"/>
    <col min="50" max="50" width="9.5" customWidth="1"/>
    <col min="51" max="52" width="9.5" style="32" customWidth="1"/>
    <col min="53" max="53" width="25.625" customWidth="1"/>
    <col min="54" max="54" width="11.5" style="32" customWidth="1"/>
    <col min="55" max="55" width="10.875" customWidth="1"/>
    <col min="56" max="56" width="11.875" style="32" customWidth="1"/>
    <col min="57" max="57" width="11.25" style="32" customWidth="1"/>
    <col min="58" max="58" width="11" customWidth="1"/>
    <col min="59" max="59" width="11" style="32" customWidth="1"/>
    <col min="60" max="60" width="12.625" style="32" customWidth="1"/>
    <col min="61" max="61" width="11.5" customWidth="1"/>
    <col min="62" max="62" width="11.5" style="32" customWidth="1"/>
  </cols>
  <sheetData>
    <row r="2" spans="1:62" ht="16.5" x14ac:dyDescent="0.2">
      <c r="A2" s="15" t="s">
        <v>1269</v>
      </c>
      <c r="B2" s="13">
        <v>4</v>
      </c>
      <c r="C2" s="15" t="s">
        <v>1271</v>
      </c>
      <c r="D2" s="13">
        <v>2</v>
      </c>
      <c r="E2" s="15" t="s">
        <v>1270</v>
      </c>
      <c r="F2" s="13">
        <v>1</v>
      </c>
      <c r="I2" s="32"/>
      <c r="J2" s="32"/>
    </row>
    <row r="3" spans="1:62" ht="17.25" x14ac:dyDescent="0.2">
      <c r="A3" s="12" t="s">
        <v>1272</v>
      </c>
      <c r="B3" s="12" t="s">
        <v>1281</v>
      </c>
      <c r="C3" s="12" t="s">
        <v>558</v>
      </c>
      <c r="D3" s="40" t="s">
        <v>1339</v>
      </c>
      <c r="E3" s="40" t="s">
        <v>1340</v>
      </c>
      <c r="F3" s="40" t="s">
        <v>1341</v>
      </c>
      <c r="G3" s="12" t="s">
        <v>1342</v>
      </c>
      <c r="H3" s="12" t="s">
        <v>1343</v>
      </c>
      <c r="I3" s="12" t="s">
        <v>1344</v>
      </c>
      <c r="J3" s="12" t="s">
        <v>1374</v>
      </c>
      <c r="K3" s="12" t="s">
        <v>1375</v>
      </c>
      <c r="L3" s="12" t="s">
        <v>1376</v>
      </c>
      <c r="N3" s="12" t="s">
        <v>1389</v>
      </c>
      <c r="O3" s="12" t="s">
        <v>1377</v>
      </c>
      <c r="P3" s="12" t="s">
        <v>1378</v>
      </c>
      <c r="Q3" s="12" t="s">
        <v>1390</v>
      </c>
      <c r="R3" s="12" t="s">
        <v>1391</v>
      </c>
      <c r="S3" s="12" t="s">
        <v>1392</v>
      </c>
      <c r="W3" s="12" t="s">
        <v>13</v>
      </c>
      <c r="X3" s="12" t="s">
        <v>1526</v>
      </c>
      <c r="Y3" s="12" t="s">
        <v>111</v>
      </c>
      <c r="Z3" s="12" t="s">
        <v>559</v>
      </c>
      <c r="AA3" s="12" t="s">
        <v>1014</v>
      </c>
      <c r="AB3" s="12" t="s">
        <v>1015</v>
      </c>
      <c r="AC3" s="12" t="s">
        <v>1016</v>
      </c>
      <c r="AD3" s="12" t="s">
        <v>560</v>
      </c>
      <c r="AE3" s="12" t="s">
        <v>1129</v>
      </c>
      <c r="AF3" s="12" t="s">
        <v>561</v>
      </c>
      <c r="AI3" s="12" t="s">
        <v>1364</v>
      </c>
      <c r="AJ3" s="12" t="s">
        <v>1371</v>
      </c>
      <c r="AK3" s="12" t="s">
        <v>1365</v>
      </c>
      <c r="AL3" s="12" t="s">
        <v>1366</v>
      </c>
      <c r="AM3" s="12" t="s">
        <v>1367</v>
      </c>
      <c r="AN3" s="12" t="s">
        <v>1372</v>
      </c>
      <c r="AO3" s="12" t="s">
        <v>1368</v>
      </c>
      <c r="AP3" s="12" t="s">
        <v>1369</v>
      </c>
      <c r="AQ3" s="12" t="s">
        <v>1370</v>
      </c>
      <c r="AT3" s="12" t="s">
        <v>1364</v>
      </c>
      <c r="AU3" s="12" t="s">
        <v>1164</v>
      </c>
      <c r="AV3" s="12" t="s">
        <v>1365</v>
      </c>
      <c r="AW3" s="12" t="s">
        <v>1366</v>
      </c>
      <c r="AX3" s="12" t="s">
        <v>1367</v>
      </c>
      <c r="AY3" s="12" t="s">
        <v>1393</v>
      </c>
      <c r="AZ3" s="12" t="s">
        <v>1395</v>
      </c>
      <c r="BA3" s="12" t="s">
        <v>1372</v>
      </c>
      <c r="BB3" s="12" t="s">
        <v>1396</v>
      </c>
      <c r="BC3" s="12" t="s">
        <v>1397</v>
      </c>
      <c r="BD3" s="12" t="s">
        <v>807</v>
      </c>
      <c r="BE3" s="12" t="s">
        <v>1398</v>
      </c>
      <c r="BF3" s="12" t="s">
        <v>1399</v>
      </c>
      <c r="BG3" s="12" t="s">
        <v>1524</v>
      </c>
      <c r="BH3" s="12" t="s">
        <v>1400</v>
      </c>
      <c r="BI3" s="12" t="s">
        <v>1401</v>
      </c>
      <c r="BJ3" s="12" t="s">
        <v>1525</v>
      </c>
    </row>
    <row r="4" spans="1:62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SUMIFS(属性投放!$BX$6:$BX$85,属性投放!$AS$6:$AS$85,"="&amp;专属武器!$B$2,属性投放!$AV$6:$AV$85,"&lt;="&amp;专属武器!J4)*INDEX(属性投放!$DX$6:$DX$10,专属武器!$D$2)*$F$2</f>
        <v>2013.6</v>
      </c>
      <c r="E4" s="13">
        <f>SUMIFS(属性投放!$BY$6:$BY$85,属性投放!$AS$6:$AS$85,"="&amp;专属武器!$B$2,属性投放!$AV$6:$AV$85,"&lt;="&amp;专属武器!J4)*INDEX(属性投放!$DX$6:$DX$10,专属武器!$D$2)*$F$2</f>
        <v>1022.4</v>
      </c>
      <c r="F4" s="13">
        <f>SUMIFS(属性投放!$BZ$6:$BZ$85,属性投放!$AS$6:$AS$85,"="&amp;专属武器!$B$2,属性投放!$AV$6:$AV$85,"&lt;="&amp;专属武器!J4)*INDEX(属性投放!$DX$6:$DX$10,专属武器!$D$2)*$F$2*2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>G17</f>
        <v>50</v>
      </c>
      <c r="R4" s="13">
        <f t="shared" ref="R4:S4" si="0">H17</f>
        <v>25</v>
      </c>
      <c r="S4" s="13">
        <f t="shared" si="0"/>
        <v>1000</v>
      </c>
      <c r="W4" s="13">
        <v>1102001</v>
      </c>
      <c r="X4" s="13">
        <f>W4+400000</f>
        <v>1502001</v>
      </c>
      <c r="Y4" s="13" t="s">
        <v>93</v>
      </c>
      <c r="Z4" s="13">
        <v>5</v>
      </c>
      <c r="AA4" s="13">
        <f>INDEX(卡牌属性!Y$6:Y$27,MATCH(专属武器!$W4,卡牌属性!$N$6:$N$27,0))</f>
        <v>9</v>
      </c>
      <c r="AB4" s="13">
        <f>INDEX(卡牌属性!Z$6:Z$27,MATCH(专属武器!$W4,卡牌属性!$N$6:$N$27,0))</f>
        <v>7</v>
      </c>
      <c r="AC4" s="13">
        <f>INDEX(卡牌属性!AA$6:AA$27,MATCH(专属武器!$W4,卡牌属性!$N$6:$N$27,0))</f>
        <v>7</v>
      </c>
      <c r="AD4" s="14">
        <f>INDEX(属性偏向!$L$4:$L$15,AA4)</f>
        <v>1.5</v>
      </c>
      <c r="AE4" s="14">
        <f>INDEX(属性偏向!$L$4:$L$15,AB4)</f>
        <v>1.2</v>
      </c>
      <c r="AF4" s="14">
        <f>INDEX(属性偏向!$L$4:$L$15,AC4)</f>
        <v>1.2</v>
      </c>
      <c r="AI4" s="13">
        <v>1</v>
      </c>
      <c r="AJ4" s="13">
        <f>INT((AI4-1)/8)+1</f>
        <v>1</v>
      </c>
      <c r="AK4" s="13">
        <f>INDEX($X$4:$X$24,AJ4)</f>
        <v>1502001</v>
      </c>
      <c r="AL4" s="13" t="s">
        <v>1373</v>
      </c>
      <c r="AM4" s="13">
        <f>AI4-(AJ4-1)*8</f>
        <v>1</v>
      </c>
      <c r="AN4" s="13" t="str">
        <f>INDEX($Y$4:$Y$24,AJ4)&amp;"专属武器魂珠-"&amp;AM4</f>
        <v>关羽专属武器魂珠-1</v>
      </c>
      <c r="AO4" s="13">
        <f>INDEX(J$4:J$11,$AM4)</f>
        <v>40</v>
      </c>
      <c r="AP4" s="13">
        <f>INDEX(K$4:K$11,$AM4)</f>
        <v>0</v>
      </c>
      <c r="AQ4" s="13">
        <f>INDEX(L$4:L$11,$AM4)</f>
        <v>0</v>
      </c>
      <c r="AT4" s="13">
        <v>1</v>
      </c>
      <c r="AU4" s="13">
        <f>INT((AT4-1)/72)+1</f>
        <v>1</v>
      </c>
      <c r="AV4" s="13">
        <f>INDEX($X$4:$X$24,AU4)</f>
        <v>1502001</v>
      </c>
      <c r="AW4" s="13" t="s">
        <v>1373</v>
      </c>
      <c r="AX4" s="13">
        <f>INT(((AT4-(AU4-1)*72)-1)/9)+1</f>
        <v>1</v>
      </c>
      <c r="AY4" s="13" t="s">
        <v>1394</v>
      </c>
      <c r="AZ4" s="13">
        <f>AT4-(AU4-1)*72-(AX4-1)*9</f>
        <v>1</v>
      </c>
      <c r="BA4" s="13" t="str">
        <f>INDEX($Y$4:$Y$24,AU4)&amp;"魂珠-"&amp;AX4&amp;" 等级-"&amp;AZ4</f>
        <v>关羽魂珠-1 等级-1</v>
      </c>
      <c r="BB4" s="25" t="s">
        <v>1402</v>
      </c>
      <c r="BC4" s="14">
        <f>ROUND(INDEX(Q$4:Q$75,($AX4-1)*9+$AZ4)*INDEX(AD$4:AD$24,$AU4),0)</f>
        <v>75</v>
      </c>
      <c r="BD4" s="14">
        <f>SUMIFS(BC$4:BC4,$AU$4:$AU4,"="&amp;$AU4,$AX$4:$AX4,"="&amp;$AX4)</f>
        <v>75</v>
      </c>
      <c r="BE4" s="25" t="s">
        <v>1403</v>
      </c>
      <c r="BF4" s="14">
        <f>ROUND(INDEX(R$4:R$75,($AX4-1)*9+$AZ4)*INDEX(AE$4:AE$24,$AU4),0)</f>
        <v>30</v>
      </c>
      <c r="BG4" s="14">
        <f>SUMIFS(BF$4:BF4,$AU$4:$AU4,"="&amp;$AU4,$AX$4:$AX4,"="&amp;$AX4)</f>
        <v>30</v>
      </c>
      <c r="BH4" s="25" t="s">
        <v>1404</v>
      </c>
      <c r="BI4" s="14">
        <f>ROUND(INDEX(S$4:S$75,($AX4-1)*9+$AZ4)*INDEX(AF$4:AF$24,$AU4),0)</f>
        <v>1200</v>
      </c>
      <c r="BJ4" s="14">
        <f>SUMIFS(BI$4:BI4,$AU$4:$AU4,"="&amp;$AU4,$AX$4:$AX4,"="&amp;$AX4)</f>
        <v>1200</v>
      </c>
    </row>
    <row r="5" spans="1:62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SUMIFS(属性投放!$BX$6:$BX$85,属性投放!$AS$6:$AS$85,"="&amp;专属武器!$B$2,属性投放!$AV$6:$AV$85,"&lt;="&amp;专属武器!J5,属性投放!$AV$6:$AV$85,"&gt;"&amp;J4)*INDEX(属性投放!$DX$6:$DX$10,专属武器!$D$2)*$F$2</f>
        <v>1932</v>
      </c>
      <c r="E5" s="13">
        <f>SUMIFS(属性投放!$BY$6:$BY$85,属性投放!$AS$6:$AS$85,"="&amp;专属武器!$B$2,属性投放!$AV$6:$AV$85,"&lt;="&amp;专属武器!J5,属性投放!$AV$6:$AV$85,"&gt;"&amp;J4)*INDEX(属性投放!$DX$6:$DX$10,专属武器!$D$2)*$F$2</f>
        <v>973.19999999999993</v>
      </c>
      <c r="F5" s="13">
        <f>SUMIFS(属性投放!$BZ$6:$BZ$85,属性投放!$AS$6:$AS$85,"="&amp;专属武器!$B$2,属性投放!$AV$6:$AV$85,"&lt;="&amp;专属武器!J5,属性投放!$AV$6:$AV$85,"&gt;"&amp;J4)*INDEX(属性投放!$DX$6:$DX$10,专属武器!$D$2)*$F$2*2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9" si="1">INT((N5-1)/9)+1</f>
        <v>1</v>
      </c>
      <c r="P5" s="13">
        <f t="shared" ref="P5:P9" si="2">N5-(O5-1)*9</f>
        <v>2</v>
      </c>
      <c r="Q5" s="13">
        <f t="shared" ref="Q5:Q12" si="3">G18</f>
        <v>80</v>
      </c>
      <c r="R5" s="13">
        <f t="shared" ref="R5:R12" si="4">H18</f>
        <v>40</v>
      </c>
      <c r="S5" s="13">
        <f t="shared" ref="S5:S12" si="5">I18</f>
        <v>1600</v>
      </c>
      <c r="W5" s="13">
        <v>1102002</v>
      </c>
      <c r="X5" s="13">
        <f t="shared" ref="X5:X24" si="6">W5+400000</f>
        <v>1502002</v>
      </c>
      <c r="Y5" s="13" t="s">
        <v>94</v>
      </c>
      <c r="Z5" s="13">
        <v>3</v>
      </c>
      <c r="AA5" s="13">
        <f>INDEX(卡牌属性!Y$6:Y$27,MATCH(专属武器!$W5,卡牌属性!$N$6:$N$27,0))</f>
        <v>4</v>
      </c>
      <c r="AB5" s="13">
        <f>INDEX(卡牌属性!Z$6:Z$27,MATCH(专属武器!$W5,卡牌属性!$N$6:$N$27,0))</f>
        <v>5</v>
      </c>
      <c r="AC5" s="13">
        <f>INDEX(卡牌属性!AA$6:AA$27,MATCH(专属武器!$W5,卡牌属性!$N$6:$N$27,0))</f>
        <v>6</v>
      </c>
      <c r="AD5" s="14">
        <f>INDEX(属性偏向!$L$4:$L$15,AA5)</f>
        <v>0.9</v>
      </c>
      <c r="AE5" s="14">
        <f>INDEX(属性偏向!$L$4:$L$15,AB5)</f>
        <v>1</v>
      </c>
      <c r="AF5" s="14">
        <f>INDEX(属性偏向!$L$4:$L$15,AC5)</f>
        <v>1.1000000000000001</v>
      </c>
      <c r="AI5" s="13">
        <v>2</v>
      </c>
      <c r="AJ5" s="13">
        <f t="shared" ref="AJ5:AJ68" si="7">INT((AI5-1)/8)+1</f>
        <v>1</v>
      </c>
      <c r="AK5" s="13">
        <f t="shared" ref="AK5:AK68" si="8">INDEX($X$4:$X$24,AJ5)</f>
        <v>1502001</v>
      </c>
      <c r="AL5" s="13" t="s">
        <v>1373</v>
      </c>
      <c r="AM5" s="13">
        <f t="shared" ref="AM5:AM68" si="9">AI5-(AJ5-1)*8</f>
        <v>2</v>
      </c>
      <c r="AN5" s="13" t="str">
        <f t="shared" ref="AN5:AN68" si="10">INDEX($Y$4:$Y$24,AJ5)&amp;"专属武器魂珠-"&amp;AM5</f>
        <v>关羽专属武器魂珠-2</v>
      </c>
      <c r="AO5" s="13">
        <f t="shared" ref="AO5:AO68" si="11">INDEX(J$4:J$11,$AM5)</f>
        <v>55</v>
      </c>
      <c r="AP5" s="13">
        <f t="shared" ref="AP5:AP68" si="12">INDEX(K$4:K$11,$AM5)</f>
        <v>3</v>
      </c>
      <c r="AQ5" s="13">
        <f t="shared" ref="AQ5:AQ68" si="13">INDEX(L$4:L$11,$AM5)</f>
        <v>0</v>
      </c>
      <c r="AT5" s="13">
        <v>2</v>
      </c>
      <c r="AU5" s="13">
        <f t="shared" ref="AU5:AU68" si="14">INT((AT5-1)/72)+1</f>
        <v>1</v>
      </c>
      <c r="AV5" s="13">
        <f t="shared" ref="AV5:AV68" si="15">INDEX($X$4:$X$24,AU5)</f>
        <v>1502001</v>
      </c>
      <c r="AW5" s="13" t="s">
        <v>1373</v>
      </c>
      <c r="AX5" s="13">
        <f t="shared" ref="AX5:AX68" si="16">INT(((AT5-(AU5-1)*72)-1)/9)+1</f>
        <v>1</v>
      </c>
      <c r="AY5" s="13" t="s">
        <v>1394</v>
      </c>
      <c r="AZ5" s="13">
        <f t="shared" ref="AZ5:AZ68" si="17">AT5-(AU5-1)*72-(AX5-1)*9</f>
        <v>2</v>
      </c>
      <c r="BA5" s="13" t="str">
        <f t="shared" ref="BA5:BA68" si="18">INDEX($Y$4:$Y$24,AU5)&amp;"魂珠-"&amp;AX5&amp;" 等级-"&amp;AZ5</f>
        <v>关羽魂珠-1 等级-2</v>
      </c>
      <c r="BB5" s="25" t="s">
        <v>1402</v>
      </c>
      <c r="BC5" s="14">
        <f t="shared" ref="BC5:BC68" si="19">ROUND(INDEX(Q$4:Q$75,($AX5-1)*9+$AZ5)*INDEX(AD$4:AD$24,$AU5),0)</f>
        <v>120</v>
      </c>
      <c r="BD5" s="14">
        <f>SUMIFS(BC$4:BC5,AU$4:AU5,"="&amp;AU5,AX$4:AX5,"="&amp;AX5)</f>
        <v>195</v>
      </c>
      <c r="BE5" s="25" t="s">
        <v>1403</v>
      </c>
      <c r="BF5" s="14">
        <f t="shared" ref="BF5:BF68" si="20">ROUND(INDEX(R$4:R$75,($AX5-1)*9+$AZ5)*INDEX(AE$4:AE$24,$AU5),0)</f>
        <v>48</v>
      </c>
      <c r="BG5" s="14">
        <f>SUMIFS(BF$4:BF5,AU$4:AU5,"="&amp;AU5,AX$4:AX5,"="&amp;AX5)</f>
        <v>78</v>
      </c>
      <c r="BH5" s="25" t="s">
        <v>1404</v>
      </c>
      <c r="BI5" s="14">
        <f t="shared" ref="BI5:BI68" si="21">ROUND(INDEX(S$4:S$75,($AX5-1)*9+$AZ5)*INDEX(AF$4:AF$24,$AU5),0)</f>
        <v>1920</v>
      </c>
      <c r="BJ5" s="14">
        <f>SUMIFS(BI$4:BI5,$AU$4:$AU5,"="&amp;$AU5,$AX$4:$AX5,"="&amp;$AX5)</f>
        <v>3120</v>
      </c>
    </row>
    <row r="6" spans="1:62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SUMIFS(属性投放!$BX$6:$BX$85,属性投放!$AS$6:$AS$85,"="&amp;专属武器!$B$2,属性投放!$AV$6:$AV$85,"&lt;="&amp;专属武器!J6,属性投放!$AV$6:$AV$85,"&gt;"&amp;J5)*INDEX(属性投放!$DX$6:$DX$10,专属武器!$D$2)*$F$2</f>
        <v>4116</v>
      </c>
      <c r="E6" s="13">
        <f>SUMIFS(属性投放!$BY$6:$BY$85,属性投放!$AS$6:$AS$85,"="&amp;专属武器!$B$2,属性投放!$AV$6:$AV$85,"&lt;="&amp;专属武器!J6,属性投放!$AV$6:$AV$85,"&gt;"&amp;J5)*INDEX(属性投放!$DX$6:$DX$10,专属武器!$D$2)*$F$2</f>
        <v>2062.7999999999997</v>
      </c>
      <c r="F6" s="13">
        <f>SUMIFS(属性投放!$BZ$6:$BZ$85,属性投放!$AS$6:$AS$85,"="&amp;专属武器!$B$2,属性投放!$AV$6:$AV$85,"&lt;="&amp;专属武器!J6,属性投放!$AV$6:$AV$85,"&gt;"&amp;J5)*INDEX(属性投放!$DX$6:$DX$10,专属武器!$D$2)*$F$2*2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1"/>
        <v>1</v>
      </c>
      <c r="P6" s="13">
        <f t="shared" si="2"/>
        <v>3</v>
      </c>
      <c r="Q6" s="13">
        <f t="shared" si="3"/>
        <v>100</v>
      </c>
      <c r="R6" s="13">
        <f t="shared" si="4"/>
        <v>50</v>
      </c>
      <c r="S6" s="13">
        <f t="shared" si="5"/>
        <v>2000</v>
      </c>
      <c r="W6" s="13">
        <v>1102003</v>
      </c>
      <c r="X6" s="13">
        <f t="shared" si="6"/>
        <v>1502003</v>
      </c>
      <c r="Y6" s="13" t="s">
        <v>95</v>
      </c>
      <c r="Z6" s="13">
        <v>4</v>
      </c>
      <c r="AA6" s="13">
        <f>INDEX(卡牌属性!Y$6:Y$27,MATCH(专属武器!$W6,卡牌属性!$N$6:$N$27,0))</f>
        <v>7</v>
      </c>
      <c r="AB6" s="13">
        <f>INDEX(卡牌属性!Z$6:Z$27,MATCH(专属武器!$W6,卡牌属性!$N$6:$N$27,0))</f>
        <v>6</v>
      </c>
      <c r="AC6" s="13">
        <f>INDEX(卡牌属性!AA$6:AA$27,MATCH(专属武器!$W6,卡牌属性!$N$6:$N$27,0))</f>
        <v>6</v>
      </c>
      <c r="AD6" s="14">
        <f>INDEX(属性偏向!$L$4:$L$15,AA6)</f>
        <v>1.2</v>
      </c>
      <c r="AE6" s="14">
        <f>INDEX(属性偏向!$L$4:$L$15,AB6)</f>
        <v>1.1000000000000001</v>
      </c>
      <c r="AF6" s="14">
        <f>INDEX(属性偏向!$L$4:$L$15,AC6)</f>
        <v>1.1000000000000001</v>
      </c>
      <c r="AI6" s="13">
        <v>3</v>
      </c>
      <c r="AJ6" s="13">
        <f t="shared" si="7"/>
        <v>1</v>
      </c>
      <c r="AK6" s="13">
        <f t="shared" si="8"/>
        <v>1502001</v>
      </c>
      <c r="AL6" s="13" t="s">
        <v>1373</v>
      </c>
      <c r="AM6" s="13">
        <f t="shared" si="9"/>
        <v>3</v>
      </c>
      <c r="AN6" s="13" t="str">
        <f t="shared" si="10"/>
        <v>关羽专属武器魂珠-3</v>
      </c>
      <c r="AO6" s="13">
        <f t="shared" si="11"/>
        <v>75</v>
      </c>
      <c r="AP6" s="13">
        <f t="shared" si="12"/>
        <v>3</v>
      </c>
      <c r="AQ6" s="13">
        <f t="shared" si="13"/>
        <v>0</v>
      </c>
      <c r="AT6" s="13">
        <v>3</v>
      </c>
      <c r="AU6" s="13">
        <f t="shared" si="14"/>
        <v>1</v>
      </c>
      <c r="AV6" s="13">
        <f t="shared" si="15"/>
        <v>1502001</v>
      </c>
      <c r="AW6" s="13" t="s">
        <v>1373</v>
      </c>
      <c r="AX6" s="13">
        <f t="shared" si="16"/>
        <v>1</v>
      </c>
      <c r="AY6" s="13" t="s">
        <v>1394</v>
      </c>
      <c r="AZ6" s="13">
        <f t="shared" si="17"/>
        <v>3</v>
      </c>
      <c r="BA6" s="13" t="str">
        <f t="shared" si="18"/>
        <v>关羽魂珠-1 等级-3</v>
      </c>
      <c r="BB6" s="25" t="s">
        <v>1402</v>
      </c>
      <c r="BC6" s="14">
        <f t="shared" si="19"/>
        <v>150</v>
      </c>
      <c r="BD6" s="14">
        <f>SUMIFS(BC$4:BC6,AU$4:AU6,"="&amp;AU6,AX$4:AX6,"="&amp;AX6)</f>
        <v>345</v>
      </c>
      <c r="BE6" s="25" t="s">
        <v>1403</v>
      </c>
      <c r="BF6" s="14">
        <f t="shared" si="20"/>
        <v>60</v>
      </c>
      <c r="BG6" s="14">
        <f>SUMIFS(BF$4:BF6,AU$4:AU6,"="&amp;AU6,AX$4:AX6,"="&amp;AX6)</f>
        <v>138</v>
      </c>
      <c r="BH6" s="25" t="s">
        <v>1404</v>
      </c>
      <c r="BI6" s="14">
        <f t="shared" si="21"/>
        <v>2400</v>
      </c>
      <c r="BJ6" s="14">
        <f>SUMIFS(BI$4:BI6,$AU$4:$AU6,"="&amp;$AU6,$AX$4:$AX6,"="&amp;$AX6)</f>
        <v>5520</v>
      </c>
    </row>
    <row r="7" spans="1:62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SUMIFS(属性投放!$BX$6:$BX$85,属性投放!$AS$6:$AS$85,"="&amp;专属武器!$B$2,属性投放!$AV$6:$AV$85,"&lt;="&amp;专属武器!J7,属性投放!$AV$6:$AV$85,"&gt;"&amp;J6)*INDEX(属性投放!$DX$6:$DX$10,专属武器!$D$2)*$F$2</f>
        <v>2124</v>
      </c>
      <c r="E7" s="13">
        <f>SUMIFS(属性投放!$BY$6:$BY$85,属性投放!$AS$6:$AS$85,"="&amp;专属武器!$B$2,属性投放!$AV$6:$AV$85,"&lt;="&amp;专属武器!J7,属性投放!$AV$6:$AV$85,"&gt;"&amp;J6)*INDEX(属性投放!$DX$6:$DX$10,专属武器!$D$2)*$F$2</f>
        <v>1062</v>
      </c>
      <c r="F7" s="13">
        <f>SUMIFS(属性投放!$BZ$6:$BZ$85,属性投放!$AS$6:$AS$85,"="&amp;专属武器!$B$2,属性投放!$AV$6:$AV$85,"&lt;="&amp;专属武器!J7,属性投放!$AV$6:$AV$85,"&gt;"&amp;J6)*INDEX(属性投放!$DX$6:$DX$10,专属武器!$D$2)*$F$2*2</f>
        <v>42480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1"/>
        <v>1</v>
      </c>
      <c r="P7" s="13">
        <f t="shared" si="2"/>
        <v>4</v>
      </c>
      <c r="Q7" s="13">
        <f t="shared" si="3"/>
        <v>160</v>
      </c>
      <c r="R7" s="13">
        <f t="shared" si="4"/>
        <v>80</v>
      </c>
      <c r="S7" s="13">
        <f t="shared" si="5"/>
        <v>3200</v>
      </c>
      <c r="T7" s="32"/>
      <c r="U7" s="32"/>
      <c r="V7" s="32"/>
      <c r="W7" s="13">
        <v>1102005</v>
      </c>
      <c r="X7" s="13">
        <f t="shared" si="6"/>
        <v>1502005</v>
      </c>
      <c r="Y7" s="13" t="s">
        <v>96</v>
      </c>
      <c r="Z7" s="13">
        <v>3</v>
      </c>
      <c r="AA7" s="13">
        <f>INDEX(卡牌属性!Y$6:Y$27,MATCH(专属武器!$W7,卡牌属性!$N$6:$N$27,0))</f>
        <v>4</v>
      </c>
      <c r="AB7" s="13">
        <f>INDEX(卡牌属性!Z$6:Z$27,MATCH(专属武器!$W7,卡牌属性!$N$6:$N$27,0))</f>
        <v>5</v>
      </c>
      <c r="AC7" s="13">
        <f>INDEX(卡牌属性!AA$6:AA$27,MATCH(专属武器!$W7,卡牌属性!$N$6:$N$27,0))</f>
        <v>6</v>
      </c>
      <c r="AD7" s="14">
        <f>INDEX(属性偏向!$L$4:$L$15,AA7)</f>
        <v>0.9</v>
      </c>
      <c r="AE7" s="14">
        <f>INDEX(属性偏向!$L$4:$L$15,AB7)</f>
        <v>1</v>
      </c>
      <c r="AF7" s="14">
        <f>INDEX(属性偏向!$L$4:$L$15,AC7)</f>
        <v>1.1000000000000001</v>
      </c>
      <c r="AI7" s="13">
        <v>4</v>
      </c>
      <c r="AJ7" s="13">
        <f t="shared" si="7"/>
        <v>1</v>
      </c>
      <c r="AK7" s="13">
        <f t="shared" si="8"/>
        <v>1502001</v>
      </c>
      <c r="AL7" s="13" t="s">
        <v>1373</v>
      </c>
      <c r="AM7" s="13">
        <f t="shared" si="9"/>
        <v>4</v>
      </c>
      <c r="AN7" s="13" t="str">
        <f t="shared" si="10"/>
        <v>关羽专属武器魂珠-4</v>
      </c>
      <c r="AO7" s="13">
        <f t="shared" si="11"/>
        <v>85</v>
      </c>
      <c r="AP7" s="13">
        <f t="shared" si="12"/>
        <v>3</v>
      </c>
      <c r="AQ7" s="13">
        <f t="shared" si="13"/>
        <v>1</v>
      </c>
      <c r="AT7" s="13">
        <v>4</v>
      </c>
      <c r="AU7" s="13">
        <f t="shared" si="14"/>
        <v>1</v>
      </c>
      <c r="AV7" s="13">
        <f t="shared" si="15"/>
        <v>1502001</v>
      </c>
      <c r="AW7" s="13" t="s">
        <v>1373</v>
      </c>
      <c r="AX7" s="13">
        <f t="shared" si="16"/>
        <v>1</v>
      </c>
      <c r="AY7" s="13" t="s">
        <v>1394</v>
      </c>
      <c r="AZ7" s="13">
        <f t="shared" si="17"/>
        <v>4</v>
      </c>
      <c r="BA7" s="13" t="str">
        <f t="shared" si="18"/>
        <v>关羽魂珠-1 等级-4</v>
      </c>
      <c r="BB7" s="25" t="s">
        <v>1402</v>
      </c>
      <c r="BC7" s="14">
        <f t="shared" si="19"/>
        <v>240</v>
      </c>
      <c r="BD7" s="14">
        <f>SUMIFS(BC$4:BC7,AU$4:AU7,"="&amp;AU7,AX$4:AX7,"="&amp;AX7)</f>
        <v>585</v>
      </c>
      <c r="BE7" s="25" t="s">
        <v>1403</v>
      </c>
      <c r="BF7" s="14">
        <f t="shared" si="20"/>
        <v>96</v>
      </c>
      <c r="BG7" s="14">
        <f>SUMIFS(BF$4:BF7,AU$4:AU7,"="&amp;AU7,AX$4:AX7,"="&amp;AX7)</f>
        <v>234</v>
      </c>
      <c r="BH7" s="25" t="s">
        <v>1404</v>
      </c>
      <c r="BI7" s="14">
        <f t="shared" si="21"/>
        <v>3840</v>
      </c>
      <c r="BJ7" s="14">
        <f>SUMIFS(BI$4:BI7,$AU$4:$AU7,"="&amp;$AU7,$AX$4:$AX7,"="&amp;$AX7)</f>
        <v>9360</v>
      </c>
    </row>
    <row r="8" spans="1:62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SUMIFS(属性投放!$BX$6:$BX$85,属性投放!$AS$6:$AS$85,"="&amp;专属武器!$B$2,属性投放!$AV$6:$AV$85,"&lt;="&amp;专属武器!J8,属性投放!$AV$6:$AV$85,"&gt;"&amp;J7)*INDEX(属性投放!$DX$6:$DX$10,专属武器!$D$2)*$F$2</f>
        <v>14196</v>
      </c>
      <c r="E8" s="13">
        <f>SUMIFS(属性投放!$BY$6:$BY$85,属性投放!$AS$6:$AS$85,"="&amp;专属武器!$B$2,属性投放!$AV$6:$AV$85,"&lt;="&amp;专属武器!J8,属性投放!$AV$6:$AV$85,"&gt;"&amp;J7)*INDEX(属性投放!$DX$6:$DX$10,专属武器!$D$2)*$F$2</f>
        <v>7098</v>
      </c>
      <c r="F8" s="13">
        <f>SUMIFS(属性投放!$BZ$6:$BZ$85,属性投放!$AS$6:$AS$85,"="&amp;专属武器!$B$2,属性投放!$AV$6:$AV$85,"&lt;="&amp;专属武器!J8,属性投放!$AV$6:$AV$85,"&gt;"&amp;J7)*INDEX(属性投放!$DX$6:$DX$10,专属武器!$D$2)*$F$2*2</f>
        <v>283920</v>
      </c>
      <c r="G8" s="13">
        <v>7000</v>
      </c>
      <c r="H8" s="13">
        <v>3500</v>
      </c>
      <c r="I8" s="13">
        <v>140000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1"/>
        <v>1</v>
      </c>
      <c r="P8" s="13">
        <f t="shared" si="2"/>
        <v>5</v>
      </c>
      <c r="Q8" s="13">
        <f t="shared" si="3"/>
        <v>220</v>
      </c>
      <c r="R8" s="13">
        <f t="shared" si="4"/>
        <v>110</v>
      </c>
      <c r="S8" s="13">
        <f t="shared" si="5"/>
        <v>4400</v>
      </c>
      <c r="T8" s="32"/>
      <c r="U8" s="32"/>
      <c r="V8" s="32"/>
      <c r="W8" s="13">
        <v>1102006</v>
      </c>
      <c r="X8" s="13">
        <f t="shared" si="6"/>
        <v>1502006</v>
      </c>
      <c r="Y8" s="13" t="s">
        <v>97</v>
      </c>
      <c r="Z8" s="13">
        <v>5</v>
      </c>
      <c r="AA8" s="13">
        <f>INDEX(卡牌属性!Y$6:Y$27,MATCH(专属武器!$W8,卡牌属性!$N$6:$N$27,0))</f>
        <v>8</v>
      </c>
      <c r="AB8" s="13">
        <f>INDEX(卡牌属性!Z$6:Z$27,MATCH(专属武器!$W8,卡牌属性!$N$6:$N$27,0))</f>
        <v>9</v>
      </c>
      <c r="AC8" s="13">
        <f>INDEX(卡牌属性!AA$6:AA$27,MATCH(专属武器!$W8,卡牌属性!$N$6:$N$27,0))</f>
        <v>8</v>
      </c>
      <c r="AD8" s="14">
        <f>INDEX(属性偏向!$L$4:$L$15,AA8)</f>
        <v>1.35</v>
      </c>
      <c r="AE8" s="14">
        <f>INDEX(属性偏向!$L$4:$L$15,AB8)</f>
        <v>1.5</v>
      </c>
      <c r="AF8" s="14">
        <f>INDEX(属性偏向!$L$4:$L$15,AC8)</f>
        <v>1.35</v>
      </c>
      <c r="AI8" s="13">
        <v>5</v>
      </c>
      <c r="AJ8" s="13">
        <f t="shared" si="7"/>
        <v>1</v>
      </c>
      <c r="AK8" s="13">
        <f t="shared" si="8"/>
        <v>1502001</v>
      </c>
      <c r="AL8" s="13" t="s">
        <v>1373</v>
      </c>
      <c r="AM8" s="13">
        <f t="shared" si="9"/>
        <v>5</v>
      </c>
      <c r="AN8" s="13" t="str">
        <f t="shared" si="10"/>
        <v>关羽专属武器魂珠-5</v>
      </c>
      <c r="AO8" s="13">
        <f t="shared" si="11"/>
        <v>110</v>
      </c>
      <c r="AP8" s="13">
        <f t="shared" si="12"/>
        <v>3</v>
      </c>
      <c r="AQ8" s="13">
        <f t="shared" si="13"/>
        <v>2</v>
      </c>
      <c r="AT8" s="13">
        <v>5</v>
      </c>
      <c r="AU8" s="13">
        <f t="shared" si="14"/>
        <v>1</v>
      </c>
      <c r="AV8" s="13">
        <f t="shared" si="15"/>
        <v>1502001</v>
      </c>
      <c r="AW8" s="13" t="s">
        <v>1373</v>
      </c>
      <c r="AX8" s="13">
        <f t="shared" si="16"/>
        <v>1</v>
      </c>
      <c r="AY8" s="13" t="s">
        <v>1394</v>
      </c>
      <c r="AZ8" s="13">
        <f t="shared" si="17"/>
        <v>5</v>
      </c>
      <c r="BA8" s="13" t="str">
        <f t="shared" si="18"/>
        <v>关羽魂珠-1 等级-5</v>
      </c>
      <c r="BB8" s="25" t="s">
        <v>1402</v>
      </c>
      <c r="BC8" s="14">
        <f t="shared" si="19"/>
        <v>330</v>
      </c>
      <c r="BD8" s="14">
        <f>SUMIFS(BC$4:BC8,AU$4:AU8,"="&amp;AU8,AX$4:AX8,"="&amp;AX8)</f>
        <v>915</v>
      </c>
      <c r="BE8" s="25" t="s">
        <v>1403</v>
      </c>
      <c r="BF8" s="14">
        <f t="shared" si="20"/>
        <v>132</v>
      </c>
      <c r="BG8" s="14">
        <f>SUMIFS(BF$4:BF8,AU$4:AU8,"="&amp;AU8,AX$4:AX8,"="&amp;AX8)</f>
        <v>366</v>
      </c>
      <c r="BH8" s="25" t="s">
        <v>1404</v>
      </c>
      <c r="BI8" s="14">
        <f t="shared" si="21"/>
        <v>5280</v>
      </c>
      <c r="BJ8" s="14">
        <f>SUMIFS(BI$4:BI8,$AU$4:$AU8,"="&amp;$AU8,$AX$4:$AX8,"="&amp;$AX8)</f>
        <v>14640</v>
      </c>
    </row>
    <row r="9" spans="1:62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SUMIFS(属性投放!$BX$6:$BX$85,属性投放!$AS$6:$AS$85,"="&amp;专属武器!$B$2,属性投放!$AV$6:$AV$85,"&lt;="&amp;专属武器!J9,属性投放!$AV$6:$AV$85,"&gt;"&amp;J8)*INDEX(属性投放!$DX$6:$DX$10,专属武器!$D$2)*$F$2</f>
        <v>13260</v>
      </c>
      <c r="E9" s="13">
        <f>SUMIFS(属性投放!$BY$6:$BY$85,属性投放!$AS$6:$AS$85,"="&amp;专属武器!$B$2,属性投放!$AV$6:$AV$85,"&lt;="&amp;专属武器!J9,属性投放!$AV$6:$AV$85,"&gt;"&amp;J8)*INDEX(属性投放!$DX$6:$DX$10,专属武器!$D$2)*$F$2</f>
        <v>6630</v>
      </c>
      <c r="F9" s="13">
        <f>SUMIFS(属性投放!$BZ$6:$BZ$85,属性投放!$AS$6:$AS$85,"="&amp;专属武器!$B$2,属性投放!$AV$6:$AV$85,"&lt;="&amp;专属武器!J9,属性投放!$AV$6:$AV$85,"&gt;"&amp;J8)*INDEX(属性投放!$DX$6:$DX$10,专属武器!$D$2)*$F$2*2</f>
        <v>265200</v>
      </c>
      <c r="G9" s="13">
        <v>10000</v>
      </c>
      <c r="H9" s="13">
        <v>5000</v>
      </c>
      <c r="I9" s="13">
        <v>200000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1"/>
        <v>1</v>
      </c>
      <c r="P9" s="13">
        <f t="shared" si="2"/>
        <v>6</v>
      </c>
      <c r="Q9" s="13">
        <f t="shared" si="3"/>
        <v>280</v>
      </c>
      <c r="R9" s="13">
        <f t="shared" si="4"/>
        <v>140</v>
      </c>
      <c r="S9" s="13">
        <f t="shared" si="5"/>
        <v>5600</v>
      </c>
      <c r="T9" s="16"/>
      <c r="U9" s="16"/>
      <c r="V9" s="16"/>
      <c r="W9" s="13">
        <v>1102007</v>
      </c>
      <c r="X9" s="13">
        <f t="shared" si="6"/>
        <v>1502007</v>
      </c>
      <c r="Y9" s="13" t="s">
        <v>98</v>
      </c>
      <c r="Z9" s="13">
        <v>4</v>
      </c>
      <c r="AA9" s="13">
        <f>INDEX(卡牌属性!Y$6:Y$27,MATCH(专属武器!$W9,卡牌属性!$N$6:$N$27,0))</f>
        <v>7</v>
      </c>
      <c r="AB9" s="13">
        <f>INDEX(卡牌属性!Z$6:Z$27,MATCH(专属武器!$W9,卡牌属性!$N$6:$N$27,0))</f>
        <v>6</v>
      </c>
      <c r="AC9" s="13">
        <f>INDEX(卡牌属性!AA$6:AA$27,MATCH(专属武器!$W9,卡牌属性!$N$6:$N$27,0))</f>
        <v>6</v>
      </c>
      <c r="AD9" s="14">
        <f>INDEX(属性偏向!$L$4:$L$15,AA9)</f>
        <v>1.2</v>
      </c>
      <c r="AE9" s="14">
        <f>INDEX(属性偏向!$L$4:$L$15,AB9)</f>
        <v>1.1000000000000001</v>
      </c>
      <c r="AF9" s="14">
        <f>INDEX(属性偏向!$L$4:$L$15,AC9)</f>
        <v>1.1000000000000001</v>
      </c>
      <c r="AI9" s="13">
        <v>6</v>
      </c>
      <c r="AJ9" s="13">
        <f t="shared" si="7"/>
        <v>1</v>
      </c>
      <c r="AK9" s="13">
        <f t="shared" si="8"/>
        <v>1502001</v>
      </c>
      <c r="AL9" s="13" t="s">
        <v>1373</v>
      </c>
      <c r="AM9" s="13">
        <f t="shared" si="9"/>
        <v>6</v>
      </c>
      <c r="AN9" s="13" t="str">
        <f t="shared" si="10"/>
        <v>关羽专属武器魂珠-6</v>
      </c>
      <c r="AO9" s="13">
        <f t="shared" si="11"/>
        <v>125</v>
      </c>
      <c r="AP9" s="13">
        <f t="shared" si="12"/>
        <v>3</v>
      </c>
      <c r="AQ9" s="13">
        <f t="shared" si="13"/>
        <v>3</v>
      </c>
      <c r="AT9" s="13">
        <v>6</v>
      </c>
      <c r="AU9" s="13">
        <f t="shared" si="14"/>
        <v>1</v>
      </c>
      <c r="AV9" s="13">
        <f t="shared" si="15"/>
        <v>1502001</v>
      </c>
      <c r="AW9" s="13" t="s">
        <v>1373</v>
      </c>
      <c r="AX9" s="13">
        <f t="shared" si="16"/>
        <v>1</v>
      </c>
      <c r="AY9" s="13" t="s">
        <v>1394</v>
      </c>
      <c r="AZ9" s="13">
        <f t="shared" si="17"/>
        <v>6</v>
      </c>
      <c r="BA9" s="13" t="str">
        <f t="shared" si="18"/>
        <v>关羽魂珠-1 等级-6</v>
      </c>
      <c r="BB9" s="25" t="s">
        <v>1402</v>
      </c>
      <c r="BC9" s="14">
        <f t="shared" si="19"/>
        <v>420</v>
      </c>
      <c r="BD9" s="14">
        <f>SUMIFS(BC$4:BC9,AU$4:AU9,"="&amp;AU9,AX$4:AX9,"="&amp;AX9)</f>
        <v>1335</v>
      </c>
      <c r="BE9" s="25" t="s">
        <v>1403</v>
      </c>
      <c r="BF9" s="14">
        <f t="shared" si="20"/>
        <v>168</v>
      </c>
      <c r="BG9" s="14">
        <f>SUMIFS(BF$4:BF9,AU$4:AU9,"="&amp;AU9,AX$4:AX9,"="&amp;AX9)</f>
        <v>534</v>
      </c>
      <c r="BH9" s="25" t="s">
        <v>1404</v>
      </c>
      <c r="BI9" s="14">
        <f t="shared" si="21"/>
        <v>6720</v>
      </c>
      <c r="BJ9" s="14">
        <f>SUMIFS(BI$4:BI9,$AU$4:$AU9,"="&amp;$AU9,$AX$4:$AX9,"="&amp;$AX9)</f>
        <v>21360</v>
      </c>
    </row>
    <row r="10" spans="1:62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SUMIFS(属性投放!$BX$6:$BX$85,属性投放!$AS$6:$AS$85,"="&amp;专属武器!$B$2,属性投放!$AV$6:$AV$85,"&lt;="&amp;专属武器!J10,属性投放!$AV$6:$AV$85,"&gt;"&amp;J9)*INDEX(属性投放!$DX$6:$DX$10,专属武器!$D$2)*$F$2</f>
        <v>8940</v>
      </c>
      <c r="E10" s="13">
        <f>SUMIFS(属性投放!$BY$6:$BY$85,属性投放!$AS$6:$AS$85,"="&amp;专属武器!$B$2,属性投放!$AV$6:$AV$85,"&lt;="&amp;专属武器!J10,属性投放!$AV$6:$AV$85,"&gt;"&amp;J9)*INDEX(属性投放!$DX$6:$DX$10,专属武器!$D$2)*$F$2</f>
        <v>4474.8</v>
      </c>
      <c r="F10" s="13">
        <f>SUMIFS(属性投放!$BZ$6:$BZ$85,属性投放!$AS$6:$AS$85,"="&amp;专属武器!$B$2,属性投放!$AV$6:$AV$85,"&lt;="&amp;专属武器!J10,属性投放!$AV$6:$AV$85,"&gt;"&amp;J9)*INDEX(属性投放!$DX$6:$DX$10,专属武器!$D$2)*$F$2*2</f>
        <v>178800</v>
      </c>
      <c r="G10" s="13">
        <v>12000</v>
      </c>
      <c r="H10" s="13">
        <v>6000</v>
      </c>
      <c r="I10" s="13">
        <v>240000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ref="O10:O41" si="22">INT((N10-1)/9)+1</f>
        <v>1</v>
      </c>
      <c r="P10" s="13">
        <f t="shared" ref="P10:P41" si="23">N10-(O10-1)*9</f>
        <v>7</v>
      </c>
      <c r="Q10" s="13">
        <f t="shared" si="3"/>
        <v>320</v>
      </c>
      <c r="R10" s="13">
        <f t="shared" si="4"/>
        <v>160</v>
      </c>
      <c r="S10" s="13">
        <f t="shared" si="5"/>
        <v>6400</v>
      </c>
      <c r="T10" s="16"/>
      <c r="U10" s="16"/>
      <c r="V10" s="16"/>
      <c r="W10" s="13">
        <v>1102008</v>
      </c>
      <c r="X10" s="13">
        <f t="shared" si="6"/>
        <v>1502008</v>
      </c>
      <c r="Y10" s="13" t="s">
        <v>99</v>
      </c>
      <c r="Z10" s="13">
        <v>4</v>
      </c>
      <c r="AA10" s="13">
        <f>INDEX(卡牌属性!Y$6:Y$27,MATCH(专属武器!$W10,卡牌属性!$N$6:$N$27,0))</f>
        <v>7</v>
      </c>
      <c r="AB10" s="13">
        <f>INDEX(卡牌属性!Z$6:Z$27,MATCH(专属武器!$W10,卡牌属性!$N$6:$N$27,0))</f>
        <v>5</v>
      </c>
      <c r="AC10" s="13">
        <f>INDEX(卡牌属性!AA$6:AA$27,MATCH(专属武器!$W10,卡牌属性!$N$6:$N$27,0))</f>
        <v>9</v>
      </c>
      <c r="AD10" s="14">
        <f>INDEX(属性偏向!$L$4:$L$15,AA10)</f>
        <v>1.2</v>
      </c>
      <c r="AE10" s="14">
        <f>INDEX(属性偏向!$L$4:$L$15,AB10)</f>
        <v>1</v>
      </c>
      <c r="AF10" s="14">
        <f>INDEX(属性偏向!$L$4:$L$15,AC10)</f>
        <v>1.5</v>
      </c>
      <c r="AI10" s="13">
        <v>7</v>
      </c>
      <c r="AJ10" s="13">
        <f t="shared" si="7"/>
        <v>1</v>
      </c>
      <c r="AK10" s="13">
        <f t="shared" si="8"/>
        <v>1502001</v>
      </c>
      <c r="AL10" s="13" t="s">
        <v>1373</v>
      </c>
      <c r="AM10" s="13">
        <f t="shared" si="9"/>
        <v>7</v>
      </c>
      <c r="AN10" s="13" t="str">
        <f t="shared" si="10"/>
        <v>关羽专属武器魂珠-7</v>
      </c>
      <c r="AO10" s="13">
        <f t="shared" si="11"/>
        <v>135</v>
      </c>
      <c r="AP10" s="13">
        <f t="shared" si="12"/>
        <v>3</v>
      </c>
      <c r="AQ10" s="13">
        <f t="shared" si="13"/>
        <v>4</v>
      </c>
      <c r="AT10" s="13">
        <v>7</v>
      </c>
      <c r="AU10" s="13">
        <f t="shared" si="14"/>
        <v>1</v>
      </c>
      <c r="AV10" s="13">
        <f t="shared" si="15"/>
        <v>1502001</v>
      </c>
      <c r="AW10" s="13" t="s">
        <v>1373</v>
      </c>
      <c r="AX10" s="13">
        <f t="shared" si="16"/>
        <v>1</v>
      </c>
      <c r="AY10" s="13" t="s">
        <v>1394</v>
      </c>
      <c r="AZ10" s="13">
        <f t="shared" si="17"/>
        <v>7</v>
      </c>
      <c r="BA10" s="13" t="str">
        <f t="shared" si="18"/>
        <v>关羽魂珠-1 等级-7</v>
      </c>
      <c r="BB10" s="25" t="s">
        <v>1402</v>
      </c>
      <c r="BC10" s="14">
        <f t="shared" si="19"/>
        <v>480</v>
      </c>
      <c r="BD10" s="14">
        <f>SUMIFS(BC$4:BC10,AU$4:AU10,"="&amp;AU10,AX$4:AX10,"="&amp;AX10)</f>
        <v>1815</v>
      </c>
      <c r="BE10" s="25" t="s">
        <v>1403</v>
      </c>
      <c r="BF10" s="14">
        <f t="shared" si="20"/>
        <v>192</v>
      </c>
      <c r="BG10" s="14">
        <f>SUMIFS(BF$4:BF10,AU$4:AU10,"="&amp;AU10,AX$4:AX10,"="&amp;AX10)</f>
        <v>726</v>
      </c>
      <c r="BH10" s="25" t="s">
        <v>1404</v>
      </c>
      <c r="BI10" s="14">
        <f t="shared" si="21"/>
        <v>7680</v>
      </c>
      <c r="BJ10" s="14">
        <f>SUMIFS(BI$4:BI10,$AU$4:$AU10,"="&amp;$AU10,$AX$4:$AX10,"="&amp;$AX10)</f>
        <v>29040</v>
      </c>
    </row>
    <row r="11" spans="1:62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SUMIFS(属性投放!$BX$6:$BX$85,属性投放!$AS$6:$AS$85,"="&amp;专属武器!$B$2,属性投放!$AV$6:$AV$85,"&lt;="&amp;专属武器!J11,属性投放!$AV$6:$AV$85,"&gt;"&amp;J10)*INDEX(属性投放!$DX$6:$DX$10,专属武器!$D$2)*$F$2</f>
        <v>12300</v>
      </c>
      <c r="E11" s="13">
        <f>SUMIFS(属性投放!$BY$6:$BY$85,属性投放!$AS$6:$AS$85,"="&amp;专属武器!$B$2,属性投放!$AV$6:$AV$85,"&lt;="&amp;专属武器!J11,属性投放!$AV$6:$AV$85,"&gt;"&amp;J10)*INDEX(属性投放!$DX$6:$DX$10,专属武器!$D$2)*$F$2</f>
        <v>6156</v>
      </c>
      <c r="F11" s="13">
        <f>SUMIFS(属性投放!$BZ$6:$BZ$85,属性投放!$AS$6:$AS$85,"="&amp;专属武器!$B$2,属性投放!$AV$6:$AV$85,"&lt;="&amp;专属武器!J11,属性投放!$AV$6:$AV$85,"&gt;"&amp;J10)*INDEX(属性投放!$DX$6:$DX$10,专属武器!$D$2)*$F$2*2</f>
        <v>246000</v>
      </c>
      <c r="G11" s="13">
        <v>15000</v>
      </c>
      <c r="H11" s="13">
        <v>7500</v>
      </c>
      <c r="I11" s="13">
        <v>300000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22"/>
        <v>1</v>
      </c>
      <c r="P11" s="13">
        <f t="shared" si="23"/>
        <v>8</v>
      </c>
      <c r="Q11" s="13">
        <f t="shared" si="3"/>
        <v>380</v>
      </c>
      <c r="R11" s="13">
        <f t="shared" si="4"/>
        <v>190</v>
      </c>
      <c r="S11" s="13">
        <f t="shared" si="5"/>
        <v>7600</v>
      </c>
      <c r="T11" s="16"/>
      <c r="U11" s="16"/>
      <c r="V11" s="16"/>
      <c r="W11" s="13">
        <v>1102009</v>
      </c>
      <c r="X11" s="13">
        <f t="shared" si="6"/>
        <v>1502009</v>
      </c>
      <c r="Y11" s="13" t="s">
        <v>100</v>
      </c>
      <c r="Z11" s="13">
        <v>4</v>
      </c>
      <c r="AA11" s="13">
        <f>INDEX(卡牌属性!Y$6:Y$27,MATCH(专属武器!$W11,卡牌属性!$N$6:$N$27,0))</f>
        <v>4</v>
      </c>
      <c r="AB11" s="13">
        <f>INDEX(卡牌属性!Z$6:Z$27,MATCH(专属武器!$W11,卡牌属性!$N$6:$N$27,0))</f>
        <v>5</v>
      </c>
      <c r="AC11" s="13">
        <f>INDEX(卡牌属性!AA$6:AA$27,MATCH(专属武器!$W11,卡牌属性!$N$6:$N$27,0))</f>
        <v>7</v>
      </c>
      <c r="AD11" s="14">
        <f>INDEX(属性偏向!$L$4:$L$15,AA11)</f>
        <v>0.9</v>
      </c>
      <c r="AE11" s="14">
        <f>INDEX(属性偏向!$L$4:$L$15,AB11)</f>
        <v>1</v>
      </c>
      <c r="AF11" s="14">
        <f>INDEX(属性偏向!$L$4:$L$15,AC11)</f>
        <v>1.2</v>
      </c>
      <c r="AI11" s="13">
        <v>8</v>
      </c>
      <c r="AJ11" s="13">
        <f t="shared" si="7"/>
        <v>1</v>
      </c>
      <c r="AK11" s="13">
        <f t="shared" si="8"/>
        <v>1502001</v>
      </c>
      <c r="AL11" s="13" t="s">
        <v>1373</v>
      </c>
      <c r="AM11" s="13">
        <f t="shared" si="9"/>
        <v>8</v>
      </c>
      <c r="AN11" s="13" t="str">
        <f t="shared" si="10"/>
        <v>关羽专属武器魂珠-8</v>
      </c>
      <c r="AO11" s="13">
        <f t="shared" si="11"/>
        <v>150</v>
      </c>
      <c r="AP11" s="13">
        <f t="shared" si="12"/>
        <v>3</v>
      </c>
      <c r="AQ11" s="13">
        <f t="shared" si="13"/>
        <v>5</v>
      </c>
      <c r="AT11" s="13">
        <v>8</v>
      </c>
      <c r="AU11" s="13">
        <f t="shared" si="14"/>
        <v>1</v>
      </c>
      <c r="AV11" s="13">
        <f t="shared" si="15"/>
        <v>1502001</v>
      </c>
      <c r="AW11" s="13" t="s">
        <v>1373</v>
      </c>
      <c r="AX11" s="13">
        <f t="shared" si="16"/>
        <v>1</v>
      </c>
      <c r="AY11" s="13" t="s">
        <v>1394</v>
      </c>
      <c r="AZ11" s="13">
        <f t="shared" si="17"/>
        <v>8</v>
      </c>
      <c r="BA11" s="13" t="str">
        <f t="shared" si="18"/>
        <v>关羽魂珠-1 等级-8</v>
      </c>
      <c r="BB11" s="25" t="s">
        <v>1402</v>
      </c>
      <c r="BC11" s="14">
        <f t="shared" si="19"/>
        <v>570</v>
      </c>
      <c r="BD11" s="14">
        <f>SUMIFS(BC$4:BC11,AU$4:AU11,"="&amp;AU11,AX$4:AX11,"="&amp;AX11)</f>
        <v>2385</v>
      </c>
      <c r="BE11" s="25" t="s">
        <v>1403</v>
      </c>
      <c r="BF11" s="14">
        <f t="shared" si="20"/>
        <v>228</v>
      </c>
      <c r="BG11" s="14">
        <f>SUMIFS(BF$4:BF11,AU$4:AU11,"="&amp;AU11,AX$4:AX11,"="&amp;AX11)</f>
        <v>954</v>
      </c>
      <c r="BH11" s="25" t="s">
        <v>1404</v>
      </c>
      <c r="BI11" s="14">
        <f t="shared" si="21"/>
        <v>9120</v>
      </c>
      <c r="BJ11" s="14">
        <f>SUMIFS(BI$4:BI11,$AU$4:$AU11,"="&amp;$AU11,$AX$4:$AX11,"="&amp;$AX11)</f>
        <v>38160</v>
      </c>
    </row>
    <row r="12" spans="1:62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22"/>
        <v>1</v>
      </c>
      <c r="P12" s="13">
        <f t="shared" si="23"/>
        <v>9</v>
      </c>
      <c r="Q12" s="13">
        <f t="shared" si="3"/>
        <v>420</v>
      </c>
      <c r="R12" s="13">
        <f t="shared" si="4"/>
        <v>210</v>
      </c>
      <c r="S12" s="13">
        <f t="shared" si="5"/>
        <v>8400</v>
      </c>
      <c r="T12" s="16"/>
      <c r="U12" s="16"/>
      <c r="V12" s="16"/>
      <c r="W12" s="13">
        <v>1102010</v>
      </c>
      <c r="X12" s="13">
        <f t="shared" si="6"/>
        <v>1502010</v>
      </c>
      <c r="Y12" s="13" t="s">
        <v>101</v>
      </c>
      <c r="Z12" s="13">
        <v>4</v>
      </c>
      <c r="AA12" s="13">
        <f>INDEX(卡牌属性!Y$6:Y$27,MATCH(专属武器!$W12,卡牌属性!$N$6:$N$27,0))</f>
        <v>8</v>
      </c>
      <c r="AB12" s="13">
        <f>INDEX(卡牌属性!Z$6:Z$27,MATCH(专属武器!$W12,卡牌属性!$N$6:$N$27,0))</f>
        <v>6</v>
      </c>
      <c r="AC12" s="13">
        <f>INDEX(卡牌属性!AA$6:AA$27,MATCH(专属武器!$W12,卡牌属性!$N$6:$N$27,0))</f>
        <v>5</v>
      </c>
      <c r="AD12" s="14">
        <f>INDEX(属性偏向!$L$4:$L$15,AA12)</f>
        <v>1.35</v>
      </c>
      <c r="AE12" s="14">
        <f>INDEX(属性偏向!$L$4:$L$15,AB12)</f>
        <v>1.1000000000000001</v>
      </c>
      <c r="AF12" s="14">
        <f>INDEX(属性偏向!$L$4:$L$15,AC12)</f>
        <v>1</v>
      </c>
      <c r="AI12" s="13">
        <v>9</v>
      </c>
      <c r="AJ12" s="13">
        <f t="shared" si="7"/>
        <v>2</v>
      </c>
      <c r="AK12" s="13">
        <f t="shared" si="8"/>
        <v>1502002</v>
      </c>
      <c r="AL12" s="13" t="s">
        <v>1373</v>
      </c>
      <c r="AM12" s="13">
        <f t="shared" si="9"/>
        <v>1</v>
      </c>
      <c r="AN12" s="13" t="str">
        <f t="shared" si="10"/>
        <v>许褚专属武器魂珠-1</v>
      </c>
      <c r="AO12" s="13">
        <f t="shared" si="11"/>
        <v>40</v>
      </c>
      <c r="AP12" s="13">
        <f t="shared" si="12"/>
        <v>0</v>
      </c>
      <c r="AQ12" s="13">
        <f t="shared" si="13"/>
        <v>0</v>
      </c>
      <c r="AT12" s="13">
        <v>9</v>
      </c>
      <c r="AU12" s="13">
        <f t="shared" si="14"/>
        <v>1</v>
      </c>
      <c r="AV12" s="13">
        <f t="shared" si="15"/>
        <v>1502001</v>
      </c>
      <c r="AW12" s="13" t="s">
        <v>1373</v>
      </c>
      <c r="AX12" s="13">
        <f t="shared" si="16"/>
        <v>1</v>
      </c>
      <c r="AY12" s="13" t="s">
        <v>1394</v>
      </c>
      <c r="AZ12" s="13">
        <f t="shared" si="17"/>
        <v>9</v>
      </c>
      <c r="BA12" s="13" t="str">
        <f t="shared" si="18"/>
        <v>关羽魂珠-1 等级-9</v>
      </c>
      <c r="BB12" s="25" t="s">
        <v>1402</v>
      </c>
      <c r="BC12" s="14">
        <f t="shared" si="19"/>
        <v>630</v>
      </c>
      <c r="BD12" s="14">
        <f>SUMIFS(BC$4:BC12,AU$4:AU12,"="&amp;AU12,AX$4:AX12,"="&amp;AX12)</f>
        <v>3015</v>
      </c>
      <c r="BE12" s="25" t="s">
        <v>1403</v>
      </c>
      <c r="BF12" s="14">
        <f t="shared" si="20"/>
        <v>252</v>
      </c>
      <c r="BG12" s="14">
        <f>SUMIFS(BF$4:BF12,AU$4:AU12,"="&amp;AU12,AX$4:AX12,"="&amp;AX12)</f>
        <v>1206</v>
      </c>
      <c r="BH12" s="25" t="s">
        <v>1404</v>
      </c>
      <c r="BI12" s="14">
        <f t="shared" si="21"/>
        <v>10080</v>
      </c>
      <c r="BJ12" s="14">
        <f>SUMIFS(BI$4:BI12,$AU$4:$AU12,"="&amp;$AU12,$AX$4:$AX12,"="&amp;$AX12)</f>
        <v>48240</v>
      </c>
    </row>
    <row r="13" spans="1:62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22"/>
        <v>2</v>
      </c>
      <c r="P13" s="13">
        <f t="shared" si="23"/>
        <v>1</v>
      </c>
      <c r="Q13" s="13">
        <f>G31</f>
        <v>80</v>
      </c>
      <c r="R13" s="13">
        <f t="shared" ref="R13:S13" si="24">H31</f>
        <v>40</v>
      </c>
      <c r="S13" s="13">
        <f t="shared" si="24"/>
        <v>1600</v>
      </c>
      <c r="T13" s="16"/>
      <c r="U13" s="16"/>
      <c r="V13" s="16"/>
      <c r="W13" s="13">
        <v>1102011</v>
      </c>
      <c r="X13" s="13">
        <f t="shared" si="6"/>
        <v>1502011</v>
      </c>
      <c r="Y13" s="13" t="s">
        <v>102</v>
      </c>
      <c r="Z13" s="13">
        <v>4</v>
      </c>
      <c r="AA13" s="13">
        <f>INDEX(卡牌属性!Y$6:Y$27,MATCH(专属武器!$W13,卡牌属性!$N$6:$N$27,0))</f>
        <v>5</v>
      </c>
      <c r="AB13" s="13">
        <f>INDEX(卡牌属性!Z$6:Z$27,MATCH(专属武器!$W13,卡牌属性!$N$6:$N$27,0))</f>
        <v>6</v>
      </c>
      <c r="AC13" s="13">
        <f>INDEX(卡牌属性!AA$6:AA$27,MATCH(专属武器!$W13,卡牌属性!$N$6:$N$27,0))</f>
        <v>8</v>
      </c>
      <c r="AD13" s="14">
        <f>INDEX(属性偏向!$L$4:$L$15,AA13)</f>
        <v>1</v>
      </c>
      <c r="AE13" s="14">
        <f>INDEX(属性偏向!$L$4:$L$15,AB13)</f>
        <v>1.1000000000000001</v>
      </c>
      <c r="AF13" s="14">
        <f>INDEX(属性偏向!$L$4:$L$15,AC13)</f>
        <v>1.35</v>
      </c>
      <c r="AI13" s="13">
        <v>10</v>
      </c>
      <c r="AJ13" s="13">
        <f t="shared" si="7"/>
        <v>2</v>
      </c>
      <c r="AK13" s="13">
        <f t="shared" si="8"/>
        <v>1502002</v>
      </c>
      <c r="AL13" s="13" t="s">
        <v>1373</v>
      </c>
      <c r="AM13" s="13">
        <f t="shared" si="9"/>
        <v>2</v>
      </c>
      <c r="AN13" s="13" t="str">
        <f t="shared" si="10"/>
        <v>许褚专属武器魂珠-2</v>
      </c>
      <c r="AO13" s="13">
        <f t="shared" si="11"/>
        <v>55</v>
      </c>
      <c r="AP13" s="13">
        <f t="shared" si="12"/>
        <v>3</v>
      </c>
      <c r="AQ13" s="13">
        <f t="shared" si="13"/>
        <v>0</v>
      </c>
      <c r="AT13" s="13">
        <v>10</v>
      </c>
      <c r="AU13" s="13">
        <f t="shared" si="14"/>
        <v>1</v>
      </c>
      <c r="AV13" s="13">
        <f t="shared" si="15"/>
        <v>1502001</v>
      </c>
      <c r="AW13" s="13" t="s">
        <v>1373</v>
      </c>
      <c r="AX13" s="13">
        <f t="shared" si="16"/>
        <v>2</v>
      </c>
      <c r="AY13" s="13" t="s">
        <v>1394</v>
      </c>
      <c r="AZ13" s="13">
        <f t="shared" si="17"/>
        <v>1</v>
      </c>
      <c r="BA13" s="13" t="str">
        <f t="shared" si="18"/>
        <v>关羽魂珠-2 等级-1</v>
      </c>
      <c r="BB13" s="25" t="s">
        <v>1402</v>
      </c>
      <c r="BC13" s="14">
        <f t="shared" si="19"/>
        <v>120</v>
      </c>
      <c r="BD13" s="14">
        <f>SUMIFS(BC$4:BC13,AU$4:AU13,"="&amp;AU13,AX$4:AX13,"="&amp;AX13)</f>
        <v>120</v>
      </c>
      <c r="BE13" s="25" t="s">
        <v>1403</v>
      </c>
      <c r="BF13" s="14">
        <f t="shared" si="20"/>
        <v>48</v>
      </c>
      <c r="BG13" s="14">
        <f>SUMIFS(BF$4:BF13,AU$4:AU13,"="&amp;AU13,AX$4:AX13,"="&amp;AX13)</f>
        <v>48</v>
      </c>
      <c r="BH13" s="25" t="s">
        <v>1404</v>
      </c>
      <c r="BI13" s="14">
        <f t="shared" si="21"/>
        <v>1920</v>
      </c>
      <c r="BJ13" s="14">
        <f>SUMIFS(BI$4:BI13,$AU$4:$AU13,"="&amp;$AU13,$AX$4:$AX13,"="&amp;$AX13)</f>
        <v>1920</v>
      </c>
    </row>
    <row r="14" spans="1:62" ht="17.25" customHeight="1" x14ac:dyDescent="0.2">
      <c r="A14" s="73" t="s">
        <v>1345</v>
      </c>
      <c r="B14" s="73"/>
      <c r="C14" s="73"/>
      <c r="D14" s="73"/>
      <c r="E14" s="73"/>
      <c r="F14" s="73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22"/>
        <v>2</v>
      </c>
      <c r="P14" s="13">
        <f t="shared" si="23"/>
        <v>2</v>
      </c>
      <c r="Q14" s="13">
        <f t="shared" ref="Q14:Q21" si="25">G32</f>
        <v>120</v>
      </c>
      <c r="R14" s="13">
        <f t="shared" ref="R14:R21" si="26">H32</f>
        <v>60</v>
      </c>
      <c r="S14" s="13">
        <f t="shared" ref="S14:S21" si="27">I32</f>
        <v>2400</v>
      </c>
      <c r="T14" s="16"/>
      <c r="U14" s="16"/>
      <c r="V14" s="16"/>
      <c r="W14" s="13">
        <v>1102012</v>
      </c>
      <c r="X14" s="13">
        <f t="shared" si="6"/>
        <v>1502012</v>
      </c>
      <c r="Y14" s="13" t="s">
        <v>103</v>
      </c>
      <c r="Z14" s="13">
        <v>5</v>
      </c>
      <c r="AA14" s="13">
        <f>INDEX(卡牌属性!Y$6:Y$27,MATCH(专属武器!$W14,卡牌属性!$N$6:$N$27,0))</f>
        <v>7</v>
      </c>
      <c r="AB14" s="13">
        <f>INDEX(卡牌属性!Z$6:Z$27,MATCH(专属武器!$W14,卡牌属性!$N$6:$N$27,0))</f>
        <v>7</v>
      </c>
      <c r="AC14" s="13">
        <f>INDEX(卡牌属性!AA$6:AA$27,MATCH(专属武器!$W14,卡牌属性!$N$6:$N$27,0))</f>
        <v>9</v>
      </c>
      <c r="AD14" s="14">
        <f>INDEX(属性偏向!$L$4:$L$15,AA14)</f>
        <v>1.2</v>
      </c>
      <c r="AE14" s="14">
        <f>INDEX(属性偏向!$L$4:$L$15,AB14)</f>
        <v>1.2</v>
      </c>
      <c r="AF14" s="14">
        <f>INDEX(属性偏向!$L$4:$L$15,AC14)</f>
        <v>1.5</v>
      </c>
      <c r="AI14" s="13">
        <v>11</v>
      </c>
      <c r="AJ14" s="13">
        <f t="shared" si="7"/>
        <v>2</v>
      </c>
      <c r="AK14" s="13">
        <f t="shared" si="8"/>
        <v>1502002</v>
      </c>
      <c r="AL14" s="13" t="s">
        <v>1373</v>
      </c>
      <c r="AM14" s="13">
        <f t="shared" si="9"/>
        <v>3</v>
      </c>
      <c r="AN14" s="13" t="str">
        <f t="shared" si="10"/>
        <v>许褚专属武器魂珠-3</v>
      </c>
      <c r="AO14" s="13">
        <f t="shared" si="11"/>
        <v>75</v>
      </c>
      <c r="AP14" s="13">
        <f t="shared" si="12"/>
        <v>3</v>
      </c>
      <c r="AQ14" s="13">
        <f t="shared" si="13"/>
        <v>0</v>
      </c>
      <c r="AT14" s="13">
        <v>11</v>
      </c>
      <c r="AU14" s="13">
        <f t="shared" si="14"/>
        <v>1</v>
      </c>
      <c r="AV14" s="13">
        <f t="shared" si="15"/>
        <v>1502001</v>
      </c>
      <c r="AW14" s="13" t="s">
        <v>1373</v>
      </c>
      <c r="AX14" s="13">
        <f t="shared" si="16"/>
        <v>2</v>
      </c>
      <c r="AY14" s="13" t="s">
        <v>1394</v>
      </c>
      <c r="AZ14" s="13">
        <f t="shared" si="17"/>
        <v>2</v>
      </c>
      <c r="BA14" s="13" t="str">
        <f t="shared" si="18"/>
        <v>关羽魂珠-2 等级-2</v>
      </c>
      <c r="BB14" s="25" t="s">
        <v>1402</v>
      </c>
      <c r="BC14" s="14">
        <f t="shared" si="19"/>
        <v>180</v>
      </c>
      <c r="BD14" s="14">
        <f>SUMIFS(BC$4:BC14,AU$4:AU14,"="&amp;AU14,AX$4:AX14,"="&amp;AX14)</f>
        <v>300</v>
      </c>
      <c r="BE14" s="25" t="s">
        <v>1403</v>
      </c>
      <c r="BF14" s="14">
        <f t="shared" si="20"/>
        <v>72</v>
      </c>
      <c r="BG14" s="14">
        <f>SUMIFS(BF$4:BF14,AU$4:AU14,"="&amp;AU14,AX$4:AX14,"="&amp;AX14)</f>
        <v>120</v>
      </c>
      <c r="BH14" s="25" t="s">
        <v>1404</v>
      </c>
      <c r="BI14" s="14">
        <f t="shared" si="21"/>
        <v>2880</v>
      </c>
      <c r="BJ14" s="14">
        <f>SUMIFS(BI$4:BI14,$AU$4:$AU14,"="&amp;$AU14,$AX$4:$AX14,"="&amp;$AX14)</f>
        <v>4800</v>
      </c>
    </row>
    <row r="15" spans="1:62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22"/>
        <v>2</v>
      </c>
      <c r="P15" s="13">
        <f t="shared" si="23"/>
        <v>3</v>
      </c>
      <c r="Q15" s="13">
        <f t="shared" si="25"/>
        <v>160</v>
      </c>
      <c r="R15" s="13">
        <f t="shared" si="26"/>
        <v>80</v>
      </c>
      <c r="S15" s="13">
        <f t="shared" si="27"/>
        <v>3200</v>
      </c>
      <c r="T15" s="16"/>
      <c r="U15" s="16"/>
      <c r="V15" s="16"/>
      <c r="W15" s="13">
        <v>1102014</v>
      </c>
      <c r="X15" s="13">
        <f t="shared" si="6"/>
        <v>1502014</v>
      </c>
      <c r="Y15" s="13" t="s">
        <v>104</v>
      </c>
      <c r="Z15" s="13">
        <v>3</v>
      </c>
      <c r="AA15" s="13">
        <f>INDEX(卡牌属性!Y$6:Y$27,MATCH(专属武器!$W15,卡牌属性!$N$6:$N$27,0))</f>
        <v>5</v>
      </c>
      <c r="AB15" s="13">
        <f>INDEX(卡牌属性!Z$6:Z$27,MATCH(专属武器!$W15,卡牌属性!$N$6:$N$27,0))</f>
        <v>5</v>
      </c>
      <c r="AC15" s="13">
        <f>INDEX(卡牌属性!AA$6:AA$27,MATCH(专属武器!$W15,卡牌属性!$N$6:$N$27,0))</f>
        <v>5</v>
      </c>
      <c r="AD15" s="14">
        <f>INDEX(属性偏向!$L$4:$L$15,AA15)</f>
        <v>1</v>
      </c>
      <c r="AE15" s="14">
        <f>INDEX(属性偏向!$L$4:$L$15,AB15)</f>
        <v>1</v>
      </c>
      <c r="AF15" s="14">
        <f>INDEX(属性偏向!$L$4:$L$15,AC15)</f>
        <v>1</v>
      </c>
      <c r="AI15" s="13">
        <v>12</v>
      </c>
      <c r="AJ15" s="13">
        <f t="shared" si="7"/>
        <v>2</v>
      </c>
      <c r="AK15" s="13">
        <f t="shared" si="8"/>
        <v>1502002</v>
      </c>
      <c r="AL15" s="13" t="s">
        <v>1373</v>
      </c>
      <c r="AM15" s="13">
        <f t="shared" si="9"/>
        <v>4</v>
      </c>
      <c r="AN15" s="13" t="str">
        <f t="shared" si="10"/>
        <v>许褚专属武器魂珠-4</v>
      </c>
      <c r="AO15" s="13">
        <f t="shared" si="11"/>
        <v>85</v>
      </c>
      <c r="AP15" s="13">
        <f t="shared" si="12"/>
        <v>3</v>
      </c>
      <c r="AQ15" s="13">
        <f t="shared" si="13"/>
        <v>1</v>
      </c>
      <c r="AT15" s="13">
        <v>12</v>
      </c>
      <c r="AU15" s="13">
        <f t="shared" si="14"/>
        <v>1</v>
      </c>
      <c r="AV15" s="13">
        <f t="shared" si="15"/>
        <v>1502001</v>
      </c>
      <c r="AW15" s="13" t="s">
        <v>1373</v>
      </c>
      <c r="AX15" s="13">
        <f t="shared" si="16"/>
        <v>2</v>
      </c>
      <c r="AY15" s="13" t="s">
        <v>1394</v>
      </c>
      <c r="AZ15" s="13">
        <f t="shared" si="17"/>
        <v>3</v>
      </c>
      <c r="BA15" s="13" t="str">
        <f t="shared" si="18"/>
        <v>关羽魂珠-2 等级-3</v>
      </c>
      <c r="BB15" s="25" t="s">
        <v>1402</v>
      </c>
      <c r="BC15" s="14">
        <f t="shared" si="19"/>
        <v>240</v>
      </c>
      <c r="BD15" s="14">
        <f>SUMIFS(BC$4:BC15,AU$4:AU15,"="&amp;AU15,AX$4:AX15,"="&amp;AX15)</f>
        <v>540</v>
      </c>
      <c r="BE15" s="25" t="s">
        <v>1403</v>
      </c>
      <c r="BF15" s="14">
        <f t="shared" si="20"/>
        <v>96</v>
      </c>
      <c r="BG15" s="14">
        <f>SUMIFS(BF$4:BF15,AU$4:AU15,"="&amp;AU15,AX$4:AX15,"="&amp;AX15)</f>
        <v>216</v>
      </c>
      <c r="BH15" s="25" t="s">
        <v>1404</v>
      </c>
      <c r="BI15" s="14">
        <f t="shared" si="21"/>
        <v>3840</v>
      </c>
      <c r="BJ15" s="14">
        <f>SUMIFS(BI$4:BI15,$AU$4:$AU15,"="&amp;$AU15,$AX$4:$AX15,"="&amp;$AX15)</f>
        <v>8640</v>
      </c>
    </row>
    <row r="16" spans="1:62" ht="17.25" x14ac:dyDescent="0.2">
      <c r="A16" s="12" t="s">
        <v>1346</v>
      </c>
      <c r="B16" s="12" t="s">
        <v>1348</v>
      </c>
      <c r="C16" s="12" t="s">
        <v>1347</v>
      </c>
      <c r="D16" s="12" t="s">
        <v>1358</v>
      </c>
      <c r="E16" s="12" t="s">
        <v>1350</v>
      </c>
      <c r="F16" s="12" t="s">
        <v>1351</v>
      </c>
      <c r="G16" s="12" t="s">
        <v>1362</v>
      </c>
      <c r="H16" s="12" t="s">
        <v>1360</v>
      </c>
      <c r="I16" s="12" t="s">
        <v>1361</v>
      </c>
      <c r="J16" s="12" t="s">
        <v>1379</v>
      </c>
      <c r="K16" s="16"/>
      <c r="L16" s="16"/>
      <c r="M16" s="16"/>
      <c r="N16" s="13">
        <v>13</v>
      </c>
      <c r="O16" s="13">
        <f t="shared" si="22"/>
        <v>2</v>
      </c>
      <c r="P16" s="13">
        <f t="shared" si="23"/>
        <v>4</v>
      </c>
      <c r="Q16" s="13">
        <f t="shared" si="25"/>
        <v>240</v>
      </c>
      <c r="R16" s="13">
        <f t="shared" si="26"/>
        <v>120</v>
      </c>
      <c r="S16" s="13">
        <f t="shared" si="27"/>
        <v>4800</v>
      </c>
      <c r="T16" s="16"/>
      <c r="U16" s="16"/>
      <c r="V16" s="16"/>
      <c r="W16" s="13">
        <v>1102016</v>
      </c>
      <c r="X16" s="13">
        <f t="shared" si="6"/>
        <v>1502016</v>
      </c>
      <c r="Y16" s="13" t="s">
        <v>105</v>
      </c>
      <c r="Z16" s="13">
        <v>4</v>
      </c>
      <c r="AA16" s="13">
        <f>INDEX(卡牌属性!Y$6:Y$27,MATCH(专属武器!$W16,卡牌属性!$N$6:$N$27,0))</f>
        <v>6</v>
      </c>
      <c r="AB16" s="13">
        <f>INDEX(卡牌属性!Z$6:Z$27,MATCH(专属武器!$W16,卡牌属性!$N$6:$N$27,0))</f>
        <v>7</v>
      </c>
      <c r="AC16" s="13">
        <f>INDEX(卡牌属性!AA$6:AA$27,MATCH(专属武器!$W16,卡牌属性!$N$6:$N$27,0))</f>
        <v>8</v>
      </c>
      <c r="AD16" s="14">
        <f>INDEX(属性偏向!$L$4:$L$15,AA16)</f>
        <v>1.1000000000000001</v>
      </c>
      <c r="AE16" s="14">
        <f>INDEX(属性偏向!$L$4:$L$15,AB16)</f>
        <v>1.2</v>
      </c>
      <c r="AF16" s="14">
        <f>INDEX(属性偏向!$L$4:$L$15,AC16)</f>
        <v>1.35</v>
      </c>
      <c r="AI16" s="13">
        <v>13</v>
      </c>
      <c r="AJ16" s="13">
        <f t="shared" si="7"/>
        <v>2</v>
      </c>
      <c r="AK16" s="13">
        <f t="shared" si="8"/>
        <v>1502002</v>
      </c>
      <c r="AL16" s="13" t="s">
        <v>1373</v>
      </c>
      <c r="AM16" s="13">
        <f t="shared" si="9"/>
        <v>5</v>
      </c>
      <c r="AN16" s="13" t="str">
        <f t="shared" si="10"/>
        <v>许褚专属武器魂珠-5</v>
      </c>
      <c r="AO16" s="13">
        <f t="shared" si="11"/>
        <v>110</v>
      </c>
      <c r="AP16" s="13">
        <f t="shared" si="12"/>
        <v>3</v>
      </c>
      <c r="AQ16" s="13">
        <f t="shared" si="13"/>
        <v>2</v>
      </c>
      <c r="AT16" s="13">
        <v>13</v>
      </c>
      <c r="AU16" s="13">
        <f t="shared" si="14"/>
        <v>1</v>
      </c>
      <c r="AV16" s="13">
        <f t="shared" si="15"/>
        <v>1502001</v>
      </c>
      <c r="AW16" s="13" t="s">
        <v>1373</v>
      </c>
      <c r="AX16" s="13">
        <f t="shared" si="16"/>
        <v>2</v>
      </c>
      <c r="AY16" s="13" t="s">
        <v>1394</v>
      </c>
      <c r="AZ16" s="13">
        <f t="shared" si="17"/>
        <v>4</v>
      </c>
      <c r="BA16" s="13" t="str">
        <f t="shared" si="18"/>
        <v>关羽魂珠-2 等级-4</v>
      </c>
      <c r="BB16" s="25" t="s">
        <v>1402</v>
      </c>
      <c r="BC16" s="14">
        <f t="shared" si="19"/>
        <v>360</v>
      </c>
      <c r="BD16" s="14">
        <f>SUMIFS(BC$4:BC16,AU$4:AU16,"="&amp;AU16,AX$4:AX16,"="&amp;AX16)</f>
        <v>900</v>
      </c>
      <c r="BE16" s="25" t="s">
        <v>1403</v>
      </c>
      <c r="BF16" s="14">
        <f t="shared" si="20"/>
        <v>144</v>
      </c>
      <c r="BG16" s="14">
        <f>SUMIFS(BF$4:BF16,AU$4:AU16,"="&amp;AU16,AX$4:AX16,"="&amp;AX16)</f>
        <v>360</v>
      </c>
      <c r="BH16" s="25" t="s">
        <v>1404</v>
      </c>
      <c r="BI16" s="14">
        <f t="shared" si="21"/>
        <v>5760</v>
      </c>
      <c r="BJ16" s="14">
        <f>SUMIFS(BI$4:BI16,$AU$4:$AU16,"="&amp;$AU16,$AX$4:$AX16,"="&amp;$AX16)</f>
        <v>14400</v>
      </c>
    </row>
    <row r="17" spans="1:62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28">ROUND(H$4*$C17,0)</f>
        <v>27</v>
      </c>
      <c r="F17" s="14">
        <f t="shared" si="28"/>
        <v>1067</v>
      </c>
      <c r="G17" s="13">
        <v>50</v>
      </c>
      <c r="H17" s="13">
        <v>25</v>
      </c>
      <c r="I17" s="13">
        <v>1000</v>
      </c>
      <c r="J17" s="13" t="s">
        <v>1380</v>
      </c>
      <c r="K17" s="16"/>
      <c r="L17" s="16"/>
      <c r="M17" s="16"/>
      <c r="N17" s="13">
        <v>14</v>
      </c>
      <c r="O17" s="13">
        <f t="shared" si="22"/>
        <v>2</v>
      </c>
      <c r="P17" s="13">
        <f t="shared" si="23"/>
        <v>5</v>
      </c>
      <c r="Q17" s="13">
        <f t="shared" si="25"/>
        <v>320</v>
      </c>
      <c r="R17" s="13">
        <f t="shared" si="26"/>
        <v>160</v>
      </c>
      <c r="S17" s="13">
        <f t="shared" si="27"/>
        <v>6400</v>
      </c>
      <c r="T17" s="16"/>
      <c r="U17" s="16"/>
      <c r="V17" s="16"/>
      <c r="W17" s="13">
        <v>1102017</v>
      </c>
      <c r="X17" s="13">
        <f t="shared" si="6"/>
        <v>1502017</v>
      </c>
      <c r="Y17" s="13" t="s">
        <v>106</v>
      </c>
      <c r="Z17" s="13">
        <v>3</v>
      </c>
      <c r="AA17" s="13">
        <f>INDEX(卡牌属性!Y$6:Y$27,MATCH(专属武器!$W17,卡牌属性!$N$6:$N$27,0))</f>
        <v>6</v>
      </c>
      <c r="AB17" s="13">
        <f>INDEX(卡牌属性!Z$6:Z$27,MATCH(专属武器!$W17,卡牌属性!$N$6:$N$27,0))</f>
        <v>6</v>
      </c>
      <c r="AC17" s="13">
        <f>INDEX(卡牌属性!AA$6:AA$27,MATCH(专属武器!$W17,卡牌属性!$N$6:$N$27,0))</f>
        <v>4</v>
      </c>
      <c r="AD17" s="14">
        <f>INDEX(属性偏向!$L$4:$L$15,AA17)</f>
        <v>1.1000000000000001</v>
      </c>
      <c r="AE17" s="14">
        <f>INDEX(属性偏向!$L$4:$L$15,AB17)</f>
        <v>1.1000000000000001</v>
      </c>
      <c r="AF17" s="14">
        <f>INDEX(属性偏向!$L$4:$L$15,AC17)</f>
        <v>0.9</v>
      </c>
      <c r="AI17" s="13">
        <v>14</v>
      </c>
      <c r="AJ17" s="13">
        <f t="shared" si="7"/>
        <v>2</v>
      </c>
      <c r="AK17" s="13">
        <f t="shared" si="8"/>
        <v>1502002</v>
      </c>
      <c r="AL17" s="13" t="s">
        <v>1373</v>
      </c>
      <c r="AM17" s="13">
        <f t="shared" si="9"/>
        <v>6</v>
      </c>
      <c r="AN17" s="13" t="str">
        <f t="shared" si="10"/>
        <v>许褚专属武器魂珠-6</v>
      </c>
      <c r="AO17" s="13">
        <f t="shared" si="11"/>
        <v>125</v>
      </c>
      <c r="AP17" s="13">
        <f t="shared" si="12"/>
        <v>3</v>
      </c>
      <c r="AQ17" s="13">
        <f t="shared" si="13"/>
        <v>3</v>
      </c>
      <c r="AT17" s="13">
        <v>14</v>
      </c>
      <c r="AU17" s="13">
        <f t="shared" si="14"/>
        <v>1</v>
      </c>
      <c r="AV17" s="13">
        <f t="shared" si="15"/>
        <v>1502001</v>
      </c>
      <c r="AW17" s="13" t="s">
        <v>1373</v>
      </c>
      <c r="AX17" s="13">
        <f t="shared" si="16"/>
        <v>2</v>
      </c>
      <c r="AY17" s="13" t="s">
        <v>1394</v>
      </c>
      <c r="AZ17" s="13">
        <f t="shared" si="17"/>
        <v>5</v>
      </c>
      <c r="BA17" s="13" t="str">
        <f t="shared" si="18"/>
        <v>关羽魂珠-2 等级-5</v>
      </c>
      <c r="BB17" s="25" t="s">
        <v>1402</v>
      </c>
      <c r="BC17" s="14">
        <f t="shared" si="19"/>
        <v>480</v>
      </c>
      <c r="BD17" s="14">
        <f>SUMIFS(BC$4:BC17,AU$4:AU17,"="&amp;AU17,AX$4:AX17,"="&amp;AX17)</f>
        <v>1380</v>
      </c>
      <c r="BE17" s="25" t="s">
        <v>1403</v>
      </c>
      <c r="BF17" s="14">
        <f t="shared" si="20"/>
        <v>192</v>
      </c>
      <c r="BG17" s="14">
        <f>SUMIFS(BF$4:BF17,AU$4:AU17,"="&amp;AU17,AX$4:AX17,"="&amp;AX17)</f>
        <v>552</v>
      </c>
      <c r="BH17" s="25" t="s">
        <v>1404</v>
      </c>
      <c r="BI17" s="14">
        <f t="shared" si="21"/>
        <v>7680</v>
      </c>
      <c r="BJ17" s="14">
        <f>SUMIFS(BI$4:BI17,$AU$4:$AU17,"="&amp;$AU17,$AX$4:$AX17,"="&amp;$AX17)</f>
        <v>22080</v>
      </c>
    </row>
    <row r="18" spans="1:62" ht="16.5" x14ac:dyDescent="0.2">
      <c r="A18" s="13">
        <v>2</v>
      </c>
      <c r="B18" s="13">
        <v>1.5</v>
      </c>
      <c r="C18" s="26">
        <f t="shared" ref="C18:C25" si="29">B18/$B$15</f>
        <v>0.04</v>
      </c>
      <c r="D18" s="14">
        <f t="shared" ref="D18:D25" si="30">ROUND(G$4*$C18,0)</f>
        <v>80</v>
      </c>
      <c r="E18" s="14">
        <f t="shared" ref="E18:E25" si="31">ROUND(H$4*$C18,0)</f>
        <v>40</v>
      </c>
      <c r="F18" s="14">
        <f t="shared" ref="F18:F25" si="32">ROUND(I$4*$C18,0)</f>
        <v>1600</v>
      </c>
      <c r="G18" s="13">
        <v>80</v>
      </c>
      <c r="H18" s="13">
        <v>40</v>
      </c>
      <c r="I18" s="13">
        <v>1600</v>
      </c>
      <c r="J18" s="13" t="s">
        <v>1381</v>
      </c>
      <c r="K18" s="16"/>
      <c r="L18" s="16"/>
      <c r="M18" s="16"/>
      <c r="N18" s="13">
        <v>15</v>
      </c>
      <c r="O18" s="13">
        <f t="shared" si="22"/>
        <v>2</v>
      </c>
      <c r="P18" s="13">
        <f t="shared" si="23"/>
        <v>6</v>
      </c>
      <c r="Q18" s="13">
        <f t="shared" si="25"/>
        <v>400</v>
      </c>
      <c r="R18" s="13">
        <f t="shared" si="26"/>
        <v>200</v>
      </c>
      <c r="S18" s="13">
        <f t="shared" si="27"/>
        <v>8000</v>
      </c>
      <c r="T18" s="16"/>
      <c r="U18" s="16"/>
      <c r="V18" s="16"/>
      <c r="W18" s="13">
        <v>1102020</v>
      </c>
      <c r="X18" s="13">
        <f t="shared" si="6"/>
        <v>1502020</v>
      </c>
      <c r="Y18" s="13" t="s">
        <v>109</v>
      </c>
      <c r="Z18" s="13">
        <v>3</v>
      </c>
      <c r="AA18" s="13">
        <f>INDEX(卡牌属性!Y$6:Y$27,MATCH(专属武器!$W18,卡牌属性!$N$6:$N$27,0))</f>
        <v>6</v>
      </c>
      <c r="AB18" s="13">
        <f>INDEX(卡牌属性!Z$6:Z$27,MATCH(专属武器!$W18,卡牌属性!$N$6:$N$27,0))</f>
        <v>5</v>
      </c>
      <c r="AC18" s="13">
        <f>INDEX(卡牌属性!AA$6:AA$27,MATCH(专属武器!$W18,卡牌属性!$N$6:$N$27,0))</f>
        <v>5</v>
      </c>
      <c r="AD18" s="14">
        <f>INDEX(属性偏向!$L$4:$L$15,AA18)</f>
        <v>1.1000000000000001</v>
      </c>
      <c r="AE18" s="14">
        <f>INDEX(属性偏向!$L$4:$L$15,AB18)</f>
        <v>1</v>
      </c>
      <c r="AF18" s="14">
        <f>INDEX(属性偏向!$L$4:$L$15,AC18)</f>
        <v>1</v>
      </c>
      <c r="AI18" s="13">
        <v>15</v>
      </c>
      <c r="AJ18" s="13">
        <f t="shared" si="7"/>
        <v>2</v>
      </c>
      <c r="AK18" s="13">
        <f t="shared" si="8"/>
        <v>1502002</v>
      </c>
      <c r="AL18" s="13" t="s">
        <v>1373</v>
      </c>
      <c r="AM18" s="13">
        <f t="shared" si="9"/>
        <v>7</v>
      </c>
      <c r="AN18" s="13" t="str">
        <f t="shared" si="10"/>
        <v>许褚专属武器魂珠-7</v>
      </c>
      <c r="AO18" s="13">
        <f t="shared" si="11"/>
        <v>135</v>
      </c>
      <c r="AP18" s="13">
        <f t="shared" si="12"/>
        <v>3</v>
      </c>
      <c r="AQ18" s="13">
        <f t="shared" si="13"/>
        <v>4</v>
      </c>
      <c r="AT18" s="13">
        <v>15</v>
      </c>
      <c r="AU18" s="13">
        <f t="shared" si="14"/>
        <v>1</v>
      </c>
      <c r="AV18" s="13">
        <f t="shared" si="15"/>
        <v>1502001</v>
      </c>
      <c r="AW18" s="13" t="s">
        <v>1373</v>
      </c>
      <c r="AX18" s="13">
        <f t="shared" si="16"/>
        <v>2</v>
      </c>
      <c r="AY18" s="13" t="s">
        <v>1394</v>
      </c>
      <c r="AZ18" s="13">
        <f t="shared" si="17"/>
        <v>6</v>
      </c>
      <c r="BA18" s="13" t="str">
        <f t="shared" si="18"/>
        <v>关羽魂珠-2 等级-6</v>
      </c>
      <c r="BB18" s="25" t="s">
        <v>1402</v>
      </c>
      <c r="BC18" s="14">
        <f t="shared" si="19"/>
        <v>600</v>
      </c>
      <c r="BD18" s="14">
        <f>SUMIFS(BC$4:BC18,AU$4:AU18,"="&amp;AU18,AX$4:AX18,"="&amp;AX18)</f>
        <v>1980</v>
      </c>
      <c r="BE18" s="25" t="s">
        <v>1403</v>
      </c>
      <c r="BF18" s="14">
        <f t="shared" si="20"/>
        <v>240</v>
      </c>
      <c r="BG18" s="14">
        <f>SUMIFS(BF$4:BF18,AU$4:AU18,"="&amp;AU18,AX$4:AX18,"="&amp;AX18)</f>
        <v>792</v>
      </c>
      <c r="BH18" s="25" t="s">
        <v>1404</v>
      </c>
      <c r="BI18" s="14">
        <f t="shared" si="21"/>
        <v>9600</v>
      </c>
      <c r="BJ18" s="14">
        <f>SUMIFS(BI$4:BI18,$AU$4:$AU18,"="&amp;$AU18,$AX$4:$AX18,"="&amp;$AX18)</f>
        <v>31680</v>
      </c>
    </row>
    <row r="19" spans="1:62" ht="16.5" x14ac:dyDescent="0.2">
      <c r="A19" s="13">
        <v>3</v>
      </c>
      <c r="B19" s="13">
        <v>2</v>
      </c>
      <c r="C19" s="26">
        <f t="shared" si="29"/>
        <v>5.3333333333333337E-2</v>
      </c>
      <c r="D19" s="14">
        <f t="shared" si="30"/>
        <v>107</v>
      </c>
      <c r="E19" s="14">
        <f t="shared" si="31"/>
        <v>53</v>
      </c>
      <c r="F19" s="14">
        <f t="shared" si="32"/>
        <v>2133</v>
      </c>
      <c r="G19" s="13">
        <v>100</v>
      </c>
      <c r="H19" s="13">
        <v>50</v>
      </c>
      <c r="I19" s="13">
        <v>2000</v>
      </c>
      <c r="J19" s="13" t="s">
        <v>1382</v>
      </c>
      <c r="K19" s="16"/>
      <c r="L19" s="16"/>
      <c r="M19" s="16"/>
      <c r="N19" s="13">
        <v>16</v>
      </c>
      <c r="O19" s="13">
        <f t="shared" si="22"/>
        <v>2</v>
      </c>
      <c r="P19" s="13">
        <f t="shared" si="23"/>
        <v>7</v>
      </c>
      <c r="Q19" s="13">
        <f t="shared" si="25"/>
        <v>480</v>
      </c>
      <c r="R19" s="13">
        <f t="shared" si="26"/>
        <v>240</v>
      </c>
      <c r="S19" s="13">
        <f t="shared" si="27"/>
        <v>9600</v>
      </c>
      <c r="T19" s="16"/>
      <c r="U19" s="16"/>
      <c r="V19" s="16"/>
      <c r="W19" s="13">
        <v>1102021</v>
      </c>
      <c r="X19" s="13">
        <f t="shared" si="6"/>
        <v>1502021</v>
      </c>
      <c r="Y19" s="13" t="s">
        <v>110</v>
      </c>
      <c r="Z19" s="13">
        <v>3</v>
      </c>
      <c r="AA19" s="13">
        <f>INDEX(卡牌属性!Y$6:Y$27,MATCH(专属武器!$W19,卡牌属性!$N$6:$N$27,0))</f>
        <v>7</v>
      </c>
      <c r="AB19" s="13">
        <f>INDEX(卡牌属性!Z$6:Z$27,MATCH(专属武器!$W19,卡牌属性!$N$6:$N$27,0))</f>
        <v>5</v>
      </c>
      <c r="AC19" s="13">
        <f>INDEX(卡牌属性!AA$6:AA$27,MATCH(专属武器!$W19,卡牌属性!$N$6:$N$27,0))</f>
        <v>3</v>
      </c>
      <c r="AD19" s="14">
        <f>INDEX(属性偏向!$L$4:$L$15,AA19)</f>
        <v>1.2</v>
      </c>
      <c r="AE19" s="14">
        <f>INDEX(属性偏向!$L$4:$L$15,AB19)</f>
        <v>1</v>
      </c>
      <c r="AF19" s="14">
        <f>INDEX(属性偏向!$L$4:$L$15,AC19)</f>
        <v>0.8</v>
      </c>
      <c r="AI19" s="13">
        <v>16</v>
      </c>
      <c r="AJ19" s="13">
        <f t="shared" si="7"/>
        <v>2</v>
      </c>
      <c r="AK19" s="13">
        <f t="shared" si="8"/>
        <v>1502002</v>
      </c>
      <c r="AL19" s="13" t="s">
        <v>1373</v>
      </c>
      <c r="AM19" s="13">
        <f t="shared" si="9"/>
        <v>8</v>
      </c>
      <c r="AN19" s="13" t="str">
        <f t="shared" si="10"/>
        <v>许褚专属武器魂珠-8</v>
      </c>
      <c r="AO19" s="13">
        <f t="shared" si="11"/>
        <v>150</v>
      </c>
      <c r="AP19" s="13">
        <f t="shared" si="12"/>
        <v>3</v>
      </c>
      <c r="AQ19" s="13">
        <f t="shared" si="13"/>
        <v>5</v>
      </c>
      <c r="AT19" s="13">
        <v>16</v>
      </c>
      <c r="AU19" s="13">
        <f t="shared" si="14"/>
        <v>1</v>
      </c>
      <c r="AV19" s="13">
        <f t="shared" si="15"/>
        <v>1502001</v>
      </c>
      <c r="AW19" s="13" t="s">
        <v>1373</v>
      </c>
      <c r="AX19" s="13">
        <f t="shared" si="16"/>
        <v>2</v>
      </c>
      <c r="AY19" s="13" t="s">
        <v>1394</v>
      </c>
      <c r="AZ19" s="13">
        <f t="shared" si="17"/>
        <v>7</v>
      </c>
      <c r="BA19" s="13" t="str">
        <f t="shared" si="18"/>
        <v>关羽魂珠-2 等级-7</v>
      </c>
      <c r="BB19" s="25" t="s">
        <v>1402</v>
      </c>
      <c r="BC19" s="14">
        <f t="shared" si="19"/>
        <v>720</v>
      </c>
      <c r="BD19" s="14">
        <f>SUMIFS(BC$4:BC19,AU$4:AU19,"="&amp;AU19,AX$4:AX19,"="&amp;AX19)</f>
        <v>2700</v>
      </c>
      <c r="BE19" s="25" t="s">
        <v>1403</v>
      </c>
      <c r="BF19" s="14">
        <f t="shared" si="20"/>
        <v>288</v>
      </c>
      <c r="BG19" s="14">
        <f>SUMIFS(BF$4:BF19,AU$4:AU19,"="&amp;AU19,AX$4:AX19,"="&amp;AX19)</f>
        <v>1080</v>
      </c>
      <c r="BH19" s="25" t="s">
        <v>1404</v>
      </c>
      <c r="BI19" s="14">
        <f t="shared" si="21"/>
        <v>11520</v>
      </c>
      <c r="BJ19" s="14">
        <f>SUMIFS(BI$4:BI19,$AU$4:$AU19,"="&amp;$AU19,$AX$4:$AX19,"="&amp;$AX19)</f>
        <v>43200</v>
      </c>
    </row>
    <row r="20" spans="1:62" ht="16.5" x14ac:dyDescent="0.2">
      <c r="A20" s="13">
        <v>4</v>
      </c>
      <c r="B20" s="13">
        <v>3</v>
      </c>
      <c r="C20" s="26">
        <f t="shared" si="29"/>
        <v>0.08</v>
      </c>
      <c r="D20" s="14">
        <f t="shared" si="30"/>
        <v>160</v>
      </c>
      <c r="E20" s="14">
        <f t="shared" si="31"/>
        <v>80</v>
      </c>
      <c r="F20" s="14">
        <f t="shared" si="32"/>
        <v>3200</v>
      </c>
      <c r="G20" s="13">
        <v>160</v>
      </c>
      <c r="H20" s="13">
        <v>80</v>
      </c>
      <c r="I20" s="13">
        <v>3200</v>
      </c>
      <c r="J20" s="13" t="s">
        <v>1383</v>
      </c>
      <c r="K20" s="16"/>
      <c r="L20" s="16"/>
      <c r="M20" s="16"/>
      <c r="N20" s="13">
        <v>17</v>
      </c>
      <c r="O20" s="13">
        <f t="shared" si="22"/>
        <v>2</v>
      </c>
      <c r="P20" s="13">
        <f t="shared" si="23"/>
        <v>8</v>
      </c>
      <c r="Q20" s="13">
        <f t="shared" si="25"/>
        <v>560</v>
      </c>
      <c r="R20" s="13">
        <f t="shared" si="26"/>
        <v>280</v>
      </c>
      <c r="S20" s="13">
        <f t="shared" si="27"/>
        <v>11200</v>
      </c>
      <c r="T20" s="16"/>
      <c r="U20" s="16"/>
      <c r="V20" s="16"/>
      <c r="W20" s="13">
        <v>1102024</v>
      </c>
      <c r="X20" s="13">
        <f t="shared" si="6"/>
        <v>1502024</v>
      </c>
      <c r="Y20" s="13" t="s">
        <v>1256</v>
      </c>
      <c r="Z20" s="13">
        <v>3</v>
      </c>
      <c r="AA20" s="13">
        <v>5</v>
      </c>
      <c r="AB20" s="13">
        <v>5</v>
      </c>
      <c r="AC20" s="13">
        <v>5</v>
      </c>
      <c r="AD20" s="14">
        <f>INDEX(属性偏向!$L$4:$L$15,AA20)</f>
        <v>1</v>
      </c>
      <c r="AE20" s="14">
        <f>INDEX(属性偏向!$L$4:$L$15,AB20)</f>
        <v>1</v>
      </c>
      <c r="AF20" s="14">
        <f>INDEX(属性偏向!$L$4:$L$15,AC20)</f>
        <v>1</v>
      </c>
      <c r="AI20" s="13">
        <v>17</v>
      </c>
      <c r="AJ20" s="13">
        <f t="shared" si="7"/>
        <v>3</v>
      </c>
      <c r="AK20" s="13">
        <f t="shared" si="8"/>
        <v>1502003</v>
      </c>
      <c r="AL20" s="13" t="s">
        <v>1373</v>
      </c>
      <c r="AM20" s="13">
        <f t="shared" si="9"/>
        <v>1</v>
      </c>
      <c r="AN20" s="13" t="str">
        <f t="shared" si="10"/>
        <v>典韦专属武器魂珠-1</v>
      </c>
      <c r="AO20" s="13">
        <f t="shared" si="11"/>
        <v>40</v>
      </c>
      <c r="AP20" s="13">
        <f t="shared" si="12"/>
        <v>0</v>
      </c>
      <c r="AQ20" s="13">
        <f t="shared" si="13"/>
        <v>0</v>
      </c>
      <c r="AT20" s="13">
        <v>17</v>
      </c>
      <c r="AU20" s="13">
        <f t="shared" si="14"/>
        <v>1</v>
      </c>
      <c r="AV20" s="13">
        <f t="shared" si="15"/>
        <v>1502001</v>
      </c>
      <c r="AW20" s="13" t="s">
        <v>1373</v>
      </c>
      <c r="AX20" s="13">
        <f t="shared" si="16"/>
        <v>2</v>
      </c>
      <c r="AY20" s="13" t="s">
        <v>1394</v>
      </c>
      <c r="AZ20" s="13">
        <f t="shared" si="17"/>
        <v>8</v>
      </c>
      <c r="BA20" s="13" t="str">
        <f t="shared" si="18"/>
        <v>关羽魂珠-2 等级-8</v>
      </c>
      <c r="BB20" s="25" t="s">
        <v>1402</v>
      </c>
      <c r="BC20" s="14">
        <f t="shared" si="19"/>
        <v>840</v>
      </c>
      <c r="BD20" s="14">
        <f>SUMIFS(BC$4:BC20,AU$4:AU20,"="&amp;AU20,AX$4:AX20,"="&amp;AX20)</f>
        <v>3540</v>
      </c>
      <c r="BE20" s="25" t="s">
        <v>1403</v>
      </c>
      <c r="BF20" s="14">
        <f t="shared" si="20"/>
        <v>336</v>
      </c>
      <c r="BG20" s="14">
        <f>SUMIFS(BF$4:BF20,AU$4:AU20,"="&amp;AU20,AX$4:AX20,"="&amp;AX20)</f>
        <v>1416</v>
      </c>
      <c r="BH20" s="25" t="s">
        <v>1404</v>
      </c>
      <c r="BI20" s="14">
        <f t="shared" si="21"/>
        <v>13440</v>
      </c>
      <c r="BJ20" s="14">
        <f>SUMIFS(BI$4:BI20,$AU$4:$AU20,"="&amp;$AU20,$AX$4:$AX20,"="&amp;$AX20)</f>
        <v>56640</v>
      </c>
    </row>
    <row r="21" spans="1:62" ht="16.5" x14ac:dyDescent="0.2">
      <c r="A21" s="13">
        <v>5</v>
      </c>
      <c r="B21" s="13">
        <v>4</v>
      </c>
      <c r="C21" s="26">
        <f t="shared" si="29"/>
        <v>0.10666666666666667</v>
      </c>
      <c r="D21" s="14">
        <f t="shared" si="30"/>
        <v>213</v>
      </c>
      <c r="E21" s="14">
        <f t="shared" si="31"/>
        <v>107</v>
      </c>
      <c r="F21" s="14">
        <f t="shared" si="32"/>
        <v>4267</v>
      </c>
      <c r="G21" s="13">
        <v>220</v>
      </c>
      <c r="H21" s="13">
        <v>110</v>
      </c>
      <c r="I21" s="13">
        <v>4400</v>
      </c>
      <c r="J21" s="13" t="s">
        <v>1384</v>
      </c>
      <c r="K21" s="16"/>
      <c r="L21" s="16"/>
      <c r="M21" s="16"/>
      <c r="N21" s="13">
        <v>18</v>
      </c>
      <c r="O21" s="13">
        <f t="shared" si="22"/>
        <v>2</v>
      </c>
      <c r="P21" s="13">
        <f t="shared" si="23"/>
        <v>9</v>
      </c>
      <c r="Q21" s="13">
        <f t="shared" si="25"/>
        <v>640</v>
      </c>
      <c r="R21" s="13">
        <f t="shared" si="26"/>
        <v>320</v>
      </c>
      <c r="S21" s="13">
        <f t="shared" si="27"/>
        <v>12800</v>
      </c>
      <c r="T21" s="16"/>
      <c r="U21" s="16"/>
      <c r="V21" s="16"/>
      <c r="W21" s="13">
        <v>1102026</v>
      </c>
      <c r="X21" s="13">
        <f t="shared" si="6"/>
        <v>1502026</v>
      </c>
      <c r="Y21" s="13" t="s">
        <v>1257</v>
      </c>
      <c r="Z21" s="13">
        <v>3</v>
      </c>
      <c r="AA21" s="13">
        <v>7</v>
      </c>
      <c r="AB21" s="13">
        <v>4</v>
      </c>
      <c r="AC21" s="13">
        <v>4</v>
      </c>
      <c r="AD21" s="14">
        <f>INDEX(属性偏向!$L$4:$L$15,AA21)</f>
        <v>1.2</v>
      </c>
      <c r="AE21" s="14">
        <f>INDEX(属性偏向!$L$4:$L$15,AB21)</f>
        <v>0.9</v>
      </c>
      <c r="AF21" s="14">
        <f>INDEX(属性偏向!$L$4:$L$15,AC21)</f>
        <v>0.9</v>
      </c>
      <c r="AI21" s="13">
        <v>18</v>
      </c>
      <c r="AJ21" s="13">
        <f t="shared" si="7"/>
        <v>3</v>
      </c>
      <c r="AK21" s="13">
        <f t="shared" si="8"/>
        <v>1502003</v>
      </c>
      <c r="AL21" s="13" t="s">
        <v>1373</v>
      </c>
      <c r="AM21" s="13">
        <f t="shared" si="9"/>
        <v>2</v>
      </c>
      <c r="AN21" s="13" t="str">
        <f t="shared" si="10"/>
        <v>典韦专属武器魂珠-2</v>
      </c>
      <c r="AO21" s="13">
        <f t="shared" si="11"/>
        <v>55</v>
      </c>
      <c r="AP21" s="13">
        <f t="shared" si="12"/>
        <v>3</v>
      </c>
      <c r="AQ21" s="13">
        <f t="shared" si="13"/>
        <v>0</v>
      </c>
      <c r="AT21" s="13">
        <v>18</v>
      </c>
      <c r="AU21" s="13">
        <f t="shared" si="14"/>
        <v>1</v>
      </c>
      <c r="AV21" s="13">
        <f t="shared" si="15"/>
        <v>1502001</v>
      </c>
      <c r="AW21" s="13" t="s">
        <v>1373</v>
      </c>
      <c r="AX21" s="13">
        <f t="shared" si="16"/>
        <v>2</v>
      </c>
      <c r="AY21" s="13" t="s">
        <v>1394</v>
      </c>
      <c r="AZ21" s="13">
        <f t="shared" si="17"/>
        <v>9</v>
      </c>
      <c r="BA21" s="13" t="str">
        <f t="shared" si="18"/>
        <v>关羽魂珠-2 等级-9</v>
      </c>
      <c r="BB21" s="25" t="s">
        <v>1402</v>
      </c>
      <c r="BC21" s="14">
        <f t="shared" si="19"/>
        <v>960</v>
      </c>
      <c r="BD21" s="14">
        <f>SUMIFS(BC$4:BC21,AU$4:AU21,"="&amp;AU21,AX$4:AX21,"="&amp;AX21)</f>
        <v>4500</v>
      </c>
      <c r="BE21" s="25" t="s">
        <v>1403</v>
      </c>
      <c r="BF21" s="14">
        <f t="shared" si="20"/>
        <v>384</v>
      </c>
      <c r="BG21" s="14">
        <f>SUMIFS(BF$4:BF21,AU$4:AU21,"="&amp;AU21,AX$4:AX21,"="&amp;AX21)</f>
        <v>1800</v>
      </c>
      <c r="BH21" s="25" t="s">
        <v>1404</v>
      </c>
      <c r="BI21" s="14">
        <f t="shared" si="21"/>
        <v>15360</v>
      </c>
      <c r="BJ21" s="14">
        <f>SUMIFS(BI$4:BI21,$AU$4:$AU21,"="&amp;$AU21,$AX$4:$AX21,"="&amp;$AX21)</f>
        <v>72000</v>
      </c>
    </row>
    <row r="22" spans="1:62" ht="16.5" x14ac:dyDescent="0.2">
      <c r="A22" s="13">
        <v>6</v>
      </c>
      <c r="B22" s="13">
        <v>5</v>
      </c>
      <c r="C22" s="26">
        <f t="shared" si="29"/>
        <v>0.13333333333333333</v>
      </c>
      <c r="D22" s="14">
        <f t="shared" si="30"/>
        <v>267</v>
      </c>
      <c r="E22" s="14">
        <f t="shared" si="31"/>
        <v>133</v>
      </c>
      <c r="F22" s="14">
        <f t="shared" si="32"/>
        <v>5333</v>
      </c>
      <c r="G22" s="13">
        <v>280</v>
      </c>
      <c r="H22" s="13">
        <v>140</v>
      </c>
      <c r="I22" s="13">
        <v>5600</v>
      </c>
      <c r="J22" s="13" t="s">
        <v>1385</v>
      </c>
      <c r="K22" s="16"/>
      <c r="L22" s="16"/>
      <c r="M22" s="16"/>
      <c r="N22" s="13">
        <v>19</v>
      </c>
      <c r="O22" s="13">
        <f t="shared" si="22"/>
        <v>3</v>
      </c>
      <c r="P22" s="13">
        <f t="shared" si="23"/>
        <v>1</v>
      </c>
      <c r="Q22" s="13">
        <f>G45</f>
        <v>100</v>
      </c>
      <c r="R22" s="13">
        <f t="shared" ref="R22:S22" si="33">H45</f>
        <v>50</v>
      </c>
      <c r="S22" s="13">
        <f t="shared" si="33"/>
        <v>2000</v>
      </c>
      <c r="T22" s="16"/>
      <c r="U22" s="16"/>
      <c r="V22" s="16"/>
      <c r="W22" s="13">
        <v>1102028</v>
      </c>
      <c r="X22" s="13">
        <f t="shared" si="6"/>
        <v>1502028</v>
      </c>
      <c r="Y22" s="13" t="s">
        <v>1260</v>
      </c>
      <c r="Z22" s="13">
        <v>5</v>
      </c>
      <c r="AA22" s="13">
        <v>8</v>
      </c>
      <c r="AB22" s="13">
        <v>8</v>
      </c>
      <c r="AC22" s="13">
        <v>7</v>
      </c>
      <c r="AD22" s="14">
        <f>INDEX(属性偏向!$L$4:$L$15,AA22)</f>
        <v>1.35</v>
      </c>
      <c r="AE22" s="14">
        <f>INDEX(属性偏向!$L$4:$L$15,AB22)</f>
        <v>1.35</v>
      </c>
      <c r="AF22" s="14">
        <f>INDEX(属性偏向!$L$4:$L$15,AC22)</f>
        <v>1.2</v>
      </c>
      <c r="AI22" s="13">
        <v>19</v>
      </c>
      <c r="AJ22" s="13">
        <f t="shared" si="7"/>
        <v>3</v>
      </c>
      <c r="AK22" s="13">
        <f t="shared" si="8"/>
        <v>1502003</v>
      </c>
      <c r="AL22" s="13" t="s">
        <v>1373</v>
      </c>
      <c r="AM22" s="13">
        <f t="shared" si="9"/>
        <v>3</v>
      </c>
      <c r="AN22" s="13" t="str">
        <f t="shared" si="10"/>
        <v>典韦专属武器魂珠-3</v>
      </c>
      <c r="AO22" s="13">
        <f t="shared" si="11"/>
        <v>75</v>
      </c>
      <c r="AP22" s="13">
        <f t="shared" si="12"/>
        <v>3</v>
      </c>
      <c r="AQ22" s="13">
        <f t="shared" si="13"/>
        <v>0</v>
      </c>
      <c r="AT22" s="13">
        <v>19</v>
      </c>
      <c r="AU22" s="13">
        <f t="shared" si="14"/>
        <v>1</v>
      </c>
      <c r="AV22" s="13">
        <f t="shared" si="15"/>
        <v>1502001</v>
      </c>
      <c r="AW22" s="13" t="s">
        <v>1373</v>
      </c>
      <c r="AX22" s="13">
        <f t="shared" si="16"/>
        <v>3</v>
      </c>
      <c r="AY22" s="13" t="s">
        <v>1394</v>
      </c>
      <c r="AZ22" s="13">
        <f t="shared" si="17"/>
        <v>1</v>
      </c>
      <c r="BA22" s="13" t="str">
        <f t="shared" si="18"/>
        <v>关羽魂珠-3 等级-1</v>
      </c>
      <c r="BB22" s="25" t="s">
        <v>1402</v>
      </c>
      <c r="BC22" s="14">
        <f t="shared" si="19"/>
        <v>150</v>
      </c>
      <c r="BD22" s="14">
        <f>SUMIFS(BC$4:BC22,AU$4:AU22,"="&amp;AU22,AX$4:AX22,"="&amp;AX22)</f>
        <v>150</v>
      </c>
      <c r="BE22" s="25" t="s">
        <v>1403</v>
      </c>
      <c r="BF22" s="14">
        <f t="shared" si="20"/>
        <v>60</v>
      </c>
      <c r="BG22" s="14">
        <f>SUMIFS(BF$4:BF22,AU$4:AU22,"="&amp;AU22,AX$4:AX22,"="&amp;AX22)</f>
        <v>60</v>
      </c>
      <c r="BH22" s="25" t="s">
        <v>1404</v>
      </c>
      <c r="BI22" s="14">
        <f t="shared" si="21"/>
        <v>2400</v>
      </c>
      <c r="BJ22" s="14">
        <f>SUMIFS(BI$4:BI22,$AU$4:$AU22,"="&amp;$AU22,$AX$4:$AX22,"="&amp;$AX22)</f>
        <v>2400</v>
      </c>
    </row>
    <row r="23" spans="1:62" ht="16.5" x14ac:dyDescent="0.2">
      <c r="A23" s="13">
        <v>7</v>
      </c>
      <c r="B23" s="13">
        <v>6</v>
      </c>
      <c r="C23" s="26">
        <f t="shared" si="29"/>
        <v>0.16</v>
      </c>
      <c r="D23" s="14">
        <f t="shared" si="30"/>
        <v>320</v>
      </c>
      <c r="E23" s="14">
        <f t="shared" si="31"/>
        <v>160</v>
      </c>
      <c r="F23" s="14">
        <f t="shared" si="32"/>
        <v>6400</v>
      </c>
      <c r="G23" s="13">
        <v>320</v>
      </c>
      <c r="H23" s="13">
        <v>160</v>
      </c>
      <c r="I23" s="13">
        <v>6400</v>
      </c>
      <c r="J23" s="13" t="s">
        <v>1386</v>
      </c>
      <c r="K23" s="16"/>
      <c r="L23" s="16"/>
      <c r="M23" s="16"/>
      <c r="N23" s="13">
        <v>20</v>
      </c>
      <c r="O23" s="13">
        <f t="shared" si="22"/>
        <v>3</v>
      </c>
      <c r="P23" s="13">
        <f t="shared" si="23"/>
        <v>2</v>
      </c>
      <c r="Q23" s="13">
        <f t="shared" ref="Q23:Q30" si="34">G46</f>
        <v>160</v>
      </c>
      <c r="R23" s="13">
        <f t="shared" ref="R23:R30" si="35">H46</f>
        <v>80</v>
      </c>
      <c r="S23" s="13">
        <f t="shared" ref="S23:S30" si="36">I46</f>
        <v>3200</v>
      </c>
      <c r="T23" s="16"/>
      <c r="U23" s="16"/>
      <c r="V23" s="16"/>
      <c r="W23" s="13">
        <v>1102030</v>
      </c>
      <c r="X23" s="13">
        <f t="shared" si="6"/>
        <v>1502030</v>
      </c>
      <c r="Y23" s="13" t="s">
        <v>1261</v>
      </c>
      <c r="Z23" s="13">
        <v>3</v>
      </c>
      <c r="AA23" s="13">
        <v>6</v>
      </c>
      <c r="AB23" s="13">
        <v>6</v>
      </c>
      <c r="AC23" s="13">
        <v>5</v>
      </c>
      <c r="AD23" s="14">
        <f>INDEX(属性偏向!$L$4:$L$15,AA23)</f>
        <v>1.1000000000000001</v>
      </c>
      <c r="AE23" s="14">
        <f>INDEX(属性偏向!$L$4:$L$15,AB23)</f>
        <v>1.1000000000000001</v>
      </c>
      <c r="AF23" s="14">
        <f>INDEX(属性偏向!$L$4:$L$15,AC23)</f>
        <v>1</v>
      </c>
      <c r="AI23" s="13">
        <v>20</v>
      </c>
      <c r="AJ23" s="13">
        <f t="shared" si="7"/>
        <v>3</v>
      </c>
      <c r="AK23" s="13">
        <f t="shared" si="8"/>
        <v>1502003</v>
      </c>
      <c r="AL23" s="13" t="s">
        <v>1373</v>
      </c>
      <c r="AM23" s="13">
        <f t="shared" si="9"/>
        <v>4</v>
      </c>
      <c r="AN23" s="13" t="str">
        <f t="shared" si="10"/>
        <v>典韦专属武器魂珠-4</v>
      </c>
      <c r="AO23" s="13">
        <f t="shared" si="11"/>
        <v>85</v>
      </c>
      <c r="AP23" s="13">
        <f t="shared" si="12"/>
        <v>3</v>
      </c>
      <c r="AQ23" s="13">
        <f t="shared" si="13"/>
        <v>1</v>
      </c>
      <c r="AT23" s="13">
        <v>20</v>
      </c>
      <c r="AU23" s="13">
        <f t="shared" si="14"/>
        <v>1</v>
      </c>
      <c r="AV23" s="13">
        <f t="shared" si="15"/>
        <v>1502001</v>
      </c>
      <c r="AW23" s="13" t="s">
        <v>1373</v>
      </c>
      <c r="AX23" s="13">
        <f t="shared" si="16"/>
        <v>3</v>
      </c>
      <c r="AY23" s="13" t="s">
        <v>1394</v>
      </c>
      <c r="AZ23" s="13">
        <f t="shared" si="17"/>
        <v>2</v>
      </c>
      <c r="BA23" s="13" t="str">
        <f t="shared" si="18"/>
        <v>关羽魂珠-3 等级-2</v>
      </c>
      <c r="BB23" s="25" t="s">
        <v>1402</v>
      </c>
      <c r="BC23" s="14">
        <f t="shared" si="19"/>
        <v>240</v>
      </c>
      <c r="BD23" s="14">
        <f>SUMIFS(BC$4:BC23,AU$4:AU23,"="&amp;AU23,AX$4:AX23,"="&amp;AX23)</f>
        <v>390</v>
      </c>
      <c r="BE23" s="25" t="s">
        <v>1403</v>
      </c>
      <c r="BF23" s="14">
        <f t="shared" si="20"/>
        <v>96</v>
      </c>
      <c r="BG23" s="14">
        <f>SUMIFS(BF$4:BF23,AU$4:AU23,"="&amp;AU23,AX$4:AX23,"="&amp;AX23)</f>
        <v>156</v>
      </c>
      <c r="BH23" s="25" t="s">
        <v>1404</v>
      </c>
      <c r="BI23" s="14">
        <f t="shared" si="21"/>
        <v>3840</v>
      </c>
      <c r="BJ23" s="14">
        <f>SUMIFS(BI$4:BI23,$AU$4:$AU23,"="&amp;$AU23,$AX$4:$AX23,"="&amp;$AX23)</f>
        <v>6240</v>
      </c>
    </row>
    <row r="24" spans="1:62" ht="16.5" x14ac:dyDescent="0.2">
      <c r="A24" s="13">
        <v>8</v>
      </c>
      <c r="B24" s="13">
        <v>7</v>
      </c>
      <c r="C24" s="26">
        <f t="shared" si="29"/>
        <v>0.18666666666666668</v>
      </c>
      <c r="D24" s="14">
        <f t="shared" si="30"/>
        <v>373</v>
      </c>
      <c r="E24" s="14">
        <f t="shared" si="31"/>
        <v>187</v>
      </c>
      <c r="F24" s="14">
        <f t="shared" si="32"/>
        <v>7467</v>
      </c>
      <c r="G24" s="13">
        <v>380</v>
      </c>
      <c r="H24" s="13">
        <v>190</v>
      </c>
      <c r="I24" s="13">
        <v>7600</v>
      </c>
      <c r="J24" s="13" t="s">
        <v>1388</v>
      </c>
      <c r="K24" s="16"/>
      <c r="L24" s="16"/>
      <c r="M24" s="16"/>
      <c r="N24" s="13">
        <v>21</v>
      </c>
      <c r="O24" s="13">
        <f t="shared" si="22"/>
        <v>3</v>
      </c>
      <c r="P24" s="13">
        <f t="shared" si="23"/>
        <v>3</v>
      </c>
      <c r="Q24" s="13">
        <f t="shared" si="34"/>
        <v>210</v>
      </c>
      <c r="R24" s="13">
        <f t="shared" si="35"/>
        <v>105</v>
      </c>
      <c r="S24" s="13">
        <f t="shared" si="36"/>
        <v>4200</v>
      </c>
      <c r="T24" s="16"/>
      <c r="U24" s="16"/>
      <c r="V24" s="16"/>
      <c r="W24" s="13">
        <v>1102031</v>
      </c>
      <c r="X24" s="13">
        <f t="shared" si="6"/>
        <v>1502031</v>
      </c>
      <c r="Y24" s="13" t="s">
        <v>1258</v>
      </c>
      <c r="Z24" s="13">
        <v>4</v>
      </c>
      <c r="AA24" s="13">
        <v>7</v>
      </c>
      <c r="AB24" s="13">
        <v>7</v>
      </c>
      <c r="AC24" s="13">
        <v>7</v>
      </c>
      <c r="AD24" s="14">
        <f>INDEX(属性偏向!$L$4:$L$15,AA24)</f>
        <v>1.2</v>
      </c>
      <c r="AE24" s="14">
        <f>INDEX(属性偏向!$L$4:$L$15,AB24)</f>
        <v>1.2</v>
      </c>
      <c r="AF24" s="14">
        <f>INDEX(属性偏向!$L$4:$L$15,AC24)</f>
        <v>1.2</v>
      </c>
      <c r="AI24" s="13">
        <v>21</v>
      </c>
      <c r="AJ24" s="13">
        <f t="shared" si="7"/>
        <v>3</v>
      </c>
      <c r="AK24" s="13">
        <f t="shared" si="8"/>
        <v>1502003</v>
      </c>
      <c r="AL24" s="13" t="s">
        <v>1373</v>
      </c>
      <c r="AM24" s="13">
        <f t="shared" si="9"/>
        <v>5</v>
      </c>
      <c r="AN24" s="13" t="str">
        <f t="shared" si="10"/>
        <v>典韦专属武器魂珠-5</v>
      </c>
      <c r="AO24" s="13">
        <f t="shared" si="11"/>
        <v>110</v>
      </c>
      <c r="AP24" s="13">
        <f t="shared" si="12"/>
        <v>3</v>
      </c>
      <c r="AQ24" s="13">
        <f t="shared" si="13"/>
        <v>2</v>
      </c>
      <c r="AT24" s="13">
        <v>21</v>
      </c>
      <c r="AU24" s="13">
        <f t="shared" si="14"/>
        <v>1</v>
      </c>
      <c r="AV24" s="13">
        <f t="shared" si="15"/>
        <v>1502001</v>
      </c>
      <c r="AW24" s="13" t="s">
        <v>1373</v>
      </c>
      <c r="AX24" s="13">
        <f t="shared" si="16"/>
        <v>3</v>
      </c>
      <c r="AY24" s="13" t="s">
        <v>1394</v>
      </c>
      <c r="AZ24" s="13">
        <f t="shared" si="17"/>
        <v>3</v>
      </c>
      <c r="BA24" s="13" t="str">
        <f t="shared" si="18"/>
        <v>关羽魂珠-3 等级-3</v>
      </c>
      <c r="BB24" s="25" t="s">
        <v>1402</v>
      </c>
      <c r="BC24" s="14">
        <f t="shared" si="19"/>
        <v>315</v>
      </c>
      <c r="BD24" s="14">
        <f>SUMIFS(BC$4:BC24,AU$4:AU24,"="&amp;AU24,AX$4:AX24,"="&amp;AX24)</f>
        <v>705</v>
      </c>
      <c r="BE24" s="25" t="s">
        <v>1403</v>
      </c>
      <c r="BF24" s="14">
        <f t="shared" si="20"/>
        <v>126</v>
      </c>
      <c r="BG24" s="14">
        <f>SUMIFS(BF$4:BF24,AU$4:AU24,"="&amp;AU24,AX$4:AX24,"="&amp;AX24)</f>
        <v>282</v>
      </c>
      <c r="BH24" s="25" t="s">
        <v>1404</v>
      </c>
      <c r="BI24" s="14">
        <f t="shared" si="21"/>
        <v>5040</v>
      </c>
      <c r="BJ24" s="14">
        <f>SUMIFS(BI$4:BI24,$AU$4:$AU24,"="&amp;$AU24,$AX$4:$AX24,"="&amp;$AX24)</f>
        <v>11280</v>
      </c>
    </row>
    <row r="25" spans="1:62" ht="16.5" x14ac:dyDescent="0.2">
      <c r="A25" s="13">
        <v>9</v>
      </c>
      <c r="B25" s="13">
        <v>8</v>
      </c>
      <c r="C25" s="26">
        <f t="shared" si="29"/>
        <v>0.21333333333333335</v>
      </c>
      <c r="D25" s="14">
        <f t="shared" si="30"/>
        <v>427</v>
      </c>
      <c r="E25" s="14">
        <f t="shared" si="31"/>
        <v>213</v>
      </c>
      <c r="F25" s="14">
        <f t="shared" si="32"/>
        <v>8533</v>
      </c>
      <c r="G25" s="13">
        <v>420</v>
      </c>
      <c r="H25" s="13">
        <v>210</v>
      </c>
      <c r="I25" s="13">
        <v>8400</v>
      </c>
      <c r="J25" s="13" t="s">
        <v>1387</v>
      </c>
      <c r="K25" s="16"/>
      <c r="L25" s="16"/>
      <c r="M25" s="16"/>
      <c r="N25" s="13">
        <v>22</v>
      </c>
      <c r="O25" s="13">
        <f t="shared" si="22"/>
        <v>3</v>
      </c>
      <c r="P25" s="13">
        <f t="shared" si="23"/>
        <v>4</v>
      </c>
      <c r="Q25" s="13">
        <f t="shared" si="34"/>
        <v>320</v>
      </c>
      <c r="R25" s="13">
        <f t="shared" si="35"/>
        <v>160</v>
      </c>
      <c r="S25" s="13">
        <f t="shared" si="36"/>
        <v>6400</v>
      </c>
      <c r="T25" s="16"/>
      <c r="U25" s="16"/>
      <c r="V25" s="16"/>
      <c r="AI25" s="13">
        <v>22</v>
      </c>
      <c r="AJ25" s="13">
        <f t="shared" si="7"/>
        <v>3</v>
      </c>
      <c r="AK25" s="13">
        <f t="shared" si="8"/>
        <v>1502003</v>
      </c>
      <c r="AL25" s="13" t="s">
        <v>1373</v>
      </c>
      <c r="AM25" s="13">
        <f t="shared" si="9"/>
        <v>6</v>
      </c>
      <c r="AN25" s="13" t="str">
        <f t="shared" si="10"/>
        <v>典韦专属武器魂珠-6</v>
      </c>
      <c r="AO25" s="13">
        <f t="shared" si="11"/>
        <v>125</v>
      </c>
      <c r="AP25" s="13">
        <f t="shared" si="12"/>
        <v>3</v>
      </c>
      <c r="AQ25" s="13">
        <f t="shared" si="13"/>
        <v>3</v>
      </c>
      <c r="AT25" s="13">
        <v>22</v>
      </c>
      <c r="AU25" s="13">
        <f t="shared" si="14"/>
        <v>1</v>
      </c>
      <c r="AV25" s="13">
        <f t="shared" si="15"/>
        <v>1502001</v>
      </c>
      <c r="AW25" s="13" t="s">
        <v>1373</v>
      </c>
      <c r="AX25" s="13">
        <f t="shared" si="16"/>
        <v>3</v>
      </c>
      <c r="AY25" s="13" t="s">
        <v>1394</v>
      </c>
      <c r="AZ25" s="13">
        <f t="shared" si="17"/>
        <v>4</v>
      </c>
      <c r="BA25" s="13" t="str">
        <f t="shared" si="18"/>
        <v>关羽魂珠-3 等级-4</v>
      </c>
      <c r="BB25" s="25" t="s">
        <v>1402</v>
      </c>
      <c r="BC25" s="14">
        <f t="shared" si="19"/>
        <v>480</v>
      </c>
      <c r="BD25" s="14">
        <f>SUMIFS(BC$4:BC25,AU$4:AU25,"="&amp;AU25,AX$4:AX25,"="&amp;AX25)</f>
        <v>1185</v>
      </c>
      <c r="BE25" s="25" t="s">
        <v>1403</v>
      </c>
      <c r="BF25" s="14">
        <f t="shared" si="20"/>
        <v>192</v>
      </c>
      <c r="BG25" s="14">
        <f>SUMIFS(BF$4:BF25,AU$4:AU25,"="&amp;AU25,AX$4:AX25,"="&amp;AX25)</f>
        <v>474</v>
      </c>
      <c r="BH25" s="25" t="s">
        <v>1404</v>
      </c>
      <c r="BI25" s="14">
        <f t="shared" si="21"/>
        <v>7680</v>
      </c>
      <c r="BJ25" s="14">
        <f>SUMIFS(BI$4:BI25,$AU$4:$AU25,"="&amp;$AU25,$AX$4:$AX25,"="&amp;$AX25)</f>
        <v>18960</v>
      </c>
    </row>
    <row r="26" spans="1:62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22"/>
        <v>3</v>
      </c>
      <c r="P26" s="13">
        <f t="shared" si="23"/>
        <v>5</v>
      </c>
      <c r="Q26" s="13">
        <f t="shared" si="34"/>
        <v>426</v>
      </c>
      <c r="R26" s="13">
        <f t="shared" si="35"/>
        <v>213</v>
      </c>
      <c r="S26" s="13">
        <f t="shared" si="36"/>
        <v>8520</v>
      </c>
      <c r="T26" s="16"/>
      <c r="U26" s="16"/>
      <c r="V26" s="16"/>
      <c r="AI26" s="13">
        <v>23</v>
      </c>
      <c r="AJ26" s="13">
        <f t="shared" si="7"/>
        <v>3</v>
      </c>
      <c r="AK26" s="13">
        <f t="shared" si="8"/>
        <v>1502003</v>
      </c>
      <c r="AL26" s="13" t="s">
        <v>1373</v>
      </c>
      <c r="AM26" s="13">
        <f t="shared" si="9"/>
        <v>7</v>
      </c>
      <c r="AN26" s="13" t="str">
        <f t="shared" si="10"/>
        <v>典韦专属武器魂珠-7</v>
      </c>
      <c r="AO26" s="13">
        <f t="shared" si="11"/>
        <v>135</v>
      </c>
      <c r="AP26" s="13">
        <f t="shared" si="12"/>
        <v>3</v>
      </c>
      <c r="AQ26" s="13">
        <f t="shared" si="13"/>
        <v>4</v>
      </c>
      <c r="AT26" s="13">
        <v>23</v>
      </c>
      <c r="AU26" s="13">
        <f t="shared" si="14"/>
        <v>1</v>
      </c>
      <c r="AV26" s="13">
        <f t="shared" si="15"/>
        <v>1502001</v>
      </c>
      <c r="AW26" s="13" t="s">
        <v>1373</v>
      </c>
      <c r="AX26" s="13">
        <f t="shared" si="16"/>
        <v>3</v>
      </c>
      <c r="AY26" s="13" t="s">
        <v>1394</v>
      </c>
      <c r="AZ26" s="13">
        <f t="shared" si="17"/>
        <v>5</v>
      </c>
      <c r="BA26" s="13" t="str">
        <f t="shared" si="18"/>
        <v>关羽魂珠-3 等级-5</v>
      </c>
      <c r="BB26" s="25" t="s">
        <v>1402</v>
      </c>
      <c r="BC26" s="14">
        <f t="shared" si="19"/>
        <v>639</v>
      </c>
      <c r="BD26" s="14">
        <f>SUMIFS(BC$4:BC26,AU$4:AU26,"="&amp;AU26,AX$4:AX26,"="&amp;AX26)</f>
        <v>1824</v>
      </c>
      <c r="BE26" s="25" t="s">
        <v>1403</v>
      </c>
      <c r="BF26" s="14">
        <f t="shared" si="20"/>
        <v>256</v>
      </c>
      <c r="BG26" s="14">
        <f>SUMIFS(BF$4:BF26,AU$4:AU26,"="&amp;AU26,AX$4:AX26,"="&amp;AX26)</f>
        <v>730</v>
      </c>
      <c r="BH26" s="25" t="s">
        <v>1404</v>
      </c>
      <c r="BI26" s="14">
        <f t="shared" si="21"/>
        <v>10224</v>
      </c>
      <c r="BJ26" s="14">
        <f>SUMIFS(BI$4:BI26,$AU$4:$AU26,"="&amp;$AU26,$AX$4:$AX26,"="&amp;$AX26)</f>
        <v>29184</v>
      </c>
    </row>
    <row r="27" spans="1:62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22"/>
        <v>3</v>
      </c>
      <c r="P27" s="13">
        <f t="shared" si="23"/>
        <v>6</v>
      </c>
      <c r="Q27" s="13">
        <f t="shared" si="34"/>
        <v>540</v>
      </c>
      <c r="R27" s="13">
        <f t="shared" si="35"/>
        <v>270</v>
      </c>
      <c r="S27" s="13">
        <f t="shared" si="36"/>
        <v>10800</v>
      </c>
      <c r="T27" s="16"/>
      <c r="U27" s="16"/>
      <c r="V27" s="16"/>
      <c r="AI27" s="13">
        <v>24</v>
      </c>
      <c r="AJ27" s="13">
        <f t="shared" si="7"/>
        <v>3</v>
      </c>
      <c r="AK27" s="13">
        <f t="shared" si="8"/>
        <v>1502003</v>
      </c>
      <c r="AL27" s="13" t="s">
        <v>1373</v>
      </c>
      <c r="AM27" s="13">
        <f t="shared" si="9"/>
        <v>8</v>
      </c>
      <c r="AN27" s="13" t="str">
        <f t="shared" si="10"/>
        <v>典韦专属武器魂珠-8</v>
      </c>
      <c r="AO27" s="13">
        <f t="shared" si="11"/>
        <v>150</v>
      </c>
      <c r="AP27" s="13">
        <f t="shared" si="12"/>
        <v>3</v>
      </c>
      <c r="AQ27" s="13">
        <f t="shared" si="13"/>
        <v>5</v>
      </c>
      <c r="AT27" s="13">
        <v>24</v>
      </c>
      <c r="AU27" s="13">
        <f t="shared" si="14"/>
        <v>1</v>
      </c>
      <c r="AV27" s="13">
        <f t="shared" si="15"/>
        <v>1502001</v>
      </c>
      <c r="AW27" s="13" t="s">
        <v>1373</v>
      </c>
      <c r="AX27" s="13">
        <f t="shared" si="16"/>
        <v>3</v>
      </c>
      <c r="AY27" s="13" t="s">
        <v>1394</v>
      </c>
      <c r="AZ27" s="13">
        <f t="shared" si="17"/>
        <v>6</v>
      </c>
      <c r="BA27" s="13" t="str">
        <f t="shared" si="18"/>
        <v>关羽魂珠-3 等级-6</v>
      </c>
      <c r="BB27" s="25" t="s">
        <v>1402</v>
      </c>
      <c r="BC27" s="14">
        <f t="shared" si="19"/>
        <v>810</v>
      </c>
      <c r="BD27" s="14">
        <f>SUMIFS(BC$4:BC27,AU$4:AU27,"="&amp;AU27,AX$4:AX27,"="&amp;AX27)</f>
        <v>2634</v>
      </c>
      <c r="BE27" s="25" t="s">
        <v>1403</v>
      </c>
      <c r="BF27" s="14">
        <f t="shared" si="20"/>
        <v>324</v>
      </c>
      <c r="BG27" s="14">
        <f>SUMIFS(BF$4:BF27,AU$4:AU27,"="&amp;AU27,AX$4:AX27,"="&amp;AX27)</f>
        <v>1054</v>
      </c>
      <c r="BH27" s="25" t="s">
        <v>1404</v>
      </c>
      <c r="BI27" s="14">
        <f t="shared" si="21"/>
        <v>12960</v>
      </c>
      <c r="BJ27" s="14">
        <f>SUMIFS(BI$4:BI27,$AU$4:$AU27,"="&amp;$AU27,$AX$4:$AX27,"="&amp;$AX27)</f>
        <v>42144</v>
      </c>
    </row>
    <row r="28" spans="1:62" ht="20.25" x14ac:dyDescent="0.2">
      <c r="A28" s="73" t="s">
        <v>1352</v>
      </c>
      <c r="B28" s="73"/>
      <c r="C28" s="73"/>
      <c r="D28" s="73"/>
      <c r="E28" s="73"/>
      <c r="F28" s="73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22"/>
        <v>3</v>
      </c>
      <c r="P28" s="13">
        <f t="shared" si="23"/>
        <v>7</v>
      </c>
      <c r="Q28" s="13">
        <f t="shared" si="34"/>
        <v>640</v>
      </c>
      <c r="R28" s="13">
        <f t="shared" si="35"/>
        <v>320</v>
      </c>
      <c r="S28" s="13">
        <f t="shared" si="36"/>
        <v>12800</v>
      </c>
      <c r="T28" s="16"/>
      <c r="U28" s="16"/>
      <c r="V28" s="16"/>
      <c r="AI28" s="13">
        <v>25</v>
      </c>
      <c r="AJ28" s="13">
        <f t="shared" si="7"/>
        <v>4</v>
      </c>
      <c r="AK28" s="13">
        <f t="shared" si="8"/>
        <v>1502005</v>
      </c>
      <c r="AL28" s="13" t="s">
        <v>1373</v>
      </c>
      <c r="AM28" s="13">
        <f t="shared" si="9"/>
        <v>1</v>
      </c>
      <c r="AN28" s="13" t="str">
        <f t="shared" si="10"/>
        <v>李轩辕专属武器魂珠-1</v>
      </c>
      <c r="AO28" s="13">
        <f t="shared" si="11"/>
        <v>40</v>
      </c>
      <c r="AP28" s="13">
        <f t="shared" si="12"/>
        <v>0</v>
      </c>
      <c r="AQ28" s="13">
        <f t="shared" si="13"/>
        <v>0</v>
      </c>
      <c r="AT28" s="13">
        <v>25</v>
      </c>
      <c r="AU28" s="13">
        <f t="shared" si="14"/>
        <v>1</v>
      </c>
      <c r="AV28" s="13">
        <f t="shared" si="15"/>
        <v>1502001</v>
      </c>
      <c r="AW28" s="13" t="s">
        <v>1373</v>
      </c>
      <c r="AX28" s="13">
        <f t="shared" si="16"/>
        <v>3</v>
      </c>
      <c r="AY28" s="13" t="s">
        <v>1394</v>
      </c>
      <c r="AZ28" s="13">
        <f t="shared" si="17"/>
        <v>7</v>
      </c>
      <c r="BA28" s="13" t="str">
        <f t="shared" si="18"/>
        <v>关羽魂珠-3 等级-7</v>
      </c>
      <c r="BB28" s="25" t="s">
        <v>1402</v>
      </c>
      <c r="BC28" s="14">
        <f t="shared" si="19"/>
        <v>960</v>
      </c>
      <c r="BD28" s="14">
        <f>SUMIFS(BC$4:BC28,AU$4:AU28,"="&amp;AU28,AX$4:AX28,"="&amp;AX28)</f>
        <v>3594</v>
      </c>
      <c r="BE28" s="25" t="s">
        <v>1403</v>
      </c>
      <c r="BF28" s="14">
        <f t="shared" si="20"/>
        <v>384</v>
      </c>
      <c r="BG28" s="14">
        <f>SUMIFS(BF$4:BF28,AU$4:AU28,"="&amp;AU28,AX$4:AX28,"="&amp;AX28)</f>
        <v>1438</v>
      </c>
      <c r="BH28" s="25" t="s">
        <v>1404</v>
      </c>
      <c r="BI28" s="14">
        <f t="shared" si="21"/>
        <v>15360</v>
      </c>
      <c r="BJ28" s="14">
        <f>SUMIFS(BI$4:BI28,$AU$4:$AU28,"="&amp;$AU28,$AX$4:$AX28,"="&amp;$AX28)</f>
        <v>57504</v>
      </c>
    </row>
    <row r="29" spans="1:62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22"/>
        <v>3</v>
      </c>
      <c r="P29" s="13">
        <f t="shared" si="23"/>
        <v>8</v>
      </c>
      <c r="Q29" s="13">
        <f t="shared" si="34"/>
        <v>750</v>
      </c>
      <c r="R29" s="13">
        <f t="shared" si="35"/>
        <v>370</v>
      </c>
      <c r="S29" s="13">
        <f t="shared" si="36"/>
        <v>15000</v>
      </c>
      <c r="T29" s="16"/>
      <c r="U29" s="16"/>
      <c r="V29" s="16"/>
      <c r="AI29" s="13">
        <v>26</v>
      </c>
      <c r="AJ29" s="13">
        <f t="shared" si="7"/>
        <v>4</v>
      </c>
      <c r="AK29" s="13">
        <f t="shared" si="8"/>
        <v>1502005</v>
      </c>
      <c r="AL29" s="13" t="s">
        <v>1373</v>
      </c>
      <c r="AM29" s="13">
        <f t="shared" si="9"/>
        <v>2</v>
      </c>
      <c r="AN29" s="13" t="str">
        <f t="shared" si="10"/>
        <v>李轩辕专属武器魂珠-2</v>
      </c>
      <c r="AO29" s="13">
        <f t="shared" si="11"/>
        <v>55</v>
      </c>
      <c r="AP29" s="13">
        <f t="shared" si="12"/>
        <v>3</v>
      </c>
      <c r="AQ29" s="13">
        <f t="shared" si="13"/>
        <v>0</v>
      </c>
      <c r="AT29" s="13">
        <v>26</v>
      </c>
      <c r="AU29" s="13">
        <f t="shared" si="14"/>
        <v>1</v>
      </c>
      <c r="AV29" s="13">
        <f t="shared" si="15"/>
        <v>1502001</v>
      </c>
      <c r="AW29" s="13" t="s">
        <v>1373</v>
      </c>
      <c r="AX29" s="13">
        <f t="shared" si="16"/>
        <v>3</v>
      </c>
      <c r="AY29" s="13" t="s">
        <v>1394</v>
      </c>
      <c r="AZ29" s="13">
        <f t="shared" si="17"/>
        <v>8</v>
      </c>
      <c r="BA29" s="13" t="str">
        <f t="shared" si="18"/>
        <v>关羽魂珠-3 等级-8</v>
      </c>
      <c r="BB29" s="25" t="s">
        <v>1402</v>
      </c>
      <c r="BC29" s="14">
        <f t="shared" si="19"/>
        <v>1125</v>
      </c>
      <c r="BD29" s="14">
        <f>SUMIFS(BC$4:BC29,AU$4:AU29,"="&amp;AU29,AX$4:AX29,"="&amp;AX29)</f>
        <v>4719</v>
      </c>
      <c r="BE29" s="25" t="s">
        <v>1403</v>
      </c>
      <c r="BF29" s="14">
        <f t="shared" si="20"/>
        <v>444</v>
      </c>
      <c r="BG29" s="14">
        <f>SUMIFS(BF$4:BF29,AU$4:AU29,"="&amp;AU29,AX$4:AX29,"="&amp;AX29)</f>
        <v>1882</v>
      </c>
      <c r="BH29" s="25" t="s">
        <v>1404</v>
      </c>
      <c r="BI29" s="14">
        <f t="shared" si="21"/>
        <v>18000</v>
      </c>
      <c r="BJ29" s="14">
        <f>SUMIFS(BI$4:BI29,$AU$4:$AU29,"="&amp;$AU29,$AX$4:$AX29,"="&amp;$AX29)</f>
        <v>75504</v>
      </c>
    </row>
    <row r="30" spans="1:62" ht="17.25" x14ac:dyDescent="0.2">
      <c r="A30" s="12" t="s">
        <v>1346</v>
      </c>
      <c r="B30" s="12" t="s">
        <v>1348</v>
      </c>
      <c r="C30" s="12" t="s">
        <v>1347</v>
      </c>
      <c r="D30" s="12" t="s">
        <v>1349</v>
      </c>
      <c r="E30" s="12" t="s">
        <v>1350</v>
      </c>
      <c r="F30" s="12" t="s">
        <v>1351</v>
      </c>
      <c r="G30" s="12" t="s">
        <v>1359</v>
      </c>
      <c r="H30" s="12" t="s">
        <v>1360</v>
      </c>
      <c r="I30" s="12" t="s">
        <v>1363</v>
      </c>
      <c r="J30" s="12" t="s">
        <v>1379</v>
      </c>
      <c r="K30" s="16"/>
      <c r="L30" s="16"/>
      <c r="M30" s="16"/>
      <c r="N30" s="13">
        <v>27</v>
      </c>
      <c r="O30" s="13">
        <f t="shared" si="22"/>
        <v>3</v>
      </c>
      <c r="P30" s="13">
        <f t="shared" si="23"/>
        <v>9</v>
      </c>
      <c r="Q30" s="13">
        <f t="shared" si="34"/>
        <v>850</v>
      </c>
      <c r="R30" s="13">
        <f t="shared" si="35"/>
        <v>425</v>
      </c>
      <c r="S30" s="13">
        <f t="shared" si="36"/>
        <v>17000</v>
      </c>
      <c r="T30" s="16"/>
      <c r="U30" s="16"/>
      <c r="V30" s="16"/>
      <c r="AI30" s="13">
        <v>27</v>
      </c>
      <c r="AJ30" s="13">
        <f t="shared" si="7"/>
        <v>4</v>
      </c>
      <c r="AK30" s="13">
        <f t="shared" si="8"/>
        <v>1502005</v>
      </c>
      <c r="AL30" s="13" t="s">
        <v>1373</v>
      </c>
      <c r="AM30" s="13">
        <f t="shared" si="9"/>
        <v>3</v>
      </c>
      <c r="AN30" s="13" t="str">
        <f t="shared" si="10"/>
        <v>李轩辕专属武器魂珠-3</v>
      </c>
      <c r="AO30" s="13">
        <f t="shared" si="11"/>
        <v>75</v>
      </c>
      <c r="AP30" s="13">
        <f t="shared" si="12"/>
        <v>3</v>
      </c>
      <c r="AQ30" s="13">
        <f t="shared" si="13"/>
        <v>0</v>
      </c>
      <c r="AT30" s="13">
        <v>27</v>
      </c>
      <c r="AU30" s="13">
        <f t="shared" si="14"/>
        <v>1</v>
      </c>
      <c r="AV30" s="13">
        <f t="shared" si="15"/>
        <v>1502001</v>
      </c>
      <c r="AW30" s="13" t="s">
        <v>1373</v>
      </c>
      <c r="AX30" s="13">
        <f t="shared" si="16"/>
        <v>3</v>
      </c>
      <c r="AY30" s="13" t="s">
        <v>1394</v>
      </c>
      <c r="AZ30" s="13">
        <f t="shared" si="17"/>
        <v>9</v>
      </c>
      <c r="BA30" s="13" t="str">
        <f t="shared" si="18"/>
        <v>关羽魂珠-3 等级-9</v>
      </c>
      <c r="BB30" s="25" t="s">
        <v>1402</v>
      </c>
      <c r="BC30" s="14">
        <f t="shared" si="19"/>
        <v>1275</v>
      </c>
      <c r="BD30" s="14">
        <f>SUMIFS(BC$4:BC30,AU$4:AU30,"="&amp;AU30,AX$4:AX30,"="&amp;AX30)</f>
        <v>5994</v>
      </c>
      <c r="BE30" s="25" t="s">
        <v>1403</v>
      </c>
      <c r="BF30" s="14">
        <f t="shared" si="20"/>
        <v>510</v>
      </c>
      <c r="BG30" s="14">
        <f>SUMIFS(BF$4:BF30,AU$4:AU30,"="&amp;AU30,AX$4:AX30,"="&amp;AX30)</f>
        <v>2392</v>
      </c>
      <c r="BH30" s="25" t="s">
        <v>1404</v>
      </c>
      <c r="BI30" s="14">
        <f t="shared" si="21"/>
        <v>20400</v>
      </c>
      <c r="BJ30" s="14">
        <f>SUMIFS(BI$4:BI30,$AU$4:$AU30,"="&amp;$AU30,$AX$4:$AX30,"="&amp;$AX30)</f>
        <v>95904</v>
      </c>
    </row>
    <row r="31" spans="1:62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37">ROUND(H$5*$C31,0)</f>
        <v>40</v>
      </c>
      <c r="F31" s="14">
        <f t="shared" si="37"/>
        <v>1600</v>
      </c>
      <c r="G31" s="13">
        <v>80</v>
      </c>
      <c r="H31" s="13">
        <v>40</v>
      </c>
      <c r="I31" s="13">
        <v>1600</v>
      </c>
      <c r="J31" s="13" t="s">
        <v>1380</v>
      </c>
      <c r="K31" s="16"/>
      <c r="L31" s="16"/>
      <c r="M31" s="16"/>
      <c r="N31" s="13">
        <v>28</v>
      </c>
      <c r="O31" s="13">
        <f t="shared" si="22"/>
        <v>4</v>
      </c>
      <c r="P31" s="13">
        <f t="shared" si="23"/>
        <v>1</v>
      </c>
      <c r="Q31" s="13">
        <f>G59</f>
        <v>130</v>
      </c>
      <c r="R31" s="13">
        <f t="shared" ref="R31:S31" si="38">H59</f>
        <v>65</v>
      </c>
      <c r="S31" s="13">
        <f t="shared" si="38"/>
        <v>2600</v>
      </c>
      <c r="T31" s="16"/>
      <c r="U31" s="16"/>
      <c r="V31" s="16"/>
      <c r="AI31" s="13">
        <v>28</v>
      </c>
      <c r="AJ31" s="13">
        <f t="shared" si="7"/>
        <v>4</v>
      </c>
      <c r="AK31" s="13">
        <f t="shared" si="8"/>
        <v>1502005</v>
      </c>
      <c r="AL31" s="13" t="s">
        <v>1373</v>
      </c>
      <c r="AM31" s="13">
        <f t="shared" si="9"/>
        <v>4</v>
      </c>
      <c r="AN31" s="13" t="str">
        <f t="shared" si="10"/>
        <v>李轩辕专属武器魂珠-4</v>
      </c>
      <c r="AO31" s="13">
        <f t="shared" si="11"/>
        <v>85</v>
      </c>
      <c r="AP31" s="13">
        <f t="shared" si="12"/>
        <v>3</v>
      </c>
      <c r="AQ31" s="13">
        <f t="shared" si="13"/>
        <v>1</v>
      </c>
      <c r="AT31" s="13">
        <v>28</v>
      </c>
      <c r="AU31" s="13">
        <f t="shared" si="14"/>
        <v>1</v>
      </c>
      <c r="AV31" s="13">
        <f t="shared" si="15"/>
        <v>1502001</v>
      </c>
      <c r="AW31" s="13" t="s">
        <v>1373</v>
      </c>
      <c r="AX31" s="13">
        <f t="shared" si="16"/>
        <v>4</v>
      </c>
      <c r="AY31" s="13" t="s">
        <v>1394</v>
      </c>
      <c r="AZ31" s="13">
        <f t="shared" si="17"/>
        <v>1</v>
      </c>
      <c r="BA31" s="13" t="str">
        <f t="shared" si="18"/>
        <v>关羽魂珠-4 等级-1</v>
      </c>
      <c r="BB31" s="25" t="s">
        <v>1402</v>
      </c>
      <c r="BC31" s="14">
        <f t="shared" si="19"/>
        <v>195</v>
      </c>
      <c r="BD31" s="14">
        <f>SUMIFS(BC$4:BC31,AU$4:AU31,"="&amp;AU31,AX$4:AX31,"="&amp;AX31)</f>
        <v>195</v>
      </c>
      <c r="BE31" s="25" t="s">
        <v>1403</v>
      </c>
      <c r="BF31" s="14">
        <f t="shared" si="20"/>
        <v>78</v>
      </c>
      <c r="BG31" s="14">
        <f>SUMIFS(BF$4:BF31,AU$4:AU31,"="&amp;AU31,AX$4:AX31,"="&amp;AX31)</f>
        <v>78</v>
      </c>
      <c r="BH31" s="25" t="s">
        <v>1404</v>
      </c>
      <c r="BI31" s="14">
        <f t="shared" si="21"/>
        <v>3120</v>
      </c>
      <c r="BJ31" s="14">
        <f>SUMIFS(BI$4:BI31,$AU$4:$AU31,"="&amp;$AU31,$AX$4:$AX31,"="&amp;$AX31)</f>
        <v>3120</v>
      </c>
    </row>
    <row r="32" spans="1:62" ht="16.5" x14ac:dyDescent="0.2">
      <c r="A32" s="13">
        <v>2</v>
      </c>
      <c r="B32" s="13">
        <v>1.5</v>
      </c>
      <c r="C32" s="26">
        <f t="shared" ref="C32:C39" si="39">B32/$B$15</f>
        <v>0.04</v>
      </c>
      <c r="D32" s="14">
        <f t="shared" ref="D32:D39" si="40">ROUND(G$5*$C32,0)</f>
        <v>120</v>
      </c>
      <c r="E32" s="14">
        <f t="shared" ref="E32:E39" si="41">ROUND(H$5*$C32,0)</f>
        <v>60</v>
      </c>
      <c r="F32" s="14">
        <f t="shared" ref="F32:F39" si="42">ROUND(I$5*$C32,0)</f>
        <v>2400</v>
      </c>
      <c r="G32" s="13">
        <v>120</v>
      </c>
      <c r="H32" s="13">
        <v>60</v>
      </c>
      <c r="I32" s="13">
        <v>2400</v>
      </c>
      <c r="J32" s="13" t="s">
        <v>1381</v>
      </c>
      <c r="K32" s="16"/>
      <c r="L32" s="16"/>
      <c r="M32" s="16"/>
      <c r="N32" s="13">
        <v>29</v>
      </c>
      <c r="O32" s="13">
        <f t="shared" si="22"/>
        <v>4</v>
      </c>
      <c r="P32" s="13">
        <f t="shared" si="23"/>
        <v>2</v>
      </c>
      <c r="Q32" s="13">
        <f t="shared" ref="Q32:Q39" si="43">G60</f>
        <v>200</v>
      </c>
      <c r="R32" s="13">
        <f t="shared" ref="R32:R39" si="44">H60</f>
        <v>100</v>
      </c>
      <c r="S32" s="13">
        <f t="shared" ref="S32:S39" si="45">I60</f>
        <v>4000</v>
      </c>
      <c r="T32" s="16"/>
      <c r="U32" s="16"/>
      <c r="V32" s="16"/>
      <c r="AI32" s="13">
        <v>29</v>
      </c>
      <c r="AJ32" s="13">
        <f t="shared" si="7"/>
        <v>4</v>
      </c>
      <c r="AK32" s="13">
        <f t="shared" si="8"/>
        <v>1502005</v>
      </c>
      <c r="AL32" s="13" t="s">
        <v>1373</v>
      </c>
      <c r="AM32" s="13">
        <f t="shared" si="9"/>
        <v>5</v>
      </c>
      <c r="AN32" s="13" t="str">
        <f t="shared" si="10"/>
        <v>李轩辕专属武器魂珠-5</v>
      </c>
      <c r="AO32" s="13">
        <f t="shared" si="11"/>
        <v>110</v>
      </c>
      <c r="AP32" s="13">
        <f t="shared" si="12"/>
        <v>3</v>
      </c>
      <c r="AQ32" s="13">
        <f t="shared" si="13"/>
        <v>2</v>
      </c>
      <c r="AT32" s="13">
        <v>29</v>
      </c>
      <c r="AU32" s="13">
        <f t="shared" si="14"/>
        <v>1</v>
      </c>
      <c r="AV32" s="13">
        <f t="shared" si="15"/>
        <v>1502001</v>
      </c>
      <c r="AW32" s="13" t="s">
        <v>1373</v>
      </c>
      <c r="AX32" s="13">
        <f t="shared" si="16"/>
        <v>4</v>
      </c>
      <c r="AY32" s="13" t="s">
        <v>1394</v>
      </c>
      <c r="AZ32" s="13">
        <f t="shared" si="17"/>
        <v>2</v>
      </c>
      <c r="BA32" s="13" t="str">
        <f t="shared" si="18"/>
        <v>关羽魂珠-4 等级-2</v>
      </c>
      <c r="BB32" s="25" t="s">
        <v>1402</v>
      </c>
      <c r="BC32" s="14">
        <f t="shared" si="19"/>
        <v>300</v>
      </c>
      <c r="BD32" s="14">
        <f>SUMIFS(BC$4:BC32,AU$4:AU32,"="&amp;AU32,AX$4:AX32,"="&amp;AX32)</f>
        <v>495</v>
      </c>
      <c r="BE32" s="25" t="s">
        <v>1403</v>
      </c>
      <c r="BF32" s="14">
        <f t="shared" si="20"/>
        <v>120</v>
      </c>
      <c r="BG32" s="14">
        <f>SUMIFS(BF$4:BF32,AU$4:AU32,"="&amp;AU32,AX$4:AX32,"="&amp;AX32)</f>
        <v>198</v>
      </c>
      <c r="BH32" s="25" t="s">
        <v>1404</v>
      </c>
      <c r="BI32" s="14">
        <f t="shared" si="21"/>
        <v>4800</v>
      </c>
      <c r="BJ32" s="14">
        <f>SUMIFS(BI$4:BI32,$AU$4:$AU32,"="&amp;$AU32,$AX$4:$AX32,"="&amp;$AX32)</f>
        <v>7920</v>
      </c>
    </row>
    <row r="33" spans="1:62" ht="16.5" x14ac:dyDescent="0.2">
      <c r="A33" s="13">
        <v>3</v>
      </c>
      <c r="B33" s="13">
        <v>2</v>
      </c>
      <c r="C33" s="26">
        <f t="shared" si="39"/>
        <v>5.3333333333333337E-2</v>
      </c>
      <c r="D33" s="14">
        <f t="shared" si="40"/>
        <v>160</v>
      </c>
      <c r="E33" s="14">
        <f t="shared" si="41"/>
        <v>80</v>
      </c>
      <c r="F33" s="14">
        <f t="shared" si="42"/>
        <v>3200</v>
      </c>
      <c r="G33" s="13">
        <v>160</v>
      </c>
      <c r="H33" s="13">
        <v>80</v>
      </c>
      <c r="I33" s="13">
        <v>3200</v>
      </c>
      <c r="J33" s="13" t="s">
        <v>1382</v>
      </c>
      <c r="K33" s="16"/>
      <c r="L33" s="16"/>
      <c r="M33" s="16"/>
      <c r="N33" s="13">
        <v>30</v>
      </c>
      <c r="O33" s="13">
        <f t="shared" si="22"/>
        <v>4</v>
      </c>
      <c r="P33" s="13">
        <f t="shared" si="23"/>
        <v>3</v>
      </c>
      <c r="Q33" s="13">
        <f t="shared" si="43"/>
        <v>260</v>
      </c>
      <c r="R33" s="13">
        <f t="shared" si="44"/>
        <v>130</v>
      </c>
      <c r="S33" s="13">
        <f t="shared" si="45"/>
        <v>5200</v>
      </c>
      <c r="T33" s="16"/>
      <c r="U33" s="16"/>
      <c r="V33" s="16"/>
      <c r="AI33" s="13">
        <v>30</v>
      </c>
      <c r="AJ33" s="13">
        <f t="shared" si="7"/>
        <v>4</v>
      </c>
      <c r="AK33" s="13">
        <f t="shared" si="8"/>
        <v>1502005</v>
      </c>
      <c r="AL33" s="13" t="s">
        <v>1373</v>
      </c>
      <c r="AM33" s="13">
        <f t="shared" si="9"/>
        <v>6</v>
      </c>
      <c r="AN33" s="13" t="str">
        <f t="shared" si="10"/>
        <v>李轩辕专属武器魂珠-6</v>
      </c>
      <c r="AO33" s="13">
        <f t="shared" si="11"/>
        <v>125</v>
      </c>
      <c r="AP33" s="13">
        <f t="shared" si="12"/>
        <v>3</v>
      </c>
      <c r="AQ33" s="13">
        <f t="shared" si="13"/>
        <v>3</v>
      </c>
      <c r="AT33" s="13">
        <v>30</v>
      </c>
      <c r="AU33" s="13">
        <f t="shared" si="14"/>
        <v>1</v>
      </c>
      <c r="AV33" s="13">
        <f t="shared" si="15"/>
        <v>1502001</v>
      </c>
      <c r="AW33" s="13" t="s">
        <v>1373</v>
      </c>
      <c r="AX33" s="13">
        <f t="shared" si="16"/>
        <v>4</v>
      </c>
      <c r="AY33" s="13" t="s">
        <v>1394</v>
      </c>
      <c r="AZ33" s="13">
        <f t="shared" si="17"/>
        <v>3</v>
      </c>
      <c r="BA33" s="13" t="str">
        <f t="shared" si="18"/>
        <v>关羽魂珠-4 等级-3</v>
      </c>
      <c r="BB33" s="25" t="s">
        <v>1402</v>
      </c>
      <c r="BC33" s="14">
        <f t="shared" si="19"/>
        <v>390</v>
      </c>
      <c r="BD33" s="14">
        <f>SUMIFS(BC$4:BC33,AU$4:AU33,"="&amp;AU33,AX$4:AX33,"="&amp;AX33)</f>
        <v>885</v>
      </c>
      <c r="BE33" s="25" t="s">
        <v>1403</v>
      </c>
      <c r="BF33" s="14">
        <f t="shared" si="20"/>
        <v>156</v>
      </c>
      <c r="BG33" s="14">
        <f>SUMIFS(BF$4:BF33,AU$4:AU33,"="&amp;AU33,AX$4:AX33,"="&amp;AX33)</f>
        <v>354</v>
      </c>
      <c r="BH33" s="25" t="s">
        <v>1404</v>
      </c>
      <c r="BI33" s="14">
        <f t="shared" si="21"/>
        <v>6240</v>
      </c>
      <c r="BJ33" s="14">
        <f>SUMIFS(BI$4:BI33,$AU$4:$AU33,"="&amp;$AU33,$AX$4:$AX33,"="&amp;$AX33)</f>
        <v>14160</v>
      </c>
    </row>
    <row r="34" spans="1:62" ht="16.5" x14ac:dyDescent="0.2">
      <c r="A34" s="13">
        <v>4</v>
      </c>
      <c r="B34" s="13">
        <v>3</v>
      </c>
      <c r="C34" s="26">
        <f t="shared" si="39"/>
        <v>0.08</v>
      </c>
      <c r="D34" s="14">
        <f t="shared" si="40"/>
        <v>240</v>
      </c>
      <c r="E34" s="14">
        <f t="shared" si="41"/>
        <v>120</v>
      </c>
      <c r="F34" s="14">
        <f t="shared" si="42"/>
        <v>4800</v>
      </c>
      <c r="G34" s="13">
        <v>240</v>
      </c>
      <c r="H34" s="13">
        <v>120</v>
      </c>
      <c r="I34" s="13">
        <v>4800</v>
      </c>
      <c r="J34" s="13" t="s">
        <v>1383</v>
      </c>
      <c r="K34" s="16"/>
      <c r="L34" s="16"/>
      <c r="M34" s="16"/>
      <c r="N34" s="13">
        <v>31</v>
      </c>
      <c r="O34" s="13">
        <f t="shared" si="22"/>
        <v>4</v>
      </c>
      <c r="P34" s="13">
        <f t="shared" si="23"/>
        <v>4</v>
      </c>
      <c r="Q34" s="13">
        <f t="shared" si="43"/>
        <v>400</v>
      </c>
      <c r="R34" s="13">
        <f t="shared" si="44"/>
        <v>200</v>
      </c>
      <c r="S34" s="13">
        <f t="shared" si="45"/>
        <v>8000</v>
      </c>
      <c r="T34" s="16"/>
      <c r="U34" s="16"/>
      <c r="V34" s="16"/>
      <c r="AI34" s="13">
        <v>31</v>
      </c>
      <c r="AJ34" s="13">
        <f t="shared" si="7"/>
        <v>4</v>
      </c>
      <c r="AK34" s="13">
        <f t="shared" si="8"/>
        <v>1502005</v>
      </c>
      <c r="AL34" s="13" t="s">
        <v>1373</v>
      </c>
      <c r="AM34" s="13">
        <f t="shared" si="9"/>
        <v>7</v>
      </c>
      <c r="AN34" s="13" t="str">
        <f t="shared" si="10"/>
        <v>李轩辕专属武器魂珠-7</v>
      </c>
      <c r="AO34" s="13">
        <f t="shared" si="11"/>
        <v>135</v>
      </c>
      <c r="AP34" s="13">
        <f t="shared" si="12"/>
        <v>3</v>
      </c>
      <c r="AQ34" s="13">
        <f t="shared" si="13"/>
        <v>4</v>
      </c>
      <c r="AT34" s="13">
        <v>31</v>
      </c>
      <c r="AU34" s="13">
        <f t="shared" si="14"/>
        <v>1</v>
      </c>
      <c r="AV34" s="13">
        <f t="shared" si="15"/>
        <v>1502001</v>
      </c>
      <c r="AW34" s="13" t="s">
        <v>1373</v>
      </c>
      <c r="AX34" s="13">
        <f t="shared" si="16"/>
        <v>4</v>
      </c>
      <c r="AY34" s="13" t="s">
        <v>1394</v>
      </c>
      <c r="AZ34" s="13">
        <f t="shared" si="17"/>
        <v>4</v>
      </c>
      <c r="BA34" s="13" t="str">
        <f t="shared" si="18"/>
        <v>关羽魂珠-4 等级-4</v>
      </c>
      <c r="BB34" s="25" t="s">
        <v>1402</v>
      </c>
      <c r="BC34" s="14">
        <f t="shared" si="19"/>
        <v>600</v>
      </c>
      <c r="BD34" s="14">
        <f>SUMIFS(BC$4:BC34,AU$4:AU34,"="&amp;AU34,AX$4:AX34,"="&amp;AX34)</f>
        <v>1485</v>
      </c>
      <c r="BE34" s="25" t="s">
        <v>1403</v>
      </c>
      <c r="BF34" s="14">
        <f t="shared" si="20"/>
        <v>240</v>
      </c>
      <c r="BG34" s="14">
        <f>SUMIFS(BF$4:BF34,AU$4:AU34,"="&amp;AU34,AX$4:AX34,"="&amp;AX34)</f>
        <v>594</v>
      </c>
      <c r="BH34" s="25" t="s">
        <v>1404</v>
      </c>
      <c r="BI34" s="14">
        <f t="shared" si="21"/>
        <v>9600</v>
      </c>
      <c r="BJ34" s="14">
        <f>SUMIFS(BI$4:BI34,$AU$4:$AU34,"="&amp;$AU34,$AX$4:$AX34,"="&amp;$AX34)</f>
        <v>23760</v>
      </c>
    </row>
    <row r="35" spans="1:62" ht="16.5" x14ac:dyDescent="0.2">
      <c r="A35" s="13">
        <v>5</v>
      </c>
      <c r="B35" s="13">
        <v>4</v>
      </c>
      <c r="C35" s="26">
        <f t="shared" si="39"/>
        <v>0.10666666666666667</v>
      </c>
      <c r="D35" s="14">
        <f t="shared" si="40"/>
        <v>320</v>
      </c>
      <c r="E35" s="14">
        <f t="shared" si="41"/>
        <v>160</v>
      </c>
      <c r="F35" s="14">
        <f t="shared" si="42"/>
        <v>6400</v>
      </c>
      <c r="G35" s="13">
        <v>320</v>
      </c>
      <c r="H35" s="13">
        <v>160</v>
      </c>
      <c r="I35" s="13">
        <v>6400</v>
      </c>
      <c r="J35" s="13" t="s">
        <v>1384</v>
      </c>
      <c r="K35" s="16"/>
      <c r="L35" s="16"/>
      <c r="M35" s="16"/>
      <c r="N35" s="13">
        <v>32</v>
      </c>
      <c r="O35" s="13">
        <f t="shared" si="22"/>
        <v>4</v>
      </c>
      <c r="P35" s="13">
        <f t="shared" si="23"/>
        <v>5</v>
      </c>
      <c r="Q35" s="13">
        <f t="shared" si="43"/>
        <v>540</v>
      </c>
      <c r="R35" s="13">
        <f t="shared" si="44"/>
        <v>270</v>
      </c>
      <c r="S35" s="13">
        <f t="shared" si="45"/>
        <v>10800</v>
      </c>
      <c r="T35" s="16"/>
      <c r="U35" s="16"/>
      <c r="V35" s="16"/>
      <c r="AI35" s="13">
        <v>32</v>
      </c>
      <c r="AJ35" s="13">
        <f t="shared" si="7"/>
        <v>4</v>
      </c>
      <c r="AK35" s="13">
        <f t="shared" si="8"/>
        <v>1502005</v>
      </c>
      <c r="AL35" s="13" t="s">
        <v>1373</v>
      </c>
      <c r="AM35" s="13">
        <f t="shared" si="9"/>
        <v>8</v>
      </c>
      <c r="AN35" s="13" t="str">
        <f t="shared" si="10"/>
        <v>李轩辕专属武器魂珠-8</v>
      </c>
      <c r="AO35" s="13">
        <f t="shared" si="11"/>
        <v>150</v>
      </c>
      <c r="AP35" s="13">
        <f t="shared" si="12"/>
        <v>3</v>
      </c>
      <c r="AQ35" s="13">
        <f t="shared" si="13"/>
        <v>5</v>
      </c>
      <c r="AT35" s="13">
        <v>32</v>
      </c>
      <c r="AU35" s="13">
        <f t="shared" si="14"/>
        <v>1</v>
      </c>
      <c r="AV35" s="13">
        <f t="shared" si="15"/>
        <v>1502001</v>
      </c>
      <c r="AW35" s="13" t="s">
        <v>1373</v>
      </c>
      <c r="AX35" s="13">
        <f t="shared" si="16"/>
        <v>4</v>
      </c>
      <c r="AY35" s="13" t="s">
        <v>1394</v>
      </c>
      <c r="AZ35" s="13">
        <f t="shared" si="17"/>
        <v>5</v>
      </c>
      <c r="BA35" s="13" t="str">
        <f t="shared" si="18"/>
        <v>关羽魂珠-4 等级-5</v>
      </c>
      <c r="BB35" s="25" t="s">
        <v>1402</v>
      </c>
      <c r="BC35" s="14">
        <f t="shared" si="19"/>
        <v>810</v>
      </c>
      <c r="BD35" s="14">
        <f>SUMIFS(BC$4:BC35,AU$4:AU35,"="&amp;AU35,AX$4:AX35,"="&amp;AX35)</f>
        <v>2295</v>
      </c>
      <c r="BE35" s="25" t="s">
        <v>1403</v>
      </c>
      <c r="BF35" s="14">
        <f t="shared" si="20"/>
        <v>324</v>
      </c>
      <c r="BG35" s="14">
        <f>SUMIFS(BF$4:BF35,AU$4:AU35,"="&amp;AU35,AX$4:AX35,"="&amp;AX35)</f>
        <v>918</v>
      </c>
      <c r="BH35" s="25" t="s">
        <v>1404</v>
      </c>
      <c r="BI35" s="14">
        <f t="shared" si="21"/>
        <v>12960</v>
      </c>
      <c r="BJ35" s="14">
        <f>SUMIFS(BI$4:BI35,$AU$4:$AU35,"="&amp;$AU35,$AX$4:$AX35,"="&amp;$AX35)</f>
        <v>36720</v>
      </c>
    </row>
    <row r="36" spans="1:62" ht="16.5" x14ac:dyDescent="0.2">
      <c r="A36" s="13">
        <v>6</v>
      </c>
      <c r="B36" s="13">
        <v>5</v>
      </c>
      <c r="C36" s="26">
        <f t="shared" si="39"/>
        <v>0.13333333333333333</v>
      </c>
      <c r="D36" s="14">
        <f t="shared" si="40"/>
        <v>400</v>
      </c>
      <c r="E36" s="14">
        <f t="shared" si="41"/>
        <v>200</v>
      </c>
      <c r="F36" s="14">
        <f t="shared" si="42"/>
        <v>8000</v>
      </c>
      <c r="G36" s="13">
        <v>400</v>
      </c>
      <c r="H36" s="13">
        <v>200</v>
      </c>
      <c r="I36" s="13">
        <v>8000</v>
      </c>
      <c r="J36" s="13" t="s">
        <v>1385</v>
      </c>
      <c r="K36" s="16"/>
      <c r="L36" s="16"/>
      <c r="M36" s="16"/>
      <c r="N36" s="13">
        <v>33</v>
      </c>
      <c r="O36" s="13">
        <f t="shared" si="22"/>
        <v>4</v>
      </c>
      <c r="P36" s="13">
        <f t="shared" si="23"/>
        <v>6</v>
      </c>
      <c r="Q36" s="13">
        <f t="shared" si="43"/>
        <v>670</v>
      </c>
      <c r="R36" s="13">
        <f t="shared" si="44"/>
        <v>385</v>
      </c>
      <c r="S36" s="13">
        <f t="shared" si="45"/>
        <v>13400</v>
      </c>
      <c r="T36" s="16"/>
      <c r="U36" s="16"/>
      <c r="V36" s="16"/>
      <c r="AI36" s="13">
        <v>33</v>
      </c>
      <c r="AJ36" s="13">
        <f t="shared" si="7"/>
        <v>5</v>
      </c>
      <c r="AK36" s="13">
        <f t="shared" si="8"/>
        <v>1502006</v>
      </c>
      <c r="AL36" s="13" t="s">
        <v>1373</v>
      </c>
      <c r="AM36" s="13">
        <f t="shared" si="9"/>
        <v>1</v>
      </c>
      <c r="AN36" s="13" t="str">
        <f t="shared" si="10"/>
        <v>项羽专属武器魂珠-1</v>
      </c>
      <c r="AO36" s="13">
        <f t="shared" si="11"/>
        <v>40</v>
      </c>
      <c r="AP36" s="13">
        <f t="shared" si="12"/>
        <v>0</v>
      </c>
      <c r="AQ36" s="13">
        <f t="shared" si="13"/>
        <v>0</v>
      </c>
      <c r="AT36" s="13">
        <v>33</v>
      </c>
      <c r="AU36" s="13">
        <f t="shared" si="14"/>
        <v>1</v>
      </c>
      <c r="AV36" s="13">
        <f t="shared" si="15"/>
        <v>1502001</v>
      </c>
      <c r="AW36" s="13" t="s">
        <v>1373</v>
      </c>
      <c r="AX36" s="13">
        <f t="shared" si="16"/>
        <v>4</v>
      </c>
      <c r="AY36" s="13" t="s">
        <v>1394</v>
      </c>
      <c r="AZ36" s="13">
        <f t="shared" si="17"/>
        <v>6</v>
      </c>
      <c r="BA36" s="13" t="str">
        <f t="shared" si="18"/>
        <v>关羽魂珠-4 等级-6</v>
      </c>
      <c r="BB36" s="25" t="s">
        <v>1402</v>
      </c>
      <c r="BC36" s="14">
        <f t="shared" si="19"/>
        <v>1005</v>
      </c>
      <c r="BD36" s="14">
        <f>SUMIFS(BC$4:BC36,AU$4:AU36,"="&amp;AU36,AX$4:AX36,"="&amp;AX36)</f>
        <v>3300</v>
      </c>
      <c r="BE36" s="25" t="s">
        <v>1403</v>
      </c>
      <c r="BF36" s="14">
        <f t="shared" si="20"/>
        <v>462</v>
      </c>
      <c r="BG36" s="14">
        <f>SUMIFS(BF$4:BF36,AU$4:AU36,"="&amp;AU36,AX$4:AX36,"="&amp;AX36)</f>
        <v>1380</v>
      </c>
      <c r="BH36" s="25" t="s">
        <v>1404</v>
      </c>
      <c r="BI36" s="14">
        <f t="shared" si="21"/>
        <v>16080</v>
      </c>
      <c r="BJ36" s="14">
        <f>SUMIFS(BI$4:BI36,$AU$4:$AU36,"="&amp;$AU36,$AX$4:$AX36,"="&amp;$AX36)</f>
        <v>52800</v>
      </c>
    </row>
    <row r="37" spans="1:62" ht="16.5" x14ac:dyDescent="0.2">
      <c r="A37" s="13">
        <v>7</v>
      </c>
      <c r="B37" s="13">
        <v>6</v>
      </c>
      <c r="C37" s="26">
        <f t="shared" si="39"/>
        <v>0.16</v>
      </c>
      <c r="D37" s="14">
        <f t="shared" si="40"/>
        <v>480</v>
      </c>
      <c r="E37" s="14">
        <f t="shared" si="41"/>
        <v>240</v>
      </c>
      <c r="F37" s="14">
        <f t="shared" si="42"/>
        <v>9600</v>
      </c>
      <c r="G37" s="13">
        <v>480</v>
      </c>
      <c r="H37" s="13">
        <v>240</v>
      </c>
      <c r="I37" s="13">
        <v>9600</v>
      </c>
      <c r="J37" s="13" t="s">
        <v>1386</v>
      </c>
      <c r="K37" s="16"/>
      <c r="L37" s="16"/>
      <c r="M37" s="16"/>
      <c r="N37" s="13">
        <v>34</v>
      </c>
      <c r="O37" s="13">
        <f t="shared" si="22"/>
        <v>4</v>
      </c>
      <c r="P37" s="13">
        <f t="shared" si="23"/>
        <v>7</v>
      </c>
      <c r="Q37" s="13">
        <f t="shared" si="43"/>
        <v>800</v>
      </c>
      <c r="R37" s="13">
        <f t="shared" si="44"/>
        <v>400</v>
      </c>
      <c r="S37" s="13">
        <f t="shared" si="45"/>
        <v>16000</v>
      </c>
      <c r="T37" s="16"/>
      <c r="U37" s="16"/>
      <c r="V37" s="16"/>
      <c r="AI37" s="13">
        <v>34</v>
      </c>
      <c r="AJ37" s="13">
        <f t="shared" si="7"/>
        <v>5</v>
      </c>
      <c r="AK37" s="13">
        <f t="shared" si="8"/>
        <v>1502006</v>
      </c>
      <c r="AL37" s="13" t="s">
        <v>1373</v>
      </c>
      <c r="AM37" s="13">
        <f t="shared" si="9"/>
        <v>2</v>
      </c>
      <c r="AN37" s="13" t="str">
        <f t="shared" si="10"/>
        <v>项羽专属武器魂珠-2</v>
      </c>
      <c r="AO37" s="13">
        <f t="shared" si="11"/>
        <v>55</v>
      </c>
      <c r="AP37" s="13">
        <f t="shared" si="12"/>
        <v>3</v>
      </c>
      <c r="AQ37" s="13">
        <f t="shared" si="13"/>
        <v>0</v>
      </c>
      <c r="AT37" s="13">
        <v>34</v>
      </c>
      <c r="AU37" s="13">
        <f t="shared" si="14"/>
        <v>1</v>
      </c>
      <c r="AV37" s="13">
        <f t="shared" si="15"/>
        <v>1502001</v>
      </c>
      <c r="AW37" s="13" t="s">
        <v>1373</v>
      </c>
      <c r="AX37" s="13">
        <f t="shared" si="16"/>
        <v>4</v>
      </c>
      <c r="AY37" s="13" t="s">
        <v>1394</v>
      </c>
      <c r="AZ37" s="13">
        <f t="shared" si="17"/>
        <v>7</v>
      </c>
      <c r="BA37" s="13" t="str">
        <f t="shared" si="18"/>
        <v>关羽魂珠-4 等级-7</v>
      </c>
      <c r="BB37" s="25" t="s">
        <v>1402</v>
      </c>
      <c r="BC37" s="14">
        <f t="shared" si="19"/>
        <v>1200</v>
      </c>
      <c r="BD37" s="14">
        <f>SUMIFS(BC$4:BC37,AU$4:AU37,"="&amp;AU37,AX$4:AX37,"="&amp;AX37)</f>
        <v>4500</v>
      </c>
      <c r="BE37" s="25" t="s">
        <v>1403</v>
      </c>
      <c r="BF37" s="14">
        <f t="shared" si="20"/>
        <v>480</v>
      </c>
      <c r="BG37" s="14">
        <f>SUMIFS(BF$4:BF37,AU$4:AU37,"="&amp;AU37,AX$4:AX37,"="&amp;AX37)</f>
        <v>1860</v>
      </c>
      <c r="BH37" s="25" t="s">
        <v>1404</v>
      </c>
      <c r="BI37" s="14">
        <f t="shared" si="21"/>
        <v>19200</v>
      </c>
      <c r="BJ37" s="14">
        <f>SUMIFS(BI$4:BI37,$AU$4:$AU37,"="&amp;$AU37,$AX$4:$AX37,"="&amp;$AX37)</f>
        <v>72000</v>
      </c>
    </row>
    <row r="38" spans="1:62" ht="16.5" x14ac:dyDescent="0.2">
      <c r="A38" s="13">
        <v>8</v>
      </c>
      <c r="B38" s="13">
        <v>7</v>
      </c>
      <c r="C38" s="26">
        <f t="shared" si="39"/>
        <v>0.18666666666666668</v>
      </c>
      <c r="D38" s="14">
        <f t="shared" si="40"/>
        <v>560</v>
      </c>
      <c r="E38" s="14">
        <f t="shared" si="41"/>
        <v>280</v>
      </c>
      <c r="F38" s="14">
        <f t="shared" si="42"/>
        <v>11200</v>
      </c>
      <c r="G38" s="13">
        <v>560</v>
      </c>
      <c r="H38" s="13">
        <v>280</v>
      </c>
      <c r="I38" s="13">
        <v>11200</v>
      </c>
      <c r="J38" s="13" t="s">
        <v>1388</v>
      </c>
      <c r="K38" s="16"/>
      <c r="L38" s="16"/>
      <c r="M38" s="16"/>
      <c r="N38" s="13">
        <v>35</v>
      </c>
      <c r="O38" s="13">
        <f t="shared" si="22"/>
        <v>4</v>
      </c>
      <c r="P38" s="13">
        <f t="shared" si="23"/>
        <v>8</v>
      </c>
      <c r="Q38" s="13">
        <f t="shared" si="43"/>
        <v>950</v>
      </c>
      <c r="R38" s="13">
        <f t="shared" si="44"/>
        <v>475</v>
      </c>
      <c r="S38" s="13">
        <f t="shared" si="45"/>
        <v>19000</v>
      </c>
      <c r="T38" s="16"/>
      <c r="U38" s="16"/>
      <c r="V38" s="16"/>
      <c r="AI38" s="13">
        <v>35</v>
      </c>
      <c r="AJ38" s="13">
        <f t="shared" si="7"/>
        <v>5</v>
      </c>
      <c r="AK38" s="13">
        <f t="shared" si="8"/>
        <v>1502006</v>
      </c>
      <c r="AL38" s="13" t="s">
        <v>1373</v>
      </c>
      <c r="AM38" s="13">
        <f t="shared" si="9"/>
        <v>3</v>
      </c>
      <c r="AN38" s="13" t="str">
        <f t="shared" si="10"/>
        <v>项羽专属武器魂珠-3</v>
      </c>
      <c r="AO38" s="13">
        <f t="shared" si="11"/>
        <v>75</v>
      </c>
      <c r="AP38" s="13">
        <f t="shared" si="12"/>
        <v>3</v>
      </c>
      <c r="AQ38" s="13">
        <f t="shared" si="13"/>
        <v>0</v>
      </c>
      <c r="AT38" s="13">
        <v>35</v>
      </c>
      <c r="AU38" s="13">
        <f t="shared" si="14"/>
        <v>1</v>
      </c>
      <c r="AV38" s="13">
        <f t="shared" si="15"/>
        <v>1502001</v>
      </c>
      <c r="AW38" s="13" t="s">
        <v>1373</v>
      </c>
      <c r="AX38" s="13">
        <f t="shared" si="16"/>
        <v>4</v>
      </c>
      <c r="AY38" s="13" t="s">
        <v>1394</v>
      </c>
      <c r="AZ38" s="13">
        <f t="shared" si="17"/>
        <v>8</v>
      </c>
      <c r="BA38" s="13" t="str">
        <f t="shared" si="18"/>
        <v>关羽魂珠-4 等级-8</v>
      </c>
      <c r="BB38" s="25" t="s">
        <v>1402</v>
      </c>
      <c r="BC38" s="14">
        <f t="shared" si="19"/>
        <v>1425</v>
      </c>
      <c r="BD38" s="14">
        <f>SUMIFS(BC$4:BC38,AU$4:AU38,"="&amp;AU38,AX$4:AX38,"="&amp;AX38)</f>
        <v>5925</v>
      </c>
      <c r="BE38" s="25" t="s">
        <v>1403</v>
      </c>
      <c r="BF38" s="14">
        <f t="shared" si="20"/>
        <v>570</v>
      </c>
      <c r="BG38" s="14">
        <f>SUMIFS(BF$4:BF38,AU$4:AU38,"="&amp;AU38,AX$4:AX38,"="&amp;AX38)</f>
        <v>2430</v>
      </c>
      <c r="BH38" s="25" t="s">
        <v>1404</v>
      </c>
      <c r="BI38" s="14">
        <f t="shared" si="21"/>
        <v>22800</v>
      </c>
      <c r="BJ38" s="14">
        <f>SUMIFS(BI$4:BI38,$AU$4:$AU38,"="&amp;$AU38,$AX$4:$AX38,"="&amp;$AX38)</f>
        <v>94800</v>
      </c>
    </row>
    <row r="39" spans="1:62" ht="16.5" x14ac:dyDescent="0.2">
      <c r="A39" s="13">
        <v>9</v>
      </c>
      <c r="B39" s="13">
        <v>8</v>
      </c>
      <c r="C39" s="26">
        <f t="shared" si="39"/>
        <v>0.21333333333333335</v>
      </c>
      <c r="D39" s="14">
        <f t="shared" si="40"/>
        <v>640</v>
      </c>
      <c r="E39" s="14">
        <f t="shared" si="41"/>
        <v>320</v>
      </c>
      <c r="F39" s="14">
        <f t="shared" si="42"/>
        <v>12800</v>
      </c>
      <c r="G39" s="13">
        <v>640</v>
      </c>
      <c r="H39" s="13">
        <v>320</v>
      </c>
      <c r="I39" s="13">
        <v>12800</v>
      </c>
      <c r="J39" s="13" t="s">
        <v>1387</v>
      </c>
      <c r="K39" s="16"/>
      <c r="L39" s="16"/>
      <c r="M39" s="16"/>
      <c r="N39" s="13">
        <v>36</v>
      </c>
      <c r="O39" s="13">
        <f t="shared" si="22"/>
        <v>4</v>
      </c>
      <c r="P39" s="13">
        <f t="shared" si="23"/>
        <v>9</v>
      </c>
      <c r="Q39" s="13">
        <f t="shared" si="43"/>
        <v>1100</v>
      </c>
      <c r="R39" s="13">
        <f t="shared" si="44"/>
        <v>550</v>
      </c>
      <c r="S39" s="13">
        <f t="shared" si="45"/>
        <v>22000</v>
      </c>
      <c r="T39" s="16"/>
      <c r="U39" s="16"/>
      <c r="V39" s="16"/>
      <c r="AI39" s="13">
        <v>36</v>
      </c>
      <c r="AJ39" s="13">
        <f t="shared" si="7"/>
        <v>5</v>
      </c>
      <c r="AK39" s="13">
        <f t="shared" si="8"/>
        <v>1502006</v>
      </c>
      <c r="AL39" s="13" t="s">
        <v>1373</v>
      </c>
      <c r="AM39" s="13">
        <f t="shared" si="9"/>
        <v>4</v>
      </c>
      <c r="AN39" s="13" t="str">
        <f t="shared" si="10"/>
        <v>项羽专属武器魂珠-4</v>
      </c>
      <c r="AO39" s="13">
        <f t="shared" si="11"/>
        <v>85</v>
      </c>
      <c r="AP39" s="13">
        <f t="shared" si="12"/>
        <v>3</v>
      </c>
      <c r="AQ39" s="13">
        <f t="shared" si="13"/>
        <v>1</v>
      </c>
      <c r="AT39" s="13">
        <v>36</v>
      </c>
      <c r="AU39" s="13">
        <f t="shared" si="14"/>
        <v>1</v>
      </c>
      <c r="AV39" s="13">
        <f t="shared" si="15"/>
        <v>1502001</v>
      </c>
      <c r="AW39" s="13" t="s">
        <v>1373</v>
      </c>
      <c r="AX39" s="13">
        <f t="shared" si="16"/>
        <v>4</v>
      </c>
      <c r="AY39" s="13" t="s">
        <v>1394</v>
      </c>
      <c r="AZ39" s="13">
        <f t="shared" si="17"/>
        <v>9</v>
      </c>
      <c r="BA39" s="13" t="str">
        <f t="shared" si="18"/>
        <v>关羽魂珠-4 等级-9</v>
      </c>
      <c r="BB39" s="25" t="s">
        <v>1402</v>
      </c>
      <c r="BC39" s="14">
        <f t="shared" si="19"/>
        <v>1650</v>
      </c>
      <c r="BD39" s="14">
        <f>SUMIFS(BC$4:BC39,AU$4:AU39,"="&amp;AU39,AX$4:AX39,"="&amp;AX39)</f>
        <v>7575</v>
      </c>
      <c r="BE39" s="25" t="s">
        <v>1403</v>
      </c>
      <c r="BF39" s="14">
        <f t="shared" si="20"/>
        <v>660</v>
      </c>
      <c r="BG39" s="14">
        <f>SUMIFS(BF$4:BF39,AU$4:AU39,"="&amp;AU39,AX$4:AX39,"="&amp;AX39)</f>
        <v>3090</v>
      </c>
      <c r="BH39" s="25" t="s">
        <v>1404</v>
      </c>
      <c r="BI39" s="14">
        <f t="shared" si="21"/>
        <v>26400</v>
      </c>
      <c r="BJ39" s="14">
        <f>SUMIFS(BI$4:BI39,$AU$4:$AU39,"="&amp;$AU39,$AX$4:$AX39,"="&amp;$AX39)</f>
        <v>121200</v>
      </c>
    </row>
    <row r="40" spans="1:62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22"/>
        <v>5</v>
      </c>
      <c r="P40" s="13">
        <f t="shared" si="23"/>
        <v>1</v>
      </c>
      <c r="Q40" s="13">
        <f>G73</f>
        <v>180</v>
      </c>
      <c r="R40" s="13">
        <f t="shared" ref="R40:S40" si="46">H73</f>
        <v>90</v>
      </c>
      <c r="S40" s="13">
        <f t="shared" si="46"/>
        <v>3600</v>
      </c>
      <c r="T40" s="16"/>
      <c r="U40" s="16"/>
      <c r="V40" s="16"/>
      <c r="AI40" s="13">
        <v>37</v>
      </c>
      <c r="AJ40" s="13">
        <f t="shared" si="7"/>
        <v>5</v>
      </c>
      <c r="AK40" s="13">
        <f t="shared" si="8"/>
        <v>1502006</v>
      </c>
      <c r="AL40" s="13" t="s">
        <v>1373</v>
      </c>
      <c r="AM40" s="13">
        <f t="shared" si="9"/>
        <v>5</v>
      </c>
      <c r="AN40" s="13" t="str">
        <f t="shared" si="10"/>
        <v>项羽专属武器魂珠-5</v>
      </c>
      <c r="AO40" s="13">
        <f t="shared" si="11"/>
        <v>110</v>
      </c>
      <c r="AP40" s="13">
        <f t="shared" si="12"/>
        <v>3</v>
      </c>
      <c r="AQ40" s="13">
        <f t="shared" si="13"/>
        <v>2</v>
      </c>
      <c r="AT40" s="13">
        <v>37</v>
      </c>
      <c r="AU40" s="13">
        <f t="shared" si="14"/>
        <v>1</v>
      </c>
      <c r="AV40" s="13">
        <f t="shared" si="15"/>
        <v>1502001</v>
      </c>
      <c r="AW40" s="13" t="s">
        <v>1373</v>
      </c>
      <c r="AX40" s="13">
        <f t="shared" si="16"/>
        <v>5</v>
      </c>
      <c r="AY40" s="13" t="s">
        <v>1394</v>
      </c>
      <c r="AZ40" s="13">
        <f t="shared" si="17"/>
        <v>1</v>
      </c>
      <c r="BA40" s="13" t="str">
        <f t="shared" si="18"/>
        <v>关羽魂珠-5 等级-1</v>
      </c>
      <c r="BB40" s="25" t="s">
        <v>1402</v>
      </c>
      <c r="BC40" s="14">
        <f t="shared" si="19"/>
        <v>270</v>
      </c>
      <c r="BD40" s="14">
        <f>SUMIFS(BC$4:BC40,AU$4:AU40,"="&amp;AU40,AX$4:AX40,"="&amp;AX40)</f>
        <v>270</v>
      </c>
      <c r="BE40" s="25" t="s">
        <v>1403</v>
      </c>
      <c r="BF40" s="14">
        <f t="shared" si="20"/>
        <v>108</v>
      </c>
      <c r="BG40" s="14">
        <f>SUMIFS(BF$4:BF40,AU$4:AU40,"="&amp;AU40,AX$4:AX40,"="&amp;AX40)</f>
        <v>108</v>
      </c>
      <c r="BH40" s="25" t="s">
        <v>1404</v>
      </c>
      <c r="BI40" s="14">
        <f t="shared" si="21"/>
        <v>4320</v>
      </c>
      <c r="BJ40" s="14">
        <f>SUMIFS(BI$4:BI40,$AU$4:$AU40,"="&amp;$AU40,$AX$4:$AX40,"="&amp;$AX40)</f>
        <v>4320</v>
      </c>
    </row>
    <row r="41" spans="1:62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22"/>
        <v>5</v>
      </c>
      <c r="P41" s="13">
        <f t="shared" si="23"/>
        <v>2</v>
      </c>
      <c r="Q41" s="13">
        <f t="shared" ref="Q41:Q48" si="47">G74</f>
        <v>280</v>
      </c>
      <c r="R41" s="13">
        <f t="shared" ref="R41:R48" si="48">H74</f>
        <v>140</v>
      </c>
      <c r="S41" s="13">
        <f t="shared" ref="S41:S48" si="49">I74</f>
        <v>5600</v>
      </c>
      <c r="T41" s="16"/>
      <c r="U41" s="16"/>
      <c r="V41" s="16"/>
      <c r="AI41" s="13">
        <v>38</v>
      </c>
      <c r="AJ41" s="13">
        <f t="shared" si="7"/>
        <v>5</v>
      </c>
      <c r="AK41" s="13">
        <f t="shared" si="8"/>
        <v>1502006</v>
      </c>
      <c r="AL41" s="13" t="s">
        <v>1373</v>
      </c>
      <c r="AM41" s="13">
        <f t="shared" si="9"/>
        <v>6</v>
      </c>
      <c r="AN41" s="13" t="str">
        <f t="shared" si="10"/>
        <v>项羽专属武器魂珠-6</v>
      </c>
      <c r="AO41" s="13">
        <f t="shared" si="11"/>
        <v>125</v>
      </c>
      <c r="AP41" s="13">
        <f t="shared" si="12"/>
        <v>3</v>
      </c>
      <c r="AQ41" s="13">
        <f t="shared" si="13"/>
        <v>3</v>
      </c>
      <c r="AT41" s="13">
        <v>38</v>
      </c>
      <c r="AU41" s="13">
        <f t="shared" si="14"/>
        <v>1</v>
      </c>
      <c r="AV41" s="13">
        <f t="shared" si="15"/>
        <v>1502001</v>
      </c>
      <c r="AW41" s="13" t="s">
        <v>1373</v>
      </c>
      <c r="AX41" s="13">
        <f t="shared" si="16"/>
        <v>5</v>
      </c>
      <c r="AY41" s="13" t="s">
        <v>1394</v>
      </c>
      <c r="AZ41" s="13">
        <f t="shared" si="17"/>
        <v>2</v>
      </c>
      <c r="BA41" s="13" t="str">
        <f t="shared" si="18"/>
        <v>关羽魂珠-5 等级-2</v>
      </c>
      <c r="BB41" s="25" t="s">
        <v>1402</v>
      </c>
      <c r="BC41" s="14">
        <f t="shared" si="19"/>
        <v>420</v>
      </c>
      <c r="BD41" s="14">
        <f>SUMIFS(BC$4:BC41,AU$4:AU41,"="&amp;AU41,AX$4:AX41,"="&amp;AX41)</f>
        <v>690</v>
      </c>
      <c r="BE41" s="25" t="s">
        <v>1403</v>
      </c>
      <c r="BF41" s="14">
        <f t="shared" si="20"/>
        <v>168</v>
      </c>
      <c r="BG41" s="14">
        <f>SUMIFS(BF$4:BF41,AU$4:AU41,"="&amp;AU41,AX$4:AX41,"="&amp;AX41)</f>
        <v>276</v>
      </c>
      <c r="BH41" s="25" t="s">
        <v>1404</v>
      </c>
      <c r="BI41" s="14">
        <f t="shared" si="21"/>
        <v>6720</v>
      </c>
      <c r="BJ41" s="14">
        <f>SUMIFS(BI$4:BI41,$AU$4:$AU41,"="&amp;$AU41,$AX$4:$AX41,"="&amp;$AX41)</f>
        <v>11040</v>
      </c>
    </row>
    <row r="42" spans="1:62" ht="20.25" x14ac:dyDescent="0.2">
      <c r="A42" s="73" t="s">
        <v>1353</v>
      </c>
      <c r="B42" s="73"/>
      <c r="C42" s="73"/>
      <c r="D42" s="73"/>
      <c r="E42" s="73"/>
      <c r="F42" s="73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ref="O42:O75" si="50">INT((N42-1)/9)+1</f>
        <v>5</v>
      </c>
      <c r="P42" s="13">
        <f t="shared" ref="P42:P75" si="51">N42-(O42-1)*9</f>
        <v>3</v>
      </c>
      <c r="Q42" s="13">
        <f t="shared" si="47"/>
        <v>370</v>
      </c>
      <c r="R42" s="13">
        <f t="shared" si="48"/>
        <v>185</v>
      </c>
      <c r="S42" s="13">
        <f t="shared" si="49"/>
        <v>7400</v>
      </c>
      <c r="T42" s="16"/>
      <c r="U42" s="16"/>
      <c r="V42" s="16"/>
      <c r="AI42" s="13">
        <v>39</v>
      </c>
      <c r="AJ42" s="13">
        <f t="shared" si="7"/>
        <v>5</v>
      </c>
      <c r="AK42" s="13">
        <f t="shared" si="8"/>
        <v>1502006</v>
      </c>
      <c r="AL42" s="13" t="s">
        <v>1373</v>
      </c>
      <c r="AM42" s="13">
        <f t="shared" si="9"/>
        <v>7</v>
      </c>
      <c r="AN42" s="13" t="str">
        <f t="shared" si="10"/>
        <v>项羽专属武器魂珠-7</v>
      </c>
      <c r="AO42" s="13">
        <f t="shared" si="11"/>
        <v>135</v>
      </c>
      <c r="AP42" s="13">
        <f t="shared" si="12"/>
        <v>3</v>
      </c>
      <c r="AQ42" s="13">
        <f t="shared" si="13"/>
        <v>4</v>
      </c>
      <c r="AT42" s="13">
        <v>39</v>
      </c>
      <c r="AU42" s="13">
        <f t="shared" si="14"/>
        <v>1</v>
      </c>
      <c r="AV42" s="13">
        <f t="shared" si="15"/>
        <v>1502001</v>
      </c>
      <c r="AW42" s="13" t="s">
        <v>1373</v>
      </c>
      <c r="AX42" s="13">
        <f t="shared" si="16"/>
        <v>5</v>
      </c>
      <c r="AY42" s="13" t="s">
        <v>1394</v>
      </c>
      <c r="AZ42" s="13">
        <f t="shared" si="17"/>
        <v>3</v>
      </c>
      <c r="BA42" s="13" t="str">
        <f t="shared" si="18"/>
        <v>关羽魂珠-5 等级-3</v>
      </c>
      <c r="BB42" s="25" t="s">
        <v>1402</v>
      </c>
      <c r="BC42" s="14">
        <f t="shared" si="19"/>
        <v>555</v>
      </c>
      <c r="BD42" s="14">
        <f>SUMIFS(BC$4:BC42,AU$4:AU42,"="&amp;AU42,AX$4:AX42,"="&amp;AX42)</f>
        <v>1245</v>
      </c>
      <c r="BE42" s="25" t="s">
        <v>1403</v>
      </c>
      <c r="BF42" s="14">
        <f t="shared" si="20"/>
        <v>222</v>
      </c>
      <c r="BG42" s="14">
        <f>SUMIFS(BF$4:BF42,AU$4:AU42,"="&amp;AU42,AX$4:AX42,"="&amp;AX42)</f>
        <v>498</v>
      </c>
      <c r="BH42" s="25" t="s">
        <v>1404</v>
      </c>
      <c r="BI42" s="14">
        <f t="shared" si="21"/>
        <v>8880</v>
      </c>
      <c r="BJ42" s="14">
        <f>SUMIFS(BI$4:BI42,$AU$4:$AU42,"="&amp;$AU42,$AX$4:$AX42,"="&amp;$AX42)</f>
        <v>19920</v>
      </c>
    </row>
    <row r="43" spans="1:62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0"/>
        <v>5</v>
      </c>
      <c r="P43" s="13">
        <f t="shared" si="51"/>
        <v>4</v>
      </c>
      <c r="Q43" s="13">
        <f t="shared" si="47"/>
        <v>560</v>
      </c>
      <c r="R43" s="13">
        <f t="shared" si="48"/>
        <v>280</v>
      </c>
      <c r="S43" s="13">
        <f t="shared" si="49"/>
        <v>11200</v>
      </c>
      <c r="T43" s="16"/>
      <c r="U43" s="16"/>
      <c r="V43" s="16"/>
      <c r="AI43" s="13">
        <v>40</v>
      </c>
      <c r="AJ43" s="13">
        <f t="shared" si="7"/>
        <v>5</v>
      </c>
      <c r="AK43" s="13">
        <f t="shared" si="8"/>
        <v>1502006</v>
      </c>
      <c r="AL43" s="13" t="s">
        <v>1373</v>
      </c>
      <c r="AM43" s="13">
        <f t="shared" si="9"/>
        <v>8</v>
      </c>
      <c r="AN43" s="13" t="str">
        <f t="shared" si="10"/>
        <v>项羽专属武器魂珠-8</v>
      </c>
      <c r="AO43" s="13">
        <f t="shared" si="11"/>
        <v>150</v>
      </c>
      <c r="AP43" s="13">
        <f t="shared" si="12"/>
        <v>3</v>
      </c>
      <c r="AQ43" s="13">
        <f t="shared" si="13"/>
        <v>5</v>
      </c>
      <c r="AT43" s="13">
        <v>40</v>
      </c>
      <c r="AU43" s="13">
        <f t="shared" si="14"/>
        <v>1</v>
      </c>
      <c r="AV43" s="13">
        <f t="shared" si="15"/>
        <v>1502001</v>
      </c>
      <c r="AW43" s="13" t="s">
        <v>1373</v>
      </c>
      <c r="AX43" s="13">
        <f t="shared" si="16"/>
        <v>5</v>
      </c>
      <c r="AY43" s="13" t="s">
        <v>1394</v>
      </c>
      <c r="AZ43" s="13">
        <f t="shared" si="17"/>
        <v>4</v>
      </c>
      <c r="BA43" s="13" t="str">
        <f t="shared" si="18"/>
        <v>关羽魂珠-5 等级-4</v>
      </c>
      <c r="BB43" s="25" t="s">
        <v>1402</v>
      </c>
      <c r="BC43" s="14">
        <f t="shared" si="19"/>
        <v>840</v>
      </c>
      <c r="BD43" s="14">
        <f>SUMIFS(BC$4:BC43,AU$4:AU43,"="&amp;AU43,AX$4:AX43,"="&amp;AX43)</f>
        <v>2085</v>
      </c>
      <c r="BE43" s="25" t="s">
        <v>1403</v>
      </c>
      <c r="BF43" s="14">
        <f t="shared" si="20"/>
        <v>336</v>
      </c>
      <c r="BG43" s="14">
        <f>SUMIFS(BF$4:BF43,AU$4:AU43,"="&amp;AU43,AX$4:AX43,"="&amp;AX43)</f>
        <v>834</v>
      </c>
      <c r="BH43" s="25" t="s">
        <v>1404</v>
      </c>
      <c r="BI43" s="14">
        <f t="shared" si="21"/>
        <v>13440</v>
      </c>
      <c r="BJ43" s="14">
        <f>SUMIFS(BI$4:BI43,$AU$4:$AU43,"="&amp;$AU43,$AX$4:$AX43,"="&amp;$AX43)</f>
        <v>33360</v>
      </c>
    </row>
    <row r="44" spans="1:62" ht="17.25" x14ac:dyDescent="0.2">
      <c r="A44" s="12" t="s">
        <v>1346</v>
      </c>
      <c r="B44" s="12" t="s">
        <v>1348</v>
      </c>
      <c r="C44" s="12" t="s">
        <v>1347</v>
      </c>
      <c r="D44" s="12" t="s">
        <v>1349</v>
      </c>
      <c r="E44" s="12" t="s">
        <v>1350</v>
      </c>
      <c r="F44" s="12" t="s">
        <v>1351</v>
      </c>
      <c r="G44" s="12" t="s">
        <v>1359</v>
      </c>
      <c r="H44" s="12" t="s">
        <v>1360</v>
      </c>
      <c r="I44" s="12" t="s">
        <v>1363</v>
      </c>
      <c r="J44" s="12" t="s">
        <v>1379</v>
      </c>
      <c r="K44" s="16"/>
      <c r="L44" s="16"/>
      <c r="M44" s="16"/>
      <c r="N44" s="13">
        <v>41</v>
      </c>
      <c r="O44" s="13">
        <f t="shared" si="50"/>
        <v>5</v>
      </c>
      <c r="P44" s="13">
        <f t="shared" si="51"/>
        <v>5</v>
      </c>
      <c r="Q44" s="13">
        <f t="shared" si="47"/>
        <v>750</v>
      </c>
      <c r="R44" s="13">
        <f t="shared" si="48"/>
        <v>375</v>
      </c>
      <c r="S44" s="13">
        <f t="shared" si="49"/>
        <v>15000</v>
      </c>
      <c r="T44" s="16"/>
      <c r="U44" s="16"/>
      <c r="V44" s="16"/>
      <c r="AI44" s="13">
        <v>41</v>
      </c>
      <c r="AJ44" s="13">
        <f t="shared" si="7"/>
        <v>6</v>
      </c>
      <c r="AK44" s="13">
        <f t="shared" si="8"/>
        <v>1502007</v>
      </c>
      <c r="AL44" s="13" t="s">
        <v>1373</v>
      </c>
      <c r="AM44" s="13">
        <f t="shared" si="9"/>
        <v>1</v>
      </c>
      <c r="AN44" s="13" t="str">
        <f t="shared" si="10"/>
        <v>天使缇娜专属武器魂珠-1</v>
      </c>
      <c r="AO44" s="13">
        <f t="shared" si="11"/>
        <v>40</v>
      </c>
      <c r="AP44" s="13">
        <f t="shared" si="12"/>
        <v>0</v>
      </c>
      <c r="AQ44" s="13">
        <f t="shared" si="13"/>
        <v>0</v>
      </c>
      <c r="AT44" s="13">
        <v>41</v>
      </c>
      <c r="AU44" s="13">
        <f t="shared" si="14"/>
        <v>1</v>
      </c>
      <c r="AV44" s="13">
        <f t="shared" si="15"/>
        <v>1502001</v>
      </c>
      <c r="AW44" s="13" t="s">
        <v>1373</v>
      </c>
      <c r="AX44" s="13">
        <f t="shared" si="16"/>
        <v>5</v>
      </c>
      <c r="AY44" s="13" t="s">
        <v>1394</v>
      </c>
      <c r="AZ44" s="13">
        <f t="shared" si="17"/>
        <v>5</v>
      </c>
      <c r="BA44" s="13" t="str">
        <f t="shared" si="18"/>
        <v>关羽魂珠-5 等级-5</v>
      </c>
      <c r="BB44" s="25" t="s">
        <v>1402</v>
      </c>
      <c r="BC44" s="14">
        <f t="shared" si="19"/>
        <v>1125</v>
      </c>
      <c r="BD44" s="14">
        <f>SUMIFS(BC$4:BC44,AU$4:AU44,"="&amp;AU44,AX$4:AX44,"="&amp;AX44)</f>
        <v>3210</v>
      </c>
      <c r="BE44" s="25" t="s">
        <v>1403</v>
      </c>
      <c r="BF44" s="14">
        <f t="shared" si="20"/>
        <v>450</v>
      </c>
      <c r="BG44" s="14">
        <f>SUMIFS(BF$4:BF44,AU$4:AU44,"="&amp;AU44,AX$4:AX44,"="&amp;AX44)</f>
        <v>1284</v>
      </c>
      <c r="BH44" s="25" t="s">
        <v>1404</v>
      </c>
      <c r="BI44" s="14">
        <f t="shared" si="21"/>
        <v>18000</v>
      </c>
      <c r="BJ44" s="14">
        <f>SUMIFS(BI$4:BI44,$AU$4:$AU44,"="&amp;$AU44,$AX$4:$AX44,"="&amp;$AX44)</f>
        <v>51360</v>
      </c>
    </row>
    <row r="45" spans="1:62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52">ROUND(H$6*$C45,0)</f>
        <v>53</v>
      </c>
      <c r="F45" s="14">
        <f t="shared" si="52"/>
        <v>2133</v>
      </c>
      <c r="G45" s="13">
        <v>100</v>
      </c>
      <c r="H45" s="13">
        <v>50</v>
      </c>
      <c r="I45" s="13">
        <v>2000</v>
      </c>
      <c r="J45" s="13" t="s">
        <v>1380</v>
      </c>
      <c r="K45" s="16"/>
      <c r="L45" s="16"/>
      <c r="M45" s="16"/>
      <c r="N45" s="13">
        <v>42</v>
      </c>
      <c r="O45" s="13">
        <f t="shared" si="50"/>
        <v>5</v>
      </c>
      <c r="P45" s="13">
        <f t="shared" si="51"/>
        <v>6</v>
      </c>
      <c r="Q45" s="13">
        <f t="shared" si="47"/>
        <v>950</v>
      </c>
      <c r="R45" s="13">
        <f t="shared" si="48"/>
        <v>475</v>
      </c>
      <c r="S45" s="13">
        <f t="shared" si="49"/>
        <v>19000</v>
      </c>
      <c r="T45" s="16"/>
      <c r="U45" s="16"/>
      <c r="V45" s="16"/>
      <c r="AI45" s="13">
        <v>42</v>
      </c>
      <c r="AJ45" s="13">
        <f t="shared" si="7"/>
        <v>6</v>
      </c>
      <c r="AK45" s="13">
        <f t="shared" si="8"/>
        <v>1502007</v>
      </c>
      <c r="AL45" s="13" t="s">
        <v>1373</v>
      </c>
      <c r="AM45" s="13">
        <f t="shared" si="9"/>
        <v>2</v>
      </c>
      <c r="AN45" s="13" t="str">
        <f t="shared" si="10"/>
        <v>天使缇娜专属武器魂珠-2</v>
      </c>
      <c r="AO45" s="13">
        <f t="shared" si="11"/>
        <v>55</v>
      </c>
      <c r="AP45" s="13">
        <f t="shared" si="12"/>
        <v>3</v>
      </c>
      <c r="AQ45" s="13">
        <f t="shared" si="13"/>
        <v>0</v>
      </c>
      <c r="AT45" s="13">
        <v>42</v>
      </c>
      <c r="AU45" s="13">
        <f t="shared" si="14"/>
        <v>1</v>
      </c>
      <c r="AV45" s="13">
        <f t="shared" si="15"/>
        <v>1502001</v>
      </c>
      <c r="AW45" s="13" t="s">
        <v>1373</v>
      </c>
      <c r="AX45" s="13">
        <f t="shared" si="16"/>
        <v>5</v>
      </c>
      <c r="AY45" s="13" t="s">
        <v>1394</v>
      </c>
      <c r="AZ45" s="13">
        <f t="shared" si="17"/>
        <v>6</v>
      </c>
      <c r="BA45" s="13" t="str">
        <f t="shared" si="18"/>
        <v>关羽魂珠-5 等级-6</v>
      </c>
      <c r="BB45" s="25" t="s">
        <v>1402</v>
      </c>
      <c r="BC45" s="14">
        <f t="shared" si="19"/>
        <v>1425</v>
      </c>
      <c r="BD45" s="14">
        <f>SUMIFS(BC$4:BC45,AU$4:AU45,"="&amp;AU45,AX$4:AX45,"="&amp;AX45)</f>
        <v>4635</v>
      </c>
      <c r="BE45" s="25" t="s">
        <v>1403</v>
      </c>
      <c r="BF45" s="14">
        <f t="shared" si="20"/>
        <v>570</v>
      </c>
      <c r="BG45" s="14">
        <f>SUMIFS(BF$4:BF45,AU$4:AU45,"="&amp;AU45,AX$4:AX45,"="&amp;AX45)</f>
        <v>1854</v>
      </c>
      <c r="BH45" s="25" t="s">
        <v>1404</v>
      </c>
      <c r="BI45" s="14">
        <f t="shared" si="21"/>
        <v>22800</v>
      </c>
      <c r="BJ45" s="14">
        <f>SUMIFS(BI$4:BI45,$AU$4:$AU45,"="&amp;$AU45,$AX$4:$AX45,"="&amp;$AX45)</f>
        <v>74160</v>
      </c>
    </row>
    <row r="46" spans="1:62" ht="16.5" x14ac:dyDescent="0.2">
      <c r="A46" s="13">
        <v>2</v>
      </c>
      <c r="B46" s="13">
        <v>1.5</v>
      </c>
      <c r="C46" s="26">
        <f t="shared" ref="C46:C53" si="53">B46/$B$15</f>
        <v>0.04</v>
      </c>
      <c r="D46" s="14">
        <f t="shared" ref="D46:D53" si="54">ROUND(G$6*$C46,0)</f>
        <v>160</v>
      </c>
      <c r="E46" s="14">
        <f t="shared" ref="E46:E53" si="55">ROUND(H$6*$C46,0)</f>
        <v>80</v>
      </c>
      <c r="F46" s="14">
        <f t="shared" ref="F46:F53" si="56">ROUND(I$6*$C46,0)</f>
        <v>3200</v>
      </c>
      <c r="G46" s="13">
        <v>160</v>
      </c>
      <c r="H46" s="13">
        <v>80</v>
      </c>
      <c r="I46" s="13">
        <v>3200</v>
      </c>
      <c r="J46" s="13" t="s">
        <v>1381</v>
      </c>
      <c r="K46" s="16"/>
      <c r="L46" s="16"/>
      <c r="M46" s="16"/>
      <c r="N46" s="13">
        <v>43</v>
      </c>
      <c r="O46" s="13">
        <f t="shared" si="50"/>
        <v>5</v>
      </c>
      <c r="P46" s="13">
        <f t="shared" si="51"/>
        <v>7</v>
      </c>
      <c r="Q46" s="13">
        <f t="shared" si="47"/>
        <v>1200</v>
      </c>
      <c r="R46" s="13">
        <f t="shared" si="48"/>
        <v>600</v>
      </c>
      <c r="S46" s="13">
        <f t="shared" si="49"/>
        <v>24000</v>
      </c>
      <c r="T46" s="16"/>
      <c r="U46" s="16"/>
      <c r="V46" s="16"/>
      <c r="AI46" s="13">
        <v>43</v>
      </c>
      <c r="AJ46" s="13">
        <f t="shared" si="7"/>
        <v>6</v>
      </c>
      <c r="AK46" s="13">
        <f t="shared" si="8"/>
        <v>1502007</v>
      </c>
      <c r="AL46" s="13" t="s">
        <v>1373</v>
      </c>
      <c r="AM46" s="13">
        <f t="shared" si="9"/>
        <v>3</v>
      </c>
      <c r="AN46" s="13" t="str">
        <f t="shared" si="10"/>
        <v>天使缇娜专属武器魂珠-3</v>
      </c>
      <c r="AO46" s="13">
        <f t="shared" si="11"/>
        <v>75</v>
      </c>
      <c r="AP46" s="13">
        <f t="shared" si="12"/>
        <v>3</v>
      </c>
      <c r="AQ46" s="13">
        <f t="shared" si="13"/>
        <v>0</v>
      </c>
      <c r="AT46" s="13">
        <v>43</v>
      </c>
      <c r="AU46" s="13">
        <f t="shared" si="14"/>
        <v>1</v>
      </c>
      <c r="AV46" s="13">
        <f t="shared" si="15"/>
        <v>1502001</v>
      </c>
      <c r="AW46" s="13" t="s">
        <v>1373</v>
      </c>
      <c r="AX46" s="13">
        <f t="shared" si="16"/>
        <v>5</v>
      </c>
      <c r="AY46" s="13" t="s">
        <v>1394</v>
      </c>
      <c r="AZ46" s="13">
        <f t="shared" si="17"/>
        <v>7</v>
      </c>
      <c r="BA46" s="13" t="str">
        <f t="shared" si="18"/>
        <v>关羽魂珠-5 等级-7</v>
      </c>
      <c r="BB46" s="25" t="s">
        <v>1402</v>
      </c>
      <c r="BC46" s="14">
        <f t="shared" si="19"/>
        <v>1800</v>
      </c>
      <c r="BD46" s="14">
        <f>SUMIFS(BC$4:BC46,AU$4:AU46,"="&amp;AU46,AX$4:AX46,"="&amp;AX46)</f>
        <v>6435</v>
      </c>
      <c r="BE46" s="25" t="s">
        <v>1403</v>
      </c>
      <c r="BF46" s="14">
        <f t="shared" si="20"/>
        <v>720</v>
      </c>
      <c r="BG46" s="14">
        <f>SUMIFS(BF$4:BF46,AU$4:AU46,"="&amp;AU46,AX$4:AX46,"="&amp;AX46)</f>
        <v>2574</v>
      </c>
      <c r="BH46" s="25" t="s">
        <v>1404</v>
      </c>
      <c r="BI46" s="14">
        <f t="shared" si="21"/>
        <v>28800</v>
      </c>
      <c r="BJ46" s="14">
        <f>SUMIFS(BI$4:BI46,$AU$4:$AU46,"="&amp;$AU46,$AX$4:$AX46,"="&amp;$AX46)</f>
        <v>102960</v>
      </c>
    </row>
    <row r="47" spans="1:62" ht="16.5" x14ac:dyDescent="0.2">
      <c r="A47" s="13">
        <v>3</v>
      </c>
      <c r="B47" s="13">
        <v>2</v>
      </c>
      <c r="C47" s="26">
        <f t="shared" si="53"/>
        <v>5.3333333333333337E-2</v>
      </c>
      <c r="D47" s="14">
        <f t="shared" si="54"/>
        <v>213</v>
      </c>
      <c r="E47" s="14">
        <f t="shared" si="55"/>
        <v>107</v>
      </c>
      <c r="F47" s="14">
        <f t="shared" si="56"/>
        <v>4267</v>
      </c>
      <c r="G47" s="13">
        <v>210</v>
      </c>
      <c r="H47" s="13">
        <v>105</v>
      </c>
      <c r="I47" s="13">
        <v>4200</v>
      </c>
      <c r="J47" s="13" t="s">
        <v>1382</v>
      </c>
      <c r="K47" s="16"/>
      <c r="L47" s="16"/>
      <c r="M47" s="16"/>
      <c r="N47" s="13">
        <v>44</v>
      </c>
      <c r="O47" s="13">
        <f t="shared" si="50"/>
        <v>5</v>
      </c>
      <c r="P47" s="13">
        <f t="shared" si="51"/>
        <v>8</v>
      </c>
      <c r="Q47" s="13">
        <f t="shared" si="47"/>
        <v>1300</v>
      </c>
      <c r="R47" s="13">
        <f t="shared" si="48"/>
        <v>650</v>
      </c>
      <c r="S47" s="13">
        <f t="shared" si="49"/>
        <v>26000</v>
      </c>
      <c r="T47" s="16"/>
      <c r="U47" s="16"/>
      <c r="V47" s="16"/>
      <c r="AI47" s="13">
        <v>44</v>
      </c>
      <c r="AJ47" s="13">
        <f t="shared" si="7"/>
        <v>6</v>
      </c>
      <c r="AK47" s="13">
        <f t="shared" si="8"/>
        <v>1502007</v>
      </c>
      <c r="AL47" s="13" t="s">
        <v>1373</v>
      </c>
      <c r="AM47" s="13">
        <f t="shared" si="9"/>
        <v>4</v>
      </c>
      <c r="AN47" s="13" t="str">
        <f t="shared" si="10"/>
        <v>天使缇娜专属武器魂珠-4</v>
      </c>
      <c r="AO47" s="13">
        <f t="shared" si="11"/>
        <v>85</v>
      </c>
      <c r="AP47" s="13">
        <f t="shared" si="12"/>
        <v>3</v>
      </c>
      <c r="AQ47" s="13">
        <f t="shared" si="13"/>
        <v>1</v>
      </c>
      <c r="AT47" s="13">
        <v>44</v>
      </c>
      <c r="AU47" s="13">
        <f t="shared" si="14"/>
        <v>1</v>
      </c>
      <c r="AV47" s="13">
        <f t="shared" si="15"/>
        <v>1502001</v>
      </c>
      <c r="AW47" s="13" t="s">
        <v>1373</v>
      </c>
      <c r="AX47" s="13">
        <f t="shared" si="16"/>
        <v>5</v>
      </c>
      <c r="AY47" s="13" t="s">
        <v>1394</v>
      </c>
      <c r="AZ47" s="13">
        <f t="shared" si="17"/>
        <v>8</v>
      </c>
      <c r="BA47" s="13" t="str">
        <f t="shared" si="18"/>
        <v>关羽魂珠-5 等级-8</v>
      </c>
      <c r="BB47" s="25" t="s">
        <v>1402</v>
      </c>
      <c r="BC47" s="14">
        <f t="shared" si="19"/>
        <v>1950</v>
      </c>
      <c r="BD47" s="14">
        <f>SUMIFS(BC$4:BC47,AU$4:AU47,"="&amp;AU47,AX$4:AX47,"="&amp;AX47)</f>
        <v>8385</v>
      </c>
      <c r="BE47" s="25" t="s">
        <v>1403</v>
      </c>
      <c r="BF47" s="14">
        <f t="shared" si="20"/>
        <v>780</v>
      </c>
      <c r="BG47" s="14">
        <f>SUMIFS(BF$4:BF47,AU$4:AU47,"="&amp;AU47,AX$4:AX47,"="&amp;AX47)</f>
        <v>3354</v>
      </c>
      <c r="BH47" s="25" t="s">
        <v>1404</v>
      </c>
      <c r="BI47" s="14">
        <f t="shared" si="21"/>
        <v>31200</v>
      </c>
      <c r="BJ47" s="14">
        <f>SUMIFS(BI$4:BI47,$AU$4:$AU47,"="&amp;$AU47,$AX$4:$AX47,"="&amp;$AX47)</f>
        <v>134160</v>
      </c>
    </row>
    <row r="48" spans="1:62" ht="16.5" x14ac:dyDescent="0.2">
      <c r="A48" s="13">
        <v>4</v>
      </c>
      <c r="B48" s="13">
        <v>3</v>
      </c>
      <c r="C48" s="26">
        <f t="shared" si="53"/>
        <v>0.08</v>
      </c>
      <c r="D48" s="14">
        <f t="shared" si="54"/>
        <v>320</v>
      </c>
      <c r="E48" s="14">
        <f t="shared" si="55"/>
        <v>160</v>
      </c>
      <c r="F48" s="14">
        <f t="shared" si="56"/>
        <v>6400</v>
      </c>
      <c r="G48" s="13">
        <v>320</v>
      </c>
      <c r="H48" s="13">
        <v>160</v>
      </c>
      <c r="I48" s="13">
        <v>6400</v>
      </c>
      <c r="J48" s="13" t="s">
        <v>1383</v>
      </c>
      <c r="K48" s="16"/>
      <c r="L48" s="16"/>
      <c r="M48" s="16"/>
      <c r="N48" s="13">
        <v>45</v>
      </c>
      <c r="O48" s="13">
        <f t="shared" si="50"/>
        <v>5</v>
      </c>
      <c r="P48" s="13">
        <f t="shared" si="51"/>
        <v>9</v>
      </c>
      <c r="Q48" s="13">
        <f t="shared" si="47"/>
        <v>1500</v>
      </c>
      <c r="R48" s="13">
        <f t="shared" si="48"/>
        <v>750</v>
      </c>
      <c r="S48" s="13">
        <f t="shared" si="49"/>
        <v>30000</v>
      </c>
      <c r="T48" s="16"/>
      <c r="U48" s="16"/>
      <c r="V48" s="16"/>
      <c r="AI48" s="13">
        <v>45</v>
      </c>
      <c r="AJ48" s="13">
        <f t="shared" si="7"/>
        <v>6</v>
      </c>
      <c r="AK48" s="13">
        <f t="shared" si="8"/>
        <v>1502007</v>
      </c>
      <c r="AL48" s="13" t="s">
        <v>1373</v>
      </c>
      <c r="AM48" s="13">
        <f t="shared" si="9"/>
        <v>5</v>
      </c>
      <c r="AN48" s="13" t="str">
        <f t="shared" si="10"/>
        <v>天使缇娜专属武器魂珠-5</v>
      </c>
      <c r="AO48" s="13">
        <f t="shared" si="11"/>
        <v>110</v>
      </c>
      <c r="AP48" s="13">
        <f t="shared" si="12"/>
        <v>3</v>
      </c>
      <c r="AQ48" s="13">
        <f t="shared" si="13"/>
        <v>2</v>
      </c>
      <c r="AT48" s="13">
        <v>45</v>
      </c>
      <c r="AU48" s="13">
        <f t="shared" si="14"/>
        <v>1</v>
      </c>
      <c r="AV48" s="13">
        <f t="shared" si="15"/>
        <v>1502001</v>
      </c>
      <c r="AW48" s="13" t="s">
        <v>1373</v>
      </c>
      <c r="AX48" s="13">
        <f t="shared" si="16"/>
        <v>5</v>
      </c>
      <c r="AY48" s="13" t="s">
        <v>1394</v>
      </c>
      <c r="AZ48" s="13">
        <f t="shared" si="17"/>
        <v>9</v>
      </c>
      <c r="BA48" s="13" t="str">
        <f t="shared" si="18"/>
        <v>关羽魂珠-5 等级-9</v>
      </c>
      <c r="BB48" s="25" t="s">
        <v>1402</v>
      </c>
      <c r="BC48" s="14">
        <f t="shared" si="19"/>
        <v>2250</v>
      </c>
      <c r="BD48" s="14">
        <f>SUMIFS(BC$4:BC48,AU$4:AU48,"="&amp;AU48,AX$4:AX48,"="&amp;AX48)</f>
        <v>10635</v>
      </c>
      <c r="BE48" s="25" t="s">
        <v>1403</v>
      </c>
      <c r="BF48" s="14">
        <f t="shared" si="20"/>
        <v>900</v>
      </c>
      <c r="BG48" s="14">
        <f>SUMIFS(BF$4:BF48,AU$4:AU48,"="&amp;AU48,AX$4:AX48,"="&amp;AX48)</f>
        <v>4254</v>
      </c>
      <c r="BH48" s="25" t="s">
        <v>1404</v>
      </c>
      <c r="BI48" s="14">
        <f t="shared" si="21"/>
        <v>36000</v>
      </c>
      <c r="BJ48" s="14">
        <f>SUMIFS(BI$4:BI48,$AU$4:$AU48,"="&amp;$AU48,$AX$4:$AX48,"="&amp;$AX48)</f>
        <v>170160</v>
      </c>
    </row>
    <row r="49" spans="1:62" ht="16.5" x14ac:dyDescent="0.2">
      <c r="A49" s="13">
        <v>5</v>
      </c>
      <c r="B49" s="13">
        <v>4</v>
      </c>
      <c r="C49" s="26">
        <f t="shared" si="53"/>
        <v>0.10666666666666667</v>
      </c>
      <c r="D49" s="14">
        <f t="shared" si="54"/>
        <v>427</v>
      </c>
      <c r="E49" s="14">
        <f t="shared" si="55"/>
        <v>213</v>
      </c>
      <c r="F49" s="14">
        <f t="shared" si="56"/>
        <v>8533</v>
      </c>
      <c r="G49" s="13">
        <v>426</v>
      </c>
      <c r="H49" s="13">
        <v>213</v>
      </c>
      <c r="I49" s="13">
        <v>8520</v>
      </c>
      <c r="J49" s="13" t="s">
        <v>1384</v>
      </c>
      <c r="K49" s="16"/>
      <c r="L49" s="16"/>
      <c r="M49" s="16"/>
      <c r="N49" s="13">
        <v>46</v>
      </c>
      <c r="O49" s="13">
        <f t="shared" si="50"/>
        <v>6</v>
      </c>
      <c r="P49" s="13">
        <f t="shared" si="51"/>
        <v>1</v>
      </c>
      <c r="Q49" s="13">
        <f>G87</f>
        <v>250</v>
      </c>
      <c r="R49" s="13">
        <f t="shared" ref="R49:S49" si="57">H87</f>
        <v>125</v>
      </c>
      <c r="S49" s="13">
        <f t="shared" si="57"/>
        <v>5000</v>
      </c>
      <c r="T49" s="16"/>
      <c r="U49" s="16"/>
      <c r="V49" s="16"/>
      <c r="AI49" s="13">
        <v>46</v>
      </c>
      <c r="AJ49" s="13">
        <f t="shared" si="7"/>
        <v>6</v>
      </c>
      <c r="AK49" s="13">
        <f t="shared" si="8"/>
        <v>1502007</v>
      </c>
      <c r="AL49" s="13" t="s">
        <v>1373</v>
      </c>
      <c r="AM49" s="13">
        <f t="shared" si="9"/>
        <v>6</v>
      </c>
      <c r="AN49" s="13" t="str">
        <f t="shared" si="10"/>
        <v>天使缇娜专属武器魂珠-6</v>
      </c>
      <c r="AO49" s="13">
        <f t="shared" si="11"/>
        <v>125</v>
      </c>
      <c r="AP49" s="13">
        <f t="shared" si="12"/>
        <v>3</v>
      </c>
      <c r="AQ49" s="13">
        <f t="shared" si="13"/>
        <v>3</v>
      </c>
      <c r="AT49" s="13">
        <v>46</v>
      </c>
      <c r="AU49" s="13">
        <f t="shared" si="14"/>
        <v>1</v>
      </c>
      <c r="AV49" s="13">
        <f t="shared" si="15"/>
        <v>1502001</v>
      </c>
      <c r="AW49" s="13" t="s">
        <v>1373</v>
      </c>
      <c r="AX49" s="13">
        <f t="shared" si="16"/>
        <v>6</v>
      </c>
      <c r="AY49" s="13" t="s">
        <v>1394</v>
      </c>
      <c r="AZ49" s="13">
        <f t="shared" si="17"/>
        <v>1</v>
      </c>
      <c r="BA49" s="13" t="str">
        <f t="shared" si="18"/>
        <v>关羽魂珠-6 等级-1</v>
      </c>
      <c r="BB49" s="25" t="s">
        <v>1402</v>
      </c>
      <c r="BC49" s="14">
        <f t="shared" si="19"/>
        <v>375</v>
      </c>
      <c r="BD49" s="14">
        <f>SUMIFS(BC$4:BC49,AU$4:AU49,"="&amp;AU49,AX$4:AX49,"="&amp;AX49)</f>
        <v>375</v>
      </c>
      <c r="BE49" s="25" t="s">
        <v>1403</v>
      </c>
      <c r="BF49" s="14">
        <f t="shared" si="20"/>
        <v>150</v>
      </c>
      <c r="BG49" s="14">
        <f>SUMIFS(BF$4:BF49,AU$4:AU49,"="&amp;AU49,AX$4:AX49,"="&amp;AX49)</f>
        <v>150</v>
      </c>
      <c r="BH49" s="25" t="s">
        <v>1404</v>
      </c>
      <c r="BI49" s="14">
        <f t="shared" si="21"/>
        <v>6000</v>
      </c>
      <c r="BJ49" s="14">
        <f>SUMIFS(BI$4:BI49,$AU$4:$AU49,"="&amp;$AU49,$AX$4:$AX49,"="&amp;$AX49)</f>
        <v>6000</v>
      </c>
    </row>
    <row r="50" spans="1:62" ht="16.5" x14ac:dyDescent="0.2">
      <c r="A50" s="13">
        <v>6</v>
      </c>
      <c r="B50" s="13">
        <v>5</v>
      </c>
      <c r="C50" s="26">
        <f t="shared" si="53"/>
        <v>0.13333333333333333</v>
      </c>
      <c r="D50" s="14">
        <f t="shared" si="54"/>
        <v>533</v>
      </c>
      <c r="E50" s="14">
        <f t="shared" si="55"/>
        <v>267</v>
      </c>
      <c r="F50" s="14">
        <f t="shared" si="56"/>
        <v>10667</v>
      </c>
      <c r="G50" s="13">
        <v>540</v>
      </c>
      <c r="H50" s="13">
        <v>270</v>
      </c>
      <c r="I50" s="13">
        <v>10800</v>
      </c>
      <c r="J50" s="13" t="s">
        <v>1385</v>
      </c>
      <c r="K50" s="16"/>
      <c r="L50" s="16"/>
      <c r="M50" s="16"/>
      <c r="N50" s="13">
        <v>47</v>
      </c>
      <c r="O50" s="13">
        <f t="shared" si="50"/>
        <v>6</v>
      </c>
      <c r="P50" s="13">
        <f t="shared" si="51"/>
        <v>2</v>
      </c>
      <c r="Q50" s="13">
        <f t="shared" ref="Q50:Q57" si="58">G88</f>
        <v>400</v>
      </c>
      <c r="R50" s="13">
        <f t="shared" ref="R50:R57" si="59">H88</f>
        <v>200</v>
      </c>
      <c r="S50" s="13">
        <f t="shared" ref="S50:S57" si="60">I88</f>
        <v>8000</v>
      </c>
      <c r="T50" s="16"/>
      <c r="U50" s="16"/>
      <c r="V50" s="16"/>
      <c r="AI50" s="13">
        <v>47</v>
      </c>
      <c r="AJ50" s="13">
        <f t="shared" si="7"/>
        <v>6</v>
      </c>
      <c r="AK50" s="13">
        <f t="shared" si="8"/>
        <v>1502007</v>
      </c>
      <c r="AL50" s="13" t="s">
        <v>1373</v>
      </c>
      <c r="AM50" s="13">
        <f t="shared" si="9"/>
        <v>7</v>
      </c>
      <c r="AN50" s="13" t="str">
        <f t="shared" si="10"/>
        <v>天使缇娜专属武器魂珠-7</v>
      </c>
      <c r="AO50" s="13">
        <f t="shared" si="11"/>
        <v>135</v>
      </c>
      <c r="AP50" s="13">
        <f t="shared" si="12"/>
        <v>3</v>
      </c>
      <c r="AQ50" s="13">
        <f t="shared" si="13"/>
        <v>4</v>
      </c>
      <c r="AT50" s="13">
        <v>47</v>
      </c>
      <c r="AU50" s="13">
        <f t="shared" si="14"/>
        <v>1</v>
      </c>
      <c r="AV50" s="13">
        <f t="shared" si="15"/>
        <v>1502001</v>
      </c>
      <c r="AW50" s="13" t="s">
        <v>1373</v>
      </c>
      <c r="AX50" s="13">
        <f t="shared" si="16"/>
        <v>6</v>
      </c>
      <c r="AY50" s="13" t="s">
        <v>1394</v>
      </c>
      <c r="AZ50" s="13">
        <f t="shared" si="17"/>
        <v>2</v>
      </c>
      <c r="BA50" s="13" t="str">
        <f t="shared" si="18"/>
        <v>关羽魂珠-6 等级-2</v>
      </c>
      <c r="BB50" s="25" t="s">
        <v>1402</v>
      </c>
      <c r="BC50" s="14">
        <f t="shared" si="19"/>
        <v>600</v>
      </c>
      <c r="BD50" s="14">
        <f>SUMIFS(BC$4:BC50,AU$4:AU50,"="&amp;AU50,AX$4:AX50,"="&amp;AX50)</f>
        <v>975</v>
      </c>
      <c r="BE50" s="25" t="s">
        <v>1403</v>
      </c>
      <c r="BF50" s="14">
        <f t="shared" si="20"/>
        <v>240</v>
      </c>
      <c r="BG50" s="14">
        <f>SUMIFS(BF$4:BF50,AU$4:AU50,"="&amp;AU50,AX$4:AX50,"="&amp;AX50)</f>
        <v>390</v>
      </c>
      <c r="BH50" s="25" t="s">
        <v>1404</v>
      </c>
      <c r="BI50" s="14">
        <f t="shared" si="21"/>
        <v>9600</v>
      </c>
      <c r="BJ50" s="14">
        <f>SUMIFS(BI$4:BI50,$AU$4:$AU50,"="&amp;$AU50,$AX$4:$AX50,"="&amp;$AX50)</f>
        <v>15600</v>
      </c>
    </row>
    <row r="51" spans="1:62" ht="16.5" x14ac:dyDescent="0.2">
      <c r="A51" s="13">
        <v>7</v>
      </c>
      <c r="B51" s="13">
        <v>6</v>
      </c>
      <c r="C51" s="26">
        <f t="shared" si="53"/>
        <v>0.16</v>
      </c>
      <c r="D51" s="14">
        <f t="shared" si="54"/>
        <v>640</v>
      </c>
      <c r="E51" s="14">
        <f t="shared" si="55"/>
        <v>320</v>
      </c>
      <c r="F51" s="14">
        <f t="shared" si="56"/>
        <v>12800</v>
      </c>
      <c r="G51" s="13">
        <v>640</v>
      </c>
      <c r="H51" s="13">
        <v>320</v>
      </c>
      <c r="I51" s="13">
        <v>12800</v>
      </c>
      <c r="J51" s="13" t="s">
        <v>1386</v>
      </c>
      <c r="K51" s="16"/>
      <c r="L51" s="16"/>
      <c r="M51" s="16"/>
      <c r="N51" s="13">
        <v>48</v>
      </c>
      <c r="O51" s="13">
        <f t="shared" si="50"/>
        <v>6</v>
      </c>
      <c r="P51" s="13">
        <f t="shared" si="51"/>
        <v>3</v>
      </c>
      <c r="Q51" s="13">
        <f t="shared" si="58"/>
        <v>500</v>
      </c>
      <c r="R51" s="13">
        <f t="shared" si="59"/>
        <v>250</v>
      </c>
      <c r="S51" s="13">
        <f t="shared" si="60"/>
        <v>10000</v>
      </c>
      <c r="T51" s="16"/>
      <c r="U51" s="16"/>
      <c r="V51" s="16"/>
      <c r="AI51" s="13">
        <v>48</v>
      </c>
      <c r="AJ51" s="13">
        <f t="shared" si="7"/>
        <v>6</v>
      </c>
      <c r="AK51" s="13">
        <f t="shared" si="8"/>
        <v>1502007</v>
      </c>
      <c r="AL51" s="13" t="s">
        <v>1373</v>
      </c>
      <c r="AM51" s="13">
        <f t="shared" si="9"/>
        <v>8</v>
      </c>
      <c r="AN51" s="13" t="str">
        <f t="shared" si="10"/>
        <v>天使缇娜专属武器魂珠-8</v>
      </c>
      <c r="AO51" s="13">
        <f t="shared" si="11"/>
        <v>150</v>
      </c>
      <c r="AP51" s="13">
        <f t="shared" si="12"/>
        <v>3</v>
      </c>
      <c r="AQ51" s="13">
        <f t="shared" si="13"/>
        <v>5</v>
      </c>
      <c r="AT51" s="13">
        <v>48</v>
      </c>
      <c r="AU51" s="13">
        <f t="shared" si="14"/>
        <v>1</v>
      </c>
      <c r="AV51" s="13">
        <f t="shared" si="15"/>
        <v>1502001</v>
      </c>
      <c r="AW51" s="13" t="s">
        <v>1373</v>
      </c>
      <c r="AX51" s="13">
        <f t="shared" si="16"/>
        <v>6</v>
      </c>
      <c r="AY51" s="13" t="s">
        <v>1394</v>
      </c>
      <c r="AZ51" s="13">
        <f t="shared" si="17"/>
        <v>3</v>
      </c>
      <c r="BA51" s="13" t="str">
        <f t="shared" si="18"/>
        <v>关羽魂珠-6 等级-3</v>
      </c>
      <c r="BB51" s="25" t="s">
        <v>1402</v>
      </c>
      <c r="BC51" s="14">
        <f t="shared" si="19"/>
        <v>750</v>
      </c>
      <c r="BD51" s="14">
        <f>SUMIFS(BC$4:BC51,AU$4:AU51,"="&amp;AU51,AX$4:AX51,"="&amp;AX51)</f>
        <v>1725</v>
      </c>
      <c r="BE51" s="25" t="s">
        <v>1403</v>
      </c>
      <c r="BF51" s="14">
        <f t="shared" si="20"/>
        <v>300</v>
      </c>
      <c r="BG51" s="14">
        <f>SUMIFS(BF$4:BF51,AU$4:AU51,"="&amp;AU51,AX$4:AX51,"="&amp;AX51)</f>
        <v>690</v>
      </c>
      <c r="BH51" s="25" t="s">
        <v>1404</v>
      </c>
      <c r="BI51" s="14">
        <f t="shared" si="21"/>
        <v>12000</v>
      </c>
      <c r="BJ51" s="14">
        <f>SUMIFS(BI$4:BI51,$AU$4:$AU51,"="&amp;$AU51,$AX$4:$AX51,"="&amp;$AX51)</f>
        <v>27600</v>
      </c>
    </row>
    <row r="52" spans="1:62" ht="16.5" x14ac:dyDescent="0.2">
      <c r="A52" s="13">
        <v>8</v>
      </c>
      <c r="B52" s="13">
        <v>7</v>
      </c>
      <c r="C52" s="26">
        <f t="shared" si="53"/>
        <v>0.18666666666666668</v>
      </c>
      <c r="D52" s="14">
        <f t="shared" si="54"/>
        <v>747</v>
      </c>
      <c r="E52" s="14">
        <f t="shared" si="55"/>
        <v>373</v>
      </c>
      <c r="F52" s="14">
        <f t="shared" si="56"/>
        <v>14933</v>
      </c>
      <c r="G52" s="13">
        <v>750</v>
      </c>
      <c r="H52" s="13">
        <v>370</v>
      </c>
      <c r="I52" s="13">
        <v>15000</v>
      </c>
      <c r="J52" s="13" t="s">
        <v>1388</v>
      </c>
      <c r="K52" s="16"/>
      <c r="L52" s="16"/>
      <c r="M52" s="16"/>
      <c r="N52" s="13">
        <v>49</v>
      </c>
      <c r="O52" s="13">
        <f t="shared" si="50"/>
        <v>6</v>
      </c>
      <c r="P52" s="13">
        <f t="shared" si="51"/>
        <v>4</v>
      </c>
      <c r="Q52" s="13">
        <f t="shared" si="58"/>
        <v>800</v>
      </c>
      <c r="R52" s="13">
        <f t="shared" si="59"/>
        <v>400</v>
      </c>
      <c r="S52" s="13">
        <f t="shared" si="60"/>
        <v>16000</v>
      </c>
      <c r="T52" s="16"/>
      <c r="U52" s="16"/>
      <c r="V52" s="16"/>
      <c r="AI52" s="13">
        <v>49</v>
      </c>
      <c r="AJ52" s="13">
        <f t="shared" si="7"/>
        <v>7</v>
      </c>
      <c r="AK52" s="13">
        <f t="shared" si="8"/>
        <v>1502008</v>
      </c>
      <c r="AL52" s="13" t="s">
        <v>1373</v>
      </c>
      <c r="AM52" s="13">
        <f t="shared" si="9"/>
        <v>1</v>
      </c>
      <c r="AN52" s="13" t="str">
        <f t="shared" si="10"/>
        <v>夏侯渊专属武器魂珠-1</v>
      </c>
      <c r="AO52" s="13">
        <f t="shared" si="11"/>
        <v>40</v>
      </c>
      <c r="AP52" s="13">
        <f t="shared" si="12"/>
        <v>0</v>
      </c>
      <c r="AQ52" s="13">
        <f t="shared" si="13"/>
        <v>0</v>
      </c>
      <c r="AT52" s="13">
        <v>49</v>
      </c>
      <c r="AU52" s="13">
        <f t="shared" si="14"/>
        <v>1</v>
      </c>
      <c r="AV52" s="13">
        <f t="shared" si="15"/>
        <v>1502001</v>
      </c>
      <c r="AW52" s="13" t="s">
        <v>1373</v>
      </c>
      <c r="AX52" s="13">
        <f t="shared" si="16"/>
        <v>6</v>
      </c>
      <c r="AY52" s="13" t="s">
        <v>1394</v>
      </c>
      <c r="AZ52" s="13">
        <f t="shared" si="17"/>
        <v>4</v>
      </c>
      <c r="BA52" s="13" t="str">
        <f t="shared" si="18"/>
        <v>关羽魂珠-6 等级-4</v>
      </c>
      <c r="BB52" s="25" t="s">
        <v>1402</v>
      </c>
      <c r="BC52" s="14">
        <f t="shared" si="19"/>
        <v>1200</v>
      </c>
      <c r="BD52" s="14">
        <f>SUMIFS(BC$4:BC52,AU$4:AU52,"="&amp;AU52,AX$4:AX52,"="&amp;AX52)</f>
        <v>2925</v>
      </c>
      <c r="BE52" s="25" t="s">
        <v>1403</v>
      </c>
      <c r="BF52" s="14">
        <f t="shared" si="20"/>
        <v>480</v>
      </c>
      <c r="BG52" s="14">
        <f>SUMIFS(BF$4:BF52,AU$4:AU52,"="&amp;AU52,AX$4:AX52,"="&amp;AX52)</f>
        <v>1170</v>
      </c>
      <c r="BH52" s="25" t="s">
        <v>1404</v>
      </c>
      <c r="BI52" s="14">
        <f t="shared" si="21"/>
        <v>19200</v>
      </c>
      <c r="BJ52" s="14">
        <f>SUMIFS(BI$4:BI52,$AU$4:$AU52,"="&amp;$AU52,$AX$4:$AX52,"="&amp;$AX52)</f>
        <v>46800</v>
      </c>
    </row>
    <row r="53" spans="1:62" ht="16.5" x14ac:dyDescent="0.2">
      <c r="A53" s="13">
        <v>9</v>
      </c>
      <c r="B53" s="13">
        <v>8</v>
      </c>
      <c r="C53" s="26">
        <f t="shared" si="53"/>
        <v>0.21333333333333335</v>
      </c>
      <c r="D53" s="14">
        <f t="shared" si="54"/>
        <v>853</v>
      </c>
      <c r="E53" s="14">
        <f t="shared" si="55"/>
        <v>427</v>
      </c>
      <c r="F53" s="14">
        <f t="shared" si="56"/>
        <v>17067</v>
      </c>
      <c r="G53" s="13">
        <v>850</v>
      </c>
      <c r="H53" s="13">
        <v>425</v>
      </c>
      <c r="I53" s="13">
        <v>17000</v>
      </c>
      <c r="J53" s="13" t="s">
        <v>1387</v>
      </c>
      <c r="K53" s="16"/>
      <c r="L53" s="16"/>
      <c r="M53" s="16"/>
      <c r="N53" s="13">
        <v>50</v>
      </c>
      <c r="O53" s="13">
        <f t="shared" si="50"/>
        <v>6</v>
      </c>
      <c r="P53" s="13">
        <f t="shared" si="51"/>
        <v>5</v>
      </c>
      <c r="Q53" s="13">
        <f t="shared" si="58"/>
        <v>1100</v>
      </c>
      <c r="R53" s="13">
        <f t="shared" si="59"/>
        <v>550</v>
      </c>
      <c r="S53" s="13">
        <f t="shared" si="60"/>
        <v>22000</v>
      </c>
      <c r="T53" s="16"/>
      <c r="U53" s="16"/>
      <c r="V53" s="16"/>
      <c r="AI53" s="13">
        <v>50</v>
      </c>
      <c r="AJ53" s="13">
        <f t="shared" si="7"/>
        <v>7</v>
      </c>
      <c r="AK53" s="13">
        <f t="shared" si="8"/>
        <v>1502008</v>
      </c>
      <c r="AL53" s="13" t="s">
        <v>1373</v>
      </c>
      <c r="AM53" s="13">
        <f t="shared" si="9"/>
        <v>2</v>
      </c>
      <c r="AN53" s="13" t="str">
        <f t="shared" si="10"/>
        <v>夏侯渊专属武器魂珠-2</v>
      </c>
      <c r="AO53" s="13">
        <f t="shared" si="11"/>
        <v>55</v>
      </c>
      <c r="AP53" s="13">
        <f t="shared" si="12"/>
        <v>3</v>
      </c>
      <c r="AQ53" s="13">
        <f t="shared" si="13"/>
        <v>0</v>
      </c>
      <c r="AT53" s="13">
        <v>50</v>
      </c>
      <c r="AU53" s="13">
        <f t="shared" si="14"/>
        <v>1</v>
      </c>
      <c r="AV53" s="13">
        <f t="shared" si="15"/>
        <v>1502001</v>
      </c>
      <c r="AW53" s="13" t="s">
        <v>1373</v>
      </c>
      <c r="AX53" s="13">
        <f t="shared" si="16"/>
        <v>6</v>
      </c>
      <c r="AY53" s="13" t="s">
        <v>1394</v>
      </c>
      <c r="AZ53" s="13">
        <f t="shared" si="17"/>
        <v>5</v>
      </c>
      <c r="BA53" s="13" t="str">
        <f t="shared" si="18"/>
        <v>关羽魂珠-6 等级-5</v>
      </c>
      <c r="BB53" s="25" t="s">
        <v>1402</v>
      </c>
      <c r="BC53" s="14">
        <f t="shared" si="19"/>
        <v>1650</v>
      </c>
      <c r="BD53" s="14">
        <f>SUMIFS(BC$4:BC53,AU$4:AU53,"="&amp;AU53,AX$4:AX53,"="&amp;AX53)</f>
        <v>4575</v>
      </c>
      <c r="BE53" s="25" t="s">
        <v>1403</v>
      </c>
      <c r="BF53" s="14">
        <f t="shared" si="20"/>
        <v>660</v>
      </c>
      <c r="BG53" s="14">
        <f>SUMIFS(BF$4:BF53,AU$4:AU53,"="&amp;AU53,AX$4:AX53,"="&amp;AX53)</f>
        <v>1830</v>
      </c>
      <c r="BH53" s="25" t="s">
        <v>1404</v>
      </c>
      <c r="BI53" s="14">
        <f t="shared" si="21"/>
        <v>26400</v>
      </c>
      <c r="BJ53" s="14">
        <f>SUMIFS(BI$4:BI53,$AU$4:$AU53,"="&amp;$AU53,$AX$4:$AX53,"="&amp;$AX53)</f>
        <v>73200</v>
      </c>
    </row>
    <row r="54" spans="1:62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0"/>
        <v>6</v>
      </c>
      <c r="P54" s="13">
        <f t="shared" si="51"/>
        <v>6</v>
      </c>
      <c r="Q54" s="13">
        <f t="shared" si="58"/>
        <v>1350</v>
      </c>
      <c r="R54" s="13">
        <f t="shared" si="59"/>
        <v>675</v>
      </c>
      <c r="S54" s="13">
        <f t="shared" si="60"/>
        <v>27000</v>
      </c>
      <c r="T54" s="16"/>
      <c r="U54" s="16"/>
      <c r="V54" s="16"/>
      <c r="AI54" s="13">
        <v>51</v>
      </c>
      <c r="AJ54" s="13">
        <f t="shared" si="7"/>
        <v>7</v>
      </c>
      <c r="AK54" s="13">
        <f t="shared" si="8"/>
        <v>1502008</v>
      </c>
      <c r="AL54" s="13" t="s">
        <v>1373</v>
      </c>
      <c r="AM54" s="13">
        <f t="shared" si="9"/>
        <v>3</v>
      </c>
      <c r="AN54" s="13" t="str">
        <f t="shared" si="10"/>
        <v>夏侯渊专属武器魂珠-3</v>
      </c>
      <c r="AO54" s="13">
        <f t="shared" si="11"/>
        <v>75</v>
      </c>
      <c r="AP54" s="13">
        <f t="shared" si="12"/>
        <v>3</v>
      </c>
      <c r="AQ54" s="13">
        <f t="shared" si="13"/>
        <v>0</v>
      </c>
      <c r="AT54" s="13">
        <v>51</v>
      </c>
      <c r="AU54" s="13">
        <f t="shared" si="14"/>
        <v>1</v>
      </c>
      <c r="AV54" s="13">
        <f t="shared" si="15"/>
        <v>1502001</v>
      </c>
      <c r="AW54" s="13" t="s">
        <v>1373</v>
      </c>
      <c r="AX54" s="13">
        <f t="shared" si="16"/>
        <v>6</v>
      </c>
      <c r="AY54" s="13" t="s">
        <v>1394</v>
      </c>
      <c r="AZ54" s="13">
        <f t="shared" si="17"/>
        <v>6</v>
      </c>
      <c r="BA54" s="13" t="str">
        <f t="shared" si="18"/>
        <v>关羽魂珠-6 等级-6</v>
      </c>
      <c r="BB54" s="25" t="s">
        <v>1402</v>
      </c>
      <c r="BC54" s="14">
        <f t="shared" si="19"/>
        <v>2025</v>
      </c>
      <c r="BD54" s="14">
        <f>SUMIFS(BC$4:BC54,AU$4:AU54,"="&amp;AU54,AX$4:AX54,"="&amp;AX54)</f>
        <v>6600</v>
      </c>
      <c r="BE54" s="25" t="s">
        <v>1403</v>
      </c>
      <c r="BF54" s="14">
        <f t="shared" si="20"/>
        <v>810</v>
      </c>
      <c r="BG54" s="14">
        <f>SUMIFS(BF$4:BF54,AU$4:AU54,"="&amp;AU54,AX$4:AX54,"="&amp;AX54)</f>
        <v>2640</v>
      </c>
      <c r="BH54" s="25" t="s">
        <v>1404</v>
      </c>
      <c r="BI54" s="14">
        <f t="shared" si="21"/>
        <v>32400</v>
      </c>
      <c r="BJ54" s="14">
        <f>SUMIFS(BI$4:BI54,$AU$4:$AU54,"="&amp;$AU54,$AX$4:$AX54,"="&amp;$AX54)</f>
        <v>105600</v>
      </c>
    </row>
    <row r="55" spans="1:62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0"/>
        <v>6</v>
      </c>
      <c r="P55" s="13">
        <f t="shared" si="51"/>
        <v>7</v>
      </c>
      <c r="Q55" s="13">
        <f t="shared" si="58"/>
        <v>1600</v>
      </c>
      <c r="R55" s="13">
        <f t="shared" si="59"/>
        <v>800</v>
      </c>
      <c r="S55" s="13">
        <f t="shared" si="60"/>
        <v>32000</v>
      </c>
      <c r="T55" s="16"/>
      <c r="U55" s="16"/>
      <c r="V55" s="16"/>
      <c r="AI55" s="13">
        <v>52</v>
      </c>
      <c r="AJ55" s="13">
        <f t="shared" si="7"/>
        <v>7</v>
      </c>
      <c r="AK55" s="13">
        <f t="shared" si="8"/>
        <v>1502008</v>
      </c>
      <c r="AL55" s="13" t="s">
        <v>1373</v>
      </c>
      <c r="AM55" s="13">
        <f t="shared" si="9"/>
        <v>4</v>
      </c>
      <c r="AN55" s="13" t="str">
        <f t="shared" si="10"/>
        <v>夏侯渊专属武器魂珠-4</v>
      </c>
      <c r="AO55" s="13">
        <f t="shared" si="11"/>
        <v>85</v>
      </c>
      <c r="AP55" s="13">
        <f t="shared" si="12"/>
        <v>3</v>
      </c>
      <c r="AQ55" s="13">
        <f t="shared" si="13"/>
        <v>1</v>
      </c>
      <c r="AT55" s="13">
        <v>52</v>
      </c>
      <c r="AU55" s="13">
        <f t="shared" si="14"/>
        <v>1</v>
      </c>
      <c r="AV55" s="13">
        <f t="shared" si="15"/>
        <v>1502001</v>
      </c>
      <c r="AW55" s="13" t="s">
        <v>1373</v>
      </c>
      <c r="AX55" s="13">
        <f t="shared" si="16"/>
        <v>6</v>
      </c>
      <c r="AY55" s="13" t="s">
        <v>1394</v>
      </c>
      <c r="AZ55" s="13">
        <f t="shared" si="17"/>
        <v>7</v>
      </c>
      <c r="BA55" s="13" t="str">
        <f t="shared" si="18"/>
        <v>关羽魂珠-6 等级-7</v>
      </c>
      <c r="BB55" s="25" t="s">
        <v>1402</v>
      </c>
      <c r="BC55" s="14">
        <f t="shared" si="19"/>
        <v>2400</v>
      </c>
      <c r="BD55" s="14">
        <f>SUMIFS(BC$4:BC55,AU$4:AU55,"="&amp;AU55,AX$4:AX55,"="&amp;AX55)</f>
        <v>9000</v>
      </c>
      <c r="BE55" s="25" t="s">
        <v>1403</v>
      </c>
      <c r="BF55" s="14">
        <f t="shared" si="20"/>
        <v>960</v>
      </c>
      <c r="BG55" s="14">
        <f>SUMIFS(BF$4:BF55,AU$4:AU55,"="&amp;AU55,AX$4:AX55,"="&amp;AX55)</f>
        <v>3600</v>
      </c>
      <c r="BH55" s="25" t="s">
        <v>1404</v>
      </c>
      <c r="BI55" s="14">
        <f t="shared" si="21"/>
        <v>38400</v>
      </c>
      <c r="BJ55" s="14">
        <f>SUMIFS(BI$4:BI55,$AU$4:$AU55,"="&amp;$AU55,$AX$4:$AX55,"="&amp;$AX55)</f>
        <v>144000</v>
      </c>
    </row>
    <row r="56" spans="1:62" ht="20.25" x14ac:dyDescent="0.2">
      <c r="A56" s="73" t="s">
        <v>1354</v>
      </c>
      <c r="B56" s="73"/>
      <c r="C56" s="73"/>
      <c r="D56" s="73"/>
      <c r="E56" s="73"/>
      <c r="F56" s="73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0"/>
        <v>6</v>
      </c>
      <c r="P56" s="13">
        <f t="shared" si="51"/>
        <v>8</v>
      </c>
      <c r="Q56" s="13">
        <f t="shared" si="58"/>
        <v>1900</v>
      </c>
      <c r="R56" s="13">
        <f t="shared" si="59"/>
        <v>950</v>
      </c>
      <c r="S56" s="13">
        <f t="shared" si="60"/>
        <v>38000</v>
      </c>
      <c r="T56" s="16"/>
      <c r="U56" s="16"/>
      <c r="V56" s="16"/>
      <c r="AI56" s="13">
        <v>53</v>
      </c>
      <c r="AJ56" s="13">
        <f t="shared" si="7"/>
        <v>7</v>
      </c>
      <c r="AK56" s="13">
        <f t="shared" si="8"/>
        <v>1502008</v>
      </c>
      <c r="AL56" s="13" t="s">
        <v>1373</v>
      </c>
      <c r="AM56" s="13">
        <f t="shared" si="9"/>
        <v>5</v>
      </c>
      <c r="AN56" s="13" t="str">
        <f t="shared" si="10"/>
        <v>夏侯渊专属武器魂珠-5</v>
      </c>
      <c r="AO56" s="13">
        <f t="shared" si="11"/>
        <v>110</v>
      </c>
      <c r="AP56" s="13">
        <f t="shared" si="12"/>
        <v>3</v>
      </c>
      <c r="AQ56" s="13">
        <f t="shared" si="13"/>
        <v>2</v>
      </c>
      <c r="AT56" s="13">
        <v>53</v>
      </c>
      <c r="AU56" s="13">
        <f t="shared" si="14"/>
        <v>1</v>
      </c>
      <c r="AV56" s="13">
        <f t="shared" si="15"/>
        <v>1502001</v>
      </c>
      <c r="AW56" s="13" t="s">
        <v>1373</v>
      </c>
      <c r="AX56" s="13">
        <f t="shared" si="16"/>
        <v>6</v>
      </c>
      <c r="AY56" s="13" t="s">
        <v>1394</v>
      </c>
      <c r="AZ56" s="13">
        <f t="shared" si="17"/>
        <v>8</v>
      </c>
      <c r="BA56" s="13" t="str">
        <f t="shared" si="18"/>
        <v>关羽魂珠-6 等级-8</v>
      </c>
      <c r="BB56" s="25" t="s">
        <v>1402</v>
      </c>
      <c r="BC56" s="14">
        <f t="shared" si="19"/>
        <v>2850</v>
      </c>
      <c r="BD56" s="14">
        <f>SUMIFS(BC$4:BC56,AU$4:AU56,"="&amp;AU56,AX$4:AX56,"="&amp;AX56)</f>
        <v>11850</v>
      </c>
      <c r="BE56" s="25" t="s">
        <v>1403</v>
      </c>
      <c r="BF56" s="14">
        <f t="shared" si="20"/>
        <v>1140</v>
      </c>
      <c r="BG56" s="14">
        <f>SUMIFS(BF$4:BF56,AU$4:AU56,"="&amp;AU56,AX$4:AX56,"="&amp;AX56)</f>
        <v>4740</v>
      </c>
      <c r="BH56" s="25" t="s">
        <v>1404</v>
      </c>
      <c r="BI56" s="14">
        <f t="shared" si="21"/>
        <v>45600</v>
      </c>
      <c r="BJ56" s="14">
        <f>SUMIFS(BI$4:BI56,$AU$4:$AU56,"="&amp;$AU56,$AX$4:$AX56,"="&amp;$AX56)</f>
        <v>189600</v>
      </c>
    </row>
    <row r="57" spans="1:62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0"/>
        <v>6</v>
      </c>
      <c r="P57" s="13">
        <f t="shared" si="51"/>
        <v>9</v>
      </c>
      <c r="Q57" s="13">
        <f t="shared" si="58"/>
        <v>2200</v>
      </c>
      <c r="R57" s="13">
        <f t="shared" si="59"/>
        <v>1100</v>
      </c>
      <c r="S57" s="13">
        <f t="shared" si="60"/>
        <v>44000</v>
      </c>
      <c r="T57" s="16"/>
      <c r="U57" s="16"/>
      <c r="V57" s="16"/>
      <c r="AI57" s="13">
        <v>54</v>
      </c>
      <c r="AJ57" s="13">
        <f t="shared" si="7"/>
        <v>7</v>
      </c>
      <c r="AK57" s="13">
        <f t="shared" si="8"/>
        <v>1502008</v>
      </c>
      <c r="AL57" s="13" t="s">
        <v>1373</v>
      </c>
      <c r="AM57" s="13">
        <f t="shared" si="9"/>
        <v>6</v>
      </c>
      <c r="AN57" s="13" t="str">
        <f t="shared" si="10"/>
        <v>夏侯渊专属武器魂珠-6</v>
      </c>
      <c r="AO57" s="13">
        <f t="shared" si="11"/>
        <v>125</v>
      </c>
      <c r="AP57" s="13">
        <f t="shared" si="12"/>
        <v>3</v>
      </c>
      <c r="AQ57" s="13">
        <f t="shared" si="13"/>
        <v>3</v>
      </c>
      <c r="AT57" s="13">
        <v>54</v>
      </c>
      <c r="AU57" s="13">
        <f t="shared" si="14"/>
        <v>1</v>
      </c>
      <c r="AV57" s="13">
        <f t="shared" si="15"/>
        <v>1502001</v>
      </c>
      <c r="AW57" s="13" t="s">
        <v>1373</v>
      </c>
      <c r="AX57" s="13">
        <f t="shared" si="16"/>
        <v>6</v>
      </c>
      <c r="AY57" s="13" t="s">
        <v>1394</v>
      </c>
      <c r="AZ57" s="13">
        <f t="shared" si="17"/>
        <v>9</v>
      </c>
      <c r="BA57" s="13" t="str">
        <f t="shared" si="18"/>
        <v>关羽魂珠-6 等级-9</v>
      </c>
      <c r="BB57" s="25" t="s">
        <v>1402</v>
      </c>
      <c r="BC57" s="14">
        <f t="shared" si="19"/>
        <v>3300</v>
      </c>
      <c r="BD57" s="14">
        <f>SUMIFS(BC$4:BC57,AU$4:AU57,"="&amp;AU57,AX$4:AX57,"="&amp;AX57)</f>
        <v>15150</v>
      </c>
      <c r="BE57" s="25" t="s">
        <v>1403</v>
      </c>
      <c r="BF57" s="14">
        <f t="shared" si="20"/>
        <v>1320</v>
      </c>
      <c r="BG57" s="14">
        <f>SUMIFS(BF$4:BF57,AU$4:AU57,"="&amp;AU57,AX$4:AX57,"="&amp;AX57)</f>
        <v>6060</v>
      </c>
      <c r="BH57" s="25" t="s">
        <v>1404</v>
      </c>
      <c r="BI57" s="14">
        <f t="shared" si="21"/>
        <v>52800</v>
      </c>
      <c r="BJ57" s="14">
        <f>SUMIFS(BI$4:BI57,$AU$4:$AU57,"="&amp;$AU57,$AX$4:$AX57,"="&amp;$AX57)</f>
        <v>242400</v>
      </c>
    </row>
    <row r="58" spans="1:62" ht="17.25" x14ac:dyDescent="0.2">
      <c r="A58" s="12" t="s">
        <v>1346</v>
      </c>
      <c r="B58" s="12" t="s">
        <v>1348</v>
      </c>
      <c r="C58" s="12" t="s">
        <v>1347</v>
      </c>
      <c r="D58" s="12" t="s">
        <v>1349</v>
      </c>
      <c r="E58" s="12" t="s">
        <v>1350</v>
      </c>
      <c r="F58" s="12" t="s">
        <v>1351</v>
      </c>
      <c r="G58" s="12" t="s">
        <v>1359</v>
      </c>
      <c r="H58" s="12" t="s">
        <v>1360</v>
      </c>
      <c r="I58" s="12" t="s">
        <v>1363</v>
      </c>
      <c r="J58" s="12" t="s">
        <v>1379</v>
      </c>
      <c r="K58" s="16"/>
      <c r="L58" s="16"/>
      <c r="M58" s="16"/>
      <c r="N58" s="13">
        <v>55</v>
      </c>
      <c r="O58" s="13">
        <f t="shared" si="50"/>
        <v>7</v>
      </c>
      <c r="P58" s="13">
        <f t="shared" si="51"/>
        <v>1</v>
      </c>
      <c r="Q58" s="13">
        <f>G101</f>
        <v>320</v>
      </c>
      <c r="R58" s="13">
        <f t="shared" ref="R58:S58" si="61">H101</f>
        <v>160</v>
      </c>
      <c r="S58" s="13">
        <f t="shared" si="61"/>
        <v>6400</v>
      </c>
      <c r="T58" s="16"/>
      <c r="U58" s="16"/>
      <c r="V58" s="16"/>
      <c r="AI58" s="13">
        <v>55</v>
      </c>
      <c r="AJ58" s="13">
        <f t="shared" si="7"/>
        <v>7</v>
      </c>
      <c r="AK58" s="13">
        <f t="shared" si="8"/>
        <v>1502008</v>
      </c>
      <c r="AL58" s="13" t="s">
        <v>1373</v>
      </c>
      <c r="AM58" s="13">
        <f t="shared" si="9"/>
        <v>7</v>
      </c>
      <c r="AN58" s="13" t="str">
        <f t="shared" si="10"/>
        <v>夏侯渊专属武器魂珠-7</v>
      </c>
      <c r="AO58" s="13">
        <f t="shared" si="11"/>
        <v>135</v>
      </c>
      <c r="AP58" s="13">
        <f t="shared" si="12"/>
        <v>3</v>
      </c>
      <c r="AQ58" s="13">
        <f t="shared" si="13"/>
        <v>4</v>
      </c>
      <c r="AT58" s="13">
        <v>55</v>
      </c>
      <c r="AU58" s="13">
        <f t="shared" si="14"/>
        <v>1</v>
      </c>
      <c r="AV58" s="13">
        <f t="shared" si="15"/>
        <v>1502001</v>
      </c>
      <c r="AW58" s="13" t="s">
        <v>1373</v>
      </c>
      <c r="AX58" s="13">
        <f t="shared" si="16"/>
        <v>7</v>
      </c>
      <c r="AY58" s="13" t="s">
        <v>1394</v>
      </c>
      <c r="AZ58" s="13">
        <f t="shared" si="17"/>
        <v>1</v>
      </c>
      <c r="BA58" s="13" t="str">
        <f t="shared" si="18"/>
        <v>关羽魂珠-7 等级-1</v>
      </c>
      <c r="BB58" s="25" t="s">
        <v>1402</v>
      </c>
      <c r="BC58" s="14">
        <f t="shared" si="19"/>
        <v>480</v>
      </c>
      <c r="BD58" s="14">
        <f>SUMIFS(BC$4:BC58,AU$4:AU58,"="&amp;AU58,AX$4:AX58,"="&amp;AX58)</f>
        <v>480</v>
      </c>
      <c r="BE58" s="25" t="s">
        <v>1403</v>
      </c>
      <c r="BF58" s="14">
        <f t="shared" si="20"/>
        <v>192</v>
      </c>
      <c r="BG58" s="14">
        <f>SUMIFS(BF$4:BF58,AU$4:AU58,"="&amp;AU58,AX$4:AX58,"="&amp;AX58)</f>
        <v>192</v>
      </c>
      <c r="BH58" s="25" t="s">
        <v>1404</v>
      </c>
      <c r="BI58" s="14">
        <f t="shared" si="21"/>
        <v>7680</v>
      </c>
      <c r="BJ58" s="14">
        <f>SUMIFS(BI$4:BI58,$AU$4:$AU58,"="&amp;$AU58,$AX$4:$AX58,"="&amp;$AX58)</f>
        <v>7680</v>
      </c>
    </row>
    <row r="59" spans="1:62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62">ROUND(H$7*$C59,0)</f>
        <v>67</v>
      </c>
      <c r="F59" s="14">
        <f t="shared" si="62"/>
        <v>2667</v>
      </c>
      <c r="G59" s="13">
        <v>130</v>
      </c>
      <c r="H59" s="13">
        <v>65</v>
      </c>
      <c r="I59" s="13">
        <v>2600</v>
      </c>
      <c r="J59" s="13" t="s">
        <v>1380</v>
      </c>
      <c r="K59" s="16"/>
      <c r="L59" s="16"/>
      <c r="M59" s="16"/>
      <c r="N59" s="13">
        <v>56</v>
      </c>
      <c r="O59" s="13">
        <f t="shared" si="50"/>
        <v>7</v>
      </c>
      <c r="P59" s="13">
        <f t="shared" si="51"/>
        <v>2</v>
      </c>
      <c r="Q59" s="13">
        <f t="shared" ref="Q59:Q66" si="63">G102</f>
        <v>480</v>
      </c>
      <c r="R59" s="13">
        <f t="shared" ref="R59:R66" si="64">H102</f>
        <v>240</v>
      </c>
      <c r="S59" s="13">
        <f t="shared" ref="S59:S66" si="65">I102</f>
        <v>9600</v>
      </c>
      <c r="T59" s="16"/>
      <c r="U59" s="16"/>
      <c r="V59" s="16"/>
      <c r="AI59" s="13">
        <v>56</v>
      </c>
      <c r="AJ59" s="13">
        <f t="shared" si="7"/>
        <v>7</v>
      </c>
      <c r="AK59" s="13">
        <f t="shared" si="8"/>
        <v>1502008</v>
      </c>
      <c r="AL59" s="13" t="s">
        <v>1373</v>
      </c>
      <c r="AM59" s="13">
        <f t="shared" si="9"/>
        <v>8</v>
      </c>
      <c r="AN59" s="13" t="str">
        <f t="shared" si="10"/>
        <v>夏侯渊专属武器魂珠-8</v>
      </c>
      <c r="AO59" s="13">
        <f t="shared" si="11"/>
        <v>150</v>
      </c>
      <c r="AP59" s="13">
        <f t="shared" si="12"/>
        <v>3</v>
      </c>
      <c r="AQ59" s="13">
        <f t="shared" si="13"/>
        <v>5</v>
      </c>
      <c r="AT59" s="13">
        <v>56</v>
      </c>
      <c r="AU59" s="13">
        <f t="shared" si="14"/>
        <v>1</v>
      </c>
      <c r="AV59" s="13">
        <f t="shared" si="15"/>
        <v>1502001</v>
      </c>
      <c r="AW59" s="13" t="s">
        <v>1373</v>
      </c>
      <c r="AX59" s="13">
        <f t="shared" si="16"/>
        <v>7</v>
      </c>
      <c r="AY59" s="13" t="s">
        <v>1394</v>
      </c>
      <c r="AZ59" s="13">
        <f t="shared" si="17"/>
        <v>2</v>
      </c>
      <c r="BA59" s="13" t="str">
        <f t="shared" si="18"/>
        <v>关羽魂珠-7 等级-2</v>
      </c>
      <c r="BB59" s="25" t="s">
        <v>1402</v>
      </c>
      <c r="BC59" s="14">
        <f t="shared" si="19"/>
        <v>720</v>
      </c>
      <c r="BD59" s="14">
        <f>SUMIFS(BC$4:BC59,AU$4:AU59,"="&amp;AU59,AX$4:AX59,"="&amp;AX59)</f>
        <v>1200</v>
      </c>
      <c r="BE59" s="25" t="s">
        <v>1403</v>
      </c>
      <c r="BF59" s="14">
        <f t="shared" si="20"/>
        <v>288</v>
      </c>
      <c r="BG59" s="14">
        <f>SUMIFS(BF$4:BF59,AU$4:AU59,"="&amp;AU59,AX$4:AX59,"="&amp;AX59)</f>
        <v>480</v>
      </c>
      <c r="BH59" s="25" t="s">
        <v>1404</v>
      </c>
      <c r="BI59" s="14">
        <f t="shared" si="21"/>
        <v>11520</v>
      </c>
      <c r="BJ59" s="14">
        <f>SUMIFS(BI$4:BI59,$AU$4:$AU59,"="&amp;$AU59,$AX$4:$AX59,"="&amp;$AX59)</f>
        <v>19200</v>
      </c>
    </row>
    <row r="60" spans="1:62" ht="16.5" x14ac:dyDescent="0.2">
      <c r="A60" s="13">
        <v>2</v>
      </c>
      <c r="B60" s="13">
        <v>1.5</v>
      </c>
      <c r="C60" s="26">
        <f t="shared" ref="C60:C67" si="66">B60/$B$15</f>
        <v>0.04</v>
      </c>
      <c r="D60" s="14">
        <f t="shared" ref="D60:D67" si="67">ROUND(G$7*$C60,0)</f>
        <v>200</v>
      </c>
      <c r="E60" s="14">
        <f t="shared" ref="E60:E67" si="68">ROUND(H$7*$C60,0)</f>
        <v>100</v>
      </c>
      <c r="F60" s="14">
        <f t="shared" ref="F60:F67" si="69">ROUND(I$7*$C60,0)</f>
        <v>4000</v>
      </c>
      <c r="G60" s="13">
        <v>200</v>
      </c>
      <c r="H60" s="13">
        <v>100</v>
      </c>
      <c r="I60" s="13">
        <v>4000</v>
      </c>
      <c r="J60" s="13" t="s">
        <v>1381</v>
      </c>
      <c r="K60" s="16"/>
      <c r="L60" s="16"/>
      <c r="M60" s="16"/>
      <c r="N60" s="13">
        <v>57</v>
      </c>
      <c r="O60" s="13">
        <f t="shared" si="50"/>
        <v>7</v>
      </c>
      <c r="P60" s="13">
        <f t="shared" si="51"/>
        <v>3</v>
      </c>
      <c r="Q60" s="13">
        <f t="shared" si="63"/>
        <v>640</v>
      </c>
      <c r="R60" s="13">
        <f t="shared" si="64"/>
        <v>320</v>
      </c>
      <c r="S60" s="13">
        <f t="shared" si="65"/>
        <v>12800</v>
      </c>
      <c r="T60" s="16"/>
      <c r="U60" s="16"/>
      <c r="V60" s="16"/>
      <c r="AI60" s="13">
        <v>57</v>
      </c>
      <c r="AJ60" s="13">
        <f t="shared" si="7"/>
        <v>8</v>
      </c>
      <c r="AK60" s="13">
        <f t="shared" si="8"/>
        <v>1502009</v>
      </c>
      <c r="AL60" s="13" t="s">
        <v>1373</v>
      </c>
      <c r="AM60" s="13">
        <f t="shared" si="9"/>
        <v>1</v>
      </c>
      <c r="AN60" s="13" t="str">
        <f t="shared" si="10"/>
        <v>徐晃专属武器魂珠-1</v>
      </c>
      <c r="AO60" s="13">
        <f t="shared" si="11"/>
        <v>40</v>
      </c>
      <c r="AP60" s="13">
        <f t="shared" si="12"/>
        <v>0</v>
      </c>
      <c r="AQ60" s="13">
        <f t="shared" si="13"/>
        <v>0</v>
      </c>
      <c r="AT60" s="13">
        <v>57</v>
      </c>
      <c r="AU60" s="13">
        <f t="shared" si="14"/>
        <v>1</v>
      </c>
      <c r="AV60" s="13">
        <f t="shared" si="15"/>
        <v>1502001</v>
      </c>
      <c r="AW60" s="13" t="s">
        <v>1373</v>
      </c>
      <c r="AX60" s="13">
        <f t="shared" si="16"/>
        <v>7</v>
      </c>
      <c r="AY60" s="13" t="s">
        <v>1394</v>
      </c>
      <c r="AZ60" s="13">
        <f t="shared" si="17"/>
        <v>3</v>
      </c>
      <c r="BA60" s="13" t="str">
        <f t="shared" si="18"/>
        <v>关羽魂珠-7 等级-3</v>
      </c>
      <c r="BB60" s="25" t="s">
        <v>1402</v>
      </c>
      <c r="BC60" s="14">
        <f t="shared" si="19"/>
        <v>960</v>
      </c>
      <c r="BD60" s="14">
        <f>SUMIFS(BC$4:BC60,AU$4:AU60,"="&amp;AU60,AX$4:AX60,"="&amp;AX60)</f>
        <v>2160</v>
      </c>
      <c r="BE60" s="25" t="s">
        <v>1403</v>
      </c>
      <c r="BF60" s="14">
        <f t="shared" si="20"/>
        <v>384</v>
      </c>
      <c r="BG60" s="14">
        <f>SUMIFS(BF$4:BF60,AU$4:AU60,"="&amp;AU60,AX$4:AX60,"="&amp;AX60)</f>
        <v>864</v>
      </c>
      <c r="BH60" s="25" t="s">
        <v>1404</v>
      </c>
      <c r="BI60" s="14">
        <f t="shared" si="21"/>
        <v>15360</v>
      </c>
      <c r="BJ60" s="14">
        <f>SUMIFS(BI$4:BI60,$AU$4:$AU60,"="&amp;$AU60,$AX$4:$AX60,"="&amp;$AX60)</f>
        <v>34560</v>
      </c>
    </row>
    <row r="61" spans="1:62" ht="16.5" x14ac:dyDescent="0.2">
      <c r="A61" s="13">
        <v>3</v>
      </c>
      <c r="B61" s="13">
        <v>2</v>
      </c>
      <c r="C61" s="26">
        <f t="shared" si="66"/>
        <v>5.3333333333333337E-2</v>
      </c>
      <c r="D61" s="14">
        <f t="shared" si="67"/>
        <v>267</v>
      </c>
      <c r="E61" s="14">
        <f t="shared" si="68"/>
        <v>133</v>
      </c>
      <c r="F61" s="14">
        <f t="shared" si="69"/>
        <v>5333</v>
      </c>
      <c r="G61" s="13">
        <v>260</v>
      </c>
      <c r="H61" s="13">
        <v>130</v>
      </c>
      <c r="I61" s="13">
        <v>5200</v>
      </c>
      <c r="J61" s="13" t="s">
        <v>1382</v>
      </c>
      <c r="K61" s="16"/>
      <c r="L61" s="16"/>
      <c r="M61" s="16"/>
      <c r="N61" s="13">
        <v>58</v>
      </c>
      <c r="O61" s="13">
        <f t="shared" si="50"/>
        <v>7</v>
      </c>
      <c r="P61" s="13">
        <f t="shared" si="51"/>
        <v>4</v>
      </c>
      <c r="Q61" s="13">
        <f t="shared" si="63"/>
        <v>960</v>
      </c>
      <c r="R61" s="13">
        <f t="shared" si="64"/>
        <v>480</v>
      </c>
      <c r="S61" s="13">
        <f t="shared" si="65"/>
        <v>19200</v>
      </c>
      <c r="T61" s="16"/>
      <c r="U61" s="16"/>
      <c r="V61" s="16"/>
      <c r="AI61" s="13">
        <v>58</v>
      </c>
      <c r="AJ61" s="13">
        <f t="shared" si="7"/>
        <v>8</v>
      </c>
      <c r="AK61" s="13">
        <f t="shared" si="8"/>
        <v>1502009</v>
      </c>
      <c r="AL61" s="13" t="s">
        <v>1373</v>
      </c>
      <c r="AM61" s="13">
        <f t="shared" si="9"/>
        <v>2</v>
      </c>
      <c r="AN61" s="13" t="str">
        <f t="shared" si="10"/>
        <v>徐晃专属武器魂珠-2</v>
      </c>
      <c r="AO61" s="13">
        <f t="shared" si="11"/>
        <v>55</v>
      </c>
      <c r="AP61" s="13">
        <f t="shared" si="12"/>
        <v>3</v>
      </c>
      <c r="AQ61" s="13">
        <f t="shared" si="13"/>
        <v>0</v>
      </c>
      <c r="AT61" s="13">
        <v>58</v>
      </c>
      <c r="AU61" s="13">
        <f t="shared" si="14"/>
        <v>1</v>
      </c>
      <c r="AV61" s="13">
        <f t="shared" si="15"/>
        <v>1502001</v>
      </c>
      <c r="AW61" s="13" t="s">
        <v>1373</v>
      </c>
      <c r="AX61" s="13">
        <f t="shared" si="16"/>
        <v>7</v>
      </c>
      <c r="AY61" s="13" t="s">
        <v>1394</v>
      </c>
      <c r="AZ61" s="13">
        <f t="shared" si="17"/>
        <v>4</v>
      </c>
      <c r="BA61" s="13" t="str">
        <f t="shared" si="18"/>
        <v>关羽魂珠-7 等级-4</v>
      </c>
      <c r="BB61" s="25" t="s">
        <v>1402</v>
      </c>
      <c r="BC61" s="14">
        <f t="shared" si="19"/>
        <v>1440</v>
      </c>
      <c r="BD61" s="14">
        <f>SUMIFS(BC$4:BC61,AU$4:AU61,"="&amp;AU61,AX$4:AX61,"="&amp;AX61)</f>
        <v>3600</v>
      </c>
      <c r="BE61" s="25" t="s">
        <v>1403</v>
      </c>
      <c r="BF61" s="14">
        <f t="shared" si="20"/>
        <v>576</v>
      </c>
      <c r="BG61" s="14">
        <f>SUMIFS(BF$4:BF61,AU$4:AU61,"="&amp;AU61,AX$4:AX61,"="&amp;AX61)</f>
        <v>1440</v>
      </c>
      <c r="BH61" s="25" t="s">
        <v>1404</v>
      </c>
      <c r="BI61" s="14">
        <f t="shared" si="21"/>
        <v>23040</v>
      </c>
      <c r="BJ61" s="14">
        <f>SUMIFS(BI$4:BI61,$AU$4:$AU61,"="&amp;$AU61,$AX$4:$AX61,"="&amp;$AX61)</f>
        <v>57600</v>
      </c>
    </row>
    <row r="62" spans="1:62" ht="16.5" x14ac:dyDescent="0.2">
      <c r="A62" s="13">
        <v>4</v>
      </c>
      <c r="B62" s="13">
        <v>3</v>
      </c>
      <c r="C62" s="26">
        <f t="shared" si="66"/>
        <v>0.08</v>
      </c>
      <c r="D62" s="14">
        <f t="shared" si="67"/>
        <v>400</v>
      </c>
      <c r="E62" s="14">
        <f t="shared" si="68"/>
        <v>200</v>
      </c>
      <c r="F62" s="14">
        <f t="shared" si="69"/>
        <v>8000</v>
      </c>
      <c r="G62" s="13">
        <v>400</v>
      </c>
      <c r="H62" s="13">
        <v>200</v>
      </c>
      <c r="I62" s="13">
        <v>8000</v>
      </c>
      <c r="J62" s="13" t="s">
        <v>1383</v>
      </c>
      <c r="K62" s="16"/>
      <c r="L62" s="16"/>
      <c r="M62" s="16"/>
      <c r="N62" s="13">
        <v>59</v>
      </c>
      <c r="O62" s="13">
        <f t="shared" si="50"/>
        <v>7</v>
      </c>
      <c r="P62" s="13">
        <f t="shared" si="51"/>
        <v>5</v>
      </c>
      <c r="Q62" s="13">
        <f t="shared" si="63"/>
        <v>1280</v>
      </c>
      <c r="R62" s="13">
        <f t="shared" si="64"/>
        <v>640</v>
      </c>
      <c r="S62" s="13">
        <f t="shared" si="65"/>
        <v>25600</v>
      </c>
      <c r="T62" s="16"/>
      <c r="U62" s="16"/>
      <c r="V62" s="16"/>
      <c r="AI62" s="13">
        <v>59</v>
      </c>
      <c r="AJ62" s="13">
        <f t="shared" si="7"/>
        <v>8</v>
      </c>
      <c r="AK62" s="13">
        <f t="shared" si="8"/>
        <v>1502009</v>
      </c>
      <c r="AL62" s="13" t="s">
        <v>1373</v>
      </c>
      <c r="AM62" s="13">
        <f t="shared" si="9"/>
        <v>3</v>
      </c>
      <c r="AN62" s="13" t="str">
        <f t="shared" si="10"/>
        <v>徐晃专属武器魂珠-3</v>
      </c>
      <c r="AO62" s="13">
        <f t="shared" si="11"/>
        <v>75</v>
      </c>
      <c r="AP62" s="13">
        <f t="shared" si="12"/>
        <v>3</v>
      </c>
      <c r="AQ62" s="13">
        <f t="shared" si="13"/>
        <v>0</v>
      </c>
      <c r="AT62" s="13">
        <v>59</v>
      </c>
      <c r="AU62" s="13">
        <f t="shared" si="14"/>
        <v>1</v>
      </c>
      <c r="AV62" s="13">
        <f t="shared" si="15"/>
        <v>1502001</v>
      </c>
      <c r="AW62" s="13" t="s">
        <v>1373</v>
      </c>
      <c r="AX62" s="13">
        <f t="shared" si="16"/>
        <v>7</v>
      </c>
      <c r="AY62" s="13" t="s">
        <v>1394</v>
      </c>
      <c r="AZ62" s="13">
        <f t="shared" si="17"/>
        <v>5</v>
      </c>
      <c r="BA62" s="13" t="str">
        <f t="shared" si="18"/>
        <v>关羽魂珠-7 等级-5</v>
      </c>
      <c r="BB62" s="25" t="s">
        <v>1402</v>
      </c>
      <c r="BC62" s="14">
        <f t="shared" si="19"/>
        <v>1920</v>
      </c>
      <c r="BD62" s="14">
        <f>SUMIFS(BC$4:BC62,AU$4:AU62,"="&amp;AU62,AX$4:AX62,"="&amp;AX62)</f>
        <v>5520</v>
      </c>
      <c r="BE62" s="25" t="s">
        <v>1403</v>
      </c>
      <c r="BF62" s="14">
        <f t="shared" si="20"/>
        <v>768</v>
      </c>
      <c r="BG62" s="14">
        <f>SUMIFS(BF$4:BF62,AU$4:AU62,"="&amp;AU62,AX$4:AX62,"="&amp;AX62)</f>
        <v>2208</v>
      </c>
      <c r="BH62" s="25" t="s">
        <v>1404</v>
      </c>
      <c r="BI62" s="14">
        <f t="shared" si="21"/>
        <v>30720</v>
      </c>
      <c r="BJ62" s="14">
        <f>SUMIFS(BI$4:BI62,$AU$4:$AU62,"="&amp;$AU62,$AX$4:$AX62,"="&amp;$AX62)</f>
        <v>88320</v>
      </c>
    </row>
    <row r="63" spans="1:62" ht="16.5" x14ac:dyDescent="0.2">
      <c r="A63" s="13">
        <v>5</v>
      </c>
      <c r="B63" s="13">
        <v>4</v>
      </c>
      <c r="C63" s="26">
        <f t="shared" si="66"/>
        <v>0.10666666666666667</v>
      </c>
      <c r="D63" s="14">
        <f t="shared" si="67"/>
        <v>533</v>
      </c>
      <c r="E63" s="14">
        <f t="shared" si="68"/>
        <v>267</v>
      </c>
      <c r="F63" s="14">
        <f t="shared" si="69"/>
        <v>10667</v>
      </c>
      <c r="G63" s="13">
        <v>540</v>
      </c>
      <c r="H63" s="13">
        <v>270</v>
      </c>
      <c r="I63" s="13">
        <v>10800</v>
      </c>
      <c r="J63" s="13" t="s">
        <v>1384</v>
      </c>
      <c r="K63" s="16"/>
      <c r="L63" s="16"/>
      <c r="M63" s="16"/>
      <c r="N63" s="13">
        <v>60</v>
      </c>
      <c r="O63" s="13">
        <f t="shared" si="50"/>
        <v>7</v>
      </c>
      <c r="P63" s="13">
        <f t="shared" si="51"/>
        <v>6</v>
      </c>
      <c r="Q63" s="13">
        <f t="shared" si="63"/>
        <v>1600</v>
      </c>
      <c r="R63" s="13">
        <f t="shared" si="64"/>
        <v>800</v>
      </c>
      <c r="S63" s="13">
        <f t="shared" si="65"/>
        <v>32000</v>
      </c>
      <c r="T63" s="16"/>
      <c r="U63" s="16"/>
      <c r="V63" s="16"/>
      <c r="AI63" s="13">
        <v>60</v>
      </c>
      <c r="AJ63" s="13">
        <f t="shared" si="7"/>
        <v>8</v>
      </c>
      <c r="AK63" s="13">
        <f t="shared" si="8"/>
        <v>1502009</v>
      </c>
      <c r="AL63" s="13" t="s">
        <v>1373</v>
      </c>
      <c r="AM63" s="13">
        <f t="shared" si="9"/>
        <v>4</v>
      </c>
      <c r="AN63" s="13" t="str">
        <f t="shared" si="10"/>
        <v>徐晃专属武器魂珠-4</v>
      </c>
      <c r="AO63" s="13">
        <f t="shared" si="11"/>
        <v>85</v>
      </c>
      <c r="AP63" s="13">
        <f t="shared" si="12"/>
        <v>3</v>
      </c>
      <c r="AQ63" s="13">
        <f t="shared" si="13"/>
        <v>1</v>
      </c>
      <c r="AT63" s="13">
        <v>60</v>
      </c>
      <c r="AU63" s="13">
        <f t="shared" si="14"/>
        <v>1</v>
      </c>
      <c r="AV63" s="13">
        <f t="shared" si="15"/>
        <v>1502001</v>
      </c>
      <c r="AW63" s="13" t="s">
        <v>1373</v>
      </c>
      <c r="AX63" s="13">
        <f t="shared" si="16"/>
        <v>7</v>
      </c>
      <c r="AY63" s="13" t="s">
        <v>1394</v>
      </c>
      <c r="AZ63" s="13">
        <f t="shared" si="17"/>
        <v>6</v>
      </c>
      <c r="BA63" s="13" t="str">
        <f t="shared" si="18"/>
        <v>关羽魂珠-7 等级-6</v>
      </c>
      <c r="BB63" s="25" t="s">
        <v>1402</v>
      </c>
      <c r="BC63" s="14">
        <f t="shared" si="19"/>
        <v>2400</v>
      </c>
      <c r="BD63" s="14">
        <f>SUMIFS(BC$4:BC63,AU$4:AU63,"="&amp;AU63,AX$4:AX63,"="&amp;AX63)</f>
        <v>7920</v>
      </c>
      <c r="BE63" s="25" t="s">
        <v>1403</v>
      </c>
      <c r="BF63" s="14">
        <f t="shared" si="20"/>
        <v>960</v>
      </c>
      <c r="BG63" s="14">
        <f>SUMIFS(BF$4:BF63,AU$4:AU63,"="&amp;AU63,AX$4:AX63,"="&amp;AX63)</f>
        <v>3168</v>
      </c>
      <c r="BH63" s="25" t="s">
        <v>1404</v>
      </c>
      <c r="BI63" s="14">
        <f t="shared" si="21"/>
        <v>38400</v>
      </c>
      <c r="BJ63" s="14">
        <f>SUMIFS(BI$4:BI63,$AU$4:$AU63,"="&amp;$AU63,$AX$4:$AX63,"="&amp;$AX63)</f>
        <v>126720</v>
      </c>
    </row>
    <row r="64" spans="1:62" ht="16.5" x14ac:dyDescent="0.2">
      <c r="A64" s="13">
        <v>6</v>
      </c>
      <c r="B64" s="13">
        <v>5</v>
      </c>
      <c r="C64" s="26">
        <f t="shared" si="66"/>
        <v>0.13333333333333333</v>
      </c>
      <c r="D64" s="14">
        <f t="shared" si="67"/>
        <v>667</v>
      </c>
      <c r="E64" s="14">
        <f t="shared" si="68"/>
        <v>333</v>
      </c>
      <c r="F64" s="14">
        <f t="shared" si="69"/>
        <v>13333</v>
      </c>
      <c r="G64" s="13">
        <v>670</v>
      </c>
      <c r="H64" s="13">
        <v>385</v>
      </c>
      <c r="I64" s="13">
        <v>13400</v>
      </c>
      <c r="J64" s="13" t="s">
        <v>1385</v>
      </c>
      <c r="K64" s="16"/>
      <c r="L64" s="16"/>
      <c r="M64" s="16"/>
      <c r="N64" s="13">
        <v>61</v>
      </c>
      <c r="O64" s="13">
        <f t="shared" si="50"/>
        <v>7</v>
      </c>
      <c r="P64" s="13">
        <f t="shared" si="51"/>
        <v>7</v>
      </c>
      <c r="Q64" s="13">
        <f t="shared" si="63"/>
        <v>1920</v>
      </c>
      <c r="R64" s="13">
        <f t="shared" si="64"/>
        <v>960</v>
      </c>
      <c r="S64" s="13">
        <f t="shared" si="65"/>
        <v>38400</v>
      </c>
      <c r="T64" s="16"/>
      <c r="U64" s="16"/>
      <c r="V64" s="16"/>
      <c r="AI64" s="13">
        <v>61</v>
      </c>
      <c r="AJ64" s="13">
        <f t="shared" si="7"/>
        <v>8</v>
      </c>
      <c r="AK64" s="13">
        <f t="shared" si="8"/>
        <v>1502009</v>
      </c>
      <c r="AL64" s="13" t="s">
        <v>1373</v>
      </c>
      <c r="AM64" s="13">
        <f t="shared" si="9"/>
        <v>5</v>
      </c>
      <c r="AN64" s="13" t="str">
        <f t="shared" si="10"/>
        <v>徐晃专属武器魂珠-5</v>
      </c>
      <c r="AO64" s="13">
        <f t="shared" si="11"/>
        <v>110</v>
      </c>
      <c r="AP64" s="13">
        <f t="shared" si="12"/>
        <v>3</v>
      </c>
      <c r="AQ64" s="13">
        <f t="shared" si="13"/>
        <v>2</v>
      </c>
      <c r="AT64" s="13">
        <v>61</v>
      </c>
      <c r="AU64" s="13">
        <f t="shared" si="14"/>
        <v>1</v>
      </c>
      <c r="AV64" s="13">
        <f t="shared" si="15"/>
        <v>1502001</v>
      </c>
      <c r="AW64" s="13" t="s">
        <v>1373</v>
      </c>
      <c r="AX64" s="13">
        <f t="shared" si="16"/>
        <v>7</v>
      </c>
      <c r="AY64" s="13" t="s">
        <v>1394</v>
      </c>
      <c r="AZ64" s="13">
        <f t="shared" si="17"/>
        <v>7</v>
      </c>
      <c r="BA64" s="13" t="str">
        <f t="shared" si="18"/>
        <v>关羽魂珠-7 等级-7</v>
      </c>
      <c r="BB64" s="25" t="s">
        <v>1402</v>
      </c>
      <c r="BC64" s="14">
        <f t="shared" si="19"/>
        <v>2880</v>
      </c>
      <c r="BD64" s="14">
        <f>SUMIFS(BC$4:BC64,AU$4:AU64,"="&amp;AU64,AX$4:AX64,"="&amp;AX64)</f>
        <v>10800</v>
      </c>
      <c r="BE64" s="25" t="s">
        <v>1403</v>
      </c>
      <c r="BF64" s="14">
        <f t="shared" si="20"/>
        <v>1152</v>
      </c>
      <c r="BG64" s="14">
        <f>SUMIFS(BF$4:BF64,AU$4:AU64,"="&amp;AU64,AX$4:AX64,"="&amp;AX64)</f>
        <v>4320</v>
      </c>
      <c r="BH64" s="25" t="s">
        <v>1404</v>
      </c>
      <c r="BI64" s="14">
        <f t="shared" si="21"/>
        <v>46080</v>
      </c>
      <c r="BJ64" s="14">
        <f>SUMIFS(BI$4:BI64,$AU$4:$AU64,"="&amp;$AU64,$AX$4:$AX64,"="&amp;$AX64)</f>
        <v>172800</v>
      </c>
    </row>
    <row r="65" spans="1:62" ht="16.5" x14ac:dyDescent="0.2">
      <c r="A65" s="13">
        <v>7</v>
      </c>
      <c r="B65" s="13">
        <v>6</v>
      </c>
      <c r="C65" s="26">
        <f t="shared" si="66"/>
        <v>0.16</v>
      </c>
      <c r="D65" s="14">
        <f t="shared" si="67"/>
        <v>800</v>
      </c>
      <c r="E65" s="14">
        <f t="shared" si="68"/>
        <v>400</v>
      </c>
      <c r="F65" s="14">
        <f t="shared" si="69"/>
        <v>16000</v>
      </c>
      <c r="G65" s="13">
        <v>800</v>
      </c>
      <c r="H65" s="13">
        <v>400</v>
      </c>
      <c r="I65" s="13">
        <v>16000</v>
      </c>
      <c r="J65" s="13" t="s">
        <v>1386</v>
      </c>
      <c r="K65" s="16"/>
      <c r="L65" s="16"/>
      <c r="M65" s="16"/>
      <c r="N65" s="13">
        <v>62</v>
      </c>
      <c r="O65" s="13">
        <f t="shared" si="50"/>
        <v>7</v>
      </c>
      <c r="P65" s="13">
        <f t="shared" si="51"/>
        <v>8</v>
      </c>
      <c r="Q65" s="13">
        <f t="shared" si="63"/>
        <v>2240</v>
      </c>
      <c r="R65" s="13">
        <f t="shared" si="64"/>
        <v>1120</v>
      </c>
      <c r="S65" s="13">
        <f t="shared" si="65"/>
        <v>44800</v>
      </c>
      <c r="T65" s="16"/>
      <c r="U65" s="16"/>
      <c r="V65" s="16"/>
      <c r="AI65" s="13">
        <v>62</v>
      </c>
      <c r="AJ65" s="13">
        <f t="shared" si="7"/>
        <v>8</v>
      </c>
      <c r="AK65" s="13">
        <f t="shared" si="8"/>
        <v>1502009</v>
      </c>
      <c r="AL65" s="13" t="s">
        <v>1373</v>
      </c>
      <c r="AM65" s="13">
        <f t="shared" si="9"/>
        <v>6</v>
      </c>
      <c r="AN65" s="13" t="str">
        <f t="shared" si="10"/>
        <v>徐晃专属武器魂珠-6</v>
      </c>
      <c r="AO65" s="13">
        <f t="shared" si="11"/>
        <v>125</v>
      </c>
      <c r="AP65" s="13">
        <f t="shared" si="12"/>
        <v>3</v>
      </c>
      <c r="AQ65" s="13">
        <f t="shared" si="13"/>
        <v>3</v>
      </c>
      <c r="AT65" s="13">
        <v>62</v>
      </c>
      <c r="AU65" s="13">
        <f t="shared" si="14"/>
        <v>1</v>
      </c>
      <c r="AV65" s="13">
        <f t="shared" si="15"/>
        <v>1502001</v>
      </c>
      <c r="AW65" s="13" t="s">
        <v>1373</v>
      </c>
      <c r="AX65" s="13">
        <f t="shared" si="16"/>
        <v>7</v>
      </c>
      <c r="AY65" s="13" t="s">
        <v>1394</v>
      </c>
      <c r="AZ65" s="13">
        <f t="shared" si="17"/>
        <v>8</v>
      </c>
      <c r="BA65" s="13" t="str">
        <f t="shared" si="18"/>
        <v>关羽魂珠-7 等级-8</v>
      </c>
      <c r="BB65" s="25" t="s">
        <v>1402</v>
      </c>
      <c r="BC65" s="14">
        <f t="shared" si="19"/>
        <v>3360</v>
      </c>
      <c r="BD65" s="14">
        <f>SUMIFS(BC$4:BC65,AU$4:AU65,"="&amp;AU65,AX$4:AX65,"="&amp;AX65)</f>
        <v>14160</v>
      </c>
      <c r="BE65" s="25" t="s">
        <v>1403</v>
      </c>
      <c r="BF65" s="14">
        <f t="shared" si="20"/>
        <v>1344</v>
      </c>
      <c r="BG65" s="14">
        <f>SUMIFS(BF$4:BF65,AU$4:AU65,"="&amp;AU65,AX$4:AX65,"="&amp;AX65)</f>
        <v>5664</v>
      </c>
      <c r="BH65" s="25" t="s">
        <v>1404</v>
      </c>
      <c r="BI65" s="14">
        <f t="shared" si="21"/>
        <v>53760</v>
      </c>
      <c r="BJ65" s="14">
        <f>SUMIFS(BI$4:BI65,$AU$4:$AU65,"="&amp;$AU65,$AX$4:$AX65,"="&amp;$AX65)</f>
        <v>226560</v>
      </c>
    </row>
    <row r="66" spans="1:62" ht="16.5" x14ac:dyDescent="0.2">
      <c r="A66" s="13">
        <v>8</v>
      </c>
      <c r="B66" s="13">
        <v>7</v>
      </c>
      <c r="C66" s="26">
        <f t="shared" si="66"/>
        <v>0.18666666666666668</v>
      </c>
      <c r="D66" s="14">
        <f t="shared" si="67"/>
        <v>933</v>
      </c>
      <c r="E66" s="14">
        <f t="shared" si="68"/>
        <v>467</v>
      </c>
      <c r="F66" s="14">
        <f t="shared" si="69"/>
        <v>18667</v>
      </c>
      <c r="G66" s="13">
        <v>950</v>
      </c>
      <c r="H66" s="13">
        <v>475</v>
      </c>
      <c r="I66" s="13">
        <v>19000</v>
      </c>
      <c r="J66" s="13" t="s">
        <v>1388</v>
      </c>
      <c r="K66" s="16"/>
      <c r="L66" s="16"/>
      <c r="M66" s="16"/>
      <c r="N66" s="13">
        <v>63</v>
      </c>
      <c r="O66" s="13">
        <f t="shared" si="50"/>
        <v>7</v>
      </c>
      <c r="P66" s="13">
        <f t="shared" si="51"/>
        <v>9</v>
      </c>
      <c r="Q66" s="13">
        <f t="shared" si="63"/>
        <v>2560</v>
      </c>
      <c r="R66" s="13">
        <f t="shared" si="64"/>
        <v>1280</v>
      </c>
      <c r="S66" s="13">
        <f t="shared" si="65"/>
        <v>51200</v>
      </c>
      <c r="T66" s="16"/>
      <c r="U66" s="16"/>
      <c r="V66" s="16"/>
      <c r="AI66" s="13">
        <v>63</v>
      </c>
      <c r="AJ66" s="13">
        <f t="shared" si="7"/>
        <v>8</v>
      </c>
      <c r="AK66" s="13">
        <f t="shared" si="8"/>
        <v>1502009</v>
      </c>
      <c r="AL66" s="13" t="s">
        <v>1373</v>
      </c>
      <c r="AM66" s="13">
        <f t="shared" si="9"/>
        <v>7</v>
      </c>
      <c r="AN66" s="13" t="str">
        <f t="shared" si="10"/>
        <v>徐晃专属武器魂珠-7</v>
      </c>
      <c r="AO66" s="13">
        <f t="shared" si="11"/>
        <v>135</v>
      </c>
      <c r="AP66" s="13">
        <f t="shared" si="12"/>
        <v>3</v>
      </c>
      <c r="AQ66" s="13">
        <f t="shared" si="13"/>
        <v>4</v>
      </c>
      <c r="AT66" s="13">
        <v>63</v>
      </c>
      <c r="AU66" s="13">
        <f t="shared" si="14"/>
        <v>1</v>
      </c>
      <c r="AV66" s="13">
        <f t="shared" si="15"/>
        <v>1502001</v>
      </c>
      <c r="AW66" s="13" t="s">
        <v>1373</v>
      </c>
      <c r="AX66" s="13">
        <f t="shared" si="16"/>
        <v>7</v>
      </c>
      <c r="AY66" s="13" t="s">
        <v>1394</v>
      </c>
      <c r="AZ66" s="13">
        <f t="shared" si="17"/>
        <v>9</v>
      </c>
      <c r="BA66" s="13" t="str">
        <f t="shared" si="18"/>
        <v>关羽魂珠-7 等级-9</v>
      </c>
      <c r="BB66" s="25" t="s">
        <v>1402</v>
      </c>
      <c r="BC66" s="14">
        <f t="shared" si="19"/>
        <v>3840</v>
      </c>
      <c r="BD66" s="14">
        <f>SUMIFS(BC$4:BC66,AU$4:AU66,"="&amp;AU66,AX$4:AX66,"="&amp;AX66)</f>
        <v>18000</v>
      </c>
      <c r="BE66" s="25" t="s">
        <v>1403</v>
      </c>
      <c r="BF66" s="14">
        <f t="shared" si="20"/>
        <v>1536</v>
      </c>
      <c r="BG66" s="14">
        <f>SUMIFS(BF$4:BF66,AU$4:AU66,"="&amp;AU66,AX$4:AX66,"="&amp;AX66)</f>
        <v>7200</v>
      </c>
      <c r="BH66" s="25" t="s">
        <v>1404</v>
      </c>
      <c r="BI66" s="14">
        <f t="shared" si="21"/>
        <v>61440</v>
      </c>
      <c r="BJ66" s="14">
        <f>SUMIFS(BI$4:BI66,$AU$4:$AU66,"="&amp;$AU66,$AX$4:$AX66,"="&amp;$AX66)</f>
        <v>288000</v>
      </c>
    </row>
    <row r="67" spans="1:62" ht="16.5" x14ac:dyDescent="0.2">
      <c r="A67" s="13">
        <v>9</v>
      </c>
      <c r="B67" s="13">
        <v>8</v>
      </c>
      <c r="C67" s="26">
        <f t="shared" si="66"/>
        <v>0.21333333333333335</v>
      </c>
      <c r="D67" s="14">
        <f t="shared" si="67"/>
        <v>1067</v>
      </c>
      <c r="E67" s="14">
        <f t="shared" si="68"/>
        <v>533</v>
      </c>
      <c r="F67" s="14">
        <f t="shared" si="69"/>
        <v>21333</v>
      </c>
      <c r="G67" s="13">
        <v>1100</v>
      </c>
      <c r="H67" s="13">
        <v>550</v>
      </c>
      <c r="I67" s="13">
        <v>22000</v>
      </c>
      <c r="J67" s="13" t="s">
        <v>1387</v>
      </c>
      <c r="K67" s="16"/>
      <c r="L67" s="16"/>
      <c r="M67" s="16"/>
      <c r="N67" s="13">
        <v>64</v>
      </c>
      <c r="O67" s="13">
        <f t="shared" si="50"/>
        <v>8</v>
      </c>
      <c r="P67" s="13">
        <f t="shared" si="51"/>
        <v>1</v>
      </c>
      <c r="Q67" s="13">
        <f>G115</f>
        <v>400</v>
      </c>
      <c r="R67" s="13">
        <f t="shared" ref="R67:S67" si="70">H115</f>
        <v>200</v>
      </c>
      <c r="S67" s="13">
        <f t="shared" si="70"/>
        <v>8000</v>
      </c>
      <c r="T67" s="16"/>
      <c r="U67" s="16"/>
      <c r="V67" s="16"/>
      <c r="AI67" s="13">
        <v>64</v>
      </c>
      <c r="AJ67" s="13">
        <f t="shared" si="7"/>
        <v>8</v>
      </c>
      <c r="AK67" s="13">
        <f t="shared" si="8"/>
        <v>1502009</v>
      </c>
      <c r="AL67" s="13" t="s">
        <v>1373</v>
      </c>
      <c r="AM67" s="13">
        <f t="shared" si="9"/>
        <v>8</v>
      </c>
      <c r="AN67" s="13" t="str">
        <f t="shared" si="10"/>
        <v>徐晃专属武器魂珠-8</v>
      </c>
      <c r="AO67" s="13">
        <f t="shared" si="11"/>
        <v>150</v>
      </c>
      <c r="AP67" s="13">
        <f t="shared" si="12"/>
        <v>3</v>
      </c>
      <c r="AQ67" s="13">
        <f t="shared" si="13"/>
        <v>5</v>
      </c>
      <c r="AT67" s="13">
        <v>64</v>
      </c>
      <c r="AU67" s="13">
        <f t="shared" si="14"/>
        <v>1</v>
      </c>
      <c r="AV67" s="13">
        <f t="shared" si="15"/>
        <v>1502001</v>
      </c>
      <c r="AW67" s="13" t="s">
        <v>1373</v>
      </c>
      <c r="AX67" s="13">
        <f t="shared" si="16"/>
        <v>8</v>
      </c>
      <c r="AY67" s="13" t="s">
        <v>1394</v>
      </c>
      <c r="AZ67" s="13">
        <f t="shared" si="17"/>
        <v>1</v>
      </c>
      <c r="BA67" s="13" t="str">
        <f t="shared" si="18"/>
        <v>关羽魂珠-8 等级-1</v>
      </c>
      <c r="BB67" s="25" t="s">
        <v>1402</v>
      </c>
      <c r="BC67" s="14">
        <f t="shared" si="19"/>
        <v>600</v>
      </c>
      <c r="BD67" s="14">
        <f>SUMIFS(BC$4:BC67,AU$4:AU67,"="&amp;AU67,AX$4:AX67,"="&amp;AX67)</f>
        <v>600</v>
      </c>
      <c r="BE67" s="25" t="s">
        <v>1403</v>
      </c>
      <c r="BF67" s="14">
        <f t="shared" si="20"/>
        <v>240</v>
      </c>
      <c r="BG67" s="14">
        <f>SUMIFS(BF$4:BF67,AU$4:AU67,"="&amp;AU67,AX$4:AX67,"="&amp;AX67)</f>
        <v>240</v>
      </c>
      <c r="BH67" s="25" t="s">
        <v>1404</v>
      </c>
      <c r="BI67" s="14">
        <f t="shared" si="21"/>
        <v>9600</v>
      </c>
      <c r="BJ67" s="14">
        <f>SUMIFS(BI$4:BI67,$AU$4:$AU67,"="&amp;$AU67,$AX$4:$AX67,"="&amp;$AX67)</f>
        <v>9600</v>
      </c>
    </row>
    <row r="68" spans="1:62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0"/>
        <v>8</v>
      </c>
      <c r="P68" s="13">
        <f t="shared" si="51"/>
        <v>2</v>
      </c>
      <c r="Q68" s="13">
        <f t="shared" ref="Q68:Q75" si="71">G116</f>
        <v>600</v>
      </c>
      <c r="R68" s="13">
        <f t="shared" ref="R68:R75" si="72">H116</f>
        <v>300</v>
      </c>
      <c r="S68" s="13">
        <f t="shared" ref="S68:S75" si="73">I116</f>
        <v>12000</v>
      </c>
      <c r="T68" s="16"/>
      <c r="U68" s="16"/>
      <c r="V68" s="16"/>
      <c r="AI68" s="13">
        <v>65</v>
      </c>
      <c r="AJ68" s="13">
        <f t="shared" si="7"/>
        <v>9</v>
      </c>
      <c r="AK68" s="13">
        <f t="shared" si="8"/>
        <v>1502010</v>
      </c>
      <c r="AL68" s="13" t="s">
        <v>1373</v>
      </c>
      <c r="AM68" s="13">
        <f t="shared" si="9"/>
        <v>1</v>
      </c>
      <c r="AN68" s="13" t="str">
        <f t="shared" si="10"/>
        <v>张郃专属武器魂珠-1</v>
      </c>
      <c r="AO68" s="13">
        <f t="shared" si="11"/>
        <v>40</v>
      </c>
      <c r="AP68" s="13">
        <f t="shared" si="12"/>
        <v>0</v>
      </c>
      <c r="AQ68" s="13">
        <f t="shared" si="13"/>
        <v>0</v>
      </c>
      <c r="AT68" s="13">
        <v>65</v>
      </c>
      <c r="AU68" s="13">
        <f t="shared" si="14"/>
        <v>1</v>
      </c>
      <c r="AV68" s="13">
        <f t="shared" si="15"/>
        <v>1502001</v>
      </c>
      <c r="AW68" s="13" t="s">
        <v>1373</v>
      </c>
      <c r="AX68" s="13">
        <f t="shared" si="16"/>
        <v>8</v>
      </c>
      <c r="AY68" s="13" t="s">
        <v>1394</v>
      </c>
      <c r="AZ68" s="13">
        <f t="shared" si="17"/>
        <v>2</v>
      </c>
      <c r="BA68" s="13" t="str">
        <f t="shared" si="18"/>
        <v>关羽魂珠-8 等级-2</v>
      </c>
      <c r="BB68" s="25" t="s">
        <v>1402</v>
      </c>
      <c r="BC68" s="14">
        <f t="shared" si="19"/>
        <v>900</v>
      </c>
      <c r="BD68" s="14">
        <f>SUMIFS(BC$4:BC68,AU$4:AU68,"="&amp;AU68,AX$4:AX68,"="&amp;AX68)</f>
        <v>1500</v>
      </c>
      <c r="BE68" s="25" t="s">
        <v>1403</v>
      </c>
      <c r="BF68" s="14">
        <f t="shared" si="20"/>
        <v>360</v>
      </c>
      <c r="BG68" s="14">
        <f>SUMIFS(BF$4:BF68,AU$4:AU68,"="&amp;AU68,AX$4:AX68,"="&amp;AX68)</f>
        <v>600</v>
      </c>
      <c r="BH68" s="25" t="s">
        <v>1404</v>
      </c>
      <c r="BI68" s="14">
        <f t="shared" si="21"/>
        <v>14400</v>
      </c>
      <c r="BJ68" s="14">
        <f>SUMIFS(BI$4:BI68,$AU$4:$AU68,"="&amp;$AU68,$AX$4:$AX68,"="&amp;$AX68)</f>
        <v>24000</v>
      </c>
    </row>
    <row r="69" spans="1:62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si="50"/>
        <v>8</v>
      </c>
      <c r="P69" s="13">
        <f t="shared" si="51"/>
        <v>3</v>
      </c>
      <c r="Q69" s="13">
        <f t="shared" si="71"/>
        <v>800</v>
      </c>
      <c r="R69" s="13">
        <f t="shared" si="72"/>
        <v>400</v>
      </c>
      <c r="S69" s="13">
        <f t="shared" si="73"/>
        <v>16000</v>
      </c>
      <c r="T69" s="16"/>
      <c r="U69" s="16"/>
      <c r="V69" s="16"/>
      <c r="AI69" s="13">
        <v>66</v>
      </c>
      <c r="AJ69" s="13">
        <f t="shared" ref="AJ69:AJ132" si="74">INT((AI69-1)/8)+1</f>
        <v>9</v>
      </c>
      <c r="AK69" s="13">
        <f t="shared" ref="AK69:AK132" si="75">INDEX($X$4:$X$24,AJ69)</f>
        <v>1502010</v>
      </c>
      <c r="AL69" s="13" t="s">
        <v>1373</v>
      </c>
      <c r="AM69" s="13">
        <f t="shared" ref="AM69:AM132" si="76">AI69-(AJ69-1)*8</f>
        <v>2</v>
      </c>
      <c r="AN69" s="13" t="str">
        <f t="shared" ref="AN69:AN129" si="77">INDEX($Y$4:$Y$24,AJ69)&amp;"专属武器魂珠-"&amp;AM69</f>
        <v>张郃专属武器魂珠-2</v>
      </c>
      <c r="AO69" s="13">
        <f t="shared" ref="AO69:AO129" si="78">INDEX(J$4:J$11,$AM69)</f>
        <v>55</v>
      </c>
      <c r="AP69" s="13">
        <f t="shared" ref="AP69:AP129" si="79">INDEX(K$4:K$11,$AM69)</f>
        <v>3</v>
      </c>
      <c r="AQ69" s="13">
        <f t="shared" ref="AQ69:AQ129" si="80">INDEX(L$4:L$11,$AM69)</f>
        <v>0</v>
      </c>
      <c r="AT69" s="13">
        <v>66</v>
      </c>
      <c r="AU69" s="13">
        <f t="shared" ref="AU69:AU132" si="81">INT((AT69-1)/72)+1</f>
        <v>1</v>
      </c>
      <c r="AV69" s="13">
        <f t="shared" ref="AV69:AV132" si="82">INDEX($X$4:$X$24,AU69)</f>
        <v>1502001</v>
      </c>
      <c r="AW69" s="13" t="s">
        <v>1373</v>
      </c>
      <c r="AX69" s="13">
        <f t="shared" ref="AX69:AX132" si="83">INT(((AT69-(AU69-1)*72)-1)/9)+1</f>
        <v>8</v>
      </c>
      <c r="AY69" s="13" t="s">
        <v>1394</v>
      </c>
      <c r="AZ69" s="13">
        <f t="shared" ref="AZ69:AZ132" si="84">AT69-(AU69-1)*72-(AX69-1)*9</f>
        <v>3</v>
      </c>
      <c r="BA69" s="13" t="str">
        <f t="shared" ref="BA69:BA132" si="85">INDEX($Y$4:$Y$24,AU69)&amp;"魂珠-"&amp;AX69&amp;" 等级-"&amp;AZ69</f>
        <v>关羽魂珠-8 等级-3</v>
      </c>
      <c r="BB69" s="25" t="s">
        <v>1402</v>
      </c>
      <c r="BC69" s="14">
        <f t="shared" ref="BC69:BC132" si="86">ROUND(INDEX(Q$4:Q$75,($AX69-1)*9+$AZ69)*INDEX(AD$4:AD$24,$AU69),0)</f>
        <v>1200</v>
      </c>
      <c r="BD69" s="14">
        <f>SUMIFS(BC$4:BC69,AU$4:AU69,"="&amp;AU69,AX$4:AX69,"="&amp;AX69)</f>
        <v>2700</v>
      </c>
      <c r="BE69" s="25" t="s">
        <v>1403</v>
      </c>
      <c r="BF69" s="14">
        <f t="shared" ref="BF69:BF132" si="87">ROUND(INDEX(R$4:R$75,($AX69-1)*9+$AZ69)*INDEX(AE$4:AE$24,$AU69),0)</f>
        <v>480</v>
      </c>
      <c r="BG69" s="14">
        <f>SUMIFS(BF$4:BF69,AU$4:AU69,"="&amp;AU69,AX$4:AX69,"="&amp;AX69)</f>
        <v>1080</v>
      </c>
      <c r="BH69" s="25" t="s">
        <v>1404</v>
      </c>
      <c r="BI69" s="14">
        <f t="shared" ref="BI69:BI132" si="88">ROUND(INDEX(S$4:S$75,($AX69-1)*9+$AZ69)*INDEX(AF$4:AF$24,$AU69),0)</f>
        <v>19200</v>
      </c>
      <c r="BJ69" s="14">
        <f>SUMIFS(BI$4:BI69,$AU$4:$AU69,"="&amp;$AU69,$AX$4:$AX69,"="&amp;$AX69)</f>
        <v>43200</v>
      </c>
    </row>
    <row r="70" spans="1:62" ht="20.25" x14ac:dyDescent="0.2">
      <c r="A70" s="73" t="s">
        <v>1355</v>
      </c>
      <c r="B70" s="73"/>
      <c r="C70" s="73"/>
      <c r="D70" s="73"/>
      <c r="E70" s="73"/>
      <c r="F70" s="73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50"/>
        <v>8</v>
      </c>
      <c r="P70" s="13">
        <f t="shared" si="51"/>
        <v>4</v>
      </c>
      <c r="Q70" s="13">
        <f t="shared" si="71"/>
        <v>1200</v>
      </c>
      <c r="R70" s="13">
        <f t="shared" si="72"/>
        <v>600</v>
      </c>
      <c r="S70" s="13">
        <f t="shared" si="73"/>
        <v>24000</v>
      </c>
      <c r="T70" s="16"/>
      <c r="U70" s="16"/>
      <c r="V70" s="16"/>
      <c r="AI70" s="13">
        <v>67</v>
      </c>
      <c r="AJ70" s="13">
        <f t="shared" si="74"/>
        <v>9</v>
      </c>
      <c r="AK70" s="13">
        <f t="shared" si="75"/>
        <v>1502010</v>
      </c>
      <c r="AL70" s="13" t="s">
        <v>1373</v>
      </c>
      <c r="AM70" s="13">
        <f t="shared" si="76"/>
        <v>3</v>
      </c>
      <c r="AN70" s="13" t="str">
        <f t="shared" si="77"/>
        <v>张郃专属武器魂珠-3</v>
      </c>
      <c r="AO70" s="13">
        <f t="shared" si="78"/>
        <v>75</v>
      </c>
      <c r="AP70" s="13">
        <f t="shared" si="79"/>
        <v>3</v>
      </c>
      <c r="AQ70" s="13">
        <f t="shared" si="80"/>
        <v>0</v>
      </c>
      <c r="AT70" s="13">
        <v>67</v>
      </c>
      <c r="AU70" s="13">
        <f t="shared" si="81"/>
        <v>1</v>
      </c>
      <c r="AV70" s="13">
        <f t="shared" si="82"/>
        <v>1502001</v>
      </c>
      <c r="AW70" s="13" t="s">
        <v>1373</v>
      </c>
      <c r="AX70" s="13">
        <f t="shared" si="83"/>
        <v>8</v>
      </c>
      <c r="AY70" s="13" t="s">
        <v>1394</v>
      </c>
      <c r="AZ70" s="13">
        <f t="shared" si="84"/>
        <v>4</v>
      </c>
      <c r="BA70" s="13" t="str">
        <f t="shared" si="85"/>
        <v>关羽魂珠-8 等级-4</v>
      </c>
      <c r="BB70" s="25" t="s">
        <v>1402</v>
      </c>
      <c r="BC70" s="14">
        <f t="shared" si="86"/>
        <v>1800</v>
      </c>
      <c r="BD70" s="14">
        <f>SUMIFS(BC$4:BC70,AU$4:AU70,"="&amp;AU70,AX$4:AX70,"="&amp;AX70)</f>
        <v>4500</v>
      </c>
      <c r="BE70" s="25" t="s">
        <v>1403</v>
      </c>
      <c r="BF70" s="14">
        <f t="shared" si="87"/>
        <v>720</v>
      </c>
      <c r="BG70" s="14">
        <f>SUMIFS(BF$4:BF70,AU$4:AU70,"="&amp;AU70,AX$4:AX70,"="&amp;AX70)</f>
        <v>1800</v>
      </c>
      <c r="BH70" s="25" t="s">
        <v>1404</v>
      </c>
      <c r="BI70" s="14">
        <f t="shared" si="88"/>
        <v>28800</v>
      </c>
      <c r="BJ70" s="14">
        <f>SUMIFS(BI$4:BI70,$AU$4:$AU70,"="&amp;$AU70,$AX$4:$AX70,"="&amp;$AX70)</f>
        <v>72000</v>
      </c>
    </row>
    <row r="71" spans="1:62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50"/>
        <v>8</v>
      </c>
      <c r="P71" s="13">
        <f t="shared" si="51"/>
        <v>5</v>
      </c>
      <c r="Q71" s="13">
        <f t="shared" si="71"/>
        <v>1600</v>
      </c>
      <c r="R71" s="13">
        <f t="shared" si="72"/>
        <v>800</v>
      </c>
      <c r="S71" s="13">
        <f t="shared" si="73"/>
        <v>32000</v>
      </c>
      <c r="T71" s="16"/>
      <c r="U71" s="16"/>
      <c r="V71" s="16"/>
      <c r="AI71" s="13">
        <v>68</v>
      </c>
      <c r="AJ71" s="13">
        <f t="shared" si="74"/>
        <v>9</v>
      </c>
      <c r="AK71" s="13">
        <f t="shared" si="75"/>
        <v>1502010</v>
      </c>
      <c r="AL71" s="13" t="s">
        <v>1373</v>
      </c>
      <c r="AM71" s="13">
        <f t="shared" si="76"/>
        <v>4</v>
      </c>
      <c r="AN71" s="13" t="str">
        <f t="shared" si="77"/>
        <v>张郃专属武器魂珠-4</v>
      </c>
      <c r="AO71" s="13">
        <f t="shared" si="78"/>
        <v>85</v>
      </c>
      <c r="AP71" s="13">
        <f t="shared" si="79"/>
        <v>3</v>
      </c>
      <c r="AQ71" s="13">
        <f t="shared" si="80"/>
        <v>1</v>
      </c>
      <c r="AT71" s="13">
        <v>68</v>
      </c>
      <c r="AU71" s="13">
        <f t="shared" si="81"/>
        <v>1</v>
      </c>
      <c r="AV71" s="13">
        <f t="shared" si="82"/>
        <v>1502001</v>
      </c>
      <c r="AW71" s="13" t="s">
        <v>1373</v>
      </c>
      <c r="AX71" s="13">
        <f t="shared" si="83"/>
        <v>8</v>
      </c>
      <c r="AY71" s="13" t="s">
        <v>1394</v>
      </c>
      <c r="AZ71" s="13">
        <f t="shared" si="84"/>
        <v>5</v>
      </c>
      <c r="BA71" s="13" t="str">
        <f t="shared" si="85"/>
        <v>关羽魂珠-8 等级-5</v>
      </c>
      <c r="BB71" s="25" t="s">
        <v>1402</v>
      </c>
      <c r="BC71" s="14">
        <f t="shared" si="86"/>
        <v>2400</v>
      </c>
      <c r="BD71" s="14">
        <f>SUMIFS(BC$4:BC71,AU$4:AU71,"="&amp;AU71,AX$4:AX71,"="&amp;AX71)</f>
        <v>6900</v>
      </c>
      <c r="BE71" s="25" t="s">
        <v>1403</v>
      </c>
      <c r="BF71" s="14">
        <f t="shared" si="87"/>
        <v>960</v>
      </c>
      <c r="BG71" s="14">
        <f>SUMIFS(BF$4:BF71,AU$4:AU71,"="&amp;AU71,AX$4:AX71,"="&amp;AX71)</f>
        <v>2760</v>
      </c>
      <c r="BH71" s="25" t="s">
        <v>1404</v>
      </c>
      <c r="BI71" s="14">
        <f t="shared" si="88"/>
        <v>38400</v>
      </c>
      <c r="BJ71" s="14">
        <f>SUMIFS(BI$4:BI71,$AU$4:$AU71,"="&amp;$AU71,$AX$4:$AX71,"="&amp;$AX71)</f>
        <v>110400</v>
      </c>
    </row>
    <row r="72" spans="1:62" ht="17.25" x14ac:dyDescent="0.2">
      <c r="A72" s="12" t="s">
        <v>1346</v>
      </c>
      <c r="B72" s="12" t="s">
        <v>1348</v>
      </c>
      <c r="C72" s="12" t="s">
        <v>1347</v>
      </c>
      <c r="D72" s="12" t="s">
        <v>1349</v>
      </c>
      <c r="E72" s="12" t="s">
        <v>1350</v>
      </c>
      <c r="F72" s="12" t="s">
        <v>1351</v>
      </c>
      <c r="G72" s="12" t="s">
        <v>1359</v>
      </c>
      <c r="H72" s="12" t="s">
        <v>1360</v>
      </c>
      <c r="I72" s="12" t="s">
        <v>1363</v>
      </c>
      <c r="J72" s="12" t="s">
        <v>1379</v>
      </c>
      <c r="K72" s="16"/>
      <c r="L72" s="16"/>
      <c r="M72" s="16"/>
      <c r="N72" s="13">
        <v>69</v>
      </c>
      <c r="O72" s="13">
        <f t="shared" si="50"/>
        <v>8</v>
      </c>
      <c r="P72" s="13">
        <f t="shared" si="51"/>
        <v>6</v>
      </c>
      <c r="Q72" s="13">
        <f t="shared" si="71"/>
        <v>2000</v>
      </c>
      <c r="R72" s="13">
        <f t="shared" si="72"/>
        <v>1000</v>
      </c>
      <c r="S72" s="13">
        <f t="shared" si="73"/>
        <v>40000</v>
      </c>
      <c r="T72" s="16"/>
      <c r="U72" s="16"/>
      <c r="V72" s="16"/>
      <c r="AI72" s="13">
        <v>69</v>
      </c>
      <c r="AJ72" s="13">
        <f t="shared" si="74"/>
        <v>9</v>
      </c>
      <c r="AK72" s="13">
        <f t="shared" si="75"/>
        <v>1502010</v>
      </c>
      <c r="AL72" s="13" t="s">
        <v>1373</v>
      </c>
      <c r="AM72" s="13">
        <f t="shared" si="76"/>
        <v>5</v>
      </c>
      <c r="AN72" s="13" t="str">
        <f t="shared" si="77"/>
        <v>张郃专属武器魂珠-5</v>
      </c>
      <c r="AO72" s="13">
        <f t="shared" si="78"/>
        <v>110</v>
      </c>
      <c r="AP72" s="13">
        <f t="shared" si="79"/>
        <v>3</v>
      </c>
      <c r="AQ72" s="13">
        <f t="shared" si="80"/>
        <v>2</v>
      </c>
      <c r="AT72" s="13">
        <v>69</v>
      </c>
      <c r="AU72" s="13">
        <f t="shared" si="81"/>
        <v>1</v>
      </c>
      <c r="AV72" s="13">
        <f t="shared" si="82"/>
        <v>1502001</v>
      </c>
      <c r="AW72" s="13" t="s">
        <v>1373</v>
      </c>
      <c r="AX72" s="13">
        <f t="shared" si="83"/>
        <v>8</v>
      </c>
      <c r="AY72" s="13" t="s">
        <v>1394</v>
      </c>
      <c r="AZ72" s="13">
        <f t="shared" si="84"/>
        <v>6</v>
      </c>
      <c r="BA72" s="13" t="str">
        <f t="shared" si="85"/>
        <v>关羽魂珠-8 等级-6</v>
      </c>
      <c r="BB72" s="25" t="s">
        <v>1402</v>
      </c>
      <c r="BC72" s="14">
        <f t="shared" si="86"/>
        <v>3000</v>
      </c>
      <c r="BD72" s="14">
        <f>SUMIFS(BC$4:BC72,AU$4:AU72,"="&amp;AU72,AX$4:AX72,"="&amp;AX72)</f>
        <v>9900</v>
      </c>
      <c r="BE72" s="25" t="s">
        <v>1403</v>
      </c>
      <c r="BF72" s="14">
        <f t="shared" si="87"/>
        <v>1200</v>
      </c>
      <c r="BG72" s="14">
        <f>SUMIFS(BF$4:BF72,AU$4:AU72,"="&amp;AU72,AX$4:AX72,"="&amp;AX72)</f>
        <v>3960</v>
      </c>
      <c r="BH72" s="25" t="s">
        <v>1404</v>
      </c>
      <c r="BI72" s="14">
        <f t="shared" si="88"/>
        <v>48000</v>
      </c>
      <c r="BJ72" s="14">
        <f>SUMIFS(BI$4:BI72,$AU$4:$AU72,"="&amp;$AU72,$AX$4:$AX72,"="&amp;$AX72)</f>
        <v>158400</v>
      </c>
    </row>
    <row r="73" spans="1:62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187</v>
      </c>
      <c r="E73" s="14">
        <f t="shared" ref="E73:F73" si="89">ROUND(H$8*$C73,0)</f>
        <v>93</v>
      </c>
      <c r="F73" s="14">
        <f t="shared" si="89"/>
        <v>3733</v>
      </c>
      <c r="G73" s="13">
        <v>180</v>
      </c>
      <c r="H73" s="13">
        <v>90</v>
      </c>
      <c r="I73" s="13">
        <v>3600</v>
      </c>
      <c r="J73" s="13" t="s">
        <v>1380</v>
      </c>
      <c r="K73" s="16"/>
      <c r="L73" s="16"/>
      <c r="M73" s="16"/>
      <c r="N73" s="13">
        <v>70</v>
      </c>
      <c r="O73" s="13">
        <f t="shared" si="50"/>
        <v>8</v>
      </c>
      <c r="P73" s="13">
        <f t="shared" si="51"/>
        <v>7</v>
      </c>
      <c r="Q73" s="13">
        <f t="shared" si="71"/>
        <v>2400</v>
      </c>
      <c r="R73" s="13">
        <f t="shared" si="72"/>
        <v>1200</v>
      </c>
      <c r="S73" s="13">
        <f t="shared" si="73"/>
        <v>48000</v>
      </c>
      <c r="T73" s="16"/>
      <c r="U73" s="16"/>
      <c r="V73" s="16"/>
      <c r="AI73" s="13">
        <v>70</v>
      </c>
      <c r="AJ73" s="13">
        <f t="shared" si="74"/>
        <v>9</v>
      </c>
      <c r="AK73" s="13">
        <f t="shared" si="75"/>
        <v>1502010</v>
      </c>
      <c r="AL73" s="13" t="s">
        <v>1373</v>
      </c>
      <c r="AM73" s="13">
        <f t="shared" si="76"/>
        <v>6</v>
      </c>
      <c r="AN73" s="13" t="str">
        <f t="shared" si="77"/>
        <v>张郃专属武器魂珠-6</v>
      </c>
      <c r="AO73" s="13">
        <f t="shared" si="78"/>
        <v>125</v>
      </c>
      <c r="AP73" s="13">
        <f t="shared" si="79"/>
        <v>3</v>
      </c>
      <c r="AQ73" s="13">
        <f t="shared" si="80"/>
        <v>3</v>
      </c>
      <c r="AT73" s="13">
        <v>70</v>
      </c>
      <c r="AU73" s="13">
        <f t="shared" si="81"/>
        <v>1</v>
      </c>
      <c r="AV73" s="13">
        <f t="shared" si="82"/>
        <v>1502001</v>
      </c>
      <c r="AW73" s="13" t="s">
        <v>1373</v>
      </c>
      <c r="AX73" s="13">
        <f t="shared" si="83"/>
        <v>8</v>
      </c>
      <c r="AY73" s="13" t="s">
        <v>1394</v>
      </c>
      <c r="AZ73" s="13">
        <f t="shared" si="84"/>
        <v>7</v>
      </c>
      <c r="BA73" s="13" t="str">
        <f t="shared" si="85"/>
        <v>关羽魂珠-8 等级-7</v>
      </c>
      <c r="BB73" s="25" t="s">
        <v>1402</v>
      </c>
      <c r="BC73" s="14">
        <f t="shared" si="86"/>
        <v>3600</v>
      </c>
      <c r="BD73" s="14">
        <f>SUMIFS(BC$4:BC73,AU$4:AU73,"="&amp;AU73,AX$4:AX73,"="&amp;AX73)</f>
        <v>13500</v>
      </c>
      <c r="BE73" s="25" t="s">
        <v>1403</v>
      </c>
      <c r="BF73" s="14">
        <f t="shared" si="87"/>
        <v>1440</v>
      </c>
      <c r="BG73" s="14">
        <f>SUMIFS(BF$4:BF73,AU$4:AU73,"="&amp;AU73,AX$4:AX73,"="&amp;AX73)</f>
        <v>5400</v>
      </c>
      <c r="BH73" s="25" t="s">
        <v>1404</v>
      </c>
      <c r="BI73" s="14">
        <f t="shared" si="88"/>
        <v>57600</v>
      </c>
      <c r="BJ73" s="14">
        <f>SUMIFS(BI$4:BI73,$AU$4:$AU73,"="&amp;$AU73,$AX$4:$AX73,"="&amp;$AX73)</f>
        <v>216000</v>
      </c>
    </row>
    <row r="74" spans="1:62" ht="16.5" x14ac:dyDescent="0.2">
      <c r="A74" s="13">
        <v>2</v>
      </c>
      <c r="B74" s="13">
        <v>1.5</v>
      </c>
      <c r="C74" s="26">
        <f t="shared" ref="C74:C81" si="90">B74/$B$15</f>
        <v>0.04</v>
      </c>
      <c r="D74" s="14">
        <f t="shared" ref="D74:D81" si="91">ROUND(G$8*$C74,0)</f>
        <v>280</v>
      </c>
      <c r="E74" s="14">
        <f t="shared" ref="E74:E81" si="92">ROUND(H$8*$C74,0)</f>
        <v>140</v>
      </c>
      <c r="F74" s="14">
        <f t="shared" ref="F74:F81" si="93">ROUND(I$8*$C74,0)</f>
        <v>5600</v>
      </c>
      <c r="G74" s="13">
        <v>280</v>
      </c>
      <c r="H74" s="13">
        <v>140</v>
      </c>
      <c r="I74" s="13">
        <v>5600</v>
      </c>
      <c r="J74" s="13" t="s">
        <v>1381</v>
      </c>
      <c r="K74" s="16"/>
      <c r="L74" s="16"/>
      <c r="M74" s="16"/>
      <c r="N74" s="13">
        <v>71</v>
      </c>
      <c r="O74" s="13">
        <f t="shared" si="50"/>
        <v>8</v>
      </c>
      <c r="P74" s="13">
        <f t="shared" si="51"/>
        <v>8</v>
      </c>
      <c r="Q74" s="13">
        <f t="shared" si="71"/>
        <v>2800</v>
      </c>
      <c r="R74" s="13">
        <f t="shared" si="72"/>
        <v>1400</v>
      </c>
      <c r="S74" s="13">
        <f t="shared" si="73"/>
        <v>56000</v>
      </c>
      <c r="T74" s="16"/>
      <c r="U74" s="16"/>
      <c r="V74" s="16"/>
      <c r="AI74" s="13">
        <v>71</v>
      </c>
      <c r="AJ74" s="13">
        <f t="shared" si="74"/>
        <v>9</v>
      </c>
      <c r="AK74" s="13">
        <f t="shared" si="75"/>
        <v>1502010</v>
      </c>
      <c r="AL74" s="13" t="s">
        <v>1373</v>
      </c>
      <c r="AM74" s="13">
        <f t="shared" si="76"/>
        <v>7</v>
      </c>
      <c r="AN74" s="13" t="str">
        <f t="shared" si="77"/>
        <v>张郃专属武器魂珠-7</v>
      </c>
      <c r="AO74" s="13">
        <f t="shared" si="78"/>
        <v>135</v>
      </c>
      <c r="AP74" s="13">
        <f t="shared" si="79"/>
        <v>3</v>
      </c>
      <c r="AQ74" s="13">
        <f t="shared" si="80"/>
        <v>4</v>
      </c>
      <c r="AT74" s="13">
        <v>71</v>
      </c>
      <c r="AU74" s="13">
        <f t="shared" si="81"/>
        <v>1</v>
      </c>
      <c r="AV74" s="13">
        <f t="shared" si="82"/>
        <v>1502001</v>
      </c>
      <c r="AW74" s="13" t="s">
        <v>1373</v>
      </c>
      <c r="AX74" s="13">
        <f t="shared" si="83"/>
        <v>8</v>
      </c>
      <c r="AY74" s="13" t="s">
        <v>1394</v>
      </c>
      <c r="AZ74" s="13">
        <f t="shared" si="84"/>
        <v>8</v>
      </c>
      <c r="BA74" s="13" t="str">
        <f t="shared" si="85"/>
        <v>关羽魂珠-8 等级-8</v>
      </c>
      <c r="BB74" s="25" t="s">
        <v>1402</v>
      </c>
      <c r="BC74" s="14">
        <f t="shared" si="86"/>
        <v>4200</v>
      </c>
      <c r="BD74" s="14">
        <f>SUMIFS(BC$4:BC74,AU$4:AU74,"="&amp;AU74,AX$4:AX74,"="&amp;AX74)</f>
        <v>17700</v>
      </c>
      <c r="BE74" s="25" t="s">
        <v>1403</v>
      </c>
      <c r="BF74" s="14">
        <f t="shared" si="87"/>
        <v>1680</v>
      </c>
      <c r="BG74" s="14">
        <f>SUMIFS(BF$4:BF74,AU$4:AU74,"="&amp;AU74,AX$4:AX74,"="&amp;AX74)</f>
        <v>7080</v>
      </c>
      <c r="BH74" s="25" t="s">
        <v>1404</v>
      </c>
      <c r="BI74" s="14">
        <f t="shared" si="88"/>
        <v>67200</v>
      </c>
      <c r="BJ74" s="14">
        <f>SUMIFS(BI$4:BI74,$AU$4:$AU74,"="&amp;$AU74,$AX$4:$AX74,"="&amp;$AX74)</f>
        <v>283200</v>
      </c>
    </row>
    <row r="75" spans="1:62" ht="16.5" x14ac:dyDescent="0.2">
      <c r="A75" s="13">
        <v>3</v>
      </c>
      <c r="B75" s="13">
        <v>2</v>
      </c>
      <c r="C75" s="26">
        <f t="shared" si="90"/>
        <v>5.3333333333333337E-2</v>
      </c>
      <c r="D75" s="14">
        <f t="shared" si="91"/>
        <v>373</v>
      </c>
      <c r="E75" s="14">
        <f t="shared" si="92"/>
        <v>187</v>
      </c>
      <c r="F75" s="14">
        <f t="shared" si="93"/>
        <v>7467</v>
      </c>
      <c r="G75" s="13">
        <v>370</v>
      </c>
      <c r="H75" s="13">
        <v>185</v>
      </c>
      <c r="I75" s="13">
        <v>7400</v>
      </c>
      <c r="J75" s="13" t="s">
        <v>1382</v>
      </c>
      <c r="K75" s="16"/>
      <c r="L75" s="16"/>
      <c r="M75" s="16"/>
      <c r="N75" s="13">
        <v>72</v>
      </c>
      <c r="O75" s="13">
        <f t="shared" si="50"/>
        <v>8</v>
      </c>
      <c r="P75" s="13">
        <f t="shared" si="51"/>
        <v>9</v>
      </c>
      <c r="Q75" s="13">
        <f t="shared" si="71"/>
        <v>3200</v>
      </c>
      <c r="R75" s="13">
        <f t="shared" si="72"/>
        <v>1600</v>
      </c>
      <c r="S75" s="13">
        <f t="shared" si="73"/>
        <v>64000</v>
      </c>
      <c r="T75" s="16"/>
      <c r="U75" s="16"/>
      <c r="V75" s="16"/>
      <c r="AI75" s="13">
        <v>72</v>
      </c>
      <c r="AJ75" s="13">
        <f t="shared" si="74"/>
        <v>9</v>
      </c>
      <c r="AK75" s="13">
        <f t="shared" si="75"/>
        <v>1502010</v>
      </c>
      <c r="AL75" s="13" t="s">
        <v>1373</v>
      </c>
      <c r="AM75" s="13">
        <f t="shared" si="76"/>
        <v>8</v>
      </c>
      <c r="AN75" s="13" t="str">
        <f t="shared" si="77"/>
        <v>张郃专属武器魂珠-8</v>
      </c>
      <c r="AO75" s="13">
        <f t="shared" si="78"/>
        <v>150</v>
      </c>
      <c r="AP75" s="13">
        <f t="shared" si="79"/>
        <v>3</v>
      </c>
      <c r="AQ75" s="13">
        <f t="shared" si="80"/>
        <v>5</v>
      </c>
      <c r="AT75" s="13">
        <v>72</v>
      </c>
      <c r="AU75" s="13">
        <f t="shared" si="81"/>
        <v>1</v>
      </c>
      <c r="AV75" s="13">
        <f t="shared" si="82"/>
        <v>1502001</v>
      </c>
      <c r="AW75" s="13" t="s">
        <v>1373</v>
      </c>
      <c r="AX75" s="13">
        <f t="shared" si="83"/>
        <v>8</v>
      </c>
      <c r="AY75" s="13" t="s">
        <v>1394</v>
      </c>
      <c r="AZ75" s="13">
        <f t="shared" si="84"/>
        <v>9</v>
      </c>
      <c r="BA75" s="13" t="str">
        <f t="shared" si="85"/>
        <v>关羽魂珠-8 等级-9</v>
      </c>
      <c r="BB75" s="25" t="s">
        <v>1402</v>
      </c>
      <c r="BC75" s="14">
        <f t="shared" si="86"/>
        <v>4800</v>
      </c>
      <c r="BD75" s="14">
        <f>SUMIFS(BC$4:BC75,AU$4:AU75,"="&amp;AU75,AX$4:AX75,"="&amp;AX75)</f>
        <v>22500</v>
      </c>
      <c r="BE75" s="25" t="s">
        <v>1403</v>
      </c>
      <c r="BF75" s="14">
        <f t="shared" si="87"/>
        <v>1920</v>
      </c>
      <c r="BG75" s="14">
        <f>SUMIFS(BF$4:BF75,AU$4:AU75,"="&amp;AU75,AX$4:AX75,"="&amp;AX75)</f>
        <v>9000</v>
      </c>
      <c r="BH75" s="25" t="s">
        <v>1404</v>
      </c>
      <c r="BI75" s="14">
        <f t="shared" si="88"/>
        <v>76800</v>
      </c>
      <c r="BJ75" s="14">
        <f>SUMIFS(BI$4:BI75,$AU$4:$AU75,"="&amp;$AU75,$AX$4:$AX75,"="&amp;$AX75)</f>
        <v>360000</v>
      </c>
    </row>
    <row r="76" spans="1:62" ht="16.5" x14ac:dyDescent="0.2">
      <c r="A76" s="13">
        <v>4</v>
      </c>
      <c r="B76" s="13">
        <v>3</v>
      </c>
      <c r="C76" s="26">
        <f t="shared" si="90"/>
        <v>0.08</v>
      </c>
      <c r="D76" s="14">
        <f t="shared" si="91"/>
        <v>560</v>
      </c>
      <c r="E76" s="14">
        <f t="shared" si="92"/>
        <v>280</v>
      </c>
      <c r="F76" s="14">
        <f t="shared" si="93"/>
        <v>11200</v>
      </c>
      <c r="G76" s="13">
        <v>560</v>
      </c>
      <c r="H76" s="13">
        <v>280</v>
      </c>
      <c r="I76" s="13">
        <v>11200</v>
      </c>
      <c r="J76" s="13" t="s">
        <v>1383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I76" s="13">
        <v>73</v>
      </c>
      <c r="AJ76" s="13">
        <f t="shared" si="74"/>
        <v>10</v>
      </c>
      <c r="AK76" s="13">
        <f t="shared" si="75"/>
        <v>1502011</v>
      </c>
      <c r="AL76" s="13" t="s">
        <v>1373</v>
      </c>
      <c r="AM76" s="13">
        <f t="shared" si="76"/>
        <v>1</v>
      </c>
      <c r="AN76" s="13" t="str">
        <f t="shared" si="77"/>
        <v>张飞专属武器魂珠-1</v>
      </c>
      <c r="AO76" s="13">
        <f t="shared" si="78"/>
        <v>40</v>
      </c>
      <c r="AP76" s="13">
        <f t="shared" si="79"/>
        <v>0</v>
      </c>
      <c r="AQ76" s="13">
        <f t="shared" si="80"/>
        <v>0</v>
      </c>
      <c r="AT76" s="13">
        <v>73</v>
      </c>
      <c r="AU76" s="13">
        <f t="shared" si="81"/>
        <v>2</v>
      </c>
      <c r="AV76" s="13">
        <f t="shared" si="82"/>
        <v>1502002</v>
      </c>
      <c r="AW76" s="13" t="s">
        <v>1373</v>
      </c>
      <c r="AX76" s="13">
        <f t="shared" si="83"/>
        <v>1</v>
      </c>
      <c r="AY76" s="13" t="s">
        <v>1394</v>
      </c>
      <c r="AZ76" s="13">
        <f t="shared" si="84"/>
        <v>1</v>
      </c>
      <c r="BA76" s="13" t="str">
        <f t="shared" si="85"/>
        <v>许褚魂珠-1 等级-1</v>
      </c>
      <c r="BB76" s="25" t="s">
        <v>1402</v>
      </c>
      <c r="BC76" s="14">
        <f t="shared" si="86"/>
        <v>45</v>
      </c>
      <c r="BD76" s="14">
        <f>SUMIFS(BC$4:BC76,AU$4:AU76,"="&amp;AU76,AX$4:AX76,"="&amp;AX76)</f>
        <v>45</v>
      </c>
      <c r="BE76" s="25" t="s">
        <v>1403</v>
      </c>
      <c r="BF76" s="14">
        <f t="shared" si="87"/>
        <v>25</v>
      </c>
      <c r="BG76" s="14">
        <f>SUMIFS(BF$4:BF76,AU$4:AU76,"="&amp;AU76,AX$4:AX76,"="&amp;AX76)</f>
        <v>25</v>
      </c>
      <c r="BH76" s="25" t="s">
        <v>1404</v>
      </c>
      <c r="BI76" s="14">
        <f t="shared" si="88"/>
        <v>1100</v>
      </c>
      <c r="BJ76" s="14">
        <f>SUMIFS(BI$4:BI76,$AU$4:$AU76,"="&amp;$AU76,$AX$4:$AX76,"="&amp;$AX76)</f>
        <v>1100</v>
      </c>
    </row>
    <row r="77" spans="1:62" ht="16.5" x14ac:dyDescent="0.2">
      <c r="A77" s="13">
        <v>5</v>
      </c>
      <c r="B77" s="13">
        <v>4</v>
      </c>
      <c r="C77" s="26">
        <f t="shared" si="90"/>
        <v>0.10666666666666667</v>
      </c>
      <c r="D77" s="14">
        <f t="shared" si="91"/>
        <v>747</v>
      </c>
      <c r="E77" s="14">
        <f t="shared" si="92"/>
        <v>373</v>
      </c>
      <c r="F77" s="14">
        <f t="shared" si="93"/>
        <v>14933</v>
      </c>
      <c r="G77" s="13">
        <v>750</v>
      </c>
      <c r="H77" s="13">
        <v>375</v>
      </c>
      <c r="I77" s="13">
        <v>15000</v>
      </c>
      <c r="J77" s="13" t="s">
        <v>1384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I77" s="13">
        <v>74</v>
      </c>
      <c r="AJ77" s="13">
        <f t="shared" si="74"/>
        <v>10</v>
      </c>
      <c r="AK77" s="13">
        <f t="shared" si="75"/>
        <v>1502011</v>
      </c>
      <c r="AL77" s="13" t="s">
        <v>1373</v>
      </c>
      <c r="AM77" s="13">
        <f t="shared" si="76"/>
        <v>2</v>
      </c>
      <c r="AN77" s="13" t="str">
        <f t="shared" si="77"/>
        <v>张飞专属武器魂珠-2</v>
      </c>
      <c r="AO77" s="13">
        <f t="shared" si="78"/>
        <v>55</v>
      </c>
      <c r="AP77" s="13">
        <f t="shared" si="79"/>
        <v>3</v>
      </c>
      <c r="AQ77" s="13">
        <f t="shared" si="80"/>
        <v>0</v>
      </c>
      <c r="AT77" s="13">
        <v>74</v>
      </c>
      <c r="AU77" s="13">
        <f t="shared" si="81"/>
        <v>2</v>
      </c>
      <c r="AV77" s="13">
        <f t="shared" si="82"/>
        <v>1502002</v>
      </c>
      <c r="AW77" s="13" t="s">
        <v>1373</v>
      </c>
      <c r="AX77" s="13">
        <f t="shared" si="83"/>
        <v>1</v>
      </c>
      <c r="AY77" s="13" t="s">
        <v>1394</v>
      </c>
      <c r="AZ77" s="13">
        <f t="shared" si="84"/>
        <v>2</v>
      </c>
      <c r="BA77" s="13" t="str">
        <f t="shared" si="85"/>
        <v>许褚魂珠-1 等级-2</v>
      </c>
      <c r="BB77" s="25" t="s">
        <v>1402</v>
      </c>
      <c r="BC77" s="14">
        <f t="shared" si="86"/>
        <v>72</v>
      </c>
      <c r="BD77" s="14">
        <f>SUMIFS(BC$4:BC77,AU$4:AU77,"="&amp;AU77,AX$4:AX77,"="&amp;AX77)</f>
        <v>117</v>
      </c>
      <c r="BE77" s="25" t="s">
        <v>1403</v>
      </c>
      <c r="BF77" s="14">
        <f t="shared" si="87"/>
        <v>40</v>
      </c>
      <c r="BG77" s="14">
        <f>SUMIFS(BF$4:BF77,AU$4:AU77,"="&amp;AU77,AX$4:AX77,"="&amp;AX77)</f>
        <v>65</v>
      </c>
      <c r="BH77" s="25" t="s">
        <v>1404</v>
      </c>
      <c r="BI77" s="14">
        <f t="shared" si="88"/>
        <v>1760</v>
      </c>
      <c r="BJ77" s="14">
        <f>SUMIFS(BI$4:BI77,$AU$4:$AU77,"="&amp;$AU77,$AX$4:$AX77,"="&amp;$AX77)</f>
        <v>2860</v>
      </c>
    </row>
    <row r="78" spans="1:62" ht="16.5" x14ac:dyDescent="0.2">
      <c r="A78" s="13">
        <v>6</v>
      </c>
      <c r="B78" s="13">
        <v>5</v>
      </c>
      <c r="C78" s="26">
        <f t="shared" si="90"/>
        <v>0.13333333333333333</v>
      </c>
      <c r="D78" s="14">
        <f t="shared" si="91"/>
        <v>933</v>
      </c>
      <c r="E78" s="14">
        <f t="shared" si="92"/>
        <v>467</v>
      </c>
      <c r="F78" s="14">
        <f t="shared" si="93"/>
        <v>18667</v>
      </c>
      <c r="G78" s="13">
        <v>950</v>
      </c>
      <c r="H78" s="13">
        <v>475</v>
      </c>
      <c r="I78" s="13">
        <v>19000</v>
      </c>
      <c r="J78" s="13" t="s">
        <v>1385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I78" s="13">
        <v>75</v>
      </c>
      <c r="AJ78" s="13">
        <f t="shared" si="74"/>
        <v>10</v>
      </c>
      <c r="AK78" s="13">
        <f t="shared" si="75"/>
        <v>1502011</v>
      </c>
      <c r="AL78" s="13" t="s">
        <v>1373</v>
      </c>
      <c r="AM78" s="13">
        <f t="shared" si="76"/>
        <v>3</v>
      </c>
      <c r="AN78" s="13" t="str">
        <f t="shared" si="77"/>
        <v>张飞专属武器魂珠-3</v>
      </c>
      <c r="AO78" s="13">
        <f t="shared" si="78"/>
        <v>75</v>
      </c>
      <c r="AP78" s="13">
        <f t="shared" si="79"/>
        <v>3</v>
      </c>
      <c r="AQ78" s="13">
        <f t="shared" si="80"/>
        <v>0</v>
      </c>
      <c r="AT78" s="13">
        <v>75</v>
      </c>
      <c r="AU78" s="13">
        <f t="shared" si="81"/>
        <v>2</v>
      </c>
      <c r="AV78" s="13">
        <f t="shared" si="82"/>
        <v>1502002</v>
      </c>
      <c r="AW78" s="13" t="s">
        <v>1373</v>
      </c>
      <c r="AX78" s="13">
        <f t="shared" si="83"/>
        <v>1</v>
      </c>
      <c r="AY78" s="13" t="s">
        <v>1394</v>
      </c>
      <c r="AZ78" s="13">
        <f t="shared" si="84"/>
        <v>3</v>
      </c>
      <c r="BA78" s="13" t="str">
        <f t="shared" si="85"/>
        <v>许褚魂珠-1 等级-3</v>
      </c>
      <c r="BB78" s="25" t="s">
        <v>1402</v>
      </c>
      <c r="BC78" s="14">
        <f t="shared" si="86"/>
        <v>90</v>
      </c>
      <c r="BD78" s="14">
        <f>SUMIFS(BC$4:BC78,AU$4:AU78,"="&amp;AU78,AX$4:AX78,"="&amp;AX78)</f>
        <v>207</v>
      </c>
      <c r="BE78" s="25" t="s">
        <v>1403</v>
      </c>
      <c r="BF78" s="14">
        <f t="shared" si="87"/>
        <v>50</v>
      </c>
      <c r="BG78" s="14">
        <f>SUMIFS(BF$4:BF78,AU$4:AU78,"="&amp;AU78,AX$4:AX78,"="&amp;AX78)</f>
        <v>115</v>
      </c>
      <c r="BH78" s="25" t="s">
        <v>1404</v>
      </c>
      <c r="BI78" s="14">
        <f t="shared" si="88"/>
        <v>2200</v>
      </c>
      <c r="BJ78" s="14">
        <f>SUMIFS(BI$4:BI78,$AU$4:$AU78,"="&amp;$AU78,$AX$4:$AX78,"="&amp;$AX78)</f>
        <v>5060</v>
      </c>
    </row>
    <row r="79" spans="1:62" ht="16.5" x14ac:dyDescent="0.2">
      <c r="A79" s="13">
        <v>7</v>
      </c>
      <c r="B79" s="13">
        <v>6</v>
      </c>
      <c r="C79" s="26">
        <f t="shared" si="90"/>
        <v>0.16</v>
      </c>
      <c r="D79" s="14">
        <f t="shared" si="91"/>
        <v>1120</v>
      </c>
      <c r="E79" s="14">
        <f t="shared" si="92"/>
        <v>560</v>
      </c>
      <c r="F79" s="14">
        <f t="shared" si="93"/>
        <v>22400</v>
      </c>
      <c r="G79" s="13">
        <v>1200</v>
      </c>
      <c r="H79" s="13">
        <v>600</v>
      </c>
      <c r="I79" s="13">
        <v>24000</v>
      </c>
      <c r="J79" s="13" t="s">
        <v>1386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I79" s="13">
        <v>76</v>
      </c>
      <c r="AJ79" s="13">
        <f t="shared" si="74"/>
        <v>10</v>
      </c>
      <c r="AK79" s="13">
        <f t="shared" si="75"/>
        <v>1502011</v>
      </c>
      <c r="AL79" s="13" t="s">
        <v>1373</v>
      </c>
      <c r="AM79" s="13">
        <f t="shared" si="76"/>
        <v>4</v>
      </c>
      <c r="AN79" s="13" t="str">
        <f t="shared" si="77"/>
        <v>张飞专属武器魂珠-4</v>
      </c>
      <c r="AO79" s="13">
        <f t="shared" si="78"/>
        <v>85</v>
      </c>
      <c r="AP79" s="13">
        <f t="shared" si="79"/>
        <v>3</v>
      </c>
      <c r="AQ79" s="13">
        <f t="shared" si="80"/>
        <v>1</v>
      </c>
      <c r="AT79" s="13">
        <v>76</v>
      </c>
      <c r="AU79" s="13">
        <f t="shared" si="81"/>
        <v>2</v>
      </c>
      <c r="AV79" s="13">
        <f t="shared" si="82"/>
        <v>1502002</v>
      </c>
      <c r="AW79" s="13" t="s">
        <v>1373</v>
      </c>
      <c r="AX79" s="13">
        <f t="shared" si="83"/>
        <v>1</v>
      </c>
      <c r="AY79" s="13" t="s">
        <v>1394</v>
      </c>
      <c r="AZ79" s="13">
        <f t="shared" si="84"/>
        <v>4</v>
      </c>
      <c r="BA79" s="13" t="str">
        <f t="shared" si="85"/>
        <v>许褚魂珠-1 等级-4</v>
      </c>
      <c r="BB79" s="25" t="s">
        <v>1402</v>
      </c>
      <c r="BC79" s="14">
        <f t="shared" si="86"/>
        <v>144</v>
      </c>
      <c r="BD79" s="14">
        <f>SUMIFS(BC$4:BC79,AU$4:AU79,"="&amp;AU79,AX$4:AX79,"="&amp;AX79)</f>
        <v>351</v>
      </c>
      <c r="BE79" s="25" t="s">
        <v>1403</v>
      </c>
      <c r="BF79" s="14">
        <f t="shared" si="87"/>
        <v>80</v>
      </c>
      <c r="BG79" s="14">
        <f>SUMIFS(BF$4:BF79,AU$4:AU79,"="&amp;AU79,AX$4:AX79,"="&amp;AX79)</f>
        <v>195</v>
      </c>
      <c r="BH79" s="25" t="s">
        <v>1404</v>
      </c>
      <c r="BI79" s="14">
        <f t="shared" si="88"/>
        <v>3520</v>
      </c>
      <c r="BJ79" s="14">
        <f>SUMIFS(BI$4:BI79,$AU$4:$AU79,"="&amp;$AU79,$AX$4:$AX79,"="&amp;$AX79)</f>
        <v>8580</v>
      </c>
    </row>
    <row r="80" spans="1:62" ht="16.5" x14ac:dyDescent="0.2">
      <c r="A80" s="13">
        <v>8</v>
      </c>
      <c r="B80" s="13">
        <v>7</v>
      </c>
      <c r="C80" s="26">
        <f t="shared" si="90"/>
        <v>0.18666666666666668</v>
      </c>
      <c r="D80" s="14">
        <f t="shared" si="91"/>
        <v>1307</v>
      </c>
      <c r="E80" s="14">
        <f t="shared" si="92"/>
        <v>653</v>
      </c>
      <c r="F80" s="14">
        <f t="shared" si="93"/>
        <v>26133</v>
      </c>
      <c r="G80" s="13">
        <v>1300</v>
      </c>
      <c r="H80" s="13">
        <v>650</v>
      </c>
      <c r="I80" s="13">
        <v>26000</v>
      </c>
      <c r="J80" s="13" t="s">
        <v>1388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I80" s="13">
        <v>77</v>
      </c>
      <c r="AJ80" s="13">
        <f t="shared" si="74"/>
        <v>10</v>
      </c>
      <c r="AK80" s="13">
        <f t="shared" si="75"/>
        <v>1502011</v>
      </c>
      <c r="AL80" s="13" t="s">
        <v>1373</v>
      </c>
      <c r="AM80" s="13">
        <f t="shared" si="76"/>
        <v>5</v>
      </c>
      <c r="AN80" s="13" t="str">
        <f t="shared" si="77"/>
        <v>张飞专属武器魂珠-5</v>
      </c>
      <c r="AO80" s="13">
        <f t="shared" si="78"/>
        <v>110</v>
      </c>
      <c r="AP80" s="13">
        <f t="shared" si="79"/>
        <v>3</v>
      </c>
      <c r="AQ80" s="13">
        <f t="shared" si="80"/>
        <v>2</v>
      </c>
      <c r="AT80" s="13">
        <v>77</v>
      </c>
      <c r="AU80" s="13">
        <f t="shared" si="81"/>
        <v>2</v>
      </c>
      <c r="AV80" s="13">
        <f t="shared" si="82"/>
        <v>1502002</v>
      </c>
      <c r="AW80" s="13" t="s">
        <v>1373</v>
      </c>
      <c r="AX80" s="13">
        <f t="shared" si="83"/>
        <v>1</v>
      </c>
      <c r="AY80" s="13" t="s">
        <v>1394</v>
      </c>
      <c r="AZ80" s="13">
        <f t="shared" si="84"/>
        <v>5</v>
      </c>
      <c r="BA80" s="13" t="str">
        <f t="shared" si="85"/>
        <v>许褚魂珠-1 等级-5</v>
      </c>
      <c r="BB80" s="25" t="s">
        <v>1402</v>
      </c>
      <c r="BC80" s="14">
        <f t="shared" si="86"/>
        <v>198</v>
      </c>
      <c r="BD80" s="14">
        <f>SUMIFS(BC$4:BC80,AU$4:AU80,"="&amp;AU80,AX$4:AX80,"="&amp;AX80)</f>
        <v>549</v>
      </c>
      <c r="BE80" s="25" t="s">
        <v>1403</v>
      </c>
      <c r="BF80" s="14">
        <f t="shared" si="87"/>
        <v>110</v>
      </c>
      <c r="BG80" s="14">
        <f>SUMIFS(BF$4:BF80,AU$4:AU80,"="&amp;AU80,AX$4:AX80,"="&amp;AX80)</f>
        <v>305</v>
      </c>
      <c r="BH80" s="25" t="s">
        <v>1404</v>
      </c>
      <c r="BI80" s="14">
        <f t="shared" si="88"/>
        <v>4840</v>
      </c>
      <c r="BJ80" s="14">
        <f>SUMIFS(BI$4:BI80,$AU$4:$AU80,"="&amp;$AU80,$AX$4:$AX80,"="&amp;$AX80)</f>
        <v>13420</v>
      </c>
    </row>
    <row r="81" spans="1:62" ht="16.5" x14ac:dyDescent="0.2">
      <c r="A81" s="13">
        <v>9</v>
      </c>
      <c r="B81" s="13">
        <v>8</v>
      </c>
      <c r="C81" s="26">
        <f t="shared" si="90"/>
        <v>0.21333333333333335</v>
      </c>
      <c r="D81" s="14">
        <f t="shared" si="91"/>
        <v>1493</v>
      </c>
      <c r="E81" s="14">
        <f t="shared" si="92"/>
        <v>747</v>
      </c>
      <c r="F81" s="14">
        <f t="shared" si="93"/>
        <v>29867</v>
      </c>
      <c r="G81" s="13">
        <v>1500</v>
      </c>
      <c r="H81" s="13">
        <v>750</v>
      </c>
      <c r="I81" s="13">
        <v>30000</v>
      </c>
      <c r="J81" s="13" t="s">
        <v>1387</v>
      </c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I81" s="13">
        <v>78</v>
      </c>
      <c r="AJ81" s="13">
        <f t="shared" si="74"/>
        <v>10</v>
      </c>
      <c r="AK81" s="13">
        <f t="shared" si="75"/>
        <v>1502011</v>
      </c>
      <c r="AL81" s="13" t="s">
        <v>1373</v>
      </c>
      <c r="AM81" s="13">
        <f t="shared" si="76"/>
        <v>6</v>
      </c>
      <c r="AN81" s="13" t="str">
        <f t="shared" si="77"/>
        <v>张飞专属武器魂珠-6</v>
      </c>
      <c r="AO81" s="13">
        <f t="shared" si="78"/>
        <v>125</v>
      </c>
      <c r="AP81" s="13">
        <f t="shared" si="79"/>
        <v>3</v>
      </c>
      <c r="AQ81" s="13">
        <f t="shared" si="80"/>
        <v>3</v>
      </c>
      <c r="AT81" s="13">
        <v>78</v>
      </c>
      <c r="AU81" s="13">
        <f t="shared" si="81"/>
        <v>2</v>
      </c>
      <c r="AV81" s="13">
        <f t="shared" si="82"/>
        <v>1502002</v>
      </c>
      <c r="AW81" s="13" t="s">
        <v>1373</v>
      </c>
      <c r="AX81" s="13">
        <f t="shared" si="83"/>
        <v>1</v>
      </c>
      <c r="AY81" s="13" t="s">
        <v>1394</v>
      </c>
      <c r="AZ81" s="13">
        <f t="shared" si="84"/>
        <v>6</v>
      </c>
      <c r="BA81" s="13" t="str">
        <f t="shared" si="85"/>
        <v>许褚魂珠-1 等级-6</v>
      </c>
      <c r="BB81" s="25" t="s">
        <v>1402</v>
      </c>
      <c r="BC81" s="14">
        <f t="shared" si="86"/>
        <v>252</v>
      </c>
      <c r="BD81" s="14">
        <f>SUMIFS(BC$4:BC81,AU$4:AU81,"="&amp;AU81,AX$4:AX81,"="&amp;AX81)</f>
        <v>801</v>
      </c>
      <c r="BE81" s="25" t="s">
        <v>1403</v>
      </c>
      <c r="BF81" s="14">
        <f t="shared" si="87"/>
        <v>140</v>
      </c>
      <c r="BG81" s="14">
        <f>SUMIFS(BF$4:BF81,AU$4:AU81,"="&amp;AU81,AX$4:AX81,"="&amp;AX81)</f>
        <v>445</v>
      </c>
      <c r="BH81" s="25" t="s">
        <v>1404</v>
      </c>
      <c r="BI81" s="14">
        <f t="shared" si="88"/>
        <v>6160</v>
      </c>
      <c r="BJ81" s="14">
        <f>SUMIFS(BI$4:BI81,$AU$4:$AU81,"="&amp;$AU81,$AX$4:$AX81,"="&amp;$AX81)</f>
        <v>19580</v>
      </c>
    </row>
    <row r="82" spans="1:62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I82" s="13">
        <v>79</v>
      </c>
      <c r="AJ82" s="13">
        <f t="shared" si="74"/>
        <v>10</v>
      </c>
      <c r="AK82" s="13">
        <f t="shared" si="75"/>
        <v>1502011</v>
      </c>
      <c r="AL82" s="13" t="s">
        <v>1373</v>
      </c>
      <c r="AM82" s="13">
        <f t="shared" si="76"/>
        <v>7</v>
      </c>
      <c r="AN82" s="13" t="str">
        <f t="shared" si="77"/>
        <v>张飞专属武器魂珠-7</v>
      </c>
      <c r="AO82" s="13">
        <f t="shared" si="78"/>
        <v>135</v>
      </c>
      <c r="AP82" s="13">
        <f t="shared" si="79"/>
        <v>3</v>
      </c>
      <c r="AQ82" s="13">
        <f t="shared" si="80"/>
        <v>4</v>
      </c>
      <c r="AT82" s="13">
        <v>79</v>
      </c>
      <c r="AU82" s="13">
        <f t="shared" si="81"/>
        <v>2</v>
      </c>
      <c r="AV82" s="13">
        <f t="shared" si="82"/>
        <v>1502002</v>
      </c>
      <c r="AW82" s="13" t="s">
        <v>1373</v>
      </c>
      <c r="AX82" s="13">
        <f t="shared" si="83"/>
        <v>1</v>
      </c>
      <c r="AY82" s="13" t="s">
        <v>1394</v>
      </c>
      <c r="AZ82" s="13">
        <f t="shared" si="84"/>
        <v>7</v>
      </c>
      <c r="BA82" s="13" t="str">
        <f t="shared" si="85"/>
        <v>许褚魂珠-1 等级-7</v>
      </c>
      <c r="BB82" s="25" t="s">
        <v>1402</v>
      </c>
      <c r="BC82" s="14">
        <f t="shared" si="86"/>
        <v>288</v>
      </c>
      <c r="BD82" s="14">
        <f>SUMIFS(BC$4:BC82,AU$4:AU82,"="&amp;AU82,AX$4:AX82,"="&amp;AX82)</f>
        <v>1089</v>
      </c>
      <c r="BE82" s="25" t="s">
        <v>1403</v>
      </c>
      <c r="BF82" s="14">
        <f t="shared" si="87"/>
        <v>160</v>
      </c>
      <c r="BG82" s="14">
        <f>SUMIFS(BF$4:BF82,AU$4:AU82,"="&amp;AU82,AX$4:AX82,"="&amp;AX82)</f>
        <v>605</v>
      </c>
      <c r="BH82" s="25" t="s">
        <v>1404</v>
      </c>
      <c r="BI82" s="14">
        <f t="shared" si="88"/>
        <v>7040</v>
      </c>
      <c r="BJ82" s="14">
        <f>SUMIFS(BI$4:BI82,$AU$4:$AU82,"="&amp;$AU82,$AX$4:$AX82,"="&amp;$AX82)</f>
        <v>26620</v>
      </c>
    </row>
    <row r="83" spans="1:62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I83" s="13">
        <v>80</v>
      </c>
      <c r="AJ83" s="13">
        <f t="shared" si="74"/>
        <v>10</v>
      </c>
      <c r="AK83" s="13">
        <f t="shared" si="75"/>
        <v>1502011</v>
      </c>
      <c r="AL83" s="13" t="s">
        <v>1373</v>
      </c>
      <c r="AM83" s="13">
        <f t="shared" si="76"/>
        <v>8</v>
      </c>
      <c r="AN83" s="13" t="str">
        <f t="shared" si="77"/>
        <v>张飞专属武器魂珠-8</v>
      </c>
      <c r="AO83" s="13">
        <f t="shared" si="78"/>
        <v>150</v>
      </c>
      <c r="AP83" s="13">
        <f t="shared" si="79"/>
        <v>3</v>
      </c>
      <c r="AQ83" s="13">
        <f t="shared" si="80"/>
        <v>5</v>
      </c>
      <c r="AT83" s="13">
        <v>80</v>
      </c>
      <c r="AU83" s="13">
        <f t="shared" si="81"/>
        <v>2</v>
      </c>
      <c r="AV83" s="13">
        <f t="shared" si="82"/>
        <v>1502002</v>
      </c>
      <c r="AW83" s="13" t="s">
        <v>1373</v>
      </c>
      <c r="AX83" s="13">
        <f t="shared" si="83"/>
        <v>1</v>
      </c>
      <c r="AY83" s="13" t="s">
        <v>1394</v>
      </c>
      <c r="AZ83" s="13">
        <f t="shared" si="84"/>
        <v>8</v>
      </c>
      <c r="BA83" s="13" t="str">
        <f t="shared" si="85"/>
        <v>许褚魂珠-1 等级-8</v>
      </c>
      <c r="BB83" s="25" t="s">
        <v>1402</v>
      </c>
      <c r="BC83" s="14">
        <f t="shared" si="86"/>
        <v>342</v>
      </c>
      <c r="BD83" s="14">
        <f>SUMIFS(BC$4:BC83,AU$4:AU83,"="&amp;AU83,AX$4:AX83,"="&amp;AX83)</f>
        <v>1431</v>
      </c>
      <c r="BE83" s="25" t="s">
        <v>1403</v>
      </c>
      <c r="BF83" s="14">
        <f t="shared" si="87"/>
        <v>190</v>
      </c>
      <c r="BG83" s="14">
        <f>SUMIFS(BF$4:BF83,AU$4:AU83,"="&amp;AU83,AX$4:AX83,"="&amp;AX83)</f>
        <v>795</v>
      </c>
      <c r="BH83" s="25" t="s">
        <v>1404</v>
      </c>
      <c r="BI83" s="14">
        <f t="shared" si="88"/>
        <v>8360</v>
      </c>
      <c r="BJ83" s="14">
        <f>SUMIFS(BI$4:BI83,$AU$4:$AU83,"="&amp;$AU83,$AX$4:$AX83,"="&amp;$AX83)</f>
        <v>34980</v>
      </c>
    </row>
    <row r="84" spans="1:62" ht="20.25" x14ac:dyDescent="0.2">
      <c r="A84" s="73" t="s">
        <v>1356</v>
      </c>
      <c r="B84" s="73"/>
      <c r="C84" s="73"/>
      <c r="D84" s="73"/>
      <c r="E84" s="73"/>
      <c r="F84" s="73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I84" s="13">
        <v>81</v>
      </c>
      <c r="AJ84" s="13">
        <f t="shared" si="74"/>
        <v>11</v>
      </c>
      <c r="AK84" s="13">
        <f t="shared" si="75"/>
        <v>1502012</v>
      </c>
      <c r="AL84" s="13" t="s">
        <v>1373</v>
      </c>
      <c r="AM84" s="13">
        <f t="shared" si="76"/>
        <v>1</v>
      </c>
      <c r="AN84" s="13" t="str">
        <f t="shared" si="77"/>
        <v>夏侯惇专属武器魂珠-1</v>
      </c>
      <c r="AO84" s="13">
        <f t="shared" si="78"/>
        <v>40</v>
      </c>
      <c r="AP84" s="13">
        <f t="shared" si="79"/>
        <v>0</v>
      </c>
      <c r="AQ84" s="13">
        <f t="shared" si="80"/>
        <v>0</v>
      </c>
      <c r="AT84" s="13">
        <v>81</v>
      </c>
      <c r="AU84" s="13">
        <f t="shared" si="81"/>
        <v>2</v>
      </c>
      <c r="AV84" s="13">
        <f t="shared" si="82"/>
        <v>1502002</v>
      </c>
      <c r="AW84" s="13" t="s">
        <v>1373</v>
      </c>
      <c r="AX84" s="13">
        <f t="shared" si="83"/>
        <v>1</v>
      </c>
      <c r="AY84" s="13" t="s">
        <v>1394</v>
      </c>
      <c r="AZ84" s="13">
        <f t="shared" si="84"/>
        <v>9</v>
      </c>
      <c r="BA84" s="13" t="str">
        <f t="shared" si="85"/>
        <v>许褚魂珠-1 等级-9</v>
      </c>
      <c r="BB84" s="25" t="s">
        <v>1402</v>
      </c>
      <c r="BC84" s="14">
        <f t="shared" si="86"/>
        <v>378</v>
      </c>
      <c r="BD84" s="14">
        <f>SUMIFS(BC$4:BC84,AU$4:AU84,"="&amp;AU84,AX$4:AX84,"="&amp;AX84)</f>
        <v>1809</v>
      </c>
      <c r="BE84" s="25" t="s">
        <v>1403</v>
      </c>
      <c r="BF84" s="14">
        <f t="shared" si="87"/>
        <v>210</v>
      </c>
      <c r="BG84" s="14">
        <f>SUMIFS(BF$4:BF84,AU$4:AU84,"="&amp;AU84,AX$4:AX84,"="&amp;AX84)</f>
        <v>1005</v>
      </c>
      <c r="BH84" s="25" t="s">
        <v>1404</v>
      </c>
      <c r="BI84" s="14">
        <f t="shared" si="88"/>
        <v>9240</v>
      </c>
      <c r="BJ84" s="14">
        <f>SUMIFS(BI$4:BI84,$AU$4:$AU84,"="&amp;$AU84,$AX$4:$AX84,"="&amp;$AX84)</f>
        <v>44220</v>
      </c>
    </row>
    <row r="85" spans="1:62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I85" s="13">
        <v>82</v>
      </c>
      <c r="AJ85" s="13">
        <f t="shared" si="74"/>
        <v>11</v>
      </c>
      <c r="AK85" s="13">
        <f t="shared" si="75"/>
        <v>1502012</v>
      </c>
      <c r="AL85" s="13" t="s">
        <v>1373</v>
      </c>
      <c r="AM85" s="13">
        <f t="shared" si="76"/>
        <v>2</v>
      </c>
      <c r="AN85" s="13" t="str">
        <f t="shared" si="77"/>
        <v>夏侯惇专属武器魂珠-2</v>
      </c>
      <c r="AO85" s="13">
        <f t="shared" si="78"/>
        <v>55</v>
      </c>
      <c r="AP85" s="13">
        <f t="shared" si="79"/>
        <v>3</v>
      </c>
      <c r="AQ85" s="13">
        <f t="shared" si="80"/>
        <v>0</v>
      </c>
      <c r="AT85" s="13">
        <v>82</v>
      </c>
      <c r="AU85" s="13">
        <f t="shared" si="81"/>
        <v>2</v>
      </c>
      <c r="AV85" s="13">
        <f t="shared" si="82"/>
        <v>1502002</v>
      </c>
      <c r="AW85" s="13" t="s">
        <v>1373</v>
      </c>
      <c r="AX85" s="13">
        <f t="shared" si="83"/>
        <v>2</v>
      </c>
      <c r="AY85" s="13" t="s">
        <v>1394</v>
      </c>
      <c r="AZ85" s="13">
        <f t="shared" si="84"/>
        <v>1</v>
      </c>
      <c r="BA85" s="13" t="str">
        <f t="shared" si="85"/>
        <v>许褚魂珠-2 等级-1</v>
      </c>
      <c r="BB85" s="25" t="s">
        <v>1402</v>
      </c>
      <c r="BC85" s="14">
        <f t="shared" si="86"/>
        <v>72</v>
      </c>
      <c r="BD85" s="14">
        <f>SUMIFS(BC$4:BC85,AU$4:AU85,"="&amp;AU85,AX$4:AX85,"="&amp;AX85)</f>
        <v>72</v>
      </c>
      <c r="BE85" s="25" t="s">
        <v>1403</v>
      </c>
      <c r="BF85" s="14">
        <f t="shared" si="87"/>
        <v>40</v>
      </c>
      <c r="BG85" s="14">
        <f>SUMIFS(BF$4:BF85,AU$4:AU85,"="&amp;AU85,AX$4:AX85,"="&amp;AX85)</f>
        <v>40</v>
      </c>
      <c r="BH85" s="25" t="s">
        <v>1404</v>
      </c>
      <c r="BI85" s="14">
        <f t="shared" si="88"/>
        <v>1760</v>
      </c>
      <c r="BJ85" s="14">
        <f>SUMIFS(BI$4:BI85,$AU$4:$AU85,"="&amp;$AU85,$AX$4:$AX85,"="&amp;$AX85)</f>
        <v>1760</v>
      </c>
    </row>
    <row r="86" spans="1:62" ht="17.25" x14ac:dyDescent="0.2">
      <c r="A86" s="12" t="s">
        <v>1346</v>
      </c>
      <c r="B86" s="12" t="s">
        <v>1348</v>
      </c>
      <c r="C86" s="12" t="s">
        <v>1347</v>
      </c>
      <c r="D86" s="12" t="s">
        <v>1349</v>
      </c>
      <c r="E86" s="12" t="s">
        <v>1350</v>
      </c>
      <c r="F86" s="12" t="s">
        <v>1351</v>
      </c>
      <c r="G86" s="12" t="s">
        <v>1359</v>
      </c>
      <c r="H86" s="12" t="s">
        <v>1360</v>
      </c>
      <c r="I86" s="12" t="s">
        <v>1363</v>
      </c>
      <c r="J86" s="12" t="s">
        <v>1379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I86" s="13">
        <v>83</v>
      </c>
      <c r="AJ86" s="13">
        <f t="shared" si="74"/>
        <v>11</v>
      </c>
      <c r="AK86" s="13">
        <f t="shared" si="75"/>
        <v>1502012</v>
      </c>
      <c r="AL86" s="13" t="s">
        <v>1373</v>
      </c>
      <c r="AM86" s="13">
        <f t="shared" si="76"/>
        <v>3</v>
      </c>
      <c r="AN86" s="13" t="str">
        <f t="shared" si="77"/>
        <v>夏侯惇专属武器魂珠-3</v>
      </c>
      <c r="AO86" s="13">
        <f t="shared" si="78"/>
        <v>75</v>
      </c>
      <c r="AP86" s="13">
        <f t="shared" si="79"/>
        <v>3</v>
      </c>
      <c r="AQ86" s="13">
        <f t="shared" si="80"/>
        <v>0</v>
      </c>
      <c r="AT86" s="13">
        <v>83</v>
      </c>
      <c r="AU86" s="13">
        <f t="shared" si="81"/>
        <v>2</v>
      </c>
      <c r="AV86" s="13">
        <f t="shared" si="82"/>
        <v>1502002</v>
      </c>
      <c r="AW86" s="13" t="s">
        <v>1373</v>
      </c>
      <c r="AX86" s="13">
        <f t="shared" si="83"/>
        <v>2</v>
      </c>
      <c r="AY86" s="13" t="s">
        <v>1394</v>
      </c>
      <c r="AZ86" s="13">
        <f t="shared" si="84"/>
        <v>2</v>
      </c>
      <c r="BA86" s="13" t="str">
        <f t="shared" si="85"/>
        <v>许褚魂珠-2 等级-2</v>
      </c>
      <c r="BB86" s="25" t="s">
        <v>1402</v>
      </c>
      <c r="BC86" s="14">
        <f t="shared" si="86"/>
        <v>108</v>
      </c>
      <c r="BD86" s="14">
        <f>SUMIFS(BC$4:BC86,AU$4:AU86,"="&amp;AU86,AX$4:AX86,"="&amp;AX86)</f>
        <v>180</v>
      </c>
      <c r="BE86" s="25" t="s">
        <v>1403</v>
      </c>
      <c r="BF86" s="14">
        <f t="shared" si="87"/>
        <v>60</v>
      </c>
      <c r="BG86" s="14">
        <f>SUMIFS(BF$4:BF86,AU$4:AU86,"="&amp;AU86,AX$4:AX86,"="&amp;AX86)</f>
        <v>100</v>
      </c>
      <c r="BH86" s="25" t="s">
        <v>1404</v>
      </c>
      <c r="BI86" s="14">
        <f t="shared" si="88"/>
        <v>2640</v>
      </c>
      <c r="BJ86" s="14">
        <f>SUMIFS(BI$4:BI86,$AU$4:$AU86,"="&amp;$AU86,$AX$4:$AX86,"="&amp;$AX86)</f>
        <v>4400</v>
      </c>
    </row>
    <row r="87" spans="1:62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267</v>
      </c>
      <c r="E87" s="14">
        <f t="shared" ref="E87:F87" si="94">ROUND(H$9*$C87,0)</f>
        <v>133</v>
      </c>
      <c r="F87" s="14">
        <f t="shared" si="94"/>
        <v>5333</v>
      </c>
      <c r="G87" s="13">
        <v>250</v>
      </c>
      <c r="H87" s="13">
        <v>125</v>
      </c>
      <c r="I87" s="13">
        <v>5000</v>
      </c>
      <c r="J87" s="13" t="s">
        <v>1380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I87" s="13">
        <v>84</v>
      </c>
      <c r="AJ87" s="13">
        <f t="shared" si="74"/>
        <v>11</v>
      </c>
      <c r="AK87" s="13">
        <f t="shared" si="75"/>
        <v>1502012</v>
      </c>
      <c r="AL87" s="13" t="s">
        <v>1373</v>
      </c>
      <c r="AM87" s="13">
        <f t="shared" si="76"/>
        <v>4</v>
      </c>
      <c r="AN87" s="13" t="str">
        <f t="shared" si="77"/>
        <v>夏侯惇专属武器魂珠-4</v>
      </c>
      <c r="AO87" s="13">
        <f t="shared" si="78"/>
        <v>85</v>
      </c>
      <c r="AP87" s="13">
        <f t="shared" si="79"/>
        <v>3</v>
      </c>
      <c r="AQ87" s="13">
        <f t="shared" si="80"/>
        <v>1</v>
      </c>
      <c r="AT87" s="13">
        <v>84</v>
      </c>
      <c r="AU87" s="13">
        <f t="shared" si="81"/>
        <v>2</v>
      </c>
      <c r="AV87" s="13">
        <f t="shared" si="82"/>
        <v>1502002</v>
      </c>
      <c r="AW87" s="13" t="s">
        <v>1373</v>
      </c>
      <c r="AX87" s="13">
        <f t="shared" si="83"/>
        <v>2</v>
      </c>
      <c r="AY87" s="13" t="s">
        <v>1394</v>
      </c>
      <c r="AZ87" s="13">
        <f t="shared" si="84"/>
        <v>3</v>
      </c>
      <c r="BA87" s="13" t="str">
        <f t="shared" si="85"/>
        <v>许褚魂珠-2 等级-3</v>
      </c>
      <c r="BB87" s="25" t="s">
        <v>1402</v>
      </c>
      <c r="BC87" s="14">
        <f t="shared" si="86"/>
        <v>144</v>
      </c>
      <c r="BD87" s="14">
        <f>SUMIFS(BC$4:BC87,AU$4:AU87,"="&amp;AU87,AX$4:AX87,"="&amp;AX87)</f>
        <v>324</v>
      </c>
      <c r="BE87" s="25" t="s">
        <v>1403</v>
      </c>
      <c r="BF87" s="14">
        <f t="shared" si="87"/>
        <v>80</v>
      </c>
      <c r="BG87" s="14">
        <f>SUMIFS(BF$4:BF87,AU$4:AU87,"="&amp;AU87,AX$4:AX87,"="&amp;AX87)</f>
        <v>180</v>
      </c>
      <c r="BH87" s="25" t="s">
        <v>1404</v>
      </c>
      <c r="BI87" s="14">
        <f t="shared" si="88"/>
        <v>3520</v>
      </c>
      <c r="BJ87" s="14">
        <f>SUMIFS(BI$4:BI87,$AU$4:$AU87,"="&amp;$AU87,$AX$4:$AX87,"="&amp;$AX87)</f>
        <v>7920</v>
      </c>
    </row>
    <row r="88" spans="1:62" ht="16.5" x14ac:dyDescent="0.2">
      <c r="A88" s="13">
        <v>2</v>
      </c>
      <c r="B88" s="13">
        <v>1.5</v>
      </c>
      <c r="C88" s="26">
        <f t="shared" ref="C88:C95" si="95">B88/$B$15</f>
        <v>0.04</v>
      </c>
      <c r="D88" s="14">
        <f t="shared" ref="D88:D95" si="96">ROUND(G$9*$C88,0)</f>
        <v>400</v>
      </c>
      <c r="E88" s="14">
        <f t="shared" ref="E88:E95" si="97">ROUND(H$9*$C88,0)</f>
        <v>200</v>
      </c>
      <c r="F88" s="14">
        <f t="shared" ref="F88:F95" si="98">ROUND(I$9*$C88,0)</f>
        <v>8000</v>
      </c>
      <c r="G88" s="13">
        <v>400</v>
      </c>
      <c r="H88" s="13">
        <v>200</v>
      </c>
      <c r="I88" s="13">
        <v>8000</v>
      </c>
      <c r="J88" s="13" t="s">
        <v>1381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I88" s="13">
        <v>85</v>
      </c>
      <c r="AJ88" s="13">
        <f t="shared" si="74"/>
        <v>11</v>
      </c>
      <c r="AK88" s="13">
        <f t="shared" si="75"/>
        <v>1502012</v>
      </c>
      <c r="AL88" s="13" t="s">
        <v>1373</v>
      </c>
      <c r="AM88" s="13">
        <f t="shared" si="76"/>
        <v>5</v>
      </c>
      <c r="AN88" s="13" t="str">
        <f t="shared" si="77"/>
        <v>夏侯惇专属武器魂珠-5</v>
      </c>
      <c r="AO88" s="13">
        <f t="shared" si="78"/>
        <v>110</v>
      </c>
      <c r="AP88" s="13">
        <f t="shared" si="79"/>
        <v>3</v>
      </c>
      <c r="AQ88" s="13">
        <f t="shared" si="80"/>
        <v>2</v>
      </c>
      <c r="AT88" s="13">
        <v>85</v>
      </c>
      <c r="AU88" s="13">
        <f t="shared" si="81"/>
        <v>2</v>
      </c>
      <c r="AV88" s="13">
        <f t="shared" si="82"/>
        <v>1502002</v>
      </c>
      <c r="AW88" s="13" t="s">
        <v>1373</v>
      </c>
      <c r="AX88" s="13">
        <f t="shared" si="83"/>
        <v>2</v>
      </c>
      <c r="AY88" s="13" t="s">
        <v>1394</v>
      </c>
      <c r="AZ88" s="13">
        <f t="shared" si="84"/>
        <v>4</v>
      </c>
      <c r="BA88" s="13" t="str">
        <f t="shared" si="85"/>
        <v>许褚魂珠-2 等级-4</v>
      </c>
      <c r="BB88" s="25" t="s">
        <v>1402</v>
      </c>
      <c r="BC88" s="14">
        <f t="shared" si="86"/>
        <v>216</v>
      </c>
      <c r="BD88" s="14">
        <f>SUMIFS(BC$4:BC88,AU$4:AU88,"="&amp;AU88,AX$4:AX88,"="&amp;AX88)</f>
        <v>540</v>
      </c>
      <c r="BE88" s="25" t="s">
        <v>1403</v>
      </c>
      <c r="BF88" s="14">
        <f t="shared" si="87"/>
        <v>120</v>
      </c>
      <c r="BG88" s="14">
        <f>SUMIFS(BF$4:BF88,AU$4:AU88,"="&amp;AU88,AX$4:AX88,"="&amp;AX88)</f>
        <v>300</v>
      </c>
      <c r="BH88" s="25" t="s">
        <v>1404</v>
      </c>
      <c r="BI88" s="14">
        <f t="shared" si="88"/>
        <v>5280</v>
      </c>
      <c r="BJ88" s="14">
        <f>SUMIFS(BI$4:BI88,$AU$4:$AU88,"="&amp;$AU88,$AX$4:$AX88,"="&amp;$AX88)</f>
        <v>13200</v>
      </c>
    </row>
    <row r="89" spans="1:62" ht="16.5" x14ac:dyDescent="0.2">
      <c r="A89" s="13">
        <v>3</v>
      </c>
      <c r="B89" s="13">
        <v>2</v>
      </c>
      <c r="C89" s="26">
        <f t="shared" si="95"/>
        <v>5.3333333333333337E-2</v>
      </c>
      <c r="D89" s="14">
        <f t="shared" si="96"/>
        <v>533</v>
      </c>
      <c r="E89" s="14">
        <f t="shared" si="97"/>
        <v>267</v>
      </c>
      <c r="F89" s="14">
        <f t="shared" si="98"/>
        <v>10667</v>
      </c>
      <c r="G89" s="13">
        <v>500</v>
      </c>
      <c r="H89" s="13">
        <v>250</v>
      </c>
      <c r="I89" s="13">
        <v>10000</v>
      </c>
      <c r="J89" s="13" t="s">
        <v>1382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I89" s="13">
        <v>86</v>
      </c>
      <c r="AJ89" s="13">
        <f t="shared" si="74"/>
        <v>11</v>
      </c>
      <c r="AK89" s="13">
        <f t="shared" si="75"/>
        <v>1502012</v>
      </c>
      <c r="AL89" s="13" t="s">
        <v>1373</v>
      </c>
      <c r="AM89" s="13">
        <f t="shared" si="76"/>
        <v>6</v>
      </c>
      <c r="AN89" s="13" t="str">
        <f t="shared" si="77"/>
        <v>夏侯惇专属武器魂珠-6</v>
      </c>
      <c r="AO89" s="13">
        <f t="shared" si="78"/>
        <v>125</v>
      </c>
      <c r="AP89" s="13">
        <f t="shared" si="79"/>
        <v>3</v>
      </c>
      <c r="AQ89" s="13">
        <f t="shared" si="80"/>
        <v>3</v>
      </c>
      <c r="AT89" s="13">
        <v>86</v>
      </c>
      <c r="AU89" s="13">
        <f t="shared" si="81"/>
        <v>2</v>
      </c>
      <c r="AV89" s="13">
        <f t="shared" si="82"/>
        <v>1502002</v>
      </c>
      <c r="AW89" s="13" t="s">
        <v>1373</v>
      </c>
      <c r="AX89" s="13">
        <f t="shared" si="83"/>
        <v>2</v>
      </c>
      <c r="AY89" s="13" t="s">
        <v>1394</v>
      </c>
      <c r="AZ89" s="13">
        <f t="shared" si="84"/>
        <v>5</v>
      </c>
      <c r="BA89" s="13" t="str">
        <f t="shared" si="85"/>
        <v>许褚魂珠-2 等级-5</v>
      </c>
      <c r="BB89" s="25" t="s">
        <v>1402</v>
      </c>
      <c r="BC89" s="14">
        <f t="shared" si="86"/>
        <v>288</v>
      </c>
      <c r="BD89" s="14">
        <f>SUMIFS(BC$4:BC89,AU$4:AU89,"="&amp;AU89,AX$4:AX89,"="&amp;AX89)</f>
        <v>828</v>
      </c>
      <c r="BE89" s="25" t="s">
        <v>1403</v>
      </c>
      <c r="BF89" s="14">
        <f t="shared" si="87"/>
        <v>160</v>
      </c>
      <c r="BG89" s="14">
        <f>SUMIFS(BF$4:BF89,AU$4:AU89,"="&amp;AU89,AX$4:AX89,"="&amp;AX89)</f>
        <v>460</v>
      </c>
      <c r="BH89" s="25" t="s">
        <v>1404</v>
      </c>
      <c r="BI89" s="14">
        <f t="shared" si="88"/>
        <v>7040</v>
      </c>
      <c r="BJ89" s="14">
        <f>SUMIFS(BI$4:BI89,$AU$4:$AU89,"="&amp;$AU89,$AX$4:$AX89,"="&amp;$AX89)</f>
        <v>20240</v>
      </c>
    </row>
    <row r="90" spans="1:62" ht="16.5" x14ac:dyDescent="0.2">
      <c r="A90" s="13">
        <v>4</v>
      </c>
      <c r="B90" s="13">
        <v>3</v>
      </c>
      <c r="C90" s="26">
        <f t="shared" si="95"/>
        <v>0.08</v>
      </c>
      <c r="D90" s="14">
        <f t="shared" si="96"/>
        <v>800</v>
      </c>
      <c r="E90" s="14">
        <f t="shared" si="97"/>
        <v>400</v>
      </c>
      <c r="F90" s="14">
        <f t="shared" si="98"/>
        <v>16000</v>
      </c>
      <c r="G90" s="13">
        <v>800</v>
      </c>
      <c r="H90" s="13">
        <v>400</v>
      </c>
      <c r="I90" s="13">
        <v>16000</v>
      </c>
      <c r="J90" s="13" t="s">
        <v>1383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I90" s="13">
        <v>87</v>
      </c>
      <c r="AJ90" s="13">
        <f t="shared" si="74"/>
        <v>11</v>
      </c>
      <c r="AK90" s="13">
        <f t="shared" si="75"/>
        <v>1502012</v>
      </c>
      <c r="AL90" s="13" t="s">
        <v>1373</v>
      </c>
      <c r="AM90" s="13">
        <f t="shared" si="76"/>
        <v>7</v>
      </c>
      <c r="AN90" s="13" t="str">
        <f t="shared" si="77"/>
        <v>夏侯惇专属武器魂珠-7</v>
      </c>
      <c r="AO90" s="13">
        <f t="shared" si="78"/>
        <v>135</v>
      </c>
      <c r="AP90" s="13">
        <f t="shared" si="79"/>
        <v>3</v>
      </c>
      <c r="AQ90" s="13">
        <f t="shared" si="80"/>
        <v>4</v>
      </c>
      <c r="AT90" s="13">
        <v>87</v>
      </c>
      <c r="AU90" s="13">
        <f t="shared" si="81"/>
        <v>2</v>
      </c>
      <c r="AV90" s="13">
        <f t="shared" si="82"/>
        <v>1502002</v>
      </c>
      <c r="AW90" s="13" t="s">
        <v>1373</v>
      </c>
      <c r="AX90" s="13">
        <f t="shared" si="83"/>
        <v>2</v>
      </c>
      <c r="AY90" s="13" t="s">
        <v>1394</v>
      </c>
      <c r="AZ90" s="13">
        <f t="shared" si="84"/>
        <v>6</v>
      </c>
      <c r="BA90" s="13" t="str">
        <f t="shared" si="85"/>
        <v>许褚魂珠-2 等级-6</v>
      </c>
      <c r="BB90" s="25" t="s">
        <v>1402</v>
      </c>
      <c r="BC90" s="14">
        <f t="shared" si="86"/>
        <v>360</v>
      </c>
      <c r="BD90" s="14">
        <f>SUMIFS(BC$4:BC90,AU$4:AU90,"="&amp;AU90,AX$4:AX90,"="&amp;AX90)</f>
        <v>1188</v>
      </c>
      <c r="BE90" s="25" t="s">
        <v>1403</v>
      </c>
      <c r="BF90" s="14">
        <f t="shared" si="87"/>
        <v>200</v>
      </c>
      <c r="BG90" s="14">
        <f>SUMIFS(BF$4:BF90,AU$4:AU90,"="&amp;AU90,AX$4:AX90,"="&amp;AX90)</f>
        <v>660</v>
      </c>
      <c r="BH90" s="25" t="s">
        <v>1404</v>
      </c>
      <c r="BI90" s="14">
        <f t="shared" si="88"/>
        <v>8800</v>
      </c>
      <c r="BJ90" s="14">
        <f>SUMIFS(BI$4:BI90,$AU$4:$AU90,"="&amp;$AU90,$AX$4:$AX90,"="&amp;$AX90)</f>
        <v>29040</v>
      </c>
    </row>
    <row r="91" spans="1:62" ht="16.5" x14ac:dyDescent="0.2">
      <c r="A91" s="13">
        <v>5</v>
      </c>
      <c r="B91" s="13">
        <v>4</v>
      </c>
      <c r="C91" s="26">
        <f t="shared" si="95"/>
        <v>0.10666666666666667</v>
      </c>
      <c r="D91" s="14">
        <f t="shared" si="96"/>
        <v>1067</v>
      </c>
      <c r="E91" s="14">
        <f t="shared" si="97"/>
        <v>533</v>
      </c>
      <c r="F91" s="14">
        <f t="shared" si="98"/>
        <v>21333</v>
      </c>
      <c r="G91" s="13">
        <v>1100</v>
      </c>
      <c r="H91" s="13">
        <v>550</v>
      </c>
      <c r="I91" s="13">
        <v>22000</v>
      </c>
      <c r="J91" s="13" t="s">
        <v>1384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I91" s="13">
        <v>88</v>
      </c>
      <c r="AJ91" s="13">
        <f t="shared" si="74"/>
        <v>11</v>
      </c>
      <c r="AK91" s="13">
        <f t="shared" si="75"/>
        <v>1502012</v>
      </c>
      <c r="AL91" s="13" t="s">
        <v>1373</v>
      </c>
      <c r="AM91" s="13">
        <f t="shared" si="76"/>
        <v>8</v>
      </c>
      <c r="AN91" s="13" t="str">
        <f t="shared" si="77"/>
        <v>夏侯惇专属武器魂珠-8</v>
      </c>
      <c r="AO91" s="13">
        <f t="shared" si="78"/>
        <v>150</v>
      </c>
      <c r="AP91" s="13">
        <f t="shared" si="79"/>
        <v>3</v>
      </c>
      <c r="AQ91" s="13">
        <f t="shared" si="80"/>
        <v>5</v>
      </c>
      <c r="AT91" s="13">
        <v>88</v>
      </c>
      <c r="AU91" s="13">
        <f t="shared" si="81"/>
        <v>2</v>
      </c>
      <c r="AV91" s="13">
        <f t="shared" si="82"/>
        <v>1502002</v>
      </c>
      <c r="AW91" s="13" t="s">
        <v>1373</v>
      </c>
      <c r="AX91" s="13">
        <f t="shared" si="83"/>
        <v>2</v>
      </c>
      <c r="AY91" s="13" t="s">
        <v>1394</v>
      </c>
      <c r="AZ91" s="13">
        <f t="shared" si="84"/>
        <v>7</v>
      </c>
      <c r="BA91" s="13" t="str">
        <f t="shared" si="85"/>
        <v>许褚魂珠-2 等级-7</v>
      </c>
      <c r="BB91" s="25" t="s">
        <v>1402</v>
      </c>
      <c r="BC91" s="14">
        <f t="shared" si="86"/>
        <v>432</v>
      </c>
      <c r="BD91" s="14">
        <f>SUMIFS(BC$4:BC91,AU$4:AU91,"="&amp;AU91,AX$4:AX91,"="&amp;AX91)</f>
        <v>1620</v>
      </c>
      <c r="BE91" s="25" t="s">
        <v>1403</v>
      </c>
      <c r="BF91" s="14">
        <f t="shared" si="87"/>
        <v>240</v>
      </c>
      <c r="BG91" s="14">
        <f>SUMIFS(BF$4:BF91,AU$4:AU91,"="&amp;AU91,AX$4:AX91,"="&amp;AX91)</f>
        <v>900</v>
      </c>
      <c r="BH91" s="25" t="s">
        <v>1404</v>
      </c>
      <c r="BI91" s="14">
        <f t="shared" si="88"/>
        <v>10560</v>
      </c>
      <c r="BJ91" s="14">
        <f>SUMIFS(BI$4:BI91,$AU$4:$AU91,"="&amp;$AU91,$AX$4:$AX91,"="&amp;$AX91)</f>
        <v>39600</v>
      </c>
    </row>
    <row r="92" spans="1:62" ht="16.5" x14ac:dyDescent="0.2">
      <c r="A92" s="13">
        <v>6</v>
      </c>
      <c r="B92" s="13">
        <v>5</v>
      </c>
      <c r="C92" s="26">
        <f t="shared" si="95"/>
        <v>0.13333333333333333</v>
      </c>
      <c r="D92" s="14">
        <f t="shared" si="96"/>
        <v>1333</v>
      </c>
      <c r="E92" s="14">
        <f t="shared" si="97"/>
        <v>667</v>
      </c>
      <c r="F92" s="14">
        <f t="shared" si="98"/>
        <v>26667</v>
      </c>
      <c r="G92" s="13">
        <v>1350</v>
      </c>
      <c r="H92" s="13">
        <v>675</v>
      </c>
      <c r="I92" s="13">
        <v>27000</v>
      </c>
      <c r="J92" s="13" t="s">
        <v>1385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I92" s="13">
        <v>89</v>
      </c>
      <c r="AJ92" s="13">
        <f t="shared" si="74"/>
        <v>12</v>
      </c>
      <c r="AK92" s="13">
        <f t="shared" si="75"/>
        <v>1502014</v>
      </c>
      <c r="AL92" s="13" t="s">
        <v>1373</v>
      </c>
      <c r="AM92" s="13">
        <f t="shared" si="76"/>
        <v>1</v>
      </c>
      <c r="AN92" s="13" t="str">
        <f t="shared" si="77"/>
        <v>石灵明专属武器魂珠-1</v>
      </c>
      <c r="AO92" s="13">
        <f t="shared" si="78"/>
        <v>40</v>
      </c>
      <c r="AP92" s="13">
        <f t="shared" si="79"/>
        <v>0</v>
      </c>
      <c r="AQ92" s="13">
        <f t="shared" si="80"/>
        <v>0</v>
      </c>
      <c r="AT92" s="13">
        <v>89</v>
      </c>
      <c r="AU92" s="13">
        <f t="shared" si="81"/>
        <v>2</v>
      </c>
      <c r="AV92" s="13">
        <f t="shared" si="82"/>
        <v>1502002</v>
      </c>
      <c r="AW92" s="13" t="s">
        <v>1373</v>
      </c>
      <c r="AX92" s="13">
        <f t="shared" si="83"/>
        <v>2</v>
      </c>
      <c r="AY92" s="13" t="s">
        <v>1394</v>
      </c>
      <c r="AZ92" s="13">
        <f t="shared" si="84"/>
        <v>8</v>
      </c>
      <c r="BA92" s="13" t="str">
        <f t="shared" si="85"/>
        <v>许褚魂珠-2 等级-8</v>
      </c>
      <c r="BB92" s="25" t="s">
        <v>1402</v>
      </c>
      <c r="BC92" s="14">
        <f t="shared" si="86"/>
        <v>504</v>
      </c>
      <c r="BD92" s="14">
        <f>SUMIFS(BC$4:BC92,AU$4:AU92,"="&amp;AU92,AX$4:AX92,"="&amp;AX92)</f>
        <v>2124</v>
      </c>
      <c r="BE92" s="25" t="s">
        <v>1403</v>
      </c>
      <c r="BF92" s="14">
        <f t="shared" si="87"/>
        <v>280</v>
      </c>
      <c r="BG92" s="14">
        <f>SUMIFS(BF$4:BF92,AU$4:AU92,"="&amp;AU92,AX$4:AX92,"="&amp;AX92)</f>
        <v>1180</v>
      </c>
      <c r="BH92" s="25" t="s">
        <v>1404</v>
      </c>
      <c r="BI92" s="14">
        <f t="shared" si="88"/>
        <v>12320</v>
      </c>
      <c r="BJ92" s="14">
        <f>SUMIFS(BI$4:BI92,$AU$4:$AU92,"="&amp;$AU92,$AX$4:$AX92,"="&amp;$AX92)</f>
        <v>51920</v>
      </c>
    </row>
    <row r="93" spans="1:62" ht="16.5" x14ac:dyDescent="0.2">
      <c r="A93" s="13">
        <v>7</v>
      </c>
      <c r="B93" s="13">
        <v>6</v>
      </c>
      <c r="C93" s="26">
        <f t="shared" si="95"/>
        <v>0.16</v>
      </c>
      <c r="D93" s="14">
        <f t="shared" si="96"/>
        <v>1600</v>
      </c>
      <c r="E93" s="14">
        <f t="shared" si="97"/>
        <v>800</v>
      </c>
      <c r="F93" s="14">
        <f t="shared" si="98"/>
        <v>32000</v>
      </c>
      <c r="G93" s="13">
        <v>1600</v>
      </c>
      <c r="H93" s="13">
        <v>800</v>
      </c>
      <c r="I93" s="13">
        <v>32000</v>
      </c>
      <c r="J93" s="13" t="s">
        <v>1386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I93" s="13">
        <v>90</v>
      </c>
      <c r="AJ93" s="13">
        <f t="shared" si="74"/>
        <v>12</v>
      </c>
      <c r="AK93" s="13">
        <f t="shared" si="75"/>
        <v>1502014</v>
      </c>
      <c r="AL93" s="13" t="s">
        <v>1373</v>
      </c>
      <c r="AM93" s="13">
        <f t="shared" si="76"/>
        <v>2</v>
      </c>
      <c r="AN93" s="13" t="str">
        <f t="shared" si="77"/>
        <v>石灵明专属武器魂珠-2</v>
      </c>
      <c r="AO93" s="13">
        <f t="shared" si="78"/>
        <v>55</v>
      </c>
      <c r="AP93" s="13">
        <f t="shared" si="79"/>
        <v>3</v>
      </c>
      <c r="AQ93" s="13">
        <f t="shared" si="80"/>
        <v>0</v>
      </c>
      <c r="AT93" s="13">
        <v>90</v>
      </c>
      <c r="AU93" s="13">
        <f t="shared" si="81"/>
        <v>2</v>
      </c>
      <c r="AV93" s="13">
        <f t="shared" si="82"/>
        <v>1502002</v>
      </c>
      <c r="AW93" s="13" t="s">
        <v>1373</v>
      </c>
      <c r="AX93" s="13">
        <f t="shared" si="83"/>
        <v>2</v>
      </c>
      <c r="AY93" s="13" t="s">
        <v>1394</v>
      </c>
      <c r="AZ93" s="13">
        <f t="shared" si="84"/>
        <v>9</v>
      </c>
      <c r="BA93" s="13" t="str">
        <f t="shared" si="85"/>
        <v>许褚魂珠-2 等级-9</v>
      </c>
      <c r="BB93" s="25" t="s">
        <v>1402</v>
      </c>
      <c r="BC93" s="14">
        <f t="shared" si="86"/>
        <v>576</v>
      </c>
      <c r="BD93" s="14">
        <f>SUMIFS(BC$4:BC93,AU$4:AU93,"="&amp;AU93,AX$4:AX93,"="&amp;AX93)</f>
        <v>2700</v>
      </c>
      <c r="BE93" s="25" t="s">
        <v>1403</v>
      </c>
      <c r="BF93" s="14">
        <f t="shared" si="87"/>
        <v>320</v>
      </c>
      <c r="BG93" s="14">
        <f>SUMIFS(BF$4:BF93,AU$4:AU93,"="&amp;AU93,AX$4:AX93,"="&amp;AX93)</f>
        <v>1500</v>
      </c>
      <c r="BH93" s="25" t="s">
        <v>1404</v>
      </c>
      <c r="BI93" s="14">
        <f t="shared" si="88"/>
        <v>14080</v>
      </c>
      <c r="BJ93" s="14">
        <f>SUMIFS(BI$4:BI93,$AU$4:$AU93,"="&amp;$AU93,$AX$4:$AX93,"="&amp;$AX93)</f>
        <v>66000</v>
      </c>
    </row>
    <row r="94" spans="1:62" ht="16.5" x14ac:dyDescent="0.2">
      <c r="A94" s="13">
        <v>8</v>
      </c>
      <c r="B94" s="13">
        <v>7</v>
      </c>
      <c r="C94" s="26">
        <f t="shared" si="95"/>
        <v>0.18666666666666668</v>
      </c>
      <c r="D94" s="14">
        <f t="shared" si="96"/>
        <v>1867</v>
      </c>
      <c r="E94" s="14">
        <f t="shared" si="97"/>
        <v>933</v>
      </c>
      <c r="F94" s="14">
        <f t="shared" si="98"/>
        <v>37333</v>
      </c>
      <c r="G94" s="13">
        <v>1900</v>
      </c>
      <c r="H94" s="13">
        <v>950</v>
      </c>
      <c r="I94" s="13">
        <v>38000</v>
      </c>
      <c r="J94" s="13" t="s">
        <v>1388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I94" s="13">
        <v>91</v>
      </c>
      <c r="AJ94" s="13">
        <f t="shared" si="74"/>
        <v>12</v>
      </c>
      <c r="AK94" s="13">
        <f t="shared" si="75"/>
        <v>1502014</v>
      </c>
      <c r="AL94" s="13" t="s">
        <v>1373</v>
      </c>
      <c r="AM94" s="13">
        <f t="shared" si="76"/>
        <v>3</v>
      </c>
      <c r="AN94" s="13" t="str">
        <f t="shared" si="77"/>
        <v>石灵明专属武器魂珠-3</v>
      </c>
      <c r="AO94" s="13">
        <f t="shared" si="78"/>
        <v>75</v>
      </c>
      <c r="AP94" s="13">
        <f t="shared" si="79"/>
        <v>3</v>
      </c>
      <c r="AQ94" s="13">
        <f t="shared" si="80"/>
        <v>0</v>
      </c>
      <c r="AT94" s="13">
        <v>91</v>
      </c>
      <c r="AU94" s="13">
        <f t="shared" si="81"/>
        <v>2</v>
      </c>
      <c r="AV94" s="13">
        <f t="shared" si="82"/>
        <v>1502002</v>
      </c>
      <c r="AW94" s="13" t="s">
        <v>1373</v>
      </c>
      <c r="AX94" s="13">
        <f t="shared" si="83"/>
        <v>3</v>
      </c>
      <c r="AY94" s="13" t="s">
        <v>1394</v>
      </c>
      <c r="AZ94" s="13">
        <f t="shared" si="84"/>
        <v>1</v>
      </c>
      <c r="BA94" s="13" t="str">
        <f t="shared" si="85"/>
        <v>许褚魂珠-3 等级-1</v>
      </c>
      <c r="BB94" s="25" t="s">
        <v>1402</v>
      </c>
      <c r="BC94" s="14">
        <f t="shared" si="86"/>
        <v>90</v>
      </c>
      <c r="BD94" s="14">
        <f>SUMIFS(BC$4:BC94,AU$4:AU94,"="&amp;AU94,AX$4:AX94,"="&amp;AX94)</f>
        <v>90</v>
      </c>
      <c r="BE94" s="25" t="s">
        <v>1403</v>
      </c>
      <c r="BF94" s="14">
        <f t="shared" si="87"/>
        <v>50</v>
      </c>
      <c r="BG94" s="14">
        <f>SUMIFS(BF$4:BF94,AU$4:AU94,"="&amp;AU94,AX$4:AX94,"="&amp;AX94)</f>
        <v>50</v>
      </c>
      <c r="BH94" s="25" t="s">
        <v>1404</v>
      </c>
      <c r="BI94" s="14">
        <f t="shared" si="88"/>
        <v>2200</v>
      </c>
      <c r="BJ94" s="14">
        <f>SUMIFS(BI$4:BI94,$AU$4:$AU94,"="&amp;$AU94,$AX$4:$AX94,"="&amp;$AX94)</f>
        <v>2200</v>
      </c>
    </row>
    <row r="95" spans="1:62" ht="16.5" x14ac:dyDescent="0.2">
      <c r="A95" s="13">
        <v>9</v>
      </c>
      <c r="B95" s="13">
        <v>8</v>
      </c>
      <c r="C95" s="26">
        <f t="shared" si="95"/>
        <v>0.21333333333333335</v>
      </c>
      <c r="D95" s="14">
        <f t="shared" si="96"/>
        <v>2133</v>
      </c>
      <c r="E95" s="14">
        <f t="shared" si="97"/>
        <v>1067</v>
      </c>
      <c r="F95" s="14">
        <f t="shared" si="98"/>
        <v>42667</v>
      </c>
      <c r="G95" s="13">
        <v>2200</v>
      </c>
      <c r="H95" s="13">
        <v>1100</v>
      </c>
      <c r="I95" s="13">
        <v>44000</v>
      </c>
      <c r="J95" s="13" t="s">
        <v>1387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I95" s="13">
        <v>92</v>
      </c>
      <c r="AJ95" s="13">
        <f t="shared" si="74"/>
        <v>12</v>
      </c>
      <c r="AK95" s="13">
        <f t="shared" si="75"/>
        <v>1502014</v>
      </c>
      <c r="AL95" s="13" t="s">
        <v>1373</v>
      </c>
      <c r="AM95" s="13">
        <f t="shared" si="76"/>
        <v>4</v>
      </c>
      <c r="AN95" s="13" t="str">
        <f t="shared" si="77"/>
        <v>石灵明专属武器魂珠-4</v>
      </c>
      <c r="AO95" s="13">
        <f t="shared" si="78"/>
        <v>85</v>
      </c>
      <c r="AP95" s="13">
        <f t="shared" si="79"/>
        <v>3</v>
      </c>
      <c r="AQ95" s="13">
        <f t="shared" si="80"/>
        <v>1</v>
      </c>
      <c r="AT95" s="13">
        <v>92</v>
      </c>
      <c r="AU95" s="13">
        <f t="shared" si="81"/>
        <v>2</v>
      </c>
      <c r="AV95" s="13">
        <f t="shared" si="82"/>
        <v>1502002</v>
      </c>
      <c r="AW95" s="13" t="s">
        <v>1373</v>
      </c>
      <c r="AX95" s="13">
        <f t="shared" si="83"/>
        <v>3</v>
      </c>
      <c r="AY95" s="13" t="s">
        <v>1394</v>
      </c>
      <c r="AZ95" s="13">
        <f t="shared" si="84"/>
        <v>2</v>
      </c>
      <c r="BA95" s="13" t="str">
        <f t="shared" si="85"/>
        <v>许褚魂珠-3 等级-2</v>
      </c>
      <c r="BB95" s="25" t="s">
        <v>1402</v>
      </c>
      <c r="BC95" s="14">
        <f t="shared" si="86"/>
        <v>144</v>
      </c>
      <c r="BD95" s="14">
        <f>SUMIFS(BC$4:BC95,AU$4:AU95,"="&amp;AU95,AX$4:AX95,"="&amp;AX95)</f>
        <v>234</v>
      </c>
      <c r="BE95" s="25" t="s">
        <v>1403</v>
      </c>
      <c r="BF95" s="14">
        <f t="shared" si="87"/>
        <v>80</v>
      </c>
      <c r="BG95" s="14">
        <f>SUMIFS(BF$4:BF95,AU$4:AU95,"="&amp;AU95,AX$4:AX95,"="&amp;AX95)</f>
        <v>130</v>
      </c>
      <c r="BH95" s="25" t="s">
        <v>1404</v>
      </c>
      <c r="BI95" s="14">
        <f t="shared" si="88"/>
        <v>3520</v>
      </c>
      <c r="BJ95" s="14">
        <f>SUMIFS(BI$4:BI95,$AU$4:$AU95,"="&amp;$AU95,$AX$4:$AX95,"="&amp;$AX95)</f>
        <v>5720</v>
      </c>
    </row>
    <row r="96" spans="1:62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I96" s="13">
        <v>93</v>
      </c>
      <c r="AJ96" s="13">
        <f t="shared" si="74"/>
        <v>12</v>
      </c>
      <c r="AK96" s="13">
        <f t="shared" si="75"/>
        <v>1502014</v>
      </c>
      <c r="AL96" s="13" t="s">
        <v>1373</v>
      </c>
      <c r="AM96" s="13">
        <f t="shared" si="76"/>
        <v>5</v>
      </c>
      <c r="AN96" s="13" t="str">
        <f t="shared" si="77"/>
        <v>石灵明专属武器魂珠-5</v>
      </c>
      <c r="AO96" s="13">
        <f t="shared" si="78"/>
        <v>110</v>
      </c>
      <c r="AP96" s="13">
        <f t="shared" si="79"/>
        <v>3</v>
      </c>
      <c r="AQ96" s="13">
        <f t="shared" si="80"/>
        <v>2</v>
      </c>
      <c r="AT96" s="13">
        <v>93</v>
      </c>
      <c r="AU96" s="13">
        <f t="shared" si="81"/>
        <v>2</v>
      </c>
      <c r="AV96" s="13">
        <f t="shared" si="82"/>
        <v>1502002</v>
      </c>
      <c r="AW96" s="13" t="s">
        <v>1373</v>
      </c>
      <c r="AX96" s="13">
        <f t="shared" si="83"/>
        <v>3</v>
      </c>
      <c r="AY96" s="13" t="s">
        <v>1394</v>
      </c>
      <c r="AZ96" s="13">
        <f t="shared" si="84"/>
        <v>3</v>
      </c>
      <c r="BA96" s="13" t="str">
        <f t="shared" si="85"/>
        <v>许褚魂珠-3 等级-3</v>
      </c>
      <c r="BB96" s="25" t="s">
        <v>1402</v>
      </c>
      <c r="BC96" s="14">
        <f t="shared" si="86"/>
        <v>189</v>
      </c>
      <c r="BD96" s="14">
        <f>SUMIFS(BC$4:BC96,AU$4:AU96,"="&amp;AU96,AX$4:AX96,"="&amp;AX96)</f>
        <v>423</v>
      </c>
      <c r="BE96" s="25" t="s">
        <v>1403</v>
      </c>
      <c r="BF96" s="14">
        <f t="shared" si="87"/>
        <v>105</v>
      </c>
      <c r="BG96" s="14">
        <f>SUMIFS(BF$4:BF96,AU$4:AU96,"="&amp;AU96,AX$4:AX96,"="&amp;AX96)</f>
        <v>235</v>
      </c>
      <c r="BH96" s="25" t="s">
        <v>1404</v>
      </c>
      <c r="BI96" s="14">
        <f t="shared" si="88"/>
        <v>4620</v>
      </c>
      <c r="BJ96" s="14">
        <f>SUMIFS(BI$4:BI96,$AU$4:$AU96,"="&amp;$AU96,$AX$4:$AX96,"="&amp;$AX96)</f>
        <v>10340</v>
      </c>
    </row>
    <row r="97" spans="1:62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I97" s="13">
        <v>94</v>
      </c>
      <c r="AJ97" s="13">
        <f t="shared" si="74"/>
        <v>12</v>
      </c>
      <c r="AK97" s="13">
        <f t="shared" si="75"/>
        <v>1502014</v>
      </c>
      <c r="AL97" s="13" t="s">
        <v>1373</v>
      </c>
      <c r="AM97" s="13">
        <f t="shared" si="76"/>
        <v>6</v>
      </c>
      <c r="AN97" s="13" t="str">
        <f t="shared" si="77"/>
        <v>石灵明专属武器魂珠-6</v>
      </c>
      <c r="AO97" s="13">
        <f t="shared" si="78"/>
        <v>125</v>
      </c>
      <c r="AP97" s="13">
        <f t="shared" si="79"/>
        <v>3</v>
      </c>
      <c r="AQ97" s="13">
        <f t="shared" si="80"/>
        <v>3</v>
      </c>
      <c r="AT97" s="13">
        <v>94</v>
      </c>
      <c r="AU97" s="13">
        <f t="shared" si="81"/>
        <v>2</v>
      </c>
      <c r="AV97" s="13">
        <f t="shared" si="82"/>
        <v>1502002</v>
      </c>
      <c r="AW97" s="13" t="s">
        <v>1373</v>
      </c>
      <c r="AX97" s="13">
        <f t="shared" si="83"/>
        <v>3</v>
      </c>
      <c r="AY97" s="13" t="s">
        <v>1394</v>
      </c>
      <c r="AZ97" s="13">
        <f t="shared" si="84"/>
        <v>4</v>
      </c>
      <c r="BA97" s="13" t="str">
        <f t="shared" si="85"/>
        <v>许褚魂珠-3 等级-4</v>
      </c>
      <c r="BB97" s="25" t="s">
        <v>1402</v>
      </c>
      <c r="BC97" s="14">
        <f t="shared" si="86"/>
        <v>288</v>
      </c>
      <c r="BD97" s="14">
        <f>SUMIFS(BC$4:BC97,AU$4:AU97,"="&amp;AU97,AX$4:AX97,"="&amp;AX97)</f>
        <v>711</v>
      </c>
      <c r="BE97" s="25" t="s">
        <v>1403</v>
      </c>
      <c r="BF97" s="14">
        <f t="shared" si="87"/>
        <v>160</v>
      </c>
      <c r="BG97" s="14">
        <f>SUMIFS(BF$4:BF97,AU$4:AU97,"="&amp;AU97,AX$4:AX97,"="&amp;AX97)</f>
        <v>395</v>
      </c>
      <c r="BH97" s="25" t="s">
        <v>1404</v>
      </c>
      <c r="BI97" s="14">
        <f t="shared" si="88"/>
        <v>7040</v>
      </c>
      <c r="BJ97" s="14">
        <f>SUMIFS(BI$4:BI97,$AU$4:$AU97,"="&amp;$AU97,$AX$4:$AX97,"="&amp;$AX97)</f>
        <v>17380</v>
      </c>
    </row>
    <row r="98" spans="1:62" ht="20.25" x14ac:dyDescent="0.2">
      <c r="A98" s="73" t="s">
        <v>1357</v>
      </c>
      <c r="B98" s="73"/>
      <c r="C98" s="73"/>
      <c r="D98" s="73"/>
      <c r="E98" s="73"/>
      <c r="F98" s="73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I98" s="13">
        <v>95</v>
      </c>
      <c r="AJ98" s="13">
        <f t="shared" si="74"/>
        <v>12</v>
      </c>
      <c r="AK98" s="13">
        <f t="shared" si="75"/>
        <v>1502014</v>
      </c>
      <c r="AL98" s="13" t="s">
        <v>1373</v>
      </c>
      <c r="AM98" s="13">
        <f t="shared" si="76"/>
        <v>7</v>
      </c>
      <c r="AN98" s="13" t="str">
        <f t="shared" si="77"/>
        <v>石灵明专属武器魂珠-7</v>
      </c>
      <c r="AO98" s="13">
        <f t="shared" si="78"/>
        <v>135</v>
      </c>
      <c r="AP98" s="13">
        <f t="shared" si="79"/>
        <v>3</v>
      </c>
      <c r="AQ98" s="13">
        <f t="shared" si="80"/>
        <v>4</v>
      </c>
      <c r="AT98" s="13">
        <v>95</v>
      </c>
      <c r="AU98" s="13">
        <f t="shared" si="81"/>
        <v>2</v>
      </c>
      <c r="AV98" s="13">
        <f t="shared" si="82"/>
        <v>1502002</v>
      </c>
      <c r="AW98" s="13" t="s">
        <v>1373</v>
      </c>
      <c r="AX98" s="13">
        <f t="shared" si="83"/>
        <v>3</v>
      </c>
      <c r="AY98" s="13" t="s">
        <v>1394</v>
      </c>
      <c r="AZ98" s="13">
        <f t="shared" si="84"/>
        <v>5</v>
      </c>
      <c r="BA98" s="13" t="str">
        <f t="shared" si="85"/>
        <v>许褚魂珠-3 等级-5</v>
      </c>
      <c r="BB98" s="25" t="s">
        <v>1402</v>
      </c>
      <c r="BC98" s="14">
        <f t="shared" si="86"/>
        <v>383</v>
      </c>
      <c r="BD98" s="14">
        <f>SUMIFS(BC$4:BC98,AU$4:AU98,"="&amp;AU98,AX$4:AX98,"="&amp;AX98)</f>
        <v>1094</v>
      </c>
      <c r="BE98" s="25" t="s">
        <v>1403</v>
      </c>
      <c r="BF98" s="14">
        <f t="shared" si="87"/>
        <v>213</v>
      </c>
      <c r="BG98" s="14">
        <f>SUMIFS(BF$4:BF98,AU$4:AU98,"="&amp;AU98,AX$4:AX98,"="&amp;AX98)</f>
        <v>608</v>
      </c>
      <c r="BH98" s="25" t="s">
        <v>1404</v>
      </c>
      <c r="BI98" s="14">
        <f t="shared" si="88"/>
        <v>9372</v>
      </c>
      <c r="BJ98" s="14">
        <f>SUMIFS(BI$4:BI98,$AU$4:$AU98,"="&amp;$AU98,$AX$4:$AX98,"="&amp;$AX98)</f>
        <v>26752</v>
      </c>
    </row>
    <row r="99" spans="1:62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I99" s="13">
        <v>96</v>
      </c>
      <c r="AJ99" s="13">
        <f t="shared" si="74"/>
        <v>12</v>
      </c>
      <c r="AK99" s="13">
        <f t="shared" si="75"/>
        <v>1502014</v>
      </c>
      <c r="AL99" s="13" t="s">
        <v>1373</v>
      </c>
      <c r="AM99" s="13">
        <f t="shared" si="76"/>
        <v>8</v>
      </c>
      <c r="AN99" s="13" t="str">
        <f t="shared" si="77"/>
        <v>石灵明专属武器魂珠-8</v>
      </c>
      <c r="AO99" s="13">
        <f t="shared" si="78"/>
        <v>150</v>
      </c>
      <c r="AP99" s="13">
        <f t="shared" si="79"/>
        <v>3</v>
      </c>
      <c r="AQ99" s="13">
        <f t="shared" si="80"/>
        <v>5</v>
      </c>
      <c r="AT99" s="13">
        <v>96</v>
      </c>
      <c r="AU99" s="13">
        <f t="shared" si="81"/>
        <v>2</v>
      </c>
      <c r="AV99" s="13">
        <f t="shared" si="82"/>
        <v>1502002</v>
      </c>
      <c r="AW99" s="13" t="s">
        <v>1373</v>
      </c>
      <c r="AX99" s="13">
        <f t="shared" si="83"/>
        <v>3</v>
      </c>
      <c r="AY99" s="13" t="s">
        <v>1394</v>
      </c>
      <c r="AZ99" s="13">
        <f t="shared" si="84"/>
        <v>6</v>
      </c>
      <c r="BA99" s="13" t="str">
        <f t="shared" si="85"/>
        <v>许褚魂珠-3 等级-6</v>
      </c>
      <c r="BB99" s="25" t="s">
        <v>1402</v>
      </c>
      <c r="BC99" s="14">
        <f t="shared" si="86"/>
        <v>486</v>
      </c>
      <c r="BD99" s="14">
        <f>SUMIFS(BC$4:BC99,AU$4:AU99,"="&amp;AU99,AX$4:AX99,"="&amp;AX99)</f>
        <v>1580</v>
      </c>
      <c r="BE99" s="25" t="s">
        <v>1403</v>
      </c>
      <c r="BF99" s="14">
        <f t="shared" si="87"/>
        <v>270</v>
      </c>
      <c r="BG99" s="14">
        <f>SUMIFS(BF$4:BF99,AU$4:AU99,"="&amp;AU99,AX$4:AX99,"="&amp;AX99)</f>
        <v>878</v>
      </c>
      <c r="BH99" s="25" t="s">
        <v>1404</v>
      </c>
      <c r="BI99" s="14">
        <f t="shared" si="88"/>
        <v>11880</v>
      </c>
      <c r="BJ99" s="14">
        <f>SUMIFS(BI$4:BI99,$AU$4:$AU99,"="&amp;$AU99,$AX$4:$AX99,"="&amp;$AX99)</f>
        <v>38632</v>
      </c>
    </row>
    <row r="100" spans="1:62" ht="17.25" x14ac:dyDescent="0.2">
      <c r="A100" s="12" t="s">
        <v>1346</v>
      </c>
      <c r="B100" s="12" t="s">
        <v>1348</v>
      </c>
      <c r="C100" s="12" t="s">
        <v>1347</v>
      </c>
      <c r="D100" s="12" t="s">
        <v>1349</v>
      </c>
      <c r="E100" s="12" t="s">
        <v>1350</v>
      </c>
      <c r="F100" s="12" t="s">
        <v>1351</v>
      </c>
      <c r="G100" s="12" t="s">
        <v>1359</v>
      </c>
      <c r="H100" s="12" t="s">
        <v>1360</v>
      </c>
      <c r="I100" s="12" t="s">
        <v>1363</v>
      </c>
      <c r="J100" s="12" t="s">
        <v>1379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I100" s="13">
        <v>97</v>
      </c>
      <c r="AJ100" s="13">
        <f t="shared" si="74"/>
        <v>13</v>
      </c>
      <c r="AK100" s="13">
        <f t="shared" si="75"/>
        <v>1502016</v>
      </c>
      <c r="AL100" s="13" t="s">
        <v>1373</v>
      </c>
      <c r="AM100" s="13">
        <f t="shared" si="76"/>
        <v>1</v>
      </c>
      <c r="AN100" s="13" t="str">
        <f t="shared" si="77"/>
        <v>西方龙专属武器魂珠-1</v>
      </c>
      <c r="AO100" s="13">
        <f t="shared" si="78"/>
        <v>40</v>
      </c>
      <c r="AP100" s="13">
        <f t="shared" si="79"/>
        <v>0</v>
      </c>
      <c r="AQ100" s="13">
        <f t="shared" si="80"/>
        <v>0</v>
      </c>
      <c r="AT100" s="13">
        <v>97</v>
      </c>
      <c r="AU100" s="13">
        <f t="shared" si="81"/>
        <v>2</v>
      </c>
      <c r="AV100" s="13">
        <f t="shared" si="82"/>
        <v>1502002</v>
      </c>
      <c r="AW100" s="13" t="s">
        <v>1373</v>
      </c>
      <c r="AX100" s="13">
        <f t="shared" si="83"/>
        <v>3</v>
      </c>
      <c r="AY100" s="13" t="s">
        <v>1394</v>
      </c>
      <c r="AZ100" s="13">
        <f t="shared" si="84"/>
        <v>7</v>
      </c>
      <c r="BA100" s="13" t="str">
        <f t="shared" si="85"/>
        <v>许褚魂珠-3 等级-7</v>
      </c>
      <c r="BB100" s="25" t="s">
        <v>1402</v>
      </c>
      <c r="BC100" s="14">
        <f t="shared" si="86"/>
        <v>576</v>
      </c>
      <c r="BD100" s="14">
        <f>SUMIFS(BC$4:BC100,AU$4:AU100,"="&amp;AU100,AX$4:AX100,"="&amp;AX100)</f>
        <v>2156</v>
      </c>
      <c r="BE100" s="25" t="s">
        <v>1403</v>
      </c>
      <c r="BF100" s="14">
        <f t="shared" si="87"/>
        <v>320</v>
      </c>
      <c r="BG100" s="14">
        <f>SUMIFS(BF$4:BF100,AU$4:AU100,"="&amp;AU100,AX$4:AX100,"="&amp;AX100)</f>
        <v>1198</v>
      </c>
      <c r="BH100" s="25" t="s">
        <v>1404</v>
      </c>
      <c r="BI100" s="14">
        <f t="shared" si="88"/>
        <v>14080</v>
      </c>
      <c r="BJ100" s="14">
        <f>SUMIFS(BI$4:BI100,$AU$4:$AU100,"="&amp;$AU100,$AX$4:$AX100,"="&amp;$AX100)</f>
        <v>52712</v>
      </c>
    </row>
    <row r="101" spans="1:62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320</v>
      </c>
      <c r="E101" s="14">
        <f t="shared" ref="E101:F101" si="99">ROUND(H$10*$C101,0)</f>
        <v>160</v>
      </c>
      <c r="F101" s="14">
        <f t="shared" si="99"/>
        <v>6400</v>
      </c>
      <c r="G101" s="13">
        <v>320</v>
      </c>
      <c r="H101" s="13">
        <v>160</v>
      </c>
      <c r="I101" s="13">
        <v>6400</v>
      </c>
      <c r="J101" s="13" t="s">
        <v>1380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I101" s="13">
        <v>98</v>
      </c>
      <c r="AJ101" s="13">
        <f t="shared" si="74"/>
        <v>13</v>
      </c>
      <c r="AK101" s="13">
        <f t="shared" si="75"/>
        <v>1502016</v>
      </c>
      <c r="AL101" s="13" t="s">
        <v>1373</v>
      </c>
      <c r="AM101" s="13">
        <f t="shared" si="76"/>
        <v>2</v>
      </c>
      <c r="AN101" s="13" t="str">
        <f t="shared" si="77"/>
        <v>西方龙专属武器魂珠-2</v>
      </c>
      <c r="AO101" s="13">
        <f t="shared" si="78"/>
        <v>55</v>
      </c>
      <c r="AP101" s="13">
        <f t="shared" si="79"/>
        <v>3</v>
      </c>
      <c r="AQ101" s="13">
        <f t="shared" si="80"/>
        <v>0</v>
      </c>
      <c r="AT101" s="13">
        <v>98</v>
      </c>
      <c r="AU101" s="13">
        <f t="shared" si="81"/>
        <v>2</v>
      </c>
      <c r="AV101" s="13">
        <f t="shared" si="82"/>
        <v>1502002</v>
      </c>
      <c r="AW101" s="13" t="s">
        <v>1373</v>
      </c>
      <c r="AX101" s="13">
        <f t="shared" si="83"/>
        <v>3</v>
      </c>
      <c r="AY101" s="13" t="s">
        <v>1394</v>
      </c>
      <c r="AZ101" s="13">
        <f t="shared" si="84"/>
        <v>8</v>
      </c>
      <c r="BA101" s="13" t="str">
        <f t="shared" si="85"/>
        <v>许褚魂珠-3 等级-8</v>
      </c>
      <c r="BB101" s="25" t="s">
        <v>1402</v>
      </c>
      <c r="BC101" s="14">
        <f t="shared" si="86"/>
        <v>675</v>
      </c>
      <c r="BD101" s="14">
        <f>SUMIFS(BC$4:BC101,AU$4:AU101,"="&amp;AU101,AX$4:AX101,"="&amp;AX101)</f>
        <v>2831</v>
      </c>
      <c r="BE101" s="25" t="s">
        <v>1403</v>
      </c>
      <c r="BF101" s="14">
        <f t="shared" si="87"/>
        <v>370</v>
      </c>
      <c r="BG101" s="14">
        <f>SUMIFS(BF$4:BF101,AU$4:AU101,"="&amp;AU101,AX$4:AX101,"="&amp;AX101)</f>
        <v>1568</v>
      </c>
      <c r="BH101" s="25" t="s">
        <v>1404</v>
      </c>
      <c r="BI101" s="14">
        <f t="shared" si="88"/>
        <v>16500</v>
      </c>
      <c r="BJ101" s="14">
        <f>SUMIFS(BI$4:BI101,$AU$4:$AU101,"="&amp;$AU101,$AX$4:$AX101,"="&amp;$AX101)</f>
        <v>69212</v>
      </c>
    </row>
    <row r="102" spans="1:62" ht="16.5" x14ac:dyDescent="0.2">
      <c r="A102" s="13">
        <v>2</v>
      </c>
      <c r="B102" s="13">
        <v>1.5</v>
      </c>
      <c r="C102" s="26">
        <f t="shared" ref="C102:C109" si="100">B102/$B$15</f>
        <v>0.04</v>
      </c>
      <c r="D102" s="14">
        <f t="shared" ref="D102:D109" si="101">ROUND(G$10*$C102,0)</f>
        <v>480</v>
      </c>
      <c r="E102" s="14">
        <f t="shared" ref="E102:E109" si="102">ROUND(H$10*$C102,0)</f>
        <v>240</v>
      </c>
      <c r="F102" s="14">
        <f t="shared" ref="F102:F109" si="103">ROUND(I$10*$C102,0)</f>
        <v>9600</v>
      </c>
      <c r="G102" s="13">
        <v>480</v>
      </c>
      <c r="H102" s="13">
        <v>240</v>
      </c>
      <c r="I102" s="13">
        <v>9600</v>
      </c>
      <c r="J102" s="13" t="s">
        <v>1381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I102" s="13">
        <v>99</v>
      </c>
      <c r="AJ102" s="13">
        <f t="shared" si="74"/>
        <v>13</v>
      </c>
      <c r="AK102" s="13">
        <f t="shared" si="75"/>
        <v>1502016</v>
      </c>
      <c r="AL102" s="13" t="s">
        <v>1373</v>
      </c>
      <c r="AM102" s="13">
        <f t="shared" si="76"/>
        <v>3</v>
      </c>
      <c r="AN102" s="13" t="str">
        <f t="shared" si="77"/>
        <v>西方龙专属武器魂珠-3</v>
      </c>
      <c r="AO102" s="13">
        <f t="shared" si="78"/>
        <v>75</v>
      </c>
      <c r="AP102" s="13">
        <f t="shared" si="79"/>
        <v>3</v>
      </c>
      <c r="AQ102" s="13">
        <f t="shared" si="80"/>
        <v>0</v>
      </c>
      <c r="AT102" s="13">
        <v>99</v>
      </c>
      <c r="AU102" s="13">
        <f t="shared" si="81"/>
        <v>2</v>
      </c>
      <c r="AV102" s="13">
        <f t="shared" si="82"/>
        <v>1502002</v>
      </c>
      <c r="AW102" s="13" t="s">
        <v>1373</v>
      </c>
      <c r="AX102" s="13">
        <f t="shared" si="83"/>
        <v>3</v>
      </c>
      <c r="AY102" s="13" t="s">
        <v>1394</v>
      </c>
      <c r="AZ102" s="13">
        <f t="shared" si="84"/>
        <v>9</v>
      </c>
      <c r="BA102" s="13" t="str">
        <f t="shared" si="85"/>
        <v>许褚魂珠-3 等级-9</v>
      </c>
      <c r="BB102" s="25" t="s">
        <v>1402</v>
      </c>
      <c r="BC102" s="14">
        <f t="shared" si="86"/>
        <v>765</v>
      </c>
      <c r="BD102" s="14">
        <f>SUMIFS(BC$4:BC102,AU$4:AU102,"="&amp;AU102,AX$4:AX102,"="&amp;AX102)</f>
        <v>3596</v>
      </c>
      <c r="BE102" s="25" t="s">
        <v>1403</v>
      </c>
      <c r="BF102" s="14">
        <f t="shared" si="87"/>
        <v>425</v>
      </c>
      <c r="BG102" s="14">
        <f>SUMIFS(BF$4:BF102,AU$4:AU102,"="&amp;AU102,AX$4:AX102,"="&amp;AX102)</f>
        <v>1993</v>
      </c>
      <c r="BH102" s="25" t="s">
        <v>1404</v>
      </c>
      <c r="BI102" s="14">
        <f t="shared" si="88"/>
        <v>18700</v>
      </c>
      <c r="BJ102" s="14">
        <f>SUMIFS(BI$4:BI102,$AU$4:$AU102,"="&amp;$AU102,$AX$4:$AX102,"="&amp;$AX102)</f>
        <v>87912</v>
      </c>
    </row>
    <row r="103" spans="1:62" ht="16.5" x14ac:dyDescent="0.2">
      <c r="A103" s="13">
        <v>3</v>
      </c>
      <c r="B103" s="13">
        <v>2</v>
      </c>
      <c r="C103" s="26">
        <f t="shared" si="100"/>
        <v>5.3333333333333337E-2</v>
      </c>
      <c r="D103" s="14">
        <f t="shared" si="101"/>
        <v>640</v>
      </c>
      <c r="E103" s="14">
        <f t="shared" si="102"/>
        <v>320</v>
      </c>
      <c r="F103" s="14">
        <f t="shared" si="103"/>
        <v>12800</v>
      </c>
      <c r="G103" s="13">
        <v>640</v>
      </c>
      <c r="H103" s="13">
        <v>320</v>
      </c>
      <c r="I103" s="13">
        <v>12800</v>
      </c>
      <c r="J103" s="13" t="s">
        <v>1382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I103" s="13">
        <v>100</v>
      </c>
      <c r="AJ103" s="13">
        <f t="shared" si="74"/>
        <v>13</v>
      </c>
      <c r="AK103" s="13">
        <f t="shared" si="75"/>
        <v>1502016</v>
      </c>
      <c r="AL103" s="13" t="s">
        <v>1373</v>
      </c>
      <c r="AM103" s="13">
        <f t="shared" si="76"/>
        <v>4</v>
      </c>
      <c r="AN103" s="13" t="str">
        <f t="shared" si="77"/>
        <v>西方龙专属武器魂珠-4</v>
      </c>
      <c r="AO103" s="13">
        <f t="shared" si="78"/>
        <v>85</v>
      </c>
      <c r="AP103" s="13">
        <f t="shared" si="79"/>
        <v>3</v>
      </c>
      <c r="AQ103" s="13">
        <f t="shared" si="80"/>
        <v>1</v>
      </c>
      <c r="AT103" s="13">
        <v>100</v>
      </c>
      <c r="AU103" s="13">
        <f t="shared" si="81"/>
        <v>2</v>
      </c>
      <c r="AV103" s="13">
        <f t="shared" si="82"/>
        <v>1502002</v>
      </c>
      <c r="AW103" s="13" t="s">
        <v>1373</v>
      </c>
      <c r="AX103" s="13">
        <f t="shared" si="83"/>
        <v>4</v>
      </c>
      <c r="AY103" s="13" t="s">
        <v>1394</v>
      </c>
      <c r="AZ103" s="13">
        <f t="shared" si="84"/>
        <v>1</v>
      </c>
      <c r="BA103" s="13" t="str">
        <f t="shared" si="85"/>
        <v>许褚魂珠-4 等级-1</v>
      </c>
      <c r="BB103" s="25" t="s">
        <v>1402</v>
      </c>
      <c r="BC103" s="14">
        <f t="shared" si="86"/>
        <v>117</v>
      </c>
      <c r="BD103" s="14">
        <f>SUMIFS(BC$4:BC103,AU$4:AU103,"="&amp;AU103,AX$4:AX103,"="&amp;AX103)</f>
        <v>117</v>
      </c>
      <c r="BE103" s="25" t="s">
        <v>1403</v>
      </c>
      <c r="BF103" s="14">
        <f t="shared" si="87"/>
        <v>65</v>
      </c>
      <c r="BG103" s="14">
        <f>SUMIFS(BF$4:BF103,AU$4:AU103,"="&amp;AU103,AX$4:AX103,"="&amp;AX103)</f>
        <v>65</v>
      </c>
      <c r="BH103" s="25" t="s">
        <v>1404</v>
      </c>
      <c r="BI103" s="14">
        <f t="shared" si="88"/>
        <v>2860</v>
      </c>
      <c r="BJ103" s="14">
        <f>SUMIFS(BI$4:BI103,$AU$4:$AU103,"="&amp;$AU103,$AX$4:$AX103,"="&amp;$AX103)</f>
        <v>2860</v>
      </c>
    </row>
    <row r="104" spans="1:62" ht="16.5" x14ac:dyDescent="0.2">
      <c r="A104" s="13">
        <v>4</v>
      </c>
      <c r="B104" s="13">
        <v>3</v>
      </c>
      <c r="C104" s="26">
        <f t="shared" si="100"/>
        <v>0.08</v>
      </c>
      <c r="D104" s="14">
        <f t="shared" si="101"/>
        <v>960</v>
      </c>
      <c r="E104" s="14">
        <f t="shared" si="102"/>
        <v>480</v>
      </c>
      <c r="F104" s="14">
        <f t="shared" si="103"/>
        <v>19200</v>
      </c>
      <c r="G104" s="13">
        <v>960</v>
      </c>
      <c r="H104" s="13">
        <v>480</v>
      </c>
      <c r="I104" s="13">
        <v>19200</v>
      </c>
      <c r="J104" s="13" t="s">
        <v>1383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I104" s="13">
        <v>101</v>
      </c>
      <c r="AJ104" s="13">
        <f t="shared" si="74"/>
        <v>13</v>
      </c>
      <c r="AK104" s="13">
        <f t="shared" si="75"/>
        <v>1502016</v>
      </c>
      <c r="AL104" s="13" t="s">
        <v>1373</v>
      </c>
      <c r="AM104" s="13">
        <f t="shared" si="76"/>
        <v>5</v>
      </c>
      <c r="AN104" s="13" t="str">
        <f t="shared" si="77"/>
        <v>西方龙专属武器魂珠-5</v>
      </c>
      <c r="AO104" s="13">
        <f t="shared" si="78"/>
        <v>110</v>
      </c>
      <c r="AP104" s="13">
        <f t="shared" si="79"/>
        <v>3</v>
      </c>
      <c r="AQ104" s="13">
        <f t="shared" si="80"/>
        <v>2</v>
      </c>
      <c r="AT104" s="13">
        <v>101</v>
      </c>
      <c r="AU104" s="13">
        <f t="shared" si="81"/>
        <v>2</v>
      </c>
      <c r="AV104" s="13">
        <f t="shared" si="82"/>
        <v>1502002</v>
      </c>
      <c r="AW104" s="13" t="s">
        <v>1373</v>
      </c>
      <c r="AX104" s="13">
        <f t="shared" si="83"/>
        <v>4</v>
      </c>
      <c r="AY104" s="13" t="s">
        <v>1394</v>
      </c>
      <c r="AZ104" s="13">
        <f t="shared" si="84"/>
        <v>2</v>
      </c>
      <c r="BA104" s="13" t="str">
        <f t="shared" si="85"/>
        <v>许褚魂珠-4 等级-2</v>
      </c>
      <c r="BB104" s="25" t="s">
        <v>1402</v>
      </c>
      <c r="BC104" s="14">
        <f t="shared" si="86"/>
        <v>180</v>
      </c>
      <c r="BD104" s="14">
        <f>SUMIFS(BC$4:BC104,AU$4:AU104,"="&amp;AU104,AX$4:AX104,"="&amp;AX104)</f>
        <v>297</v>
      </c>
      <c r="BE104" s="25" t="s">
        <v>1403</v>
      </c>
      <c r="BF104" s="14">
        <f t="shared" si="87"/>
        <v>100</v>
      </c>
      <c r="BG104" s="14">
        <f>SUMIFS(BF$4:BF104,AU$4:AU104,"="&amp;AU104,AX$4:AX104,"="&amp;AX104)</f>
        <v>165</v>
      </c>
      <c r="BH104" s="25" t="s">
        <v>1404</v>
      </c>
      <c r="BI104" s="14">
        <f t="shared" si="88"/>
        <v>4400</v>
      </c>
      <c r="BJ104" s="14">
        <f>SUMIFS(BI$4:BI104,$AU$4:$AU104,"="&amp;$AU104,$AX$4:$AX104,"="&amp;$AX104)</f>
        <v>7260</v>
      </c>
    </row>
    <row r="105" spans="1:62" ht="16.5" x14ac:dyDescent="0.2">
      <c r="A105" s="13">
        <v>5</v>
      </c>
      <c r="B105" s="13">
        <v>4</v>
      </c>
      <c r="C105" s="26">
        <f t="shared" si="100"/>
        <v>0.10666666666666667</v>
      </c>
      <c r="D105" s="14">
        <f t="shared" si="101"/>
        <v>1280</v>
      </c>
      <c r="E105" s="14">
        <f t="shared" si="102"/>
        <v>640</v>
      </c>
      <c r="F105" s="14">
        <f t="shared" si="103"/>
        <v>25600</v>
      </c>
      <c r="G105" s="13">
        <v>1280</v>
      </c>
      <c r="H105" s="13">
        <v>640</v>
      </c>
      <c r="I105" s="13">
        <v>25600</v>
      </c>
      <c r="J105" s="13" t="s">
        <v>1384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I105" s="13">
        <v>102</v>
      </c>
      <c r="AJ105" s="13">
        <f t="shared" si="74"/>
        <v>13</v>
      </c>
      <c r="AK105" s="13">
        <f t="shared" si="75"/>
        <v>1502016</v>
      </c>
      <c r="AL105" s="13" t="s">
        <v>1373</v>
      </c>
      <c r="AM105" s="13">
        <f t="shared" si="76"/>
        <v>6</v>
      </c>
      <c r="AN105" s="13" t="str">
        <f t="shared" si="77"/>
        <v>西方龙专属武器魂珠-6</v>
      </c>
      <c r="AO105" s="13">
        <f t="shared" si="78"/>
        <v>125</v>
      </c>
      <c r="AP105" s="13">
        <f t="shared" si="79"/>
        <v>3</v>
      </c>
      <c r="AQ105" s="13">
        <f t="shared" si="80"/>
        <v>3</v>
      </c>
      <c r="AT105" s="13">
        <v>102</v>
      </c>
      <c r="AU105" s="13">
        <f t="shared" si="81"/>
        <v>2</v>
      </c>
      <c r="AV105" s="13">
        <f t="shared" si="82"/>
        <v>1502002</v>
      </c>
      <c r="AW105" s="13" t="s">
        <v>1373</v>
      </c>
      <c r="AX105" s="13">
        <f t="shared" si="83"/>
        <v>4</v>
      </c>
      <c r="AY105" s="13" t="s">
        <v>1394</v>
      </c>
      <c r="AZ105" s="13">
        <f t="shared" si="84"/>
        <v>3</v>
      </c>
      <c r="BA105" s="13" t="str">
        <f t="shared" si="85"/>
        <v>许褚魂珠-4 等级-3</v>
      </c>
      <c r="BB105" s="25" t="s">
        <v>1402</v>
      </c>
      <c r="BC105" s="14">
        <f t="shared" si="86"/>
        <v>234</v>
      </c>
      <c r="BD105" s="14">
        <f>SUMIFS(BC$4:BC105,AU$4:AU105,"="&amp;AU105,AX$4:AX105,"="&amp;AX105)</f>
        <v>531</v>
      </c>
      <c r="BE105" s="25" t="s">
        <v>1403</v>
      </c>
      <c r="BF105" s="14">
        <f t="shared" si="87"/>
        <v>130</v>
      </c>
      <c r="BG105" s="14">
        <f>SUMIFS(BF$4:BF105,AU$4:AU105,"="&amp;AU105,AX$4:AX105,"="&amp;AX105)</f>
        <v>295</v>
      </c>
      <c r="BH105" s="25" t="s">
        <v>1404</v>
      </c>
      <c r="BI105" s="14">
        <f t="shared" si="88"/>
        <v>5720</v>
      </c>
      <c r="BJ105" s="14">
        <f>SUMIFS(BI$4:BI105,$AU$4:$AU105,"="&amp;$AU105,$AX$4:$AX105,"="&amp;$AX105)</f>
        <v>12980</v>
      </c>
    </row>
    <row r="106" spans="1:62" ht="16.5" x14ac:dyDescent="0.2">
      <c r="A106" s="13">
        <v>6</v>
      </c>
      <c r="B106" s="13">
        <v>5</v>
      </c>
      <c r="C106" s="26">
        <f t="shared" si="100"/>
        <v>0.13333333333333333</v>
      </c>
      <c r="D106" s="14">
        <f t="shared" si="101"/>
        <v>1600</v>
      </c>
      <c r="E106" s="14">
        <f t="shared" si="102"/>
        <v>800</v>
      </c>
      <c r="F106" s="14">
        <f t="shared" si="103"/>
        <v>32000</v>
      </c>
      <c r="G106" s="13">
        <v>1600</v>
      </c>
      <c r="H106" s="13">
        <v>800</v>
      </c>
      <c r="I106" s="13">
        <v>32000</v>
      </c>
      <c r="J106" s="13" t="s">
        <v>1385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I106" s="13">
        <v>103</v>
      </c>
      <c r="AJ106" s="13">
        <f t="shared" si="74"/>
        <v>13</v>
      </c>
      <c r="AK106" s="13">
        <f t="shared" si="75"/>
        <v>1502016</v>
      </c>
      <c r="AL106" s="13" t="s">
        <v>1373</v>
      </c>
      <c r="AM106" s="13">
        <f t="shared" si="76"/>
        <v>7</v>
      </c>
      <c r="AN106" s="13" t="str">
        <f t="shared" si="77"/>
        <v>西方龙专属武器魂珠-7</v>
      </c>
      <c r="AO106" s="13">
        <f t="shared" si="78"/>
        <v>135</v>
      </c>
      <c r="AP106" s="13">
        <f t="shared" si="79"/>
        <v>3</v>
      </c>
      <c r="AQ106" s="13">
        <f t="shared" si="80"/>
        <v>4</v>
      </c>
      <c r="AT106" s="13">
        <v>103</v>
      </c>
      <c r="AU106" s="13">
        <f t="shared" si="81"/>
        <v>2</v>
      </c>
      <c r="AV106" s="13">
        <f t="shared" si="82"/>
        <v>1502002</v>
      </c>
      <c r="AW106" s="13" t="s">
        <v>1373</v>
      </c>
      <c r="AX106" s="13">
        <f t="shared" si="83"/>
        <v>4</v>
      </c>
      <c r="AY106" s="13" t="s">
        <v>1394</v>
      </c>
      <c r="AZ106" s="13">
        <f t="shared" si="84"/>
        <v>4</v>
      </c>
      <c r="BA106" s="13" t="str">
        <f t="shared" si="85"/>
        <v>许褚魂珠-4 等级-4</v>
      </c>
      <c r="BB106" s="25" t="s">
        <v>1402</v>
      </c>
      <c r="BC106" s="14">
        <f t="shared" si="86"/>
        <v>360</v>
      </c>
      <c r="BD106" s="14">
        <f>SUMIFS(BC$4:BC106,AU$4:AU106,"="&amp;AU106,AX$4:AX106,"="&amp;AX106)</f>
        <v>891</v>
      </c>
      <c r="BE106" s="25" t="s">
        <v>1403</v>
      </c>
      <c r="BF106" s="14">
        <f t="shared" si="87"/>
        <v>200</v>
      </c>
      <c r="BG106" s="14">
        <f>SUMIFS(BF$4:BF106,AU$4:AU106,"="&amp;AU106,AX$4:AX106,"="&amp;AX106)</f>
        <v>495</v>
      </c>
      <c r="BH106" s="25" t="s">
        <v>1404</v>
      </c>
      <c r="BI106" s="14">
        <f t="shared" si="88"/>
        <v>8800</v>
      </c>
      <c r="BJ106" s="14">
        <f>SUMIFS(BI$4:BI106,$AU$4:$AU106,"="&amp;$AU106,$AX$4:$AX106,"="&amp;$AX106)</f>
        <v>21780</v>
      </c>
    </row>
    <row r="107" spans="1:62" ht="16.5" x14ac:dyDescent="0.2">
      <c r="A107" s="13">
        <v>7</v>
      </c>
      <c r="B107" s="13">
        <v>6</v>
      </c>
      <c r="C107" s="26">
        <f t="shared" si="100"/>
        <v>0.16</v>
      </c>
      <c r="D107" s="14">
        <f t="shared" si="101"/>
        <v>1920</v>
      </c>
      <c r="E107" s="14">
        <f t="shared" si="102"/>
        <v>960</v>
      </c>
      <c r="F107" s="14">
        <f t="shared" si="103"/>
        <v>38400</v>
      </c>
      <c r="G107" s="13">
        <v>1920</v>
      </c>
      <c r="H107" s="13">
        <v>960</v>
      </c>
      <c r="I107" s="13">
        <v>38400</v>
      </c>
      <c r="J107" s="13" t="s">
        <v>1386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I107" s="13">
        <v>104</v>
      </c>
      <c r="AJ107" s="13">
        <f t="shared" si="74"/>
        <v>13</v>
      </c>
      <c r="AK107" s="13">
        <f t="shared" si="75"/>
        <v>1502016</v>
      </c>
      <c r="AL107" s="13" t="s">
        <v>1373</v>
      </c>
      <c r="AM107" s="13">
        <f t="shared" si="76"/>
        <v>8</v>
      </c>
      <c r="AN107" s="13" t="str">
        <f t="shared" si="77"/>
        <v>西方龙专属武器魂珠-8</v>
      </c>
      <c r="AO107" s="13">
        <f t="shared" si="78"/>
        <v>150</v>
      </c>
      <c r="AP107" s="13">
        <f t="shared" si="79"/>
        <v>3</v>
      </c>
      <c r="AQ107" s="13">
        <f t="shared" si="80"/>
        <v>5</v>
      </c>
      <c r="AT107" s="13">
        <v>104</v>
      </c>
      <c r="AU107" s="13">
        <f t="shared" si="81"/>
        <v>2</v>
      </c>
      <c r="AV107" s="13">
        <f t="shared" si="82"/>
        <v>1502002</v>
      </c>
      <c r="AW107" s="13" t="s">
        <v>1373</v>
      </c>
      <c r="AX107" s="13">
        <f t="shared" si="83"/>
        <v>4</v>
      </c>
      <c r="AY107" s="13" t="s">
        <v>1394</v>
      </c>
      <c r="AZ107" s="13">
        <f t="shared" si="84"/>
        <v>5</v>
      </c>
      <c r="BA107" s="13" t="str">
        <f t="shared" si="85"/>
        <v>许褚魂珠-4 等级-5</v>
      </c>
      <c r="BB107" s="25" t="s">
        <v>1402</v>
      </c>
      <c r="BC107" s="14">
        <f t="shared" si="86"/>
        <v>486</v>
      </c>
      <c r="BD107" s="14">
        <f>SUMIFS(BC$4:BC107,AU$4:AU107,"="&amp;AU107,AX$4:AX107,"="&amp;AX107)</f>
        <v>1377</v>
      </c>
      <c r="BE107" s="25" t="s">
        <v>1403</v>
      </c>
      <c r="BF107" s="14">
        <f t="shared" si="87"/>
        <v>270</v>
      </c>
      <c r="BG107" s="14">
        <f>SUMIFS(BF$4:BF107,AU$4:AU107,"="&amp;AU107,AX$4:AX107,"="&amp;AX107)</f>
        <v>765</v>
      </c>
      <c r="BH107" s="25" t="s">
        <v>1404</v>
      </c>
      <c r="BI107" s="14">
        <f t="shared" si="88"/>
        <v>11880</v>
      </c>
      <c r="BJ107" s="14">
        <f>SUMIFS(BI$4:BI107,$AU$4:$AU107,"="&amp;$AU107,$AX$4:$AX107,"="&amp;$AX107)</f>
        <v>33660</v>
      </c>
    </row>
    <row r="108" spans="1:62" ht="16.5" x14ac:dyDescent="0.2">
      <c r="A108" s="13">
        <v>8</v>
      </c>
      <c r="B108" s="13">
        <v>7</v>
      </c>
      <c r="C108" s="26">
        <f t="shared" si="100"/>
        <v>0.18666666666666668</v>
      </c>
      <c r="D108" s="14">
        <f t="shared" si="101"/>
        <v>2240</v>
      </c>
      <c r="E108" s="14">
        <f t="shared" si="102"/>
        <v>1120</v>
      </c>
      <c r="F108" s="14">
        <f t="shared" si="103"/>
        <v>44800</v>
      </c>
      <c r="G108" s="13">
        <v>2240</v>
      </c>
      <c r="H108" s="13">
        <v>1120</v>
      </c>
      <c r="I108" s="13">
        <v>44800</v>
      </c>
      <c r="J108" s="13" t="s">
        <v>1388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I108" s="13">
        <v>105</v>
      </c>
      <c r="AJ108" s="13">
        <f t="shared" si="74"/>
        <v>14</v>
      </c>
      <c r="AK108" s="13">
        <f t="shared" si="75"/>
        <v>1502017</v>
      </c>
      <c r="AL108" s="13" t="s">
        <v>1373</v>
      </c>
      <c r="AM108" s="13">
        <f t="shared" si="76"/>
        <v>1</v>
      </c>
      <c r="AN108" s="13" t="str">
        <f t="shared" si="77"/>
        <v>飞廉专属武器魂珠-1</v>
      </c>
      <c r="AO108" s="13">
        <f t="shared" si="78"/>
        <v>40</v>
      </c>
      <c r="AP108" s="13">
        <f t="shared" si="79"/>
        <v>0</v>
      </c>
      <c r="AQ108" s="13">
        <f t="shared" si="80"/>
        <v>0</v>
      </c>
      <c r="AT108" s="13">
        <v>105</v>
      </c>
      <c r="AU108" s="13">
        <f t="shared" si="81"/>
        <v>2</v>
      </c>
      <c r="AV108" s="13">
        <f t="shared" si="82"/>
        <v>1502002</v>
      </c>
      <c r="AW108" s="13" t="s">
        <v>1373</v>
      </c>
      <c r="AX108" s="13">
        <f t="shared" si="83"/>
        <v>4</v>
      </c>
      <c r="AY108" s="13" t="s">
        <v>1394</v>
      </c>
      <c r="AZ108" s="13">
        <f t="shared" si="84"/>
        <v>6</v>
      </c>
      <c r="BA108" s="13" t="str">
        <f t="shared" si="85"/>
        <v>许褚魂珠-4 等级-6</v>
      </c>
      <c r="BB108" s="25" t="s">
        <v>1402</v>
      </c>
      <c r="BC108" s="14">
        <f t="shared" si="86"/>
        <v>603</v>
      </c>
      <c r="BD108" s="14">
        <f>SUMIFS(BC$4:BC108,AU$4:AU108,"="&amp;AU108,AX$4:AX108,"="&amp;AX108)</f>
        <v>1980</v>
      </c>
      <c r="BE108" s="25" t="s">
        <v>1403</v>
      </c>
      <c r="BF108" s="14">
        <f t="shared" si="87"/>
        <v>385</v>
      </c>
      <c r="BG108" s="14">
        <f>SUMIFS(BF$4:BF108,AU$4:AU108,"="&amp;AU108,AX$4:AX108,"="&amp;AX108)</f>
        <v>1150</v>
      </c>
      <c r="BH108" s="25" t="s">
        <v>1404</v>
      </c>
      <c r="BI108" s="14">
        <f t="shared" si="88"/>
        <v>14740</v>
      </c>
      <c r="BJ108" s="14">
        <f>SUMIFS(BI$4:BI108,$AU$4:$AU108,"="&amp;$AU108,$AX$4:$AX108,"="&amp;$AX108)</f>
        <v>48400</v>
      </c>
    </row>
    <row r="109" spans="1:62" ht="16.5" x14ac:dyDescent="0.2">
      <c r="A109" s="13">
        <v>9</v>
      </c>
      <c r="B109" s="13">
        <v>8</v>
      </c>
      <c r="C109" s="26">
        <f t="shared" si="100"/>
        <v>0.21333333333333335</v>
      </c>
      <c r="D109" s="14">
        <f t="shared" si="101"/>
        <v>2560</v>
      </c>
      <c r="E109" s="14">
        <f t="shared" si="102"/>
        <v>1280</v>
      </c>
      <c r="F109" s="14">
        <f t="shared" si="103"/>
        <v>51200</v>
      </c>
      <c r="G109" s="13">
        <v>2560</v>
      </c>
      <c r="H109" s="13">
        <v>1280</v>
      </c>
      <c r="I109" s="13">
        <v>51200</v>
      </c>
      <c r="J109" s="13" t="s">
        <v>1387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I109" s="13">
        <v>106</v>
      </c>
      <c r="AJ109" s="13">
        <f t="shared" si="74"/>
        <v>14</v>
      </c>
      <c r="AK109" s="13">
        <f t="shared" si="75"/>
        <v>1502017</v>
      </c>
      <c r="AL109" s="13" t="s">
        <v>1373</v>
      </c>
      <c r="AM109" s="13">
        <f t="shared" si="76"/>
        <v>2</v>
      </c>
      <c r="AN109" s="13" t="str">
        <f t="shared" si="77"/>
        <v>飞廉专属武器魂珠-2</v>
      </c>
      <c r="AO109" s="13">
        <f t="shared" si="78"/>
        <v>55</v>
      </c>
      <c r="AP109" s="13">
        <f t="shared" si="79"/>
        <v>3</v>
      </c>
      <c r="AQ109" s="13">
        <f t="shared" si="80"/>
        <v>0</v>
      </c>
      <c r="AT109" s="13">
        <v>106</v>
      </c>
      <c r="AU109" s="13">
        <f t="shared" si="81"/>
        <v>2</v>
      </c>
      <c r="AV109" s="13">
        <f t="shared" si="82"/>
        <v>1502002</v>
      </c>
      <c r="AW109" s="13" t="s">
        <v>1373</v>
      </c>
      <c r="AX109" s="13">
        <f t="shared" si="83"/>
        <v>4</v>
      </c>
      <c r="AY109" s="13" t="s">
        <v>1394</v>
      </c>
      <c r="AZ109" s="13">
        <f t="shared" si="84"/>
        <v>7</v>
      </c>
      <c r="BA109" s="13" t="str">
        <f t="shared" si="85"/>
        <v>许褚魂珠-4 等级-7</v>
      </c>
      <c r="BB109" s="25" t="s">
        <v>1402</v>
      </c>
      <c r="BC109" s="14">
        <f t="shared" si="86"/>
        <v>720</v>
      </c>
      <c r="BD109" s="14">
        <f>SUMIFS(BC$4:BC109,AU$4:AU109,"="&amp;AU109,AX$4:AX109,"="&amp;AX109)</f>
        <v>2700</v>
      </c>
      <c r="BE109" s="25" t="s">
        <v>1403</v>
      </c>
      <c r="BF109" s="14">
        <f t="shared" si="87"/>
        <v>400</v>
      </c>
      <c r="BG109" s="14">
        <f>SUMIFS(BF$4:BF109,AU$4:AU109,"="&amp;AU109,AX$4:AX109,"="&amp;AX109)</f>
        <v>1550</v>
      </c>
      <c r="BH109" s="25" t="s">
        <v>1404</v>
      </c>
      <c r="BI109" s="14">
        <f t="shared" si="88"/>
        <v>17600</v>
      </c>
      <c r="BJ109" s="14">
        <f>SUMIFS(BI$4:BI109,$AU$4:$AU109,"="&amp;$AU109,$AX$4:$AX109,"="&amp;$AX109)</f>
        <v>66000</v>
      </c>
    </row>
    <row r="110" spans="1:62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I110" s="13">
        <v>107</v>
      </c>
      <c r="AJ110" s="13">
        <f t="shared" si="74"/>
        <v>14</v>
      </c>
      <c r="AK110" s="13">
        <f t="shared" si="75"/>
        <v>1502017</v>
      </c>
      <c r="AL110" s="13" t="s">
        <v>1373</v>
      </c>
      <c r="AM110" s="13">
        <f t="shared" si="76"/>
        <v>3</v>
      </c>
      <c r="AN110" s="13" t="str">
        <f t="shared" si="77"/>
        <v>飞廉专属武器魂珠-3</v>
      </c>
      <c r="AO110" s="13">
        <f t="shared" si="78"/>
        <v>75</v>
      </c>
      <c r="AP110" s="13">
        <f t="shared" si="79"/>
        <v>3</v>
      </c>
      <c r="AQ110" s="13">
        <f t="shared" si="80"/>
        <v>0</v>
      </c>
      <c r="AT110" s="13">
        <v>107</v>
      </c>
      <c r="AU110" s="13">
        <f t="shared" si="81"/>
        <v>2</v>
      </c>
      <c r="AV110" s="13">
        <f t="shared" si="82"/>
        <v>1502002</v>
      </c>
      <c r="AW110" s="13" t="s">
        <v>1373</v>
      </c>
      <c r="AX110" s="13">
        <f t="shared" si="83"/>
        <v>4</v>
      </c>
      <c r="AY110" s="13" t="s">
        <v>1394</v>
      </c>
      <c r="AZ110" s="13">
        <f t="shared" si="84"/>
        <v>8</v>
      </c>
      <c r="BA110" s="13" t="str">
        <f t="shared" si="85"/>
        <v>许褚魂珠-4 等级-8</v>
      </c>
      <c r="BB110" s="25" t="s">
        <v>1402</v>
      </c>
      <c r="BC110" s="14">
        <f t="shared" si="86"/>
        <v>855</v>
      </c>
      <c r="BD110" s="14">
        <f>SUMIFS(BC$4:BC110,AU$4:AU110,"="&amp;AU110,AX$4:AX110,"="&amp;AX110)</f>
        <v>3555</v>
      </c>
      <c r="BE110" s="25" t="s">
        <v>1403</v>
      </c>
      <c r="BF110" s="14">
        <f t="shared" si="87"/>
        <v>475</v>
      </c>
      <c r="BG110" s="14">
        <f>SUMIFS(BF$4:BF110,AU$4:AU110,"="&amp;AU110,AX$4:AX110,"="&amp;AX110)</f>
        <v>2025</v>
      </c>
      <c r="BH110" s="25" t="s">
        <v>1404</v>
      </c>
      <c r="BI110" s="14">
        <f t="shared" si="88"/>
        <v>20900</v>
      </c>
      <c r="BJ110" s="14">
        <f>SUMIFS(BI$4:BI110,$AU$4:$AU110,"="&amp;$AU110,$AX$4:$AX110,"="&amp;$AX110)</f>
        <v>86900</v>
      </c>
    </row>
    <row r="111" spans="1:62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I111" s="13">
        <v>108</v>
      </c>
      <c r="AJ111" s="13">
        <f t="shared" si="74"/>
        <v>14</v>
      </c>
      <c r="AK111" s="13">
        <f t="shared" si="75"/>
        <v>1502017</v>
      </c>
      <c r="AL111" s="13" t="s">
        <v>1373</v>
      </c>
      <c r="AM111" s="13">
        <f t="shared" si="76"/>
        <v>4</v>
      </c>
      <c r="AN111" s="13" t="str">
        <f t="shared" si="77"/>
        <v>飞廉专属武器魂珠-4</v>
      </c>
      <c r="AO111" s="13">
        <f t="shared" si="78"/>
        <v>85</v>
      </c>
      <c r="AP111" s="13">
        <f t="shared" si="79"/>
        <v>3</v>
      </c>
      <c r="AQ111" s="13">
        <f t="shared" si="80"/>
        <v>1</v>
      </c>
      <c r="AT111" s="13">
        <v>108</v>
      </c>
      <c r="AU111" s="13">
        <f t="shared" si="81"/>
        <v>2</v>
      </c>
      <c r="AV111" s="13">
        <f t="shared" si="82"/>
        <v>1502002</v>
      </c>
      <c r="AW111" s="13" t="s">
        <v>1373</v>
      </c>
      <c r="AX111" s="13">
        <f t="shared" si="83"/>
        <v>4</v>
      </c>
      <c r="AY111" s="13" t="s">
        <v>1394</v>
      </c>
      <c r="AZ111" s="13">
        <f t="shared" si="84"/>
        <v>9</v>
      </c>
      <c r="BA111" s="13" t="str">
        <f t="shared" si="85"/>
        <v>许褚魂珠-4 等级-9</v>
      </c>
      <c r="BB111" s="25" t="s">
        <v>1402</v>
      </c>
      <c r="BC111" s="14">
        <f t="shared" si="86"/>
        <v>990</v>
      </c>
      <c r="BD111" s="14">
        <f>SUMIFS(BC$4:BC111,AU$4:AU111,"="&amp;AU111,AX$4:AX111,"="&amp;AX111)</f>
        <v>4545</v>
      </c>
      <c r="BE111" s="25" t="s">
        <v>1403</v>
      </c>
      <c r="BF111" s="14">
        <f t="shared" si="87"/>
        <v>550</v>
      </c>
      <c r="BG111" s="14">
        <f>SUMIFS(BF$4:BF111,AU$4:AU111,"="&amp;AU111,AX$4:AX111,"="&amp;AX111)</f>
        <v>2575</v>
      </c>
      <c r="BH111" s="25" t="s">
        <v>1404</v>
      </c>
      <c r="BI111" s="14">
        <f t="shared" si="88"/>
        <v>24200</v>
      </c>
      <c r="BJ111" s="14">
        <f>SUMIFS(BI$4:BI111,$AU$4:$AU111,"="&amp;$AU111,$AX$4:$AX111,"="&amp;$AX111)</f>
        <v>111100</v>
      </c>
    </row>
    <row r="112" spans="1:62" ht="20.25" x14ac:dyDescent="0.2">
      <c r="A112" s="73" t="s">
        <v>1523</v>
      </c>
      <c r="B112" s="73"/>
      <c r="C112" s="73"/>
      <c r="D112" s="73"/>
      <c r="E112" s="73"/>
      <c r="F112" s="73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I112" s="13">
        <v>109</v>
      </c>
      <c r="AJ112" s="13">
        <f t="shared" si="74"/>
        <v>14</v>
      </c>
      <c r="AK112" s="13">
        <f t="shared" si="75"/>
        <v>1502017</v>
      </c>
      <c r="AL112" s="13" t="s">
        <v>1373</v>
      </c>
      <c r="AM112" s="13">
        <f t="shared" si="76"/>
        <v>5</v>
      </c>
      <c r="AN112" s="13" t="str">
        <f t="shared" si="77"/>
        <v>飞廉专属武器魂珠-5</v>
      </c>
      <c r="AO112" s="13">
        <f t="shared" si="78"/>
        <v>110</v>
      </c>
      <c r="AP112" s="13">
        <f t="shared" si="79"/>
        <v>3</v>
      </c>
      <c r="AQ112" s="13">
        <f t="shared" si="80"/>
        <v>2</v>
      </c>
      <c r="AT112" s="13">
        <v>109</v>
      </c>
      <c r="AU112" s="13">
        <f t="shared" si="81"/>
        <v>2</v>
      </c>
      <c r="AV112" s="13">
        <f t="shared" si="82"/>
        <v>1502002</v>
      </c>
      <c r="AW112" s="13" t="s">
        <v>1373</v>
      </c>
      <c r="AX112" s="13">
        <f t="shared" si="83"/>
        <v>5</v>
      </c>
      <c r="AY112" s="13" t="s">
        <v>1394</v>
      </c>
      <c r="AZ112" s="13">
        <f t="shared" si="84"/>
        <v>1</v>
      </c>
      <c r="BA112" s="13" t="str">
        <f t="shared" si="85"/>
        <v>许褚魂珠-5 等级-1</v>
      </c>
      <c r="BB112" s="25" t="s">
        <v>1402</v>
      </c>
      <c r="BC112" s="14">
        <f t="shared" si="86"/>
        <v>162</v>
      </c>
      <c r="BD112" s="14">
        <f>SUMIFS(BC$4:BC112,AU$4:AU112,"="&amp;AU112,AX$4:AX112,"="&amp;AX112)</f>
        <v>162</v>
      </c>
      <c r="BE112" s="25" t="s">
        <v>1403</v>
      </c>
      <c r="BF112" s="14">
        <f t="shared" si="87"/>
        <v>90</v>
      </c>
      <c r="BG112" s="14">
        <f>SUMIFS(BF$4:BF112,AU$4:AU112,"="&amp;AU112,AX$4:AX112,"="&amp;AX112)</f>
        <v>90</v>
      </c>
      <c r="BH112" s="25" t="s">
        <v>1404</v>
      </c>
      <c r="BI112" s="14">
        <f t="shared" si="88"/>
        <v>3960</v>
      </c>
      <c r="BJ112" s="14">
        <f>SUMIFS(BI$4:BI112,$AU$4:$AU112,"="&amp;$AU112,$AX$4:$AX112,"="&amp;$AX112)</f>
        <v>3960</v>
      </c>
    </row>
    <row r="113" spans="1:62" ht="16.5" x14ac:dyDescent="0.2">
      <c r="A113" s="32"/>
      <c r="B113" s="32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I113" s="13">
        <v>110</v>
      </c>
      <c r="AJ113" s="13">
        <f t="shared" si="74"/>
        <v>14</v>
      </c>
      <c r="AK113" s="13">
        <f t="shared" si="75"/>
        <v>1502017</v>
      </c>
      <c r="AL113" s="13" t="s">
        <v>1373</v>
      </c>
      <c r="AM113" s="13">
        <f t="shared" si="76"/>
        <v>6</v>
      </c>
      <c r="AN113" s="13" t="str">
        <f t="shared" si="77"/>
        <v>飞廉专属武器魂珠-6</v>
      </c>
      <c r="AO113" s="13">
        <f t="shared" si="78"/>
        <v>125</v>
      </c>
      <c r="AP113" s="13">
        <f t="shared" si="79"/>
        <v>3</v>
      </c>
      <c r="AQ113" s="13">
        <f t="shared" si="80"/>
        <v>3</v>
      </c>
      <c r="AT113" s="13">
        <v>110</v>
      </c>
      <c r="AU113" s="13">
        <f t="shared" si="81"/>
        <v>2</v>
      </c>
      <c r="AV113" s="13">
        <f t="shared" si="82"/>
        <v>1502002</v>
      </c>
      <c r="AW113" s="13" t="s">
        <v>1373</v>
      </c>
      <c r="AX113" s="13">
        <f t="shared" si="83"/>
        <v>5</v>
      </c>
      <c r="AY113" s="13" t="s">
        <v>1394</v>
      </c>
      <c r="AZ113" s="13">
        <f t="shared" si="84"/>
        <v>2</v>
      </c>
      <c r="BA113" s="13" t="str">
        <f t="shared" si="85"/>
        <v>许褚魂珠-5 等级-2</v>
      </c>
      <c r="BB113" s="25" t="s">
        <v>1402</v>
      </c>
      <c r="BC113" s="14">
        <f t="shared" si="86"/>
        <v>252</v>
      </c>
      <c r="BD113" s="14">
        <f>SUMIFS(BC$4:BC113,AU$4:AU113,"="&amp;AU113,AX$4:AX113,"="&amp;AX113)</f>
        <v>414</v>
      </c>
      <c r="BE113" s="25" t="s">
        <v>1403</v>
      </c>
      <c r="BF113" s="14">
        <f t="shared" si="87"/>
        <v>140</v>
      </c>
      <c r="BG113" s="14">
        <f>SUMIFS(BF$4:BF113,AU$4:AU113,"="&amp;AU113,AX$4:AX113,"="&amp;AX113)</f>
        <v>230</v>
      </c>
      <c r="BH113" s="25" t="s">
        <v>1404</v>
      </c>
      <c r="BI113" s="14">
        <f t="shared" si="88"/>
        <v>6160</v>
      </c>
      <c r="BJ113" s="14">
        <f>SUMIFS(BI$4:BI113,$AU$4:$AU113,"="&amp;$AU113,$AX$4:$AX113,"="&amp;$AX113)</f>
        <v>10120</v>
      </c>
    </row>
    <row r="114" spans="1:62" ht="17.25" x14ac:dyDescent="0.2">
      <c r="A114" s="12" t="s">
        <v>131</v>
      </c>
      <c r="B114" s="12" t="s">
        <v>126</v>
      </c>
      <c r="C114" s="12" t="s">
        <v>1347</v>
      </c>
      <c r="D114" s="12" t="s">
        <v>1349</v>
      </c>
      <c r="E114" s="12" t="s">
        <v>398</v>
      </c>
      <c r="F114" s="12" t="s">
        <v>737</v>
      </c>
      <c r="G114" s="12" t="s">
        <v>1359</v>
      </c>
      <c r="H114" s="12" t="s">
        <v>1360</v>
      </c>
      <c r="I114" s="12" t="s">
        <v>1361</v>
      </c>
      <c r="J114" s="12" t="s">
        <v>1379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I114" s="13">
        <v>111</v>
      </c>
      <c r="AJ114" s="13">
        <f t="shared" si="74"/>
        <v>14</v>
      </c>
      <c r="AK114" s="13">
        <f t="shared" si="75"/>
        <v>1502017</v>
      </c>
      <c r="AL114" s="13" t="s">
        <v>1373</v>
      </c>
      <c r="AM114" s="13">
        <f t="shared" si="76"/>
        <v>7</v>
      </c>
      <c r="AN114" s="13" t="str">
        <f t="shared" si="77"/>
        <v>飞廉专属武器魂珠-7</v>
      </c>
      <c r="AO114" s="13">
        <f t="shared" si="78"/>
        <v>135</v>
      </c>
      <c r="AP114" s="13">
        <f t="shared" si="79"/>
        <v>3</v>
      </c>
      <c r="AQ114" s="13">
        <f t="shared" si="80"/>
        <v>4</v>
      </c>
      <c r="AT114" s="13">
        <v>111</v>
      </c>
      <c r="AU114" s="13">
        <f t="shared" si="81"/>
        <v>2</v>
      </c>
      <c r="AV114" s="13">
        <f t="shared" si="82"/>
        <v>1502002</v>
      </c>
      <c r="AW114" s="13" t="s">
        <v>1373</v>
      </c>
      <c r="AX114" s="13">
        <f t="shared" si="83"/>
        <v>5</v>
      </c>
      <c r="AY114" s="13" t="s">
        <v>1394</v>
      </c>
      <c r="AZ114" s="13">
        <f t="shared" si="84"/>
        <v>3</v>
      </c>
      <c r="BA114" s="13" t="str">
        <f t="shared" si="85"/>
        <v>许褚魂珠-5 等级-3</v>
      </c>
      <c r="BB114" s="25" t="s">
        <v>1402</v>
      </c>
      <c r="BC114" s="14">
        <f t="shared" si="86"/>
        <v>333</v>
      </c>
      <c r="BD114" s="14">
        <f>SUMIFS(BC$4:BC114,AU$4:AU114,"="&amp;AU114,AX$4:AX114,"="&amp;AX114)</f>
        <v>747</v>
      </c>
      <c r="BE114" s="25" t="s">
        <v>1403</v>
      </c>
      <c r="BF114" s="14">
        <f t="shared" si="87"/>
        <v>185</v>
      </c>
      <c r="BG114" s="14">
        <f>SUMIFS(BF$4:BF114,AU$4:AU114,"="&amp;AU114,AX$4:AX114,"="&amp;AX114)</f>
        <v>415</v>
      </c>
      <c r="BH114" s="25" t="s">
        <v>1404</v>
      </c>
      <c r="BI114" s="14">
        <f t="shared" si="88"/>
        <v>8140</v>
      </c>
      <c r="BJ114" s="14">
        <f>SUMIFS(BI$4:BI114,$AU$4:$AU114,"="&amp;$AU114,$AX$4:$AX114,"="&amp;$AX114)</f>
        <v>18260</v>
      </c>
    </row>
    <row r="115" spans="1:62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400</v>
      </c>
      <c r="E115" s="14">
        <f t="shared" ref="E115:E123" si="104">ROUND(H$11*$C115,0)</f>
        <v>200</v>
      </c>
      <c r="F115" s="14">
        <f t="shared" ref="F115:F123" si="105">ROUND(I$11*$C115,0)</f>
        <v>8000</v>
      </c>
      <c r="G115" s="13">
        <v>400</v>
      </c>
      <c r="H115" s="13">
        <v>200</v>
      </c>
      <c r="I115" s="13">
        <v>8000</v>
      </c>
      <c r="J115" s="13" t="s">
        <v>1380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I115" s="13">
        <v>112</v>
      </c>
      <c r="AJ115" s="13">
        <f t="shared" si="74"/>
        <v>14</v>
      </c>
      <c r="AK115" s="13">
        <f t="shared" si="75"/>
        <v>1502017</v>
      </c>
      <c r="AL115" s="13" t="s">
        <v>1373</v>
      </c>
      <c r="AM115" s="13">
        <f t="shared" si="76"/>
        <v>8</v>
      </c>
      <c r="AN115" s="13" t="str">
        <f t="shared" si="77"/>
        <v>飞廉专属武器魂珠-8</v>
      </c>
      <c r="AO115" s="13">
        <f t="shared" si="78"/>
        <v>150</v>
      </c>
      <c r="AP115" s="13">
        <f t="shared" si="79"/>
        <v>3</v>
      </c>
      <c r="AQ115" s="13">
        <f t="shared" si="80"/>
        <v>5</v>
      </c>
      <c r="AT115" s="13">
        <v>112</v>
      </c>
      <c r="AU115" s="13">
        <f t="shared" si="81"/>
        <v>2</v>
      </c>
      <c r="AV115" s="13">
        <f t="shared" si="82"/>
        <v>1502002</v>
      </c>
      <c r="AW115" s="13" t="s">
        <v>1373</v>
      </c>
      <c r="AX115" s="13">
        <f t="shared" si="83"/>
        <v>5</v>
      </c>
      <c r="AY115" s="13" t="s">
        <v>1394</v>
      </c>
      <c r="AZ115" s="13">
        <f t="shared" si="84"/>
        <v>4</v>
      </c>
      <c r="BA115" s="13" t="str">
        <f t="shared" si="85"/>
        <v>许褚魂珠-5 等级-4</v>
      </c>
      <c r="BB115" s="25" t="s">
        <v>1402</v>
      </c>
      <c r="BC115" s="14">
        <f t="shared" si="86"/>
        <v>504</v>
      </c>
      <c r="BD115" s="14">
        <f>SUMIFS(BC$4:BC115,AU$4:AU115,"="&amp;AU115,AX$4:AX115,"="&amp;AX115)</f>
        <v>1251</v>
      </c>
      <c r="BE115" s="25" t="s">
        <v>1403</v>
      </c>
      <c r="BF115" s="14">
        <f t="shared" si="87"/>
        <v>280</v>
      </c>
      <c r="BG115" s="14">
        <f>SUMIFS(BF$4:BF115,AU$4:AU115,"="&amp;AU115,AX$4:AX115,"="&amp;AX115)</f>
        <v>695</v>
      </c>
      <c r="BH115" s="25" t="s">
        <v>1404</v>
      </c>
      <c r="BI115" s="14">
        <f t="shared" si="88"/>
        <v>12320</v>
      </c>
      <c r="BJ115" s="14">
        <f>SUMIFS(BI$4:BI115,$AU$4:$AU115,"="&amp;$AU115,$AX$4:$AX115,"="&amp;$AX115)</f>
        <v>30580</v>
      </c>
    </row>
    <row r="116" spans="1:62" ht="16.5" x14ac:dyDescent="0.2">
      <c r="A116" s="13">
        <v>2</v>
      </c>
      <c r="B116" s="13">
        <v>1.5</v>
      </c>
      <c r="C116" s="26">
        <f t="shared" ref="C116:C123" si="106">B116/$B$15</f>
        <v>0.04</v>
      </c>
      <c r="D116" s="14">
        <f t="shared" ref="D116:D123" si="107">ROUND(G$11*$C116,0)</f>
        <v>600</v>
      </c>
      <c r="E116" s="14">
        <f t="shared" si="104"/>
        <v>300</v>
      </c>
      <c r="F116" s="14">
        <f t="shared" si="105"/>
        <v>12000</v>
      </c>
      <c r="G116" s="13">
        <v>600</v>
      </c>
      <c r="H116" s="13">
        <v>300</v>
      </c>
      <c r="I116" s="13">
        <v>12000</v>
      </c>
      <c r="J116" s="13" t="s">
        <v>1381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I116" s="13">
        <v>113</v>
      </c>
      <c r="AJ116" s="13">
        <f t="shared" si="74"/>
        <v>15</v>
      </c>
      <c r="AK116" s="13">
        <f t="shared" si="75"/>
        <v>1502020</v>
      </c>
      <c r="AL116" s="13" t="s">
        <v>1373</v>
      </c>
      <c r="AM116" s="13">
        <f t="shared" si="76"/>
        <v>1</v>
      </c>
      <c r="AN116" s="13" t="str">
        <f t="shared" si="77"/>
        <v>高顺专属武器魂珠-1</v>
      </c>
      <c r="AO116" s="13">
        <f t="shared" si="78"/>
        <v>40</v>
      </c>
      <c r="AP116" s="13">
        <f t="shared" si="79"/>
        <v>0</v>
      </c>
      <c r="AQ116" s="13">
        <f t="shared" si="80"/>
        <v>0</v>
      </c>
      <c r="AT116" s="13">
        <v>113</v>
      </c>
      <c r="AU116" s="13">
        <f t="shared" si="81"/>
        <v>2</v>
      </c>
      <c r="AV116" s="13">
        <f t="shared" si="82"/>
        <v>1502002</v>
      </c>
      <c r="AW116" s="13" t="s">
        <v>1373</v>
      </c>
      <c r="AX116" s="13">
        <f t="shared" si="83"/>
        <v>5</v>
      </c>
      <c r="AY116" s="13" t="s">
        <v>1394</v>
      </c>
      <c r="AZ116" s="13">
        <f t="shared" si="84"/>
        <v>5</v>
      </c>
      <c r="BA116" s="13" t="str">
        <f t="shared" si="85"/>
        <v>许褚魂珠-5 等级-5</v>
      </c>
      <c r="BB116" s="25" t="s">
        <v>1402</v>
      </c>
      <c r="BC116" s="14">
        <f t="shared" si="86"/>
        <v>675</v>
      </c>
      <c r="BD116" s="14">
        <f>SUMIFS(BC$4:BC116,AU$4:AU116,"="&amp;AU116,AX$4:AX116,"="&amp;AX116)</f>
        <v>1926</v>
      </c>
      <c r="BE116" s="25" t="s">
        <v>1403</v>
      </c>
      <c r="BF116" s="14">
        <f t="shared" si="87"/>
        <v>375</v>
      </c>
      <c r="BG116" s="14">
        <f>SUMIFS(BF$4:BF116,AU$4:AU116,"="&amp;AU116,AX$4:AX116,"="&amp;AX116)</f>
        <v>1070</v>
      </c>
      <c r="BH116" s="25" t="s">
        <v>1404</v>
      </c>
      <c r="BI116" s="14">
        <f t="shared" si="88"/>
        <v>16500</v>
      </c>
      <c r="BJ116" s="14">
        <f>SUMIFS(BI$4:BI116,$AU$4:$AU116,"="&amp;$AU116,$AX$4:$AX116,"="&amp;$AX116)</f>
        <v>47080</v>
      </c>
    </row>
    <row r="117" spans="1:62" ht="16.5" x14ac:dyDescent="0.2">
      <c r="A117" s="13">
        <v>3</v>
      </c>
      <c r="B117" s="13">
        <v>2</v>
      </c>
      <c r="C117" s="26">
        <f t="shared" si="106"/>
        <v>5.3333333333333337E-2</v>
      </c>
      <c r="D117" s="14">
        <f t="shared" si="107"/>
        <v>800</v>
      </c>
      <c r="E117" s="14">
        <f t="shared" si="104"/>
        <v>400</v>
      </c>
      <c r="F117" s="14">
        <f t="shared" si="105"/>
        <v>16000</v>
      </c>
      <c r="G117" s="13">
        <v>800</v>
      </c>
      <c r="H117" s="13">
        <v>400</v>
      </c>
      <c r="I117" s="13">
        <v>16000</v>
      </c>
      <c r="J117" s="13" t="s">
        <v>252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I117" s="13">
        <v>114</v>
      </c>
      <c r="AJ117" s="13">
        <f t="shared" si="74"/>
        <v>15</v>
      </c>
      <c r="AK117" s="13">
        <f t="shared" si="75"/>
        <v>1502020</v>
      </c>
      <c r="AL117" s="13" t="s">
        <v>1373</v>
      </c>
      <c r="AM117" s="13">
        <f t="shared" si="76"/>
        <v>2</v>
      </c>
      <c r="AN117" s="13" t="str">
        <f t="shared" si="77"/>
        <v>高顺专属武器魂珠-2</v>
      </c>
      <c r="AO117" s="13">
        <f t="shared" si="78"/>
        <v>55</v>
      </c>
      <c r="AP117" s="13">
        <f t="shared" si="79"/>
        <v>3</v>
      </c>
      <c r="AQ117" s="13">
        <f t="shared" si="80"/>
        <v>0</v>
      </c>
      <c r="AT117" s="13">
        <v>114</v>
      </c>
      <c r="AU117" s="13">
        <f t="shared" si="81"/>
        <v>2</v>
      </c>
      <c r="AV117" s="13">
        <f t="shared" si="82"/>
        <v>1502002</v>
      </c>
      <c r="AW117" s="13" t="s">
        <v>1373</v>
      </c>
      <c r="AX117" s="13">
        <f t="shared" si="83"/>
        <v>5</v>
      </c>
      <c r="AY117" s="13" t="s">
        <v>1394</v>
      </c>
      <c r="AZ117" s="13">
        <f t="shared" si="84"/>
        <v>6</v>
      </c>
      <c r="BA117" s="13" t="str">
        <f t="shared" si="85"/>
        <v>许褚魂珠-5 等级-6</v>
      </c>
      <c r="BB117" s="25" t="s">
        <v>1402</v>
      </c>
      <c r="BC117" s="14">
        <f t="shared" si="86"/>
        <v>855</v>
      </c>
      <c r="BD117" s="14">
        <f>SUMIFS(BC$4:BC117,AU$4:AU117,"="&amp;AU117,AX$4:AX117,"="&amp;AX117)</f>
        <v>2781</v>
      </c>
      <c r="BE117" s="25" t="s">
        <v>1403</v>
      </c>
      <c r="BF117" s="14">
        <f t="shared" si="87"/>
        <v>475</v>
      </c>
      <c r="BG117" s="14">
        <f>SUMIFS(BF$4:BF117,AU$4:AU117,"="&amp;AU117,AX$4:AX117,"="&amp;AX117)</f>
        <v>1545</v>
      </c>
      <c r="BH117" s="25" t="s">
        <v>1404</v>
      </c>
      <c r="BI117" s="14">
        <f t="shared" si="88"/>
        <v>20900</v>
      </c>
      <c r="BJ117" s="14">
        <f>SUMIFS(BI$4:BI117,$AU$4:$AU117,"="&amp;$AU117,$AX$4:$AX117,"="&amp;$AX117)</f>
        <v>67980</v>
      </c>
    </row>
    <row r="118" spans="1:62" ht="16.5" x14ac:dyDescent="0.2">
      <c r="A118" s="13">
        <v>4</v>
      </c>
      <c r="B118" s="13">
        <v>3</v>
      </c>
      <c r="C118" s="26">
        <f t="shared" si="106"/>
        <v>0.08</v>
      </c>
      <c r="D118" s="14">
        <f t="shared" si="107"/>
        <v>1200</v>
      </c>
      <c r="E118" s="14">
        <f t="shared" si="104"/>
        <v>600</v>
      </c>
      <c r="F118" s="14">
        <f t="shared" si="105"/>
        <v>24000</v>
      </c>
      <c r="G118" s="13">
        <v>1200</v>
      </c>
      <c r="H118" s="13">
        <v>600</v>
      </c>
      <c r="I118" s="13">
        <v>24000</v>
      </c>
      <c r="J118" s="13" t="s">
        <v>1383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I118" s="13">
        <v>115</v>
      </c>
      <c r="AJ118" s="13">
        <f t="shared" si="74"/>
        <v>15</v>
      </c>
      <c r="AK118" s="13">
        <f t="shared" si="75"/>
        <v>1502020</v>
      </c>
      <c r="AL118" s="13" t="s">
        <v>1373</v>
      </c>
      <c r="AM118" s="13">
        <f t="shared" si="76"/>
        <v>3</v>
      </c>
      <c r="AN118" s="13" t="str">
        <f t="shared" si="77"/>
        <v>高顺专属武器魂珠-3</v>
      </c>
      <c r="AO118" s="13">
        <f t="shared" si="78"/>
        <v>75</v>
      </c>
      <c r="AP118" s="13">
        <f t="shared" si="79"/>
        <v>3</v>
      </c>
      <c r="AQ118" s="13">
        <f t="shared" si="80"/>
        <v>0</v>
      </c>
      <c r="AT118" s="13">
        <v>115</v>
      </c>
      <c r="AU118" s="13">
        <f t="shared" si="81"/>
        <v>2</v>
      </c>
      <c r="AV118" s="13">
        <f t="shared" si="82"/>
        <v>1502002</v>
      </c>
      <c r="AW118" s="13" t="s">
        <v>1373</v>
      </c>
      <c r="AX118" s="13">
        <f t="shared" si="83"/>
        <v>5</v>
      </c>
      <c r="AY118" s="13" t="s">
        <v>1394</v>
      </c>
      <c r="AZ118" s="13">
        <f t="shared" si="84"/>
        <v>7</v>
      </c>
      <c r="BA118" s="13" t="str">
        <f t="shared" si="85"/>
        <v>许褚魂珠-5 等级-7</v>
      </c>
      <c r="BB118" s="25" t="s">
        <v>1402</v>
      </c>
      <c r="BC118" s="14">
        <f t="shared" si="86"/>
        <v>1080</v>
      </c>
      <c r="BD118" s="14">
        <f>SUMIFS(BC$4:BC118,AU$4:AU118,"="&amp;AU118,AX$4:AX118,"="&amp;AX118)</f>
        <v>3861</v>
      </c>
      <c r="BE118" s="25" t="s">
        <v>1403</v>
      </c>
      <c r="BF118" s="14">
        <f t="shared" si="87"/>
        <v>600</v>
      </c>
      <c r="BG118" s="14">
        <f>SUMIFS(BF$4:BF118,AU$4:AU118,"="&amp;AU118,AX$4:AX118,"="&amp;AX118)</f>
        <v>2145</v>
      </c>
      <c r="BH118" s="25" t="s">
        <v>1404</v>
      </c>
      <c r="BI118" s="14">
        <f t="shared" si="88"/>
        <v>26400</v>
      </c>
      <c r="BJ118" s="14">
        <f>SUMIFS(BI$4:BI118,$AU$4:$AU118,"="&amp;$AU118,$AX$4:$AX118,"="&amp;$AX118)</f>
        <v>94380</v>
      </c>
    </row>
    <row r="119" spans="1:62" ht="16.5" x14ac:dyDescent="0.2">
      <c r="A119" s="13">
        <v>5</v>
      </c>
      <c r="B119" s="13">
        <v>4</v>
      </c>
      <c r="C119" s="26">
        <f t="shared" si="106"/>
        <v>0.10666666666666667</v>
      </c>
      <c r="D119" s="14">
        <f t="shared" si="107"/>
        <v>1600</v>
      </c>
      <c r="E119" s="14">
        <f t="shared" si="104"/>
        <v>800</v>
      </c>
      <c r="F119" s="14">
        <f t="shared" si="105"/>
        <v>32000</v>
      </c>
      <c r="G119" s="13">
        <v>1600</v>
      </c>
      <c r="H119" s="13">
        <v>800</v>
      </c>
      <c r="I119" s="13">
        <v>32000</v>
      </c>
      <c r="J119" s="13" t="s">
        <v>283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I119" s="13">
        <v>116</v>
      </c>
      <c r="AJ119" s="13">
        <f t="shared" si="74"/>
        <v>15</v>
      </c>
      <c r="AK119" s="13">
        <f t="shared" si="75"/>
        <v>1502020</v>
      </c>
      <c r="AL119" s="13" t="s">
        <v>1373</v>
      </c>
      <c r="AM119" s="13">
        <f t="shared" si="76"/>
        <v>4</v>
      </c>
      <c r="AN119" s="13" t="str">
        <f t="shared" si="77"/>
        <v>高顺专属武器魂珠-4</v>
      </c>
      <c r="AO119" s="13">
        <f t="shared" si="78"/>
        <v>85</v>
      </c>
      <c r="AP119" s="13">
        <f t="shared" si="79"/>
        <v>3</v>
      </c>
      <c r="AQ119" s="13">
        <f t="shared" si="80"/>
        <v>1</v>
      </c>
      <c r="AT119" s="13">
        <v>116</v>
      </c>
      <c r="AU119" s="13">
        <f t="shared" si="81"/>
        <v>2</v>
      </c>
      <c r="AV119" s="13">
        <f t="shared" si="82"/>
        <v>1502002</v>
      </c>
      <c r="AW119" s="13" t="s">
        <v>1373</v>
      </c>
      <c r="AX119" s="13">
        <f t="shared" si="83"/>
        <v>5</v>
      </c>
      <c r="AY119" s="13" t="s">
        <v>1394</v>
      </c>
      <c r="AZ119" s="13">
        <f t="shared" si="84"/>
        <v>8</v>
      </c>
      <c r="BA119" s="13" t="str">
        <f t="shared" si="85"/>
        <v>许褚魂珠-5 等级-8</v>
      </c>
      <c r="BB119" s="25" t="s">
        <v>1402</v>
      </c>
      <c r="BC119" s="14">
        <f t="shared" si="86"/>
        <v>1170</v>
      </c>
      <c r="BD119" s="14">
        <f>SUMIFS(BC$4:BC119,AU$4:AU119,"="&amp;AU119,AX$4:AX119,"="&amp;AX119)</f>
        <v>5031</v>
      </c>
      <c r="BE119" s="25" t="s">
        <v>1403</v>
      </c>
      <c r="BF119" s="14">
        <f t="shared" si="87"/>
        <v>650</v>
      </c>
      <c r="BG119" s="14">
        <f>SUMIFS(BF$4:BF119,AU$4:AU119,"="&amp;AU119,AX$4:AX119,"="&amp;AX119)</f>
        <v>2795</v>
      </c>
      <c r="BH119" s="25" t="s">
        <v>1404</v>
      </c>
      <c r="BI119" s="14">
        <f t="shared" si="88"/>
        <v>28600</v>
      </c>
      <c r="BJ119" s="14">
        <f>SUMIFS(BI$4:BI119,$AU$4:$AU119,"="&amp;$AU119,$AX$4:$AX119,"="&amp;$AX119)</f>
        <v>122980</v>
      </c>
    </row>
    <row r="120" spans="1:62" ht="16.5" x14ac:dyDescent="0.2">
      <c r="A120" s="13">
        <v>6</v>
      </c>
      <c r="B120" s="13">
        <v>5</v>
      </c>
      <c r="C120" s="26">
        <f t="shared" si="106"/>
        <v>0.13333333333333333</v>
      </c>
      <c r="D120" s="14">
        <f t="shared" si="107"/>
        <v>2000</v>
      </c>
      <c r="E120" s="14">
        <f t="shared" si="104"/>
        <v>1000</v>
      </c>
      <c r="F120" s="14">
        <f t="shared" si="105"/>
        <v>40000</v>
      </c>
      <c r="G120" s="13">
        <v>2000</v>
      </c>
      <c r="H120" s="13">
        <v>1000</v>
      </c>
      <c r="I120" s="13">
        <v>40000</v>
      </c>
      <c r="J120" s="13" t="s">
        <v>1385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I120" s="13">
        <v>117</v>
      </c>
      <c r="AJ120" s="13">
        <f t="shared" si="74"/>
        <v>15</v>
      </c>
      <c r="AK120" s="13">
        <f t="shared" si="75"/>
        <v>1502020</v>
      </c>
      <c r="AL120" s="13" t="s">
        <v>1373</v>
      </c>
      <c r="AM120" s="13">
        <f t="shared" si="76"/>
        <v>5</v>
      </c>
      <c r="AN120" s="13" t="str">
        <f t="shared" si="77"/>
        <v>高顺专属武器魂珠-5</v>
      </c>
      <c r="AO120" s="13">
        <f t="shared" si="78"/>
        <v>110</v>
      </c>
      <c r="AP120" s="13">
        <f t="shared" si="79"/>
        <v>3</v>
      </c>
      <c r="AQ120" s="13">
        <f t="shared" si="80"/>
        <v>2</v>
      </c>
      <c r="AT120" s="13">
        <v>117</v>
      </c>
      <c r="AU120" s="13">
        <f t="shared" si="81"/>
        <v>2</v>
      </c>
      <c r="AV120" s="13">
        <f t="shared" si="82"/>
        <v>1502002</v>
      </c>
      <c r="AW120" s="13" t="s">
        <v>1373</v>
      </c>
      <c r="AX120" s="13">
        <f t="shared" si="83"/>
        <v>5</v>
      </c>
      <c r="AY120" s="13" t="s">
        <v>1394</v>
      </c>
      <c r="AZ120" s="13">
        <f t="shared" si="84"/>
        <v>9</v>
      </c>
      <c r="BA120" s="13" t="str">
        <f t="shared" si="85"/>
        <v>许褚魂珠-5 等级-9</v>
      </c>
      <c r="BB120" s="25" t="s">
        <v>1402</v>
      </c>
      <c r="BC120" s="14">
        <f t="shared" si="86"/>
        <v>1350</v>
      </c>
      <c r="BD120" s="14">
        <f>SUMIFS(BC$4:BC120,AU$4:AU120,"="&amp;AU120,AX$4:AX120,"="&amp;AX120)</f>
        <v>6381</v>
      </c>
      <c r="BE120" s="25" t="s">
        <v>1403</v>
      </c>
      <c r="BF120" s="14">
        <f t="shared" si="87"/>
        <v>750</v>
      </c>
      <c r="BG120" s="14">
        <f>SUMIFS(BF$4:BF120,AU$4:AU120,"="&amp;AU120,AX$4:AX120,"="&amp;AX120)</f>
        <v>3545</v>
      </c>
      <c r="BH120" s="25" t="s">
        <v>1404</v>
      </c>
      <c r="BI120" s="14">
        <f t="shared" si="88"/>
        <v>33000</v>
      </c>
      <c r="BJ120" s="14">
        <f>SUMIFS(BI$4:BI120,$AU$4:$AU120,"="&amp;$AU120,$AX$4:$AX120,"="&amp;$AX120)</f>
        <v>155980</v>
      </c>
    </row>
    <row r="121" spans="1:62" ht="16.5" x14ac:dyDescent="0.2">
      <c r="A121" s="13">
        <v>7</v>
      </c>
      <c r="B121" s="13">
        <v>6</v>
      </c>
      <c r="C121" s="26">
        <f t="shared" si="106"/>
        <v>0.16</v>
      </c>
      <c r="D121" s="14">
        <f t="shared" si="107"/>
        <v>2400</v>
      </c>
      <c r="E121" s="14">
        <f t="shared" si="104"/>
        <v>1200</v>
      </c>
      <c r="F121" s="14">
        <f t="shared" si="105"/>
        <v>48000</v>
      </c>
      <c r="G121" s="13">
        <v>2400</v>
      </c>
      <c r="H121" s="13">
        <v>1200</v>
      </c>
      <c r="I121" s="13">
        <v>48000</v>
      </c>
      <c r="J121" s="13" t="s">
        <v>1386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I121" s="13">
        <v>118</v>
      </c>
      <c r="AJ121" s="13">
        <f t="shared" si="74"/>
        <v>15</v>
      </c>
      <c r="AK121" s="13">
        <f t="shared" si="75"/>
        <v>1502020</v>
      </c>
      <c r="AL121" s="13" t="s">
        <v>1373</v>
      </c>
      <c r="AM121" s="13">
        <f t="shared" si="76"/>
        <v>6</v>
      </c>
      <c r="AN121" s="13" t="str">
        <f t="shared" si="77"/>
        <v>高顺专属武器魂珠-6</v>
      </c>
      <c r="AO121" s="13">
        <f t="shared" si="78"/>
        <v>125</v>
      </c>
      <c r="AP121" s="13">
        <f t="shared" si="79"/>
        <v>3</v>
      </c>
      <c r="AQ121" s="13">
        <f t="shared" si="80"/>
        <v>3</v>
      </c>
      <c r="AT121" s="13">
        <v>118</v>
      </c>
      <c r="AU121" s="13">
        <f t="shared" si="81"/>
        <v>2</v>
      </c>
      <c r="AV121" s="13">
        <f t="shared" si="82"/>
        <v>1502002</v>
      </c>
      <c r="AW121" s="13" t="s">
        <v>1373</v>
      </c>
      <c r="AX121" s="13">
        <f t="shared" si="83"/>
        <v>6</v>
      </c>
      <c r="AY121" s="13" t="s">
        <v>1394</v>
      </c>
      <c r="AZ121" s="13">
        <f t="shared" si="84"/>
        <v>1</v>
      </c>
      <c r="BA121" s="13" t="str">
        <f t="shared" si="85"/>
        <v>许褚魂珠-6 等级-1</v>
      </c>
      <c r="BB121" s="25" t="s">
        <v>1402</v>
      </c>
      <c r="BC121" s="14">
        <f t="shared" si="86"/>
        <v>225</v>
      </c>
      <c r="BD121" s="14">
        <f>SUMIFS(BC$4:BC121,AU$4:AU121,"="&amp;AU121,AX$4:AX121,"="&amp;AX121)</f>
        <v>225</v>
      </c>
      <c r="BE121" s="25" t="s">
        <v>1403</v>
      </c>
      <c r="BF121" s="14">
        <f t="shared" si="87"/>
        <v>125</v>
      </c>
      <c r="BG121" s="14">
        <f>SUMIFS(BF$4:BF121,AU$4:AU121,"="&amp;AU121,AX$4:AX121,"="&amp;AX121)</f>
        <v>125</v>
      </c>
      <c r="BH121" s="25" t="s">
        <v>1404</v>
      </c>
      <c r="BI121" s="14">
        <f t="shared" si="88"/>
        <v>5500</v>
      </c>
      <c r="BJ121" s="14">
        <f>SUMIFS(BI$4:BI121,$AU$4:$AU121,"="&amp;$AU121,$AX$4:$AX121,"="&amp;$AX121)</f>
        <v>5500</v>
      </c>
    </row>
    <row r="122" spans="1:62" ht="16.5" x14ac:dyDescent="0.2">
      <c r="A122" s="13">
        <v>8</v>
      </c>
      <c r="B122" s="13">
        <v>7</v>
      </c>
      <c r="C122" s="26">
        <f t="shared" si="106"/>
        <v>0.18666666666666668</v>
      </c>
      <c r="D122" s="14">
        <f t="shared" si="107"/>
        <v>2800</v>
      </c>
      <c r="E122" s="14">
        <f t="shared" si="104"/>
        <v>1400</v>
      </c>
      <c r="F122" s="14">
        <f t="shared" si="105"/>
        <v>56000</v>
      </c>
      <c r="G122" s="13">
        <v>2800</v>
      </c>
      <c r="H122" s="13">
        <v>1400</v>
      </c>
      <c r="I122" s="13">
        <v>56000</v>
      </c>
      <c r="J122" s="13" t="s">
        <v>1388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I122" s="13">
        <v>119</v>
      </c>
      <c r="AJ122" s="13">
        <f t="shared" si="74"/>
        <v>15</v>
      </c>
      <c r="AK122" s="13">
        <f t="shared" si="75"/>
        <v>1502020</v>
      </c>
      <c r="AL122" s="13" t="s">
        <v>1373</v>
      </c>
      <c r="AM122" s="13">
        <f t="shared" si="76"/>
        <v>7</v>
      </c>
      <c r="AN122" s="13" t="str">
        <f t="shared" si="77"/>
        <v>高顺专属武器魂珠-7</v>
      </c>
      <c r="AO122" s="13">
        <f t="shared" si="78"/>
        <v>135</v>
      </c>
      <c r="AP122" s="13">
        <f t="shared" si="79"/>
        <v>3</v>
      </c>
      <c r="AQ122" s="13">
        <f t="shared" si="80"/>
        <v>4</v>
      </c>
      <c r="AT122" s="13">
        <v>119</v>
      </c>
      <c r="AU122" s="13">
        <f t="shared" si="81"/>
        <v>2</v>
      </c>
      <c r="AV122" s="13">
        <f t="shared" si="82"/>
        <v>1502002</v>
      </c>
      <c r="AW122" s="13" t="s">
        <v>1373</v>
      </c>
      <c r="AX122" s="13">
        <f t="shared" si="83"/>
        <v>6</v>
      </c>
      <c r="AY122" s="13" t="s">
        <v>1394</v>
      </c>
      <c r="AZ122" s="13">
        <f t="shared" si="84"/>
        <v>2</v>
      </c>
      <c r="BA122" s="13" t="str">
        <f t="shared" si="85"/>
        <v>许褚魂珠-6 等级-2</v>
      </c>
      <c r="BB122" s="25" t="s">
        <v>1402</v>
      </c>
      <c r="BC122" s="14">
        <f t="shared" si="86"/>
        <v>360</v>
      </c>
      <c r="BD122" s="14">
        <f>SUMIFS(BC$4:BC122,AU$4:AU122,"="&amp;AU122,AX$4:AX122,"="&amp;AX122)</f>
        <v>585</v>
      </c>
      <c r="BE122" s="25" t="s">
        <v>1403</v>
      </c>
      <c r="BF122" s="14">
        <f t="shared" si="87"/>
        <v>200</v>
      </c>
      <c r="BG122" s="14">
        <f>SUMIFS(BF$4:BF122,AU$4:AU122,"="&amp;AU122,AX$4:AX122,"="&amp;AX122)</f>
        <v>325</v>
      </c>
      <c r="BH122" s="25" t="s">
        <v>1404</v>
      </c>
      <c r="BI122" s="14">
        <f t="shared" si="88"/>
        <v>8800</v>
      </c>
      <c r="BJ122" s="14">
        <f>SUMIFS(BI$4:BI122,$AU$4:$AU122,"="&amp;$AU122,$AX$4:$AX122,"="&amp;$AX122)</f>
        <v>14300</v>
      </c>
    </row>
    <row r="123" spans="1:62" ht="16.5" x14ac:dyDescent="0.2">
      <c r="A123" s="13">
        <v>9</v>
      </c>
      <c r="B123" s="13">
        <v>8</v>
      </c>
      <c r="C123" s="26">
        <f t="shared" si="106"/>
        <v>0.21333333333333335</v>
      </c>
      <c r="D123" s="14">
        <f t="shared" si="107"/>
        <v>3200</v>
      </c>
      <c r="E123" s="14">
        <f t="shared" si="104"/>
        <v>1600</v>
      </c>
      <c r="F123" s="14">
        <f t="shared" si="105"/>
        <v>64000</v>
      </c>
      <c r="G123" s="13">
        <v>3200</v>
      </c>
      <c r="H123" s="13">
        <v>1600</v>
      </c>
      <c r="I123" s="13">
        <v>64000</v>
      </c>
      <c r="J123" s="13" t="s">
        <v>1387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I123" s="13">
        <v>120</v>
      </c>
      <c r="AJ123" s="13">
        <f t="shared" si="74"/>
        <v>15</v>
      </c>
      <c r="AK123" s="13">
        <f t="shared" si="75"/>
        <v>1502020</v>
      </c>
      <c r="AL123" s="13" t="s">
        <v>1373</v>
      </c>
      <c r="AM123" s="13">
        <f t="shared" si="76"/>
        <v>8</v>
      </c>
      <c r="AN123" s="13" t="str">
        <f t="shared" si="77"/>
        <v>高顺专属武器魂珠-8</v>
      </c>
      <c r="AO123" s="13">
        <f t="shared" si="78"/>
        <v>150</v>
      </c>
      <c r="AP123" s="13">
        <f t="shared" si="79"/>
        <v>3</v>
      </c>
      <c r="AQ123" s="13">
        <f t="shared" si="80"/>
        <v>5</v>
      </c>
      <c r="AT123" s="13">
        <v>120</v>
      </c>
      <c r="AU123" s="13">
        <f t="shared" si="81"/>
        <v>2</v>
      </c>
      <c r="AV123" s="13">
        <f t="shared" si="82"/>
        <v>1502002</v>
      </c>
      <c r="AW123" s="13" t="s">
        <v>1373</v>
      </c>
      <c r="AX123" s="13">
        <f t="shared" si="83"/>
        <v>6</v>
      </c>
      <c r="AY123" s="13" t="s">
        <v>1394</v>
      </c>
      <c r="AZ123" s="13">
        <f t="shared" si="84"/>
        <v>3</v>
      </c>
      <c r="BA123" s="13" t="str">
        <f t="shared" si="85"/>
        <v>许褚魂珠-6 等级-3</v>
      </c>
      <c r="BB123" s="25" t="s">
        <v>1402</v>
      </c>
      <c r="BC123" s="14">
        <f t="shared" si="86"/>
        <v>450</v>
      </c>
      <c r="BD123" s="14">
        <f>SUMIFS(BC$4:BC123,AU$4:AU123,"="&amp;AU123,AX$4:AX123,"="&amp;AX123)</f>
        <v>1035</v>
      </c>
      <c r="BE123" s="25" t="s">
        <v>1403</v>
      </c>
      <c r="BF123" s="14">
        <f t="shared" si="87"/>
        <v>250</v>
      </c>
      <c r="BG123" s="14">
        <f>SUMIFS(BF$4:BF123,AU$4:AU123,"="&amp;AU123,AX$4:AX123,"="&amp;AX123)</f>
        <v>575</v>
      </c>
      <c r="BH123" s="25" t="s">
        <v>1404</v>
      </c>
      <c r="BI123" s="14">
        <f t="shared" si="88"/>
        <v>11000</v>
      </c>
      <c r="BJ123" s="14">
        <f>SUMIFS(BI$4:BI123,$AU$4:$AU123,"="&amp;$AU123,$AX$4:$AX123,"="&amp;$AX123)</f>
        <v>25300</v>
      </c>
    </row>
    <row r="124" spans="1:62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I124" s="13">
        <v>121</v>
      </c>
      <c r="AJ124" s="13">
        <f t="shared" si="74"/>
        <v>16</v>
      </c>
      <c r="AK124" s="13">
        <f t="shared" si="75"/>
        <v>1502021</v>
      </c>
      <c r="AL124" s="13" t="s">
        <v>1373</v>
      </c>
      <c r="AM124" s="13">
        <f t="shared" si="76"/>
        <v>1</v>
      </c>
      <c r="AN124" s="13" t="str">
        <f t="shared" si="77"/>
        <v>烈风螳螂专属武器魂珠-1</v>
      </c>
      <c r="AO124" s="13">
        <f t="shared" si="78"/>
        <v>40</v>
      </c>
      <c r="AP124" s="13">
        <f t="shared" si="79"/>
        <v>0</v>
      </c>
      <c r="AQ124" s="13">
        <f t="shared" si="80"/>
        <v>0</v>
      </c>
      <c r="AT124" s="13">
        <v>121</v>
      </c>
      <c r="AU124" s="13">
        <f t="shared" si="81"/>
        <v>2</v>
      </c>
      <c r="AV124" s="13">
        <f t="shared" si="82"/>
        <v>1502002</v>
      </c>
      <c r="AW124" s="13" t="s">
        <v>1373</v>
      </c>
      <c r="AX124" s="13">
        <f t="shared" si="83"/>
        <v>6</v>
      </c>
      <c r="AY124" s="13" t="s">
        <v>1394</v>
      </c>
      <c r="AZ124" s="13">
        <f t="shared" si="84"/>
        <v>4</v>
      </c>
      <c r="BA124" s="13" t="str">
        <f t="shared" si="85"/>
        <v>许褚魂珠-6 等级-4</v>
      </c>
      <c r="BB124" s="25" t="s">
        <v>1402</v>
      </c>
      <c r="BC124" s="14">
        <f t="shared" si="86"/>
        <v>720</v>
      </c>
      <c r="BD124" s="14">
        <f>SUMIFS(BC$4:BC124,AU$4:AU124,"="&amp;AU124,AX$4:AX124,"="&amp;AX124)</f>
        <v>1755</v>
      </c>
      <c r="BE124" s="25" t="s">
        <v>1403</v>
      </c>
      <c r="BF124" s="14">
        <f t="shared" si="87"/>
        <v>400</v>
      </c>
      <c r="BG124" s="14">
        <f>SUMIFS(BF$4:BF124,AU$4:AU124,"="&amp;AU124,AX$4:AX124,"="&amp;AX124)</f>
        <v>975</v>
      </c>
      <c r="BH124" s="25" t="s">
        <v>1404</v>
      </c>
      <c r="BI124" s="14">
        <f t="shared" si="88"/>
        <v>17600</v>
      </c>
      <c r="BJ124" s="14">
        <f>SUMIFS(BI$4:BI124,$AU$4:$AU124,"="&amp;$AU124,$AX$4:$AX124,"="&amp;$AX124)</f>
        <v>42900</v>
      </c>
    </row>
    <row r="125" spans="1:62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I125" s="13">
        <v>122</v>
      </c>
      <c r="AJ125" s="13">
        <f t="shared" si="74"/>
        <v>16</v>
      </c>
      <c r="AK125" s="13">
        <f t="shared" si="75"/>
        <v>1502021</v>
      </c>
      <c r="AL125" s="13" t="s">
        <v>1373</v>
      </c>
      <c r="AM125" s="13">
        <f t="shared" si="76"/>
        <v>2</v>
      </c>
      <c r="AN125" s="13" t="str">
        <f t="shared" si="77"/>
        <v>烈风螳螂专属武器魂珠-2</v>
      </c>
      <c r="AO125" s="13">
        <f t="shared" si="78"/>
        <v>55</v>
      </c>
      <c r="AP125" s="13">
        <f t="shared" si="79"/>
        <v>3</v>
      </c>
      <c r="AQ125" s="13">
        <f t="shared" si="80"/>
        <v>0</v>
      </c>
      <c r="AT125" s="13">
        <v>122</v>
      </c>
      <c r="AU125" s="13">
        <f t="shared" si="81"/>
        <v>2</v>
      </c>
      <c r="AV125" s="13">
        <f t="shared" si="82"/>
        <v>1502002</v>
      </c>
      <c r="AW125" s="13" t="s">
        <v>1373</v>
      </c>
      <c r="AX125" s="13">
        <f t="shared" si="83"/>
        <v>6</v>
      </c>
      <c r="AY125" s="13" t="s">
        <v>1394</v>
      </c>
      <c r="AZ125" s="13">
        <f t="shared" si="84"/>
        <v>5</v>
      </c>
      <c r="BA125" s="13" t="str">
        <f t="shared" si="85"/>
        <v>许褚魂珠-6 等级-5</v>
      </c>
      <c r="BB125" s="25" t="s">
        <v>1402</v>
      </c>
      <c r="BC125" s="14">
        <f t="shared" si="86"/>
        <v>990</v>
      </c>
      <c r="BD125" s="14">
        <f>SUMIFS(BC$4:BC125,AU$4:AU125,"="&amp;AU125,AX$4:AX125,"="&amp;AX125)</f>
        <v>2745</v>
      </c>
      <c r="BE125" s="25" t="s">
        <v>1403</v>
      </c>
      <c r="BF125" s="14">
        <f t="shared" si="87"/>
        <v>550</v>
      </c>
      <c r="BG125" s="14">
        <f>SUMIFS(BF$4:BF125,AU$4:AU125,"="&amp;AU125,AX$4:AX125,"="&amp;AX125)</f>
        <v>1525</v>
      </c>
      <c r="BH125" s="25" t="s">
        <v>1404</v>
      </c>
      <c r="BI125" s="14">
        <f t="shared" si="88"/>
        <v>24200</v>
      </c>
      <c r="BJ125" s="14">
        <f>SUMIFS(BI$4:BI125,$AU$4:$AU125,"="&amp;$AU125,$AX$4:$AX125,"="&amp;$AX125)</f>
        <v>67100</v>
      </c>
    </row>
    <row r="126" spans="1:62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I126" s="13">
        <v>123</v>
      </c>
      <c r="AJ126" s="13">
        <f t="shared" si="74"/>
        <v>16</v>
      </c>
      <c r="AK126" s="13">
        <f t="shared" si="75"/>
        <v>1502021</v>
      </c>
      <c r="AL126" s="13" t="s">
        <v>1373</v>
      </c>
      <c r="AM126" s="13">
        <f t="shared" si="76"/>
        <v>3</v>
      </c>
      <c r="AN126" s="13" t="str">
        <f t="shared" si="77"/>
        <v>烈风螳螂专属武器魂珠-3</v>
      </c>
      <c r="AO126" s="13">
        <f t="shared" si="78"/>
        <v>75</v>
      </c>
      <c r="AP126" s="13">
        <f t="shared" si="79"/>
        <v>3</v>
      </c>
      <c r="AQ126" s="13">
        <f t="shared" si="80"/>
        <v>0</v>
      </c>
      <c r="AT126" s="13">
        <v>123</v>
      </c>
      <c r="AU126" s="13">
        <f t="shared" si="81"/>
        <v>2</v>
      </c>
      <c r="AV126" s="13">
        <f t="shared" si="82"/>
        <v>1502002</v>
      </c>
      <c r="AW126" s="13" t="s">
        <v>1373</v>
      </c>
      <c r="AX126" s="13">
        <f t="shared" si="83"/>
        <v>6</v>
      </c>
      <c r="AY126" s="13" t="s">
        <v>1394</v>
      </c>
      <c r="AZ126" s="13">
        <f t="shared" si="84"/>
        <v>6</v>
      </c>
      <c r="BA126" s="13" t="str">
        <f t="shared" si="85"/>
        <v>许褚魂珠-6 等级-6</v>
      </c>
      <c r="BB126" s="25" t="s">
        <v>1402</v>
      </c>
      <c r="BC126" s="14">
        <f t="shared" si="86"/>
        <v>1215</v>
      </c>
      <c r="BD126" s="14">
        <f>SUMIFS(BC$4:BC126,AU$4:AU126,"="&amp;AU126,AX$4:AX126,"="&amp;AX126)</f>
        <v>3960</v>
      </c>
      <c r="BE126" s="25" t="s">
        <v>1403</v>
      </c>
      <c r="BF126" s="14">
        <f t="shared" si="87"/>
        <v>675</v>
      </c>
      <c r="BG126" s="14">
        <f>SUMIFS(BF$4:BF126,AU$4:AU126,"="&amp;AU126,AX$4:AX126,"="&amp;AX126)</f>
        <v>2200</v>
      </c>
      <c r="BH126" s="25" t="s">
        <v>1404</v>
      </c>
      <c r="BI126" s="14">
        <f t="shared" si="88"/>
        <v>29700</v>
      </c>
      <c r="BJ126" s="14">
        <f>SUMIFS(BI$4:BI126,$AU$4:$AU126,"="&amp;$AU126,$AX$4:$AX126,"="&amp;$AX126)</f>
        <v>96800</v>
      </c>
    </row>
    <row r="127" spans="1:62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I127" s="13">
        <v>124</v>
      </c>
      <c r="AJ127" s="13">
        <f t="shared" si="74"/>
        <v>16</v>
      </c>
      <c r="AK127" s="13">
        <f t="shared" si="75"/>
        <v>1502021</v>
      </c>
      <c r="AL127" s="13" t="s">
        <v>1373</v>
      </c>
      <c r="AM127" s="13">
        <f t="shared" si="76"/>
        <v>4</v>
      </c>
      <c r="AN127" s="13" t="str">
        <f t="shared" si="77"/>
        <v>烈风螳螂专属武器魂珠-4</v>
      </c>
      <c r="AO127" s="13">
        <f t="shared" si="78"/>
        <v>85</v>
      </c>
      <c r="AP127" s="13">
        <f t="shared" si="79"/>
        <v>3</v>
      </c>
      <c r="AQ127" s="13">
        <f t="shared" si="80"/>
        <v>1</v>
      </c>
      <c r="AT127" s="13">
        <v>124</v>
      </c>
      <c r="AU127" s="13">
        <f t="shared" si="81"/>
        <v>2</v>
      </c>
      <c r="AV127" s="13">
        <f t="shared" si="82"/>
        <v>1502002</v>
      </c>
      <c r="AW127" s="13" t="s">
        <v>1373</v>
      </c>
      <c r="AX127" s="13">
        <f t="shared" si="83"/>
        <v>6</v>
      </c>
      <c r="AY127" s="13" t="s">
        <v>1394</v>
      </c>
      <c r="AZ127" s="13">
        <f t="shared" si="84"/>
        <v>7</v>
      </c>
      <c r="BA127" s="13" t="str">
        <f t="shared" si="85"/>
        <v>许褚魂珠-6 等级-7</v>
      </c>
      <c r="BB127" s="25" t="s">
        <v>1402</v>
      </c>
      <c r="BC127" s="14">
        <f t="shared" si="86"/>
        <v>1440</v>
      </c>
      <c r="BD127" s="14">
        <f>SUMIFS(BC$4:BC127,AU$4:AU127,"="&amp;AU127,AX$4:AX127,"="&amp;AX127)</f>
        <v>5400</v>
      </c>
      <c r="BE127" s="25" t="s">
        <v>1403</v>
      </c>
      <c r="BF127" s="14">
        <f t="shared" si="87"/>
        <v>800</v>
      </c>
      <c r="BG127" s="14">
        <f>SUMIFS(BF$4:BF127,AU$4:AU127,"="&amp;AU127,AX$4:AX127,"="&amp;AX127)</f>
        <v>3000</v>
      </c>
      <c r="BH127" s="25" t="s">
        <v>1404</v>
      </c>
      <c r="BI127" s="14">
        <f t="shared" si="88"/>
        <v>35200</v>
      </c>
      <c r="BJ127" s="14">
        <f>SUMIFS(BI$4:BI127,$AU$4:$AU127,"="&amp;$AU127,$AX$4:$AX127,"="&amp;$AX127)</f>
        <v>132000</v>
      </c>
    </row>
    <row r="128" spans="1:62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I128" s="13">
        <v>125</v>
      </c>
      <c r="AJ128" s="13">
        <f t="shared" si="74"/>
        <v>16</v>
      </c>
      <c r="AK128" s="13">
        <f t="shared" si="75"/>
        <v>1502021</v>
      </c>
      <c r="AL128" s="13" t="s">
        <v>1373</v>
      </c>
      <c r="AM128" s="13">
        <f t="shared" si="76"/>
        <v>5</v>
      </c>
      <c r="AN128" s="13" t="str">
        <f t="shared" si="77"/>
        <v>烈风螳螂专属武器魂珠-5</v>
      </c>
      <c r="AO128" s="13">
        <f t="shared" si="78"/>
        <v>110</v>
      </c>
      <c r="AP128" s="13">
        <f t="shared" si="79"/>
        <v>3</v>
      </c>
      <c r="AQ128" s="13">
        <f t="shared" si="80"/>
        <v>2</v>
      </c>
      <c r="AT128" s="13">
        <v>125</v>
      </c>
      <c r="AU128" s="13">
        <f t="shared" si="81"/>
        <v>2</v>
      </c>
      <c r="AV128" s="13">
        <f t="shared" si="82"/>
        <v>1502002</v>
      </c>
      <c r="AW128" s="13" t="s">
        <v>1373</v>
      </c>
      <c r="AX128" s="13">
        <f t="shared" si="83"/>
        <v>6</v>
      </c>
      <c r="AY128" s="13" t="s">
        <v>1394</v>
      </c>
      <c r="AZ128" s="13">
        <f t="shared" si="84"/>
        <v>8</v>
      </c>
      <c r="BA128" s="13" t="str">
        <f t="shared" si="85"/>
        <v>许褚魂珠-6 等级-8</v>
      </c>
      <c r="BB128" s="25" t="s">
        <v>1402</v>
      </c>
      <c r="BC128" s="14">
        <f t="shared" si="86"/>
        <v>1710</v>
      </c>
      <c r="BD128" s="14">
        <f>SUMIFS(BC$4:BC128,AU$4:AU128,"="&amp;AU128,AX$4:AX128,"="&amp;AX128)</f>
        <v>7110</v>
      </c>
      <c r="BE128" s="25" t="s">
        <v>1403</v>
      </c>
      <c r="BF128" s="14">
        <f t="shared" si="87"/>
        <v>950</v>
      </c>
      <c r="BG128" s="14">
        <f>SUMIFS(BF$4:BF128,AU$4:AU128,"="&amp;AU128,AX$4:AX128,"="&amp;AX128)</f>
        <v>3950</v>
      </c>
      <c r="BH128" s="25" t="s">
        <v>1404</v>
      </c>
      <c r="BI128" s="14">
        <f t="shared" si="88"/>
        <v>41800</v>
      </c>
      <c r="BJ128" s="14">
        <f>SUMIFS(BI$4:BI128,$AU$4:$AU128,"="&amp;$AU128,$AX$4:$AX128,"="&amp;$AX128)</f>
        <v>173800</v>
      </c>
    </row>
    <row r="129" spans="1:62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I129" s="13">
        <v>126</v>
      </c>
      <c r="AJ129" s="13">
        <f t="shared" si="74"/>
        <v>16</v>
      </c>
      <c r="AK129" s="13">
        <f t="shared" si="75"/>
        <v>1502021</v>
      </c>
      <c r="AL129" s="13" t="s">
        <v>1373</v>
      </c>
      <c r="AM129" s="13">
        <f t="shared" si="76"/>
        <v>6</v>
      </c>
      <c r="AN129" s="13" t="str">
        <f t="shared" si="77"/>
        <v>烈风螳螂专属武器魂珠-6</v>
      </c>
      <c r="AO129" s="13">
        <f t="shared" si="78"/>
        <v>125</v>
      </c>
      <c r="AP129" s="13">
        <f t="shared" si="79"/>
        <v>3</v>
      </c>
      <c r="AQ129" s="13">
        <f t="shared" si="80"/>
        <v>3</v>
      </c>
      <c r="AT129" s="13">
        <v>126</v>
      </c>
      <c r="AU129" s="13">
        <f t="shared" si="81"/>
        <v>2</v>
      </c>
      <c r="AV129" s="13">
        <f t="shared" si="82"/>
        <v>1502002</v>
      </c>
      <c r="AW129" s="13" t="s">
        <v>1373</v>
      </c>
      <c r="AX129" s="13">
        <f t="shared" si="83"/>
        <v>6</v>
      </c>
      <c r="AY129" s="13" t="s">
        <v>1394</v>
      </c>
      <c r="AZ129" s="13">
        <f t="shared" si="84"/>
        <v>9</v>
      </c>
      <c r="BA129" s="13" t="str">
        <f t="shared" si="85"/>
        <v>许褚魂珠-6 等级-9</v>
      </c>
      <c r="BB129" s="25" t="s">
        <v>1402</v>
      </c>
      <c r="BC129" s="14">
        <f t="shared" si="86"/>
        <v>1980</v>
      </c>
      <c r="BD129" s="14">
        <f>SUMIFS(BC$4:BC129,AU$4:AU129,"="&amp;AU129,AX$4:AX129,"="&amp;AX129)</f>
        <v>9090</v>
      </c>
      <c r="BE129" s="25" t="s">
        <v>1403</v>
      </c>
      <c r="BF129" s="14">
        <f t="shared" si="87"/>
        <v>1100</v>
      </c>
      <c r="BG129" s="14">
        <f>SUMIFS(BF$4:BF129,AU$4:AU129,"="&amp;AU129,AX$4:AX129,"="&amp;AX129)</f>
        <v>5050</v>
      </c>
      <c r="BH129" s="25" t="s">
        <v>1404</v>
      </c>
      <c r="BI129" s="14">
        <f t="shared" si="88"/>
        <v>48400</v>
      </c>
      <c r="BJ129" s="14">
        <f>SUMIFS(BI$4:BI129,$AU$4:$AU129,"="&amp;$AU129,$AX$4:$AX129,"="&amp;$AX129)</f>
        <v>222200</v>
      </c>
    </row>
    <row r="130" spans="1:62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I130" s="13">
        <v>127</v>
      </c>
      <c r="AJ130" s="13">
        <f t="shared" si="74"/>
        <v>16</v>
      </c>
      <c r="AK130" s="13">
        <f t="shared" si="75"/>
        <v>1502021</v>
      </c>
      <c r="AL130" s="13" t="s">
        <v>1373</v>
      </c>
      <c r="AM130" s="13">
        <f t="shared" si="76"/>
        <v>7</v>
      </c>
      <c r="AN130" s="13" t="str">
        <f t="shared" ref="AN130:AN150" si="108">INDEX($Y$4:$Y$24,AJ130)&amp;"专属武器魂珠-"&amp;AM130</f>
        <v>烈风螳螂专属武器魂珠-7</v>
      </c>
      <c r="AO130" s="13">
        <f t="shared" ref="AO130:AO150" si="109">INDEX(J$4:J$11,$AM130)</f>
        <v>135</v>
      </c>
      <c r="AP130" s="13">
        <f t="shared" ref="AP130:AP150" si="110">INDEX(K$4:K$11,$AM130)</f>
        <v>3</v>
      </c>
      <c r="AQ130" s="13">
        <f t="shared" ref="AQ130:AQ150" si="111">INDEX(L$4:L$11,$AM130)</f>
        <v>4</v>
      </c>
      <c r="AT130" s="13">
        <v>127</v>
      </c>
      <c r="AU130" s="13">
        <f t="shared" si="81"/>
        <v>2</v>
      </c>
      <c r="AV130" s="13">
        <f t="shared" si="82"/>
        <v>1502002</v>
      </c>
      <c r="AW130" s="13" t="s">
        <v>1373</v>
      </c>
      <c r="AX130" s="13">
        <f t="shared" si="83"/>
        <v>7</v>
      </c>
      <c r="AY130" s="13" t="s">
        <v>1394</v>
      </c>
      <c r="AZ130" s="13">
        <f t="shared" si="84"/>
        <v>1</v>
      </c>
      <c r="BA130" s="13" t="str">
        <f t="shared" si="85"/>
        <v>许褚魂珠-7 等级-1</v>
      </c>
      <c r="BB130" s="25" t="s">
        <v>1402</v>
      </c>
      <c r="BC130" s="14">
        <f t="shared" si="86"/>
        <v>288</v>
      </c>
      <c r="BD130" s="14">
        <f>SUMIFS(BC$4:BC130,AU$4:AU130,"="&amp;AU130,AX$4:AX130,"="&amp;AX130)</f>
        <v>288</v>
      </c>
      <c r="BE130" s="25" t="s">
        <v>1403</v>
      </c>
      <c r="BF130" s="14">
        <f t="shared" si="87"/>
        <v>160</v>
      </c>
      <c r="BG130" s="14">
        <f>SUMIFS(BF$4:BF130,AU$4:AU130,"="&amp;AU130,AX$4:AX130,"="&amp;AX130)</f>
        <v>160</v>
      </c>
      <c r="BH130" s="25" t="s">
        <v>1404</v>
      </c>
      <c r="BI130" s="14">
        <f t="shared" si="88"/>
        <v>7040</v>
      </c>
      <c r="BJ130" s="14">
        <f>SUMIFS(BI$4:BI130,$AU$4:$AU130,"="&amp;$AU130,$AX$4:$AX130,"="&amp;$AX130)</f>
        <v>7040</v>
      </c>
    </row>
    <row r="131" spans="1:62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I131" s="13">
        <v>128</v>
      </c>
      <c r="AJ131" s="13">
        <f t="shared" si="74"/>
        <v>16</v>
      </c>
      <c r="AK131" s="13">
        <f t="shared" si="75"/>
        <v>1502021</v>
      </c>
      <c r="AL131" s="13" t="s">
        <v>1373</v>
      </c>
      <c r="AM131" s="13">
        <f t="shared" si="76"/>
        <v>8</v>
      </c>
      <c r="AN131" s="13" t="str">
        <f t="shared" si="108"/>
        <v>烈风螳螂专属武器魂珠-8</v>
      </c>
      <c r="AO131" s="13">
        <f t="shared" si="109"/>
        <v>150</v>
      </c>
      <c r="AP131" s="13">
        <f t="shared" si="110"/>
        <v>3</v>
      </c>
      <c r="AQ131" s="13">
        <f t="shared" si="111"/>
        <v>5</v>
      </c>
      <c r="AT131" s="13">
        <v>128</v>
      </c>
      <c r="AU131" s="13">
        <f t="shared" si="81"/>
        <v>2</v>
      </c>
      <c r="AV131" s="13">
        <f t="shared" si="82"/>
        <v>1502002</v>
      </c>
      <c r="AW131" s="13" t="s">
        <v>1373</v>
      </c>
      <c r="AX131" s="13">
        <f t="shared" si="83"/>
        <v>7</v>
      </c>
      <c r="AY131" s="13" t="s">
        <v>1394</v>
      </c>
      <c r="AZ131" s="13">
        <f t="shared" si="84"/>
        <v>2</v>
      </c>
      <c r="BA131" s="13" t="str">
        <f t="shared" si="85"/>
        <v>许褚魂珠-7 等级-2</v>
      </c>
      <c r="BB131" s="25" t="s">
        <v>1402</v>
      </c>
      <c r="BC131" s="14">
        <f t="shared" si="86"/>
        <v>432</v>
      </c>
      <c r="BD131" s="14">
        <f>SUMIFS(BC$4:BC131,AU$4:AU131,"="&amp;AU131,AX$4:AX131,"="&amp;AX131)</f>
        <v>720</v>
      </c>
      <c r="BE131" s="25" t="s">
        <v>1403</v>
      </c>
      <c r="BF131" s="14">
        <f t="shared" si="87"/>
        <v>240</v>
      </c>
      <c r="BG131" s="14">
        <f>SUMIFS(BF$4:BF131,AU$4:AU131,"="&amp;AU131,AX$4:AX131,"="&amp;AX131)</f>
        <v>400</v>
      </c>
      <c r="BH131" s="25" t="s">
        <v>1404</v>
      </c>
      <c r="BI131" s="14">
        <f t="shared" si="88"/>
        <v>10560</v>
      </c>
      <c r="BJ131" s="14">
        <f>SUMIFS(BI$4:BI131,$AU$4:$AU131,"="&amp;$AU131,$AX$4:$AX131,"="&amp;$AX131)</f>
        <v>17600</v>
      </c>
    </row>
    <row r="132" spans="1:62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I132" s="13">
        <v>129</v>
      </c>
      <c r="AJ132" s="13">
        <f t="shared" si="74"/>
        <v>17</v>
      </c>
      <c r="AK132" s="13">
        <f t="shared" si="75"/>
        <v>1502024</v>
      </c>
      <c r="AL132" s="13" t="s">
        <v>1373</v>
      </c>
      <c r="AM132" s="13">
        <f t="shared" si="76"/>
        <v>1</v>
      </c>
      <c r="AN132" s="13" t="str">
        <f t="shared" si="108"/>
        <v>朱仙专属武器魂珠-1</v>
      </c>
      <c r="AO132" s="13">
        <f t="shared" si="109"/>
        <v>40</v>
      </c>
      <c r="AP132" s="13">
        <f t="shared" si="110"/>
        <v>0</v>
      </c>
      <c r="AQ132" s="13">
        <f t="shared" si="111"/>
        <v>0</v>
      </c>
      <c r="AT132" s="13">
        <v>129</v>
      </c>
      <c r="AU132" s="13">
        <f t="shared" si="81"/>
        <v>2</v>
      </c>
      <c r="AV132" s="13">
        <f t="shared" si="82"/>
        <v>1502002</v>
      </c>
      <c r="AW132" s="13" t="s">
        <v>1373</v>
      </c>
      <c r="AX132" s="13">
        <f t="shared" si="83"/>
        <v>7</v>
      </c>
      <c r="AY132" s="13" t="s">
        <v>1394</v>
      </c>
      <c r="AZ132" s="13">
        <f t="shared" si="84"/>
        <v>3</v>
      </c>
      <c r="BA132" s="13" t="str">
        <f t="shared" si="85"/>
        <v>许褚魂珠-7 等级-3</v>
      </c>
      <c r="BB132" s="25" t="s">
        <v>1402</v>
      </c>
      <c r="BC132" s="14">
        <f t="shared" si="86"/>
        <v>576</v>
      </c>
      <c r="BD132" s="14">
        <f>SUMIFS(BC$4:BC132,AU$4:AU132,"="&amp;AU132,AX$4:AX132,"="&amp;AX132)</f>
        <v>1296</v>
      </c>
      <c r="BE132" s="25" t="s">
        <v>1403</v>
      </c>
      <c r="BF132" s="14">
        <f t="shared" si="87"/>
        <v>320</v>
      </c>
      <c r="BG132" s="14">
        <f>SUMIFS(BF$4:BF132,AU$4:AU132,"="&amp;AU132,AX$4:AX132,"="&amp;AX132)</f>
        <v>720</v>
      </c>
      <c r="BH132" s="25" t="s">
        <v>1404</v>
      </c>
      <c r="BI132" s="14">
        <f t="shared" si="88"/>
        <v>14080</v>
      </c>
      <c r="BJ132" s="14">
        <f>SUMIFS(BI$4:BI132,$AU$4:$AU132,"="&amp;$AU132,$AX$4:$AX132,"="&amp;$AX132)</f>
        <v>31680</v>
      </c>
    </row>
    <row r="133" spans="1:62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I133" s="13">
        <v>130</v>
      </c>
      <c r="AJ133" s="13">
        <f t="shared" ref="AJ133:AJ171" si="112">INT((AI133-1)/8)+1</f>
        <v>17</v>
      </c>
      <c r="AK133" s="13">
        <f t="shared" ref="AK133:AK171" si="113">INDEX($X$4:$X$24,AJ133)</f>
        <v>1502024</v>
      </c>
      <c r="AL133" s="13" t="s">
        <v>1373</v>
      </c>
      <c r="AM133" s="13">
        <f t="shared" ref="AM133:AM150" si="114">AI133-(AJ133-1)*8</f>
        <v>2</v>
      </c>
      <c r="AN133" s="13" t="str">
        <f t="shared" si="108"/>
        <v>朱仙专属武器魂珠-2</v>
      </c>
      <c r="AO133" s="13">
        <f t="shared" si="109"/>
        <v>55</v>
      </c>
      <c r="AP133" s="13">
        <f t="shared" si="110"/>
        <v>3</v>
      </c>
      <c r="AQ133" s="13">
        <f t="shared" si="111"/>
        <v>0</v>
      </c>
      <c r="AT133" s="13">
        <v>130</v>
      </c>
      <c r="AU133" s="13">
        <f t="shared" ref="AU133:AU196" si="115">INT((AT133-1)/72)+1</f>
        <v>2</v>
      </c>
      <c r="AV133" s="13">
        <f t="shared" ref="AV133:AV196" si="116">INDEX($X$4:$X$24,AU133)</f>
        <v>1502002</v>
      </c>
      <c r="AW133" s="13" t="s">
        <v>1373</v>
      </c>
      <c r="AX133" s="13">
        <f t="shared" ref="AX133:AX196" si="117">INT(((AT133-(AU133-1)*72)-1)/9)+1</f>
        <v>7</v>
      </c>
      <c r="AY133" s="13" t="s">
        <v>1394</v>
      </c>
      <c r="AZ133" s="13">
        <f t="shared" ref="AZ133:AZ196" si="118">AT133-(AU133-1)*72-(AX133-1)*9</f>
        <v>4</v>
      </c>
      <c r="BA133" s="13" t="str">
        <f t="shared" ref="BA133:BA196" si="119">INDEX($Y$4:$Y$24,AU133)&amp;"魂珠-"&amp;AX133&amp;" 等级-"&amp;AZ133</f>
        <v>许褚魂珠-7 等级-4</v>
      </c>
      <c r="BB133" s="25" t="s">
        <v>1402</v>
      </c>
      <c r="BC133" s="14">
        <f t="shared" ref="BC133:BC196" si="120">ROUND(INDEX(Q$4:Q$75,($AX133-1)*9+$AZ133)*INDEX(AD$4:AD$24,$AU133),0)</f>
        <v>864</v>
      </c>
      <c r="BD133" s="14">
        <f>SUMIFS(BC$4:BC133,AU$4:AU133,"="&amp;AU133,AX$4:AX133,"="&amp;AX133)</f>
        <v>2160</v>
      </c>
      <c r="BE133" s="25" t="s">
        <v>1403</v>
      </c>
      <c r="BF133" s="14">
        <f t="shared" ref="BF133:BF196" si="121">ROUND(INDEX(R$4:R$75,($AX133-1)*9+$AZ133)*INDEX(AE$4:AE$24,$AU133),0)</f>
        <v>480</v>
      </c>
      <c r="BG133" s="14">
        <f>SUMIFS(BF$4:BF133,AU$4:AU133,"="&amp;AU133,AX$4:AX133,"="&amp;AX133)</f>
        <v>1200</v>
      </c>
      <c r="BH133" s="25" t="s">
        <v>1404</v>
      </c>
      <c r="BI133" s="14">
        <f t="shared" ref="BI133:BI196" si="122">ROUND(INDEX(S$4:S$75,($AX133-1)*9+$AZ133)*INDEX(AF$4:AF$24,$AU133),0)</f>
        <v>21120</v>
      </c>
      <c r="BJ133" s="14">
        <f>SUMIFS(BI$4:BI133,$AU$4:$AU133,"="&amp;$AU133,$AX$4:$AX133,"="&amp;$AX133)</f>
        <v>52800</v>
      </c>
    </row>
    <row r="134" spans="1:62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I134" s="13">
        <v>131</v>
      </c>
      <c r="AJ134" s="13">
        <f t="shared" si="112"/>
        <v>17</v>
      </c>
      <c r="AK134" s="13">
        <f t="shared" si="113"/>
        <v>1502024</v>
      </c>
      <c r="AL134" s="13" t="s">
        <v>1373</v>
      </c>
      <c r="AM134" s="13">
        <f t="shared" si="114"/>
        <v>3</v>
      </c>
      <c r="AN134" s="13" t="str">
        <f t="shared" si="108"/>
        <v>朱仙专属武器魂珠-3</v>
      </c>
      <c r="AO134" s="13">
        <f t="shared" si="109"/>
        <v>75</v>
      </c>
      <c r="AP134" s="13">
        <f t="shared" si="110"/>
        <v>3</v>
      </c>
      <c r="AQ134" s="13">
        <f t="shared" si="111"/>
        <v>0</v>
      </c>
      <c r="AT134" s="13">
        <v>131</v>
      </c>
      <c r="AU134" s="13">
        <f t="shared" si="115"/>
        <v>2</v>
      </c>
      <c r="AV134" s="13">
        <f t="shared" si="116"/>
        <v>1502002</v>
      </c>
      <c r="AW134" s="13" t="s">
        <v>1373</v>
      </c>
      <c r="AX134" s="13">
        <f t="shared" si="117"/>
        <v>7</v>
      </c>
      <c r="AY134" s="13" t="s">
        <v>1394</v>
      </c>
      <c r="AZ134" s="13">
        <f t="shared" si="118"/>
        <v>5</v>
      </c>
      <c r="BA134" s="13" t="str">
        <f t="shared" si="119"/>
        <v>许褚魂珠-7 等级-5</v>
      </c>
      <c r="BB134" s="25" t="s">
        <v>1402</v>
      </c>
      <c r="BC134" s="14">
        <f t="shared" si="120"/>
        <v>1152</v>
      </c>
      <c r="BD134" s="14">
        <f>SUMIFS(BC$4:BC134,AU$4:AU134,"="&amp;AU134,AX$4:AX134,"="&amp;AX134)</f>
        <v>3312</v>
      </c>
      <c r="BE134" s="25" t="s">
        <v>1403</v>
      </c>
      <c r="BF134" s="14">
        <f t="shared" si="121"/>
        <v>640</v>
      </c>
      <c r="BG134" s="14">
        <f>SUMIFS(BF$4:BF134,AU$4:AU134,"="&amp;AU134,AX$4:AX134,"="&amp;AX134)</f>
        <v>1840</v>
      </c>
      <c r="BH134" s="25" t="s">
        <v>1404</v>
      </c>
      <c r="BI134" s="14">
        <f t="shared" si="122"/>
        <v>28160</v>
      </c>
      <c r="BJ134" s="14">
        <f>SUMIFS(BI$4:BI134,$AU$4:$AU134,"="&amp;$AU134,$AX$4:$AX134,"="&amp;$AX134)</f>
        <v>80960</v>
      </c>
    </row>
    <row r="135" spans="1:62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I135" s="13">
        <v>132</v>
      </c>
      <c r="AJ135" s="13">
        <f t="shared" si="112"/>
        <v>17</v>
      </c>
      <c r="AK135" s="13">
        <f t="shared" si="113"/>
        <v>1502024</v>
      </c>
      <c r="AL135" s="13" t="s">
        <v>1373</v>
      </c>
      <c r="AM135" s="13">
        <f t="shared" si="114"/>
        <v>4</v>
      </c>
      <c r="AN135" s="13" t="str">
        <f t="shared" si="108"/>
        <v>朱仙专属武器魂珠-4</v>
      </c>
      <c r="AO135" s="13">
        <f t="shared" si="109"/>
        <v>85</v>
      </c>
      <c r="AP135" s="13">
        <f t="shared" si="110"/>
        <v>3</v>
      </c>
      <c r="AQ135" s="13">
        <f t="shared" si="111"/>
        <v>1</v>
      </c>
      <c r="AT135" s="13">
        <v>132</v>
      </c>
      <c r="AU135" s="13">
        <f t="shared" si="115"/>
        <v>2</v>
      </c>
      <c r="AV135" s="13">
        <f t="shared" si="116"/>
        <v>1502002</v>
      </c>
      <c r="AW135" s="13" t="s">
        <v>1373</v>
      </c>
      <c r="AX135" s="13">
        <f t="shared" si="117"/>
        <v>7</v>
      </c>
      <c r="AY135" s="13" t="s">
        <v>1394</v>
      </c>
      <c r="AZ135" s="13">
        <f t="shared" si="118"/>
        <v>6</v>
      </c>
      <c r="BA135" s="13" t="str">
        <f t="shared" si="119"/>
        <v>许褚魂珠-7 等级-6</v>
      </c>
      <c r="BB135" s="25" t="s">
        <v>1402</v>
      </c>
      <c r="BC135" s="14">
        <f t="shared" si="120"/>
        <v>1440</v>
      </c>
      <c r="BD135" s="14">
        <f>SUMIFS(BC$4:BC135,AU$4:AU135,"="&amp;AU135,AX$4:AX135,"="&amp;AX135)</f>
        <v>4752</v>
      </c>
      <c r="BE135" s="25" t="s">
        <v>1403</v>
      </c>
      <c r="BF135" s="14">
        <f t="shared" si="121"/>
        <v>800</v>
      </c>
      <c r="BG135" s="14">
        <f>SUMIFS(BF$4:BF135,AU$4:AU135,"="&amp;AU135,AX$4:AX135,"="&amp;AX135)</f>
        <v>2640</v>
      </c>
      <c r="BH135" s="25" t="s">
        <v>1404</v>
      </c>
      <c r="BI135" s="14">
        <f t="shared" si="122"/>
        <v>35200</v>
      </c>
      <c r="BJ135" s="14">
        <f>SUMIFS(BI$4:BI135,$AU$4:$AU135,"="&amp;$AU135,$AX$4:$AX135,"="&amp;$AX135)</f>
        <v>116160</v>
      </c>
    </row>
    <row r="136" spans="1:62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I136" s="13">
        <v>133</v>
      </c>
      <c r="AJ136" s="13">
        <f t="shared" si="112"/>
        <v>17</v>
      </c>
      <c r="AK136" s="13">
        <f t="shared" si="113"/>
        <v>1502024</v>
      </c>
      <c r="AL136" s="13" t="s">
        <v>1373</v>
      </c>
      <c r="AM136" s="13">
        <f t="shared" si="114"/>
        <v>5</v>
      </c>
      <c r="AN136" s="13" t="str">
        <f t="shared" si="108"/>
        <v>朱仙专属武器魂珠-5</v>
      </c>
      <c r="AO136" s="13">
        <f t="shared" si="109"/>
        <v>110</v>
      </c>
      <c r="AP136" s="13">
        <f t="shared" si="110"/>
        <v>3</v>
      </c>
      <c r="AQ136" s="13">
        <f t="shared" si="111"/>
        <v>2</v>
      </c>
      <c r="AT136" s="13">
        <v>133</v>
      </c>
      <c r="AU136" s="13">
        <f t="shared" si="115"/>
        <v>2</v>
      </c>
      <c r="AV136" s="13">
        <f t="shared" si="116"/>
        <v>1502002</v>
      </c>
      <c r="AW136" s="13" t="s">
        <v>1373</v>
      </c>
      <c r="AX136" s="13">
        <f t="shared" si="117"/>
        <v>7</v>
      </c>
      <c r="AY136" s="13" t="s">
        <v>1394</v>
      </c>
      <c r="AZ136" s="13">
        <f t="shared" si="118"/>
        <v>7</v>
      </c>
      <c r="BA136" s="13" t="str">
        <f t="shared" si="119"/>
        <v>许褚魂珠-7 等级-7</v>
      </c>
      <c r="BB136" s="25" t="s">
        <v>1402</v>
      </c>
      <c r="BC136" s="14">
        <f t="shared" si="120"/>
        <v>1728</v>
      </c>
      <c r="BD136" s="14">
        <f>SUMIFS(BC$4:BC136,AU$4:AU136,"="&amp;AU136,AX$4:AX136,"="&amp;AX136)</f>
        <v>6480</v>
      </c>
      <c r="BE136" s="25" t="s">
        <v>1403</v>
      </c>
      <c r="BF136" s="14">
        <f t="shared" si="121"/>
        <v>960</v>
      </c>
      <c r="BG136" s="14">
        <f>SUMIFS(BF$4:BF136,AU$4:AU136,"="&amp;AU136,AX$4:AX136,"="&amp;AX136)</f>
        <v>3600</v>
      </c>
      <c r="BH136" s="25" t="s">
        <v>1404</v>
      </c>
      <c r="BI136" s="14">
        <f t="shared" si="122"/>
        <v>42240</v>
      </c>
      <c r="BJ136" s="14">
        <f>SUMIFS(BI$4:BI136,$AU$4:$AU136,"="&amp;$AU136,$AX$4:$AX136,"="&amp;$AX136)</f>
        <v>158400</v>
      </c>
    </row>
    <row r="137" spans="1:62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I137" s="13">
        <v>134</v>
      </c>
      <c r="AJ137" s="13">
        <f t="shared" si="112"/>
        <v>17</v>
      </c>
      <c r="AK137" s="13">
        <f t="shared" si="113"/>
        <v>1502024</v>
      </c>
      <c r="AL137" s="13" t="s">
        <v>1373</v>
      </c>
      <c r="AM137" s="13">
        <f t="shared" si="114"/>
        <v>6</v>
      </c>
      <c r="AN137" s="13" t="str">
        <f t="shared" si="108"/>
        <v>朱仙专属武器魂珠-6</v>
      </c>
      <c r="AO137" s="13">
        <f t="shared" si="109"/>
        <v>125</v>
      </c>
      <c r="AP137" s="13">
        <f t="shared" si="110"/>
        <v>3</v>
      </c>
      <c r="AQ137" s="13">
        <f t="shared" si="111"/>
        <v>3</v>
      </c>
      <c r="AT137" s="13">
        <v>134</v>
      </c>
      <c r="AU137" s="13">
        <f t="shared" si="115"/>
        <v>2</v>
      </c>
      <c r="AV137" s="13">
        <f t="shared" si="116"/>
        <v>1502002</v>
      </c>
      <c r="AW137" s="13" t="s">
        <v>1373</v>
      </c>
      <c r="AX137" s="13">
        <f t="shared" si="117"/>
        <v>7</v>
      </c>
      <c r="AY137" s="13" t="s">
        <v>1394</v>
      </c>
      <c r="AZ137" s="13">
        <f t="shared" si="118"/>
        <v>8</v>
      </c>
      <c r="BA137" s="13" t="str">
        <f t="shared" si="119"/>
        <v>许褚魂珠-7 等级-8</v>
      </c>
      <c r="BB137" s="25" t="s">
        <v>1402</v>
      </c>
      <c r="BC137" s="14">
        <f t="shared" si="120"/>
        <v>2016</v>
      </c>
      <c r="BD137" s="14">
        <f>SUMIFS(BC$4:BC137,AU$4:AU137,"="&amp;AU137,AX$4:AX137,"="&amp;AX137)</f>
        <v>8496</v>
      </c>
      <c r="BE137" s="25" t="s">
        <v>1403</v>
      </c>
      <c r="BF137" s="14">
        <f t="shared" si="121"/>
        <v>1120</v>
      </c>
      <c r="BG137" s="14">
        <f>SUMIFS(BF$4:BF137,AU$4:AU137,"="&amp;AU137,AX$4:AX137,"="&amp;AX137)</f>
        <v>4720</v>
      </c>
      <c r="BH137" s="25" t="s">
        <v>1404</v>
      </c>
      <c r="BI137" s="14">
        <f t="shared" si="122"/>
        <v>49280</v>
      </c>
      <c r="BJ137" s="14">
        <f>SUMIFS(BI$4:BI137,$AU$4:$AU137,"="&amp;$AU137,$AX$4:$AX137,"="&amp;$AX137)</f>
        <v>207680</v>
      </c>
    </row>
    <row r="138" spans="1:62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I138" s="13">
        <v>135</v>
      </c>
      <c r="AJ138" s="13">
        <f t="shared" si="112"/>
        <v>17</v>
      </c>
      <c r="AK138" s="13">
        <f t="shared" si="113"/>
        <v>1502024</v>
      </c>
      <c r="AL138" s="13" t="s">
        <v>1373</v>
      </c>
      <c r="AM138" s="13">
        <f t="shared" si="114"/>
        <v>7</v>
      </c>
      <c r="AN138" s="13" t="str">
        <f t="shared" si="108"/>
        <v>朱仙专属武器魂珠-7</v>
      </c>
      <c r="AO138" s="13">
        <f t="shared" si="109"/>
        <v>135</v>
      </c>
      <c r="AP138" s="13">
        <f t="shared" si="110"/>
        <v>3</v>
      </c>
      <c r="AQ138" s="13">
        <f t="shared" si="111"/>
        <v>4</v>
      </c>
      <c r="AT138" s="13">
        <v>135</v>
      </c>
      <c r="AU138" s="13">
        <f t="shared" si="115"/>
        <v>2</v>
      </c>
      <c r="AV138" s="13">
        <f t="shared" si="116"/>
        <v>1502002</v>
      </c>
      <c r="AW138" s="13" t="s">
        <v>1373</v>
      </c>
      <c r="AX138" s="13">
        <f t="shared" si="117"/>
        <v>7</v>
      </c>
      <c r="AY138" s="13" t="s">
        <v>1394</v>
      </c>
      <c r="AZ138" s="13">
        <f t="shared" si="118"/>
        <v>9</v>
      </c>
      <c r="BA138" s="13" t="str">
        <f t="shared" si="119"/>
        <v>许褚魂珠-7 等级-9</v>
      </c>
      <c r="BB138" s="25" t="s">
        <v>1402</v>
      </c>
      <c r="BC138" s="14">
        <f t="shared" si="120"/>
        <v>2304</v>
      </c>
      <c r="BD138" s="14">
        <f>SUMIFS(BC$4:BC138,AU$4:AU138,"="&amp;AU138,AX$4:AX138,"="&amp;AX138)</f>
        <v>10800</v>
      </c>
      <c r="BE138" s="25" t="s">
        <v>1403</v>
      </c>
      <c r="BF138" s="14">
        <f t="shared" si="121"/>
        <v>1280</v>
      </c>
      <c r="BG138" s="14">
        <f>SUMIFS(BF$4:BF138,AU$4:AU138,"="&amp;AU138,AX$4:AX138,"="&amp;AX138)</f>
        <v>6000</v>
      </c>
      <c r="BH138" s="25" t="s">
        <v>1404</v>
      </c>
      <c r="BI138" s="14">
        <f t="shared" si="122"/>
        <v>56320</v>
      </c>
      <c r="BJ138" s="14">
        <f>SUMIFS(BI$4:BI138,$AU$4:$AU138,"="&amp;$AU138,$AX$4:$AX138,"="&amp;$AX138)</f>
        <v>264000</v>
      </c>
    </row>
    <row r="139" spans="1:62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I139" s="13">
        <v>136</v>
      </c>
      <c r="AJ139" s="13">
        <f t="shared" si="112"/>
        <v>17</v>
      </c>
      <c r="AK139" s="13">
        <f t="shared" si="113"/>
        <v>1502024</v>
      </c>
      <c r="AL139" s="13" t="s">
        <v>1373</v>
      </c>
      <c r="AM139" s="13">
        <f t="shared" si="114"/>
        <v>8</v>
      </c>
      <c r="AN139" s="13" t="str">
        <f t="shared" si="108"/>
        <v>朱仙专属武器魂珠-8</v>
      </c>
      <c r="AO139" s="13">
        <f t="shared" si="109"/>
        <v>150</v>
      </c>
      <c r="AP139" s="13">
        <f t="shared" si="110"/>
        <v>3</v>
      </c>
      <c r="AQ139" s="13">
        <f t="shared" si="111"/>
        <v>5</v>
      </c>
      <c r="AT139" s="13">
        <v>136</v>
      </c>
      <c r="AU139" s="13">
        <f t="shared" si="115"/>
        <v>2</v>
      </c>
      <c r="AV139" s="13">
        <f t="shared" si="116"/>
        <v>1502002</v>
      </c>
      <c r="AW139" s="13" t="s">
        <v>1373</v>
      </c>
      <c r="AX139" s="13">
        <f t="shared" si="117"/>
        <v>8</v>
      </c>
      <c r="AY139" s="13" t="s">
        <v>1394</v>
      </c>
      <c r="AZ139" s="13">
        <f t="shared" si="118"/>
        <v>1</v>
      </c>
      <c r="BA139" s="13" t="str">
        <f t="shared" si="119"/>
        <v>许褚魂珠-8 等级-1</v>
      </c>
      <c r="BB139" s="25" t="s">
        <v>1402</v>
      </c>
      <c r="BC139" s="14">
        <f t="shared" si="120"/>
        <v>360</v>
      </c>
      <c r="BD139" s="14">
        <f>SUMIFS(BC$4:BC139,AU$4:AU139,"="&amp;AU139,AX$4:AX139,"="&amp;AX139)</f>
        <v>360</v>
      </c>
      <c r="BE139" s="25" t="s">
        <v>1403</v>
      </c>
      <c r="BF139" s="14">
        <f t="shared" si="121"/>
        <v>200</v>
      </c>
      <c r="BG139" s="14">
        <f>SUMIFS(BF$4:BF139,AU$4:AU139,"="&amp;AU139,AX$4:AX139,"="&amp;AX139)</f>
        <v>200</v>
      </c>
      <c r="BH139" s="25" t="s">
        <v>1404</v>
      </c>
      <c r="BI139" s="14">
        <f t="shared" si="122"/>
        <v>8800</v>
      </c>
      <c r="BJ139" s="14">
        <f>SUMIFS(BI$4:BI139,$AU$4:$AU139,"="&amp;$AU139,$AX$4:$AX139,"="&amp;$AX139)</f>
        <v>8800</v>
      </c>
    </row>
    <row r="140" spans="1:62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I140" s="13">
        <v>137</v>
      </c>
      <c r="AJ140" s="13">
        <f t="shared" si="112"/>
        <v>18</v>
      </c>
      <c r="AK140" s="13">
        <f t="shared" si="113"/>
        <v>1502026</v>
      </c>
      <c r="AL140" s="13" t="s">
        <v>1373</v>
      </c>
      <c r="AM140" s="13">
        <f t="shared" si="114"/>
        <v>1</v>
      </c>
      <c r="AN140" s="13" t="str">
        <f t="shared" si="108"/>
        <v>雷震子专属武器魂珠-1</v>
      </c>
      <c r="AO140" s="13">
        <f t="shared" si="109"/>
        <v>40</v>
      </c>
      <c r="AP140" s="13">
        <f t="shared" si="110"/>
        <v>0</v>
      </c>
      <c r="AQ140" s="13">
        <f t="shared" si="111"/>
        <v>0</v>
      </c>
      <c r="AT140" s="13">
        <v>137</v>
      </c>
      <c r="AU140" s="13">
        <f t="shared" si="115"/>
        <v>2</v>
      </c>
      <c r="AV140" s="13">
        <f t="shared" si="116"/>
        <v>1502002</v>
      </c>
      <c r="AW140" s="13" t="s">
        <v>1373</v>
      </c>
      <c r="AX140" s="13">
        <f t="shared" si="117"/>
        <v>8</v>
      </c>
      <c r="AY140" s="13" t="s">
        <v>1394</v>
      </c>
      <c r="AZ140" s="13">
        <f t="shared" si="118"/>
        <v>2</v>
      </c>
      <c r="BA140" s="13" t="str">
        <f t="shared" si="119"/>
        <v>许褚魂珠-8 等级-2</v>
      </c>
      <c r="BB140" s="25" t="s">
        <v>1402</v>
      </c>
      <c r="BC140" s="14">
        <f t="shared" si="120"/>
        <v>540</v>
      </c>
      <c r="BD140" s="14">
        <f>SUMIFS(BC$4:BC140,AU$4:AU140,"="&amp;AU140,AX$4:AX140,"="&amp;AX140)</f>
        <v>900</v>
      </c>
      <c r="BE140" s="25" t="s">
        <v>1403</v>
      </c>
      <c r="BF140" s="14">
        <f t="shared" si="121"/>
        <v>300</v>
      </c>
      <c r="BG140" s="14">
        <f>SUMIFS(BF$4:BF140,AU$4:AU140,"="&amp;AU140,AX$4:AX140,"="&amp;AX140)</f>
        <v>500</v>
      </c>
      <c r="BH140" s="25" t="s">
        <v>1404</v>
      </c>
      <c r="BI140" s="14">
        <f t="shared" si="122"/>
        <v>13200</v>
      </c>
      <c r="BJ140" s="14">
        <f>SUMIFS(BI$4:BI140,$AU$4:$AU140,"="&amp;$AU140,$AX$4:$AX140,"="&amp;$AX140)</f>
        <v>22000</v>
      </c>
    </row>
    <row r="141" spans="1:62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I141" s="13">
        <v>138</v>
      </c>
      <c r="AJ141" s="13">
        <f t="shared" si="112"/>
        <v>18</v>
      </c>
      <c r="AK141" s="13">
        <f t="shared" si="113"/>
        <v>1502026</v>
      </c>
      <c r="AL141" s="13" t="s">
        <v>1373</v>
      </c>
      <c r="AM141" s="13">
        <f t="shared" si="114"/>
        <v>2</v>
      </c>
      <c r="AN141" s="13" t="str">
        <f t="shared" si="108"/>
        <v>雷震子专属武器魂珠-2</v>
      </c>
      <c r="AO141" s="13">
        <f t="shared" si="109"/>
        <v>55</v>
      </c>
      <c r="AP141" s="13">
        <f t="shared" si="110"/>
        <v>3</v>
      </c>
      <c r="AQ141" s="13">
        <f t="shared" si="111"/>
        <v>0</v>
      </c>
      <c r="AT141" s="13">
        <v>138</v>
      </c>
      <c r="AU141" s="13">
        <f t="shared" si="115"/>
        <v>2</v>
      </c>
      <c r="AV141" s="13">
        <f t="shared" si="116"/>
        <v>1502002</v>
      </c>
      <c r="AW141" s="13" t="s">
        <v>1373</v>
      </c>
      <c r="AX141" s="13">
        <f t="shared" si="117"/>
        <v>8</v>
      </c>
      <c r="AY141" s="13" t="s">
        <v>1394</v>
      </c>
      <c r="AZ141" s="13">
        <f t="shared" si="118"/>
        <v>3</v>
      </c>
      <c r="BA141" s="13" t="str">
        <f t="shared" si="119"/>
        <v>许褚魂珠-8 等级-3</v>
      </c>
      <c r="BB141" s="25" t="s">
        <v>1402</v>
      </c>
      <c r="BC141" s="14">
        <f t="shared" si="120"/>
        <v>720</v>
      </c>
      <c r="BD141" s="14">
        <f>SUMIFS(BC$4:BC141,AU$4:AU141,"="&amp;AU141,AX$4:AX141,"="&amp;AX141)</f>
        <v>1620</v>
      </c>
      <c r="BE141" s="25" t="s">
        <v>1403</v>
      </c>
      <c r="BF141" s="14">
        <f t="shared" si="121"/>
        <v>400</v>
      </c>
      <c r="BG141" s="14">
        <f>SUMIFS(BF$4:BF141,AU$4:AU141,"="&amp;AU141,AX$4:AX141,"="&amp;AX141)</f>
        <v>900</v>
      </c>
      <c r="BH141" s="25" t="s">
        <v>1404</v>
      </c>
      <c r="BI141" s="14">
        <f t="shared" si="122"/>
        <v>17600</v>
      </c>
      <c r="BJ141" s="14">
        <f>SUMIFS(BI$4:BI141,$AU$4:$AU141,"="&amp;$AU141,$AX$4:$AX141,"="&amp;$AX141)</f>
        <v>39600</v>
      </c>
    </row>
    <row r="142" spans="1:62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I142" s="13">
        <v>139</v>
      </c>
      <c r="AJ142" s="13">
        <f t="shared" si="112"/>
        <v>18</v>
      </c>
      <c r="AK142" s="13">
        <f t="shared" si="113"/>
        <v>1502026</v>
      </c>
      <c r="AL142" s="13" t="s">
        <v>1373</v>
      </c>
      <c r="AM142" s="13">
        <f t="shared" si="114"/>
        <v>3</v>
      </c>
      <c r="AN142" s="13" t="str">
        <f t="shared" si="108"/>
        <v>雷震子专属武器魂珠-3</v>
      </c>
      <c r="AO142" s="13">
        <f t="shared" si="109"/>
        <v>75</v>
      </c>
      <c r="AP142" s="13">
        <f t="shared" si="110"/>
        <v>3</v>
      </c>
      <c r="AQ142" s="13">
        <f t="shared" si="111"/>
        <v>0</v>
      </c>
      <c r="AT142" s="13">
        <v>139</v>
      </c>
      <c r="AU142" s="13">
        <f t="shared" si="115"/>
        <v>2</v>
      </c>
      <c r="AV142" s="13">
        <f t="shared" si="116"/>
        <v>1502002</v>
      </c>
      <c r="AW142" s="13" t="s">
        <v>1373</v>
      </c>
      <c r="AX142" s="13">
        <f t="shared" si="117"/>
        <v>8</v>
      </c>
      <c r="AY142" s="13" t="s">
        <v>1394</v>
      </c>
      <c r="AZ142" s="13">
        <f t="shared" si="118"/>
        <v>4</v>
      </c>
      <c r="BA142" s="13" t="str">
        <f t="shared" si="119"/>
        <v>许褚魂珠-8 等级-4</v>
      </c>
      <c r="BB142" s="25" t="s">
        <v>1402</v>
      </c>
      <c r="BC142" s="14">
        <f t="shared" si="120"/>
        <v>1080</v>
      </c>
      <c r="BD142" s="14">
        <f>SUMIFS(BC$4:BC142,AU$4:AU142,"="&amp;AU142,AX$4:AX142,"="&amp;AX142)</f>
        <v>2700</v>
      </c>
      <c r="BE142" s="25" t="s">
        <v>1403</v>
      </c>
      <c r="BF142" s="14">
        <f t="shared" si="121"/>
        <v>600</v>
      </c>
      <c r="BG142" s="14">
        <f>SUMIFS(BF$4:BF142,AU$4:AU142,"="&amp;AU142,AX$4:AX142,"="&amp;AX142)</f>
        <v>1500</v>
      </c>
      <c r="BH142" s="25" t="s">
        <v>1404</v>
      </c>
      <c r="BI142" s="14">
        <f t="shared" si="122"/>
        <v>26400</v>
      </c>
      <c r="BJ142" s="14">
        <f>SUMIFS(BI$4:BI142,$AU$4:$AU142,"="&amp;$AU142,$AX$4:$AX142,"="&amp;$AX142)</f>
        <v>66000</v>
      </c>
    </row>
    <row r="143" spans="1:62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I143" s="13">
        <v>140</v>
      </c>
      <c r="AJ143" s="13">
        <f t="shared" si="112"/>
        <v>18</v>
      </c>
      <c r="AK143" s="13">
        <f t="shared" si="113"/>
        <v>1502026</v>
      </c>
      <c r="AL143" s="13" t="s">
        <v>1373</v>
      </c>
      <c r="AM143" s="13">
        <f t="shared" si="114"/>
        <v>4</v>
      </c>
      <c r="AN143" s="13" t="str">
        <f t="shared" si="108"/>
        <v>雷震子专属武器魂珠-4</v>
      </c>
      <c r="AO143" s="13">
        <f t="shared" si="109"/>
        <v>85</v>
      </c>
      <c r="AP143" s="13">
        <f t="shared" si="110"/>
        <v>3</v>
      </c>
      <c r="AQ143" s="13">
        <f t="shared" si="111"/>
        <v>1</v>
      </c>
      <c r="AT143" s="13">
        <v>140</v>
      </c>
      <c r="AU143" s="13">
        <f t="shared" si="115"/>
        <v>2</v>
      </c>
      <c r="AV143" s="13">
        <f t="shared" si="116"/>
        <v>1502002</v>
      </c>
      <c r="AW143" s="13" t="s">
        <v>1373</v>
      </c>
      <c r="AX143" s="13">
        <f t="shared" si="117"/>
        <v>8</v>
      </c>
      <c r="AY143" s="13" t="s">
        <v>1394</v>
      </c>
      <c r="AZ143" s="13">
        <f t="shared" si="118"/>
        <v>5</v>
      </c>
      <c r="BA143" s="13" t="str">
        <f t="shared" si="119"/>
        <v>许褚魂珠-8 等级-5</v>
      </c>
      <c r="BB143" s="25" t="s">
        <v>1402</v>
      </c>
      <c r="BC143" s="14">
        <f t="shared" si="120"/>
        <v>1440</v>
      </c>
      <c r="BD143" s="14">
        <f>SUMIFS(BC$4:BC143,AU$4:AU143,"="&amp;AU143,AX$4:AX143,"="&amp;AX143)</f>
        <v>4140</v>
      </c>
      <c r="BE143" s="25" t="s">
        <v>1403</v>
      </c>
      <c r="BF143" s="14">
        <f t="shared" si="121"/>
        <v>800</v>
      </c>
      <c r="BG143" s="14">
        <f>SUMIFS(BF$4:BF143,AU$4:AU143,"="&amp;AU143,AX$4:AX143,"="&amp;AX143)</f>
        <v>2300</v>
      </c>
      <c r="BH143" s="25" t="s">
        <v>1404</v>
      </c>
      <c r="BI143" s="14">
        <f t="shared" si="122"/>
        <v>35200</v>
      </c>
      <c r="BJ143" s="14">
        <f>SUMIFS(BI$4:BI143,$AU$4:$AU143,"="&amp;$AU143,$AX$4:$AX143,"="&amp;$AX143)</f>
        <v>101200</v>
      </c>
    </row>
    <row r="144" spans="1:62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I144" s="13">
        <v>141</v>
      </c>
      <c r="AJ144" s="13">
        <f t="shared" si="112"/>
        <v>18</v>
      </c>
      <c r="AK144" s="13">
        <f t="shared" si="113"/>
        <v>1502026</v>
      </c>
      <c r="AL144" s="13" t="s">
        <v>1373</v>
      </c>
      <c r="AM144" s="13">
        <f t="shared" si="114"/>
        <v>5</v>
      </c>
      <c r="AN144" s="13" t="str">
        <f t="shared" si="108"/>
        <v>雷震子专属武器魂珠-5</v>
      </c>
      <c r="AO144" s="13">
        <f t="shared" si="109"/>
        <v>110</v>
      </c>
      <c r="AP144" s="13">
        <f t="shared" si="110"/>
        <v>3</v>
      </c>
      <c r="AQ144" s="13">
        <f t="shared" si="111"/>
        <v>2</v>
      </c>
      <c r="AT144" s="13">
        <v>141</v>
      </c>
      <c r="AU144" s="13">
        <f t="shared" si="115"/>
        <v>2</v>
      </c>
      <c r="AV144" s="13">
        <f t="shared" si="116"/>
        <v>1502002</v>
      </c>
      <c r="AW144" s="13" t="s">
        <v>1373</v>
      </c>
      <c r="AX144" s="13">
        <f t="shared" si="117"/>
        <v>8</v>
      </c>
      <c r="AY144" s="13" t="s">
        <v>1394</v>
      </c>
      <c r="AZ144" s="13">
        <f t="shared" si="118"/>
        <v>6</v>
      </c>
      <c r="BA144" s="13" t="str">
        <f t="shared" si="119"/>
        <v>许褚魂珠-8 等级-6</v>
      </c>
      <c r="BB144" s="25" t="s">
        <v>1402</v>
      </c>
      <c r="BC144" s="14">
        <f t="shared" si="120"/>
        <v>1800</v>
      </c>
      <c r="BD144" s="14">
        <f>SUMIFS(BC$4:BC144,AU$4:AU144,"="&amp;AU144,AX$4:AX144,"="&amp;AX144)</f>
        <v>5940</v>
      </c>
      <c r="BE144" s="25" t="s">
        <v>1403</v>
      </c>
      <c r="BF144" s="14">
        <f t="shared" si="121"/>
        <v>1000</v>
      </c>
      <c r="BG144" s="14">
        <f>SUMIFS(BF$4:BF144,AU$4:AU144,"="&amp;AU144,AX$4:AX144,"="&amp;AX144)</f>
        <v>3300</v>
      </c>
      <c r="BH144" s="25" t="s">
        <v>1404</v>
      </c>
      <c r="BI144" s="14">
        <f t="shared" si="122"/>
        <v>44000</v>
      </c>
      <c r="BJ144" s="14">
        <f>SUMIFS(BI$4:BI144,$AU$4:$AU144,"="&amp;$AU144,$AX$4:$AX144,"="&amp;$AX144)</f>
        <v>145200</v>
      </c>
    </row>
    <row r="145" spans="1:62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I145" s="13">
        <v>142</v>
      </c>
      <c r="AJ145" s="13">
        <f t="shared" si="112"/>
        <v>18</v>
      </c>
      <c r="AK145" s="13">
        <f t="shared" si="113"/>
        <v>1502026</v>
      </c>
      <c r="AL145" s="13" t="s">
        <v>1373</v>
      </c>
      <c r="AM145" s="13">
        <f t="shared" si="114"/>
        <v>6</v>
      </c>
      <c r="AN145" s="13" t="str">
        <f t="shared" si="108"/>
        <v>雷震子专属武器魂珠-6</v>
      </c>
      <c r="AO145" s="13">
        <f t="shared" si="109"/>
        <v>125</v>
      </c>
      <c r="AP145" s="13">
        <f t="shared" si="110"/>
        <v>3</v>
      </c>
      <c r="AQ145" s="13">
        <f t="shared" si="111"/>
        <v>3</v>
      </c>
      <c r="AT145" s="13">
        <v>142</v>
      </c>
      <c r="AU145" s="13">
        <f t="shared" si="115"/>
        <v>2</v>
      </c>
      <c r="AV145" s="13">
        <f t="shared" si="116"/>
        <v>1502002</v>
      </c>
      <c r="AW145" s="13" t="s">
        <v>1373</v>
      </c>
      <c r="AX145" s="13">
        <f t="shared" si="117"/>
        <v>8</v>
      </c>
      <c r="AY145" s="13" t="s">
        <v>1394</v>
      </c>
      <c r="AZ145" s="13">
        <f t="shared" si="118"/>
        <v>7</v>
      </c>
      <c r="BA145" s="13" t="str">
        <f t="shared" si="119"/>
        <v>许褚魂珠-8 等级-7</v>
      </c>
      <c r="BB145" s="25" t="s">
        <v>1402</v>
      </c>
      <c r="BC145" s="14">
        <f t="shared" si="120"/>
        <v>2160</v>
      </c>
      <c r="BD145" s="14">
        <f>SUMIFS(BC$4:BC145,AU$4:AU145,"="&amp;AU145,AX$4:AX145,"="&amp;AX145)</f>
        <v>8100</v>
      </c>
      <c r="BE145" s="25" t="s">
        <v>1403</v>
      </c>
      <c r="BF145" s="14">
        <f t="shared" si="121"/>
        <v>1200</v>
      </c>
      <c r="BG145" s="14">
        <f>SUMIFS(BF$4:BF145,AU$4:AU145,"="&amp;AU145,AX$4:AX145,"="&amp;AX145)</f>
        <v>4500</v>
      </c>
      <c r="BH145" s="25" t="s">
        <v>1404</v>
      </c>
      <c r="BI145" s="14">
        <f t="shared" si="122"/>
        <v>52800</v>
      </c>
      <c r="BJ145" s="14">
        <f>SUMIFS(BI$4:BI145,$AU$4:$AU145,"="&amp;$AU145,$AX$4:$AX145,"="&amp;$AX145)</f>
        <v>198000</v>
      </c>
    </row>
    <row r="146" spans="1:62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I146" s="13">
        <v>143</v>
      </c>
      <c r="AJ146" s="13">
        <f t="shared" si="112"/>
        <v>18</v>
      </c>
      <c r="AK146" s="13">
        <f t="shared" si="113"/>
        <v>1502026</v>
      </c>
      <c r="AL146" s="13" t="s">
        <v>1373</v>
      </c>
      <c r="AM146" s="13">
        <f t="shared" si="114"/>
        <v>7</v>
      </c>
      <c r="AN146" s="13" t="str">
        <f t="shared" si="108"/>
        <v>雷震子专属武器魂珠-7</v>
      </c>
      <c r="AO146" s="13">
        <f t="shared" si="109"/>
        <v>135</v>
      </c>
      <c r="AP146" s="13">
        <f t="shared" si="110"/>
        <v>3</v>
      </c>
      <c r="AQ146" s="13">
        <f t="shared" si="111"/>
        <v>4</v>
      </c>
      <c r="AT146" s="13">
        <v>143</v>
      </c>
      <c r="AU146" s="13">
        <f t="shared" si="115"/>
        <v>2</v>
      </c>
      <c r="AV146" s="13">
        <f t="shared" si="116"/>
        <v>1502002</v>
      </c>
      <c r="AW146" s="13" t="s">
        <v>1373</v>
      </c>
      <c r="AX146" s="13">
        <f t="shared" si="117"/>
        <v>8</v>
      </c>
      <c r="AY146" s="13" t="s">
        <v>1394</v>
      </c>
      <c r="AZ146" s="13">
        <f t="shared" si="118"/>
        <v>8</v>
      </c>
      <c r="BA146" s="13" t="str">
        <f t="shared" si="119"/>
        <v>许褚魂珠-8 等级-8</v>
      </c>
      <c r="BB146" s="25" t="s">
        <v>1402</v>
      </c>
      <c r="BC146" s="14">
        <f t="shared" si="120"/>
        <v>2520</v>
      </c>
      <c r="BD146" s="14">
        <f>SUMIFS(BC$4:BC146,AU$4:AU146,"="&amp;AU146,AX$4:AX146,"="&amp;AX146)</f>
        <v>10620</v>
      </c>
      <c r="BE146" s="25" t="s">
        <v>1403</v>
      </c>
      <c r="BF146" s="14">
        <f t="shared" si="121"/>
        <v>1400</v>
      </c>
      <c r="BG146" s="14">
        <f>SUMIFS(BF$4:BF146,AU$4:AU146,"="&amp;AU146,AX$4:AX146,"="&amp;AX146)</f>
        <v>5900</v>
      </c>
      <c r="BH146" s="25" t="s">
        <v>1404</v>
      </c>
      <c r="BI146" s="14">
        <f t="shared" si="122"/>
        <v>61600</v>
      </c>
      <c r="BJ146" s="14">
        <f>SUMIFS(BI$4:BI146,$AU$4:$AU146,"="&amp;$AU146,$AX$4:$AX146,"="&amp;$AX146)</f>
        <v>259600</v>
      </c>
    </row>
    <row r="147" spans="1:62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I147" s="13">
        <v>144</v>
      </c>
      <c r="AJ147" s="13">
        <f t="shared" si="112"/>
        <v>18</v>
      </c>
      <c r="AK147" s="13">
        <f t="shared" si="113"/>
        <v>1502026</v>
      </c>
      <c r="AL147" s="13" t="s">
        <v>1373</v>
      </c>
      <c r="AM147" s="13">
        <f t="shared" si="114"/>
        <v>8</v>
      </c>
      <c r="AN147" s="13" t="str">
        <f t="shared" si="108"/>
        <v>雷震子专属武器魂珠-8</v>
      </c>
      <c r="AO147" s="13">
        <f t="shared" si="109"/>
        <v>150</v>
      </c>
      <c r="AP147" s="13">
        <f t="shared" si="110"/>
        <v>3</v>
      </c>
      <c r="AQ147" s="13">
        <f t="shared" si="111"/>
        <v>5</v>
      </c>
      <c r="AT147" s="13">
        <v>144</v>
      </c>
      <c r="AU147" s="13">
        <f t="shared" si="115"/>
        <v>2</v>
      </c>
      <c r="AV147" s="13">
        <f t="shared" si="116"/>
        <v>1502002</v>
      </c>
      <c r="AW147" s="13" t="s">
        <v>1373</v>
      </c>
      <c r="AX147" s="13">
        <f t="shared" si="117"/>
        <v>8</v>
      </c>
      <c r="AY147" s="13" t="s">
        <v>1394</v>
      </c>
      <c r="AZ147" s="13">
        <f t="shared" si="118"/>
        <v>9</v>
      </c>
      <c r="BA147" s="13" t="str">
        <f t="shared" si="119"/>
        <v>许褚魂珠-8 等级-9</v>
      </c>
      <c r="BB147" s="25" t="s">
        <v>1402</v>
      </c>
      <c r="BC147" s="14">
        <f t="shared" si="120"/>
        <v>2880</v>
      </c>
      <c r="BD147" s="14">
        <f>SUMIFS(BC$4:BC147,AU$4:AU147,"="&amp;AU147,AX$4:AX147,"="&amp;AX147)</f>
        <v>13500</v>
      </c>
      <c r="BE147" s="25" t="s">
        <v>1403</v>
      </c>
      <c r="BF147" s="14">
        <f t="shared" si="121"/>
        <v>1600</v>
      </c>
      <c r="BG147" s="14">
        <f>SUMIFS(BF$4:BF147,AU$4:AU147,"="&amp;AU147,AX$4:AX147,"="&amp;AX147)</f>
        <v>7500</v>
      </c>
      <c r="BH147" s="25" t="s">
        <v>1404</v>
      </c>
      <c r="BI147" s="14">
        <f t="shared" si="122"/>
        <v>70400</v>
      </c>
      <c r="BJ147" s="14">
        <f>SUMIFS(BI$4:BI147,$AU$4:$AU147,"="&amp;$AU147,$AX$4:$AX147,"="&amp;$AX147)</f>
        <v>330000</v>
      </c>
    </row>
    <row r="148" spans="1:62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I148" s="13">
        <v>145</v>
      </c>
      <c r="AJ148" s="13">
        <f t="shared" si="112"/>
        <v>19</v>
      </c>
      <c r="AK148" s="13">
        <f t="shared" si="113"/>
        <v>1502028</v>
      </c>
      <c r="AL148" s="13" t="s">
        <v>1373</v>
      </c>
      <c r="AM148" s="13">
        <f t="shared" si="114"/>
        <v>1</v>
      </c>
      <c r="AN148" s="13" t="str">
        <f t="shared" si="108"/>
        <v>吕布专属武器魂珠-1</v>
      </c>
      <c r="AO148" s="13">
        <f t="shared" si="109"/>
        <v>40</v>
      </c>
      <c r="AP148" s="13">
        <f t="shared" si="110"/>
        <v>0</v>
      </c>
      <c r="AQ148" s="13">
        <f t="shared" si="111"/>
        <v>0</v>
      </c>
      <c r="AT148" s="13">
        <v>145</v>
      </c>
      <c r="AU148" s="13">
        <f t="shared" si="115"/>
        <v>3</v>
      </c>
      <c r="AV148" s="13">
        <f t="shared" si="116"/>
        <v>1502003</v>
      </c>
      <c r="AW148" s="13" t="s">
        <v>1373</v>
      </c>
      <c r="AX148" s="13">
        <f t="shared" si="117"/>
        <v>1</v>
      </c>
      <c r="AY148" s="13" t="s">
        <v>1394</v>
      </c>
      <c r="AZ148" s="13">
        <f t="shared" si="118"/>
        <v>1</v>
      </c>
      <c r="BA148" s="13" t="str">
        <f t="shared" si="119"/>
        <v>典韦魂珠-1 等级-1</v>
      </c>
      <c r="BB148" s="25" t="s">
        <v>1402</v>
      </c>
      <c r="BC148" s="14">
        <f t="shared" si="120"/>
        <v>60</v>
      </c>
      <c r="BD148" s="14">
        <f>SUMIFS(BC$4:BC148,AU$4:AU148,"="&amp;AU148,AX$4:AX148,"="&amp;AX148)</f>
        <v>60</v>
      </c>
      <c r="BE148" s="25" t="s">
        <v>1403</v>
      </c>
      <c r="BF148" s="14">
        <f t="shared" si="121"/>
        <v>28</v>
      </c>
      <c r="BG148" s="14">
        <f>SUMIFS(BF$4:BF148,AU$4:AU148,"="&amp;AU148,AX$4:AX148,"="&amp;AX148)</f>
        <v>28</v>
      </c>
      <c r="BH148" s="25" t="s">
        <v>1404</v>
      </c>
      <c r="BI148" s="14">
        <f t="shared" si="122"/>
        <v>1100</v>
      </c>
      <c r="BJ148" s="14">
        <f>SUMIFS(BI$4:BI148,$AU$4:$AU148,"="&amp;$AU148,$AX$4:$AX148,"="&amp;$AX148)</f>
        <v>1100</v>
      </c>
    </row>
    <row r="149" spans="1:62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I149" s="13">
        <v>146</v>
      </c>
      <c r="AJ149" s="13">
        <f t="shared" si="112"/>
        <v>19</v>
      </c>
      <c r="AK149" s="13">
        <f t="shared" si="113"/>
        <v>1502028</v>
      </c>
      <c r="AL149" s="13" t="s">
        <v>1373</v>
      </c>
      <c r="AM149" s="13">
        <f t="shared" si="114"/>
        <v>2</v>
      </c>
      <c r="AN149" s="13" t="str">
        <f t="shared" si="108"/>
        <v>吕布专属武器魂珠-2</v>
      </c>
      <c r="AO149" s="13">
        <f t="shared" si="109"/>
        <v>55</v>
      </c>
      <c r="AP149" s="13">
        <f t="shared" si="110"/>
        <v>3</v>
      </c>
      <c r="AQ149" s="13">
        <f t="shared" si="111"/>
        <v>0</v>
      </c>
      <c r="AT149" s="13">
        <v>146</v>
      </c>
      <c r="AU149" s="13">
        <f t="shared" si="115"/>
        <v>3</v>
      </c>
      <c r="AV149" s="13">
        <f t="shared" si="116"/>
        <v>1502003</v>
      </c>
      <c r="AW149" s="13" t="s">
        <v>1373</v>
      </c>
      <c r="AX149" s="13">
        <f t="shared" si="117"/>
        <v>1</v>
      </c>
      <c r="AY149" s="13" t="s">
        <v>1394</v>
      </c>
      <c r="AZ149" s="13">
        <f t="shared" si="118"/>
        <v>2</v>
      </c>
      <c r="BA149" s="13" t="str">
        <f t="shared" si="119"/>
        <v>典韦魂珠-1 等级-2</v>
      </c>
      <c r="BB149" s="25" t="s">
        <v>1402</v>
      </c>
      <c r="BC149" s="14">
        <f t="shared" si="120"/>
        <v>96</v>
      </c>
      <c r="BD149" s="14">
        <f>SUMIFS(BC$4:BC149,AU$4:AU149,"="&amp;AU149,AX$4:AX149,"="&amp;AX149)</f>
        <v>156</v>
      </c>
      <c r="BE149" s="25" t="s">
        <v>1403</v>
      </c>
      <c r="BF149" s="14">
        <f t="shared" si="121"/>
        <v>44</v>
      </c>
      <c r="BG149" s="14">
        <f>SUMIFS(BF$4:BF149,AU$4:AU149,"="&amp;AU149,AX$4:AX149,"="&amp;AX149)</f>
        <v>72</v>
      </c>
      <c r="BH149" s="25" t="s">
        <v>1404</v>
      </c>
      <c r="BI149" s="14">
        <f t="shared" si="122"/>
        <v>1760</v>
      </c>
      <c r="BJ149" s="14">
        <f>SUMIFS(BI$4:BI149,$AU$4:$AU149,"="&amp;$AU149,$AX$4:$AX149,"="&amp;$AX149)</f>
        <v>2860</v>
      </c>
    </row>
    <row r="150" spans="1:62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I150" s="13">
        <v>147</v>
      </c>
      <c r="AJ150" s="13">
        <f t="shared" si="112"/>
        <v>19</v>
      </c>
      <c r="AK150" s="13">
        <f t="shared" si="113"/>
        <v>1502028</v>
      </c>
      <c r="AL150" s="13" t="s">
        <v>1373</v>
      </c>
      <c r="AM150" s="13">
        <f t="shared" si="114"/>
        <v>3</v>
      </c>
      <c r="AN150" s="13" t="str">
        <f t="shared" si="108"/>
        <v>吕布专属武器魂珠-3</v>
      </c>
      <c r="AO150" s="13">
        <f t="shared" si="109"/>
        <v>75</v>
      </c>
      <c r="AP150" s="13">
        <f t="shared" si="110"/>
        <v>3</v>
      </c>
      <c r="AQ150" s="13">
        <f t="shared" si="111"/>
        <v>0</v>
      </c>
      <c r="AT150" s="13">
        <v>147</v>
      </c>
      <c r="AU150" s="13">
        <f t="shared" si="115"/>
        <v>3</v>
      </c>
      <c r="AV150" s="13">
        <f t="shared" si="116"/>
        <v>1502003</v>
      </c>
      <c r="AW150" s="13" t="s">
        <v>1373</v>
      </c>
      <c r="AX150" s="13">
        <f t="shared" si="117"/>
        <v>1</v>
      </c>
      <c r="AY150" s="13" t="s">
        <v>1394</v>
      </c>
      <c r="AZ150" s="13">
        <f t="shared" si="118"/>
        <v>3</v>
      </c>
      <c r="BA150" s="13" t="str">
        <f t="shared" si="119"/>
        <v>典韦魂珠-1 等级-3</v>
      </c>
      <c r="BB150" s="25" t="s">
        <v>1402</v>
      </c>
      <c r="BC150" s="14">
        <f t="shared" si="120"/>
        <v>120</v>
      </c>
      <c r="BD150" s="14">
        <f>SUMIFS(BC$4:BC150,AU$4:AU150,"="&amp;AU150,AX$4:AX150,"="&amp;AX150)</f>
        <v>276</v>
      </c>
      <c r="BE150" s="25" t="s">
        <v>1403</v>
      </c>
      <c r="BF150" s="14">
        <f t="shared" si="121"/>
        <v>55</v>
      </c>
      <c r="BG150" s="14">
        <f>SUMIFS(BF$4:BF150,AU$4:AU150,"="&amp;AU150,AX$4:AX150,"="&amp;AX150)</f>
        <v>127</v>
      </c>
      <c r="BH150" s="25" t="s">
        <v>1404</v>
      </c>
      <c r="BI150" s="14">
        <f t="shared" si="122"/>
        <v>2200</v>
      </c>
      <c r="BJ150" s="14">
        <f>SUMIFS(BI$4:BI150,$AU$4:$AU150,"="&amp;$AU150,$AX$4:$AX150,"="&amp;$AX150)</f>
        <v>5060</v>
      </c>
    </row>
    <row r="151" spans="1:62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I151" s="13">
        <v>148</v>
      </c>
      <c r="AJ151" s="13">
        <f t="shared" si="112"/>
        <v>19</v>
      </c>
      <c r="AK151" s="13">
        <f t="shared" si="113"/>
        <v>1502028</v>
      </c>
      <c r="AL151" s="13" t="s">
        <v>1373</v>
      </c>
      <c r="AM151" s="13">
        <f t="shared" ref="AM151:AM171" si="123">AI151-(AJ151-1)*8</f>
        <v>4</v>
      </c>
      <c r="AN151" s="13" t="str">
        <f t="shared" ref="AN151:AN171" si="124">INDEX($Y$4:$Y$24,AJ151)&amp;"专属武器魂珠-"&amp;AM151</f>
        <v>吕布专属武器魂珠-4</v>
      </c>
      <c r="AO151" s="13">
        <f t="shared" ref="AO151:AO171" si="125">INDEX(J$4:J$11,$AM151)</f>
        <v>85</v>
      </c>
      <c r="AP151" s="13">
        <f t="shared" ref="AP151:AP171" si="126">INDEX(K$4:K$11,$AM151)</f>
        <v>3</v>
      </c>
      <c r="AQ151" s="13">
        <f t="shared" ref="AQ151:AQ171" si="127">INDEX(L$4:L$11,$AM151)</f>
        <v>1</v>
      </c>
      <c r="AT151" s="13">
        <v>148</v>
      </c>
      <c r="AU151" s="13">
        <f t="shared" si="115"/>
        <v>3</v>
      </c>
      <c r="AV151" s="13">
        <f t="shared" si="116"/>
        <v>1502003</v>
      </c>
      <c r="AW151" s="13" t="s">
        <v>1373</v>
      </c>
      <c r="AX151" s="13">
        <f t="shared" si="117"/>
        <v>1</v>
      </c>
      <c r="AY151" s="13" t="s">
        <v>1394</v>
      </c>
      <c r="AZ151" s="13">
        <f t="shared" si="118"/>
        <v>4</v>
      </c>
      <c r="BA151" s="13" t="str">
        <f t="shared" si="119"/>
        <v>典韦魂珠-1 等级-4</v>
      </c>
      <c r="BB151" s="25" t="s">
        <v>1402</v>
      </c>
      <c r="BC151" s="14">
        <f t="shared" si="120"/>
        <v>192</v>
      </c>
      <c r="BD151" s="14">
        <f>SUMIFS(BC$4:BC151,AU$4:AU151,"="&amp;AU151,AX$4:AX151,"="&amp;AX151)</f>
        <v>468</v>
      </c>
      <c r="BE151" s="25" t="s">
        <v>1403</v>
      </c>
      <c r="BF151" s="14">
        <f t="shared" si="121"/>
        <v>88</v>
      </c>
      <c r="BG151" s="14">
        <f>SUMIFS(BF$4:BF151,AU$4:AU151,"="&amp;AU151,AX$4:AX151,"="&amp;AX151)</f>
        <v>215</v>
      </c>
      <c r="BH151" s="25" t="s">
        <v>1404</v>
      </c>
      <c r="BI151" s="14">
        <f t="shared" si="122"/>
        <v>3520</v>
      </c>
      <c r="BJ151" s="14">
        <f>SUMIFS(BI$4:BI151,$AU$4:$AU151,"="&amp;$AU151,$AX$4:$AX151,"="&amp;$AX151)</f>
        <v>8580</v>
      </c>
    </row>
    <row r="152" spans="1:62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I152" s="13">
        <v>149</v>
      </c>
      <c r="AJ152" s="13">
        <f t="shared" si="112"/>
        <v>19</v>
      </c>
      <c r="AK152" s="13">
        <f t="shared" si="113"/>
        <v>1502028</v>
      </c>
      <c r="AL152" s="13" t="s">
        <v>1373</v>
      </c>
      <c r="AM152" s="13">
        <f t="shared" si="123"/>
        <v>5</v>
      </c>
      <c r="AN152" s="13" t="str">
        <f t="shared" si="124"/>
        <v>吕布专属武器魂珠-5</v>
      </c>
      <c r="AO152" s="13">
        <f t="shared" si="125"/>
        <v>110</v>
      </c>
      <c r="AP152" s="13">
        <f t="shared" si="126"/>
        <v>3</v>
      </c>
      <c r="AQ152" s="13">
        <f t="shared" si="127"/>
        <v>2</v>
      </c>
      <c r="AT152" s="13">
        <v>149</v>
      </c>
      <c r="AU152" s="13">
        <f t="shared" si="115"/>
        <v>3</v>
      </c>
      <c r="AV152" s="13">
        <f t="shared" si="116"/>
        <v>1502003</v>
      </c>
      <c r="AW152" s="13" t="s">
        <v>1373</v>
      </c>
      <c r="AX152" s="13">
        <f t="shared" si="117"/>
        <v>1</v>
      </c>
      <c r="AY152" s="13" t="s">
        <v>1394</v>
      </c>
      <c r="AZ152" s="13">
        <f t="shared" si="118"/>
        <v>5</v>
      </c>
      <c r="BA152" s="13" t="str">
        <f t="shared" si="119"/>
        <v>典韦魂珠-1 等级-5</v>
      </c>
      <c r="BB152" s="25" t="s">
        <v>1402</v>
      </c>
      <c r="BC152" s="14">
        <f t="shared" si="120"/>
        <v>264</v>
      </c>
      <c r="BD152" s="14">
        <f>SUMIFS(BC$4:BC152,AU$4:AU152,"="&amp;AU152,AX$4:AX152,"="&amp;AX152)</f>
        <v>732</v>
      </c>
      <c r="BE152" s="25" t="s">
        <v>1403</v>
      </c>
      <c r="BF152" s="14">
        <f t="shared" si="121"/>
        <v>121</v>
      </c>
      <c r="BG152" s="14">
        <f>SUMIFS(BF$4:BF152,AU$4:AU152,"="&amp;AU152,AX$4:AX152,"="&amp;AX152)</f>
        <v>336</v>
      </c>
      <c r="BH152" s="25" t="s">
        <v>1404</v>
      </c>
      <c r="BI152" s="14">
        <f t="shared" si="122"/>
        <v>4840</v>
      </c>
      <c r="BJ152" s="14">
        <f>SUMIFS(BI$4:BI152,$AU$4:$AU152,"="&amp;$AU152,$AX$4:$AX152,"="&amp;$AX152)</f>
        <v>13420</v>
      </c>
    </row>
    <row r="153" spans="1:62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I153" s="13">
        <v>150</v>
      </c>
      <c r="AJ153" s="13">
        <f t="shared" si="112"/>
        <v>19</v>
      </c>
      <c r="AK153" s="13">
        <f t="shared" si="113"/>
        <v>1502028</v>
      </c>
      <c r="AL153" s="13" t="s">
        <v>1373</v>
      </c>
      <c r="AM153" s="13">
        <f t="shared" si="123"/>
        <v>6</v>
      </c>
      <c r="AN153" s="13" t="str">
        <f t="shared" si="124"/>
        <v>吕布专属武器魂珠-6</v>
      </c>
      <c r="AO153" s="13">
        <f t="shared" si="125"/>
        <v>125</v>
      </c>
      <c r="AP153" s="13">
        <f t="shared" si="126"/>
        <v>3</v>
      </c>
      <c r="AQ153" s="13">
        <f t="shared" si="127"/>
        <v>3</v>
      </c>
      <c r="AT153" s="13">
        <v>150</v>
      </c>
      <c r="AU153" s="13">
        <f t="shared" si="115"/>
        <v>3</v>
      </c>
      <c r="AV153" s="13">
        <f t="shared" si="116"/>
        <v>1502003</v>
      </c>
      <c r="AW153" s="13" t="s">
        <v>1373</v>
      </c>
      <c r="AX153" s="13">
        <f t="shared" si="117"/>
        <v>1</v>
      </c>
      <c r="AY153" s="13" t="s">
        <v>1394</v>
      </c>
      <c r="AZ153" s="13">
        <f t="shared" si="118"/>
        <v>6</v>
      </c>
      <c r="BA153" s="13" t="str">
        <f t="shared" si="119"/>
        <v>典韦魂珠-1 等级-6</v>
      </c>
      <c r="BB153" s="25" t="s">
        <v>1402</v>
      </c>
      <c r="BC153" s="14">
        <f t="shared" si="120"/>
        <v>336</v>
      </c>
      <c r="BD153" s="14">
        <f>SUMIFS(BC$4:BC153,AU$4:AU153,"="&amp;AU153,AX$4:AX153,"="&amp;AX153)</f>
        <v>1068</v>
      </c>
      <c r="BE153" s="25" t="s">
        <v>1403</v>
      </c>
      <c r="BF153" s="14">
        <f t="shared" si="121"/>
        <v>154</v>
      </c>
      <c r="BG153" s="14">
        <f>SUMIFS(BF$4:BF153,AU$4:AU153,"="&amp;AU153,AX$4:AX153,"="&amp;AX153)</f>
        <v>490</v>
      </c>
      <c r="BH153" s="25" t="s">
        <v>1404</v>
      </c>
      <c r="BI153" s="14">
        <f t="shared" si="122"/>
        <v>6160</v>
      </c>
      <c r="BJ153" s="14">
        <f>SUMIFS(BI$4:BI153,$AU$4:$AU153,"="&amp;$AU153,$AX$4:$AX153,"="&amp;$AX153)</f>
        <v>19580</v>
      </c>
    </row>
    <row r="154" spans="1:62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I154" s="13">
        <v>151</v>
      </c>
      <c r="AJ154" s="13">
        <f t="shared" si="112"/>
        <v>19</v>
      </c>
      <c r="AK154" s="13">
        <f t="shared" si="113"/>
        <v>1502028</v>
      </c>
      <c r="AL154" s="13" t="s">
        <v>1373</v>
      </c>
      <c r="AM154" s="13">
        <f t="shared" si="123"/>
        <v>7</v>
      </c>
      <c r="AN154" s="13" t="str">
        <f t="shared" si="124"/>
        <v>吕布专属武器魂珠-7</v>
      </c>
      <c r="AO154" s="13">
        <f t="shared" si="125"/>
        <v>135</v>
      </c>
      <c r="AP154" s="13">
        <f t="shared" si="126"/>
        <v>3</v>
      </c>
      <c r="AQ154" s="13">
        <f t="shared" si="127"/>
        <v>4</v>
      </c>
      <c r="AT154" s="13">
        <v>151</v>
      </c>
      <c r="AU154" s="13">
        <f t="shared" si="115"/>
        <v>3</v>
      </c>
      <c r="AV154" s="13">
        <f t="shared" si="116"/>
        <v>1502003</v>
      </c>
      <c r="AW154" s="13" t="s">
        <v>1373</v>
      </c>
      <c r="AX154" s="13">
        <f t="shared" si="117"/>
        <v>1</v>
      </c>
      <c r="AY154" s="13" t="s">
        <v>1394</v>
      </c>
      <c r="AZ154" s="13">
        <f t="shared" si="118"/>
        <v>7</v>
      </c>
      <c r="BA154" s="13" t="str">
        <f t="shared" si="119"/>
        <v>典韦魂珠-1 等级-7</v>
      </c>
      <c r="BB154" s="25" t="s">
        <v>1402</v>
      </c>
      <c r="BC154" s="14">
        <f t="shared" si="120"/>
        <v>384</v>
      </c>
      <c r="BD154" s="14">
        <f>SUMIFS(BC$4:BC154,AU$4:AU154,"="&amp;AU154,AX$4:AX154,"="&amp;AX154)</f>
        <v>1452</v>
      </c>
      <c r="BE154" s="25" t="s">
        <v>1403</v>
      </c>
      <c r="BF154" s="14">
        <f t="shared" si="121"/>
        <v>176</v>
      </c>
      <c r="BG154" s="14">
        <f>SUMIFS(BF$4:BF154,AU$4:AU154,"="&amp;AU154,AX$4:AX154,"="&amp;AX154)</f>
        <v>666</v>
      </c>
      <c r="BH154" s="25" t="s">
        <v>1404</v>
      </c>
      <c r="BI154" s="14">
        <f t="shared" si="122"/>
        <v>7040</v>
      </c>
      <c r="BJ154" s="14">
        <f>SUMIFS(BI$4:BI154,$AU$4:$AU154,"="&amp;$AU154,$AX$4:$AX154,"="&amp;$AX154)</f>
        <v>26620</v>
      </c>
    </row>
    <row r="155" spans="1:62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I155" s="13">
        <v>152</v>
      </c>
      <c r="AJ155" s="13">
        <f t="shared" si="112"/>
        <v>19</v>
      </c>
      <c r="AK155" s="13">
        <f t="shared" si="113"/>
        <v>1502028</v>
      </c>
      <c r="AL155" s="13" t="s">
        <v>1373</v>
      </c>
      <c r="AM155" s="13">
        <f t="shared" si="123"/>
        <v>8</v>
      </c>
      <c r="AN155" s="13" t="str">
        <f t="shared" si="124"/>
        <v>吕布专属武器魂珠-8</v>
      </c>
      <c r="AO155" s="13">
        <f t="shared" si="125"/>
        <v>150</v>
      </c>
      <c r="AP155" s="13">
        <f t="shared" si="126"/>
        <v>3</v>
      </c>
      <c r="AQ155" s="13">
        <f t="shared" si="127"/>
        <v>5</v>
      </c>
      <c r="AT155" s="13">
        <v>152</v>
      </c>
      <c r="AU155" s="13">
        <f t="shared" si="115"/>
        <v>3</v>
      </c>
      <c r="AV155" s="13">
        <f t="shared" si="116"/>
        <v>1502003</v>
      </c>
      <c r="AW155" s="13" t="s">
        <v>1373</v>
      </c>
      <c r="AX155" s="13">
        <f t="shared" si="117"/>
        <v>1</v>
      </c>
      <c r="AY155" s="13" t="s">
        <v>1394</v>
      </c>
      <c r="AZ155" s="13">
        <f t="shared" si="118"/>
        <v>8</v>
      </c>
      <c r="BA155" s="13" t="str">
        <f t="shared" si="119"/>
        <v>典韦魂珠-1 等级-8</v>
      </c>
      <c r="BB155" s="25" t="s">
        <v>1402</v>
      </c>
      <c r="BC155" s="14">
        <f t="shared" si="120"/>
        <v>456</v>
      </c>
      <c r="BD155" s="14">
        <f>SUMIFS(BC$4:BC155,AU$4:AU155,"="&amp;AU155,AX$4:AX155,"="&amp;AX155)</f>
        <v>1908</v>
      </c>
      <c r="BE155" s="25" t="s">
        <v>1403</v>
      </c>
      <c r="BF155" s="14">
        <f t="shared" si="121"/>
        <v>209</v>
      </c>
      <c r="BG155" s="14">
        <f>SUMIFS(BF$4:BF155,AU$4:AU155,"="&amp;AU155,AX$4:AX155,"="&amp;AX155)</f>
        <v>875</v>
      </c>
      <c r="BH155" s="25" t="s">
        <v>1404</v>
      </c>
      <c r="BI155" s="14">
        <f t="shared" si="122"/>
        <v>8360</v>
      </c>
      <c r="BJ155" s="14">
        <f>SUMIFS(BI$4:BI155,$AU$4:$AU155,"="&amp;$AU155,$AX$4:$AX155,"="&amp;$AX155)</f>
        <v>34980</v>
      </c>
    </row>
    <row r="156" spans="1:62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I156" s="13">
        <v>153</v>
      </c>
      <c r="AJ156" s="13">
        <f t="shared" si="112"/>
        <v>20</v>
      </c>
      <c r="AK156" s="13">
        <f t="shared" si="113"/>
        <v>1502030</v>
      </c>
      <c r="AL156" s="13" t="s">
        <v>1373</v>
      </c>
      <c r="AM156" s="13">
        <f t="shared" si="123"/>
        <v>1</v>
      </c>
      <c r="AN156" s="13" t="str">
        <f t="shared" si="124"/>
        <v>燕青专属武器魂珠-1</v>
      </c>
      <c r="AO156" s="13">
        <f t="shared" si="125"/>
        <v>40</v>
      </c>
      <c r="AP156" s="13">
        <f t="shared" si="126"/>
        <v>0</v>
      </c>
      <c r="AQ156" s="13">
        <f t="shared" si="127"/>
        <v>0</v>
      </c>
      <c r="AT156" s="13">
        <v>153</v>
      </c>
      <c r="AU156" s="13">
        <f t="shared" si="115"/>
        <v>3</v>
      </c>
      <c r="AV156" s="13">
        <f t="shared" si="116"/>
        <v>1502003</v>
      </c>
      <c r="AW156" s="13" t="s">
        <v>1373</v>
      </c>
      <c r="AX156" s="13">
        <f t="shared" si="117"/>
        <v>1</v>
      </c>
      <c r="AY156" s="13" t="s">
        <v>1394</v>
      </c>
      <c r="AZ156" s="13">
        <f t="shared" si="118"/>
        <v>9</v>
      </c>
      <c r="BA156" s="13" t="str">
        <f t="shared" si="119"/>
        <v>典韦魂珠-1 等级-9</v>
      </c>
      <c r="BB156" s="25" t="s">
        <v>1402</v>
      </c>
      <c r="BC156" s="14">
        <f t="shared" si="120"/>
        <v>504</v>
      </c>
      <c r="BD156" s="14">
        <f>SUMIFS(BC$4:BC156,AU$4:AU156,"="&amp;AU156,AX$4:AX156,"="&amp;AX156)</f>
        <v>2412</v>
      </c>
      <c r="BE156" s="25" t="s">
        <v>1403</v>
      </c>
      <c r="BF156" s="14">
        <f t="shared" si="121"/>
        <v>231</v>
      </c>
      <c r="BG156" s="14">
        <f>SUMIFS(BF$4:BF156,AU$4:AU156,"="&amp;AU156,AX$4:AX156,"="&amp;AX156)</f>
        <v>1106</v>
      </c>
      <c r="BH156" s="25" t="s">
        <v>1404</v>
      </c>
      <c r="BI156" s="14">
        <f t="shared" si="122"/>
        <v>9240</v>
      </c>
      <c r="BJ156" s="14">
        <f>SUMIFS(BI$4:BI156,$AU$4:$AU156,"="&amp;$AU156,$AX$4:$AX156,"="&amp;$AX156)</f>
        <v>44220</v>
      </c>
    </row>
    <row r="157" spans="1:62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I157" s="13">
        <v>154</v>
      </c>
      <c r="AJ157" s="13">
        <f t="shared" si="112"/>
        <v>20</v>
      </c>
      <c r="AK157" s="13">
        <f t="shared" si="113"/>
        <v>1502030</v>
      </c>
      <c r="AL157" s="13" t="s">
        <v>1373</v>
      </c>
      <c r="AM157" s="13">
        <f t="shared" si="123"/>
        <v>2</v>
      </c>
      <c r="AN157" s="13" t="str">
        <f t="shared" si="124"/>
        <v>燕青专属武器魂珠-2</v>
      </c>
      <c r="AO157" s="13">
        <f t="shared" si="125"/>
        <v>55</v>
      </c>
      <c r="AP157" s="13">
        <f t="shared" si="126"/>
        <v>3</v>
      </c>
      <c r="AQ157" s="13">
        <f t="shared" si="127"/>
        <v>0</v>
      </c>
      <c r="AT157" s="13">
        <v>154</v>
      </c>
      <c r="AU157" s="13">
        <f t="shared" si="115"/>
        <v>3</v>
      </c>
      <c r="AV157" s="13">
        <f t="shared" si="116"/>
        <v>1502003</v>
      </c>
      <c r="AW157" s="13" t="s">
        <v>1373</v>
      </c>
      <c r="AX157" s="13">
        <f t="shared" si="117"/>
        <v>2</v>
      </c>
      <c r="AY157" s="13" t="s">
        <v>1394</v>
      </c>
      <c r="AZ157" s="13">
        <f t="shared" si="118"/>
        <v>1</v>
      </c>
      <c r="BA157" s="13" t="str">
        <f t="shared" si="119"/>
        <v>典韦魂珠-2 等级-1</v>
      </c>
      <c r="BB157" s="25" t="s">
        <v>1402</v>
      </c>
      <c r="BC157" s="14">
        <f t="shared" si="120"/>
        <v>96</v>
      </c>
      <c r="BD157" s="14">
        <f>SUMIFS(BC$4:BC157,AU$4:AU157,"="&amp;AU157,AX$4:AX157,"="&amp;AX157)</f>
        <v>96</v>
      </c>
      <c r="BE157" s="25" t="s">
        <v>1403</v>
      </c>
      <c r="BF157" s="14">
        <f t="shared" si="121"/>
        <v>44</v>
      </c>
      <c r="BG157" s="14">
        <f>SUMIFS(BF$4:BF157,AU$4:AU157,"="&amp;AU157,AX$4:AX157,"="&amp;AX157)</f>
        <v>44</v>
      </c>
      <c r="BH157" s="25" t="s">
        <v>1404</v>
      </c>
      <c r="BI157" s="14">
        <f t="shared" si="122"/>
        <v>1760</v>
      </c>
      <c r="BJ157" s="14">
        <f>SUMIFS(BI$4:BI157,$AU$4:$AU157,"="&amp;$AU157,$AX$4:$AX157,"="&amp;$AX157)</f>
        <v>1760</v>
      </c>
    </row>
    <row r="158" spans="1:62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I158" s="13">
        <v>155</v>
      </c>
      <c r="AJ158" s="13">
        <f t="shared" si="112"/>
        <v>20</v>
      </c>
      <c r="AK158" s="13">
        <f t="shared" si="113"/>
        <v>1502030</v>
      </c>
      <c r="AL158" s="13" t="s">
        <v>1373</v>
      </c>
      <c r="AM158" s="13">
        <f t="shared" si="123"/>
        <v>3</v>
      </c>
      <c r="AN158" s="13" t="str">
        <f t="shared" si="124"/>
        <v>燕青专属武器魂珠-3</v>
      </c>
      <c r="AO158" s="13">
        <f t="shared" si="125"/>
        <v>75</v>
      </c>
      <c r="AP158" s="13">
        <f t="shared" si="126"/>
        <v>3</v>
      </c>
      <c r="AQ158" s="13">
        <f t="shared" si="127"/>
        <v>0</v>
      </c>
      <c r="AT158" s="13">
        <v>155</v>
      </c>
      <c r="AU158" s="13">
        <f t="shared" si="115"/>
        <v>3</v>
      </c>
      <c r="AV158" s="13">
        <f t="shared" si="116"/>
        <v>1502003</v>
      </c>
      <c r="AW158" s="13" t="s">
        <v>1373</v>
      </c>
      <c r="AX158" s="13">
        <f t="shared" si="117"/>
        <v>2</v>
      </c>
      <c r="AY158" s="13" t="s">
        <v>1394</v>
      </c>
      <c r="AZ158" s="13">
        <f t="shared" si="118"/>
        <v>2</v>
      </c>
      <c r="BA158" s="13" t="str">
        <f t="shared" si="119"/>
        <v>典韦魂珠-2 等级-2</v>
      </c>
      <c r="BB158" s="25" t="s">
        <v>1402</v>
      </c>
      <c r="BC158" s="14">
        <f t="shared" si="120"/>
        <v>144</v>
      </c>
      <c r="BD158" s="14">
        <f>SUMIFS(BC$4:BC158,AU$4:AU158,"="&amp;AU158,AX$4:AX158,"="&amp;AX158)</f>
        <v>240</v>
      </c>
      <c r="BE158" s="25" t="s">
        <v>1403</v>
      </c>
      <c r="BF158" s="14">
        <f t="shared" si="121"/>
        <v>66</v>
      </c>
      <c r="BG158" s="14">
        <f>SUMIFS(BF$4:BF158,AU$4:AU158,"="&amp;AU158,AX$4:AX158,"="&amp;AX158)</f>
        <v>110</v>
      </c>
      <c r="BH158" s="25" t="s">
        <v>1404</v>
      </c>
      <c r="BI158" s="14">
        <f t="shared" si="122"/>
        <v>2640</v>
      </c>
      <c r="BJ158" s="14">
        <f>SUMIFS(BI$4:BI158,$AU$4:$AU158,"="&amp;$AU158,$AX$4:$AX158,"="&amp;$AX158)</f>
        <v>4400</v>
      </c>
    </row>
    <row r="159" spans="1:62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I159" s="13">
        <v>156</v>
      </c>
      <c r="AJ159" s="13">
        <f t="shared" si="112"/>
        <v>20</v>
      </c>
      <c r="AK159" s="13">
        <f t="shared" si="113"/>
        <v>1502030</v>
      </c>
      <c r="AL159" s="13" t="s">
        <v>1373</v>
      </c>
      <c r="AM159" s="13">
        <f t="shared" si="123"/>
        <v>4</v>
      </c>
      <c r="AN159" s="13" t="str">
        <f t="shared" si="124"/>
        <v>燕青专属武器魂珠-4</v>
      </c>
      <c r="AO159" s="13">
        <f t="shared" si="125"/>
        <v>85</v>
      </c>
      <c r="AP159" s="13">
        <f t="shared" si="126"/>
        <v>3</v>
      </c>
      <c r="AQ159" s="13">
        <f t="shared" si="127"/>
        <v>1</v>
      </c>
      <c r="AT159" s="13">
        <v>156</v>
      </c>
      <c r="AU159" s="13">
        <f t="shared" si="115"/>
        <v>3</v>
      </c>
      <c r="AV159" s="13">
        <f t="shared" si="116"/>
        <v>1502003</v>
      </c>
      <c r="AW159" s="13" t="s">
        <v>1373</v>
      </c>
      <c r="AX159" s="13">
        <f t="shared" si="117"/>
        <v>2</v>
      </c>
      <c r="AY159" s="13" t="s">
        <v>1394</v>
      </c>
      <c r="AZ159" s="13">
        <f t="shared" si="118"/>
        <v>3</v>
      </c>
      <c r="BA159" s="13" t="str">
        <f t="shared" si="119"/>
        <v>典韦魂珠-2 等级-3</v>
      </c>
      <c r="BB159" s="25" t="s">
        <v>1402</v>
      </c>
      <c r="BC159" s="14">
        <f t="shared" si="120"/>
        <v>192</v>
      </c>
      <c r="BD159" s="14">
        <f>SUMIFS(BC$4:BC159,AU$4:AU159,"="&amp;AU159,AX$4:AX159,"="&amp;AX159)</f>
        <v>432</v>
      </c>
      <c r="BE159" s="25" t="s">
        <v>1403</v>
      </c>
      <c r="BF159" s="14">
        <f t="shared" si="121"/>
        <v>88</v>
      </c>
      <c r="BG159" s="14">
        <f>SUMIFS(BF$4:BF159,AU$4:AU159,"="&amp;AU159,AX$4:AX159,"="&amp;AX159)</f>
        <v>198</v>
      </c>
      <c r="BH159" s="25" t="s">
        <v>1404</v>
      </c>
      <c r="BI159" s="14">
        <f t="shared" si="122"/>
        <v>3520</v>
      </c>
      <c r="BJ159" s="14">
        <f>SUMIFS(BI$4:BI159,$AU$4:$AU159,"="&amp;$AU159,$AX$4:$AX159,"="&amp;$AX159)</f>
        <v>7920</v>
      </c>
    </row>
    <row r="160" spans="1:62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I160" s="13">
        <v>157</v>
      </c>
      <c r="AJ160" s="13">
        <f t="shared" si="112"/>
        <v>20</v>
      </c>
      <c r="AK160" s="13">
        <f t="shared" si="113"/>
        <v>1502030</v>
      </c>
      <c r="AL160" s="13" t="s">
        <v>1373</v>
      </c>
      <c r="AM160" s="13">
        <f t="shared" si="123"/>
        <v>5</v>
      </c>
      <c r="AN160" s="13" t="str">
        <f t="shared" si="124"/>
        <v>燕青专属武器魂珠-5</v>
      </c>
      <c r="AO160" s="13">
        <f t="shared" si="125"/>
        <v>110</v>
      </c>
      <c r="AP160" s="13">
        <f t="shared" si="126"/>
        <v>3</v>
      </c>
      <c r="AQ160" s="13">
        <f t="shared" si="127"/>
        <v>2</v>
      </c>
      <c r="AT160" s="13">
        <v>157</v>
      </c>
      <c r="AU160" s="13">
        <f t="shared" si="115"/>
        <v>3</v>
      </c>
      <c r="AV160" s="13">
        <f t="shared" si="116"/>
        <v>1502003</v>
      </c>
      <c r="AW160" s="13" t="s">
        <v>1373</v>
      </c>
      <c r="AX160" s="13">
        <f t="shared" si="117"/>
        <v>2</v>
      </c>
      <c r="AY160" s="13" t="s">
        <v>1394</v>
      </c>
      <c r="AZ160" s="13">
        <f t="shared" si="118"/>
        <v>4</v>
      </c>
      <c r="BA160" s="13" t="str">
        <f t="shared" si="119"/>
        <v>典韦魂珠-2 等级-4</v>
      </c>
      <c r="BB160" s="25" t="s">
        <v>1402</v>
      </c>
      <c r="BC160" s="14">
        <f t="shared" si="120"/>
        <v>288</v>
      </c>
      <c r="BD160" s="14">
        <f>SUMIFS(BC$4:BC160,AU$4:AU160,"="&amp;AU160,AX$4:AX160,"="&amp;AX160)</f>
        <v>720</v>
      </c>
      <c r="BE160" s="25" t="s">
        <v>1403</v>
      </c>
      <c r="BF160" s="14">
        <f t="shared" si="121"/>
        <v>132</v>
      </c>
      <c r="BG160" s="14">
        <f>SUMIFS(BF$4:BF160,AU$4:AU160,"="&amp;AU160,AX$4:AX160,"="&amp;AX160)</f>
        <v>330</v>
      </c>
      <c r="BH160" s="25" t="s">
        <v>1404</v>
      </c>
      <c r="BI160" s="14">
        <f t="shared" si="122"/>
        <v>5280</v>
      </c>
      <c r="BJ160" s="14">
        <f>SUMIFS(BI$4:BI160,$AU$4:$AU160,"="&amp;$AU160,$AX$4:$AX160,"="&amp;$AX160)</f>
        <v>13200</v>
      </c>
    </row>
    <row r="161" spans="1:62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I161" s="13">
        <v>158</v>
      </c>
      <c r="AJ161" s="13">
        <f t="shared" si="112"/>
        <v>20</v>
      </c>
      <c r="AK161" s="13">
        <f t="shared" si="113"/>
        <v>1502030</v>
      </c>
      <c r="AL161" s="13" t="s">
        <v>1373</v>
      </c>
      <c r="AM161" s="13">
        <f t="shared" si="123"/>
        <v>6</v>
      </c>
      <c r="AN161" s="13" t="str">
        <f t="shared" si="124"/>
        <v>燕青专属武器魂珠-6</v>
      </c>
      <c r="AO161" s="13">
        <f t="shared" si="125"/>
        <v>125</v>
      </c>
      <c r="AP161" s="13">
        <f t="shared" si="126"/>
        <v>3</v>
      </c>
      <c r="AQ161" s="13">
        <f t="shared" si="127"/>
        <v>3</v>
      </c>
      <c r="AT161" s="13">
        <v>158</v>
      </c>
      <c r="AU161" s="13">
        <f t="shared" si="115"/>
        <v>3</v>
      </c>
      <c r="AV161" s="13">
        <f t="shared" si="116"/>
        <v>1502003</v>
      </c>
      <c r="AW161" s="13" t="s">
        <v>1373</v>
      </c>
      <c r="AX161" s="13">
        <f t="shared" si="117"/>
        <v>2</v>
      </c>
      <c r="AY161" s="13" t="s">
        <v>1394</v>
      </c>
      <c r="AZ161" s="13">
        <f t="shared" si="118"/>
        <v>5</v>
      </c>
      <c r="BA161" s="13" t="str">
        <f t="shared" si="119"/>
        <v>典韦魂珠-2 等级-5</v>
      </c>
      <c r="BB161" s="25" t="s">
        <v>1402</v>
      </c>
      <c r="BC161" s="14">
        <f t="shared" si="120"/>
        <v>384</v>
      </c>
      <c r="BD161" s="14">
        <f>SUMIFS(BC$4:BC161,AU$4:AU161,"="&amp;AU161,AX$4:AX161,"="&amp;AX161)</f>
        <v>1104</v>
      </c>
      <c r="BE161" s="25" t="s">
        <v>1403</v>
      </c>
      <c r="BF161" s="14">
        <f t="shared" si="121"/>
        <v>176</v>
      </c>
      <c r="BG161" s="14">
        <f>SUMIFS(BF$4:BF161,AU$4:AU161,"="&amp;AU161,AX$4:AX161,"="&amp;AX161)</f>
        <v>506</v>
      </c>
      <c r="BH161" s="25" t="s">
        <v>1404</v>
      </c>
      <c r="BI161" s="14">
        <f t="shared" si="122"/>
        <v>7040</v>
      </c>
      <c r="BJ161" s="14">
        <f>SUMIFS(BI$4:BI161,$AU$4:$AU161,"="&amp;$AU161,$AX$4:$AX161,"="&amp;$AX161)</f>
        <v>20240</v>
      </c>
    </row>
    <row r="162" spans="1:62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I162" s="13">
        <v>159</v>
      </c>
      <c r="AJ162" s="13">
        <f t="shared" si="112"/>
        <v>20</v>
      </c>
      <c r="AK162" s="13">
        <f t="shared" si="113"/>
        <v>1502030</v>
      </c>
      <c r="AL162" s="13" t="s">
        <v>1373</v>
      </c>
      <c r="AM162" s="13">
        <f t="shared" si="123"/>
        <v>7</v>
      </c>
      <c r="AN162" s="13" t="str">
        <f t="shared" si="124"/>
        <v>燕青专属武器魂珠-7</v>
      </c>
      <c r="AO162" s="13">
        <f t="shared" si="125"/>
        <v>135</v>
      </c>
      <c r="AP162" s="13">
        <f t="shared" si="126"/>
        <v>3</v>
      </c>
      <c r="AQ162" s="13">
        <f t="shared" si="127"/>
        <v>4</v>
      </c>
      <c r="AT162" s="13">
        <v>159</v>
      </c>
      <c r="AU162" s="13">
        <f t="shared" si="115"/>
        <v>3</v>
      </c>
      <c r="AV162" s="13">
        <f t="shared" si="116"/>
        <v>1502003</v>
      </c>
      <c r="AW162" s="13" t="s">
        <v>1373</v>
      </c>
      <c r="AX162" s="13">
        <f t="shared" si="117"/>
        <v>2</v>
      </c>
      <c r="AY162" s="13" t="s">
        <v>1394</v>
      </c>
      <c r="AZ162" s="13">
        <f t="shared" si="118"/>
        <v>6</v>
      </c>
      <c r="BA162" s="13" t="str">
        <f t="shared" si="119"/>
        <v>典韦魂珠-2 等级-6</v>
      </c>
      <c r="BB162" s="25" t="s">
        <v>1402</v>
      </c>
      <c r="BC162" s="14">
        <f t="shared" si="120"/>
        <v>480</v>
      </c>
      <c r="BD162" s="14">
        <f>SUMIFS(BC$4:BC162,AU$4:AU162,"="&amp;AU162,AX$4:AX162,"="&amp;AX162)</f>
        <v>1584</v>
      </c>
      <c r="BE162" s="25" t="s">
        <v>1403</v>
      </c>
      <c r="BF162" s="14">
        <f t="shared" si="121"/>
        <v>220</v>
      </c>
      <c r="BG162" s="14">
        <f>SUMIFS(BF$4:BF162,AU$4:AU162,"="&amp;AU162,AX$4:AX162,"="&amp;AX162)</f>
        <v>726</v>
      </c>
      <c r="BH162" s="25" t="s">
        <v>1404</v>
      </c>
      <c r="BI162" s="14">
        <f t="shared" si="122"/>
        <v>8800</v>
      </c>
      <c r="BJ162" s="14">
        <f>SUMIFS(BI$4:BI162,$AU$4:$AU162,"="&amp;$AU162,$AX$4:$AX162,"="&amp;$AX162)</f>
        <v>29040</v>
      </c>
    </row>
    <row r="163" spans="1:62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I163" s="13">
        <v>160</v>
      </c>
      <c r="AJ163" s="13">
        <f t="shared" si="112"/>
        <v>20</v>
      </c>
      <c r="AK163" s="13">
        <f t="shared" si="113"/>
        <v>1502030</v>
      </c>
      <c r="AL163" s="13" t="s">
        <v>1373</v>
      </c>
      <c r="AM163" s="13">
        <f t="shared" si="123"/>
        <v>8</v>
      </c>
      <c r="AN163" s="13" t="str">
        <f t="shared" si="124"/>
        <v>燕青专属武器魂珠-8</v>
      </c>
      <c r="AO163" s="13">
        <f t="shared" si="125"/>
        <v>150</v>
      </c>
      <c r="AP163" s="13">
        <f t="shared" si="126"/>
        <v>3</v>
      </c>
      <c r="AQ163" s="13">
        <f t="shared" si="127"/>
        <v>5</v>
      </c>
      <c r="AT163" s="13">
        <v>160</v>
      </c>
      <c r="AU163" s="13">
        <f t="shared" si="115"/>
        <v>3</v>
      </c>
      <c r="AV163" s="13">
        <f t="shared" si="116"/>
        <v>1502003</v>
      </c>
      <c r="AW163" s="13" t="s">
        <v>1373</v>
      </c>
      <c r="AX163" s="13">
        <f t="shared" si="117"/>
        <v>2</v>
      </c>
      <c r="AY163" s="13" t="s">
        <v>1394</v>
      </c>
      <c r="AZ163" s="13">
        <f t="shared" si="118"/>
        <v>7</v>
      </c>
      <c r="BA163" s="13" t="str">
        <f t="shared" si="119"/>
        <v>典韦魂珠-2 等级-7</v>
      </c>
      <c r="BB163" s="25" t="s">
        <v>1402</v>
      </c>
      <c r="BC163" s="14">
        <f t="shared" si="120"/>
        <v>576</v>
      </c>
      <c r="BD163" s="14">
        <f>SUMIFS(BC$4:BC163,AU$4:AU163,"="&amp;AU163,AX$4:AX163,"="&amp;AX163)</f>
        <v>2160</v>
      </c>
      <c r="BE163" s="25" t="s">
        <v>1403</v>
      </c>
      <c r="BF163" s="14">
        <f t="shared" si="121"/>
        <v>264</v>
      </c>
      <c r="BG163" s="14">
        <f>SUMIFS(BF$4:BF163,AU$4:AU163,"="&amp;AU163,AX$4:AX163,"="&amp;AX163)</f>
        <v>990</v>
      </c>
      <c r="BH163" s="25" t="s">
        <v>1404</v>
      </c>
      <c r="BI163" s="14">
        <f t="shared" si="122"/>
        <v>10560</v>
      </c>
      <c r="BJ163" s="14">
        <f>SUMIFS(BI$4:BI163,$AU$4:$AU163,"="&amp;$AU163,$AX$4:$AX163,"="&amp;$AX163)</f>
        <v>39600</v>
      </c>
    </row>
    <row r="164" spans="1:62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I164" s="13">
        <v>161</v>
      </c>
      <c r="AJ164" s="13">
        <f t="shared" si="112"/>
        <v>21</v>
      </c>
      <c r="AK164" s="13">
        <f t="shared" si="113"/>
        <v>1502031</v>
      </c>
      <c r="AL164" s="13" t="s">
        <v>1373</v>
      </c>
      <c r="AM164" s="13">
        <f t="shared" si="123"/>
        <v>1</v>
      </c>
      <c r="AN164" s="13" t="str">
        <f t="shared" si="124"/>
        <v>秦琼专属武器魂珠-1</v>
      </c>
      <c r="AO164" s="13">
        <f t="shared" si="125"/>
        <v>40</v>
      </c>
      <c r="AP164" s="13">
        <f t="shared" si="126"/>
        <v>0</v>
      </c>
      <c r="AQ164" s="13">
        <f t="shared" si="127"/>
        <v>0</v>
      </c>
      <c r="AT164" s="13">
        <v>161</v>
      </c>
      <c r="AU164" s="13">
        <f t="shared" si="115"/>
        <v>3</v>
      </c>
      <c r="AV164" s="13">
        <f t="shared" si="116"/>
        <v>1502003</v>
      </c>
      <c r="AW164" s="13" t="s">
        <v>1373</v>
      </c>
      <c r="AX164" s="13">
        <f t="shared" si="117"/>
        <v>2</v>
      </c>
      <c r="AY164" s="13" t="s">
        <v>1394</v>
      </c>
      <c r="AZ164" s="13">
        <f t="shared" si="118"/>
        <v>8</v>
      </c>
      <c r="BA164" s="13" t="str">
        <f t="shared" si="119"/>
        <v>典韦魂珠-2 等级-8</v>
      </c>
      <c r="BB164" s="25" t="s">
        <v>1402</v>
      </c>
      <c r="BC164" s="14">
        <f t="shared" si="120"/>
        <v>672</v>
      </c>
      <c r="BD164" s="14">
        <f>SUMIFS(BC$4:BC164,AU$4:AU164,"="&amp;AU164,AX$4:AX164,"="&amp;AX164)</f>
        <v>2832</v>
      </c>
      <c r="BE164" s="25" t="s">
        <v>1403</v>
      </c>
      <c r="BF164" s="14">
        <f t="shared" si="121"/>
        <v>308</v>
      </c>
      <c r="BG164" s="14">
        <f>SUMIFS(BF$4:BF164,AU$4:AU164,"="&amp;AU164,AX$4:AX164,"="&amp;AX164)</f>
        <v>1298</v>
      </c>
      <c r="BH164" s="25" t="s">
        <v>1404</v>
      </c>
      <c r="BI164" s="14">
        <f t="shared" si="122"/>
        <v>12320</v>
      </c>
      <c r="BJ164" s="14">
        <f>SUMIFS(BI$4:BI164,$AU$4:$AU164,"="&amp;$AU164,$AX$4:$AX164,"="&amp;$AX164)</f>
        <v>51920</v>
      </c>
    </row>
    <row r="165" spans="1:62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I165" s="13">
        <v>162</v>
      </c>
      <c r="AJ165" s="13">
        <f t="shared" si="112"/>
        <v>21</v>
      </c>
      <c r="AK165" s="13">
        <f t="shared" si="113"/>
        <v>1502031</v>
      </c>
      <c r="AL165" s="13" t="s">
        <v>1373</v>
      </c>
      <c r="AM165" s="13">
        <f t="shared" si="123"/>
        <v>2</v>
      </c>
      <c r="AN165" s="13" t="str">
        <f t="shared" si="124"/>
        <v>秦琼专属武器魂珠-2</v>
      </c>
      <c r="AO165" s="13">
        <f t="shared" si="125"/>
        <v>55</v>
      </c>
      <c r="AP165" s="13">
        <f t="shared" si="126"/>
        <v>3</v>
      </c>
      <c r="AQ165" s="13">
        <f t="shared" si="127"/>
        <v>0</v>
      </c>
      <c r="AT165" s="13">
        <v>162</v>
      </c>
      <c r="AU165" s="13">
        <f t="shared" si="115"/>
        <v>3</v>
      </c>
      <c r="AV165" s="13">
        <f t="shared" si="116"/>
        <v>1502003</v>
      </c>
      <c r="AW165" s="13" t="s">
        <v>1373</v>
      </c>
      <c r="AX165" s="13">
        <f t="shared" si="117"/>
        <v>2</v>
      </c>
      <c r="AY165" s="13" t="s">
        <v>1394</v>
      </c>
      <c r="AZ165" s="13">
        <f t="shared" si="118"/>
        <v>9</v>
      </c>
      <c r="BA165" s="13" t="str">
        <f t="shared" si="119"/>
        <v>典韦魂珠-2 等级-9</v>
      </c>
      <c r="BB165" s="25" t="s">
        <v>1402</v>
      </c>
      <c r="BC165" s="14">
        <f t="shared" si="120"/>
        <v>768</v>
      </c>
      <c r="BD165" s="14">
        <f>SUMIFS(BC$4:BC165,AU$4:AU165,"="&amp;AU165,AX$4:AX165,"="&amp;AX165)</f>
        <v>3600</v>
      </c>
      <c r="BE165" s="25" t="s">
        <v>1403</v>
      </c>
      <c r="BF165" s="14">
        <f t="shared" si="121"/>
        <v>352</v>
      </c>
      <c r="BG165" s="14">
        <f>SUMIFS(BF$4:BF165,AU$4:AU165,"="&amp;AU165,AX$4:AX165,"="&amp;AX165)</f>
        <v>1650</v>
      </c>
      <c r="BH165" s="25" t="s">
        <v>1404</v>
      </c>
      <c r="BI165" s="14">
        <f t="shared" si="122"/>
        <v>14080</v>
      </c>
      <c r="BJ165" s="14">
        <f>SUMIFS(BI$4:BI165,$AU$4:$AU165,"="&amp;$AU165,$AX$4:$AX165,"="&amp;$AX165)</f>
        <v>66000</v>
      </c>
    </row>
    <row r="166" spans="1:62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I166" s="13">
        <v>163</v>
      </c>
      <c r="AJ166" s="13">
        <f t="shared" si="112"/>
        <v>21</v>
      </c>
      <c r="AK166" s="13">
        <f t="shared" si="113"/>
        <v>1502031</v>
      </c>
      <c r="AL166" s="13" t="s">
        <v>1373</v>
      </c>
      <c r="AM166" s="13">
        <f t="shared" si="123"/>
        <v>3</v>
      </c>
      <c r="AN166" s="13" t="str">
        <f t="shared" si="124"/>
        <v>秦琼专属武器魂珠-3</v>
      </c>
      <c r="AO166" s="13">
        <f t="shared" si="125"/>
        <v>75</v>
      </c>
      <c r="AP166" s="13">
        <f t="shared" si="126"/>
        <v>3</v>
      </c>
      <c r="AQ166" s="13">
        <f t="shared" si="127"/>
        <v>0</v>
      </c>
      <c r="AT166" s="13">
        <v>163</v>
      </c>
      <c r="AU166" s="13">
        <f t="shared" si="115"/>
        <v>3</v>
      </c>
      <c r="AV166" s="13">
        <f t="shared" si="116"/>
        <v>1502003</v>
      </c>
      <c r="AW166" s="13" t="s">
        <v>1373</v>
      </c>
      <c r="AX166" s="13">
        <f t="shared" si="117"/>
        <v>3</v>
      </c>
      <c r="AY166" s="13" t="s">
        <v>1394</v>
      </c>
      <c r="AZ166" s="13">
        <f t="shared" si="118"/>
        <v>1</v>
      </c>
      <c r="BA166" s="13" t="str">
        <f t="shared" si="119"/>
        <v>典韦魂珠-3 等级-1</v>
      </c>
      <c r="BB166" s="25" t="s">
        <v>1402</v>
      </c>
      <c r="BC166" s="14">
        <f t="shared" si="120"/>
        <v>120</v>
      </c>
      <c r="BD166" s="14">
        <f>SUMIFS(BC$4:BC166,AU$4:AU166,"="&amp;AU166,AX$4:AX166,"="&amp;AX166)</f>
        <v>120</v>
      </c>
      <c r="BE166" s="25" t="s">
        <v>1403</v>
      </c>
      <c r="BF166" s="14">
        <f t="shared" si="121"/>
        <v>55</v>
      </c>
      <c r="BG166" s="14">
        <f>SUMIFS(BF$4:BF166,AU$4:AU166,"="&amp;AU166,AX$4:AX166,"="&amp;AX166)</f>
        <v>55</v>
      </c>
      <c r="BH166" s="25" t="s">
        <v>1404</v>
      </c>
      <c r="BI166" s="14">
        <f t="shared" si="122"/>
        <v>2200</v>
      </c>
      <c r="BJ166" s="14">
        <f>SUMIFS(BI$4:BI166,$AU$4:$AU166,"="&amp;$AU166,$AX$4:$AX166,"="&amp;$AX166)</f>
        <v>2200</v>
      </c>
    </row>
    <row r="167" spans="1:62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I167" s="13">
        <v>164</v>
      </c>
      <c r="AJ167" s="13">
        <f t="shared" si="112"/>
        <v>21</v>
      </c>
      <c r="AK167" s="13">
        <f t="shared" si="113"/>
        <v>1502031</v>
      </c>
      <c r="AL167" s="13" t="s">
        <v>1373</v>
      </c>
      <c r="AM167" s="13">
        <f t="shared" si="123"/>
        <v>4</v>
      </c>
      <c r="AN167" s="13" t="str">
        <f t="shared" si="124"/>
        <v>秦琼专属武器魂珠-4</v>
      </c>
      <c r="AO167" s="13">
        <f t="shared" si="125"/>
        <v>85</v>
      </c>
      <c r="AP167" s="13">
        <f t="shared" si="126"/>
        <v>3</v>
      </c>
      <c r="AQ167" s="13">
        <f t="shared" si="127"/>
        <v>1</v>
      </c>
      <c r="AT167" s="13">
        <v>164</v>
      </c>
      <c r="AU167" s="13">
        <f t="shared" si="115"/>
        <v>3</v>
      </c>
      <c r="AV167" s="13">
        <f t="shared" si="116"/>
        <v>1502003</v>
      </c>
      <c r="AW167" s="13" t="s">
        <v>1373</v>
      </c>
      <c r="AX167" s="13">
        <f t="shared" si="117"/>
        <v>3</v>
      </c>
      <c r="AY167" s="13" t="s">
        <v>1394</v>
      </c>
      <c r="AZ167" s="13">
        <f t="shared" si="118"/>
        <v>2</v>
      </c>
      <c r="BA167" s="13" t="str">
        <f t="shared" si="119"/>
        <v>典韦魂珠-3 等级-2</v>
      </c>
      <c r="BB167" s="25" t="s">
        <v>1402</v>
      </c>
      <c r="BC167" s="14">
        <f t="shared" si="120"/>
        <v>192</v>
      </c>
      <c r="BD167" s="14">
        <f>SUMIFS(BC$4:BC167,AU$4:AU167,"="&amp;AU167,AX$4:AX167,"="&amp;AX167)</f>
        <v>312</v>
      </c>
      <c r="BE167" s="25" t="s">
        <v>1403</v>
      </c>
      <c r="BF167" s="14">
        <f t="shared" si="121"/>
        <v>88</v>
      </c>
      <c r="BG167" s="14">
        <f>SUMIFS(BF$4:BF167,AU$4:AU167,"="&amp;AU167,AX$4:AX167,"="&amp;AX167)</f>
        <v>143</v>
      </c>
      <c r="BH167" s="25" t="s">
        <v>1404</v>
      </c>
      <c r="BI167" s="14">
        <f t="shared" si="122"/>
        <v>3520</v>
      </c>
      <c r="BJ167" s="14">
        <f>SUMIFS(BI$4:BI167,$AU$4:$AU167,"="&amp;$AU167,$AX$4:$AX167,"="&amp;$AX167)</f>
        <v>5720</v>
      </c>
    </row>
    <row r="168" spans="1:62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I168" s="13">
        <v>165</v>
      </c>
      <c r="AJ168" s="13">
        <f t="shared" si="112"/>
        <v>21</v>
      </c>
      <c r="AK168" s="13">
        <f t="shared" si="113"/>
        <v>1502031</v>
      </c>
      <c r="AL168" s="13" t="s">
        <v>1373</v>
      </c>
      <c r="AM168" s="13">
        <f t="shared" si="123"/>
        <v>5</v>
      </c>
      <c r="AN168" s="13" t="str">
        <f t="shared" si="124"/>
        <v>秦琼专属武器魂珠-5</v>
      </c>
      <c r="AO168" s="13">
        <f t="shared" si="125"/>
        <v>110</v>
      </c>
      <c r="AP168" s="13">
        <f t="shared" si="126"/>
        <v>3</v>
      </c>
      <c r="AQ168" s="13">
        <f t="shared" si="127"/>
        <v>2</v>
      </c>
      <c r="AT168" s="13">
        <v>165</v>
      </c>
      <c r="AU168" s="13">
        <f t="shared" si="115"/>
        <v>3</v>
      </c>
      <c r="AV168" s="13">
        <f t="shared" si="116"/>
        <v>1502003</v>
      </c>
      <c r="AW168" s="13" t="s">
        <v>1373</v>
      </c>
      <c r="AX168" s="13">
        <f t="shared" si="117"/>
        <v>3</v>
      </c>
      <c r="AY168" s="13" t="s">
        <v>1394</v>
      </c>
      <c r="AZ168" s="13">
        <f t="shared" si="118"/>
        <v>3</v>
      </c>
      <c r="BA168" s="13" t="str">
        <f t="shared" si="119"/>
        <v>典韦魂珠-3 等级-3</v>
      </c>
      <c r="BB168" s="25" t="s">
        <v>1402</v>
      </c>
      <c r="BC168" s="14">
        <f t="shared" si="120"/>
        <v>252</v>
      </c>
      <c r="BD168" s="14">
        <f>SUMIFS(BC$4:BC168,AU$4:AU168,"="&amp;AU168,AX$4:AX168,"="&amp;AX168)</f>
        <v>564</v>
      </c>
      <c r="BE168" s="25" t="s">
        <v>1403</v>
      </c>
      <c r="BF168" s="14">
        <f t="shared" si="121"/>
        <v>116</v>
      </c>
      <c r="BG168" s="14">
        <f>SUMIFS(BF$4:BF168,AU$4:AU168,"="&amp;AU168,AX$4:AX168,"="&amp;AX168)</f>
        <v>259</v>
      </c>
      <c r="BH168" s="25" t="s">
        <v>1404</v>
      </c>
      <c r="BI168" s="14">
        <f t="shared" si="122"/>
        <v>4620</v>
      </c>
      <c r="BJ168" s="14">
        <f>SUMIFS(BI$4:BI168,$AU$4:$AU168,"="&amp;$AU168,$AX$4:$AX168,"="&amp;$AX168)</f>
        <v>10340</v>
      </c>
    </row>
    <row r="169" spans="1:62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I169" s="13">
        <v>166</v>
      </c>
      <c r="AJ169" s="13">
        <f t="shared" si="112"/>
        <v>21</v>
      </c>
      <c r="AK169" s="13">
        <f t="shared" si="113"/>
        <v>1502031</v>
      </c>
      <c r="AL169" s="13" t="s">
        <v>1373</v>
      </c>
      <c r="AM169" s="13">
        <f t="shared" si="123"/>
        <v>6</v>
      </c>
      <c r="AN169" s="13" t="str">
        <f t="shared" si="124"/>
        <v>秦琼专属武器魂珠-6</v>
      </c>
      <c r="AO169" s="13">
        <f t="shared" si="125"/>
        <v>125</v>
      </c>
      <c r="AP169" s="13">
        <f t="shared" si="126"/>
        <v>3</v>
      </c>
      <c r="AQ169" s="13">
        <f t="shared" si="127"/>
        <v>3</v>
      </c>
      <c r="AT169" s="13">
        <v>166</v>
      </c>
      <c r="AU169" s="13">
        <f t="shared" si="115"/>
        <v>3</v>
      </c>
      <c r="AV169" s="13">
        <f t="shared" si="116"/>
        <v>1502003</v>
      </c>
      <c r="AW169" s="13" t="s">
        <v>1373</v>
      </c>
      <c r="AX169" s="13">
        <f t="shared" si="117"/>
        <v>3</v>
      </c>
      <c r="AY169" s="13" t="s">
        <v>1394</v>
      </c>
      <c r="AZ169" s="13">
        <f t="shared" si="118"/>
        <v>4</v>
      </c>
      <c r="BA169" s="13" t="str">
        <f t="shared" si="119"/>
        <v>典韦魂珠-3 等级-4</v>
      </c>
      <c r="BB169" s="25" t="s">
        <v>1402</v>
      </c>
      <c r="BC169" s="14">
        <f t="shared" si="120"/>
        <v>384</v>
      </c>
      <c r="BD169" s="14">
        <f>SUMIFS(BC$4:BC169,AU$4:AU169,"="&amp;AU169,AX$4:AX169,"="&amp;AX169)</f>
        <v>948</v>
      </c>
      <c r="BE169" s="25" t="s">
        <v>1403</v>
      </c>
      <c r="BF169" s="14">
        <f t="shared" si="121"/>
        <v>176</v>
      </c>
      <c r="BG169" s="14">
        <f>SUMIFS(BF$4:BF169,AU$4:AU169,"="&amp;AU169,AX$4:AX169,"="&amp;AX169)</f>
        <v>435</v>
      </c>
      <c r="BH169" s="25" t="s">
        <v>1404</v>
      </c>
      <c r="BI169" s="14">
        <f t="shared" si="122"/>
        <v>7040</v>
      </c>
      <c r="BJ169" s="14">
        <f>SUMIFS(BI$4:BI169,$AU$4:$AU169,"="&amp;$AU169,$AX$4:$AX169,"="&amp;$AX169)</f>
        <v>17380</v>
      </c>
    </row>
    <row r="170" spans="1:62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I170" s="13">
        <v>167</v>
      </c>
      <c r="AJ170" s="13">
        <f t="shared" si="112"/>
        <v>21</v>
      </c>
      <c r="AK170" s="13">
        <f t="shared" si="113"/>
        <v>1502031</v>
      </c>
      <c r="AL170" s="13" t="s">
        <v>1373</v>
      </c>
      <c r="AM170" s="13">
        <f t="shared" si="123"/>
        <v>7</v>
      </c>
      <c r="AN170" s="13" t="str">
        <f t="shared" si="124"/>
        <v>秦琼专属武器魂珠-7</v>
      </c>
      <c r="AO170" s="13">
        <f t="shared" si="125"/>
        <v>135</v>
      </c>
      <c r="AP170" s="13">
        <f t="shared" si="126"/>
        <v>3</v>
      </c>
      <c r="AQ170" s="13">
        <f t="shared" si="127"/>
        <v>4</v>
      </c>
      <c r="AT170" s="13">
        <v>167</v>
      </c>
      <c r="AU170" s="13">
        <f t="shared" si="115"/>
        <v>3</v>
      </c>
      <c r="AV170" s="13">
        <f t="shared" si="116"/>
        <v>1502003</v>
      </c>
      <c r="AW170" s="13" t="s">
        <v>1373</v>
      </c>
      <c r="AX170" s="13">
        <f t="shared" si="117"/>
        <v>3</v>
      </c>
      <c r="AY170" s="13" t="s">
        <v>1394</v>
      </c>
      <c r="AZ170" s="13">
        <f t="shared" si="118"/>
        <v>5</v>
      </c>
      <c r="BA170" s="13" t="str">
        <f t="shared" si="119"/>
        <v>典韦魂珠-3 等级-5</v>
      </c>
      <c r="BB170" s="25" t="s">
        <v>1402</v>
      </c>
      <c r="BC170" s="14">
        <f t="shared" si="120"/>
        <v>511</v>
      </c>
      <c r="BD170" s="14">
        <f>SUMIFS(BC$4:BC170,AU$4:AU170,"="&amp;AU170,AX$4:AX170,"="&amp;AX170)</f>
        <v>1459</v>
      </c>
      <c r="BE170" s="25" t="s">
        <v>1403</v>
      </c>
      <c r="BF170" s="14">
        <f t="shared" si="121"/>
        <v>234</v>
      </c>
      <c r="BG170" s="14">
        <f>SUMIFS(BF$4:BF170,AU$4:AU170,"="&amp;AU170,AX$4:AX170,"="&amp;AX170)</f>
        <v>669</v>
      </c>
      <c r="BH170" s="25" t="s">
        <v>1404</v>
      </c>
      <c r="BI170" s="14">
        <f t="shared" si="122"/>
        <v>9372</v>
      </c>
      <c r="BJ170" s="14">
        <f>SUMIFS(BI$4:BI170,$AU$4:$AU170,"="&amp;$AU170,$AX$4:$AX170,"="&amp;$AX170)</f>
        <v>26752</v>
      </c>
    </row>
    <row r="171" spans="1:62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I171" s="13">
        <v>168</v>
      </c>
      <c r="AJ171" s="13">
        <f t="shared" si="112"/>
        <v>21</v>
      </c>
      <c r="AK171" s="13">
        <f t="shared" si="113"/>
        <v>1502031</v>
      </c>
      <c r="AL171" s="13" t="s">
        <v>1373</v>
      </c>
      <c r="AM171" s="13">
        <f t="shared" si="123"/>
        <v>8</v>
      </c>
      <c r="AN171" s="13" t="str">
        <f t="shared" si="124"/>
        <v>秦琼专属武器魂珠-8</v>
      </c>
      <c r="AO171" s="13">
        <f t="shared" si="125"/>
        <v>150</v>
      </c>
      <c r="AP171" s="13">
        <f t="shared" si="126"/>
        <v>3</v>
      </c>
      <c r="AQ171" s="13">
        <f t="shared" si="127"/>
        <v>5</v>
      </c>
      <c r="AT171" s="13">
        <v>168</v>
      </c>
      <c r="AU171" s="13">
        <f t="shared" si="115"/>
        <v>3</v>
      </c>
      <c r="AV171" s="13">
        <f t="shared" si="116"/>
        <v>1502003</v>
      </c>
      <c r="AW171" s="13" t="s">
        <v>1373</v>
      </c>
      <c r="AX171" s="13">
        <f t="shared" si="117"/>
        <v>3</v>
      </c>
      <c r="AY171" s="13" t="s">
        <v>1394</v>
      </c>
      <c r="AZ171" s="13">
        <f t="shared" si="118"/>
        <v>6</v>
      </c>
      <c r="BA171" s="13" t="str">
        <f t="shared" si="119"/>
        <v>典韦魂珠-3 等级-6</v>
      </c>
      <c r="BB171" s="25" t="s">
        <v>1402</v>
      </c>
      <c r="BC171" s="14">
        <f t="shared" si="120"/>
        <v>648</v>
      </c>
      <c r="BD171" s="14">
        <f>SUMIFS(BC$4:BC171,AU$4:AU171,"="&amp;AU171,AX$4:AX171,"="&amp;AX171)</f>
        <v>2107</v>
      </c>
      <c r="BE171" s="25" t="s">
        <v>1403</v>
      </c>
      <c r="BF171" s="14">
        <f t="shared" si="121"/>
        <v>297</v>
      </c>
      <c r="BG171" s="14">
        <f>SUMIFS(BF$4:BF171,AU$4:AU171,"="&amp;AU171,AX$4:AX171,"="&amp;AX171)</f>
        <v>966</v>
      </c>
      <c r="BH171" s="25" t="s">
        <v>1404</v>
      </c>
      <c r="BI171" s="14">
        <f t="shared" si="122"/>
        <v>11880</v>
      </c>
      <c r="BJ171" s="14">
        <f>SUMIFS(BI$4:BI171,$AU$4:$AU171,"="&amp;$AU171,$AX$4:$AX171,"="&amp;$AX171)</f>
        <v>38632</v>
      </c>
    </row>
    <row r="172" spans="1:62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15"/>
        <v>3</v>
      </c>
      <c r="AV172" s="13">
        <f t="shared" si="116"/>
        <v>1502003</v>
      </c>
      <c r="AW172" s="13" t="s">
        <v>1373</v>
      </c>
      <c r="AX172" s="13">
        <f t="shared" si="117"/>
        <v>3</v>
      </c>
      <c r="AY172" s="13" t="s">
        <v>1394</v>
      </c>
      <c r="AZ172" s="13">
        <f t="shared" si="118"/>
        <v>7</v>
      </c>
      <c r="BA172" s="13" t="str">
        <f t="shared" si="119"/>
        <v>典韦魂珠-3 等级-7</v>
      </c>
      <c r="BB172" s="25" t="s">
        <v>1402</v>
      </c>
      <c r="BC172" s="14">
        <f t="shared" si="120"/>
        <v>768</v>
      </c>
      <c r="BD172" s="14">
        <f>SUMIFS(BC$4:BC172,AU$4:AU172,"="&amp;AU172,AX$4:AX172,"="&amp;AX172)</f>
        <v>2875</v>
      </c>
      <c r="BE172" s="25" t="s">
        <v>1403</v>
      </c>
      <c r="BF172" s="14">
        <f t="shared" si="121"/>
        <v>352</v>
      </c>
      <c r="BG172" s="14">
        <f>SUMIFS(BF$4:BF172,AU$4:AU172,"="&amp;AU172,AX$4:AX172,"="&amp;AX172)</f>
        <v>1318</v>
      </c>
      <c r="BH172" s="25" t="s">
        <v>1404</v>
      </c>
      <c r="BI172" s="14">
        <f t="shared" si="122"/>
        <v>14080</v>
      </c>
      <c r="BJ172" s="14">
        <f>SUMIFS(BI$4:BI172,$AU$4:$AU172,"="&amp;$AU172,$AX$4:$AX172,"="&amp;$AX172)</f>
        <v>52712</v>
      </c>
    </row>
    <row r="173" spans="1:62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15"/>
        <v>3</v>
      </c>
      <c r="AV173" s="13">
        <f t="shared" si="116"/>
        <v>1502003</v>
      </c>
      <c r="AW173" s="13" t="s">
        <v>1373</v>
      </c>
      <c r="AX173" s="13">
        <f t="shared" si="117"/>
        <v>3</v>
      </c>
      <c r="AY173" s="13" t="s">
        <v>1394</v>
      </c>
      <c r="AZ173" s="13">
        <f t="shared" si="118"/>
        <v>8</v>
      </c>
      <c r="BA173" s="13" t="str">
        <f t="shared" si="119"/>
        <v>典韦魂珠-3 等级-8</v>
      </c>
      <c r="BB173" s="25" t="s">
        <v>1402</v>
      </c>
      <c r="BC173" s="14">
        <f t="shared" si="120"/>
        <v>900</v>
      </c>
      <c r="BD173" s="14">
        <f>SUMIFS(BC$4:BC173,AU$4:AU173,"="&amp;AU173,AX$4:AX173,"="&amp;AX173)</f>
        <v>3775</v>
      </c>
      <c r="BE173" s="25" t="s">
        <v>1403</v>
      </c>
      <c r="BF173" s="14">
        <f t="shared" si="121"/>
        <v>407</v>
      </c>
      <c r="BG173" s="14">
        <f>SUMIFS(BF$4:BF173,AU$4:AU173,"="&amp;AU173,AX$4:AX173,"="&amp;AX173)</f>
        <v>1725</v>
      </c>
      <c r="BH173" s="25" t="s">
        <v>1404</v>
      </c>
      <c r="BI173" s="14">
        <f t="shared" si="122"/>
        <v>16500</v>
      </c>
      <c r="BJ173" s="14">
        <f>SUMIFS(BI$4:BI173,$AU$4:$AU173,"="&amp;$AU173,$AX$4:$AX173,"="&amp;$AX173)</f>
        <v>69212</v>
      </c>
    </row>
    <row r="174" spans="1:62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15"/>
        <v>3</v>
      </c>
      <c r="AV174" s="13">
        <f t="shared" si="116"/>
        <v>1502003</v>
      </c>
      <c r="AW174" s="13" t="s">
        <v>1373</v>
      </c>
      <c r="AX174" s="13">
        <f t="shared" si="117"/>
        <v>3</v>
      </c>
      <c r="AY174" s="13" t="s">
        <v>1394</v>
      </c>
      <c r="AZ174" s="13">
        <f t="shared" si="118"/>
        <v>9</v>
      </c>
      <c r="BA174" s="13" t="str">
        <f t="shared" si="119"/>
        <v>典韦魂珠-3 等级-9</v>
      </c>
      <c r="BB174" s="25" t="s">
        <v>1402</v>
      </c>
      <c r="BC174" s="14">
        <f t="shared" si="120"/>
        <v>1020</v>
      </c>
      <c r="BD174" s="14">
        <f>SUMIFS(BC$4:BC174,AU$4:AU174,"="&amp;AU174,AX$4:AX174,"="&amp;AX174)</f>
        <v>4795</v>
      </c>
      <c r="BE174" s="25" t="s">
        <v>1403</v>
      </c>
      <c r="BF174" s="14">
        <f t="shared" si="121"/>
        <v>468</v>
      </c>
      <c r="BG174" s="14">
        <f>SUMIFS(BF$4:BF174,AU$4:AU174,"="&amp;AU174,AX$4:AX174,"="&amp;AX174)</f>
        <v>2193</v>
      </c>
      <c r="BH174" s="25" t="s">
        <v>1404</v>
      </c>
      <c r="BI174" s="14">
        <f t="shared" si="122"/>
        <v>18700</v>
      </c>
      <c r="BJ174" s="14">
        <f>SUMIFS(BI$4:BI174,$AU$4:$AU174,"="&amp;$AU174,$AX$4:$AX174,"="&amp;$AX174)</f>
        <v>87912</v>
      </c>
    </row>
    <row r="175" spans="1:62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15"/>
        <v>3</v>
      </c>
      <c r="AV175" s="13">
        <f t="shared" si="116"/>
        <v>1502003</v>
      </c>
      <c r="AW175" s="13" t="s">
        <v>1373</v>
      </c>
      <c r="AX175" s="13">
        <f t="shared" si="117"/>
        <v>4</v>
      </c>
      <c r="AY175" s="13" t="s">
        <v>1394</v>
      </c>
      <c r="AZ175" s="13">
        <f t="shared" si="118"/>
        <v>1</v>
      </c>
      <c r="BA175" s="13" t="str">
        <f t="shared" si="119"/>
        <v>典韦魂珠-4 等级-1</v>
      </c>
      <c r="BB175" s="25" t="s">
        <v>1402</v>
      </c>
      <c r="BC175" s="14">
        <f t="shared" si="120"/>
        <v>156</v>
      </c>
      <c r="BD175" s="14">
        <f>SUMIFS(BC$4:BC175,AU$4:AU175,"="&amp;AU175,AX$4:AX175,"="&amp;AX175)</f>
        <v>156</v>
      </c>
      <c r="BE175" s="25" t="s">
        <v>1403</v>
      </c>
      <c r="BF175" s="14">
        <f t="shared" si="121"/>
        <v>72</v>
      </c>
      <c r="BG175" s="14">
        <f>SUMIFS(BF$4:BF175,AU$4:AU175,"="&amp;AU175,AX$4:AX175,"="&amp;AX175)</f>
        <v>72</v>
      </c>
      <c r="BH175" s="25" t="s">
        <v>1404</v>
      </c>
      <c r="BI175" s="14">
        <f t="shared" si="122"/>
        <v>2860</v>
      </c>
      <c r="BJ175" s="14">
        <f>SUMIFS(BI$4:BI175,$AU$4:$AU175,"="&amp;$AU175,$AX$4:$AX175,"="&amp;$AX175)</f>
        <v>2860</v>
      </c>
    </row>
    <row r="176" spans="1:62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15"/>
        <v>3</v>
      </c>
      <c r="AV176" s="13">
        <f t="shared" si="116"/>
        <v>1502003</v>
      </c>
      <c r="AW176" s="13" t="s">
        <v>1373</v>
      </c>
      <c r="AX176" s="13">
        <f t="shared" si="117"/>
        <v>4</v>
      </c>
      <c r="AY176" s="13" t="s">
        <v>1394</v>
      </c>
      <c r="AZ176" s="13">
        <f t="shared" si="118"/>
        <v>2</v>
      </c>
      <c r="BA176" s="13" t="str">
        <f t="shared" si="119"/>
        <v>典韦魂珠-4 等级-2</v>
      </c>
      <c r="BB176" s="25" t="s">
        <v>1402</v>
      </c>
      <c r="BC176" s="14">
        <f t="shared" si="120"/>
        <v>240</v>
      </c>
      <c r="BD176" s="14">
        <f>SUMIFS(BC$4:BC176,AU$4:AU176,"="&amp;AU176,AX$4:AX176,"="&amp;AX176)</f>
        <v>396</v>
      </c>
      <c r="BE176" s="25" t="s">
        <v>1403</v>
      </c>
      <c r="BF176" s="14">
        <f t="shared" si="121"/>
        <v>110</v>
      </c>
      <c r="BG176" s="14">
        <f>SUMIFS(BF$4:BF176,AU$4:AU176,"="&amp;AU176,AX$4:AX176,"="&amp;AX176)</f>
        <v>182</v>
      </c>
      <c r="BH176" s="25" t="s">
        <v>1404</v>
      </c>
      <c r="BI176" s="14">
        <f t="shared" si="122"/>
        <v>4400</v>
      </c>
      <c r="BJ176" s="14">
        <f>SUMIFS(BI$4:BI176,$AU$4:$AU176,"="&amp;$AU176,$AX$4:$AX176,"="&amp;$AX176)</f>
        <v>7260</v>
      </c>
    </row>
    <row r="177" spans="1:62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15"/>
        <v>3</v>
      </c>
      <c r="AV177" s="13">
        <f t="shared" si="116"/>
        <v>1502003</v>
      </c>
      <c r="AW177" s="13" t="s">
        <v>1373</v>
      </c>
      <c r="AX177" s="13">
        <f t="shared" si="117"/>
        <v>4</v>
      </c>
      <c r="AY177" s="13" t="s">
        <v>1394</v>
      </c>
      <c r="AZ177" s="13">
        <f t="shared" si="118"/>
        <v>3</v>
      </c>
      <c r="BA177" s="13" t="str">
        <f t="shared" si="119"/>
        <v>典韦魂珠-4 等级-3</v>
      </c>
      <c r="BB177" s="25" t="s">
        <v>1402</v>
      </c>
      <c r="BC177" s="14">
        <f t="shared" si="120"/>
        <v>312</v>
      </c>
      <c r="BD177" s="14">
        <f>SUMIFS(BC$4:BC177,AU$4:AU177,"="&amp;AU177,AX$4:AX177,"="&amp;AX177)</f>
        <v>708</v>
      </c>
      <c r="BE177" s="25" t="s">
        <v>1403</v>
      </c>
      <c r="BF177" s="14">
        <f t="shared" si="121"/>
        <v>143</v>
      </c>
      <c r="BG177" s="14">
        <f>SUMIFS(BF$4:BF177,AU$4:AU177,"="&amp;AU177,AX$4:AX177,"="&amp;AX177)</f>
        <v>325</v>
      </c>
      <c r="BH177" s="25" t="s">
        <v>1404</v>
      </c>
      <c r="BI177" s="14">
        <f t="shared" si="122"/>
        <v>5720</v>
      </c>
      <c r="BJ177" s="14">
        <f>SUMIFS(BI$4:BI177,$AU$4:$AU177,"="&amp;$AU177,$AX$4:$AX177,"="&amp;$AX177)</f>
        <v>12980</v>
      </c>
    </row>
    <row r="178" spans="1:62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15"/>
        <v>3</v>
      </c>
      <c r="AV178" s="13">
        <f t="shared" si="116"/>
        <v>1502003</v>
      </c>
      <c r="AW178" s="13" t="s">
        <v>1373</v>
      </c>
      <c r="AX178" s="13">
        <f t="shared" si="117"/>
        <v>4</v>
      </c>
      <c r="AY178" s="13" t="s">
        <v>1394</v>
      </c>
      <c r="AZ178" s="13">
        <f t="shared" si="118"/>
        <v>4</v>
      </c>
      <c r="BA178" s="13" t="str">
        <f t="shared" si="119"/>
        <v>典韦魂珠-4 等级-4</v>
      </c>
      <c r="BB178" s="25" t="s">
        <v>1402</v>
      </c>
      <c r="BC178" s="14">
        <f t="shared" si="120"/>
        <v>480</v>
      </c>
      <c r="BD178" s="14">
        <f>SUMIFS(BC$4:BC178,AU$4:AU178,"="&amp;AU178,AX$4:AX178,"="&amp;AX178)</f>
        <v>1188</v>
      </c>
      <c r="BE178" s="25" t="s">
        <v>1403</v>
      </c>
      <c r="BF178" s="14">
        <f t="shared" si="121"/>
        <v>220</v>
      </c>
      <c r="BG178" s="14">
        <f>SUMIFS(BF$4:BF178,AU$4:AU178,"="&amp;AU178,AX$4:AX178,"="&amp;AX178)</f>
        <v>545</v>
      </c>
      <c r="BH178" s="25" t="s">
        <v>1404</v>
      </c>
      <c r="BI178" s="14">
        <f t="shared" si="122"/>
        <v>8800</v>
      </c>
      <c r="BJ178" s="14">
        <f>SUMIFS(BI$4:BI178,$AU$4:$AU178,"="&amp;$AU178,$AX$4:$AX178,"="&amp;$AX178)</f>
        <v>21780</v>
      </c>
    </row>
    <row r="179" spans="1:62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15"/>
        <v>3</v>
      </c>
      <c r="AV179" s="13">
        <f t="shared" si="116"/>
        <v>1502003</v>
      </c>
      <c r="AW179" s="13" t="s">
        <v>1373</v>
      </c>
      <c r="AX179" s="13">
        <f t="shared" si="117"/>
        <v>4</v>
      </c>
      <c r="AY179" s="13" t="s">
        <v>1394</v>
      </c>
      <c r="AZ179" s="13">
        <f t="shared" si="118"/>
        <v>5</v>
      </c>
      <c r="BA179" s="13" t="str">
        <f t="shared" si="119"/>
        <v>典韦魂珠-4 等级-5</v>
      </c>
      <c r="BB179" s="25" t="s">
        <v>1402</v>
      </c>
      <c r="BC179" s="14">
        <f t="shared" si="120"/>
        <v>648</v>
      </c>
      <c r="BD179" s="14">
        <f>SUMIFS(BC$4:BC179,AU$4:AU179,"="&amp;AU179,AX$4:AX179,"="&amp;AX179)</f>
        <v>1836</v>
      </c>
      <c r="BE179" s="25" t="s">
        <v>1403</v>
      </c>
      <c r="BF179" s="14">
        <f t="shared" si="121"/>
        <v>297</v>
      </c>
      <c r="BG179" s="14">
        <f>SUMIFS(BF$4:BF179,AU$4:AU179,"="&amp;AU179,AX$4:AX179,"="&amp;AX179)</f>
        <v>842</v>
      </c>
      <c r="BH179" s="25" t="s">
        <v>1404</v>
      </c>
      <c r="BI179" s="14">
        <f t="shared" si="122"/>
        <v>11880</v>
      </c>
      <c r="BJ179" s="14">
        <f>SUMIFS(BI$4:BI179,$AU$4:$AU179,"="&amp;$AU179,$AX$4:$AX179,"="&amp;$AX179)</f>
        <v>33660</v>
      </c>
    </row>
    <row r="180" spans="1:62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15"/>
        <v>3</v>
      </c>
      <c r="AV180" s="13">
        <f t="shared" si="116"/>
        <v>1502003</v>
      </c>
      <c r="AW180" s="13" t="s">
        <v>1373</v>
      </c>
      <c r="AX180" s="13">
        <f t="shared" si="117"/>
        <v>4</v>
      </c>
      <c r="AY180" s="13" t="s">
        <v>1394</v>
      </c>
      <c r="AZ180" s="13">
        <f t="shared" si="118"/>
        <v>6</v>
      </c>
      <c r="BA180" s="13" t="str">
        <f t="shared" si="119"/>
        <v>典韦魂珠-4 等级-6</v>
      </c>
      <c r="BB180" s="25" t="s">
        <v>1402</v>
      </c>
      <c r="BC180" s="14">
        <f t="shared" si="120"/>
        <v>804</v>
      </c>
      <c r="BD180" s="14">
        <f>SUMIFS(BC$4:BC180,AU$4:AU180,"="&amp;AU180,AX$4:AX180,"="&amp;AX180)</f>
        <v>2640</v>
      </c>
      <c r="BE180" s="25" t="s">
        <v>1403</v>
      </c>
      <c r="BF180" s="14">
        <f t="shared" si="121"/>
        <v>424</v>
      </c>
      <c r="BG180" s="14">
        <f>SUMIFS(BF$4:BF180,AU$4:AU180,"="&amp;AU180,AX$4:AX180,"="&amp;AX180)</f>
        <v>1266</v>
      </c>
      <c r="BH180" s="25" t="s">
        <v>1404</v>
      </c>
      <c r="BI180" s="14">
        <f t="shared" si="122"/>
        <v>14740</v>
      </c>
      <c r="BJ180" s="14">
        <f>SUMIFS(BI$4:BI180,$AU$4:$AU180,"="&amp;$AU180,$AX$4:$AX180,"="&amp;$AX180)</f>
        <v>48400</v>
      </c>
    </row>
    <row r="181" spans="1:62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15"/>
        <v>3</v>
      </c>
      <c r="AV181" s="13">
        <f t="shared" si="116"/>
        <v>1502003</v>
      </c>
      <c r="AW181" s="13" t="s">
        <v>1373</v>
      </c>
      <c r="AX181" s="13">
        <f t="shared" si="117"/>
        <v>4</v>
      </c>
      <c r="AY181" s="13" t="s">
        <v>1394</v>
      </c>
      <c r="AZ181" s="13">
        <f t="shared" si="118"/>
        <v>7</v>
      </c>
      <c r="BA181" s="13" t="str">
        <f t="shared" si="119"/>
        <v>典韦魂珠-4 等级-7</v>
      </c>
      <c r="BB181" s="25" t="s">
        <v>1402</v>
      </c>
      <c r="BC181" s="14">
        <f t="shared" si="120"/>
        <v>960</v>
      </c>
      <c r="BD181" s="14">
        <f>SUMIFS(BC$4:BC181,AU$4:AU181,"="&amp;AU181,AX$4:AX181,"="&amp;AX181)</f>
        <v>3600</v>
      </c>
      <c r="BE181" s="25" t="s">
        <v>1403</v>
      </c>
      <c r="BF181" s="14">
        <f t="shared" si="121"/>
        <v>440</v>
      </c>
      <c r="BG181" s="14">
        <f>SUMIFS(BF$4:BF181,AU$4:AU181,"="&amp;AU181,AX$4:AX181,"="&amp;AX181)</f>
        <v>1706</v>
      </c>
      <c r="BH181" s="25" t="s">
        <v>1404</v>
      </c>
      <c r="BI181" s="14">
        <f t="shared" si="122"/>
        <v>17600</v>
      </c>
      <c r="BJ181" s="14">
        <f>SUMIFS(BI$4:BI181,$AU$4:$AU181,"="&amp;$AU181,$AX$4:$AX181,"="&amp;$AX181)</f>
        <v>66000</v>
      </c>
    </row>
    <row r="182" spans="1:62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15"/>
        <v>3</v>
      </c>
      <c r="AV182" s="13">
        <f t="shared" si="116"/>
        <v>1502003</v>
      </c>
      <c r="AW182" s="13" t="s">
        <v>1373</v>
      </c>
      <c r="AX182" s="13">
        <f t="shared" si="117"/>
        <v>4</v>
      </c>
      <c r="AY182" s="13" t="s">
        <v>1394</v>
      </c>
      <c r="AZ182" s="13">
        <f t="shared" si="118"/>
        <v>8</v>
      </c>
      <c r="BA182" s="13" t="str">
        <f t="shared" si="119"/>
        <v>典韦魂珠-4 等级-8</v>
      </c>
      <c r="BB182" s="25" t="s">
        <v>1402</v>
      </c>
      <c r="BC182" s="14">
        <f t="shared" si="120"/>
        <v>1140</v>
      </c>
      <c r="BD182" s="14">
        <f>SUMIFS(BC$4:BC182,AU$4:AU182,"="&amp;AU182,AX$4:AX182,"="&amp;AX182)</f>
        <v>4740</v>
      </c>
      <c r="BE182" s="25" t="s">
        <v>1403</v>
      </c>
      <c r="BF182" s="14">
        <f t="shared" si="121"/>
        <v>523</v>
      </c>
      <c r="BG182" s="14">
        <f>SUMIFS(BF$4:BF182,AU$4:AU182,"="&amp;AU182,AX$4:AX182,"="&amp;AX182)</f>
        <v>2229</v>
      </c>
      <c r="BH182" s="25" t="s">
        <v>1404</v>
      </c>
      <c r="BI182" s="14">
        <f t="shared" si="122"/>
        <v>20900</v>
      </c>
      <c r="BJ182" s="14">
        <f>SUMIFS(BI$4:BI182,$AU$4:$AU182,"="&amp;$AU182,$AX$4:$AX182,"="&amp;$AX182)</f>
        <v>86900</v>
      </c>
    </row>
    <row r="183" spans="1:62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15"/>
        <v>3</v>
      </c>
      <c r="AV183" s="13">
        <f t="shared" si="116"/>
        <v>1502003</v>
      </c>
      <c r="AW183" s="13" t="s">
        <v>1373</v>
      </c>
      <c r="AX183" s="13">
        <f t="shared" si="117"/>
        <v>4</v>
      </c>
      <c r="AY183" s="13" t="s">
        <v>1394</v>
      </c>
      <c r="AZ183" s="13">
        <f t="shared" si="118"/>
        <v>9</v>
      </c>
      <c r="BA183" s="13" t="str">
        <f t="shared" si="119"/>
        <v>典韦魂珠-4 等级-9</v>
      </c>
      <c r="BB183" s="25" t="s">
        <v>1402</v>
      </c>
      <c r="BC183" s="14">
        <f t="shared" si="120"/>
        <v>1320</v>
      </c>
      <c r="BD183" s="14">
        <f>SUMIFS(BC$4:BC183,AU$4:AU183,"="&amp;AU183,AX$4:AX183,"="&amp;AX183)</f>
        <v>6060</v>
      </c>
      <c r="BE183" s="25" t="s">
        <v>1403</v>
      </c>
      <c r="BF183" s="14">
        <f t="shared" si="121"/>
        <v>605</v>
      </c>
      <c r="BG183" s="14">
        <f>SUMIFS(BF$4:BF183,AU$4:AU183,"="&amp;AU183,AX$4:AX183,"="&amp;AX183)</f>
        <v>2834</v>
      </c>
      <c r="BH183" s="25" t="s">
        <v>1404</v>
      </c>
      <c r="BI183" s="14">
        <f t="shared" si="122"/>
        <v>24200</v>
      </c>
      <c r="BJ183" s="14">
        <f>SUMIFS(BI$4:BI183,$AU$4:$AU183,"="&amp;$AU183,$AX$4:$AX183,"="&amp;$AX183)</f>
        <v>111100</v>
      </c>
    </row>
    <row r="184" spans="1:62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15"/>
        <v>3</v>
      </c>
      <c r="AV184" s="13">
        <f t="shared" si="116"/>
        <v>1502003</v>
      </c>
      <c r="AW184" s="13" t="s">
        <v>1373</v>
      </c>
      <c r="AX184" s="13">
        <f t="shared" si="117"/>
        <v>5</v>
      </c>
      <c r="AY184" s="13" t="s">
        <v>1394</v>
      </c>
      <c r="AZ184" s="13">
        <f t="shared" si="118"/>
        <v>1</v>
      </c>
      <c r="BA184" s="13" t="str">
        <f t="shared" si="119"/>
        <v>典韦魂珠-5 等级-1</v>
      </c>
      <c r="BB184" s="25" t="s">
        <v>1402</v>
      </c>
      <c r="BC184" s="14">
        <f t="shared" si="120"/>
        <v>216</v>
      </c>
      <c r="BD184" s="14">
        <f>SUMIFS(BC$4:BC184,AU$4:AU184,"="&amp;AU184,AX$4:AX184,"="&amp;AX184)</f>
        <v>216</v>
      </c>
      <c r="BE184" s="25" t="s">
        <v>1403</v>
      </c>
      <c r="BF184" s="14">
        <f t="shared" si="121"/>
        <v>99</v>
      </c>
      <c r="BG184" s="14">
        <f>SUMIFS(BF$4:BF184,AU$4:AU184,"="&amp;AU184,AX$4:AX184,"="&amp;AX184)</f>
        <v>99</v>
      </c>
      <c r="BH184" s="25" t="s">
        <v>1404</v>
      </c>
      <c r="BI184" s="14">
        <f t="shared" si="122"/>
        <v>3960</v>
      </c>
      <c r="BJ184" s="14">
        <f>SUMIFS(BI$4:BI184,$AU$4:$AU184,"="&amp;$AU184,$AX$4:$AX184,"="&amp;$AX184)</f>
        <v>3960</v>
      </c>
    </row>
    <row r="185" spans="1:62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15"/>
        <v>3</v>
      </c>
      <c r="AV185" s="13">
        <f t="shared" si="116"/>
        <v>1502003</v>
      </c>
      <c r="AW185" s="13" t="s">
        <v>1373</v>
      </c>
      <c r="AX185" s="13">
        <f t="shared" si="117"/>
        <v>5</v>
      </c>
      <c r="AY185" s="13" t="s">
        <v>1394</v>
      </c>
      <c r="AZ185" s="13">
        <f t="shared" si="118"/>
        <v>2</v>
      </c>
      <c r="BA185" s="13" t="str">
        <f t="shared" si="119"/>
        <v>典韦魂珠-5 等级-2</v>
      </c>
      <c r="BB185" s="25" t="s">
        <v>1402</v>
      </c>
      <c r="BC185" s="14">
        <f t="shared" si="120"/>
        <v>336</v>
      </c>
      <c r="BD185" s="14">
        <f>SUMIFS(BC$4:BC185,AU$4:AU185,"="&amp;AU185,AX$4:AX185,"="&amp;AX185)</f>
        <v>552</v>
      </c>
      <c r="BE185" s="25" t="s">
        <v>1403</v>
      </c>
      <c r="BF185" s="14">
        <f t="shared" si="121"/>
        <v>154</v>
      </c>
      <c r="BG185" s="14">
        <f>SUMIFS(BF$4:BF185,AU$4:AU185,"="&amp;AU185,AX$4:AX185,"="&amp;AX185)</f>
        <v>253</v>
      </c>
      <c r="BH185" s="25" t="s">
        <v>1404</v>
      </c>
      <c r="BI185" s="14">
        <f t="shared" si="122"/>
        <v>6160</v>
      </c>
      <c r="BJ185" s="14">
        <f>SUMIFS(BI$4:BI185,$AU$4:$AU185,"="&amp;$AU185,$AX$4:$AX185,"="&amp;$AX185)</f>
        <v>10120</v>
      </c>
    </row>
    <row r="186" spans="1:62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15"/>
        <v>3</v>
      </c>
      <c r="AV186" s="13">
        <f t="shared" si="116"/>
        <v>1502003</v>
      </c>
      <c r="AW186" s="13" t="s">
        <v>1373</v>
      </c>
      <c r="AX186" s="13">
        <f t="shared" si="117"/>
        <v>5</v>
      </c>
      <c r="AY186" s="13" t="s">
        <v>1394</v>
      </c>
      <c r="AZ186" s="13">
        <f t="shared" si="118"/>
        <v>3</v>
      </c>
      <c r="BA186" s="13" t="str">
        <f t="shared" si="119"/>
        <v>典韦魂珠-5 等级-3</v>
      </c>
      <c r="BB186" s="25" t="s">
        <v>1402</v>
      </c>
      <c r="BC186" s="14">
        <f t="shared" si="120"/>
        <v>444</v>
      </c>
      <c r="BD186" s="14">
        <f>SUMIFS(BC$4:BC186,AU$4:AU186,"="&amp;AU186,AX$4:AX186,"="&amp;AX186)</f>
        <v>996</v>
      </c>
      <c r="BE186" s="25" t="s">
        <v>1403</v>
      </c>
      <c r="BF186" s="14">
        <f t="shared" si="121"/>
        <v>204</v>
      </c>
      <c r="BG186" s="14">
        <f>SUMIFS(BF$4:BF186,AU$4:AU186,"="&amp;AU186,AX$4:AX186,"="&amp;AX186)</f>
        <v>457</v>
      </c>
      <c r="BH186" s="25" t="s">
        <v>1404</v>
      </c>
      <c r="BI186" s="14">
        <f t="shared" si="122"/>
        <v>8140</v>
      </c>
      <c r="BJ186" s="14">
        <f>SUMIFS(BI$4:BI186,$AU$4:$AU186,"="&amp;$AU186,$AX$4:$AX186,"="&amp;$AX186)</f>
        <v>18260</v>
      </c>
    </row>
    <row r="187" spans="1:62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15"/>
        <v>3</v>
      </c>
      <c r="AV187" s="13">
        <f t="shared" si="116"/>
        <v>1502003</v>
      </c>
      <c r="AW187" s="13" t="s">
        <v>1373</v>
      </c>
      <c r="AX187" s="13">
        <f t="shared" si="117"/>
        <v>5</v>
      </c>
      <c r="AY187" s="13" t="s">
        <v>1394</v>
      </c>
      <c r="AZ187" s="13">
        <f t="shared" si="118"/>
        <v>4</v>
      </c>
      <c r="BA187" s="13" t="str">
        <f t="shared" si="119"/>
        <v>典韦魂珠-5 等级-4</v>
      </c>
      <c r="BB187" s="25" t="s">
        <v>1402</v>
      </c>
      <c r="BC187" s="14">
        <f t="shared" si="120"/>
        <v>672</v>
      </c>
      <c r="BD187" s="14">
        <f>SUMIFS(BC$4:BC187,AU$4:AU187,"="&amp;AU187,AX$4:AX187,"="&amp;AX187)</f>
        <v>1668</v>
      </c>
      <c r="BE187" s="25" t="s">
        <v>1403</v>
      </c>
      <c r="BF187" s="14">
        <f t="shared" si="121"/>
        <v>308</v>
      </c>
      <c r="BG187" s="14">
        <f>SUMIFS(BF$4:BF187,AU$4:AU187,"="&amp;AU187,AX$4:AX187,"="&amp;AX187)</f>
        <v>765</v>
      </c>
      <c r="BH187" s="25" t="s">
        <v>1404</v>
      </c>
      <c r="BI187" s="14">
        <f t="shared" si="122"/>
        <v>12320</v>
      </c>
      <c r="BJ187" s="14">
        <f>SUMIFS(BI$4:BI187,$AU$4:$AU187,"="&amp;$AU187,$AX$4:$AX187,"="&amp;$AX187)</f>
        <v>30580</v>
      </c>
    </row>
    <row r="188" spans="1:62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15"/>
        <v>3</v>
      </c>
      <c r="AV188" s="13">
        <f t="shared" si="116"/>
        <v>1502003</v>
      </c>
      <c r="AW188" s="13" t="s">
        <v>1373</v>
      </c>
      <c r="AX188" s="13">
        <f t="shared" si="117"/>
        <v>5</v>
      </c>
      <c r="AY188" s="13" t="s">
        <v>1394</v>
      </c>
      <c r="AZ188" s="13">
        <f t="shared" si="118"/>
        <v>5</v>
      </c>
      <c r="BA188" s="13" t="str">
        <f t="shared" si="119"/>
        <v>典韦魂珠-5 等级-5</v>
      </c>
      <c r="BB188" s="25" t="s">
        <v>1402</v>
      </c>
      <c r="BC188" s="14">
        <f t="shared" si="120"/>
        <v>900</v>
      </c>
      <c r="BD188" s="14">
        <f>SUMIFS(BC$4:BC188,AU$4:AU188,"="&amp;AU188,AX$4:AX188,"="&amp;AX188)</f>
        <v>2568</v>
      </c>
      <c r="BE188" s="25" t="s">
        <v>1403</v>
      </c>
      <c r="BF188" s="14">
        <f t="shared" si="121"/>
        <v>413</v>
      </c>
      <c r="BG188" s="14">
        <f>SUMIFS(BF$4:BF188,AU$4:AU188,"="&amp;AU188,AX$4:AX188,"="&amp;AX188)</f>
        <v>1178</v>
      </c>
      <c r="BH188" s="25" t="s">
        <v>1404</v>
      </c>
      <c r="BI188" s="14">
        <f t="shared" si="122"/>
        <v>16500</v>
      </c>
      <c r="BJ188" s="14">
        <f>SUMIFS(BI$4:BI188,$AU$4:$AU188,"="&amp;$AU188,$AX$4:$AX188,"="&amp;$AX188)</f>
        <v>47080</v>
      </c>
    </row>
    <row r="189" spans="1:62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15"/>
        <v>3</v>
      </c>
      <c r="AV189" s="13">
        <f t="shared" si="116"/>
        <v>1502003</v>
      </c>
      <c r="AW189" s="13" t="s">
        <v>1373</v>
      </c>
      <c r="AX189" s="13">
        <f t="shared" si="117"/>
        <v>5</v>
      </c>
      <c r="AY189" s="13" t="s">
        <v>1394</v>
      </c>
      <c r="AZ189" s="13">
        <f t="shared" si="118"/>
        <v>6</v>
      </c>
      <c r="BA189" s="13" t="str">
        <f t="shared" si="119"/>
        <v>典韦魂珠-5 等级-6</v>
      </c>
      <c r="BB189" s="25" t="s">
        <v>1402</v>
      </c>
      <c r="BC189" s="14">
        <f t="shared" si="120"/>
        <v>1140</v>
      </c>
      <c r="BD189" s="14">
        <f>SUMIFS(BC$4:BC189,AU$4:AU189,"="&amp;AU189,AX$4:AX189,"="&amp;AX189)</f>
        <v>3708</v>
      </c>
      <c r="BE189" s="25" t="s">
        <v>1403</v>
      </c>
      <c r="BF189" s="14">
        <f t="shared" si="121"/>
        <v>523</v>
      </c>
      <c r="BG189" s="14">
        <f>SUMIFS(BF$4:BF189,AU$4:AU189,"="&amp;AU189,AX$4:AX189,"="&amp;AX189)</f>
        <v>1701</v>
      </c>
      <c r="BH189" s="25" t="s">
        <v>1404</v>
      </c>
      <c r="BI189" s="14">
        <f t="shared" si="122"/>
        <v>20900</v>
      </c>
      <c r="BJ189" s="14">
        <f>SUMIFS(BI$4:BI189,$AU$4:$AU189,"="&amp;$AU189,$AX$4:$AX189,"="&amp;$AX189)</f>
        <v>67980</v>
      </c>
    </row>
    <row r="190" spans="1:62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15"/>
        <v>3</v>
      </c>
      <c r="AV190" s="13">
        <f t="shared" si="116"/>
        <v>1502003</v>
      </c>
      <c r="AW190" s="13" t="s">
        <v>1373</v>
      </c>
      <c r="AX190" s="13">
        <f t="shared" si="117"/>
        <v>5</v>
      </c>
      <c r="AY190" s="13" t="s">
        <v>1394</v>
      </c>
      <c r="AZ190" s="13">
        <f t="shared" si="118"/>
        <v>7</v>
      </c>
      <c r="BA190" s="13" t="str">
        <f t="shared" si="119"/>
        <v>典韦魂珠-5 等级-7</v>
      </c>
      <c r="BB190" s="25" t="s">
        <v>1402</v>
      </c>
      <c r="BC190" s="14">
        <f t="shared" si="120"/>
        <v>1440</v>
      </c>
      <c r="BD190" s="14">
        <f>SUMIFS(BC$4:BC190,AU$4:AU190,"="&amp;AU190,AX$4:AX190,"="&amp;AX190)</f>
        <v>5148</v>
      </c>
      <c r="BE190" s="25" t="s">
        <v>1403</v>
      </c>
      <c r="BF190" s="14">
        <f t="shared" si="121"/>
        <v>660</v>
      </c>
      <c r="BG190" s="14">
        <f>SUMIFS(BF$4:BF190,AU$4:AU190,"="&amp;AU190,AX$4:AX190,"="&amp;AX190)</f>
        <v>2361</v>
      </c>
      <c r="BH190" s="25" t="s">
        <v>1404</v>
      </c>
      <c r="BI190" s="14">
        <f t="shared" si="122"/>
        <v>26400</v>
      </c>
      <c r="BJ190" s="14">
        <f>SUMIFS(BI$4:BI190,$AU$4:$AU190,"="&amp;$AU190,$AX$4:$AX190,"="&amp;$AX190)</f>
        <v>94380</v>
      </c>
    </row>
    <row r="191" spans="1:62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15"/>
        <v>3</v>
      </c>
      <c r="AV191" s="13">
        <f t="shared" si="116"/>
        <v>1502003</v>
      </c>
      <c r="AW191" s="13" t="s">
        <v>1373</v>
      </c>
      <c r="AX191" s="13">
        <f t="shared" si="117"/>
        <v>5</v>
      </c>
      <c r="AY191" s="13" t="s">
        <v>1394</v>
      </c>
      <c r="AZ191" s="13">
        <f t="shared" si="118"/>
        <v>8</v>
      </c>
      <c r="BA191" s="13" t="str">
        <f t="shared" si="119"/>
        <v>典韦魂珠-5 等级-8</v>
      </c>
      <c r="BB191" s="25" t="s">
        <v>1402</v>
      </c>
      <c r="BC191" s="14">
        <f t="shared" si="120"/>
        <v>1560</v>
      </c>
      <c r="BD191" s="14">
        <f>SUMIFS(BC$4:BC191,AU$4:AU191,"="&amp;AU191,AX$4:AX191,"="&amp;AX191)</f>
        <v>6708</v>
      </c>
      <c r="BE191" s="25" t="s">
        <v>1403</v>
      </c>
      <c r="BF191" s="14">
        <f t="shared" si="121"/>
        <v>715</v>
      </c>
      <c r="BG191" s="14">
        <f>SUMIFS(BF$4:BF191,AU$4:AU191,"="&amp;AU191,AX$4:AX191,"="&amp;AX191)</f>
        <v>3076</v>
      </c>
      <c r="BH191" s="25" t="s">
        <v>1404</v>
      </c>
      <c r="BI191" s="14">
        <f t="shared" si="122"/>
        <v>28600</v>
      </c>
      <c r="BJ191" s="14">
        <f>SUMIFS(BI$4:BI191,$AU$4:$AU191,"="&amp;$AU191,$AX$4:$AX191,"="&amp;$AX191)</f>
        <v>122980</v>
      </c>
    </row>
    <row r="192" spans="1:62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15"/>
        <v>3</v>
      </c>
      <c r="AV192" s="13">
        <f t="shared" si="116"/>
        <v>1502003</v>
      </c>
      <c r="AW192" s="13" t="s">
        <v>1373</v>
      </c>
      <c r="AX192" s="13">
        <f t="shared" si="117"/>
        <v>5</v>
      </c>
      <c r="AY192" s="13" t="s">
        <v>1394</v>
      </c>
      <c r="AZ192" s="13">
        <f t="shared" si="118"/>
        <v>9</v>
      </c>
      <c r="BA192" s="13" t="str">
        <f t="shared" si="119"/>
        <v>典韦魂珠-5 等级-9</v>
      </c>
      <c r="BB192" s="25" t="s">
        <v>1402</v>
      </c>
      <c r="BC192" s="14">
        <f t="shared" si="120"/>
        <v>1800</v>
      </c>
      <c r="BD192" s="14">
        <f>SUMIFS(BC$4:BC192,AU$4:AU192,"="&amp;AU192,AX$4:AX192,"="&amp;AX192)</f>
        <v>8508</v>
      </c>
      <c r="BE192" s="25" t="s">
        <v>1403</v>
      </c>
      <c r="BF192" s="14">
        <f t="shared" si="121"/>
        <v>825</v>
      </c>
      <c r="BG192" s="14">
        <f>SUMIFS(BF$4:BF192,AU$4:AU192,"="&amp;AU192,AX$4:AX192,"="&amp;AX192)</f>
        <v>3901</v>
      </c>
      <c r="BH192" s="25" t="s">
        <v>1404</v>
      </c>
      <c r="BI192" s="14">
        <f t="shared" si="122"/>
        <v>33000</v>
      </c>
      <c r="BJ192" s="14">
        <f>SUMIFS(BI$4:BI192,$AU$4:$AU192,"="&amp;$AU192,$AX$4:$AX192,"="&amp;$AX192)</f>
        <v>155980</v>
      </c>
    </row>
    <row r="193" spans="1:62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15"/>
        <v>3</v>
      </c>
      <c r="AV193" s="13">
        <f t="shared" si="116"/>
        <v>1502003</v>
      </c>
      <c r="AW193" s="13" t="s">
        <v>1373</v>
      </c>
      <c r="AX193" s="13">
        <f t="shared" si="117"/>
        <v>6</v>
      </c>
      <c r="AY193" s="13" t="s">
        <v>1394</v>
      </c>
      <c r="AZ193" s="13">
        <f t="shared" si="118"/>
        <v>1</v>
      </c>
      <c r="BA193" s="13" t="str">
        <f t="shared" si="119"/>
        <v>典韦魂珠-6 等级-1</v>
      </c>
      <c r="BB193" s="25" t="s">
        <v>1402</v>
      </c>
      <c r="BC193" s="14">
        <f t="shared" si="120"/>
        <v>300</v>
      </c>
      <c r="BD193" s="14">
        <f>SUMIFS(BC$4:BC193,AU$4:AU193,"="&amp;AU193,AX$4:AX193,"="&amp;AX193)</f>
        <v>300</v>
      </c>
      <c r="BE193" s="25" t="s">
        <v>1403</v>
      </c>
      <c r="BF193" s="14">
        <f t="shared" si="121"/>
        <v>138</v>
      </c>
      <c r="BG193" s="14">
        <f>SUMIFS(BF$4:BF193,AU$4:AU193,"="&amp;AU193,AX$4:AX193,"="&amp;AX193)</f>
        <v>138</v>
      </c>
      <c r="BH193" s="25" t="s">
        <v>1404</v>
      </c>
      <c r="BI193" s="14">
        <f t="shared" si="122"/>
        <v>5500</v>
      </c>
      <c r="BJ193" s="14">
        <f>SUMIFS(BI$4:BI193,$AU$4:$AU193,"="&amp;$AU193,$AX$4:$AX193,"="&amp;$AX193)</f>
        <v>5500</v>
      </c>
    </row>
    <row r="194" spans="1:62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15"/>
        <v>3</v>
      </c>
      <c r="AV194" s="13">
        <f t="shared" si="116"/>
        <v>1502003</v>
      </c>
      <c r="AW194" s="13" t="s">
        <v>1373</v>
      </c>
      <c r="AX194" s="13">
        <f t="shared" si="117"/>
        <v>6</v>
      </c>
      <c r="AY194" s="13" t="s">
        <v>1394</v>
      </c>
      <c r="AZ194" s="13">
        <f t="shared" si="118"/>
        <v>2</v>
      </c>
      <c r="BA194" s="13" t="str">
        <f t="shared" si="119"/>
        <v>典韦魂珠-6 等级-2</v>
      </c>
      <c r="BB194" s="25" t="s">
        <v>1402</v>
      </c>
      <c r="BC194" s="14">
        <f t="shared" si="120"/>
        <v>480</v>
      </c>
      <c r="BD194" s="14">
        <f>SUMIFS(BC$4:BC194,AU$4:AU194,"="&amp;AU194,AX$4:AX194,"="&amp;AX194)</f>
        <v>780</v>
      </c>
      <c r="BE194" s="25" t="s">
        <v>1403</v>
      </c>
      <c r="BF194" s="14">
        <f t="shared" si="121"/>
        <v>220</v>
      </c>
      <c r="BG194" s="14">
        <f>SUMIFS(BF$4:BF194,AU$4:AU194,"="&amp;AU194,AX$4:AX194,"="&amp;AX194)</f>
        <v>358</v>
      </c>
      <c r="BH194" s="25" t="s">
        <v>1404</v>
      </c>
      <c r="BI194" s="14">
        <f t="shared" si="122"/>
        <v>8800</v>
      </c>
      <c r="BJ194" s="14">
        <f>SUMIFS(BI$4:BI194,$AU$4:$AU194,"="&amp;$AU194,$AX$4:$AX194,"="&amp;$AX194)</f>
        <v>14300</v>
      </c>
    </row>
    <row r="195" spans="1:62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15"/>
        <v>3</v>
      </c>
      <c r="AV195" s="13">
        <f t="shared" si="116"/>
        <v>1502003</v>
      </c>
      <c r="AW195" s="13" t="s">
        <v>1373</v>
      </c>
      <c r="AX195" s="13">
        <f t="shared" si="117"/>
        <v>6</v>
      </c>
      <c r="AY195" s="13" t="s">
        <v>1394</v>
      </c>
      <c r="AZ195" s="13">
        <f t="shared" si="118"/>
        <v>3</v>
      </c>
      <c r="BA195" s="13" t="str">
        <f t="shared" si="119"/>
        <v>典韦魂珠-6 等级-3</v>
      </c>
      <c r="BB195" s="25" t="s">
        <v>1402</v>
      </c>
      <c r="BC195" s="14">
        <f t="shared" si="120"/>
        <v>600</v>
      </c>
      <c r="BD195" s="14">
        <f>SUMIFS(BC$4:BC195,AU$4:AU195,"="&amp;AU195,AX$4:AX195,"="&amp;AX195)</f>
        <v>1380</v>
      </c>
      <c r="BE195" s="25" t="s">
        <v>1403</v>
      </c>
      <c r="BF195" s="14">
        <f t="shared" si="121"/>
        <v>275</v>
      </c>
      <c r="BG195" s="14">
        <f>SUMIFS(BF$4:BF195,AU$4:AU195,"="&amp;AU195,AX$4:AX195,"="&amp;AX195)</f>
        <v>633</v>
      </c>
      <c r="BH195" s="25" t="s">
        <v>1404</v>
      </c>
      <c r="BI195" s="14">
        <f t="shared" si="122"/>
        <v>11000</v>
      </c>
      <c r="BJ195" s="14">
        <f>SUMIFS(BI$4:BI195,$AU$4:$AU195,"="&amp;$AU195,$AX$4:$AX195,"="&amp;$AX195)</f>
        <v>25300</v>
      </c>
    </row>
    <row r="196" spans="1:62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15"/>
        <v>3</v>
      </c>
      <c r="AV196" s="13">
        <f t="shared" si="116"/>
        <v>1502003</v>
      </c>
      <c r="AW196" s="13" t="s">
        <v>1373</v>
      </c>
      <c r="AX196" s="13">
        <f t="shared" si="117"/>
        <v>6</v>
      </c>
      <c r="AY196" s="13" t="s">
        <v>1394</v>
      </c>
      <c r="AZ196" s="13">
        <f t="shared" si="118"/>
        <v>4</v>
      </c>
      <c r="BA196" s="13" t="str">
        <f t="shared" si="119"/>
        <v>典韦魂珠-6 等级-4</v>
      </c>
      <c r="BB196" s="25" t="s">
        <v>1402</v>
      </c>
      <c r="BC196" s="14">
        <f t="shared" si="120"/>
        <v>960</v>
      </c>
      <c r="BD196" s="14">
        <f>SUMIFS(BC$4:BC196,AU$4:AU196,"="&amp;AU196,AX$4:AX196,"="&amp;AX196)</f>
        <v>2340</v>
      </c>
      <c r="BE196" s="25" t="s">
        <v>1403</v>
      </c>
      <c r="BF196" s="14">
        <f t="shared" si="121"/>
        <v>440</v>
      </c>
      <c r="BG196" s="14">
        <f>SUMIFS(BF$4:BF196,AU$4:AU196,"="&amp;AU196,AX$4:AX196,"="&amp;AX196)</f>
        <v>1073</v>
      </c>
      <c r="BH196" s="25" t="s">
        <v>1404</v>
      </c>
      <c r="BI196" s="14">
        <f t="shared" si="122"/>
        <v>17600</v>
      </c>
      <c r="BJ196" s="14">
        <f>SUMIFS(BI$4:BI196,$AU$4:$AU196,"="&amp;$AU196,$AX$4:$AX196,"="&amp;$AX196)</f>
        <v>42900</v>
      </c>
    </row>
    <row r="197" spans="1:62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28">INT((AT197-1)/72)+1</f>
        <v>3</v>
      </c>
      <c r="AV197" s="13">
        <f t="shared" ref="AV197:AV260" si="129">INDEX($X$4:$X$24,AU197)</f>
        <v>1502003</v>
      </c>
      <c r="AW197" s="13" t="s">
        <v>1373</v>
      </c>
      <c r="AX197" s="13">
        <f t="shared" ref="AX197:AX260" si="130">INT(((AT197-(AU197-1)*72)-1)/9)+1</f>
        <v>6</v>
      </c>
      <c r="AY197" s="13" t="s">
        <v>1394</v>
      </c>
      <c r="AZ197" s="13">
        <f t="shared" ref="AZ197:AZ260" si="131">AT197-(AU197-1)*72-(AX197-1)*9</f>
        <v>5</v>
      </c>
      <c r="BA197" s="13" t="str">
        <f t="shared" ref="BA197:BA260" si="132">INDEX($Y$4:$Y$24,AU197)&amp;"魂珠-"&amp;AX197&amp;" 等级-"&amp;AZ197</f>
        <v>典韦魂珠-6 等级-5</v>
      </c>
      <c r="BB197" s="25" t="s">
        <v>1402</v>
      </c>
      <c r="BC197" s="14">
        <f t="shared" ref="BC197:BC260" si="133">ROUND(INDEX(Q$4:Q$75,($AX197-1)*9+$AZ197)*INDEX(AD$4:AD$24,$AU197),0)</f>
        <v>1320</v>
      </c>
      <c r="BD197" s="14">
        <f>SUMIFS(BC$4:BC197,AU$4:AU197,"="&amp;AU197,AX$4:AX197,"="&amp;AX197)</f>
        <v>3660</v>
      </c>
      <c r="BE197" s="25" t="s">
        <v>1403</v>
      </c>
      <c r="BF197" s="14">
        <f t="shared" ref="BF197:BF260" si="134">ROUND(INDEX(R$4:R$75,($AX197-1)*9+$AZ197)*INDEX(AE$4:AE$24,$AU197),0)</f>
        <v>605</v>
      </c>
      <c r="BG197" s="14">
        <f>SUMIFS(BF$4:BF197,AU$4:AU197,"="&amp;AU197,AX$4:AX197,"="&amp;AX197)</f>
        <v>1678</v>
      </c>
      <c r="BH197" s="25" t="s">
        <v>1404</v>
      </c>
      <c r="BI197" s="14">
        <f t="shared" ref="BI197:BI260" si="135">ROUND(INDEX(S$4:S$75,($AX197-1)*9+$AZ197)*INDEX(AF$4:AF$24,$AU197),0)</f>
        <v>24200</v>
      </c>
      <c r="BJ197" s="14">
        <f>SUMIFS(BI$4:BI197,$AU$4:$AU197,"="&amp;$AU197,$AX$4:$AX197,"="&amp;$AX197)</f>
        <v>67100</v>
      </c>
    </row>
    <row r="198" spans="1:62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28"/>
        <v>3</v>
      </c>
      <c r="AV198" s="13">
        <f t="shared" si="129"/>
        <v>1502003</v>
      </c>
      <c r="AW198" s="13" t="s">
        <v>1373</v>
      </c>
      <c r="AX198" s="13">
        <f t="shared" si="130"/>
        <v>6</v>
      </c>
      <c r="AY198" s="13" t="s">
        <v>1394</v>
      </c>
      <c r="AZ198" s="13">
        <f t="shared" si="131"/>
        <v>6</v>
      </c>
      <c r="BA198" s="13" t="str">
        <f t="shared" si="132"/>
        <v>典韦魂珠-6 等级-6</v>
      </c>
      <c r="BB198" s="25" t="s">
        <v>1402</v>
      </c>
      <c r="BC198" s="14">
        <f t="shared" si="133"/>
        <v>1620</v>
      </c>
      <c r="BD198" s="14">
        <f>SUMIFS(BC$4:BC198,AU$4:AU198,"="&amp;AU198,AX$4:AX198,"="&amp;AX198)</f>
        <v>5280</v>
      </c>
      <c r="BE198" s="25" t="s">
        <v>1403</v>
      </c>
      <c r="BF198" s="14">
        <f t="shared" si="134"/>
        <v>743</v>
      </c>
      <c r="BG198" s="14">
        <f>SUMIFS(BF$4:BF198,AU$4:AU198,"="&amp;AU198,AX$4:AX198,"="&amp;AX198)</f>
        <v>2421</v>
      </c>
      <c r="BH198" s="25" t="s">
        <v>1404</v>
      </c>
      <c r="BI198" s="14">
        <f t="shared" si="135"/>
        <v>29700</v>
      </c>
      <c r="BJ198" s="14">
        <f>SUMIFS(BI$4:BI198,$AU$4:$AU198,"="&amp;$AU198,$AX$4:$AX198,"="&amp;$AX198)</f>
        <v>96800</v>
      </c>
    </row>
    <row r="199" spans="1:62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T199" s="13">
        <v>196</v>
      </c>
      <c r="AU199" s="13">
        <f t="shared" si="128"/>
        <v>3</v>
      </c>
      <c r="AV199" s="13">
        <f t="shared" si="129"/>
        <v>1502003</v>
      </c>
      <c r="AW199" s="13" t="s">
        <v>1373</v>
      </c>
      <c r="AX199" s="13">
        <f t="shared" si="130"/>
        <v>6</v>
      </c>
      <c r="AY199" s="13" t="s">
        <v>1394</v>
      </c>
      <c r="AZ199" s="13">
        <f t="shared" si="131"/>
        <v>7</v>
      </c>
      <c r="BA199" s="13" t="str">
        <f t="shared" si="132"/>
        <v>典韦魂珠-6 等级-7</v>
      </c>
      <c r="BB199" s="25" t="s">
        <v>1402</v>
      </c>
      <c r="BC199" s="14">
        <f t="shared" si="133"/>
        <v>1920</v>
      </c>
      <c r="BD199" s="14">
        <f>SUMIFS(BC$4:BC199,AU$4:AU199,"="&amp;AU199,AX$4:AX199,"="&amp;AX199)</f>
        <v>7200</v>
      </c>
      <c r="BE199" s="25" t="s">
        <v>1403</v>
      </c>
      <c r="BF199" s="14">
        <f t="shared" si="134"/>
        <v>880</v>
      </c>
      <c r="BG199" s="14">
        <f>SUMIFS(BF$4:BF199,AU$4:AU199,"="&amp;AU199,AX$4:AX199,"="&amp;AX199)</f>
        <v>3301</v>
      </c>
      <c r="BH199" s="25" t="s">
        <v>1404</v>
      </c>
      <c r="BI199" s="14">
        <f t="shared" si="135"/>
        <v>35200</v>
      </c>
      <c r="BJ199" s="14">
        <f>SUMIFS(BI$4:BI199,$AU$4:$AU199,"="&amp;$AU199,$AX$4:$AX199,"="&amp;$AX199)</f>
        <v>132000</v>
      </c>
    </row>
    <row r="200" spans="1:62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T200" s="13">
        <v>197</v>
      </c>
      <c r="AU200" s="13">
        <f t="shared" si="128"/>
        <v>3</v>
      </c>
      <c r="AV200" s="13">
        <f t="shared" si="129"/>
        <v>1502003</v>
      </c>
      <c r="AW200" s="13" t="s">
        <v>1373</v>
      </c>
      <c r="AX200" s="13">
        <f t="shared" si="130"/>
        <v>6</v>
      </c>
      <c r="AY200" s="13" t="s">
        <v>1394</v>
      </c>
      <c r="AZ200" s="13">
        <f t="shared" si="131"/>
        <v>8</v>
      </c>
      <c r="BA200" s="13" t="str">
        <f t="shared" si="132"/>
        <v>典韦魂珠-6 等级-8</v>
      </c>
      <c r="BB200" s="25" t="s">
        <v>1402</v>
      </c>
      <c r="BC200" s="14">
        <f t="shared" si="133"/>
        <v>2280</v>
      </c>
      <c r="BD200" s="14">
        <f>SUMIFS(BC$4:BC200,AU$4:AU200,"="&amp;AU200,AX$4:AX200,"="&amp;AX200)</f>
        <v>9480</v>
      </c>
      <c r="BE200" s="25" t="s">
        <v>1403</v>
      </c>
      <c r="BF200" s="14">
        <f t="shared" si="134"/>
        <v>1045</v>
      </c>
      <c r="BG200" s="14">
        <f>SUMIFS(BF$4:BF200,AU$4:AU200,"="&amp;AU200,AX$4:AX200,"="&amp;AX200)</f>
        <v>4346</v>
      </c>
      <c r="BH200" s="25" t="s">
        <v>1404</v>
      </c>
      <c r="BI200" s="14">
        <f t="shared" si="135"/>
        <v>41800</v>
      </c>
      <c r="BJ200" s="14">
        <f>SUMIFS(BI$4:BI200,$AU$4:$AU200,"="&amp;$AU200,$AX$4:$AX200,"="&amp;$AX200)</f>
        <v>173800</v>
      </c>
    </row>
    <row r="201" spans="1:62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T201" s="13">
        <v>198</v>
      </c>
      <c r="AU201" s="13">
        <f t="shared" si="128"/>
        <v>3</v>
      </c>
      <c r="AV201" s="13">
        <f t="shared" si="129"/>
        <v>1502003</v>
      </c>
      <c r="AW201" s="13" t="s">
        <v>1373</v>
      </c>
      <c r="AX201" s="13">
        <f t="shared" si="130"/>
        <v>6</v>
      </c>
      <c r="AY201" s="13" t="s">
        <v>1394</v>
      </c>
      <c r="AZ201" s="13">
        <f t="shared" si="131"/>
        <v>9</v>
      </c>
      <c r="BA201" s="13" t="str">
        <f t="shared" si="132"/>
        <v>典韦魂珠-6 等级-9</v>
      </c>
      <c r="BB201" s="25" t="s">
        <v>1402</v>
      </c>
      <c r="BC201" s="14">
        <f t="shared" si="133"/>
        <v>2640</v>
      </c>
      <c r="BD201" s="14">
        <f>SUMIFS(BC$4:BC201,AU$4:AU201,"="&amp;AU201,AX$4:AX201,"="&amp;AX201)</f>
        <v>12120</v>
      </c>
      <c r="BE201" s="25" t="s">
        <v>1403</v>
      </c>
      <c r="BF201" s="14">
        <f t="shared" si="134"/>
        <v>1210</v>
      </c>
      <c r="BG201" s="14">
        <f>SUMIFS(BF$4:BF201,AU$4:AU201,"="&amp;AU201,AX$4:AX201,"="&amp;AX201)</f>
        <v>5556</v>
      </c>
      <c r="BH201" s="25" t="s">
        <v>1404</v>
      </c>
      <c r="BI201" s="14">
        <f t="shared" si="135"/>
        <v>48400</v>
      </c>
      <c r="BJ201" s="14">
        <f>SUMIFS(BI$4:BI201,$AU$4:$AU201,"="&amp;$AU201,$AX$4:$AX201,"="&amp;$AX201)</f>
        <v>222200</v>
      </c>
    </row>
    <row r="202" spans="1:62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T202" s="13">
        <v>199</v>
      </c>
      <c r="AU202" s="13">
        <f t="shared" si="128"/>
        <v>3</v>
      </c>
      <c r="AV202" s="13">
        <f t="shared" si="129"/>
        <v>1502003</v>
      </c>
      <c r="AW202" s="13" t="s">
        <v>1373</v>
      </c>
      <c r="AX202" s="13">
        <f t="shared" si="130"/>
        <v>7</v>
      </c>
      <c r="AY202" s="13" t="s">
        <v>1394</v>
      </c>
      <c r="AZ202" s="13">
        <f t="shared" si="131"/>
        <v>1</v>
      </c>
      <c r="BA202" s="13" t="str">
        <f t="shared" si="132"/>
        <v>典韦魂珠-7 等级-1</v>
      </c>
      <c r="BB202" s="25" t="s">
        <v>1402</v>
      </c>
      <c r="BC202" s="14">
        <f t="shared" si="133"/>
        <v>384</v>
      </c>
      <c r="BD202" s="14">
        <f>SUMIFS(BC$4:BC202,AU$4:AU202,"="&amp;AU202,AX$4:AX202,"="&amp;AX202)</f>
        <v>384</v>
      </c>
      <c r="BE202" s="25" t="s">
        <v>1403</v>
      </c>
      <c r="BF202" s="14">
        <f t="shared" si="134"/>
        <v>176</v>
      </c>
      <c r="BG202" s="14">
        <f>SUMIFS(BF$4:BF202,AU$4:AU202,"="&amp;AU202,AX$4:AX202,"="&amp;AX202)</f>
        <v>176</v>
      </c>
      <c r="BH202" s="25" t="s">
        <v>1404</v>
      </c>
      <c r="BI202" s="14">
        <f t="shared" si="135"/>
        <v>7040</v>
      </c>
      <c r="BJ202" s="14">
        <f>SUMIFS(BI$4:BI202,$AU$4:$AU202,"="&amp;$AU202,$AX$4:$AX202,"="&amp;$AX202)</f>
        <v>7040</v>
      </c>
    </row>
    <row r="203" spans="1:62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T203" s="13">
        <v>200</v>
      </c>
      <c r="AU203" s="13">
        <f t="shared" si="128"/>
        <v>3</v>
      </c>
      <c r="AV203" s="13">
        <f t="shared" si="129"/>
        <v>1502003</v>
      </c>
      <c r="AW203" s="13" t="s">
        <v>1373</v>
      </c>
      <c r="AX203" s="13">
        <f t="shared" si="130"/>
        <v>7</v>
      </c>
      <c r="AY203" s="13" t="s">
        <v>1394</v>
      </c>
      <c r="AZ203" s="13">
        <f t="shared" si="131"/>
        <v>2</v>
      </c>
      <c r="BA203" s="13" t="str">
        <f t="shared" si="132"/>
        <v>典韦魂珠-7 等级-2</v>
      </c>
      <c r="BB203" s="25" t="s">
        <v>1402</v>
      </c>
      <c r="BC203" s="14">
        <f t="shared" si="133"/>
        <v>576</v>
      </c>
      <c r="BD203" s="14">
        <f>SUMIFS(BC$4:BC203,AU$4:AU203,"="&amp;AU203,AX$4:AX203,"="&amp;AX203)</f>
        <v>960</v>
      </c>
      <c r="BE203" s="25" t="s">
        <v>1403</v>
      </c>
      <c r="BF203" s="14">
        <f t="shared" si="134"/>
        <v>264</v>
      </c>
      <c r="BG203" s="14">
        <f>SUMIFS(BF$4:BF203,AU$4:AU203,"="&amp;AU203,AX$4:AX203,"="&amp;AX203)</f>
        <v>440</v>
      </c>
      <c r="BH203" s="25" t="s">
        <v>1404</v>
      </c>
      <c r="BI203" s="14">
        <f t="shared" si="135"/>
        <v>10560</v>
      </c>
      <c r="BJ203" s="14">
        <f>SUMIFS(BI$4:BI203,$AU$4:$AU203,"="&amp;$AU203,$AX$4:$AX203,"="&amp;$AX203)</f>
        <v>17600</v>
      </c>
    </row>
    <row r="204" spans="1:62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T204" s="13">
        <v>201</v>
      </c>
      <c r="AU204" s="13">
        <f t="shared" si="128"/>
        <v>3</v>
      </c>
      <c r="AV204" s="13">
        <f t="shared" si="129"/>
        <v>1502003</v>
      </c>
      <c r="AW204" s="13" t="s">
        <v>1373</v>
      </c>
      <c r="AX204" s="13">
        <f t="shared" si="130"/>
        <v>7</v>
      </c>
      <c r="AY204" s="13" t="s">
        <v>1394</v>
      </c>
      <c r="AZ204" s="13">
        <f t="shared" si="131"/>
        <v>3</v>
      </c>
      <c r="BA204" s="13" t="str">
        <f t="shared" si="132"/>
        <v>典韦魂珠-7 等级-3</v>
      </c>
      <c r="BB204" s="25" t="s">
        <v>1402</v>
      </c>
      <c r="BC204" s="14">
        <f t="shared" si="133"/>
        <v>768</v>
      </c>
      <c r="BD204" s="14">
        <f>SUMIFS(BC$4:BC204,AU$4:AU204,"="&amp;AU204,AX$4:AX204,"="&amp;AX204)</f>
        <v>1728</v>
      </c>
      <c r="BE204" s="25" t="s">
        <v>1403</v>
      </c>
      <c r="BF204" s="14">
        <f t="shared" si="134"/>
        <v>352</v>
      </c>
      <c r="BG204" s="14">
        <f>SUMIFS(BF$4:BF204,AU$4:AU204,"="&amp;AU204,AX$4:AX204,"="&amp;AX204)</f>
        <v>792</v>
      </c>
      <c r="BH204" s="25" t="s">
        <v>1404</v>
      </c>
      <c r="BI204" s="14">
        <f t="shared" si="135"/>
        <v>14080</v>
      </c>
      <c r="BJ204" s="14">
        <f>SUMIFS(BI$4:BI204,$AU$4:$AU204,"="&amp;$AU204,$AX$4:$AX204,"="&amp;$AX204)</f>
        <v>31680</v>
      </c>
    </row>
    <row r="205" spans="1:62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T205" s="13">
        <v>202</v>
      </c>
      <c r="AU205" s="13">
        <f t="shared" si="128"/>
        <v>3</v>
      </c>
      <c r="AV205" s="13">
        <f t="shared" si="129"/>
        <v>1502003</v>
      </c>
      <c r="AW205" s="13" t="s">
        <v>1373</v>
      </c>
      <c r="AX205" s="13">
        <f t="shared" si="130"/>
        <v>7</v>
      </c>
      <c r="AY205" s="13" t="s">
        <v>1394</v>
      </c>
      <c r="AZ205" s="13">
        <f t="shared" si="131"/>
        <v>4</v>
      </c>
      <c r="BA205" s="13" t="str">
        <f t="shared" si="132"/>
        <v>典韦魂珠-7 等级-4</v>
      </c>
      <c r="BB205" s="25" t="s">
        <v>1402</v>
      </c>
      <c r="BC205" s="14">
        <f t="shared" si="133"/>
        <v>1152</v>
      </c>
      <c r="BD205" s="14">
        <f>SUMIFS(BC$4:BC205,AU$4:AU205,"="&amp;AU205,AX$4:AX205,"="&amp;AX205)</f>
        <v>2880</v>
      </c>
      <c r="BE205" s="25" t="s">
        <v>1403</v>
      </c>
      <c r="BF205" s="14">
        <f t="shared" si="134"/>
        <v>528</v>
      </c>
      <c r="BG205" s="14">
        <f>SUMIFS(BF$4:BF205,AU$4:AU205,"="&amp;AU205,AX$4:AX205,"="&amp;AX205)</f>
        <v>1320</v>
      </c>
      <c r="BH205" s="25" t="s">
        <v>1404</v>
      </c>
      <c r="BI205" s="14">
        <f t="shared" si="135"/>
        <v>21120</v>
      </c>
      <c r="BJ205" s="14">
        <f>SUMIFS(BI$4:BI205,$AU$4:$AU205,"="&amp;$AU205,$AX$4:$AX205,"="&amp;$AX205)</f>
        <v>52800</v>
      </c>
    </row>
    <row r="206" spans="1:62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T206" s="13">
        <v>203</v>
      </c>
      <c r="AU206" s="13">
        <f t="shared" si="128"/>
        <v>3</v>
      </c>
      <c r="AV206" s="13">
        <f t="shared" si="129"/>
        <v>1502003</v>
      </c>
      <c r="AW206" s="13" t="s">
        <v>1373</v>
      </c>
      <c r="AX206" s="13">
        <f t="shared" si="130"/>
        <v>7</v>
      </c>
      <c r="AY206" s="13" t="s">
        <v>1394</v>
      </c>
      <c r="AZ206" s="13">
        <f t="shared" si="131"/>
        <v>5</v>
      </c>
      <c r="BA206" s="13" t="str">
        <f t="shared" si="132"/>
        <v>典韦魂珠-7 等级-5</v>
      </c>
      <c r="BB206" s="25" t="s">
        <v>1402</v>
      </c>
      <c r="BC206" s="14">
        <f t="shared" si="133"/>
        <v>1536</v>
      </c>
      <c r="BD206" s="14">
        <f>SUMIFS(BC$4:BC206,AU$4:AU206,"="&amp;AU206,AX$4:AX206,"="&amp;AX206)</f>
        <v>4416</v>
      </c>
      <c r="BE206" s="25" t="s">
        <v>1403</v>
      </c>
      <c r="BF206" s="14">
        <f t="shared" si="134"/>
        <v>704</v>
      </c>
      <c r="BG206" s="14">
        <f>SUMIFS(BF$4:BF206,AU$4:AU206,"="&amp;AU206,AX$4:AX206,"="&amp;AX206)</f>
        <v>2024</v>
      </c>
      <c r="BH206" s="25" t="s">
        <v>1404</v>
      </c>
      <c r="BI206" s="14">
        <f t="shared" si="135"/>
        <v>28160</v>
      </c>
      <c r="BJ206" s="14">
        <f>SUMIFS(BI$4:BI206,$AU$4:$AU206,"="&amp;$AU206,$AX$4:$AX206,"="&amp;$AX206)</f>
        <v>80960</v>
      </c>
    </row>
    <row r="207" spans="1:62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T207" s="13">
        <v>204</v>
      </c>
      <c r="AU207" s="13">
        <f t="shared" si="128"/>
        <v>3</v>
      </c>
      <c r="AV207" s="13">
        <f t="shared" si="129"/>
        <v>1502003</v>
      </c>
      <c r="AW207" s="13" t="s">
        <v>1373</v>
      </c>
      <c r="AX207" s="13">
        <f t="shared" si="130"/>
        <v>7</v>
      </c>
      <c r="AY207" s="13" t="s">
        <v>1394</v>
      </c>
      <c r="AZ207" s="13">
        <f t="shared" si="131"/>
        <v>6</v>
      </c>
      <c r="BA207" s="13" t="str">
        <f t="shared" si="132"/>
        <v>典韦魂珠-7 等级-6</v>
      </c>
      <c r="BB207" s="25" t="s">
        <v>1402</v>
      </c>
      <c r="BC207" s="14">
        <f t="shared" si="133"/>
        <v>1920</v>
      </c>
      <c r="BD207" s="14">
        <f>SUMIFS(BC$4:BC207,AU$4:AU207,"="&amp;AU207,AX$4:AX207,"="&amp;AX207)</f>
        <v>6336</v>
      </c>
      <c r="BE207" s="25" t="s">
        <v>1403</v>
      </c>
      <c r="BF207" s="14">
        <f t="shared" si="134"/>
        <v>880</v>
      </c>
      <c r="BG207" s="14">
        <f>SUMIFS(BF$4:BF207,AU$4:AU207,"="&amp;AU207,AX$4:AX207,"="&amp;AX207)</f>
        <v>2904</v>
      </c>
      <c r="BH207" s="25" t="s">
        <v>1404</v>
      </c>
      <c r="BI207" s="14">
        <f t="shared" si="135"/>
        <v>35200</v>
      </c>
      <c r="BJ207" s="14">
        <f>SUMIFS(BI$4:BI207,$AU$4:$AU207,"="&amp;$AU207,$AX$4:$AX207,"="&amp;$AX207)</f>
        <v>116160</v>
      </c>
    </row>
    <row r="208" spans="1:62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T208" s="13">
        <v>205</v>
      </c>
      <c r="AU208" s="13">
        <f t="shared" si="128"/>
        <v>3</v>
      </c>
      <c r="AV208" s="13">
        <f t="shared" si="129"/>
        <v>1502003</v>
      </c>
      <c r="AW208" s="13" t="s">
        <v>1373</v>
      </c>
      <c r="AX208" s="13">
        <f t="shared" si="130"/>
        <v>7</v>
      </c>
      <c r="AY208" s="13" t="s">
        <v>1394</v>
      </c>
      <c r="AZ208" s="13">
        <f t="shared" si="131"/>
        <v>7</v>
      </c>
      <c r="BA208" s="13" t="str">
        <f t="shared" si="132"/>
        <v>典韦魂珠-7 等级-7</v>
      </c>
      <c r="BB208" s="25" t="s">
        <v>1402</v>
      </c>
      <c r="BC208" s="14">
        <f t="shared" si="133"/>
        <v>2304</v>
      </c>
      <c r="BD208" s="14">
        <f>SUMIFS(BC$4:BC208,AU$4:AU208,"="&amp;AU208,AX$4:AX208,"="&amp;AX208)</f>
        <v>8640</v>
      </c>
      <c r="BE208" s="25" t="s">
        <v>1403</v>
      </c>
      <c r="BF208" s="14">
        <f t="shared" si="134"/>
        <v>1056</v>
      </c>
      <c r="BG208" s="14">
        <f>SUMIFS(BF$4:BF208,AU$4:AU208,"="&amp;AU208,AX$4:AX208,"="&amp;AX208)</f>
        <v>3960</v>
      </c>
      <c r="BH208" s="25" t="s">
        <v>1404</v>
      </c>
      <c r="BI208" s="14">
        <f t="shared" si="135"/>
        <v>42240</v>
      </c>
      <c r="BJ208" s="14">
        <f>SUMIFS(BI$4:BI208,$AU$4:$AU208,"="&amp;$AU208,$AX$4:$AX208,"="&amp;$AX208)</f>
        <v>158400</v>
      </c>
    </row>
    <row r="209" spans="1:62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T209" s="13">
        <v>206</v>
      </c>
      <c r="AU209" s="13">
        <f t="shared" si="128"/>
        <v>3</v>
      </c>
      <c r="AV209" s="13">
        <f t="shared" si="129"/>
        <v>1502003</v>
      </c>
      <c r="AW209" s="13" t="s">
        <v>1373</v>
      </c>
      <c r="AX209" s="13">
        <f t="shared" si="130"/>
        <v>7</v>
      </c>
      <c r="AY209" s="13" t="s">
        <v>1394</v>
      </c>
      <c r="AZ209" s="13">
        <f t="shared" si="131"/>
        <v>8</v>
      </c>
      <c r="BA209" s="13" t="str">
        <f t="shared" si="132"/>
        <v>典韦魂珠-7 等级-8</v>
      </c>
      <c r="BB209" s="25" t="s">
        <v>1402</v>
      </c>
      <c r="BC209" s="14">
        <f t="shared" si="133"/>
        <v>2688</v>
      </c>
      <c r="BD209" s="14">
        <f>SUMIFS(BC$4:BC209,AU$4:AU209,"="&amp;AU209,AX$4:AX209,"="&amp;AX209)</f>
        <v>11328</v>
      </c>
      <c r="BE209" s="25" t="s">
        <v>1403</v>
      </c>
      <c r="BF209" s="14">
        <f t="shared" si="134"/>
        <v>1232</v>
      </c>
      <c r="BG209" s="14">
        <f>SUMIFS(BF$4:BF209,AU$4:AU209,"="&amp;AU209,AX$4:AX209,"="&amp;AX209)</f>
        <v>5192</v>
      </c>
      <c r="BH209" s="25" t="s">
        <v>1404</v>
      </c>
      <c r="BI209" s="14">
        <f t="shared" si="135"/>
        <v>49280</v>
      </c>
      <c r="BJ209" s="14">
        <f>SUMIFS(BI$4:BI209,$AU$4:$AU209,"="&amp;$AU209,$AX$4:$AX209,"="&amp;$AX209)</f>
        <v>207680</v>
      </c>
    </row>
    <row r="210" spans="1:62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T210" s="13">
        <v>207</v>
      </c>
      <c r="AU210" s="13">
        <f t="shared" si="128"/>
        <v>3</v>
      </c>
      <c r="AV210" s="13">
        <f t="shared" si="129"/>
        <v>1502003</v>
      </c>
      <c r="AW210" s="13" t="s">
        <v>1373</v>
      </c>
      <c r="AX210" s="13">
        <f t="shared" si="130"/>
        <v>7</v>
      </c>
      <c r="AY210" s="13" t="s">
        <v>1394</v>
      </c>
      <c r="AZ210" s="13">
        <f t="shared" si="131"/>
        <v>9</v>
      </c>
      <c r="BA210" s="13" t="str">
        <f t="shared" si="132"/>
        <v>典韦魂珠-7 等级-9</v>
      </c>
      <c r="BB210" s="25" t="s">
        <v>1402</v>
      </c>
      <c r="BC210" s="14">
        <f t="shared" si="133"/>
        <v>3072</v>
      </c>
      <c r="BD210" s="14">
        <f>SUMIFS(BC$4:BC210,AU$4:AU210,"="&amp;AU210,AX$4:AX210,"="&amp;AX210)</f>
        <v>14400</v>
      </c>
      <c r="BE210" s="25" t="s">
        <v>1403</v>
      </c>
      <c r="BF210" s="14">
        <f t="shared" si="134"/>
        <v>1408</v>
      </c>
      <c r="BG210" s="14">
        <f>SUMIFS(BF$4:BF210,AU$4:AU210,"="&amp;AU210,AX$4:AX210,"="&amp;AX210)</f>
        <v>6600</v>
      </c>
      <c r="BH210" s="25" t="s">
        <v>1404</v>
      </c>
      <c r="BI210" s="14">
        <f t="shared" si="135"/>
        <v>56320</v>
      </c>
      <c r="BJ210" s="14">
        <f>SUMIFS(BI$4:BI210,$AU$4:$AU210,"="&amp;$AU210,$AX$4:$AX210,"="&amp;$AX210)</f>
        <v>264000</v>
      </c>
    </row>
    <row r="211" spans="1:62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T211" s="13">
        <v>208</v>
      </c>
      <c r="AU211" s="13">
        <f t="shared" si="128"/>
        <v>3</v>
      </c>
      <c r="AV211" s="13">
        <f t="shared" si="129"/>
        <v>1502003</v>
      </c>
      <c r="AW211" s="13" t="s">
        <v>1373</v>
      </c>
      <c r="AX211" s="13">
        <f t="shared" si="130"/>
        <v>8</v>
      </c>
      <c r="AY211" s="13" t="s">
        <v>1394</v>
      </c>
      <c r="AZ211" s="13">
        <f t="shared" si="131"/>
        <v>1</v>
      </c>
      <c r="BA211" s="13" t="str">
        <f t="shared" si="132"/>
        <v>典韦魂珠-8 等级-1</v>
      </c>
      <c r="BB211" s="25" t="s">
        <v>1402</v>
      </c>
      <c r="BC211" s="14">
        <f t="shared" si="133"/>
        <v>480</v>
      </c>
      <c r="BD211" s="14">
        <f>SUMIFS(BC$4:BC211,AU$4:AU211,"="&amp;AU211,AX$4:AX211,"="&amp;AX211)</f>
        <v>480</v>
      </c>
      <c r="BE211" s="25" t="s">
        <v>1403</v>
      </c>
      <c r="BF211" s="14">
        <f t="shared" si="134"/>
        <v>220</v>
      </c>
      <c r="BG211" s="14">
        <f>SUMIFS(BF$4:BF211,AU$4:AU211,"="&amp;AU211,AX$4:AX211,"="&amp;AX211)</f>
        <v>220</v>
      </c>
      <c r="BH211" s="25" t="s">
        <v>1404</v>
      </c>
      <c r="BI211" s="14">
        <f t="shared" si="135"/>
        <v>8800</v>
      </c>
      <c r="BJ211" s="14">
        <f>SUMIFS(BI$4:BI211,$AU$4:$AU211,"="&amp;$AU211,$AX$4:$AX211,"="&amp;$AX211)</f>
        <v>8800</v>
      </c>
    </row>
    <row r="212" spans="1:62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T212" s="13">
        <v>209</v>
      </c>
      <c r="AU212" s="13">
        <f t="shared" si="128"/>
        <v>3</v>
      </c>
      <c r="AV212" s="13">
        <f t="shared" si="129"/>
        <v>1502003</v>
      </c>
      <c r="AW212" s="13" t="s">
        <v>1373</v>
      </c>
      <c r="AX212" s="13">
        <f t="shared" si="130"/>
        <v>8</v>
      </c>
      <c r="AY212" s="13" t="s">
        <v>1394</v>
      </c>
      <c r="AZ212" s="13">
        <f t="shared" si="131"/>
        <v>2</v>
      </c>
      <c r="BA212" s="13" t="str">
        <f t="shared" si="132"/>
        <v>典韦魂珠-8 等级-2</v>
      </c>
      <c r="BB212" s="25" t="s">
        <v>1402</v>
      </c>
      <c r="BC212" s="14">
        <f t="shared" si="133"/>
        <v>720</v>
      </c>
      <c r="BD212" s="14">
        <f>SUMIFS(BC$4:BC212,AU$4:AU212,"="&amp;AU212,AX$4:AX212,"="&amp;AX212)</f>
        <v>1200</v>
      </c>
      <c r="BE212" s="25" t="s">
        <v>1403</v>
      </c>
      <c r="BF212" s="14">
        <f t="shared" si="134"/>
        <v>330</v>
      </c>
      <c r="BG212" s="14">
        <f>SUMIFS(BF$4:BF212,AU$4:AU212,"="&amp;AU212,AX$4:AX212,"="&amp;AX212)</f>
        <v>550</v>
      </c>
      <c r="BH212" s="25" t="s">
        <v>1404</v>
      </c>
      <c r="BI212" s="14">
        <f t="shared" si="135"/>
        <v>13200</v>
      </c>
      <c r="BJ212" s="14">
        <f>SUMIFS(BI$4:BI212,$AU$4:$AU212,"="&amp;$AU212,$AX$4:$AX212,"="&amp;$AX212)</f>
        <v>22000</v>
      </c>
    </row>
    <row r="213" spans="1:62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T213" s="13">
        <v>210</v>
      </c>
      <c r="AU213" s="13">
        <f t="shared" si="128"/>
        <v>3</v>
      </c>
      <c r="AV213" s="13">
        <f t="shared" si="129"/>
        <v>1502003</v>
      </c>
      <c r="AW213" s="13" t="s">
        <v>1373</v>
      </c>
      <c r="AX213" s="13">
        <f t="shared" si="130"/>
        <v>8</v>
      </c>
      <c r="AY213" s="13" t="s">
        <v>1394</v>
      </c>
      <c r="AZ213" s="13">
        <f t="shared" si="131"/>
        <v>3</v>
      </c>
      <c r="BA213" s="13" t="str">
        <f t="shared" si="132"/>
        <v>典韦魂珠-8 等级-3</v>
      </c>
      <c r="BB213" s="25" t="s">
        <v>1402</v>
      </c>
      <c r="BC213" s="14">
        <f t="shared" si="133"/>
        <v>960</v>
      </c>
      <c r="BD213" s="14">
        <f>SUMIFS(BC$4:BC213,AU$4:AU213,"="&amp;AU213,AX$4:AX213,"="&amp;AX213)</f>
        <v>2160</v>
      </c>
      <c r="BE213" s="25" t="s">
        <v>1403</v>
      </c>
      <c r="BF213" s="14">
        <f t="shared" si="134"/>
        <v>440</v>
      </c>
      <c r="BG213" s="14">
        <f>SUMIFS(BF$4:BF213,AU$4:AU213,"="&amp;AU213,AX$4:AX213,"="&amp;AX213)</f>
        <v>990</v>
      </c>
      <c r="BH213" s="25" t="s">
        <v>1404</v>
      </c>
      <c r="BI213" s="14">
        <f t="shared" si="135"/>
        <v>17600</v>
      </c>
      <c r="BJ213" s="14">
        <f>SUMIFS(BI$4:BI213,$AU$4:$AU213,"="&amp;$AU213,$AX$4:$AX213,"="&amp;$AX213)</f>
        <v>39600</v>
      </c>
    </row>
    <row r="214" spans="1:62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T214" s="13">
        <v>211</v>
      </c>
      <c r="AU214" s="13">
        <f t="shared" si="128"/>
        <v>3</v>
      </c>
      <c r="AV214" s="13">
        <f t="shared" si="129"/>
        <v>1502003</v>
      </c>
      <c r="AW214" s="13" t="s">
        <v>1373</v>
      </c>
      <c r="AX214" s="13">
        <f t="shared" si="130"/>
        <v>8</v>
      </c>
      <c r="AY214" s="13" t="s">
        <v>1394</v>
      </c>
      <c r="AZ214" s="13">
        <f t="shared" si="131"/>
        <v>4</v>
      </c>
      <c r="BA214" s="13" t="str">
        <f t="shared" si="132"/>
        <v>典韦魂珠-8 等级-4</v>
      </c>
      <c r="BB214" s="25" t="s">
        <v>1402</v>
      </c>
      <c r="BC214" s="14">
        <f t="shared" si="133"/>
        <v>1440</v>
      </c>
      <c r="BD214" s="14">
        <f>SUMIFS(BC$4:BC214,AU$4:AU214,"="&amp;AU214,AX$4:AX214,"="&amp;AX214)</f>
        <v>3600</v>
      </c>
      <c r="BE214" s="25" t="s">
        <v>1403</v>
      </c>
      <c r="BF214" s="14">
        <f t="shared" si="134"/>
        <v>660</v>
      </c>
      <c r="BG214" s="14">
        <f>SUMIFS(BF$4:BF214,AU$4:AU214,"="&amp;AU214,AX$4:AX214,"="&amp;AX214)</f>
        <v>1650</v>
      </c>
      <c r="BH214" s="25" t="s">
        <v>1404</v>
      </c>
      <c r="BI214" s="14">
        <f t="shared" si="135"/>
        <v>26400</v>
      </c>
      <c r="BJ214" s="14">
        <f>SUMIFS(BI$4:BI214,$AU$4:$AU214,"="&amp;$AU214,$AX$4:$AX214,"="&amp;$AX214)</f>
        <v>66000</v>
      </c>
    </row>
    <row r="215" spans="1:62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T215" s="13">
        <v>212</v>
      </c>
      <c r="AU215" s="13">
        <f t="shared" si="128"/>
        <v>3</v>
      </c>
      <c r="AV215" s="13">
        <f t="shared" si="129"/>
        <v>1502003</v>
      </c>
      <c r="AW215" s="13" t="s">
        <v>1373</v>
      </c>
      <c r="AX215" s="13">
        <f t="shared" si="130"/>
        <v>8</v>
      </c>
      <c r="AY215" s="13" t="s">
        <v>1394</v>
      </c>
      <c r="AZ215" s="13">
        <f t="shared" si="131"/>
        <v>5</v>
      </c>
      <c r="BA215" s="13" t="str">
        <f t="shared" si="132"/>
        <v>典韦魂珠-8 等级-5</v>
      </c>
      <c r="BB215" s="25" t="s">
        <v>1402</v>
      </c>
      <c r="BC215" s="14">
        <f t="shared" si="133"/>
        <v>1920</v>
      </c>
      <c r="BD215" s="14">
        <f>SUMIFS(BC$4:BC215,AU$4:AU215,"="&amp;AU215,AX$4:AX215,"="&amp;AX215)</f>
        <v>5520</v>
      </c>
      <c r="BE215" s="25" t="s">
        <v>1403</v>
      </c>
      <c r="BF215" s="14">
        <f t="shared" si="134"/>
        <v>880</v>
      </c>
      <c r="BG215" s="14">
        <f>SUMIFS(BF$4:BF215,AU$4:AU215,"="&amp;AU215,AX$4:AX215,"="&amp;AX215)</f>
        <v>2530</v>
      </c>
      <c r="BH215" s="25" t="s">
        <v>1404</v>
      </c>
      <c r="BI215" s="14">
        <f t="shared" si="135"/>
        <v>35200</v>
      </c>
      <c r="BJ215" s="14">
        <f>SUMIFS(BI$4:BI215,$AU$4:$AU215,"="&amp;$AU215,$AX$4:$AX215,"="&amp;$AX215)</f>
        <v>101200</v>
      </c>
    </row>
    <row r="216" spans="1:62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T216" s="13">
        <v>213</v>
      </c>
      <c r="AU216" s="13">
        <f t="shared" si="128"/>
        <v>3</v>
      </c>
      <c r="AV216" s="13">
        <f t="shared" si="129"/>
        <v>1502003</v>
      </c>
      <c r="AW216" s="13" t="s">
        <v>1373</v>
      </c>
      <c r="AX216" s="13">
        <f t="shared" si="130"/>
        <v>8</v>
      </c>
      <c r="AY216" s="13" t="s">
        <v>1394</v>
      </c>
      <c r="AZ216" s="13">
        <f t="shared" si="131"/>
        <v>6</v>
      </c>
      <c r="BA216" s="13" t="str">
        <f t="shared" si="132"/>
        <v>典韦魂珠-8 等级-6</v>
      </c>
      <c r="BB216" s="25" t="s">
        <v>1402</v>
      </c>
      <c r="BC216" s="14">
        <f t="shared" si="133"/>
        <v>2400</v>
      </c>
      <c r="BD216" s="14">
        <f>SUMIFS(BC$4:BC216,AU$4:AU216,"="&amp;AU216,AX$4:AX216,"="&amp;AX216)</f>
        <v>7920</v>
      </c>
      <c r="BE216" s="25" t="s">
        <v>1403</v>
      </c>
      <c r="BF216" s="14">
        <f t="shared" si="134"/>
        <v>1100</v>
      </c>
      <c r="BG216" s="14">
        <f>SUMIFS(BF$4:BF216,AU$4:AU216,"="&amp;AU216,AX$4:AX216,"="&amp;AX216)</f>
        <v>3630</v>
      </c>
      <c r="BH216" s="25" t="s">
        <v>1404</v>
      </c>
      <c r="BI216" s="14">
        <f t="shared" si="135"/>
        <v>44000</v>
      </c>
      <c r="BJ216" s="14">
        <f>SUMIFS(BI$4:BI216,$AU$4:$AU216,"="&amp;$AU216,$AX$4:$AX216,"="&amp;$AX216)</f>
        <v>145200</v>
      </c>
    </row>
    <row r="217" spans="1:62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T217" s="13">
        <v>214</v>
      </c>
      <c r="AU217" s="13">
        <f t="shared" si="128"/>
        <v>3</v>
      </c>
      <c r="AV217" s="13">
        <f t="shared" si="129"/>
        <v>1502003</v>
      </c>
      <c r="AW217" s="13" t="s">
        <v>1373</v>
      </c>
      <c r="AX217" s="13">
        <f t="shared" si="130"/>
        <v>8</v>
      </c>
      <c r="AY217" s="13" t="s">
        <v>1394</v>
      </c>
      <c r="AZ217" s="13">
        <f t="shared" si="131"/>
        <v>7</v>
      </c>
      <c r="BA217" s="13" t="str">
        <f t="shared" si="132"/>
        <v>典韦魂珠-8 等级-7</v>
      </c>
      <c r="BB217" s="25" t="s">
        <v>1402</v>
      </c>
      <c r="BC217" s="14">
        <f t="shared" si="133"/>
        <v>2880</v>
      </c>
      <c r="BD217" s="14">
        <f>SUMIFS(BC$4:BC217,AU$4:AU217,"="&amp;AU217,AX$4:AX217,"="&amp;AX217)</f>
        <v>10800</v>
      </c>
      <c r="BE217" s="25" t="s">
        <v>1403</v>
      </c>
      <c r="BF217" s="14">
        <f t="shared" si="134"/>
        <v>1320</v>
      </c>
      <c r="BG217" s="14">
        <f>SUMIFS(BF$4:BF217,AU$4:AU217,"="&amp;AU217,AX$4:AX217,"="&amp;AX217)</f>
        <v>4950</v>
      </c>
      <c r="BH217" s="25" t="s">
        <v>1404</v>
      </c>
      <c r="BI217" s="14">
        <f t="shared" si="135"/>
        <v>52800</v>
      </c>
      <c r="BJ217" s="14">
        <f>SUMIFS(BI$4:BI217,$AU$4:$AU217,"="&amp;$AU217,$AX$4:$AX217,"="&amp;$AX217)</f>
        <v>198000</v>
      </c>
    </row>
    <row r="218" spans="1:62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T218" s="13">
        <v>215</v>
      </c>
      <c r="AU218" s="13">
        <f t="shared" si="128"/>
        <v>3</v>
      </c>
      <c r="AV218" s="13">
        <f t="shared" si="129"/>
        <v>1502003</v>
      </c>
      <c r="AW218" s="13" t="s">
        <v>1373</v>
      </c>
      <c r="AX218" s="13">
        <f t="shared" si="130"/>
        <v>8</v>
      </c>
      <c r="AY218" s="13" t="s">
        <v>1394</v>
      </c>
      <c r="AZ218" s="13">
        <f t="shared" si="131"/>
        <v>8</v>
      </c>
      <c r="BA218" s="13" t="str">
        <f t="shared" si="132"/>
        <v>典韦魂珠-8 等级-8</v>
      </c>
      <c r="BB218" s="25" t="s">
        <v>1402</v>
      </c>
      <c r="BC218" s="14">
        <f t="shared" si="133"/>
        <v>3360</v>
      </c>
      <c r="BD218" s="14">
        <f>SUMIFS(BC$4:BC218,AU$4:AU218,"="&amp;AU218,AX$4:AX218,"="&amp;AX218)</f>
        <v>14160</v>
      </c>
      <c r="BE218" s="25" t="s">
        <v>1403</v>
      </c>
      <c r="BF218" s="14">
        <f t="shared" si="134"/>
        <v>1540</v>
      </c>
      <c r="BG218" s="14">
        <f>SUMIFS(BF$4:BF218,AU$4:AU218,"="&amp;AU218,AX$4:AX218,"="&amp;AX218)</f>
        <v>6490</v>
      </c>
      <c r="BH218" s="25" t="s">
        <v>1404</v>
      </c>
      <c r="BI218" s="14">
        <f t="shared" si="135"/>
        <v>61600</v>
      </c>
      <c r="BJ218" s="14">
        <f>SUMIFS(BI$4:BI218,$AU$4:$AU218,"="&amp;$AU218,$AX$4:$AX218,"="&amp;$AX218)</f>
        <v>259600</v>
      </c>
    </row>
    <row r="219" spans="1:62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T219" s="13">
        <v>216</v>
      </c>
      <c r="AU219" s="13">
        <f t="shared" si="128"/>
        <v>3</v>
      </c>
      <c r="AV219" s="13">
        <f t="shared" si="129"/>
        <v>1502003</v>
      </c>
      <c r="AW219" s="13" t="s">
        <v>1373</v>
      </c>
      <c r="AX219" s="13">
        <f t="shared" si="130"/>
        <v>8</v>
      </c>
      <c r="AY219" s="13" t="s">
        <v>1394</v>
      </c>
      <c r="AZ219" s="13">
        <f t="shared" si="131"/>
        <v>9</v>
      </c>
      <c r="BA219" s="13" t="str">
        <f t="shared" si="132"/>
        <v>典韦魂珠-8 等级-9</v>
      </c>
      <c r="BB219" s="25" t="s">
        <v>1402</v>
      </c>
      <c r="BC219" s="14">
        <f t="shared" si="133"/>
        <v>3840</v>
      </c>
      <c r="BD219" s="14">
        <f>SUMIFS(BC$4:BC219,AU$4:AU219,"="&amp;AU219,AX$4:AX219,"="&amp;AX219)</f>
        <v>18000</v>
      </c>
      <c r="BE219" s="25" t="s">
        <v>1403</v>
      </c>
      <c r="BF219" s="14">
        <f t="shared" si="134"/>
        <v>1760</v>
      </c>
      <c r="BG219" s="14">
        <f>SUMIFS(BF$4:BF219,AU$4:AU219,"="&amp;AU219,AX$4:AX219,"="&amp;AX219)</f>
        <v>8250</v>
      </c>
      <c r="BH219" s="25" t="s">
        <v>1404</v>
      </c>
      <c r="BI219" s="14">
        <f t="shared" si="135"/>
        <v>70400</v>
      </c>
      <c r="BJ219" s="14">
        <f>SUMIFS(BI$4:BI219,$AU$4:$AU219,"="&amp;$AU219,$AX$4:$AX219,"="&amp;$AX219)</f>
        <v>330000</v>
      </c>
    </row>
    <row r="220" spans="1:62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T220" s="13">
        <v>217</v>
      </c>
      <c r="AU220" s="13">
        <f t="shared" si="128"/>
        <v>4</v>
      </c>
      <c r="AV220" s="13">
        <f t="shared" si="129"/>
        <v>1502005</v>
      </c>
      <c r="AW220" s="13" t="s">
        <v>1373</v>
      </c>
      <c r="AX220" s="13">
        <f t="shared" si="130"/>
        <v>1</v>
      </c>
      <c r="AY220" s="13" t="s">
        <v>1394</v>
      </c>
      <c r="AZ220" s="13">
        <f t="shared" si="131"/>
        <v>1</v>
      </c>
      <c r="BA220" s="13" t="str">
        <f t="shared" si="132"/>
        <v>李轩辕魂珠-1 等级-1</v>
      </c>
      <c r="BB220" s="25" t="s">
        <v>1402</v>
      </c>
      <c r="BC220" s="14">
        <f t="shared" si="133"/>
        <v>45</v>
      </c>
      <c r="BD220" s="14">
        <f>SUMIFS(BC$4:BC220,AU$4:AU220,"="&amp;AU220,AX$4:AX220,"="&amp;AX220)</f>
        <v>45</v>
      </c>
      <c r="BE220" s="25" t="s">
        <v>1403</v>
      </c>
      <c r="BF220" s="14">
        <f t="shared" si="134"/>
        <v>25</v>
      </c>
      <c r="BG220" s="14">
        <f>SUMIFS(BF$4:BF220,AU$4:AU220,"="&amp;AU220,AX$4:AX220,"="&amp;AX220)</f>
        <v>25</v>
      </c>
      <c r="BH220" s="25" t="s">
        <v>1404</v>
      </c>
      <c r="BI220" s="14">
        <f t="shared" si="135"/>
        <v>1100</v>
      </c>
      <c r="BJ220" s="14">
        <f>SUMIFS(BI$4:BI220,$AU$4:$AU220,"="&amp;$AU220,$AX$4:$AX220,"="&amp;$AX220)</f>
        <v>1100</v>
      </c>
    </row>
    <row r="221" spans="1:62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T221" s="13">
        <v>218</v>
      </c>
      <c r="AU221" s="13">
        <f t="shared" si="128"/>
        <v>4</v>
      </c>
      <c r="AV221" s="13">
        <f t="shared" si="129"/>
        <v>1502005</v>
      </c>
      <c r="AW221" s="13" t="s">
        <v>1373</v>
      </c>
      <c r="AX221" s="13">
        <f t="shared" si="130"/>
        <v>1</v>
      </c>
      <c r="AY221" s="13" t="s">
        <v>1394</v>
      </c>
      <c r="AZ221" s="13">
        <f t="shared" si="131"/>
        <v>2</v>
      </c>
      <c r="BA221" s="13" t="str">
        <f t="shared" si="132"/>
        <v>李轩辕魂珠-1 等级-2</v>
      </c>
      <c r="BB221" s="25" t="s">
        <v>1402</v>
      </c>
      <c r="BC221" s="14">
        <f t="shared" si="133"/>
        <v>72</v>
      </c>
      <c r="BD221" s="14">
        <f>SUMIFS(BC$4:BC221,AU$4:AU221,"="&amp;AU221,AX$4:AX221,"="&amp;AX221)</f>
        <v>117</v>
      </c>
      <c r="BE221" s="25" t="s">
        <v>1403</v>
      </c>
      <c r="BF221" s="14">
        <f t="shared" si="134"/>
        <v>40</v>
      </c>
      <c r="BG221" s="14">
        <f>SUMIFS(BF$4:BF221,AU$4:AU221,"="&amp;AU221,AX$4:AX221,"="&amp;AX221)</f>
        <v>65</v>
      </c>
      <c r="BH221" s="25" t="s">
        <v>1404</v>
      </c>
      <c r="BI221" s="14">
        <f t="shared" si="135"/>
        <v>1760</v>
      </c>
      <c r="BJ221" s="14">
        <f>SUMIFS(BI$4:BI221,$AU$4:$AU221,"="&amp;$AU221,$AX$4:$AX221,"="&amp;$AX221)</f>
        <v>2860</v>
      </c>
    </row>
    <row r="222" spans="1:62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T222" s="13">
        <v>219</v>
      </c>
      <c r="AU222" s="13">
        <f t="shared" si="128"/>
        <v>4</v>
      </c>
      <c r="AV222" s="13">
        <f t="shared" si="129"/>
        <v>1502005</v>
      </c>
      <c r="AW222" s="13" t="s">
        <v>1373</v>
      </c>
      <c r="AX222" s="13">
        <f t="shared" si="130"/>
        <v>1</v>
      </c>
      <c r="AY222" s="13" t="s">
        <v>1394</v>
      </c>
      <c r="AZ222" s="13">
        <f t="shared" si="131"/>
        <v>3</v>
      </c>
      <c r="BA222" s="13" t="str">
        <f t="shared" si="132"/>
        <v>李轩辕魂珠-1 等级-3</v>
      </c>
      <c r="BB222" s="25" t="s">
        <v>1402</v>
      </c>
      <c r="BC222" s="14">
        <f t="shared" si="133"/>
        <v>90</v>
      </c>
      <c r="BD222" s="14">
        <f>SUMIFS(BC$4:BC222,AU$4:AU222,"="&amp;AU222,AX$4:AX222,"="&amp;AX222)</f>
        <v>207</v>
      </c>
      <c r="BE222" s="25" t="s">
        <v>1403</v>
      </c>
      <c r="BF222" s="14">
        <f t="shared" si="134"/>
        <v>50</v>
      </c>
      <c r="BG222" s="14">
        <f>SUMIFS(BF$4:BF222,AU$4:AU222,"="&amp;AU222,AX$4:AX222,"="&amp;AX222)</f>
        <v>115</v>
      </c>
      <c r="BH222" s="25" t="s">
        <v>1404</v>
      </c>
      <c r="BI222" s="14">
        <f t="shared" si="135"/>
        <v>2200</v>
      </c>
      <c r="BJ222" s="14">
        <f>SUMIFS(BI$4:BI222,$AU$4:$AU222,"="&amp;$AU222,$AX$4:$AX222,"="&amp;$AX222)</f>
        <v>5060</v>
      </c>
    </row>
    <row r="223" spans="1:62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T223" s="13">
        <v>220</v>
      </c>
      <c r="AU223" s="13">
        <f t="shared" si="128"/>
        <v>4</v>
      </c>
      <c r="AV223" s="13">
        <f t="shared" si="129"/>
        <v>1502005</v>
      </c>
      <c r="AW223" s="13" t="s">
        <v>1373</v>
      </c>
      <c r="AX223" s="13">
        <f t="shared" si="130"/>
        <v>1</v>
      </c>
      <c r="AY223" s="13" t="s">
        <v>1394</v>
      </c>
      <c r="AZ223" s="13">
        <f t="shared" si="131"/>
        <v>4</v>
      </c>
      <c r="BA223" s="13" t="str">
        <f t="shared" si="132"/>
        <v>李轩辕魂珠-1 等级-4</v>
      </c>
      <c r="BB223" s="25" t="s">
        <v>1402</v>
      </c>
      <c r="BC223" s="14">
        <f t="shared" si="133"/>
        <v>144</v>
      </c>
      <c r="BD223" s="14">
        <f>SUMIFS(BC$4:BC223,AU$4:AU223,"="&amp;AU223,AX$4:AX223,"="&amp;AX223)</f>
        <v>351</v>
      </c>
      <c r="BE223" s="25" t="s">
        <v>1403</v>
      </c>
      <c r="BF223" s="14">
        <f t="shared" si="134"/>
        <v>80</v>
      </c>
      <c r="BG223" s="14">
        <f>SUMIFS(BF$4:BF223,AU$4:AU223,"="&amp;AU223,AX$4:AX223,"="&amp;AX223)</f>
        <v>195</v>
      </c>
      <c r="BH223" s="25" t="s">
        <v>1404</v>
      </c>
      <c r="BI223" s="14">
        <f t="shared" si="135"/>
        <v>3520</v>
      </c>
      <c r="BJ223" s="14">
        <f>SUMIFS(BI$4:BI223,$AU$4:$AU223,"="&amp;$AU223,$AX$4:$AX223,"="&amp;$AX223)</f>
        <v>8580</v>
      </c>
    </row>
    <row r="224" spans="1:62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T224" s="13">
        <v>221</v>
      </c>
      <c r="AU224" s="13">
        <f t="shared" si="128"/>
        <v>4</v>
      </c>
      <c r="AV224" s="13">
        <f t="shared" si="129"/>
        <v>1502005</v>
      </c>
      <c r="AW224" s="13" t="s">
        <v>1373</v>
      </c>
      <c r="AX224" s="13">
        <f t="shared" si="130"/>
        <v>1</v>
      </c>
      <c r="AY224" s="13" t="s">
        <v>1394</v>
      </c>
      <c r="AZ224" s="13">
        <f t="shared" si="131"/>
        <v>5</v>
      </c>
      <c r="BA224" s="13" t="str">
        <f t="shared" si="132"/>
        <v>李轩辕魂珠-1 等级-5</v>
      </c>
      <c r="BB224" s="25" t="s">
        <v>1402</v>
      </c>
      <c r="BC224" s="14">
        <f t="shared" si="133"/>
        <v>198</v>
      </c>
      <c r="BD224" s="14">
        <f>SUMIFS(BC$4:BC224,AU$4:AU224,"="&amp;AU224,AX$4:AX224,"="&amp;AX224)</f>
        <v>549</v>
      </c>
      <c r="BE224" s="25" t="s">
        <v>1403</v>
      </c>
      <c r="BF224" s="14">
        <f t="shared" si="134"/>
        <v>110</v>
      </c>
      <c r="BG224" s="14">
        <f>SUMIFS(BF$4:BF224,AU$4:AU224,"="&amp;AU224,AX$4:AX224,"="&amp;AX224)</f>
        <v>305</v>
      </c>
      <c r="BH224" s="25" t="s">
        <v>1404</v>
      </c>
      <c r="BI224" s="14">
        <f t="shared" si="135"/>
        <v>4840</v>
      </c>
      <c r="BJ224" s="14">
        <f>SUMIFS(BI$4:BI224,$AU$4:$AU224,"="&amp;$AU224,$AX$4:$AX224,"="&amp;$AX224)</f>
        <v>13420</v>
      </c>
    </row>
    <row r="225" spans="1:62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T225" s="13">
        <v>222</v>
      </c>
      <c r="AU225" s="13">
        <f t="shared" si="128"/>
        <v>4</v>
      </c>
      <c r="AV225" s="13">
        <f t="shared" si="129"/>
        <v>1502005</v>
      </c>
      <c r="AW225" s="13" t="s">
        <v>1373</v>
      </c>
      <c r="AX225" s="13">
        <f t="shared" si="130"/>
        <v>1</v>
      </c>
      <c r="AY225" s="13" t="s">
        <v>1394</v>
      </c>
      <c r="AZ225" s="13">
        <f t="shared" si="131"/>
        <v>6</v>
      </c>
      <c r="BA225" s="13" t="str">
        <f t="shared" si="132"/>
        <v>李轩辕魂珠-1 等级-6</v>
      </c>
      <c r="BB225" s="25" t="s">
        <v>1402</v>
      </c>
      <c r="BC225" s="14">
        <f t="shared" si="133"/>
        <v>252</v>
      </c>
      <c r="BD225" s="14">
        <f>SUMIFS(BC$4:BC225,AU$4:AU225,"="&amp;AU225,AX$4:AX225,"="&amp;AX225)</f>
        <v>801</v>
      </c>
      <c r="BE225" s="25" t="s">
        <v>1403</v>
      </c>
      <c r="BF225" s="14">
        <f t="shared" si="134"/>
        <v>140</v>
      </c>
      <c r="BG225" s="14">
        <f>SUMIFS(BF$4:BF225,AU$4:AU225,"="&amp;AU225,AX$4:AX225,"="&amp;AX225)</f>
        <v>445</v>
      </c>
      <c r="BH225" s="25" t="s">
        <v>1404</v>
      </c>
      <c r="BI225" s="14">
        <f t="shared" si="135"/>
        <v>6160</v>
      </c>
      <c r="BJ225" s="14">
        <f>SUMIFS(BI$4:BI225,$AU$4:$AU225,"="&amp;$AU225,$AX$4:$AX225,"="&amp;$AX225)</f>
        <v>19580</v>
      </c>
    </row>
    <row r="226" spans="1:62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T226" s="13">
        <v>223</v>
      </c>
      <c r="AU226" s="13">
        <f t="shared" si="128"/>
        <v>4</v>
      </c>
      <c r="AV226" s="13">
        <f t="shared" si="129"/>
        <v>1502005</v>
      </c>
      <c r="AW226" s="13" t="s">
        <v>1373</v>
      </c>
      <c r="AX226" s="13">
        <f t="shared" si="130"/>
        <v>1</v>
      </c>
      <c r="AY226" s="13" t="s">
        <v>1394</v>
      </c>
      <c r="AZ226" s="13">
        <f t="shared" si="131"/>
        <v>7</v>
      </c>
      <c r="BA226" s="13" t="str">
        <f t="shared" si="132"/>
        <v>李轩辕魂珠-1 等级-7</v>
      </c>
      <c r="BB226" s="25" t="s">
        <v>1402</v>
      </c>
      <c r="BC226" s="14">
        <f t="shared" si="133"/>
        <v>288</v>
      </c>
      <c r="BD226" s="14">
        <f>SUMIFS(BC$4:BC226,AU$4:AU226,"="&amp;AU226,AX$4:AX226,"="&amp;AX226)</f>
        <v>1089</v>
      </c>
      <c r="BE226" s="25" t="s">
        <v>1403</v>
      </c>
      <c r="BF226" s="14">
        <f t="shared" si="134"/>
        <v>160</v>
      </c>
      <c r="BG226" s="14">
        <f>SUMIFS(BF$4:BF226,AU$4:AU226,"="&amp;AU226,AX$4:AX226,"="&amp;AX226)</f>
        <v>605</v>
      </c>
      <c r="BH226" s="25" t="s">
        <v>1404</v>
      </c>
      <c r="BI226" s="14">
        <f t="shared" si="135"/>
        <v>7040</v>
      </c>
      <c r="BJ226" s="14">
        <f>SUMIFS(BI$4:BI226,$AU$4:$AU226,"="&amp;$AU226,$AX$4:$AX226,"="&amp;$AX226)</f>
        <v>26620</v>
      </c>
    </row>
    <row r="227" spans="1:62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T227" s="13">
        <v>224</v>
      </c>
      <c r="AU227" s="13">
        <f t="shared" si="128"/>
        <v>4</v>
      </c>
      <c r="AV227" s="13">
        <f t="shared" si="129"/>
        <v>1502005</v>
      </c>
      <c r="AW227" s="13" t="s">
        <v>1373</v>
      </c>
      <c r="AX227" s="13">
        <f t="shared" si="130"/>
        <v>1</v>
      </c>
      <c r="AY227" s="13" t="s">
        <v>1394</v>
      </c>
      <c r="AZ227" s="13">
        <f t="shared" si="131"/>
        <v>8</v>
      </c>
      <c r="BA227" s="13" t="str">
        <f t="shared" si="132"/>
        <v>李轩辕魂珠-1 等级-8</v>
      </c>
      <c r="BB227" s="25" t="s">
        <v>1402</v>
      </c>
      <c r="BC227" s="14">
        <f t="shared" si="133"/>
        <v>342</v>
      </c>
      <c r="BD227" s="14">
        <f>SUMIFS(BC$4:BC227,AU$4:AU227,"="&amp;AU227,AX$4:AX227,"="&amp;AX227)</f>
        <v>1431</v>
      </c>
      <c r="BE227" s="25" t="s">
        <v>1403</v>
      </c>
      <c r="BF227" s="14">
        <f t="shared" si="134"/>
        <v>190</v>
      </c>
      <c r="BG227" s="14">
        <f>SUMIFS(BF$4:BF227,AU$4:AU227,"="&amp;AU227,AX$4:AX227,"="&amp;AX227)</f>
        <v>795</v>
      </c>
      <c r="BH227" s="25" t="s">
        <v>1404</v>
      </c>
      <c r="BI227" s="14">
        <f t="shared" si="135"/>
        <v>8360</v>
      </c>
      <c r="BJ227" s="14">
        <f>SUMIFS(BI$4:BI227,$AU$4:$AU227,"="&amp;$AU227,$AX$4:$AX227,"="&amp;$AX227)</f>
        <v>34980</v>
      </c>
    </row>
    <row r="228" spans="1:62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T228" s="13">
        <v>225</v>
      </c>
      <c r="AU228" s="13">
        <f t="shared" si="128"/>
        <v>4</v>
      </c>
      <c r="AV228" s="13">
        <f t="shared" si="129"/>
        <v>1502005</v>
      </c>
      <c r="AW228" s="13" t="s">
        <v>1373</v>
      </c>
      <c r="AX228" s="13">
        <f t="shared" si="130"/>
        <v>1</v>
      </c>
      <c r="AY228" s="13" t="s">
        <v>1394</v>
      </c>
      <c r="AZ228" s="13">
        <f t="shared" si="131"/>
        <v>9</v>
      </c>
      <c r="BA228" s="13" t="str">
        <f t="shared" si="132"/>
        <v>李轩辕魂珠-1 等级-9</v>
      </c>
      <c r="BB228" s="25" t="s">
        <v>1402</v>
      </c>
      <c r="BC228" s="14">
        <f t="shared" si="133"/>
        <v>378</v>
      </c>
      <c r="BD228" s="14">
        <f>SUMIFS(BC$4:BC228,AU$4:AU228,"="&amp;AU228,AX$4:AX228,"="&amp;AX228)</f>
        <v>1809</v>
      </c>
      <c r="BE228" s="25" t="s">
        <v>1403</v>
      </c>
      <c r="BF228" s="14">
        <f t="shared" si="134"/>
        <v>210</v>
      </c>
      <c r="BG228" s="14">
        <f>SUMIFS(BF$4:BF228,AU$4:AU228,"="&amp;AU228,AX$4:AX228,"="&amp;AX228)</f>
        <v>1005</v>
      </c>
      <c r="BH228" s="25" t="s">
        <v>1404</v>
      </c>
      <c r="BI228" s="14">
        <f t="shared" si="135"/>
        <v>9240</v>
      </c>
      <c r="BJ228" s="14">
        <f>SUMIFS(BI$4:BI228,$AU$4:$AU228,"="&amp;$AU228,$AX$4:$AX228,"="&amp;$AX228)</f>
        <v>44220</v>
      </c>
    </row>
    <row r="229" spans="1:62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T229" s="13">
        <v>226</v>
      </c>
      <c r="AU229" s="13">
        <f t="shared" si="128"/>
        <v>4</v>
      </c>
      <c r="AV229" s="13">
        <f t="shared" si="129"/>
        <v>1502005</v>
      </c>
      <c r="AW229" s="13" t="s">
        <v>1373</v>
      </c>
      <c r="AX229" s="13">
        <f t="shared" si="130"/>
        <v>2</v>
      </c>
      <c r="AY229" s="13" t="s">
        <v>1394</v>
      </c>
      <c r="AZ229" s="13">
        <f t="shared" si="131"/>
        <v>1</v>
      </c>
      <c r="BA229" s="13" t="str">
        <f t="shared" si="132"/>
        <v>李轩辕魂珠-2 等级-1</v>
      </c>
      <c r="BB229" s="25" t="s">
        <v>1402</v>
      </c>
      <c r="BC229" s="14">
        <f t="shared" si="133"/>
        <v>72</v>
      </c>
      <c r="BD229" s="14">
        <f>SUMIFS(BC$4:BC229,AU$4:AU229,"="&amp;AU229,AX$4:AX229,"="&amp;AX229)</f>
        <v>72</v>
      </c>
      <c r="BE229" s="25" t="s">
        <v>1403</v>
      </c>
      <c r="BF229" s="14">
        <f t="shared" si="134"/>
        <v>40</v>
      </c>
      <c r="BG229" s="14">
        <f>SUMIFS(BF$4:BF229,AU$4:AU229,"="&amp;AU229,AX$4:AX229,"="&amp;AX229)</f>
        <v>40</v>
      </c>
      <c r="BH229" s="25" t="s">
        <v>1404</v>
      </c>
      <c r="BI229" s="14">
        <f t="shared" si="135"/>
        <v>1760</v>
      </c>
      <c r="BJ229" s="14">
        <f>SUMIFS(BI$4:BI229,$AU$4:$AU229,"="&amp;$AU229,$AX$4:$AX229,"="&amp;$AX229)</f>
        <v>1760</v>
      </c>
    </row>
    <row r="230" spans="1:62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T230" s="13">
        <v>227</v>
      </c>
      <c r="AU230" s="13">
        <f t="shared" si="128"/>
        <v>4</v>
      </c>
      <c r="AV230" s="13">
        <f t="shared" si="129"/>
        <v>1502005</v>
      </c>
      <c r="AW230" s="13" t="s">
        <v>1373</v>
      </c>
      <c r="AX230" s="13">
        <f t="shared" si="130"/>
        <v>2</v>
      </c>
      <c r="AY230" s="13" t="s">
        <v>1394</v>
      </c>
      <c r="AZ230" s="13">
        <f t="shared" si="131"/>
        <v>2</v>
      </c>
      <c r="BA230" s="13" t="str">
        <f t="shared" si="132"/>
        <v>李轩辕魂珠-2 等级-2</v>
      </c>
      <c r="BB230" s="25" t="s">
        <v>1402</v>
      </c>
      <c r="BC230" s="14">
        <f t="shared" si="133"/>
        <v>108</v>
      </c>
      <c r="BD230" s="14">
        <f>SUMIFS(BC$4:BC230,AU$4:AU230,"="&amp;AU230,AX$4:AX230,"="&amp;AX230)</f>
        <v>180</v>
      </c>
      <c r="BE230" s="25" t="s">
        <v>1403</v>
      </c>
      <c r="BF230" s="14">
        <f t="shared" si="134"/>
        <v>60</v>
      </c>
      <c r="BG230" s="14">
        <f>SUMIFS(BF$4:BF230,AU$4:AU230,"="&amp;AU230,AX$4:AX230,"="&amp;AX230)</f>
        <v>100</v>
      </c>
      <c r="BH230" s="25" t="s">
        <v>1404</v>
      </c>
      <c r="BI230" s="14">
        <f t="shared" si="135"/>
        <v>2640</v>
      </c>
      <c r="BJ230" s="14">
        <f>SUMIFS(BI$4:BI230,$AU$4:$AU230,"="&amp;$AU230,$AX$4:$AX230,"="&amp;$AX230)</f>
        <v>4400</v>
      </c>
    </row>
    <row r="231" spans="1:62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T231" s="13">
        <v>228</v>
      </c>
      <c r="AU231" s="13">
        <f t="shared" si="128"/>
        <v>4</v>
      </c>
      <c r="AV231" s="13">
        <f t="shared" si="129"/>
        <v>1502005</v>
      </c>
      <c r="AW231" s="13" t="s">
        <v>1373</v>
      </c>
      <c r="AX231" s="13">
        <f t="shared" si="130"/>
        <v>2</v>
      </c>
      <c r="AY231" s="13" t="s">
        <v>1394</v>
      </c>
      <c r="AZ231" s="13">
        <f t="shared" si="131"/>
        <v>3</v>
      </c>
      <c r="BA231" s="13" t="str">
        <f t="shared" si="132"/>
        <v>李轩辕魂珠-2 等级-3</v>
      </c>
      <c r="BB231" s="25" t="s">
        <v>1402</v>
      </c>
      <c r="BC231" s="14">
        <f t="shared" si="133"/>
        <v>144</v>
      </c>
      <c r="BD231" s="14">
        <f>SUMIFS(BC$4:BC231,AU$4:AU231,"="&amp;AU231,AX$4:AX231,"="&amp;AX231)</f>
        <v>324</v>
      </c>
      <c r="BE231" s="25" t="s">
        <v>1403</v>
      </c>
      <c r="BF231" s="14">
        <f t="shared" si="134"/>
        <v>80</v>
      </c>
      <c r="BG231" s="14">
        <f>SUMIFS(BF$4:BF231,AU$4:AU231,"="&amp;AU231,AX$4:AX231,"="&amp;AX231)</f>
        <v>180</v>
      </c>
      <c r="BH231" s="25" t="s">
        <v>1404</v>
      </c>
      <c r="BI231" s="14">
        <f t="shared" si="135"/>
        <v>3520</v>
      </c>
      <c r="BJ231" s="14">
        <f>SUMIFS(BI$4:BI231,$AU$4:$AU231,"="&amp;$AU231,$AX$4:$AX231,"="&amp;$AX231)</f>
        <v>7920</v>
      </c>
    </row>
    <row r="232" spans="1:62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T232" s="13">
        <v>229</v>
      </c>
      <c r="AU232" s="13">
        <f t="shared" si="128"/>
        <v>4</v>
      </c>
      <c r="AV232" s="13">
        <f t="shared" si="129"/>
        <v>1502005</v>
      </c>
      <c r="AW232" s="13" t="s">
        <v>1373</v>
      </c>
      <c r="AX232" s="13">
        <f t="shared" si="130"/>
        <v>2</v>
      </c>
      <c r="AY232" s="13" t="s">
        <v>1394</v>
      </c>
      <c r="AZ232" s="13">
        <f t="shared" si="131"/>
        <v>4</v>
      </c>
      <c r="BA232" s="13" t="str">
        <f t="shared" si="132"/>
        <v>李轩辕魂珠-2 等级-4</v>
      </c>
      <c r="BB232" s="25" t="s">
        <v>1402</v>
      </c>
      <c r="BC232" s="14">
        <f t="shared" si="133"/>
        <v>216</v>
      </c>
      <c r="BD232" s="14">
        <f>SUMIFS(BC$4:BC232,AU$4:AU232,"="&amp;AU232,AX$4:AX232,"="&amp;AX232)</f>
        <v>540</v>
      </c>
      <c r="BE232" s="25" t="s">
        <v>1403</v>
      </c>
      <c r="BF232" s="14">
        <f t="shared" si="134"/>
        <v>120</v>
      </c>
      <c r="BG232" s="14">
        <f>SUMIFS(BF$4:BF232,AU$4:AU232,"="&amp;AU232,AX$4:AX232,"="&amp;AX232)</f>
        <v>300</v>
      </c>
      <c r="BH232" s="25" t="s">
        <v>1404</v>
      </c>
      <c r="BI232" s="14">
        <f t="shared" si="135"/>
        <v>5280</v>
      </c>
      <c r="BJ232" s="14">
        <f>SUMIFS(BI$4:BI232,$AU$4:$AU232,"="&amp;$AU232,$AX$4:$AX232,"="&amp;$AX232)</f>
        <v>13200</v>
      </c>
    </row>
    <row r="233" spans="1:62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T233" s="13">
        <v>230</v>
      </c>
      <c r="AU233" s="13">
        <f t="shared" si="128"/>
        <v>4</v>
      </c>
      <c r="AV233" s="13">
        <f t="shared" si="129"/>
        <v>1502005</v>
      </c>
      <c r="AW233" s="13" t="s">
        <v>1373</v>
      </c>
      <c r="AX233" s="13">
        <f t="shared" si="130"/>
        <v>2</v>
      </c>
      <c r="AY233" s="13" t="s">
        <v>1394</v>
      </c>
      <c r="AZ233" s="13">
        <f t="shared" si="131"/>
        <v>5</v>
      </c>
      <c r="BA233" s="13" t="str">
        <f t="shared" si="132"/>
        <v>李轩辕魂珠-2 等级-5</v>
      </c>
      <c r="BB233" s="25" t="s">
        <v>1402</v>
      </c>
      <c r="BC233" s="14">
        <f t="shared" si="133"/>
        <v>288</v>
      </c>
      <c r="BD233" s="14">
        <f>SUMIFS(BC$4:BC233,AU$4:AU233,"="&amp;AU233,AX$4:AX233,"="&amp;AX233)</f>
        <v>828</v>
      </c>
      <c r="BE233" s="25" t="s">
        <v>1403</v>
      </c>
      <c r="BF233" s="14">
        <f t="shared" si="134"/>
        <v>160</v>
      </c>
      <c r="BG233" s="14">
        <f>SUMIFS(BF$4:BF233,AU$4:AU233,"="&amp;AU233,AX$4:AX233,"="&amp;AX233)</f>
        <v>460</v>
      </c>
      <c r="BH233" s="25" t="s">
        <v>1404</v>
      </c>
      <c r="BI233" s="14">
        <f t="shared" si="135"/>
        <v>7040</v>
      </c>
      <c r="BJ233" s="14">
        <f>SUMIFS(BI$4:BI233,$AU$4:$AU233,"="&amp;$AU233,$AX$4:$AX233,"="&amp;$AX233)</f>
        <v>20240</v>
      </c>
    </row>
    <row r="234" spans="1:62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T234" s="13">
        <v>231</v>
      </c>
      <c r="AU234" s="13">
        <f t="shared" si="128"/>
        <v>4</v>
      </c>
      <c r="AV234" s="13">
        <f t="shared" si="129"/>
        <v>1502005</v>
      </c>
      <c r="AW234" s="13" t="s">
        <v>1373</v>
      </c>
      <c r="AX234" s="13">
        <f t="shared" si="130"/>
        <v>2</v>
      </c>
      <c r="AY234" s="13" t="s">
        <v>1394</v>
      </c>
      <c r="AZ234" s="13">
        <f t="shared" si="131"/>
        <v>6</v>
      </c>
      <c r="BA234" s="13" t="str">
        <f t="shared" si="132"/>
        <v>李轩辕魂珠-2 等级-6</v>
      </c>
      <c r="BB234" s="25" t="s">
        <v>1402</v>
      </c>
      <c r="BC234" s="14">
        <f t="shared" si="133"/>
        <v>360</v>
      </c>
      <c r="BD234" s="14">
        <f>SUMIFS(BC$4:BC234,AU$4:AU234,"="&amp;AU234,AX$4:AX234,"="&amp;AX234)</f>
        <v>1188</v>
      </c>
      <c r="BE234" s="25" t="s">
        <v>1403</v>
      </c>
      <c r="BF234" s="14">
        <f t="shared" si="134"/>
        <v>200</v>
      </c>
      <c r="BG234" s="14">
        <f>SUMIFS(BF$4:BF234,AU$4:AU234,"="&amp;AU234,AX$4:AX234,"="&amp;AX234)</f>
        <v>660</v>
      </c>
      <c r="BH234" s="25" t="s">
        <v>1404</v>
      </c>
      <c r="BI234" s="14">
        <f t="shared" si="135"/>
        <v>8800</v>
      </c>
      <c r="BJ234" s="14">
        <f>SUMIFS(BI$4:BI234,$AU$4:$AU234,"="&amp;$AU234,$AX$4:$AX234,"="&amp;$AX234)</f>
        <v>29040</v>
      </c>
    </row>
    <row r="235" spans="1:62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T235" s="13">
        <v>232</v>
      </c>
      <c r="AU235" s="13">
        <f t="shared" si="128"/>
        <v>4</v>
      </c>
      <c r="AV235" s="13">
        <f t="shared" si="129"/>
        <v>1502005</v>
      </c>
      <c r="AW235" s="13" t="s">
        <v>1373</v>
      </c>
      <c r="AX235" s="13">
        <f t="shared" si="130"/>
        <v>2</v>
      </c>
      <c r="AY235" s="13" t="s">
        <v>1394</v>
      </c>
      <c r="AZ235" s="13">
        <f t="shared" si="131"/>
        <v>7</v>
      </c>
      <c r="BA235" s="13" t="str">
        <f t="shared" si="132"/>
        <v>李轩辕魂珠-2 等级-7</v>
      </c>
      <c r="BB235" s="25" t="s">
        <v>1402</v>
      </c>
      <c r="BC235" s="14">
        <f t="shared" si="133"/>
        <v>432</v>
      </c>
      <c r="BD235" s="14">
        <f>SUMIFS(BC$4:BC235,AU$4:AU235,"="&amp;AU235,AX$4:AX235,"="&amp;AX235)</f>
        <v>1620</v>
      </c>
      <c r="BE235" s="25" t="s">
        <v>1403</v>
      </c>
      <c r="BF235" s="14">
        <f t="shared" si="134"/>
        <v>240</v>
      </c>
      <c r="BG235" s="14">
        <f>SUMIFS(BF$4:BF235,AU$4:AU235,"="&amp;AU235,AX$4:AX235,"="&amp;AX235)</f>
        <v>900</v>
      </c>
      <c r="BH235" s="25" t="s">
        <v>1404</v>
      </c>
      <c r="BI235" s="14">
        <f t="shared" si="135"/>
        <v>10560</v>
      </c>
      <c r="BJ235" s="14">
        <f>SUMIFS(BI$4:BI235,$AU$4:$AU235,"="&amp;$AU235,$AX$4:$AX235,"="&amp;$AX235)</f>
        <v>39600</v>
      </c>
    </row>
    <row r="236" spans="1:62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T236" s="13">
        <v>233</v>
      </c>
      <c r="AU236" s="13">
        <f t="shared" si="128"/>
        <v>4</v>
      </c>
      <c r="AV236" s="13">
        <f t="shared" si="129"/>
        <v>1502005</v>
      </c>
      <c r="AW236" s="13" t="s">
        <v>1373</v>
      </c>
      <c r="AX236" s="13">
        <f t="shared" si="130"/>
        <v>2</v>
      </c>
      <c r="AY236" s="13" t="s">
        <v>1394</v>
      </c>
      <c r="AZ236" s="13">
        <f t="shared" si="131"/>
        <v>8</v>
      </c>
      <c r="BA236" s="13" t="str">
        <f t="shared" si="132"/>
        <v>李轩辕魂珠-2 等级-8</v>
      </c>
      <c r="BB236" s="25" t="s">
        <v>1402</v>
      </c>
      <c r="BC236" s="14">
        <f t="shared" si="133"/>
        <v>504</v>
      </c>
      <c r="BD236" s="14">
        <f>SUMIFS(BC$4:BC236,AU$4:AU236,"="&amp;AU236,AX$4:AX236,"="&amp;AX236)</f>
        <v>2124</v>
      </c>
      <c r="BE236" s="25" t="s">
        <v>1403</v>
      </c>
      <c r="BF236" s="14">
        <f t="shared" si="134"/>
        <v>280</v>
      </c>
      <c r="BG236" s="14">
        <f>SUMIFS(BF$4:BF236,AU$4:AU236,"="&amp;AU236,AX$4:AX236,"="&amp;AX236)</f>
        <v>1180</v>
      </c>
      <c r="BH236" s="25" t="s">
        <v>1404</v>
      </c>
      <c r="BI236" s="14">
        <f t="shared" si="135"/>
        <v>12320</v>
      </c>
      <c r="BJ236" s="14">
        <f>SUMIFS(BI$4:BI236,$AU$4:$AU236,"="&amp;$AU236,$AX$4:$AX236,"="&amp;$AX236)</f>
        <v>51920</v>
      </c>
    </row>
    <row r="237" spans="1:62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T237" s="13">
        <v>234</v>
      </c>
      <c r="AU237" s="13">
        <f t="shared" si="128"/>
        <v>4</v>
      </c>
      <c r="AV237" s="13">
        <f t="shared" si="129"/>
        <v>1502005</v>
      </c>
      <c r="AW237" s="13" t="s">
        <v>1373</v>
      </c>
      <c r="AX237" s="13">
        <f t="shared" si="130"/>
        <v>2</v>
      </c>
      <c r="AY237" s="13" t="s">
        <v>1394</v>
      </c>
      <c r="AZ237" s="13">
        <f t="shared" si="131"/>
        <v>9</v>
      </c>
      <c r="BA237" s="13" t="str">
        <f t="shared" si="132"/>
        <v>李轩辕魂珠-2 等级-9</v>
      </c>
      <c r="BB237" s="25" t="s">
        <v>1402</v>
      </c>
      <c r="BC237" s="14">
        <f t="shared" si="133"/>
        <v>576</v>
      </c>
      <c r="BD237" s="14">
        <f>SUMIFS(BC$4:BC237,AU$4:AU237,"="&amp;AU237,AX$4:AX237,"="&amp;AX237)</f>
        <v>2700</v>
      </c>
      <c r="BE237" s="25" t="s">
        <v>1403</v>
      </c>
      <c r="BF237" s="14">
        <f t="shared" si="134"/>
        <v>320</v>
      </c>
      <c r="BG237" s="14">
        <f>SUMIFS(BF$4:BF237,AU$4:AU237,"="&amp;AU237,AX$4:AX237,"="&amp;AX237)</f>
        <v>1500</v>
      </c>
      <c r="BH237" s="25" t="s">
        <v>1404</v>
      </c>
      <c r="BI237" s="14">
        <f t="shared" si="135"/>
        <v>14080</v>
      </c>
      <c r="BJ237" s="14">
        <f>SUMIFS(BI$4:BI237,$AU$4:$AU237,"="&amp;$AU237,$AX$4:$AX237,"="&amp;$AX237)</f>
        <v>66000</v>
      </c>
    </row>
    <row r="238" spans="1:62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T238" s="13">
        <v>235</v>
      </c>
      <c r="AU238" s="13">
        <f t="shared" si="128"/>
        <v>4</v>
      </c>
      <c r="AV238" s="13">
        <f t="shared" si="129"/>
        <v>1502005</v>
      </c>
      <c r="AW238" s="13" t="s">
        <v>1373</v>
      </c>
      <c r="AX238" s="13">
        <f t="shared" si="130"/>
        <v>3</v>
      </c>
      <c r="AY238" s="13" t="s">
        <v>1394</v>
      </c>
      <c r="AZ238" s="13">
        <f t="shared" si="131"/>
        <v>1</v>
      </c>
      <c r="BA238" s="13" t="str">
        <f t="shared" si="132"/>
        <v>李轩辕魂珠-3 等级-1</v>
      </c>
      <c r="BB238" s="25" t="s">
        <v>1402</v>
      </c>
      <c r="BC238" s="14">
        <f t="shared" si="133"/>
        <v>90</v>
      </c>
      <c r="BD238" s="14">
        <f>SUMIFS(BC$4:BC238,AU$4:AU238,"="&amp;AU238,AX$4:AX238,"="&amp;AX238)</f>
        <v>90</v>
      </c>
      <c r="BE238" s="25" t="s">
        <v>1403</v>
      </c>
      <c r="BF238" s="14">
        <f t="shared" si="134"/>
        <v>50</v>
      </c>
      <c r="BG238" s="14">
        <f>SUMIFS(BF$4:BF238,AU$4:AU238,"="&amp;AU238,AX$4:AX238,"="&amp;AX238)</f>
        <v>50</v>
      </c>
      <c r="BH238" s="25" t="s">
        <v>1404</v>
      </c>
      <c r="BI238" s="14">
        <f t="shared" si="135"/>
        <v>2200</v>
      </c>
      <c r="BJ238" s="14">
        <f>SUMIFS(BI$4:BI238,$AU$4:$AU238,"="&amp;$AU238,$AX$4:$AX238,"="&amp;$AX238)</f>
        <v>2200</v>
      </c>
    </row>
    <row r="239" spans="1:62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T239" s="13">
        <v>236</v>
      </c>
      <c r="AU239" s="13">
        <f t="shared" si="128"/>
        <v>4</v>
      </c>
      <c r="AV239" s="13">
        <f t="shared" si="129"/>
        <v>1502005</v>
      </c>
      <c r="AW239" s="13" t="s">
        <v>1373</v>
      </c>
      <c r="AX239" s="13">
        <f t="shared" si="130"/>
        <v>3</v>
      </c>
      <c r="AY239" s="13" t="s">
        <v>1394</v>
      </c>
      <c r="AZ239" s="13">
        <f t="shared" si="131"/>
        <v>2</v>
      </c>
      <c r="BA239" s="13" t="str">
        <f t="shared" si="132"/>
        <v>李轩辕魂珠-3 等级-2</v>
      </c>
      <c r="BB239" s="25" t="s">
        <v>1402</v>
      </c>
      <c r="BC239" s="14">
        <f t="shared" si="133"/>
        <v>144</v>
      </c>
      <c r="BD239" s="14">
        <f>SUMIFS(BC$4:BC239,AU$4:AU239,"="&amp;AU239,AX$4:AX239,"="&amp;AX239)</f>
        <v>234</v>
      </c>
      <c r="BE239" s="25" t="s">
        <v>1403</v>
      </c>
      <c r="BF239" s="14">
        <f t="shared" si="134"/>
        <v>80</v>
      </c>
      <c r="BG239" s="14">
        <f>SUMIFS(BF$4:BF239,AU$4:AU239,"="&amp;AU239,AX$4:AX239,"="&amp;AX239)</f>
        <v>130</v>
      </c>
      <c r="BH239" s="25" t="s">
        <v>1404</v>
      </c>
      <c r="BI239" s="14">
        <f t="shared" si="135"/>
        <v>3520</v>
      </c>
      <c r="BJ239" s="14">
        <f>SUMIFS(BI$4:BI239,$AU$4:$AU239,"="&amp;$AU239,$AX$4:$AX239,"="&amp;$AX239)</f>
        <v>5720</v>
      </c>
    </row>
    <row r="240" spans="1:62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T240" s="13">
        <v>237</v>
      </c>
      <c r="AU240" s="13">
        <f t="shared" si="128"/>
        <v>4</v>
      </c>
      <c r="AV240" s="13">
        <f t="shared" si="129"/>
        <v>1502005</v>
      </c>
      <c r="AW240" s="13" t="s">
        <v>1373</v>
      </c>
      <c r="AX240" s="13">
        <f t="shared" si="130"/>
        <v>3</v>
      </c>
      <c r="AY240" s="13" t="s">
        <v>1394</v>
      </c>
      <c r="AZ240" s="13">
        <f t="shared" si="131"/>
        <v>3</v>
      </c>
      <c r="BA240" s="13" t="str">
        <f t="shared" si="132"/>
        <v>李轩辕魂珠-3 等级-3</v>
      </c>
      <c r="BB240" s="25" t="s">
        <v>1402</v>
      </c>
      <c r="BC240" s="14">
        <f t="shared" si="133"/>
        <v>189</v>
      </c>
      <c r="BD240" s="14">
        <f>SUMIFS(BC$4:BC240,AU$4:AU240,"="&amp;AU240,AX$4:AX240,"="&amp;AX240)</f>
        <v>423</v>
      </c>
      <c r="BE240" s="25" t="s">
        <v>1403</v>
      </c>
      <c r="BF240" s="14">
        <f t="shared" si="134"/>
        <v>105</v>
      </c>
      <c r="BG240" s="14">
        <f>SUMIFS(BF$4:BF240,AU$4:AU240,"="&amp;AU240,AX$4:AX240,"="&amp;AX240)</f>
        <v>235</v>
      </c>
      <c r="BH240" s="25" t="s">
        <v>1404</v>
      </c>
      <c r="BI240" s="14">
        <f t="shared" si="135"/>
        <v>4620</v>
      </c>
      <c r="BJ240" s="14">
        <f>SUMIFS(BI$4:BI240,$AU$4:$AU240,"="&amp;$AU240,$AX$4:$AX240,"="&amp;$AX240)</f>
        <v>10340</v>
      </c>
    </row>
    <row r="241" spans="1:62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T241" s="13">
        <v>238</v>
      </c>
      <c r="AU241" s="13">
        <f t="shared" si="128"/>
        <v>4</v>
      </c>
      <c r="AV241" s="13">
        <f t="shared" si="129"/>
        <v>1502005</v>
      </c>
      <c r="AW241" s="13" t="s">
        <v>1373</v>
      </c>
      <c r="AX241" s="13">
        <f t="shared" si="130"/>
        <v>3</v>
      </c>
      <c r="AY241" s="13" t="s">
        <v>1394</v>
      </c>
      <c r="AZ241" s="13">
        <f t="shared" si="131"/>
        <v>4</v>
      </c>
      <c r="BA241" s="13" t="str">
        <f t="shared" si="132"/>
        <v>李轩辕魂珠-3 等级-4</v>
      </c>
      <c r="BB241" s="25" t="s">
        <v>1402</v>
      </c>
      <c r="BC241" s="14">
        <f t="shared" si="133"/>
        <v>288</v>
      </c>
      <c r="BD241" s="14">
        <f>SUMIFS(BC$4:BC241,AU$4:AU241,"="&amp;AU241,AX$4:AX241,"="&amp;AX241)</f>
        <v>711</v>
      </c>
      <c r="BE241" s="25" t="s">
        <v>1403</v>
      </c>
      <c r="BF241" s="14">
        <f t="shared" si="134"/>
        <v>160</v>
      </c>
      <c r="BG241" s="14">
        <f>SUMIFS(BF$4:BF241,AU$4:AU241,"="&amp;AU241,AX$4:AX241,"="&amp;AX241)</f>
        <v>395</v>
      </c>
      <c r="BH241" s="25" t="s">
        <v>1404</v>
      </c>
      <c r="BI241" s="14">
        <f t="shared" si="135"/>
        <v>7040</v>
      </c>
      <c r="BJ241" s="14">
        <f>SUMIFS(BI$4:BI241,$AU$4:$AU241,"="&amp;$AU241,$AX$4:$AX241,"="&amp;$AX241)</f>
        <v>17380</v>
      </c>
    </row>
    <row r="242" spans="1:62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T242" s="13">
        <v>239</v>
      </c>
      <c r="AU242" s="13">
        <f t="shared" si="128"/>
        <v>4</v>
      </c>
      <c r="AV242" s="13">
        <f t="shared" si="129"/>
        <v>1502005</v>
      </c>
      <c r="AW242" s="13" t="s">
        <v>1373</v>
      </c>
      <c r="AX242" s="13">
        <f t="shared" si="130"/>
        <v>3</v>
      </c>
      <c r="AY242" s="13" t="s">
        <v>1394</v>
      </c>
      <c r="AZ242" s="13">
        <f t="shared" si="131"/>
        <v>5</v>
      </c>
      <c r="BA242" s="13" t="str">
        <f t="shared" si="132"/>
        <v>李轩辕魂珠-3 等级-5</v>
      </c>
      <c r="BB242" s="25" t="s">
        <v>1402</v>
      </c>
      <c r="BC242" s="14">
        <f t="shared" si="133"/>
        <v>383</v>
      </c>
      <c r="BD242" s="14">
        <f>SUMIFS(BC$4:BC242,AU$4:AU242,"="&amp;AU242,AX$4:AX242,"="&amp;AX242)</f>
        <v>1094</v>
      </c>
      <c r="BE242" s="25" t="s">
        <v>1403</v>
      </c>
      <c r="BF242" s="14">
        <f t="shared" si="134"/>
        <v>213</v>
      </c>
      <c r="BG242" s="14">
        <f>SUMIFS(BF$4:BF242,AU$4:AU242,"="&amp;AU242,AX$4:AX242,"="&amp;AX242)</f>
        <v>608</v>
      </c>
      <c r="BH242" s="25" t="s">
        <v>1404</v>
      </c>
      <c r="BI242" s="14">
        <f t="shared" si="135"/>
        <v>9372</v>
      </c>
      <c r="BJ242" s="14">
        <f>SUMIFS(BI$4:BI242,$AU$4:$AU242,"="&amp;$AU242,$AX$4:$AX242,"="&amp;$AX242)</f>
        <v>26752</v>
      </c>
    </row>
    <row r="243" spans="1:62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T243" s="13">
        <v>240</v>
      </c>
      <c r="AU243" s="13">
        <f t="shared" si="128"/>
        <v>4</v>
      </c>
      <c r="AV243" s="13">
        <f t="shared" si="129"/>
        <v>1502005</v>
      </c>
      <c r="AW243" s="13" t="s">
        <v>1373</v>
      </c>
      <c r="AX243" s="13">
        <f t="shared" si="130"/>
        <v>3</v>
      </c>
      <c r="AY243" s="13" t="s">
        <v>1394</v>
      </c>
      <c r="AZ243" s="13">
        <f t="shared" si="131"/>
        <v>6</v>
      </c>
      <c r="BA243" s="13" t="str">
        <f t="shared" si="132"/>
        <v>李轩辕魂珠-3 等级-6</v>
      </c>
      <c r="BB243" s="25" t="s">
        <v>1402</v>
      </c>
      <c r="BC243" s="14">
        <f t="shared" si="133"/>
        <v>486</v>
      </c>
      <c r="BD243" s="14">
        <f>SUMIFS(BC$4:BC243,AU$4:AU243,"="&amp;AU243,AX$4:AX243,"="&amp;AX243)</f>
        <v>1580</v>
      </c>
      <c r="BE243" s="25" t="s">
        <v>1403</v>
      </c>
      <c r="BF243" s="14">
        <f t="shared" si="134"/>
        <v>270</v>
      </c>
      <c r="BG243" s="14">
        <f>SUMIFS(BF$4:BF243,AU$4:AU243,"="&amp;AU243,AX$4:AX243,"="&amp;AX243)</f>
        <v>878</v>
      </c>
      <c r="BH243" s="25" t="s">
        <v>1404</v>
      </c>
      <c r="BI243" s="14">
        <f t="shared" si="135"/>
        <v>11880</v>
      </c>
      <c r="BJ243" s="14">
        <f>SUMIFS(BI$4:BI243,$AU$4:$AU243,"="&amp;$AU243,$AX$4:$AX243,"="&amp;$AX243)</f>
        <v>38632</v>
      </c>
    </row>
    <row r="244" spans="1:62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T244" s="13">
        <v>241</v>
      </c>
      <c r="AU244" s="13">
        <f t="shared" si="128"/>
        <v>4</v>
      </c>
      <c r="AV244" s="13">
        <f t="shared" si="129"/>
        <v>1502005</v>
      </c>
      <c r="AW244" s="13" t="s">
        <v>1373</v>
      </c>
      <c r="AX244" s="13">
        <f t="shared" si="130"/>
        <v>3</v>
      </c>
      <c r="AY244" s="13" t="s">
        <v>1394</v>
      </c>
      <c r="AZ244" s="13">
        <f t="shared" si="131"/>
        <v>7</v>
      </c>
      <c r="BA244" s="13" t="str">
        <f t="shared" si="132"/>
        <v>李轩辕魂珠-3 等级-7</v>
      </c>
      <c r="BB244" s="25" t="s">
        <v>1402</v>
      </c>
      <c r="BC244" s="14">
        <f t="shared" si="133"/>
        <v>576</v>
      </c>
      <c r="BD244" s="14">
        <f>SUMIFS(BC$4:BC244,AU$4:AU244,"="&amp;AU244,AX$4:AX244,"="&amp;AX244)</f>
        <v>2156</v>
      </c>
      <c r="BE244" s="25" t="s">
        <v>1403</v>
      </c>
      <c r="BF244" s="14">
        <f t="shared" si="134"/>
        <v>320</v>
      </c>
      <c r="BG244" s="14">
        <f>SUMIFS(BF$4:BF244,AU$4:AU244,"="&amp;AU244,AX$4:AX244,"="&amp;AX244)</f>
        <v>1198</v>
      </c>
      <c r="BH244" s="25" t="s">
        <v>1404</v>
      </c>
      <c r="BI244" s="14">
        <f t="shared" si="135"/>
        <v>14080</v>
      </c>
      <c r="BJ244" s="14">
        <f>SUMIFS(BI$4:BI244,$AU$4:$AU244,"="&amp;$AU244,$AX$4:$AX244,"="&amp;$AX244)</f>
        <v>52712</v>
      </c>
    </row>
    <row r="245" spans="1:62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T245" s="13">
        <v>242</v>
      </c>
      <c r="AU245" s="13">
        <f t="shared" si="128"/>
        <v>4</v>
      </c>
      <c r="AV245" s="13">
        <f t="shared" si="129"/>
        <v>1502005</v>
      </c>
      <c r="AW245" s="13" t="s">
        <v>1373</v>
      </c>
      <c r="AX245" s="13">
        <f t="shared" si="130"/>
        <v>3</v>
      </c>
      <c r="AY245" s="13" t="s">
        <v>1394</v>
      </c>
      <c r="AZ245" s="13">
        <f t="shared" si="131"/>
        <v>8</v>
      </c>
      <c r="BA245" s="13" t="str">
        <f t="shared" si="132"/>
        <v>李轩辕魂珠-3 等级-8</v>
      </c>
      <c r="BB245" s="25" t="s">
        <v>1402</v>
      </c>
      <c r="BC245" s="14">
        <f t="shared" si="133"/>
        <v>675</v>
      </c>
      <c r="BD245" s="14">
        <f>SUMIFS(BC$4:BC245,AU$4:AU245,"="&amp;AU245,AX$4:AX245,"="&amp;AX245)</f>
        <v>2831</v>
      </c>
      <c r="BE245" s="25" t="s">
        <v>1403</v>
      </c>
      <c r="BF245" s="14">
        <f t="shared" si="134"/>
        <v>370</v>
      </c>
      <c r="BG245" s="14">
        <f>SUMIFS(BF$4:BF245,AU$4:AU245,"="&amp;AU245,AX$4:AX245,"="&amp;AX245)</f>
        <v>1568</v>
      </c>
      <c r="BH245" s="25" t="s">
        <v>1404</v>
      </c>
      <c r="BI245" s="14">
        <f t="shared" si="135"/>
        <v>16500</v>
      </c>
      <c r="BJ245" s="14">
        <f>SUMIFS(BI$4:BI245,$AU$4:$AU245,"="&amp;$AU245,$AX$4:$AX245,"="&amp;$AX245)</f>
        <v>69212</v>
      </c>
    </row>
    <row r="246" spans="1:62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T246" s="13">
        <v>243</v>
      </c>
      <c r="AU246" s="13">
        <f t="shared" si="128"/>
        <v>4</v>
      </c>
      <c r="AV246" s="13">
        <f t="shared" si="129"/>
        <v>1502005</v>
      </c>
      <c r="AW246" s="13" t="s">
        <v>1373</v>
      </c>
      <c r="AX246" s="13">
        <f t="shared" si="130"/>
        <v>3</v>
      </c>
      <c r="AY246" s="13" t="s">
        <v>1394</v>
      </c>
      <c r="AZ246" s="13">
        <f t="shared" si="131"/>
        <v>9</v>
      </c>
      <c r="BA246" s="13" t="str">
        <f t="shared" si="132"/>
        <v>李轩辕魂珠-3 等级-9</v>
      </c>
      <c r="BB246" s="25" t="s">
        <v>1402</v>
      </c>
      <c r="BC246" s="14">
        <f t="shared" si="133"/>
        <v>765</v>
      </c>
      <c r="BD246" s="14">
        <f>SUMIFS(BC$4:BC246,AU$4:AU246,"="&amp;AU246,AX$4:AX246,"="&amp;AX246)</f>
        <v>3596</v>
      </c>
      <c r="BE246" s="25" t="s">
        <v>1403</v>
      </c>
      <c r="BF246" s="14">
        <f t="shared" si="134"/>
        <v>425</v>
      </c>
      <c r="BG246" s="14">
        <f>SUMIFS(BF$4:BF246,AU$4:AU246,"="&amp;AU246,AX$4:AX246,"="&amp;AX246)</f>
        <v>1993</v>
      </c>
      <c r="BH246" s="25" t="s">
        <v>1404</v>
      </c>
      <c r="BI246" s="14">
        <f t="shared" si="135"/>
        <v>18700</v>
      </c>
      <c r="BJ246" s="14">
        <f>SUMIFS(BI$4:BI246,$AU$4:$AU246,"="&amp;$AU246,$AX$4:$AX246,"="&amp;$AX246)</f>
        <v>87912</v>
      </c>
    </row>
    <row r="247" spans="1:62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T247" s="13">
        <v>244</v>
      </c>
      <c r="AU247" s="13">
        <f t="shared" si="128"/>
        <v>4</v>
      </c>
      <c r="AV247" s="13">
        <f t="shared" si="129"/>
        <v>1502005</v>
      </c>
      <c r="AW247" s="13" t="s">
        <v>1373</v>
      </c>
      <c r="AX247" s="13">
        <f t="shared" si="130"/>
        <v>4</v>
      </c>
      <c r="AY247" s="13" t="s">
        <v>1394</v>
      </c>
      <c r="AZ247" s="13">
        <f t="shared" si="131"/>
        <v>1</v>
      </c>
      <c r="BA247" s="13" t="str">
        <f t="shared" si="132"/>
        <v>李轩辕魂珠-4 等级-1</v>
      </c>
      <c r="BB247" s="25" t="s">
        <v>1402</v>
      </c>
      <c r="BC247" s="14">
        <f t="shared" si="133"/>
        <v>117</v>
      </c>
      <c r="BD247" s="14">
        <f>SUMIFS(BC$4:BC247,AU$4:AU247,"="&amp;AU247,AX$4:AX247,"="&amp;AX247)</f>
        <v>117</v>
      </c>
      <c r="BE247" s="25" t="s">
        <v>1403</v>
      </c>
      <c r="BF247" s="14">
        <f t="shared" si="134"/>
        <v>65</v>
      </c>
      <c r="BG247" s="14">
        <f>SUMIFS(BF$4:BF247,AU$4:AU247,"="&amp;AU247,AX$4:AX247,"="&amp;AX247)</f>
        <v>65</v>
      </c>
      <c r="BH247" s="25" t="s">
        <v>1404</v>
      </c>
      <c r="BI247" s="14">
        <f t="shared" si="135"/>
        <v>2860</v>
      </c>
      <c r="BJ247" s="14">
        <f>SUMIFS(BI$4:BI247,$AU$4:$AU247,"="&amp;$AU247,$AX$4:$AX247,"="&amp;$AX247)</f>
        <v>2860</v>
      </c>
    </row>
    <row r="248" spans="1:62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T248" s="13">
        <v>245</v>
      </c>
      <c r="AU248" s="13">
        <f t="shared" si="128"/>
        <v>4</v>
      </c>
      <c r="AV248" s="13">
        <f t="shared" si="129"/>
        <v>1502005</v>
      </c>
      <c r="AW248" s="13" t="s">
        <v>1373</v>
      </c>
      <c r="AX248" s="13">
        <f t="shared" si="130"/>
        <v>4</v>
      </c>
      <c r="AY248" s="13" t="s">
        <v>1394</v>
      </c>
      <c r="AZ248" s="13">
        <f t="shared" si="131"/>
        <v>2</v>
      </c>
      <c r="BA248" s="13" t="str">
        <f t="shared" si="132"/>
        <v>李轩辕魂珠-4 等级-2</v>
      </c>
      <c r="BB248" s="25" t="s">
        <v>1402</v>
      </c>
      <c r="BC248" s="14">
        <f t="shared" si="133"/>
        <v>180</v>
      </c>
      <c r="BD248" s="14">
        <f>SUMIFS(BC$4:BC248,AU$4:AU248,"="&amp;AU248,AX$4:AX248,"="&amp;AX248)</f>
        <v>297</v>
      </c>
      <c r="BE248" s="25" t="s">
        <v>1403</v>
      </c>
      <c r="BF248" s="14">
        <f t="shared" si="134"/>
        <v>100</v>
      </c>
      <c r="BG248" s="14">
        <f>SUMIFS(BF$4:BF248,AU$4:AU248,"="&amp;AU248,AX$4:AX248,"="&amp;AX248)</f>
        <v>165</v>
      </c>
      <c r="BH248" s="25" t="s">
        <v>1404</v>
      </c>
      <c r="BI248" s="14">
        <f t="shared" si="135"/>
        <v>4400</v>
      </c>
      <c r="BJ248" s="14">
        <f>SUMIFS(BI$4:BI248,$AU$4:$AU248,"="&amp;$AU248,$AX$4:$AX248,"="&amp;$AX248)</f>
        <v>7260</v>
      </c>
    </row>
    <row r="249" spans="1:62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T249" s="13">
        <v>246</v>
      </c>
      <c r="AU249" s="13">
        <f t="shared" si="128"/>
        <v>4</v>
      </c>
      <c r="AV249" s="13">
        <f t="shared" si="129"/>
        <v>1502005</v>
      </c>
      <c r="AW249" s="13" t="s">
        <v>1373</v>
      </c>
      <c r="AX249" s="13">
        <f t="shared" si="130"/>
        <v>4</v>
      </c>
      <c r="AY249" s="13" t="s">
        <v>1394</v>
      </c>
      <c r="AZ249" s="13">
        <f t="shared" si="131"/>
        <v>3</v>
      </c>
      <c r="BA249" s="13" t="str">
        <f t="shared" si="132"/>
        <v>李轩辕魂珠-4 等级-3</v>
      </c>
      <c r="BB249" s="25" t="s">
        <v>1402</v>
      </c>
      <c r="BC249" s="14">
        <f t="shared" si="133"/>
        <v>234</v>
      </c>
      <c r="BD249" s="14">
        <f>SUMIFS(BC$4:BC249,AU$4:AU249,"="&amp;AU249,AX$4:AX249,"="&amp;AX249)</f>
        <v>531</v>
      </c>
      <c r="BE249" s="25" t="s">
        <v>1403</v>
      </c>
      <c r="BF249" s="14">
        <f t="shared" si="134"/>
        <v>130</v>
      </c>
      <c r="BG249" s="14">
        <f>SUMIFS(BF$4:BF249,AU$4:AU249,"="&amp;AU249,AX$4:AX249,"="&amp;AX249)</f>
        <v>295</v>
      </c>
      <c r="BH249" s="25" t="s">
        <v>1404</v>
      </c>
      <c r="BI249" s="14">
        <f t="shared" si="135"/>
        <v>5720</v>
      </c>
      <c r="BJ249" s="14">
        <f>SUMIFS(BI$4:BI249,$AU$4:$AU249,"="&amp;$AU249,$AX$4:$AX249,"="&amp;$AX249)</f>
        <v>12980</v>
      </c>
    </row>
    <row r="250" spans="1:62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T250" s="13">
        <v>247</v>
      </c>
      <c r="AU250" s="13">
        <f t="shared" si="128"/>
        <v>4</v>
      </c>
      <c r="AV250" s="13">
        <f t="shared" si="129"/>
        <v>1502005</v>
      </c>
      <c r="AW250" s="13" t="s">
        <v>1373</v>
      </c>
      <c r="AX250" s="13">
        <f t="shared" si="130"/>
        <v>4</v>
      </c>
      <c r="AY250" s="13" t="s">
        <v>1394</v>
      </c>
      <c r="AZ250" s="13">
        <f t="shared" si="131"/>
        <v>4</v>
      </c>
      <c r="BA250" s="13" t="str">
        <f t="shared" si="132"/>
        <v>李轩辕魂珠-4 等级-4</v>
      </c>
      <c r="BB250" s="25" t="s">
        <v>1402</v>
      </c>
      <c r="BC250" s="14">
        <f t="shared" si="133"/>
        <v>360</v>
      </c>
      <c r="BD250" s="14">
        <f>SUMIFS(BC$4:BC250,AU$4:AU250,"="&amp;AU250,AX$4:AX250,"="&amp;AX250)</f>
        <v>891</v>
      </c>
      <c r="BE250" s="25" t="s">
        <v>1403</v>
      </c>
      <c r="BF250" s="14">
        <f t="shared" si="134"/>
        <v>200</v>
      </c>
      <c r="BG250" s="14">
        <f>SUMIFS(BF$4:BF250,AU$4:AU250,"="&amp;AU250,AX$4:AX250,"="&amp;AX250)</f>
        <v>495</v>
      </c>
      <c r="BH250" s="25" t="s">
        <v>1404</v>
      </c>
      <c r="BI250" s="14">
        <f t="shared" si="135"/>
        <v>8800</v>
      </c>
      <c r="BJ250" s="14">
        <f>SUMIFS(BI$4:BI250,$AU$4:$AU250,"="&amp;$AU250,$AX$4:$AX250,"="&amp;$AX250)</f>
        <v>21780</v>
      </c>
    </row>
    <row r="251" spans="1:62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T251" s="13">
        <v>248</v>
      </c>
      <c r="AU251" s="13">
        <f t="shared" si="128"/>
        <v>4</v>
      </c>
      <c r="AV251" s="13">
        <f t="shared" si="129"/>
        <v>1502005</v>
      </c>
      <c r="AW251" s="13" t="s">
        <v>1373</v>
      </c>
      <c r="AX251" s="13">
        <f t="shared" si="130"/>
        <v>4</v>
      </c>
      <c r="AY251" s="13" t="s">
        <v>1394</v>
      </c>
      <c r="AZ251" s="13">
        <f t="shared" si="131"/>
        <v>5</v>
      </c>
      <c r="BA251" s="13" t="str">
        <f t="shared" si="132"/>
        <v>李轩辕魂珠-4 等级-5</v>
      </c>
      <c r="BB251" s="25" t="s">
        <v>1402</v>
      </c>
      <c r="BC251" s="14">
        <f t="shared" si="133"/>
        <v>486</v>
      </c>
      <c r="BD251" s="14">
        <f>SUMIFS(BC$4:BC251,AU$4:AU251,"="&amp;AU251,AX$4:AX251,"="&amp;AX251)</f>
        <v>1377</v>
      </c>
      <c r="BE251" s="25" t="s">
        <v>1403</v>
      </c>
      <c r="BF251" s="14">
        <f t="shared" si="134"/>
        <v>270</v>
      </c>
      <c r="BG251" s="14">
        <f>SUMIFS(BF$4:BF251,AU$4:AU251,"="&amp;AU251,AX$4:AX251,"="&amp;AX251)</f>
        <v>765</v>
      </c>
      <c r="BH251" s="25" t="s">
        <v>1404</v>
      </c>
      <c r="BI251" s="14">
        <f t="shared" si="135"/>
        <v>11880</v>
      </c>
      <c r="BJ251" s="14">
        <f>SUMIFS(BI$4:BI251,$AU$4:$AU251,"="&amp;$AU251,$AX$4:$AX251,"="&amp;$AX251)</f>
        <v>33660</v>
      </c>
    </row>
    <row r="252" spans="1:62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T252" s="13">
        <v>249</v>
      </c>
      <c r="AU252" s="13">
        <f t="shared" si="128"/>
        <v>4</v>
      </c>
      <c r="AV252" s="13">
        <f t="shared" si="129"/>
        <v>1502005</v>
      </c>
      <c r="AW252" s="13" t="s">
        <v>1373</v>
      </c>
      <c r="AX252" s="13">
        <f t="shared" si="130"/>
        <v>4</v>
      </c>
      <c r="AY252" s="13" t="s">
        <v>1394</v>
      </c>
      <c r="AZ252" s="13">
        <f t="shared" si="131"/>
        <v>6</v>
      </c>
      <c r="BA252" s="13" t="str">
        <f t="shared" si="132"/>
        <v>李轩辕魂珠-4 等级-6</v>
      </c>
      <c r="BB252" s="25" t="s">
        <v>1402</v>
      </c>
      <c r="BC252" s="14">
        <f t="shared" si="133"/>
        <v>603</v>
      </c>
      <c r="BD252" s="14">
        <f>SUMIFS(BC$4:BC252,AU$4:AU252,"="&amp;AU252,AX$4:AX252,"="&amp;AX252)</f>
        <v>1980</v>
      </c>
      <c r="BE252" s="25" t="s">
        <v>1403</v>
      </c>
      <c r="BF252" s="14">
        <f t="shared" si="134"/>
        <v>385</v>
      </c>
      <c r="BG252" s="14">
        <f>SUMIFS(BF$4:BF252,AU$4:AU252,"="&amp;AU252,AX$4:AX252,"="&amp;AX252)</f>
        <v>1150</v>
      </c>
      <c r="BH252" s="25" t="s">
        <v>1404</v>
      </c>
      <c r="BI252" s="14">
        <f t="shared" si="135"/>
        <v>14740</v>
      </c>
      <c r="BJ252" s="14">
        <f>SUMIFS(BI$4:BI252,$AU$4:$AU252,"="&amp;$AU252,$AX$4:$AX252,"="&amp;$AX252)</f>
        <v>48400</v>
      </c>
    </row>
    <row r="253" spans="1:62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T253" s="13">
        <v>250</v>
      </c>
      <c r="AU253" s="13">
        <f t="shared" si="128"/>
        <v>4</v>
      </c>
      <c r="AV253" s="13">
        <f t="shared" si="129"/>
        <v>1502005</v>
      </c>
      <c r="AW253" s="13" t="s">
        <v>1373</v>
      </c>
      <c r="AX253" s="13">
        <f t="shared" si="130"/>
        <v>4</v>
      </c>
      <c r="AY253" s="13" t="s">
        <v>1394</v>
      </c>
      <c r="AZ253" s="13">
        <f t="shared" si="131"/>
        <v>7</v>
      </c>
      <c r="BA253" s="13" t="str">
        <f t="shared" si="132"/>
        <v>李轩辕魂珠-4 等级-7</v>
      </c>
      <c r="BB253" s="25" t="s">
        <v>1402</v>
      </c>
      <c r="BC253" s="14">
        <f t="shared" si="133"/>
        <v>720</v>
      </c>
      <c r="BD253" s="14">
        <f>SUMIFS(BC$4:BC253,AU$4:AU253,"="&amp;AU253,AX$4:AX253,"="&amp;AX253)</f>
        <v>2700</v>
      </c>
      <c r="BE253" s="25" t="s">
        <v>1403</v>
      </c>
      <c r="BF253" s="14">
        <f t="shared" si="134"/>
        <v>400</v>
      </c>
      <c r="BG253" s="14">
        <f>SUMIFS(BF$4:BF253,AU$4:AU253,"="&amp;AU253,AX$4:AX253,"="&amp;AX253)</f>
        <v>1550</v>
      </c>
      <c r="BH253" s="25" t="s">
        <v>1404</v>
      </c>
      <c r="BI253" s="14">
        <f t="shared" si="135"/>
        <v>17600</v>
      </c>
      <c r="BJ253" s="14">
        <f>SUMIFS(BI$4:BI253,$AU$4:$AU253,"="&amp;$AU253,$AX$4:$AX253,"="&amp;$AX253)</f>
        <v>66000</v>
      </c>
    </row>
    <row r="254" spans="1:62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T254" s="13">
        <v>251</v>
      </c>
      <c r="AU254" s="13">
        <f t="shared" si="128"/>
        <v>4</v>
      </c>
      <c r="AV254" s="13">
        <f t="shared" si="129"/>
        <v>1502005</v>
      </c>
      <c r="AW254" s="13" t="s">
        <v>1373</v>
      </c>
      <c r="AX254" s="13">
        <f t="shared" si="130"/>
        <v>4</v>
      </c>
      <c r="AY254" s="13" t="s">
        <v>1394</v>
      </c>
      <c r="AZ254" s="13">
        <f t="shared" si="131"/>
        <v>8</v>
      </c>
      <c r="BA254" s="13" t="str">
        <f t="shared" si="132"/>
        <v>李轩辕魂珠-4 等级-8</v>
      </c>
      <c r="BB254" s="25" t="s">
        <v>1402</v>
      </c>
      <c r="BC254" s="14">
        <f t="shared" si="133"/>
        <v>855</v>
      </c>
      <c r="BD254" s="14">
        <f>SUMIFS(BC$4:BC254,AU$4:AU254,"="&amp;AU254,AX$4:AX254,"="&amp;AX254)</f>
        <v>3555</v>
      </c>
      <c r="BE254" s="25" t="s">
        <v>1403</v>
      </c>
      <c r="BF254" s="14">
        <f t="shared" si="134"/>
        <v>475</v>
      </c>
      <c r="BG254" s="14">
        <f>SUMIFS(BF$4:BF254,AU$4:AU254,"="&amp;AU254,AX$4:AX254,"="&amp;AX254)</f>
        <v>2025</v>
      </c>
      <c r="BH254" s="25" t="s">
        <v>1404</v>
      </c>
      <c r="BI254" s="14">
        <f t="shared" si="135"/>
        <v>20900</v>
      </c>
      <c r="BJ254" s="14">
        <f>SUMIFS(BI$4:BI254,$AU$4:$AU254,"="&amp;$AU254,$AX$4:$AX254,"="&amp;$AX254)</f>
        <v>86900</v>
      </c>
    </row>
    <row r="255" spans="1:62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T255" s="13">
        <v>252</v>
      </c>
      <c r="AU255" s="13">
        <f t="shared" si="128"/>
        <v>4</v>
      </c>
      <c r="AV255" s="13">
        <f t="shared" si="129"/>
        <v>1502005</v>
      </c>
      <c r="AW255" s="13" t="s">
        <v>1373</v>
      </c>
      <c r="AX255" s="13">
        <f t="shared" si="130"/>
        <v>4</v>
      </c>
      <c r="AY255" s="13" t="s">
        <v>1394</v>
      </c>
      <c r="AZ255" s="13">
        <f t="shared" si="131"/>
        <v>9</v>
      </c>
      <c r="BA255" s="13" t="str">
        <f t="shared" si="132"/>
        <v>李轩辕魂珠-4 等级-9</v>
      </c>
      <c r="BB255" s="25" t="s">
        <v>1402</v>
      </c>
      <c r="BC255" s="14">
        <f t="shared" si="133"/>
        <v>990</v>
      </c>
      <c r="BD255" s="14">
        <f>SUMIFS(BC$4:BC255,AU$4:AU255,"="&amp;AU255,AX$4:AX255,"="&amp;AX255)</f>
        <v>4545</v>
      </c>
      <c r="BE255" s="25" t="s">
        <v>1403</v>
      </c>
      <c r="BF255" s="14">
        <f t="shared" si="134"/>
        <v>550</v>
      </c>
      <c r="BG255" s="14">
        <f>SUMIFS(BF$4:BF255,AU$4:AU255,"="&amp;AU255,AX$4:AX255,"="&amp;AX255)</f>
        <v>2575</v>
      </c>
      <c r="BH255" s="25" t="s">
        <v>1404</v>
      </c>
      <c r="BI255" s="14">
        <f t="shared" si="135"/>
        <v>24200</v>
      </c>
      <c r="BJ255" s="14">
        <f>SUMIFS(BI$4:BI255,$AU$4:$AU255,"="&amp;$AU255,$AX$4:$AX255,"="&amp;$AX255)</f>
        <v>111100</v>
      </c>
    </row>
    <row r="256" spans="1:62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T256" s="13">
        <v>253</v>
      </c>
      <c r="AU256" s="13">
        <f t="shared" si="128"/>
        <v>4</v>
      </c>
      <c r="AV256" s="13">
        <f t="shared" si="129"/>
        <v>1502005</v>
      </c>
      <c r="AW256" s="13" t="s">
        <v>1373</v>
      </c>
      <c r="AX256" s="13">
        <f t="shared" si="130"/>
        <v>5</v>
      </c>
      <c r="AY256" s="13" t="s">
        <v>1394</v>
      </c>
      <c r="AZ256" s="13">
        <f t="shared" si="131"/>
        <v>1</v>
      </c>
      <c r="BA256" s="13" t="str">
        <f t="shared" si="132"/>
        <v>李轩辕魂珠-5 等级-1</v>
      </c>
      <c r="BB256" s="25" t="s">
        <v>1402</v>
      </c>
      <c r="BC256" s="14">
        <f t="shared" si="133"/>
        <v>162</v>
      </c>
      <c r="BD256" s="14">
        <f>SUMIFS(BC$4:BC256,AU$4:AU256,"="&amp;AU256,AX$4:AX256,"="&amp;AX256)</f>
        <v>162</v>
      </c>
      <c r="BE256" s="25" t="s">
        <v>1403</v>
      </c>
      <c r="BF256" s="14">
        <f t="shared" si="134"/>
        <v>90</v>
      </c>
      <c r="BG256" s="14">
        <f>SUMIFS(BF$4:BF256,AU$4:AU256,"="&amp;AU256,AX$4:AX256,"="&amp;AX256)</f>
        <v>90</v>
      </c>
      <c r="BH256" s="25" t="s">
        <v>1404</v>
      </c>
      <c r="BI256" s="14">
        <f t="shared" si="135"/>
        <v>3960</v>
      </c>
      <c r="BJ256" s="14">
        <f>SUMIFS(BI$4:BI256,$AU$4:$AU256,"="&amp;$AU256,$AX$4:$AX256,"="&amp;$AX256)</f>
        <v>3960</v>
      </c>
    </row>
    <row r="257" spans="1:62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T257" s="13">
        <v>254</v>
      </c>
      <c r="AU257" s="13">
        <f t="shared" si="128"/>
        <v>4</v>
      </c>
      <c r="AV257" s="13">
        <f t="shared" si="129"/>
        <v>1502005</v>
      </c>
      <c r="AW257" s="13" t="s">
        <v>1373</v>
      </c>
      <c r="AX257" s="13">
        <f t="shared" si="130"/>
        <v>5</v>
      </c>
      <c r="AY257" s="13" t="s">
        <v>1394</v>
      </c>
      <c r="AZ257" s="13">
        <f t="shared" si="131"/>
        <v>2</v>
      </c>
      <c r="BA257" s="13" t="str">
        <f t="shared" si="132"/>
        <v>李轩辕魂珠-5 等级-2</v>
      </c>
      <c r="BB257" s="25" t="s">
        <v>1402</v>
      </c>
      <c r="BC257" s="14">
        <f t="shared" si="133"/>
        <v>252</v>
      </c>
      <c r="BD257" s="14">
        <f>SUMIFS(BC$4:BC257,AU$4:AU257,"="&amp;AU257,AX$4:AX257,"="&amp;AX257)</f>
        <v>414</v>
      </c>
      <c r="BE257" s="25" t="s">
        <v>1403</v>
      </c>
      <c r="BF257" s="14">
        <f t="shared" si="134"/>
        <v>140</v>
      </c>
      <c r="BG257" s="14">
        <f>SUMIFS(BF$4:BF257,AU$4:AU257,"="&amp;AU257,AX$4:AX257,"="&amp;AX257)</f>
        <v>230</v>
      </c>
      <c r="BH257" s="25" t="s">
        <v>1404</v>
      </c>
      <c r="BI257" s="14">
        <f t="shared" si="135"/>
        <v>6160</v>
      </c>
      <c r="BJ257" s="14">
        <f>SUMIFS(BI$4:BI257,$AU$4:$AU257,"="&amp;$AU257,$AX$4:$AX257,"="&amp;$AX257)</f>
        <v>10120</v>
      </c>
    </row>
    <row r="258" spans="1:62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T258" s="13">
        <v>255</v>
      </c>
      <c r="AU258" s="13">
        <f t="shared" si="128"/>
        <v>4</v>
      </c>
      <c r="AV258" s="13">
        <f t="shared" si="129"/>
        <v>1502005</v>
      </c>
      <c r="AW258" s="13" t="s">
        <v>1373</v>
      </c>
      <c r="AX258" s="13">
        <f t="shared" si="130"/>
        <v>5</v>
      </c>
      <c r="AY258" s="13" t="s">
        <v>1394</v>
      </c>
      <c r="AZ258" s="13">
        <f t="shared" si="131"/>
        <v>3</v>
      </c>
      <c r="BA258" s="13" t="str">
        <f t="shared" si="132"/>
        <v>李轩辕魂珠-5 等级-3</v>
      </c>
      <c r="BB258" s="25" t="s">
        <v>1402</v>
      </c>
      <c r="BC258" s="14">
        <f t="shared" si="133"/>
        <v>333</v>
      </c>
      <c r="BD258" s="14">
        <f>SUMIFS(BC$4:BC258,AU$4:AU258,"="&amp;AU258,AX$4:AX258,"="&amp;AX258)</f>
        <v>747</v>
      </c>
      <c r="BE258" s="25" t="s">
        <v>1403</v>
      </c>
      <c r="BF258" s="14">
        <f t="shared" si="134"/>
        <v>185</v>
      </c>
      <c r="BG258" s="14">
        <f>SUMIFS(BF$4:BF258,AU$4:AU258,"="&amp;AU258,AX$4:AX258,"="&amp;AX258)</f>
        <v>415</v>
      </c>
      <c r="BH258" s="25" t="s">
        <v>1404</v>
      </c>
      <c r="BI258" s="14">
        <f t="shared" si="135"/>
        <v>8140</v>
      </c>
      <c r="BJ258" s="14">
        <f>SUMIFS(BI$4:BI258,$AU$4:$AU258,"="&amp;$AU258,$AX$4:$AX258,"="&amp;$AX258)</f>
        <v>18260</v>
      </c>
    </row>
    <row r="259" spans="1:62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T259" s="13">
        <v>256</v>
      </c>
      <c r="AU259" s="13">
        <f t="shared" si="128"/>
        <v>4</v>
      </c>
      <c r="AV259" s="13">
        <f t="shared" si="129"/>
        <v>1502005</v>
      </c>
      <c r="AW259" s="13" t="s">
        <v>1373</v>
      </c>
      <c r="AX259" s="13">
        <f t="shared" si="130"/>
        <v>5</v>
      </c>
      <c r="AY259" s="13" t="s">
        <v>1394</v>
      </c>
      <c r="AZ259" s="13">
        <f t="shared" si="131"/>
        <v>4</v>
      </c>
      <c r="BA259" s="13" t="str">
        <f t="shared" si="132"/>
        <v>李轩辕魂珠-5 等级-4</v>
      </c>
      <c r="BB259" s="25" t="s">
        <v>1402</v>
      </c>
      <c r="BC259" s="14">
        <f t="shared" si="133"/>
        <v>504</v>
      </c>
      <c r="BD259" s="14">
        <f>SUMIFS(BC$4:BC259,AU$4:AU259,"="&amp;AU259,AX$4:AX259,"="&amp;AX259)</f>
        <v>1251</v>
      </c>
      <c r="BE259" s="25" t="s">
        <v>1403</v>
      </c>
      <c r="BF259" s="14">
        <f t="shared" si="134"/>
        <v>280</v>
      </c>
      <c r="BG259" s="14">
        <f>SUMIFS(BF$4:BF259,AU$4:AU259,"="&amp;AU259,AX$4:AX259,"="&amp;AX259)</f>
        <v>695</v>
      </c>
      <c r="BH259" s="25" t="s">
        <v>1404</v>
      </c>
      <c r="BI259" s="14">
        <f t="shared" si="135"/>
        <v>12320</v>
      </c>
      <c r="BJ259" s="14">
        <f>SUMIFS(BI$4:BI259,$AU$4:$AU259,"="&amp;$AU259,$AX$4:$AX259,"="&amp;$AX259)</f>
        <v>30580</v>
      </c>
    </row>
    <row r="260" spans="1:62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T260" s="13">
        <v>257</v>
      </c>
      <c r="AU260" s="13">
        <f t="shared" si="128"/>
        <v>4</v>
      </c>
      <c r="AV260" s="13">
        <f t="shared" si="129"/>
        <v>1502005</v>
      </c>
      <c r="AW260" s="13" t="s">
        <v>1373</v>
      </c>
      <c r="AX260" s="13">
        <f t="shared" si="130"/>
        <v>5</v>
      </c>
      <c r="AY260" s="13" t="s">
        <v>1394</v>
      </c>
      <c r="AZ260" s="13">
        <f t="shared" si="131"/>
        <v>5</v>
      </c>
      <c r="BA260" s="13" t="str">
        <f t="shared" si="132"/>
        <v>李轩辕魂珠-5 等级-5</v>
      </c>
      <c r="BB260" s="25" t="s">
        <v>1402</v>
      </c>
      <c r="BC260" s="14">
        <f t="shared" si="133"/>
        <v>675</v>
      </c>
      <c r="BD260" s="14">
        <f>SUMIFS(BC$4:BC260,AU$4:AU260,"="&amp;AU260,AX$4:AX260,"="&amp;AX260)</f>
        <v>1926</v>
      </c>
      <c r="BE260" s="25" t="s">
        <v>1403</v>
      </c>
      <c r="BF260" s="14">
        <f t="shared" si="134"/>
        <v>375</v>
      </c>
      <c r="BG260" s="14">
        <f>SUMIFS(BF$4:BF260,AU$4:AU260,"="&amp;AU260,AX$4:AX260,"="&amp;AX260)</f>
        <v>1070</v>
      </c>
      <c r="BH260" s="25" t="s">
        <v>1404</v>
      </c>
      <c r="BI260" s="14">
        <f t="shared" si="135"/>
        <v>16500</v>
      </c>
      <c r="BJ260" s="14">
        <f>SUMIFS(BI$4:BI260,$AU$4:$AU260,"="&amp;$AU260,$AX$4:$AX260,"="&amp;$AX260)</f>
        <v>47080</v>
      </c>
    </row>
    <row r="261" spans="1:62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T261" s="13">
        <v>258</v>
      </c>
      <c r="AU261" s="13">
        <f t="shared" ref="AU261:AU324" si="136">INT((AT261-1)/72)+1</f>
        <v>4</v>
      </c>
      <c r="AV261" s="13">
        <f t="shared" ref="AV261:AV324" si="137">INDEX($X$4:$X$24,AU261)</f>
        <v>1502005</v>
      </c>
      <c r="AW261" s="13" t="s">
        <v>1373</v>
      </c>
      <c r="AX261" s="13">
        <f t="shared" ref="AX261:AX324" si="138">INT(((AT261-(AU261-1)*72)-1)/9)+1</f>
        <v>5</v>
      </c>
      <c r="AY261" s="13" t="s">
        <v>1394</v>
      </c>
      <c r="AZ261" s="13">
        <f t="shared" ref="AZ261:AZ324" si="139">AT261-(AU261-1)*72-(AX261-1)*9</f>
        <v>6</v>
      </c>
      <c r="BA261" s="13" t="str">
        <f t="shared" ref="BA261:BA324" si="140">INDEX($Y$4:$Y$24,AU261)&amp;"魂珠-"&amp;AX261&amp;" 等级-"&amp;AZ261</f>
        <v>李轩辕魂珠-5 等级-6</v>
      </c>
      <c r="BB261" s="25" t="s">
        <v>1402</v>
      </c>
      <c r="BC261" s="14">
        <f t="shared" ref="BC261:BC324" si="141">ROUND(INDEX(Q$4:Q$75,($AX261-1)*9+$AZ261)*INDEX(AD$4:AD$24,$AU261),0)</f>
        <v>855</v>
      </c>
      <c r="BD261" s="14">
        <f>SUMIFS(BC$4:BC261,AU$4:AU261,"="&amp;AU261,AX$4:AX261,"="&amp;AX261)</f>
        <v>2781</v>
      </c>
      <c r="BE261" s="25" t="s">
        <v>1403</v>
      </c>
      <c r="BF261" s="14">
        <f t="shared" ref="BF261:BF324" si="142">ROUND(INDEX(R$4:R$75,($AX261-1)*9+$AZ261)*INDEX(AE$4:AE$24,$AU261),0)</f>
        <v>475</v>
      </c>
      <c r="BG261" s="14">
        <f>SUMIFS(BF$4:BF261,AU$4:AU261,"="&amp;AU261,AX$4:AX261,"="&amp;AX261)</f>
        <v>1545</v>
      </c>
      <c r="BH261" s="25" t="s">
        <v>1404</v>
      </c>
      <c r="BI261" s="14">
        <f t="shared" ref="BI261:BI324" si="143">ROUND(INDEX(S$4:S$75,($AX261-1)*9+$AZ261)*INDEX(AF$4:AF$24,$AU261),0)</f>
        <v>20900</v>
      </c>
      <c r="BJ261" s="14">
        <f>SUMIFS(BI$4:BI261,$AU$4:$AU261,"="&amp;$AU261,$AX$4:$AX261,"="&amp;$AX261)</f>
        <v>67980</v>
      </c>
    </row>
    <row r="262" spans="1:62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T262" s="13">
        <v>259</v>
      </c>
      <c r="AU262" s="13">
        <f t="shared" si="136"/>
        <v>4</v>
      </c>
      <c r="AV262" s="13">
        <f t="shared" si="137"/>
        <v>1502005</v>
      </c>
      <c r="AW262" s="13" t="s">
        <v>1373</v>
      </c>
      <c r="AX262" s="13">
        <f t="shared" si="138"/>
        <v>5</v>
      </c>
      <c r="AY262" s="13" t="s">
        <v>1394</v>
      </c>
      <c r="AZ262" s="13">
        <f t="shared" si="139"/>
        <v>7</v>
      </c>
      <c r="BA262" s="13" t="str">
        <f t="shared" si="140"/>
        <v>李轩辕魂珠-5 等级-7</v>
      </c>
      <c r="BB262" s="25" t="s">
        <v>1402</v>
      </c>
      <c r="BC262" s="14">
        <f t="shared" si="141"/>
        <v>1080</v>
      </c>
      <c r="BD262" s="14">
        <f>SUMIFS(BC$4:BC262,AU$4:AU262,"="&amp;AU262,AX$4:AX262,"="&amp;AX262)</f>
        <v>3861</v>
      </c>
      <c r="BE262" s="25" t="s">
        <v>1403</v>
      </c>
      <c r="BF262" s="14">
        <f t="shared" si="142"/>
        <v>600</v>
      </c>
      <c r="BG262" s="14">
        <f>SUMIFS(BF$4:BF262,AU$4:AU262,"="&amp;AU262,AX$4:AX262,"="&amp;AX262)</f>
        <v>2145</v>
      </c>
      <c r="BH262" s="25" t="s">
        <v>1404</v>
      </c>
      <c r="BI262" s="14">
        <f t="shared" si="143"/>
        <v>26400</v>
      </c>
      <c r="BJ262" s="14">
        <f>SUMIFS(BI$4:BI262,$AU$4:$AU262,"="&amp;$AU262,$AX$4:$AX262,"="&amp;$AX262)</f>
        <v>94380</v>
      </c>
    </row>
    <row r="263" spans="1:62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T263" s="13">
        <v>260</v>
      </c>
      <c r="AU263" s="13">
        <f t="shared" si="136"/>
        <v>4</v>
      </c>
      <c r="AV263" s="13">
        <f t="shared" si="137"/>
        <v>1502005</v>
      </c>
      <c r="AW263" s="13" t="s">
        <v>1373</v>
      </c>
      <c r="AX263" s="13">
        <f t="shared" si="138"/>
        <v>5</v>
      </c>
      <c r="AY263" s="13" t="s">
        <v>1394</v>
      </c>
      <c r="AZ263" s="13">
        <f t="shared" si="139"/>
        <v>8</v>
      </c>
      <c r="BA263" s="13" t="str">
        <f t="shared" si="140"/>
        <v>李轩辕魂珠-5 等级-8</v>
      </c>
      <c r="BB263" s="25" t="s">
        <v>1402</v>
      </c>
      <c r="BC263" s="14">
        <f t="shared" si="141"/>
        <v>1170</v>
      </c>
      <c r="BD263" s="14">
        <f>SUMIFS(BC$4:BC263,AU$4:AU263,"="&amp;AU263,AX$4:AX263,"="&amp;AX263)</f>
        <v>5031</v>
      </c>
      <c r="BE263" s="25" t="s">
        <v>1403</v>
      </c>
      <c r="BF263" s="14">
        <f t="shared" si="142"/>
        <v>650</v>
      </c>
      <c r="BG263" s="14">
        <f>SUMIFS(BF$4:BF263,AU$4:AU263,"="&amp;AU263,AX$4:AX263,"="&amp;AX263)</f>
        <v>2795</v>
      </c>
      <c r="BH263" s="25" t="s">
        <v>1404</v>
      </c>
      <c r="BI263" s="14">
        <f t="shared" si="143"/>
        <v>28600</v>
      </c>
      <c r="BJ263" s="14">
        <f>SUMIFS(BI$4:BI263,$AU$4:$AU263,"="&amp;$AU263,$AX$4:$AX263,"="&amp;$AX263)</f>
        <v>122980</v>
      </c>
    </row>
    <row r="264" spans="1:62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T264" s="13">
        <v>261</v>
      </c>
      <c r="AU264" s="13">
        <f t="shared" si="136"/>
        <v>4</v>
      </c>
      <c r="AV264" s="13">
        <f t="shared" si="137"/>
        <v>1502005</v>
      </c>
      <c r="AW264" s="13" t="s">
        <v>1373</v>
      </c>
      <c r="AX264" s="13">
        <f t="shared" si="138"/>
        <v>5</v>
      </c>
      <c r="AY264" s="13" t="s">
        <v>1394</v>
      </c>
      <c r="AZ264" s="13">
        <f t="shared" si="139"/>
        <v>9</v>
      </c>
      <c r="BA264" s="13" t="str">
        <f t="shared" si="140"/>
        <v>李轩辕魂珠-5 等级-9</v>
      </c>
      <c r="BB264" s="25" t="s">
        <v>1402</v>
      </c>
      <c r="BC264" s="14">
        <f t="shared" si="141"/>
        <v>1350</v>
      </c>
      <c r="BD264" s="14">
        <f>SUMIFS(BC$4:BC264,AU$4:AU264,"="&amp;AU264,AX$4:AX264,"="&amp;AX264)</f>
        <v>6381</v>
      </c>
      <c r="BE264" s="25" t="s">
        <v>1403</v>
      </c>
      <c r="BF264" s="14">
        <f t="shared" si="142"/>
        <v>750</v>
      </c>
      <c r="BG264" s="14">
        <f>SUMIFS(BF$4:BF264,AU$4:AU264,"="&amp;AU264,AX$4:AX264,"="&amp;AX264)</f>
        <v>3545</v>
      </c>
      <c r="BH264" s="25" t="s">
        <v>1404</v>
      </c>
      <c r="BI264" s="14">
        <f t="shared" si="143"/>
        <v>33000</v>
      </c>
      <c r="BJ264" s="14">
        <f>SUMIFS(BI$4:BI264,$AU$4:$AU264,"="&amp;$AU264,$AX$4:$AX264,"="&amp;$AX264)</f>
        <v>155980</v>
      </c>
    </row>
    <row r="265" spans="1:62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T265" s="13">
        <v>262</v>
      </c>
      <c r="AU265" s="13">
        <f t="shared" si="136"/>
        <v>4</v>
      </c>
      <c r="AV265" s="13">
        <f t="shared" si="137"/>
        <v>1502005</v>
      </c>
      <c r="AW265" s="13" t="s">
        <v>1373</v>
      </c>
      <c r="AX265" s="13">
        <f t="shared" si="138"/>
        <v>6</v>
      </c>
      <c r="AY265" s="13" t="s">
        <v>1394</v>
      </c>
      <c r="AZ265" s="13">
        <f t="shared" si="139"/>
        <v>1</v>
      </c>
      <c r="BA265" s="13" t="str">
        <f t="shared" si="140"/>
        <v>李轩辕魂珠-6 等级-1</v>
      </c>
      <c r="BB265" s="25" t="s">
        <v>1402</v>
      </c>
      <c r="BC265" s="14">
        <f t="shared" si="141"/>
        <v>225</v>
      </c>
      <c r="BD265" s="14">
        <f>SUMIFS(BC$4:BC265,AU$4:AU265,"="&amp;AU265,AX$4:AX265,"="&amp;AX265)</f>
        <v>225</v>
      </c>
      <c r="BE265" s="25" t="s">
        <v>1403</v>
      </c>
      <c r="BF265" s="14">
        <f t="shared" si="142"/>
        <v>125</v>
      </c>
      <c r="BG265" s="14">
        <f>SUMIFS(BF$4:BF265,AU$4:AU265,"="&amp;AU265,AX$4:AX265,"="&amp;AX265)</f>
        <v>125</v>
      </c>
      <c r="BH265" s="25" t="s">
        <v>1404</v>
      </c>
      <c r="BI265" s="14">
        <f t="shared" si="143"/>
        <v>5500</v>
      </c>
      <c r="BJ265" s="14">
        <f>SUMIFS(BI$4:BI265,$AU$4:$AU265,"="&amp;$AU265,$AX$4:$AX265,"="&amp;$AX265)</f>
        <v>5500</v>
      </c>
    </row>
    <row r="266" spans="1:62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T266" s="13">
        <v>263</v>
      </c>
      <c r="AU266" s="13">
        <f t="shared" si="136"/>
        <v>4</v>
      </c>
      <c r="AV266" s="13">
        <f t="shared" si="137"/>
        <v>1502005</v>
      </c>
      <c r="AW266" s="13" t="s">
        <v>1373</v>
      </c>
      <c r="AX266" s="13">
        <f t="shared" si="138"/>
        <v>6</v>
      </c>
      <c r="AY266" s="13" t="s">
        <v>1394</v>
      </c>
      <c r="AZ266" s="13">
        <f t="shared" si="139"/>
        <v>2</v>
      </c>
      <c r="BA266" s="13" t="str">
        <f t="shared" si="140"/>
        <v>李轩辕魂珠-6 等级-2</v>
      </c>
      <c r="BB266" s="25" t="s">
        <v>1402</v>
      </c>
      <c r="BC266" s="14">
        <f t="shared" si="141"/>
        <v>360</v>
      </c>
      <c r="BD266" s="14">
        <f>SUMIFS(BC$4:BC266,AU$4:AU266,"="&amp;AU266,AX$4:AX266,"="&amp;AX266)</f>
        <v>585</v>
      </c>
      <c r="BE266" s="25" t="s">
        <v>1403</v>
      </c>
      <c r="BF266" s="14">
        <f t="shared" si="142"/>
        <v>200</v>
      </c>
      <c r="BG266" s="14">
        <f>SUMIFS(BF$4:BF266,AU$4:AU266,"="&amp;AU266,AX$4:AX266,"="&amp;AX266)</f>
        <v>325</v>
      </c>
      <c r="BH266" s="25" t="s">
        <v>1404</v>
      </c>
      <c r="BI266" s="14">
        <f t="shared" si="143"/>
        <v>8800</v>
      </c>
      <c r="BJ266" s="14">
        <f>SUMIFS(BI$4:BI266,$AU$4:$AU266,"="&amp;$AU266,$AX$4:$AX266,"="&amp;$AX266)</f>
        <v>14300</v>
      </c>
    </row>
    <row r="267" spans="1:62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T267" s="13">
        <v>264</v>
      </c>
      <c r="AU267" s="13">
        <f t="shared" si="136"/>
        <v>4</v>
      </c>
      <c r="AV267" s="13">
        <f t="shared" si="137"/>
        <v>1502005</v>
      </c>
      <c r="AW267" s="13" t="s">
        <v>1373</v>
      </c>
      <c r="AX267" s="13">
        <f t="shared" si="138"/>
        <v>6</v>
      </c>
      <c r="AY267" s="13" t="s">
        <v>1394</v>
      </c>
      <c r="AZ267" s="13">
        <f t="shared" si="139"/>
        <v>3</v>
      </c>
      <c r="BA267" s="13" t="str">
        <f t="shared" si="140"/>
        <v>李轩辕魂珠-6 等级-3</v>
      </c>
      <c r="BB267" s="25" t="s">
        <v>1402</v>
      </c>
      <c r="BC267" s="14">
        <f t="shared" si="141"/>
        <v>450</v>
      </c>
      <c r="BD267" s="14">
        <f>SUMIFS(BC$4:BC267,AU$4:AU267,"="&amp;AU267,AX$4:AX267,"="&amp;AX267)</f>
        <v>1035</v>
      </c>
      <c r="BE267" s="25" t="s">
        <v>1403</v>
      </c>
      <c r="BF267" s="14">
        <f t="shared" si="142"/>
        <v>250</v>
      </c>
      <c r="BG267" s="14">
        <f>SUMIFS(BF$4:BF267,AU$4:AU267,"="&amp;AU267,AX$4:AX267,"="&amp;AX267)</f>
        <v>575</v>
      </c>
      <c r="BH267" s="25" t="s">
        <v>1404</v>
      </c>
      <c r="BI267" s="14">
        <f t="shared" si="143"/>
        <v>11000</v>
      </c>
      <c r="BJ267" s="14">
        <f>SUMIFS(BI$4:BI267,$AU$4:$AU267,"="&amp;$AU267,$AX$4:$AX267,"="&amp;$AX267)</f>
        <v>25300</v>
      </c>
    </row>
    <row r="268" spans="1:62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T268" s="13">
        <v>265</v>
      </c>
      <c r="AU268" s="13">
        <f t="shared" si="136"/>
        <v>4</v>
      </c>
      <c r="AV268" s="13">
        <f t="shared" si="137"/>
        <v>1502005</v>
      </c>
      <c r="AW268" s="13" t="s">
        <v>1373</v>
      </c>
      <c r="AX268" s="13">
        <f t="shared" si="138"/>
        <v>6</v>
      </c>
      <c r="AY268" s="13" t="s">
        <v>1394</v>
      </c>
      <c r="AZ268" s="13">
        <f t="shared" si="139"/>
        <v>4</v>
      </c>
      <c r="BA268" s="13" t="str">
        <f t="shared" si="140"/>
        <v>李轩辕魂珠-6 等级-4</v>
      </c>
      <c r="BB268" s="25" t="s">
        <v>1402</v>
      </c>
      <c r="BC268" s="14">
        <f t="shared" si="141"/>
        <v>720</v>
      </c>
      <c r="BD268" s="14">
        <f>SUMIFS(BC$4:BC268,AU$4:AU268,"="&amp;AU268,AX$4:AX268,"="&amp;AX268)</f>
        <v>1755</v>
      </c>
      <c r="BE268" s="25" t="s">
        <v>1403</v>
      </c>
      <c r="BF268" s="14">
        <f t="shared" si="142"/>
        <v>400</v>
      </c>
      <c r="BG268" s="14">
        <f>SUMIFS(BF$4:BF268,AU$4:AU268,"="&amp;AU268,AX$4:AX268,"="&amp;AX268)</f>
        <v>975</v>
      </c>
      <c r="BH268" s="25" t="s">
        <v>1404</v>
      </c>
      <c r="BI268" s="14">
        <f t="shared" si="143"/>
        <v>17600</v>
      </c>
      <c r="BJ268" s="14">
        <f>SUMIFS(BI$4:BI268,$AU$4:$AU268,"="&amp;$AU268,$AX$4:$AX268,"="&amp;$AX268)</f>
        <v>42900</v>
      </c>
    </row>
    <row r="269" spans="1:62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T269" s="13">
        <v>266</v>
      </c>
      <c r="AU269" s="13">
        <f t="shared" si="136"/>
        <v>4</v>
      </c>
      <c r="AV269" s="13">
        <f t="shared" si="137"/>
        <v>1502005</v>
      </c>
      <c r="AW269" s="13" t="s">
        <v>1373</v>
      </c>
      <c r="AX269" s="13">
        <f t="shared" si="138"/>
        <v>6</v>
      </c>
      <c r="AY269" s="13" t="s">
        <v>1394</v>
      </c>
      <c r="AZ269" s="13">
        <f t="shared" si="139"/>
        <v>5</v>
      </c>
      <c r="BA269" s="13" t="str">
        <f t="shared" si="140"/>
        <v>李轩辕魂珠-6 等级-5</v>
      </c>
      <c r="BB269" s="25" t="s">
        <v>1402</v>
      </c>
      <c r="BC269" s="14">
        <f t="shared" si="141"/>
        <v>990</v>
      </c>
      <c r="BD269" s="14">
        <f>SUMIFS(BC$4:BC269,AU$4:AU269,"="&amp;AU269,AX$4:AX269,"="&amp;AX269)</f>
        <v>2745</v>
      </c>
      <c r="BE269" s="25" t="s">
        <v>1403</v>
      </c>
      <c r="BF269" s="14">
        <f t="shared" si="142"/>
        <v>550</v>
      </c>
      <c r="BG269" s="14">
        <f>SUMIFS(BF$4:BF269,AU$4:AU269,"="&amp;AU269,AX$4:AX269,"="&amp;AX269)</f>
        <v>1525</v>
      </c>
      <c r="BH269" s="25" t="s">
        <v>1404</v>
      </c>
      <c r="BI269" s="14">
        <f t="shared" si="143"/>
        <v>24200</v>
      </c>
      <c r="BJ269" s="14">
        <f>SUMIFS(BI$4:BI269,$AU$4:$AU269,"="&amp;$AU269,$AX$4:$AX269,"="&amp;$AX269)</f>
        <v>67100</v>
      </c>
    </row>
    <row r="270" spans="1:62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T270" s="13">
        <v>267</v>
      </c>
      <c r="AU270" s="13">
        <f t="shared" si="136"/>
        <v>4</v>
      </c>
      <c r="AV270" s="13">
        <f t="shared" si="137"/>
        <v>1502005</v>
      </c>
      <c r="AW270" s="13" t="s">
        <v>1373</v>
      </c>
      <c r="AX270" s="13">
        <f t="shared" si="138"/>
        <v>6</v>
      </c>
      <c r="AY270" s="13" t="s">
        <v>1394</v>
      </c>
      <c r="AZ270" s="13">
        <f t="shared" si="139"/>
        <v>6</v>
      </c>
      <c r="BA270" s="13" t="str">
        <f t="shared" si="140"/>
        <v>李轩辕魂珠-6 等级-6</v>
      </c>
      <c r="BB270" s="25" t="s">
        <v>1402</v>
      </c>
      <c r="BC270" s="14">
        <f t="shared" si="141"/>
        <v>1215</v>
      </c>
      <c r="BD270" s="14">
        <f>SUMIFS(BC$4:BC270,AU$4:AU270,"="&amp;AU270,AX$4:AX270,"="&amp;AX270)</f>
        <v>3960</v>
      </c>
      <c r="BE270" s="25" t="s">
        <v>1403</v>
      </c>
      <c r="BF270" s="14">
        <f t="shared" si="142"/>
        <v>675</v>
      </c>
      <c r="BG270" s="14">
        <f>SUMIFS(BF$4:BF270,AU$4:AU270,"="&amp;AU270,AX$4:AX270,"="&amp;AX270)</f>
        <v>2200</v>
      </c>
      <c r="BH270" s="25" t="s">
        <v>1404</v>
      </c>
      <c r="BI270" s="14">
        <f t="shared" si="143"/>
        <v>29700</v>
      </c>
      <c r="BJ270" s="14">
        <f>SUMIFS(BI$4:BI270,$AU$4:$AU270,"="&amp;$AU270,$AX$4:$AX270,"="&amp;$AX270)</f>
        <v>96800</v>
      </c>
    </row>
    <row r="271" spans="1:62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T271" s="13">
        <v>268</v>
      </c>
      <c r="AU271" s="13">
        <f t="shared" si="136"/>
        <v>4</v>
      </c>
      <c r="AV271" s="13">
        <f t="shared" si="137"/>
        <v>1502005</v>
      </c>
      <c r="AW271" s="13" t="s">
        <v>1373</v>
      </c>
      <c r="AX271" s="13">
        <f t="shared" si="138"/>
        <v>6</v>
      </c>
      <c r="AY271" s="13" t="s">
        <v>1394</v>
      </c>
      <c r="AZ271" s="13">
        <f t="shared" si="139"/>
        <v>7</v>
      </c>
      <c r="BA271" s="13" t="str">
        <f t="shared" si="140"/>
        <v>李轩辕魂珠-6 等级-7</v>
      </c>
      <c r="BB271" s="25" t="s">
        <v>1402</v>
      </c>
      <c r="BC271" s="14">
        <f t="shared" si="141"/>
        <v>1440</v>
      </c>
      <c r="BD271" s="14">
        <f>SUMIFS(BC$4:BC271,AU$4:AU271,"="&amp;AU271,AX$4:AX271,"="&amp;AX271)</f>
        <v>5400</v>
      </c>
      <c r="BE271" s="25" t="s">
        <v>1403</v>
      </c>
      <c r="BF271" s="14">
        <f t="shared" si="142"/>
        <v>800</v>
      </c>
      <c r="BG271" s="14">
        <f>SUMIFS(BF$4:BF271,AU$4:AU271,"="&amp;AU271,AX$4:AX271,"="&amp;AX271)</f>
        <v>3000</v>
      </c>
      <c r="BH271" s="25" t="s">
        <v>1404</v>
      </c>
      <c r="BI271" s="14">
        <f t="shared" si="143"/>
        <v>35200</v>
      </c>
      <c r="BJ271" s="14">
        <f>SUMIFS(BI$4:BI271,$AU$4:$AU271,"="&amp;$AU271,$AX$4:$AX271,"="&amp;$AX271)</f>
        <v>132000</v>
      </c>
    </row>
    <row r="272" spans="1:62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T272" s="13">
        <v>269</v>
      </c>
      <c r="AU272" s="13">
        <f t="shared" si="136"/>
        <v>4</v>
      </c>
      <c r="AV272" s="13">
        <f t="shared" si="137"/>
        <v>1502005</v>
      </c>
      <c r="AW272" s="13" t="s">
        <v>1373</v>
      </c>
      <c r="AX272" s="13">
        <f t="shared" si="138"/>
        <v>6</v>
      </c>
      <c r="AY272" s="13" t="s">
        <v>1394</v>
      </c>
      <c r="AZ272" s="13">
        <f t="shared" si="139"/>
        <v>8</v>
      </c>
      <c r="BA272" s="13" t="str">
        <f t="shared" si="140"/>
        <v>李轩辕魂珠-6 等级-8</v>
      </c>
      <c r="BB272" s="25" t="s">
        <v>1402</v>
      </c>
      <c r="BC272" s="14">
        <f t="shared" si="141"/>
        <v>1710</v>
      </c>
      <c r="BD272" s="14">
        <f>SUMIFS(BC$4:BC272,AU$4:AU272,"="&amp;AU272,AX$4:AX272,"="&amp;AX272)</f>
        <v>7110</v>
      </c>
      <c r="BE272" s="25" t="s">
        <v>1403</v>
      </c>
      <c r="BF272" s="14">
        <f t="shared" si="142"/>
        <v>950</v>
      </c>
      <c r="BG272" s="14">
        <f>SUMIFS(BF$4:BF272,AU$4:AU272,"="&amp;AU272,AX$4:AX272,"="&amp;AX272)</f>
        <v>3950</v>
      </c>
      <c r="BH272" s="25" t="s">
        <v>1404</v>
      </c>
      <c r="BI272" s="14">
        <f t="shared" si="143"/>
        <v>41800</v>
      </c>
      <c r="BJ272" s="14">
        <f>SUMIFS(BI$4:BI272,$AU$4:$AU272,"="&amp;$AU272,$AX$4:$AX272,"="&amp;$AX272)</f>
        <v>173800</v>
      </c>
    </row>
    <row r="273" spans="1:62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T273" s="13">
        <v>270</v>
      </c>
      <c r="AU273" s="13">
        <f t="shared" si="136"/>
        <v>4</v>
      </c>
      <c r="AV273" s="13">
        <f t="shared" si="137"/>
        <v>1502005</v>
      </c>
      <c r="AW273" s="13" t="s">
        <v>1373</v>
      </c>
      <c r="AX273" s="13">
        <f t="shared" si="138"/>
        <v>6</v>
      </c>
      <c r="AY273" s="13" t="s">
        <v>1394</v>
      </c>
      <c r="AZ273" s="13">
        <f t="shared" si="139"/>
        <v>9</v>
      </c>
      <c r="BA273" s="13" t="str">
        <f t="shared" si="140"/>
        <v>李轩辕魂珠-6 等级-9</v>
      </c>
      <c r="BB273" s="25" t="s">
        <v>1402</v>
      </c>
      <c r="BC273" s="14">
        <f t="shared" si="141"/>
        <v>1980</v>
      </c>
      <c r="BD273" s="14">
        <f>SUMIFS(BC$4:BC273,AU$4:AU273,"="&amp;AU273,AX$4:AX273,"="&amp;AX273)</f>
        <v>9090</v>
      </c>
      <c r="BE273" s="25" t="s">
        <v>1403</v>
      </c>
      <c r="BF273" s="14">
        <f t="shared" si="142"/>
        <v>1100</v>
      </c>
      <c r="BG273" s="14">
        <f>SUMIFS(BF$4:BF273,AU$4:AU273,"="&amp;AU273,AX$4:AX273,"="&amp;AX273)</f>
        <v>5050</v>
      </c>
      <c r="BH273" s="25" t="s">
        <v>1404</v>
      </c>
      <c r="BI273" s="14">
        <f t="shared" si="143"/>
        <v>48400</v>
      </c>
      <c r="BJ273" s="14">
        <f>SUMIFS(BI$4:BI273,$AU$4:$AU273,"="&amp;$AU273,$AX$4:$AX273,"="&amp;$AX273)</f>
        <v>222200</v>
      </c>
    </row>
    <row r="274" spans="1:62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T274" s="13">
        <v>271</v>
      </c>
      <c r="AU274" s="13">
        <f t="shared" si="136"/>
        <v>4</v>
      </c>
      <c r="AV274" s="13">
        <f t="shared" si="137"/>
        <v>1502005</v>
      </c>
      <c r="AW274" s="13" t="s">
        <v>1373</v>
      </c>
      <c r="AX274" s="13">
        <f t="shared" si="138"/>
        <v>7</v>
      </c>
      <c r="AY274" s="13" t="s">
        <v>1394</v>
      </c>
      <c r="AZ274" s="13">
        <f t="shared" si="139"/>
        <v>1</v>
      </c>
      <c r="BA274" s="13" t="str">
        <f t="shared" si="140"/>
        <v>李轩辕魂珠-7 等级-1</v>
      </c>
      <c r="BB274" s="25" t="s">
        <v>1402</v>
      </c>
      <c r="BC274" s="14">
        <f t="shared" si="141"/>
        <v>288</v>
      </c>
      <c r="BD274" s="14">
        <f>SUMIFS(BC$4:BC274,AU$4:AU274,"="&amp;AU274,AX$4:AX274,"="&amp;AX274)</f>
        <v>288</v>
      </c>
      <c r="BE274" s="25" t="s">
        <v>1403</v>
      </c>
      <c r="BF274" s="14">
        <f t="shared" si="142"/>
        <v>160</v>
      </c>
      <c r="BG274" s="14">
        <f>SUMIFS(BF$4:BF274,AU$4:AU274,"="&amp;AU274,AX$4:AX274,"="&amp;AX274)</f>
        <v>160</v>
      </c>
      <c r="BH274" s="25" t="s">
        <v>1404</v>
      </c>
      <c r="BI274" s="14">
        <f t="shared" si="143"/>
        <v>7040</v>
      </c>
      <c r="BJ274" s="14">
        <f>SUMIFS(BI$4:BI274,$AU$4:$AU274,"="&amp;$AU274,$AX$4:$AX274,"="&amp;$AX274)</f>
        <v>7040</v>
      </c>
    </row>
    <row r="275" spans="1:62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T275" s="13">
        <v>272</v>
      </c>
      <c r="AU275" s="13">
        <f t="shared" si="136"/>
        <v>4</v>
      </c>
      <c r="AV275" s="13">
        <f t="shared" si="137"/>
        <v>1502005</v>
      </c>
      <c r="AW275" s="13" t="s">
        <v>1373</v>
      </c>
      <c r="AX275" s="13">
        <f t="shared" si="138"/>
        <v>7</v>
      </c>
      <c r="AY275" s="13" t="s">
        <v>1394</v>
      </c>
      <c r="AZ275" s="13">
        <f t="shared" si="139"/>
        <v>2</v>
      </c>
      <c r="BA275" s="13" t="str">
        <f t="shared" si="140"/>
        <v>李轩辕魂珠-7 等级-2</v>
      </c>
      <c r="BB275" s="25" t="s">
        <v>1402</v>
      </c>
      <c r="BC275" s="14">
        <f t="shared" si="141"/>
        <v>432</v>
      </c>
      <c r="BD275" s="14">
        <f>SUMIFS(BC$4:BC275,AU$4:AU275,"="&amp;AU275,AX$4:AX275,"="&amp;AX275)</f>
        <v>720</v>
      </c>
      <c r="BE275" s="25" t="s">
        <v>1403</v>
      </c>
      <c r="BF275" s="14">
        <f t="shared" si="142"/>
        <v>240</v>
      </c>
      <c r="BG275" s="14">
        <f>SUMIFS(BF$4:BF275,AU$4:AU275,"="&amp;AU275,AX$4:AX275,"="&amp;AX275)</f>
        <v>400</v>
      </c>
      <c r="BH275" s="25" t="s">
        <v>1404</v>
      </c>
      <c r="BI275" s="14">
        <f t="shared" si="143"/>
        <v>10560</v>
      </c>
      <c r="BJ275" s="14">
        <f>SUMIFS(BI$4:BI275,$AU$4:$AU275,"="&amp;$AU275,$AX$4:$AX275,"="&amp;$AX275)</f>
        <v>17600</v>
      </c>
    </row>
    <row r="276" spans="1:62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T276" s="13">
        <v>273</v>
      </c>
      <c r="AU276" s="13">
        <f t="shared" si="136"/>
        <v>4</v>
      </c>
      <c r="AV276" s="13">
        <f t="shared" si="137"/>
        <v>1502005</v>
      </c>
      <c r="AW276" s="13" t="s">
        <v>1373</v>
      </c>
      <c r="AX276" s="13">
        <f t="shared" si="138"/>
        <v>7</v>
      </c>
      <c r="AY276" s="13" t="s">
        <v>1394</v>
      </c>
      <c r="AZ276" s="13">
        <f t="shared" si="139"/>
        <v>3</v>
      </c>
      <c r="BA276" s="13" t="str">
        <f t="shared" si="140"/>
        <v>李轩辕魂珠-7 等级-3</v>
      </c>
      <c r="BB276" s="25" t="s">
        <v>1402</v>
      </c>
      <c r="BC276" s="14">
        <f t="shared" si="141"/>
        <v>576</v>
      </c>
      <c r="BD276" s="14">
        <f>SUMIFS(BC$4:BC276,AU$4:AU276,"="&amp;AU276,AX$4:AX276,"="&amp;AX276)</f>
        <v>1296</v>
      </c>
      <c r="BE276" s="25" t="s">
        <v>1403</v>
      </c>
      <c r="BF276" s="14">
        <f t="shared" si="142"/>
        <v>320</v>
      </c>
      <c r="BG276" s="14">
        <f>SUMIFS(BF$4:BF276,AU$4:AU276,"="&amp;AU276,AX$4:AX276,"="&amp;AX276)</f>
        <v>720</v>
      </c>
      <c r="BH276" s="25" t="s">
        <v>1404</v>
      </c>
      <c r="BI276" s="14">
        <f t="shared" si="143"/>
        <v>14080</v>
      </c>
      <c r="BJ276" s="14">
        <f>SUMIFS(BI$4:BI276,$AU$4:$AU276,"="&amp;$AU276,$AX$4:$AX276,"="&amp;$AX276)</f>
        <v>31680</v>
      </c>
    </row>
    <row r="277" spans="1:62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T277" s="13">
        <v>274</v>
      </c>
      <c r="AU277" s="13">
        <f t="shared" si="136"/>
        <v>4</v>
      </c>
      <c r="AV277" s="13">
        <f t="shared" si="137"/>
        <v>1502005</v>
      </c>
      <c r="AW277" s="13" t="s">
        <v>1373</v>
      </c>
      <c r="AX277" s="13">
        <f t="shared" si="138"/>
        <v>7</v>
      </c>
      <c r="AY277" s="13" t="s">
        <v>1394</v>
      </c>
      <c r="AZ277" s="13">
        <f t="shared" si="139"/>
        <v>4</v>
      </c>
      <c r="BA277" s="13" t="str">
        <f t="shared" si="140"/>
        <v>李轩辕魂珠-7 等级-4</v>
      </c>
      <c r="BB277" s="25" t="s">
        <v>1402</v>
      </c>
      <c r="BC277" s="14">
        <f t="shared" si="141"/>
        <v>864</v>
      </c>
      <c r="BD277" s="14">
        <f>SUMIFS(BC$4:BC277,AU$4:AU277,"="&amp;AU277,AX$4:AX277,"="&amp;AX277)</f>
        <v>2160</v>
      </c>
      <c r="BE277" s="25" t="s">
        <v>1403</v>
      </c>
      <c r="BF277" s="14">
        <f t="shared" si="142"/>
        <v>480</v>
      </c>
      <c r="BG277" s="14">
        <f>SUMIFS(BF$4:BF277,AU$4:AU277,"="&amp;AU277,AX$4:AX277,"="&amp;AX277)</f>
        <v>1200</v>
      </c>
      <c r="BH277" s="25" t="s">
        <v>1404</v>
      </c>
      <c r="BI277" s="14">
        <f t="shared" si="143"/>
        <v>21120</v>
      </c>
      <c r="BJ277" s="14">
        <f>SUMIFS(BI$4:BI277,$AU$4:$AU277,"="&amp;$AU277,$AX$4:$AX277,"="&amp;$AX277)</f>
        <v>52800</v>
      </c>
    </row>
    <row r="278" spans="1:62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T278" s="13">
        <v>275</v>
      </c>
      <c r="AU278" s="13">
        <f t="shared" si="136"/>
        <v>4</v>
      </c>
      <c r="AV278" s="13">
        <f t="shared" si="137"/>
        <v>1502005</v>
      </c>
      <c r="AW278" s="13" t="s">
        <v>1373</v>
      </c>
      <c r="AX278" s="13">
        <f t="shared" si="138"/>
        <v>7</v>
      </c>
      <c r="AY278" s="13" t="s">
        <v>1394</v>
      </c>
      <c r="AZ278" s="13">
        <f t="shared" si="139"/>
        <v>5</v>
      </c>
      <c r="BA278" s="13" t="str">
        <f t="shared" si="140"/>
        <v>李轩辕魂珠-7 等级-5</v>
      </c>
      <c r="BB278" s="25" t="s">
        <v>1402</v>
      </c>
      <c r="BC278" s="14">
        <f t="shared" si="141"/>
        <v>1152</v>
      </c>
      <c r="BD278" s="14">
        <f>SUMIFS(BC$4:BC278,AU$4:AU278,"="&amp;AU278,AX$4:AX278,"="&amp;AX278)</f>
        <v>3312</v>
      </c>
      <c r="BE278" s="25" t="s">
        <v>1403</v>
      </c>
      <c r="BF278" s="14">
        <f t="shared" si="142"/>
        <v>640</v>
      </c>
      <c r="BG278" s="14">
        <f>SUMIFS(BF$4:BF278,AU$4:AU278,"="&amp;AU278,AX$4:AX278,"="&amp;AX278)</f>
        <v>1840</v>
      </c>
      <c r="BH278" s="25" t="s">
        <v>1404</v>
      </c>
      <c r="BI278" s="14">
        <f t="shared" si="143"/>
        <v>28160</v>
      </c>
      <c r="BJ278" s="14">
        <f>SUMIFS(BI$4:BI278,$AU$4:$AU278,"="&amp;$AU278,$AX$4:$AX278,"="&amp;$AX278)</f>
        <v>80960</v>
      </c>
    </row>
    <row r="279" spans="1:62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T279" s="13">
        <v>276</v>
      </c>
      <c r="AU279" s="13">
        <f t="shared" si="136"/>
        <v>4</v>
      </c>
      <c r="AV279" s="13">
        <f t="shared" si="137"/>
        <v>1502005</v>
      </c>
      <c r="AW279" s="13" t="s">
        <v>1373</v>
      </c>
      <c r="AX279" s="13">
        <f t="shared" si="138"/>
        <v>7</v>
      </c>
      <c r="AY279" s="13" t="s">
        <v>1394</v>
      </c>
      <c r="AZ279" s="13">
        <f t="shared" si="139"/>
        <v>6</v>
      </c>
      <c r="BA279" s="13" t="str">
        <f t="shared" si="140"/>
        <v>李轩辕魂珠-7 等级-6</v>
      </c>
      <c r="BB279" s="25" t="s">
        <v>1402</v>
      </c>
      <c r="BC279" s="14">
        <f t="shared" si="141"/>
        <v>1440</v>
      </c>
      <c r="BD279" s="14">
        <f>SUMIFS(BC$4:BC279,AU$4:AU279,"="&amp;AU279,AX$4:AX279,"="&amp;AX279)</f>
        <v>4752</v>
      </c>
      <c r="BE279" s="25" t="s">
        <v>1403</v>
      </c>
      <c r="BF279" s="14">
        <f t="shared" si="142"/>
        <v>800</v>
      </c>
      <c r="BG279" s="14">
        <f>SUMIFS(BF$4:BF279,AU$4:AU279,"="&amp;AU279,AX$4:AX279,"="&amp;AX279)</f>
        <v>2640</v>
      </c>
      <c r="BH279" s="25" t="s">
        <v>1404</v>
      </c>
      <c r="BI279" s="14">
        <f t="shared" si="143"/>
        <v>35200</v>
      </c>
      <c r="BJ279" s="14">
        <f>SUMIFS(BI$4:BI279,$AU$4:$AU279,"="&amp;$AU279,$AX$4:$AX279,"="&amp;$AX279)</f>
        <v>116160</v>
      </c>
    </row>
    <row r="280" spans="1:62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T280" s="13">
        <v>277</v>
      </c>
      <c r="AU280" s="13">
        <f t="shared" si="136"/>
        <v>4</v>
      </c>
      <c r="AV280" s="13">
        <f t="shared" si="137"/>
        <v>1502005</v>
      </c>
      <c r="AW280" s="13" t="s">
        <v>1373</v>
      </c>
      <c r="AX280" s="13">
        <f t="shared" si="138"/>
        <v>7</v>
      </c>
      <c r="AY280" s="13" t="s">
        <v>1394</v>
      </c>
      <c r="AZ280" s="13">
        <f t="shared" si="139"/>
        <v>7</v>
      </c>
      <c r="BA280" s="13" t="str">
        <f t="shared" si="140"/>
        <v>李轩辕魂珠-7 等级-7</v>
      </c>
      <c r="BB280" s="25" t="s">
        <v>1402</v>
      </c>
      <c r="BC280" s="14">
        <f t="shared" si="141"/>
        <v>1728</v>
      </c>
      <c r="BD280" s="14">
        <f>SUMIFS(BC$4:BC280,AU$4:AU280,"="&amp;AU280,AX$4:AX280,"="&amp;AX280)</f>
        <v>6480</v>
      </c>
      <c r="BE280" s="25" t="s">
        <v>1403</v>
      </c>
      <c r="BF280" s="14">
        <f t="shared" si="142"/>
        <v>960</v>
      </c>
      <c r="BG280" s="14">
        <f>SUMIFS(BF$4:BF280,AU$4:AU280,"="&amp;AU280,AX$4:AX280,"="&amp;AX280)</f>
        <v>3600</v>
      </c>
      <c r="BH280" s="25" t="s">
        <v>1404</v>
      </c>
      <c r="BI280" s="14">
        <f t="shared" si="143"/>
        <v>42240</v>
      </c>
      <c r="BJ280" s="14">
        <f>SUMIFS(BI$4:BI280,$AU$4:$AU280,"="&amp;$AU280,$AX$4:$AX280,"="&amp;$AX280)</f>
        <v>158400</v>
      </c>
    </row>
    <row r="281" spans="1:62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T281" s="13">
        <v>278</v>
      </c>
      <c r="AU281" s="13">
        <f t="shared" si="136"/>
        <v>4</v>
      </c>
      <c r="AV281" s="13">
        <f t="shared" si="137"/>
        <v>1502005</v>
      </c>
      <c r="AW281" s="13" t="s">
        <v>1373</v>
      </c>
      <c r="AX281" s="13">
        <f t="shared" si="138"/>
        <v>7</v>
      </c>
      <c r="AY281" s="13" t="s">
        <v>1394</v>
      </c>
      <c r="AZ281" s="13">
        <f t="shared" si="139"/>
        <v>8</v>
      </c>
      <c r="BA281" s="13" t="str">
        <f t="shared" si="140"/>
        <v>李轩辕魂珠-7 等级-8</v>
      </c>
      <c r="BB281" s="25" t="s">
        <v>1402</v>
      </c>
      <c r="BC281" s="14">
        <f t="shared" si="141"/>
        <v>2016</v>
      </c>
      <c r="BD281" s="14">
        <f>SUMIFS(BC$4:BC281,AU$4:AU281,"="&amp;AU281,AX$4:AX281,"="&amp;AX281)</f>
        <v>8496</v>
      </c>
      <c r="BE281" s="25" t="s">
        <v>1403</v>
      </c>
      <c r="BF281" s="14">
        <f t="shared" si="142"/>
        <v>1120</v>
      </c>
      <c r="BG281" s="14">
        <f>SUMIFS(BF$4:BF281,AU$4:AU281,"="&amp;AU281,AX$4:AX281,"="&amp;AX281)</f>
        <v>4720</v>
      </c>
      <c r="BH281" s="25" t="s">
        <v>1404</v>
      </c>
      <c r="BI281" s="14">
        <f t="shared" si="143"/>
        <v>49280</v>
      </c>
      <c r="BJ281" s="14">
        <f>SUMIFS(BI$4:BI281,$AU$4:$AU281,"="&amp;$AU281,$AX$4:$AX281,"="&amp;$AX281)</f>
        <v>207680</v>
      </c>
    </row>
    <row r="282" spans="1:62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T282" s="13">
        <v>279</v>
      </c>
      <c r="AU282" s="13">
        <f t="shared" si="136"/>
        <v>4</v>
      </c>
      <c r="AV282" s="13">
        <f t="shared" si="137"/>
        <v>1502005</v>
      </c>
      <c r="AW282" s="13" t="s">
        <v>1373</v>
      </c>
      <c r="AX282" s="13">
        <f t="shared" si="138"/>
        <v>7</v>
      </c>
      <c r="AY282" s="13" t="s">
        <v>1394</v>
      </c>
      <c r="AZ282" s="13">
        <f t="shared" si="139"/>
        <v>9</v>
      </c>
      <c r="BA282" s="13" t="str">
        <f t="shared" si="140"/>
        <v>李轩辕魂珠-7 等级-9</v>
      </c>
      <c r="BB282" s="25" t="s">
        <v>1402</v>
      </c>
      <c r="BC282" s="14">
        <f t="shared" si="141"/>
        <v>2304</v>
      </c>
      <c r="BD282" s="14">
        <f>SUMIFS(BC$4:BC282,AU$4:AU282,"="&amp;AU282,AX$4:AX282,"="&amp;AX282)</f>
        <v>10800</v>
      </c>
      <c r="BE282" s="25" t="s">
        <v>1403</v>
      </c>
      <c r="BF282" s="14">
        <f t="shared" si="142"/>
        <v>1280</v>
      </c>
      <c r="BG282" s="14">
        <f>SUMIFS(BF$4:BF282,AU$4:AU282,"="&amp;AU282,AX$4:AX282,"="&amp;AX282)</f>
        <v>6000</v>
      </c>
      <c r="BH282" s="25" t="s">
        <v>1404</v>
      </c>
      <c r="BI282" s="14">
        <f t="shared" si="143"/>
        <v>56320</v>
      </c>
      <c r="BJ282" s="14">
        <f>SUMIFS(BI$4:BI282,$AU$4:$AU282,"="&amp;$AU282,$AX$4:$AX282,"="&amp;$AX282)</f>
        <v>264000</v>
      </c>
    </row>
    <row r="283" spans="1:62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AT283" s="13">
        <v>280</v>
      </c>
      <c r="AU283" s="13">
        <f t="shared" si="136"/>
        <v>4</v>
      </c>
      <c r="AV283" s="13">
        <f t="shared" si="137"/>
        <v>1502005</v>
      </c>
      <c r="AW283" s="13" t="s">
        <v>1373</v>
      </c>
      <c r="AX283" s="13">
        <f t="shared" si="138"/>
        <v>8</v>
      </c>
      <c r="AY283" s="13" t="s">
        <v>1394</v>
      </c>
      <c r="AZ283" s="13">
        <f t="shared" si="139"/>
        <v>1</v>
      </c>
      <c r="BA283" s="13" t="str">
        <f t="shared" si="140"/>
        <v>李轩辕魂珠-8 等级-1</v>
      </c>
      <c r="BB283" s="25" t="s">
        <v>1402</v>
      </c>
      <c r="BC283" s="14">
        <f t="shared" si="141"/>
        <v>360</v>
      </c>
      <c r="BD283" s="14">
        <f>SUMIFS(BC$4:BC283,AU$4:AU283,"="&amp;AU283,AX$4:AX283,"="&amp;AX283)</f>
        <v>360</v>
      </c>
      <c r="BE283" s="25" t="s">
        <v>1403</v>
      </c>
      <c r="BF283" s="14">
        <f t="shared" si="142"/>
        <v>200</v>
      </c>
      <c r="BG283" s="14">
        <f>SUMIFS(BF$4:BF283,AU$4:AU283,"="&amp;AU283,AX$4:AX283,"="&amp;AX283)</f>
        <v>200</v>
      </c>
      <c r="BH283" s="25" t="s">
        <v>1404</v>
      </c>
      <c r="BI283" s="14">
        <f t="shared" si="143"/>
        <v>8800</v>
      </c>
      <c r="BJ283" s="14">
        <f>SUMIFS(BI$4:BI283,$AU$4:$AU283,"="&amp;$AU283,$AX$4:$AX283,"="&amp;$AX283)</f>
        <v>8800</v>
      </c>
    </row>
    <row r="284" spans="1:62" ht="16.5" x14ac:dyDescent="0.2">
      <c r="AT284" s="13">
        <v>281</v>
      </c>
      <c r="AU284" s="13">
        <f t="shared" si="136"/>
        <v>4</v>
      </c>
      <c r="AV284" s="13">
        <f t="shared" si="137"/>
        <v>1502005</v>
      </c>
      <c r="AW284" s="13" t="s">
        <v>1373</v>
      </c>
      <c r="AX284" s="13">
        <f t="shared" si="138"/>
        <v>8</v>
      </c>
      <c r="AY284" s="13" t="s">
        <v>1394</v>
      </c>
      <c r="AZ284" s="13">
        <f t="shared" si="139"/>
        <v>2</v>
      </c>
      <c r="BA284" s="13" t="str">
        <f t="shared" si="140"/>
        <v>李轩辕魂珠-8 等级-2</v>
      </c>
      <c r="BB284" s="25" t="s">
        <v>1402</v>
      </c>
      <c r="BC284" s="14">
        <f t="shared" si="141"/>
        <v>540</v>
      </c>
      <c r="BD284" s="14">
        <f>SUMIFS(BC$4:BC284,AU$4:AU284,"="&amp;AU284,AX$4:AX284,"="&amp;AX284)</f>
        <v>900</v>
      </c>
      <c r="BE284" s="25" t="s">
        <v>1403</v>
      </c>
      <c r="BF284" s="14">
        <f t="shared" si="142"/>
        <v>300</v>
      </c>
      <c r="BG284" s="14">
        <f>SUMIFS(BF$4:BF284,AU$4:AU284,"="&amp;AU284,AX$4:AX284,"="&amp;AX284)</f>
        <v>500</v>
      </c>
      <c r="BH284" s="25" t="s">
        <v>1404</v>
      </c>
      <c r="BI284" s="14">
        <f t="shared" si="143"/>
        <v>13200</v>
      </c>
      <c r="BJ284" s="14">
        <f>SUMIFS(BI$4:BI284,$AU$4:$AU284,"="&amp;$AU284,$AX$4:$AX284,"="&amp;$AX284)</f>
        <v>22000</v>
      </c>
    </row>
    <row r="285" spans="1:62" ht="16.5" x14ac:dyDescent="0.2">
      <c r="AT285" s="13">
        <v>282</v>
      </c>
      <c r="AU285" s="13">
        <f t="shared" si="136"/>
        <v>4</v>
      </c>
      <c r="AV285" s="13">
        <f t="shared" si="137"/>
        <v>1502005</v>
      </c>
      <c r="AW285" s="13" t="s">
        <v>1373</v>
      </c>
      <c r="AX285" s="13">
        <f t="shared" si="138"/>
        <v>8</v>
      </c>
      <c r="AY285" s="13" t="s">
        <v>1394</v>
      </c>
      <c r="AZ285" s="13">
        <f t="shared" si="139"/>
        <v>3</v>
      </c>
      <c r="BA285" s="13" t="str">
        <f t="shared" si="140"/>
        <v>李轩辕魂珠-8 等级-3</v>
      </c>
      <c r="BB285" s="25" t="s">
        <v>1402</v>
      </c>
      <c r="BC285" s="14">
        <f t="shared" si="141"/>
        <v>720</v>
      </c>
      <c r="BD285" s="14">
        <f>SUMIFS(BC$4:BC285,AU$4:AU285,"="&amp;AU285,AX$4:AX285,"="&amp;AX285)</f>
        <v>1620</v>
      </c>
      <c r="BE285" s="25" t="s">
        <v>1403</v>
      </c>
      <c r="BF285" s="14">
        <f t="shared" si="142"/>
        <v>400</v>
      </c>
      <c r="BG285" s="14">
        <f>SUMIFS(BF$4:BF285,AU$4:AU285,"="&amp;AU285,AX$4:AX285,"="&amp;AX285)</f>
        <v>900</v>
      </c>
      <c r="BH285" s="25" t="s">
        <v>1404</v>
      </c>
      <c r="BI285" s="14">
        <f t="shared" si="143"/>
        <v>17600</v>
      </c>
      <c r="BJ285" s="14">
        <f>SUMIFS(BI$4:BI285,$AU$4:$AU285,"="&amp;$AU285,$AX$4:$AX285,"="&amp;$AX285)</f>
        <v>39600</v>
      </c>
    </row>
    <row r="286" spans="1:62" ht="16.5" x14ac:dyDescent="0.2">
      <c r="AT286" s="13">
        <v>283</v>
      </c>
      <c r="AU286" s="13">
        <f t="shared" si="136"/>
        <v>4</v>
      </c>
      <c r="AV286" s="13">
        <f t="shared" si="137"/>
        <v>1502005</v>
      </c>
      <c r="AW286" s="13" t="s">
        <v>1373</v>
      </c>
      <c r="AX286" s="13">
        <f t="shared" si="138"/>
        <v>8</v>
      </c>
      <c r="AY286" s="13" t="s">
        <v>1394</v>
      </c>
      <c r="AZ286" s="13">
        <f t="shared" si="139"/>
        <v>4</v>
      </c>
      <c r="BA286" s="13" t="str">
        <f t="shared" si="140"/>
        <v>李轩辕魂珠-8 等级-4</v>
      </c>
      <c r="BB286" s="25" t="s">
        <v>1402</v>
      </c>
      <c r="BC286" s="14">
        <f t="shared" si="141"/>
        <v>1080</v>
      </c>
      <c r="BD286" s="14">
        <f>SUMIFS(BC$4:BC286,AU$4:AU286,"="&amp;AU286,AX$4:AX286,"="&amp;AX286)</f>
        <v>2700</v>
      </c>
      <c r="BE286" s="25" t="s">
        <v>1403</v>
      </c>
      <c r="BF286" s="14">
        <f t="shared" si="142"/>
        <v>600</v>
      </c>
      <c r="BG286" s="14">
        <f>SUMIFS(BF$4:BF286,AU$4:AU286,"="&amp;AU286,AX$4:AX286,"="&amp;AX286)</f>
        <v>1500</v>
      </c>
      <c r="BH286" s="25" t="s">
        <v>1404</v>
      </c>
      <c r="BI286" s="14">
        <f t="shared" si="143"/>
        <v>26400</v>
      </c>
      <c r="BJ286" s="14">
        <f>SUMIFS(BI$4:BI286,$AU$4:$AU286,"="&amp;$AU286,$AX$4:$AX286,"="&amp;$AX286)</f>
        <v>66000</v>
      </c>
    </row>
    <row r="287" spans="1:62" ht="16.5" x14ac:dyDescent="0.2">
      <c r="AT287" s="13">
        <v>284</v>
      </c>
      <c r="AU287" s="13">
        <f t="shared" si="136"/>
        <v>4</v>
      </c>
      <c r="AV287" s="13">
        <f t="shared" si="137"/>
        <v>1502005</v>
      </c>
      <c r="AW287" s="13" t="s">
        <v>1373</v>
      </c>
      <c r="AX287" s="13">
        <f t="shared" si="138"/>
        <v>8</v>
      </c>
      <c r="AY287" s="13" t="s">
        <v>1394</v>
      </c>
      <c r="AZ287" s="13">
        <f t="shared" si="139"/>
        <v>5</v>
      </c>
      <c r="BA287" s="13" t="str">
        <f t="shared" si="140"/>
        <v>李轩辕魂珠-8 等级-5</v>
      </c>
      <c r="BB287" s="25" t="s">
        <v>1402</v>
      </c>
      <c r="BC287" s="14">
        <f t="shared" si="141"/>
        <v>1440</v>
      </c>
      <c r="BD287" s="14">
        <f>SUMIFS(BC$4:BC287,AU$4:AU287,"="&amp;AU287,AX$4:AX287,"="&amp;AX287)</f>
        <v>4140</v>
      </c>
      <c r="BE287" s="25" t="s">
        <v>1403</v>
      </c>
      <c r="BF287" s="14">
        <f t="shared" si="142"/>
        <v>800</v>
      </c>
      <c r="BG287" s="14">
        <f>SUMIFS(BF$4:BF287,AU$4:AU287,"="&amp;AU287,AX$4:AX287,"="&amp;AX287)</f>
        <v>2300</v>
      </c>
      <c r="BH287" s="25" t="s">
        <v>1404</v>
      </c>
      <c r="BI287" s="14">
        <f t="shared" si="143"/>
        <v>35200</v>
      </c>
      <c r="BJ287" s="14">
        <f>SUMIFS(BI$4:BI287,$AU$4:$AU287,"="&amp;$AU287,$AX$4:$AX287,"="&amp;$AX287)</f>
        <v>101200</v>
      </c>
    </row>
    <row r="288" spans="1:62" ht="16.5" x14ac:dyDescent="0.2">
      <c r="AT288" s="13">
        <v>285</v>
      </c>
      <c r="AU288" s="13">
        <f t="shared" si="136"/>
        <v>4</v>
      </c>
      <c r="AV288" s="13">
        <f t="shared" si="137"/>
        <v>1502005</v>
      </c>
      <c r="AW288" s="13" t="s">
        <v>1373</v>
      </c>
      <c r="AX288" s="13">
        <f t="shared" si="138"/>
        <v>8</v>
      </c>
      <c r="AY288" s="13" t="s">
        <v>1394</v>
      </c>
      <c r="AZ288" s="13">
        <f t="shared" si="139"/>
        <v>6</v>
      </c>
      <c r="BA288" s="13" t="str">
        <f t="shared" si="140"/>
        <v>李轩辕魂珠-8 等级-6</v>
      </c>
      <c r="BB288" s="25" t="s">
        <v>1402</v>
      </c>
      <c r="BC288" s="14">
        <f t="shared" si="141"/>
        <v>1800</v>
      </c>
      <c r="BD288" s="14">
        <f>SUMIFS(BC$4:BC288,AU$4:AU288,"="&amp;AU288,AX$4:AX288,"="&amp;AX288)</f>
        <v>5940</v>
      </c>
      <c r="BE288" s="25" t="s">
        <v>1403</v>
      </c>
      <c r="BF288" s="14">
        <f t="shared" si="142"/>
        <v>1000</v>
      </c>
      <c r="BG288" s="14">
        <f>SUMIFS(BF$4:BF288,AU$4:AU288,"="&amp;AU288,AX$4:AX288,"="&amp;AX288)</f>
        <v>3300</v>
      </c>
      <c r="BH288" s="25" t="s">
        <v>1404</v>
      </c>
      <c r="BI288" s="14">
        <f t="shared" si="143"/>
        <v>44000</v>
      </c>
      <c r="BJ288" s="14">
        <f>SUMIFS(BI$4:BI288,$AU$4:$AU288,"="&amp;$AU288,$AX$4:$AX288,"="&amp;$AX288)</f>
        <v>145200</v>
      </c>
    </row>
    <row r="289" spans="46:62" ht="16.5" x14ac:dyDescent="0.2">
      <c r="AT289" s="13">
        <v>286</v>
      </c>
      <c r="AU289" s="13">
        <f t="shared" si="136"/>
        <v>4</v>
      </c>
      <c r="AV289" s="13">
        <f t="shared" si="137"/>
        <v>1502005</v>
      </c>
      <c r="AW289" s="13" t="s">
        <v>1373</v>
      </c>
      <c r="AX289" s="13">
        <f t="shared" si="138"/>
        <v>8</v>
      </c>
      <c r="AY289" s="13" t="s">
        <v>1394</v>
      </c>
      <c r="AZ289" s="13">
        <f t="shared" si="139"/>
        <v>7</v>
      </c>
      <c r="BA289" s="13" t="str">
        <f t="shared" si="140"/>
        <v>李轩辕魂珠-8 等级-7</v>
      </c>
      <c r="BB289" s="25" t="s">
        <v>1402</v>
      </c>
      <c r="BC289" s="14">
        <f t="shared" si="141"/>
        <v>2160</v>
      </c>
      <c r="BD289" s="14">
        <f>SUMIFS(BC$4:BC289,AU$4:AU289,"="&amp;AU289,AX$4:AX289,"="&amp;AX289)</f>
        <v>8100</v>
      </c>
      <c r="BE289" s="25" t="s">
        <v>1403</v>
      </c>
      <c r="BF289" s="14">
        <f t="shared" si="142"/>
        <v>1200</v>
      </c>
      <c r="BG289" s="14">
        <f>SUMIFS(BF$4:BF289,AU$4:AU289,"="&amp;AU289,AX$4:AX289,"="&amp;AX289)</f>
        <v>4500</v>
      </c>
      <c r="BH289" s="25" t="s">
        <v>1404</v>
      </c>
      <c r="BI289" s="14">
        <f t="shared" si="143"/>
        <v>52800</v>
      </c>
      <c r="BJ289" s="14">
        <f>SUMIFS(BI$4:BI289,$AU$4:$AU289,"="&amp;$AU289,$AX$4:$AX289,"="&amp;$AX289)</f>
        <v>198000</v>
      </c>
    </row>
    <row r="290" spans="46:62" ht="16.5" x14ac:dyDescent="0.2">
      <c r="AT290" s="13">
        <v>287</v>
      </c>
      <c r="AU290" s="13">
        <f t="shared" si="136"/>
        <v>4</v>
      </c>
      <c r="AV290" s="13">
        <f t="shared" si="137"/>
        <v>1502005</v>
      </c>
      <c r="AW290" s="13" t="s">
        <v>1373</v>
      </c>
      <c r="AX290" s="13">
        <f t="shared" si="138"/>
        <v>8</v>
      </c>
      <c r="AY290" s="13" t="s">
        <v>1394</v>
      </c>
      <c r="AZ290" s="13">
        <f t="shared" si="139"/>
        <v>8</v>
      </c>
      <c r="BA290" s="13" t="str">
        <f t="shared" si="140"/>
        <v>李轩辕魂珠-8 等级-8</v>
      </c>
      <c r="BB290" s="25" t="s">
        <v>1402</v>
      </c>
      <c r="BC290" s="14">
        <f t="shared" si="141"/>
        <v>2520</v>
      </c>
      <c r="BD290" s="14">
        <f>SUMIFS(BC$4:BC290,AU$4:AU290,"="&amp;AU290,AX$4:AX290,"="&amp;AX290)</f>
        <v>10620</v>
      </c>
      <c r="BE290" s="25" t="s">
        <v>1403</v>
      </c>
      <c r="BF290" s="14">
        <f t="shared" si="142"/>
        <v>1400</v>
      </c>
      <c r="BG290" s="14">
        <f>SUMIFS(BF$4:BF290,AU$4:AU290,"="&amp;AU290,AX$4:AX290,"="&amp;AX290)</f>
        <v>5900</v>
      </c>
      <c r="BH290" s="25" t="s">
        <v>1404</v>
      </c>
      <c r="BI290" s="14">
        <f t="shared" si="143"/>
        <v>61600</v>
      </c>
      <c r="BJ290" s="14">
        <f>SUMIFS(BI$4:BI290,$AU$4:$AU290,"="&amp;$AU290,$AX$4:$AX290,"="&amp;$AX290)</f>
        <v>259600</v>
      </c>
    </row>
    <row r="291" spans="46:62" ht="16.5" x14ac:dyDescent="0.2">
      <c r="AT291" s="13">
        <v>288</v>
      </c>
      <c r="AU291" s="13">
        <f t="shared" si="136"/>
        <v>4</v>
      </c>
      <c r="AV291" s="13">
        <f t="shared" si="137"/>
        <v>1502005</v>
      </c>
      <c r="AW291" s="13" t="s">
        <v>1373</v>
      </c>
      <c r="AX291" s="13">
        <f t="shared" si="138"/>
        <v>8</v>
      </c>
      <c r="AY291" s="13" t="s">
        <v>1394</v>
      </c>
      <c r="AZ291" s="13">
        <f t="shared" si="139"/>
        <v>9</v>
      </c>
      <c r="BA291" s="13" t="str">
        <f t="shared" si="140"/>
        <v>李轩辕魂珠-8 等级-9</v>
      </c>
      <c r="BB291" s="25" t="s">
        <v>1402</v>
      </c>
      <c r="BC291" s="14">
        <f t="shared" si="141"/>
        <v>2880</v>
      </c>
      <c r="BD291" s="14">
        <f>SUMIFS(BC$4:BC291,AU$4:AU291,"="&amp;AU291,AX$4:AX291,"="&amp;AX291)</f>
        <v>13500</v>
      </c>
      <c r="BE291" s="25" t="s">
        <v>1403</v>
      </c>
      <c r="BF291" s="14">
        <f t="shared" si="142"/>
        <v>1600</v>
      </c>
      <c r="BG291" s="14">
        <f>SUMIFS(BF$4:BF291,AU$4:AU291,"="&amp;AU291,AX$4:AX291,"="&amp;AX291)</f>
        <v>7500</v>
      </c>
      <c r="BH291" s="25" t="s">
        <v>1404</v>
      </c>
      <c r="BI291" s="14">
        <f t="shared" si="143"/>
        <v>70400</v>
      </c>
      <c r="BJ291" s="14">
        <f>SUMIFS(BI$4:BI291,$AU$4:$AU291,"="&amp;$AU291,$AX$4:$AX291,"="&amp;$AX291)</f>
        <v>330000</v>
      </c>
    </row>
    <row r="292" spans="46:62" ht="16.5" x14ac:dyDescent="0.2">
      <c r="AT292" s="13">
        <v>289</v>
      </c>
      <c r="AU292" s="13">
        <f t="shared" si="136"/>
        <v>5</v>
      </c>
      <c r="AV292" s="13">
        <f t="shared" si="137"/>
        <v>1502006</v>
      </c>
      <c r="AW292" s="13" t="s">
        <v>1373</v>
      </c>
      <c r="AX292" s="13">
        <f t="shared" si="138"/>
        <v>1</v>
      </c>
      <c r="AY292" s="13" t="s">
        <v>1394</v>
      </c>
      <c r="AZ292" s="13">
        <f t="shared" si="139"/>
        <v>1</v>
      </c>
      <c r="BA292" s="13" t="str">
        <f t="shared" si="140"/>
        <v>项羽魂珠-1 等级-1</v>
      </c>
      <c r="BB292" s="25" t="s">
        <v>1402</v>
      </c>
      <c r="BC292" s="14">
        <f t="shared" si="141"/>
        <v>68</v>
      </c>
      <c r="BD292" s="14">
        <f>SUMIFS(BC$4:BC292,AU$4:AU292,"="&amp;AU292,AX$4:AX292,"="&amp;AX292)</f>
        <v>68</v>
      </c>
      <c r="BE292" s="25" t="s">
        <v>1403</v>
      </c>
      <c r="BF292" s="14">
        <f t="shared" si="142"/>
        <v>38</v>
      </c>
      <c r="BG292" s="14">
        <f>SUMIFS(BF$4:BF292,AU$4:AU292,"="&amp;AU292,AX$4:AX292,"="&amp;AX292)</f>
        <v>38</v>
      </c>
      <c r="BH292" s="25" t="s">
        <v>1404</v>
      </c>
      <c r="BI292" s="14">
        <f t="shared" si="143"/>
        <v>1350</v>
      </c>
      <c r="BJ292" s="14">
        <f>SUMIFS(BI$4:BI292,$AU$4:$AU292,"="&amp;$AU292,$AX$4:$AX292,"="&amp;$AX292)</f>
        <v>1350</v>
      </c>
    </row>
    <row r="293" spans="46:62" ht="16.5" x14ac:dyDescent="0.2">
      <c r="AT293" s="13">
        <v>290</v>
      </c>
      <c r="AU293" s="13">
        <f t="shared" si="136"/>
        <v>5</v>
      </c>
      <c r="AV293" s="13">
        <f t="shared" si="137"/>
        <v>1502006</v>
      </c>
      <c r="AW293" s="13" t="s">
        <v>1373</v>
      </c>
      <c r="AX293" s="13">
        <f t="shared" si="138"/>
        <v>1</v>
      </c>
      <c r="AY293" s="13" t="s">
        <v>1394</v>
      </c>
      <c r="AZ293" s="13">
        <f t="shared" si="139"/>
        <v>2</v>
      </c>
      <c r="BA293" s="13" t="str">
        <f t="shared" si="140"/>
        <v>项羽魂珠-1 等级-2</v>
      </c>
      <c r="BB293" s="25" t="s">
        <v>1402</v>
      </c>
      <c r="BC293" s="14">
        <f t="shared" si="141"/>
        <v>108</v>
      </c>
      <c r="BD293" s="14">
        <f>SUMIFS(BC$4:BC293,AU$4:AU293,"="&amp;AU293,AX$4:AX293,"="&amp;AX293)</f>
        <v>176</v>
      </c>
      <c r="BE293" s="25" t="s">
        <v>1403</v>
      </c>
      <c r="BF293" s="14">
        <f t="shared" si="142"/>
        <v>60</v>
      </c>
      <c r="BG293" s="14">
        <f>SUMIFS(BF$4:BF293,AU$4:AU293,"="&amp;AU293,AX$4:AX293,"="&amp;AX293)</f>
        <v>98</v>
      </c>
      <c r="BH293" s="25" t="s">
        <v>1404</v>
      </c>
      <c r="BI293" s="14">
        <f t="shared" si="143"/>
        <v>2160</v>
      </c>
      <c r="BJ293" s="14">
        <f>SUMIFS(BI$4:BI293,$AU$4:$AU293,"="&amp;$AU293,$AX$4:$AX293,"="&amp;$AX293)</f>
        <v>3510</v>
      </c>
    </row>
    <row r="294" spans="46:62" ht="16.5" x14ac:dyDescent="0.2">
      <c r="AT294" s="13">
        <v>291</v>
      </c>
      <c r="AU294" s="13">
        <f t="shared" si="136"/>
        <v>5</v>
      </c>
      <c r="AV294" s="13">
        <f t="shared" si="137"/>
        <v>1502006</v>
      </c>
      <c r="AW294" s="13" t="s">
        <v>1373</v>
      </c>
      <c r="AX294" s="13">
        <f t="shared" si="138"/>
        <v>1</v>
      </c>
      <c r="AY294" s="13" t="s">
        <v>1394</v>
      </c>
      <c r="AZ294" s="13">
        <f t="shared" si="139"/>
        <v>3</v>
      </c>
      <c r="BA294" s="13" t="str">
        <f t="shared" si="140"/>
        <v>项羽魂珠-1 等级-3</v>
      </c>
      <c r="BB294" s="25" t="s">
        <v>1402</v>
      </c>
      <c r="BC294" s="14">
        <f t="shared" si="141"/>
        <v>135</v>
      </c>
      <c r="BD294" s="14">
        <f>SUMIFS(BC$4:BC294,AU$4:AU294,"="&amp;AU294,AX$4:AX294,"="&amp;AX294)</f>
        <v>311</v>
      </c>
      <c r="BE294" s="25" t="s">
        <v>1403</v>
      </c>
      <c r="BF294" s="14">
        <f t="shared" si="142"/>
        <v>75</v>
      </c>
      <c r="BG294" s="14">
        <f>SUMIFS(BF$4:BF294,AU$4:AU294,"="&amp;AU294,AX$4:AX294,"="&amp;AX294)</f>
        <v>173</v>
      </c>
      <c r="BH294" s="25" t="s">
        <v>1404</v>
      </c>
      <c r="BI294" s="14">
        <f t="shared" si="143"/>
        <v>2700</v>
      </c>
      <c r="BJ294" s="14">
        <f>SUMIFS(BI$4:BI294,$AU$4:$AU294,"="&amp;$AU294,$AX$4:$AX294,"="&amp;$AX294)</f>
        <v>6210</v>
      </c>
    </row>
    <row r="295" spans="46:62" ht="16.5" x14ac:dyDescent="0.2">
      <c r="AT295" s="13">
        <v>292</v>
      </c>
      <c r="AU295" s="13">
        <f t="shared" si="136"/>
        <v>5</v>
      </c>
      <c r="AV295" s="13">
        <f t="shared" si="137"/>
        <v>1502006</v>
      </c>
      <c r="AW295" s="13" t="s">
        <v>1373</v>
      </c>
      <c r="AX295" s="13">
        <f t="shared" si="138"/>
        <v>1</v>
      </c>
      <c r="AY295" s="13" t="s">
        <v>1394</v>
      </c>
      <c r="AZ295" s="13">
        <f t="shared" si="139"/>
        <v>4</v>
      </c>
      <c r="BA295" s="13" t="str">
        <f t="shared" si="140"/>
        <v>项羽魂珠-1 等级-4</v>
      </c>
      <c r="BB295" s="25" t="s">
        <v>1402</v>
      </c>
      <c r="BC295" s="14">
        <f t="shared" si="141"/>
        <v>216</v>
      </c>
      <c r="BD295" s="14">
        <f>SUMIFS(BC$4:BC295,AU$4:AU295,"="&amp;AU295,AX$4:AX295,"="&amp;AX295)</f>
        <v>527</v>
      </c>
      <c r="BE295" s="25" t="s">
        <v>1403</v>
      </c>
      <c r="BF295" s="14">
        <f t="shared" si="142"/>
        <v>120</v>
      </c>
      <c r="BG295" s="14">
        <f>SUMIFS(BF$4:BF295,AU$4:AU295,"="&amp;AU295,AX$4:AX295,"="&amp;AX295)</f>
        <v>293</v>
      </c>
      <c r="BH295" s="25" t="s">
        <v>1404</v>
      </c>
      <c r="BI295" s="14">
        <f t="shared" si="143"/>
        <v>4320</v>
      </c>
      <c r="BJ295" s="14">
        <f>SUMIFS(BI$4:BI295,$AU$4:$AU295,"="&amp;$AU295,$AX$4:$AX295,"="&amp;$AX295)</f>
        <v>10530</v>
      </c>
    </row>
    <row r="296" spans="46:62" ht="16.5" x14ac:dyDescent="0.2">
      <c r="AT296" s="13">
        <v>293</v>
      </c>
      <c r="AU296" s="13">
        <f t="shared" si="136"/>
        <v>5</v>
      </c>
      <c r="AV296" s="13">
        <f t="shared" si="137"/>
        <v>1502006</v>
      </c>
      <c r="AW296" s="13" t="s">
        <v>1373</v>
      </c>
      <c r="AX296" s="13">
        <f t="shared" si="138"/>
        <v>1</v>
      </c>
      <c r="AY296" s="13" t="s">
        <v>1394</v>
      </c>
      <c r="AZ296" s="13">
        <f t="shared" si="139"/>
        <v>5</v>
      </c>
      <c r="BA296" s="13" t="str">
        <f t="shared" si="140"/>
        <v>项羽魂珠-1 等级-5</v>
      </c>
      <c r="BB296" s="25" t="s">
        <v>1402</v>
      </c>
      <c r="BC296" s="14">
        <f t="shared" si="141"/>
        <v>297</v>
      </c>
      <c r="BD296" s="14">
        <f>SUMIFS(BC$4:BC296,AU$4:AU296,"="&amp;AU296,AX$4:AX296,"="&amp;AX296)</f>
        <v>824</v>
      </c>
      <c r="BE296" s="25" t="s">
        <v>1403</v>
      </c>
      <c r="BF296" s="14">
        <f t="shared" si="142"/>
        <v>165</v>
      </c>
      <c r="BG296" s="14">
        <f>SUMIFS(BF$4:BF296,AU$4:AU296,"="&amp;AU296,AX$4:AX296,"="&amp;AX296)</f>
        <v>458</v>
      </c>
      <c r="BH296" s="25" t="s">
        <v>1404</v>
      </c>
      <c r="BI296" s="14">
        <f t="shared" si="143"/>
        <v>5940</v>
      </c>
      <c r="BJ296" s="14">
        <f>SUMIFS(BI$4:BI296,$AU$4:$AU296,"="&amp;$AU296,$AX$4:$AX296,"="&amp;$AX296)</f>
        <v>16470</v>
      </c>
    </row>
    <row r="297" spans="46:62" ht="16.5" x14ac:dyDescent="0.2">
      <c r="AT297" s="13">
        <v>294</v>
      </c>
      <c r="AU297" s="13">
        <f t="shared" si="136"/>
        <v>5</v>
      </c>
      <c r="AV297" s="13">
        <f t="shared" si="137"/>
        <v>1502006</v>
      </c>
      <c r="AW297" s="13" t="s">
        <v>1373</v>
      </c>
      <c r="AX297" s="13">
        <f t="shared" si="138"/>
        <v>1</v>
      </c>
      <c r="AY297" s="13" t="s">
        <v>1394</v>
      </c>
      <c r="AZ297" s="13">
        <f t="shared" si="139"/>
        <v>6</v>
      </c>
      <c r="BA297" s="13" t="str">
        <f t="shared" si="140"/>
        <v>项羽魂珠-1 等级-6</v>
      </c>
      <c r="BB297" s="25" t="s">
        <v>1402</v>
      </c>
      <c r="BC297" s="14">
        <f t="shared" si="141"/>
        <v>378</v>
      </c>
      <c r="BD297" s="14">
        <f>SUMIFS(BC$4:BC297,AU$4:AU297,"="&amp;AU297,AX$4:AX297,"="&amp;AX297)</f>
        <v>1202</v>
      </c>
      <c r="BE297" s="25" t="s">
        <v>1403</v>
      </c>
      <c r="BF297" s="14">
        <f t="shared" si="142"/>
        <v>210</v>
      </c>
      <c r="BG297" s="14">
        <f>SUMIFS(BF$4:BF297,AU$4:AU297,"="&amp;AU297,AX$4:AX297,"="&amp;AX297)</f>
        <v>668</v>
      </c>
      <c r="BH297" s="25" t="s">
        <v>1404</v>
      </c>
      <c r="BI297" s="14">
        <f t="shared" si="143"/>
        <v>7560</v>
      </c>
      <c r="BJ297" s="14">
        <f>SUMIFS(BI$4:BI297,$AU$4:$AU297,"="&amp;$AU297,$AX$4:$AX297,"="&amp;$AX297)</f>
        <v>24030</v>
      </c>
    </row>
    <row r="298" spans="46:62" ht="16.5" x14ac:dyDescent="0.2">
      <c r="AT298" s="13">
        <v>295</v>
      </c>
      <c r="AU298" s="13">
        <f t="shared" si="136"/>
        <v>5</v>
      </c>
      <c r="AV298" s="13">
        <f t="shared" si="137"/>
        <v>1502006</v>
      </c>
      <c r="AW298" s="13" t="s">
        <v>1373</v>
      </c>
      <c r="AX298" s="13">
        <f t="shared" si="138"/>
        <v>1</v>
      </c>
      <c r="AY298" s="13" t="s">
        <v>1394</v>
      </c>
      <c r="AZ298" s="13">
        <f t="shared" si="139"/>
        <v>7</v>
      </c>
      <c r="BA298" s="13" t="str">
        <f t="shared" si="140"/>
        <v>项羽魂珠-1 等级-7</v>
      </c>
      <c r="BB298" s="25" t="s">
        <v>1402</v>
      </c>
      <c r="BC298" s="14">
        <f t="shared" si="141"/>
        <v>432</v>
      </c>
      <c r="BD298" s="14">
        <f>SUMIFS(BC$4:BC298,AU$4:AU298,"="&amp;AU298,AX$4:AX298,"="&amp;AX298)</f>
        <v>1634</v>
      </c>
      <c r="BE298" s="25" t="s">
        <v>1403</v>
      </c>
      <c r="BF298" s="14">
        <f t="shared" si="142"/>
        <v>240</v>
      </c>
      <c r="BG298" s="14">
        <f>SUMIFS(BF$4:BF298,AU$4:AU298,"="&amp;AU298,AX$4:AX298,"="&amp;AX298)</f>
        <v>908</v>
      </c>
      <c r="BH298" s="25" t="s">
        <v>1404</v>
      </c>
      <c r="BI298" s="14">
        <f t="shared" si="143"/>
        <v>8640</v>
      </c>
      <c r="BJ298" s="14">
        <f>SUMIFS(BI$4:BI298,$AU$4:$AU298,"="&amp;$AU298,$AX$4:$AX298,"="&amp;$AX298)</f>
        <v>32670</v>
      </c>
    </row>
    <row r="299" spans="46:62" ht="16.5" x14ac:dyDescent="0.2">
      <c r="AT299" s="13">
        <v>296</v>
      </c>
      <c r="AU299" s="13">
        <f t="shared" si="136"/>
        <v>5</v>
      </c>
      <c r="AV299" s="13">
        <f t="shared" si="137"/>
        <v>1502006</v>
      </c>
      <c r="AW299" s="13" t="s">
        <v>1373</v>
      </c>
      <c r="AX299" s="13">
        <f t="shared" si="138"/>
        <v>1</v>
      </c>
      <c r="AY299" s="13" t="s">
        <v>1394</v>
      </c>
      <c r="AZ299" s="13">
        <f t="shared" si="139"/>
        <v>8</v>
      </c>
      <c r="BA299" s="13" t="str">
        <f t="shared" si="140"/>
        <v>项羽魂珠-1 等级-8</v>
      </c>
      <c r="BB299" s="25" t="s">
        <v>1402</v>
      </c>
      <c r="BC299" s="14">
        <f t="shared" si="141"/>
        <v>513</v>
      </c>
      <c r="BD299" s="14">
        <f>SUMIFS(BC$4:BC299,AU$4:AU299,"="&amp;AU299,AX$4:AX299,"="&amp;AX299)</f>
        <v>2147</v>
      </c>
      <c r="BE299" s="25" t="s">
        <v>1403</v>
      </c>
      <c r="BF299" s="14">
        <f t="shared" si="142"/>
        <v>285</v>
      </c>
      <c r="BG299" s="14">
        <f>SUMIFS(BF$4:BF299,AU$4:AU299,"="&amp;AU299,AX$4:AX299,"="&amp;AX299)</f>
        <v>1193</v>
      </c>
      <c r="BH299" s="25" t="s">
        <v>1404</v>
      </c>
      <c r="BI299" s="14">
        <f t="shared" si="143"/>
        <v>10260</v>
      </c>
      <c r="BJ299" s="14">
        <f>SUMIFS(BI$4:BI299,$AU$4:$AU299,"="&amp;$AU299,$AX$4:$AX299,"="&amp;$AX299)</f>
        <v>42930</v>
      </c>
    </row>
    <row r="300" spans="46:62" ht="16.5" x14ac:dyDescent="0.2">
      <c r="AT300" s="13">
        <v>297</v>
      </c>
      <c r="AU300" s="13">
        <f t="shared" si="136"/>
        <v>5</v>
      </c>
      <c r="AV300" s="13">
        <f t="shared" si="137"/>
        <v>1502006</v>
      </c>
      <c r="AW300" s="13" t="s">
        <v>1373</v>
      </c>
      <c r="AX300" s="13">
        <f t="shared" si="138"/>
        <v>1</v>
      </c>
      <c r="AY300" s="13" t="s">
        <v>1394</v>
      </c>
      <c r="AZ300" s="13">
        <f t="shared" si="139"/>
        <v>9</v>
      </c>
      <c r="BA300" s="13" t="str">
        <f t="shared" si="140"/>
        <v>项羽魂珠-1 等级-9</v>
      </c>
      <c r="BB300" s="25" t="s">
        <v>1402</v>
      </c>
      <c r="BC300" s="14">
        <f t="shared" si="141"/>
        <v>567</v>
      </c>
      <c r="BD300" s="14">
        <f>SUMIFS(BC$4:BC300,AU$4:AU300,"="&amp;AU300,AX$4:AX300,"="&amp;AX300)</f>
        <v>2714</v>
      </c>
      <c r="BE300" s="25" t="s">
        <v>1403</v>
      </c>
      <c r="BF300" s="14">
        <f t="shared" si="142"/>
        <v>315</v>
      </c>
      <c r="BG300" s="14">
        <f>SUMIFS(BF$4:BF300,AU$4:AU300,"="&amp;AU300,AX$4:AX300,"="&amp;AX300)</f>
        <v>1508</v>
      </c>
      <c r="BH300" s="25" t="s">
        <v>1404</v>
      </c>
      <c r="BI300" s="14">
        <f t="shared" si="143"/>
        <v>11340</v>
      </c>
      <c r="BJ300" s="14">
        <f>SUMIFS(BI$4:BI300,$AU$4:$AU300,"="&amp;$AU300,$AX$4:$AX300,"="&amp;$AX300)</f>
        <v>54270</v>
      </c>
    </row>
    <row r="301" spans="46:62" ht="16.5" x14ac:dyDescent="0.2">
      <c r="AT301" s="13">
        <v>298</v>
      </c>
      <c r="AU301" s="13">
        <f t="shared" si="136"/>
        <v>5</v>
      </c>
      <c r="AV301" s="13">
        <f t="shared" si="137"/>
        <v>1502006</v>
      </c>
      <c r="AW301" s="13" t="s">
        <v>1373</v>
      </c>
      <c r="AX301" s="13">
        <f t="shared" si="138"/>
        <v>2</v>
      </c>
      <c r="AY301" s="13" t="s">
        <v>1394</v>
      </c>
      <c r="AZ301" s="13">
        <f t="shared" si="139"/>
        <v>1</v>
      </c>
      <c r="BA301" s="13" t="str">
        <f t="shared" si="140"/>
        <v>项羽魂珠-2 等级-1</v>
      </c>
      <c r="BB301" s="25" t="s">
        <v>1402</v>
      </c>
      <c r="BC301" s="14">
        <f t="shared" si="141"/>
        <v>108</v>
      </c>
      <c r="BD301" s="14">
        <f>SUMIFS(BC$4:BC301,AU$4:AU301,"="&amp;AU301,AX$4:AX301,"="&amp;AX301)</f>
        <v>108</v>
      </c>
      <c r="BE301" s="25" t="s">
        <v>1403</v>
      </c>
      <c r="BF301" s="14">
        <f t="shared" si="142"/>
        <v>60</v>
      </c>
      <c r="BG301" s="14">
        <f>SUMIFS(BF$4:BF301,AU$4:AU301,"="&amp;AU301,AX$4:AX301,"="&amp;AX301)</f>
        <v>60</v>
      </c>
      <c r="BH301" s="25" t="s">
        <v>1404</v>
      </c>
      <c r="BI301" s="14">
        <f t="shared" si="143"/>
        <v>2160</v>
      </c>
      <c r="BJ301" s="14">
        <f>SUMIFS(BI$4:BI301,$AU$4:$AU301,"="&amp;$AU301,$AX$4:$AX301,"="&amp;$AX301)</f>
        <v>2160</v>
      </c>
    </row>
    <row r="302" spans="46:62" ht="16.5" x14ac:dyDescent="0.2">
      <c r="AT302" s="13">
        <v>299</v>
      </c>
      <c r="AU302" s="13">
        <f t="shared" si="136"/>
        <v>5</v>
      </c>
      <c r="AV302" s="13">
        <f t="shared" si="137"/>
        <v>1502006</v>
      </c>
      <c r="AW302" s="13" t="s">
        <v>1373</v>
      </c>
      <c r="AX302" s="13">
        <f t="shared" si="138"/>
        <v>2</v>
      </c>
      <c r="AY302" s="13" t="s">
        <v>1394</v>
      </c>
      <c r="AZ302" s="13">
        <f t="shared" si="139"/>
        <v>2</v>
      </c>
      <c r="BA302" s="13" t="str">
        <f t="shared" si="140"/>
        <v>项羽魂珠-2 等级-2</v>
      </c>
      <c r="BB302" s="25" t="s">
        <v>1402</v>
      </c>
      <c r="BC302" s="14">
        <f t="shared" si="141"/>
        <v>162</v>
      </c>
      <c r="BD302" s="14">
        <f>SUMIFS(BC$4:BC302,AU$4:AU302,"="&amp;AU302,AX$4:AX302,"="&amp;AX302)</f>
        <v>270</v>
      </c>
      <c r="BE302" s="25" t="s">
        <v>1403</v>
      </c>
      <c r="BF302" s="14">
        <f t="shared" si="142"/>
        <v>90</v>
      </c>
      <c r="BG302" s="14">
        <f>SUMIFS(BF$4:BF302,AU$4:AU302,"="&amp;AU302,AX$4:AX302,"="&amp;AX302)</f>
        <v>150</v>
      </c>
      <c r="BH302" s="25" t="s">
        <v>1404</v>
      </c>
      <c r="BI302" s="14">
        <f t="shared" si="143"/>
        <v>3240</v>
      </c>
      <c r="BJ302" s="14">
        <f>SUMIFS(BI$4:BI302,$AU$4:$AU302,"="&amp;$AU302,$AX$4:$AX302,"="&amp;$AX302)</f>
        <v>5400</v>
      </c>
    </row>
    <row r="303" spans="46:62" ht="16.5" x14ac:dyDescent="0.2">
      <c r="AT303" s="13">
        <v>300</v>
      </c>
      <c r="AU303" s="13">
        <f t="shared" si="136"/>
        <v>5</v>
      </c>
      <c r="AV303" s="13">
        <f t="shared" si="137"/>
        <v>1502006</v>
      </c>
      <c r="AW303" s="13" t="s">
        <v>1373</v>
      </c>
      <c r="AX303" s="13">
        <f t="shared" si="138"/>
        <v>2</v>
      </c>
      <c r="AY303" s="13" t="s">
        <v>1394</v>
      </c>
      <c r="AZ303" s="13">
        <f t="shared" si="139"/>
        <v>3</v>
      </c>
      <c r="BA303" s="13" t="str">
        <f t="shared" si="140"/>
        <v>项羽魂珠-2 等级-3</v>
      </c>
      <c r="BB303" s="25" t="s">
        <v>1402</v>
      </c>
      <c r="BC303" s="14">
        <f t="shared" si="141"/>
        <v>216</v>
      </c>
      <c r="BD303" s="14">
        <f>SUMIFS(BC$4:BC303,AU$4:AU303,"="&amp;AU303,AX$4:AX303,"="&amp;AX303)</f>
        <v>486</v>
      </c>
      <c r="BE303" s="25" t="s">
        <v>1403</v>
      </c>
      <c r="BF303" s="14">
        <f t="shared" si="142"/>
        <v>120</v>
      </c>
      <c r="BG303" s="14">
        <f>SUMIFS(BF$4:BF303,AU$4:AU303,"="&amp;AU303,AX$4:AX303,"="&amp;AX303)</f>
        <v>270</v>
      </c>
      <c r="BH303" s="25" t="s">
        <v>1404</v>
      </c>
      <c r="BI303" s="14">
        <f t="shared" si="143"/>
        <v>4320</v>
      </c>
      <c r="BJ303" s="14">
        <f>SUMIFS(BI$4:BI303,$AU$4:$AU303,"="&amp;$AU303,$AX$4:$AX303,"="&amp;$AX303)</f>
        <v>9720</v>
      </c>
    </row>
    <row r="304" spans="46:62" ht="16.5" x14ac:dyDescent="0.2">
      <c r="AT304" s="13">
        <v>301</v>
      </c>
      <c r="AU304" s="13">
        <f t="shared" si="136"/>
        <v>5</v>
      </c>
      <c r="AV304" s="13">
        <f t="shared" si="137"/>
        <v>1502006</v>
      </c>
      <c r="AW304" s="13" t="s">
        <v>1373</v>
      </c>
      <c r="AX304" s="13">
        <f t="shared" si="138"/>
        <v>2</v>
      </c>
      <c r="AY304" s="13" t="s">
        <v>1394</v>
      </c>
      <c r="AZ304" s="13">
        <f t="shared" si="139"/>
        <v>4</v>
      </c>
      <c r="BA304" s="13" t="str">
        <f t="shared" si="140"/>
        <v>项羽魂珠-2 等级-4</v>
      </c>
      <c r="BB304" s="25" t="s">
        <v>1402</v>
      </c>
      <c r="BC304" s="14">
        <f t="shared" si="141"/>
        <v>324</v>
      </c>
      <c r="BD304" s="14">
        <f>SUMIFS(BC$4:BC304,AU$4:AU304,"="&amp;AU304,AX$4:AX304,"="&amp;AX304)</f>
        <v>810</v>
      </c>
      <c r="BE304" s="25" t="s">
        <v>1403</v>
      </c>
      <c r="BF304" s="14">
        <f t="shared" si="142"/>
        <v>180</v>
      </c>
      <c r="BG304" s="14">
        <f>SUMIFS(BF$4:BF304,AU$4:AU304,"="&amp;AU304,AX$4:AX304,"="&amp;AX304)</f>
        <v>450</v>
      </c>
      <c r="BH304" s="25" t="s">
        <v>1404</v>
      </c>
      <c r="BI304" s="14">
        <f t="shared" si="143"/>
        <v>6480</v>
      </c>
      <c r="BJ304" s="14">
        <f>SUMIFS(BI$4:BI304,$AU$4:$AU304,"="&amp;$AU304,$AX$4:$AX304,"="&amp;$AX304)</f>
        <v>16200</v>
      </c>
    </row>
    <row r="305" spans="46:62" ht="16.5" x14ac:dyDescent="0.2">
      <c r="AT305" s="13">
        <v>302</v>
      </c>
      <c r="AU305" s="13">
        <f t="shared" si="136"/>
        <v>5</v>
      </c>
      <c r="AV305" s="13">
        <f t="shared" si="137"/>
        <v>1502006</v>
      </c>
      <c r="AW305" s="13" t="s">
        <v>1373</v>
      </c>
      <c r="AX305" s="13">
        <f t="shared" si="138"/>
        <v>2</v>
      </c>
      <c r="AY305" s="13" t="s">
        <v>1394</v>
      </c>
      <c r="AZ305" s="13">
        <f t="shared" si="139"/>
        <v>5</v>
      </c>
      <c r="BA305" s="13" t="str">
        <f t="shared" si="140"/>
        <v>项羽魂珠-2 等级-5</v>
      </c>
      <c r="BB305" s="25" t="s">
        <v>1402</v>
      </c>
      <c r="BC305" s="14">
        <f t="shared" si="141"/>
        <v>432</v>
      </c>
      <c r="BD305" s="14">
        <f>SUMIFS(BC$4:BC305,AU$4:AU305,"="&amp;AU305,AX$4:AX305,"="&amp;AX305)</f>
        <v>1242</v>
      </c>
      <c r="BE305" s="25" t="s">
        <v>1403</v>
      </c>
      <c r="BF305" s="14">
        <f t="shared" si="142"/>
        <v>240</v>
      </c>
      <c r="BG305" s="14">
        <f>SUMIFS(BF$4:BF305,AU$4:AU305,"="&amp;AU305,AX$4:AX305,"="&amp;AX305)</f>
        <v>690</v>
      </c>
      <c r="BH305" s="25" t="s">
        <v>1404</v>
      </c>
      <c r="BI305" s="14">
        <f t="shared" si="143"/>
        <v>8640</v>
      </c>
      <c r="BJ305" s="14">
        <f>SUMIFS(BI$4:BI305,$AU$4:$AU305,"="&amp;$AU305,$AX$4:$AX305,"="&amp;$AX305)</f>
        <v>24840</v>
      </c>
    </row>
    <row r="306" spans="46:62" ht="16.5" x14ac:dyDescent="0.2">
      <c r="AT306" s="13">
        <v>303</v>
      </c>
      <c r="AU306" s="13">
        <f t="shared" si="136"/>
        <v>5</v>
      </c>
      <c r="AV306" s="13">
        <f t="shared" si="137"/>
        <v>1502006</v>
      </c>
      <c r="AW306" s="13" t="s">
        <v>1373</v>
      </c>
      <c r="AX306" s="13">
        <f t="shared" si="138"/>
        <v>2</v>
      </c>
      <c r="AY306" s="13" t="s">
        <v>1394</v>
      </c>
      <c r="AZ306" s="13">
        <f t="shared" si="139"/>
        <v>6</v>
      </c>
      <c r="BA306" s="13" t="str">
        <f t="shared" si="140"/>
        <v>项羽魂珠-2 等级-6</v>
      </c>
      <c r="BB306" s="25" t="s">
        <v>1402</v>
      </c>
      <c r="BC306" s="14">
        <f t="shared" si="141"/>
        <v>540</v>
      </c>
      <c r="BD306" s="14">
        <f>SUMIFS(BC$4:BC306,AU$4:AU306,"="&amp;AU306,AX$4:AX306,"="&amp;AX306)</f>
        <v>1782</v>
      </c>
      <c r="BE306" s="25" t="s">
        <v>1403</v>
      </c>
      <c r="BF306" s="14">
        <f t="shared" si="142"/>
        <v>300</v>
      </c>
      <c r="BG306" s="14">
        <f>SUMIFS(BF$4:BF306,AU$4:AU306,"="&amp;AU306,AX$4:AX306,"="&amp;AX306)</f>
        <v>990</v>
      </c>
      <c r="BH306" s="25" t="s">
        <v>1404</v>
      </c>
      <c r="BI306" s="14">
        <f t="shared" si="143"/>
        <v>10800</v>
      </c>
      <c r="BJ306" s="14">
        <f>SUMIFS(BI$4:BI306,$AU$4:$AU306,"="&amp;$AU306,$AX$4:$AX306,"="&amp;$AX306)</f>
        <v>35640</v>
      </c>
    </row>
    <row r="307" spans="46:62" ht="16.5" x14ac:dyDescent="0.2">
      <c r="AT307" s="13">
        <v>304</v>
      </c>
      <c r="AU307" s="13">
        <f t="shared" si="136"/>
        <v>5</v>
      </c>
      <c r="AV307" s="13">
        <f t="shared" si="137"/>
        <v>1502006</v>
      </c>
      <c r="AW307" s="13" t="s">
        <v>1373</v>
      </c>
      <c r="AX307" s="13">
        <f t="shared" si="138"/>
        <v>2</v>
      </c>
      <c r="AY307" s="13" t="s">
        <v>1394</v>
      </c>
      <c r="AZ307" s="13">
        <f t="shared" si="139"/>
        <v>7</v>
      </c>
      <c r="BA307" s="13" t="str">
        <f t="shared" si="140"/>
        <v>项羽魂珠-2 等级-7</v>
      </c>
      <c r="BB307" s="25" t="s">
        <v>1402</v>
      </c>
      <c r="BC307" s="14">
        <f t="shared" si="141"/>
        <v>648</v>
      </c>
      <c r="BD307" s="14">
        <f>SUMIFS(BC$4:BC307,AU$4:AU307,"="&amp;AU307,AX$4:AX307,"="&amp;AX307)</f>
        <v>2430</v>
      </c>
      <c r="BE307" s="25" t="s">
        <v>1403</v>
      </c>
      <c r="BF307" s="14">
        <f t="shared" si="142"/>
        <v>360</v>
      </c>
      <c r="BG307" s="14">
        <f>SUMIFS(BF$4:BF307,AU$4:AU307,"="&amp;AU307,AX$4:AX307,"="&amp;AX307)</f>
        <v>1350</v>
      </c>
      <c r="BH307" s="25" t="s">
        <v>1404</v>
      </c>
      <c r="BI307" s="14">
        <f t="shared" si="143"/>
        <v>12960</v>
      </c>
      <c r="BJ307" s="14">
        <f>SUMIFS(BI$4:BI307,$AU$4:$AU307,"="&amp;$AU307,$AX$4:$AX307,"="&amp;$AX307)</f>
        <v>48600</v>
      </c>
    </row>
    <row r="308" spans="46:62" ht="16.5" x14ac:dyDescent="0.2">
      <c r="AT308" s="13">
        <v>305</v>
      </c>
      <c r="AU308" s="13">
        <f t="shared" si="136"/>
        <v>5</v>
      </c>
      <c r="AV308" s="13">
        <f t="shared" si="137"/>
        <v>1502006</v>
      </c>
      <c r="AW308" s="13" t="s">
        <v>1373</v>
      </c>
      <c r="AX308" s="13">
        <f t="shared" si="138"/>
        <v>2</v>
      </c>
      <c r="AY308" s="13" t="s">
        <v>1394</v>
      </c>
      <c r="AZ308" s="13">
        <f t="shared" si="139"/>
        <v>8</v>
      </c>
      <c r="BA308" s="13" t="str">
        <f t="shared" si="140"/>
        <v>项羽魂珠-2 等级-8</v>
      </c>
      <c r="BB308" s="25" t="s">
        <v>1402</v>
      </c>
      <c r="BC308" s="14">
        <f t="shared" si="141"/>
        <v>756</v>
      </c>
      <c r="BD308" s="14">
        <f>SUMIFS(BC$4:BC308,AU$4:AU308,"="&amp;AU308,AX$4:AX308,"="&amp;AX308)</f>
        <v>3186</v>
      </c>
      <c r="BE308" s="25" t="s">
        <v>1403</v>
      </c>
      <c r="BF308" s="14">
        <f t="shared" si="142"/>
        <v>420</v>
      </c>
      <c r="BG308" s="14">
        <f>SUMIFS(BF$4:BF308,AU$4:AU308,"="&amp;AU308,AX$4:AX308,"="&amp;AX308)</f>
        <v>1770</v>
      </c>
      <c r="BH308" s="25" t="s">
        <v>1404</v>
      </c>
      <c r="BI308" s="14">
        <f t="shared" si="143"/>
        <v>15120</v>
      </c>
      <c r="BJ308" s="14">
        <f>SUMIFS(BI$4:BI308,$AU$4:$AU308,"="&amp;$AU308,$AX$4:$AX308,"="&amp;$AX308)</f>
        <v>63720</v>
      </c>
    </row>
    <row r="309" spans="46:62" ht="16.5" x14ac:dyDescent="0.2">
      <c r="AT309" s="13">
        <v>306</v>
      </c>
      <c r="AU309" s="13">
        <f t="shared" si="136"/>
        <v>5</v>
      </c>
      <c r="AV309" s="13">
        <f t="shared" si="137"/>
        <v>1502006</v>
      </c>
      <c r="AW309" s="13" t="s">
        <v>1373</v>
      </c>
      <c r="AX309" s="13">
        <f t="shared" si="138"/>
        <v>2</v>
      </c>
      <c r="AY309" s="13" t="s">
        <v>1394</v>
      </c>
      <c r="AZ309" s="13">
        <f t="shared" si="139"/>
        <v>9</v>
      </c>
      <c r="BA309" s="13" t="str">
        <f t="shared" si="140"/>
        <v>项羽魂珠-2 等级-9</v>
      </c>
      <c r="BB309" s="25" t="s">
        <v>1402</v>
      </c>
      <c r="BC309" s="14">
        <f t="shared" si="141"/>
        <v>864</v>
      </c>
      <c r="BD309" s="14">
        <f>SUMIFS(BC$4:BC309,AU$4:AU309,"="&amp;AU309,AX$4:AX309,"="&amp;AX309)</f>
        <v>4050</v>
      </c>
      <c r="BE309" s="25" t="s">
        <v>1403</v>
      </c>
      <c r="BF309" s="14">
        <f t="shared" si="142"/>
        <v>480</v>
      </c>
      <c r="BG309" s="14">
        <f>SUMIFS(BF$4:BF309,AU$4:AU309,"="&amp;AU309,AX$4:AX309,"="&amp;AX309)</f>
        <v>2250</v>
      </c>
      <c r="BH309" s="25" t="s">
        <v>1404</v>
      </c>
      <c r="BI309" s="14">
        <f t="shared" si="143"/>
        <v>17280</v>
      </c>
      <c r="BJ309" s="14">
        <f>SUMIFS(BI$4:BI309,$AU$4:$AU309,"="&amp;$AU309,$AX$4:$AX309,"="&amp;$AX309)</f>
        <v>81000</v>
      </c>
    </row>
    <row r="310" spans="46:62" ht="16.5" x14ac:dyDescent="0.2">
      <c r="AT310" s="13">
        <v>307</v>
      </c>
      <c r="AU310" s="13">
        <f t="shared" si="136"/>
        <v>5</v>
      </c>
      <c r="AV310" s="13">
        <f t="shared" si="137"/>
        <v>1502006</v>
      </c>
      <c r="AW310" s="13" t="s">
        <v>1373</v>
      </c>
      <c r="AX310" s="13">
        <f t="shared" si="138"/>
        <v>3</v>
      </c>
      <c r="AY310" s="13" t="s">
        <v>1394</v>
      </c>
      <c r="AZ310" s="13">
        <f t="shared" si="139"/>
        <v>1</v>
      </c>
      <c r="BA310" s="13" t="str">
        <f t="shared" si="140"/>
        <v>项羽魂珠-3 等级-1</v>
      </c>
      <c r="BB310" s="25" t="s">
        <v>1402</v>
      </c>
      <c r="BC310" s="14">
        <f t="shared" si="141"/>
        <v>135</v>
      </c>
      <c r="BD310" s="14">
        <f>SUMIFS(BC$4:BC310,AU$4:AU310,"="&amp;AU310,AX$4:AX310,"="&amp;AX310)</f>
        <v>135</v>
      </c>
      <c r="BE310" s="25" t="s">
        <v>1403</v>
      </c>
      <c r="BF310" s="14">
        <f t="shared" si="142"/>
        <v>75</v>
      </c>
      <c r="BG310" s="14">
        <f>SUMIFS(BF$4:BF310,AU$4:AU310,"="&amp;AU310,AX$4:AX310,"="&amp;AX310)</f>
        <v>75</v>
      </c>
      <c r="BH310" s="25" t="s">
        <v>1404</v>
      </c>
      <c r="BI310" s="14">
        <f t="shared" si="143"/>
        <v>2700</v>
      </c>
      <c r="BJ310" s="14">
        <f>SUMIFS(BI$4:BI310,$AU$4:$AU310,"="&amp;$AU310,$AX$4:$AX310,"="&amp;$AX310)</f>
        <v>2700</v>
      </c>
    </row>
    <row r="311" spans="46:62" ht="16.5" x14ac:dyDescent="0.2">
      <c r="AT311" s="13">
        <v>308</v>
      </c>
      <c r="AU311" s="13">
        <f t="shared" si="136"/>
        <v>5</v>
      </c>
      <c r="AV311" s="13">
        <f t="shared" si="137"/>
        <v>1502006</v>
      </c>
      <c r="AW311" s="13" t="s">
        <v>1373</v>
      </c>
      <c r="AX311" s="13">
        <f t="shared" si="138"/>
        <v>3</v>
      </c>
      <c r="AY311" s="13" t="s">
        <v>1394</v>
      </c>
      <c r="AZ311" s="13">
        <f t="shared" si="139"/>
        <v>2</v>
      </c>
      <c r="BA311" s="13" t="str">
        <f t="shared" si="140"/>
        <v>项羽魂珠-3 等级-2</v>
      </c>
      <c r="BB311" s="25" t="s">
        <v>1402</v>
      </c>
      <c r="BC311" s="14">
        <f t="shared" si="141"/>
        <v>216</v>
      </c>
      <c r="BD311" s="14">
        <f>SUMIFS(BC$4:BC311,AU$4:AU311,"="&amp;AU311,AX$4:AX311,"="&amp;AX311)</f>
        <v>351</v>
      </c>
      <c r="BE311" s="25" t="s">
        <v>1403</v>
      </c>
      <c r="BF311" s="14">
        <f t="shared" si="142"/>
        <v>120</v>
      </c>
      <c r="BG311" s="14">
        <f>SUMIFS(BF$4:BF311,AU$4:AU311,"="&amp;AU311,AX$4:AX311,"="&amp;AX311)</f>
        <v>195</v>
      </c>
      <c r="BH311" s="25" t="s">
        <v>1404</v>
      </c>
      <c r="BI311" s="14">
        <f t="shared" si="143"/>
        <v>4320</v>
      </c>
      <c r="BJ311" s="14">
        <f>SUMIFS(BI$4:BI311,$AU$4:$AU311,"="&amp;$AU311,$AX$4:$AX311,"="&amp;$AX311)</f>
        <v>7020</v>
      </c>
    </row>
    <row r="312" spans="46:62" ht="16.5" x14ac:dyDescent="0.2">
      <c r="AT312" s="13">
        <v>309</v>
      </c>
      <c r="AU312" s="13">
        <f t="shared" si="136"/>
        <v>5</v>
      </c>
      <c r="AV312" s="13">
        <f t="shared" si="137"/>
        <v>1502006</v>
      </c>
      <c r="AW312" s="13" t="s">
        <v>1373</v>
      </c>
      <c r="AX312" s="13">
        <f t="shared" si="138"/>
        <v>3</v>
      </c>
      <c r="AY312" s="13" t="s">
        <v>1394</v>
      </c>
      <c r="AZ312" s="13">
        <f t="shared" si="139"/>
        <v>3</v>
      </c>
      <c r="BA312" s="13" t="str">
        <f t="shared" si="140"/>
        <v>项羽魂珠-3 等级-3</v>
      </c>
      <c r="BB312" s="25" t="s">
        <v>1402</v>
      </c>
      <c r="BC312" s="14">
        <f t="shared" si="141"/>
        <v>284</v>
      </c>
      <c r="BD312" s="14">
        <f>SUMIFS(BC$4:BC312,AU$4:AU312,"="&amp;AU312,AX$4:AX312,"="&amp;AX312)</f>
        <v>635</v>
      </c>
      <c r="BE312" s="25" t="s">
        <v>1403</v>
      </c>
      <c r="BF312" s="14">
        <f t="shared" si="142"/>
        <v>158</v>
      </c>
      <c r="BG312" s="14">
        <f>SUMIFS(BF$4:BF312,AU$4:AU312,"="&amp;AU312,AX$4:AX312,"="&amp;AX312)</f>
        <v>353</v>
      </c>
      <c r="BH312" s="25" t="s">
        <v>1404</v>
      </c>
      <c r="BI312" s="14">
        <f t="shared" si="143"/>
        <v>5670</v>
      </c>
      <c r="BJ312" s="14">
        <f>SUMIFS(BI$4:BI312,$AU$4:$AU312,"="&amp;$AU312,$AX$4:$AX312,"="&amp;$AX312)</f>
        <v>12690</v>
      </c>
    </row>
    <row r="313" spans="46:62" ht="16.5" x14ac:dyDescent="0.2">
      <c r="AT313" s="13">
        <v>310</v>
      </c>
      <c r="AU313" s="13">
        <f t="shared" si="136"/>
        <v>5</v>
      </c>
      <c r="AV313" s="13">
        <f t="shared" si="137"/>
        <v>1502006</v>
      </c>
      <c r="AW313" s="13" t="s">
        <v>1373</v>
      </c>
      <c r="AX313" s="13">
        <f t="shared" si="138"/>
        <v>3</v>
      </c>
      <c r="AY313" s="13" t="s">
        <v>1394</v>
      </c>
      <c r="AZ313" s="13">
        <f t="shared" si="139"/>
        <v>4</v>
      </c>
      <c r="BA313" s="13" t="str">
        <f t="shared" si="140"/>
        <v>项羽魂珠-3 等级-4</v>
      </c>
      <c r="BB313" s="25" t="s">
        <v>1402</v>
      </c>
      <c r="BC313" s="14">
        <f t="shared" si="141"/>
        <v>432</v>
      </c>
      <c r="BD313" s="14">
        <f>SUMIFS(BC$4:BC313,AU$4:AU313,"="&amp;AU313,AX$4:AX313,"="&amp;AX313)</f>
        <v>1067</v>
      </c>
      <c r="BE313" s="25" t="s">
        <v>1403</v>
      </c>
      <c r="BF313" s="14">
        <f t="shared" si="142"/>
        <v>240</v>
      </c>
      <c r="BG313" s="14">
        <f>SUMIFS(BF$4:BF313,AU$4:AU313,"="&amp;AU313,AX$4:AX313,"="&amp;AX313)</f>
        <v>593</v>
      </c>
      <c r="BH313" s="25" t="s">
        <v>1404</v>
      </c>
      <c r="BI313" s="14">
        <f t="shared" si="143"/>
        <v>8640</v>
      </c>
      <c r="BJ313" s="14">
        <f>SUMIFS(BI$4:BI313,$AU$4:$AU313,"="&amp;$AU313,$AX$4:$AX313,"="&amp;$AX313)</f>
        <v>21330</v>
      </c>
    </row>
    <row r="314" spans="46:62" ht="16.5" x14ac:dyDescent="0.2">
      <c r="AT314" s="13">
        <v>311</v>
      </c>
      <c r="AU314" s="13">
        <f t="shared" si="136"/>
        <v>5</v>
      </c>
      <c r="AV314" s="13">
        <f t="shared" si="137"/>
        <v>1502006</v>
      </c>
      <c r="AW314" s="13" t="s">
        <v>1373</v>
      </c>
      <c r="AX314" s="13">
        <f t="shared" si="138"/>
        <v>3</v>
      </c>
      <c r="AY314" s="13" t="s">
        <v>1394</v>
      </c>
      <c r="AZ314" s="13">
        <f t="shared" si="139"/>
        <v>5</v>
      </c>
      <c r="BA314" s="13" t="str">
        <f t="shared" si="140"/>
        <v>项羽魂珠-3 等级-5</v>
      </c>
      <c r="BB314" s="25" t="s">
        <v>1402</v>
      </c>
      <c r="BC314" s="14">
        <f t="shared" si="141"/>
        <v>575</v>
      </c>
      <c r="BD314" s="14">
        <f>SUMIFS(BC$4:BC314,AU$4:AU314,"="&amp;AU314,AX$4:AX314,"="&amp;AX314)</f>
        <v>1642</v>
      </c>
      <c r="BE314" s="25" t="s">
        <v>1403</v>
      </c>
      <c r="BF314" s="14">
        <f t="shared" si="142"/>
        <v>320</v>
      </c>
      <c r="BG314" s="14">
        <f>SUMIFS(BF$4:BF314,AU$4:AU314,"="&amp;AU314,AX$4:AX314,"="&amp;AX314)</f>
        <v>913</v>
      </c>
      <c r="BH314" s="25" t="s">
        <v>1404</v>
      </c>
      <c r="BI314" s="14">
        <f t="shared" si="143"/>
        <v>11502</v>
      </c>
      <c r="BJ314" s="14">
        <f>SUMIFS(BI$4:BI314,$AU$4:$AU314,"="&amp;$AU314,$AX$4:$AX314,"="&amp;$AX314)</f>
        <v>32832</v>
      </c>
    </row>
    <row r="315" spans="46:62" ht="16.5" x14ac:dyDescent="0.2">
      <c r="AT315" s="13">
        <v>312</v>
      </c>
      <c r="AU315" s="13">
        <f t="shared" si="136"/>
        <v>5</v>
      </c>
      <c r="AV315" s="13">
        <f t="shared" si="137"/>
        <v>1502006</v>
      </c>
      <c r="AW315" s="13" t="s">
        <v>1373</v>
      </c>
      <c r="AX315" s="13">
        <f t="shared" si="138"/>
        <v>3</v>
      </c>
      <c r="AY315" s="13" t="s">
        <v>1394</v>
      </c>
      <c r="AZ315" s="13">
        <f t="shared" si="139"/>
        <v>6</v>
      </c>
      <c r="BA315" s="13" t="str">
        <f t="shared" si="140"/>
        <v>项羽魂珠-3 等级-6</v>
      </c>
      <c r="BB315" s="25" t="s">
        <v>1402</v>
      </c>
      <c r="BC315" s="14">
        <f t="shared" si="141"/>
        <v>729</v>
      </c>
      <c r="BD315" s="14">
        <f>SUMIFS(BC$4:BC315,AU$4:AU315,"="&amp;AU315,AX$4:AX315,"="&amp;AX315)</f>
        <v>2371</v>
      </c>
      <c r="BE315" s="25" t="s">
        <v>1403</v>
      </c>
      <c r="BF315" s="14">
        <f t="shared" si="142"/>
        <v>405</v>
      </c>
      <c r="BG315" s="14">
        <f>SUMIFS(BF$4:BF315,AU$4:AU315,"="&amp;AU315,AX$4:AX315,"="&amp;AX315)</f>
        <v>1318</v>
      </c>
      <c r="BH315" s="25" t="s">
        <v>1404</v>
      </c>
      <c r="BI315" s="14">
        <f t="shared" si="143"/>
        <v>14580</v>
      </c>
      <c r="BJ315" s="14">
        <f>SUMIFS(BI$4:BI315,$AU$4:$AU315,"="&amp;$AU315,$AX$4:$AX315,"="&amp;$AX315)</f>
        <v>47412</v>
      </c>
    </row>
    <row r="316" spans="46:62" ht="16.5" x14ac:dyDescent="0.2">
      <c r="AT316" s="13">
        <v>313</v>
      </c>
      <c r="AU316" s="13">
        <f t="shared" si="136"/>
        <v>5</v>
      </c>
      <c r="AV316" s="13">
        <f t="shared" si="137"/>
        <v>1502006</v>
      </c>
      <c r="AW316" s="13" t="s">
        <v>1373</v>
      </c>
      <c r="AX316" s="13">
        <f t="shared" si="138"/>
        <v>3</v>
      </c>
      <c r="AY316" s="13" t="s">
        <v>1394</v>
      </c>
      <c r="AZ316" s="13">
        <f t="shared" si="139"/>
        <v>7</v>
      </c>
      <c r="BA316" s="13" t="str">
        <f t="shared" si="140"/>
        <v>项羽魂珠-3 等级-7</v>
      </c>
      <c r="BB316" s="25" t="s">
        <v>1402</v>
      </c>
      <c r="BC316" s="14">
        <f t="shared" si="141"/>
        <v>864</v>
      </c>
      <c r="BD316" s="14">
        <f>SUMIFS(BC$4:BC316,AU$4:AU316,"="&amp;AU316,AX$4:AX316,"="&amp;AX316)</f>
        <v>3235</v>
      </c>
      <c r="BE316" s="25" t="s">
        <v>1403</v>
      </c>
      <c r="BF316" s="14">
        <f t="shared" si="142"/>
        <v>480</v>
      </c>
      <c r="BG316" s="14">
        <f>SUMIFS(BF$4:BF316,AU$4:AU316,"="&amp;AU316,AX$4:AX316,"="&amp;AX316)</f>
        <v>1798</v>
      </c>
      <c r="BH316" s="25" t="s">
        <v>1404</v>
      </c>
      <c r="BI316" s="14">
        <f t="shared" si="143"/>
        <v>17280</v>
      </c>
      <c r="BJ316" s="14">
        <f>SUMIFS(BI$4:BI316,$AU$4:$AU316,"="&amp;$AU316,$AX$4:$AX316,"="&amp;$AX316)</f>
        <v>64692</v>
      </c>
    </row>
    <row r="317" spans="46:62" ht="16.5" x14ac:dyDescent="0.2">
      <c r="AT317" s="13">
        <v>314</v>
      </c>
      <c r="AU317" s="13">
        <f t="shared" si="136"/>
        <v>5</v>
      </c>
      <c r="AV317" s="13">
        <f t="shared" si="137"/>
        <v>1502006</v>
      </c>
      <c r="AW317" s="13" t="s">
        <v>1373</v>
      </c>
      <c r="AX317" s="13">
        <f t="shared" si="138"/>
        <v>3</v>
      </c>
      <c r="AY317" s="13" t="s">
        <v>1394</v>
      </c>
      <c r="AZ317" s="13">
        <f t="shared" si="139"/>
        <v>8</v>
      </c>
      <c r="BA317" s="13" t="str">
        <f t="shared" si="140"/>
        <v>项羽魂珠-3 等级-8</v>
      </c>
      <c r="BB317" s="25" t="s">
        <v>1402</v>
      </c>
      <c r="BC317" s="14">
        <f t="shared" si="141"/>
        <v>1013</v>
      </c>
      <c r="BD317" s="14">
        <f>SUMIFS(BC$4:BC317,AU$4:AU317,"="&amp;AU317,AX$4:AX317,"="&amp;AX317)</f>
        <v>4248</v>
      </c>
      <c r="BE317" s="25" t="s">
        <v>1403</v>
      </c>
      <c r="BF317" s="14">
        <f t="shared" si="142"/>
        <v>555</v>
      </c>
      <c r="BG317" s="14">
        <f>SUMIFS(BF$4:BF317,AU$4:AU317,"="&amp;AU317,AX$4:AX317,"="&amp;AX317)</f>
        <v>2353</v>
      </c>
      <c r="BH317" s="25" t="s">
        <v>1404</v>
      </c>
      <c r="BI317" s="14">
        <f t="shared" si="143"/>
        <v>20250</v>
      </c>
      <c r="BJ317" s="14">
        <f>SUMIFS(BI$4:BI317,$AU$4:$AU317,"="&amp;$AU317,$AX$4:$AX317,"="&amp;$AX317)</f>
        <v>84942</v>
      </c>
    </row>
    <row r="318" spans="46:62" ht="16.5" x14ac:dyDescent="0.2">
      <c r="AT318" s="13">
        <v>315</v>
      </c>
      <c r="AU318" s="13">
        <f t="shared" si="136"/>
        <v>5</v>
      </c>
      <c r="AV318" s="13">
        <f t="shared" si="137"/>
        <v>1502006</v>
      </c>
      <c r="AW318" s="13" t="s">
        <v>1373</v>
      </c>
      <c r="AX318" s="13">
        <f t="shared" si="138"/>
        <v>3</v>
      </c>
      <c r="AY318" s="13" t="s">
        <v>1394</v>
      </c>
      <c r="AZ318" s="13">
        <f t="shared" si="139"/>
        <v>9</v>
      </c>
      <c r="BA318" s="13" t="str">
        <f t="shared" si="140"/>
        <v>项羽魂珠-3 等级-9</v>
      </c>
      <c r="BB318" s="25" t="s">
        <v>1402</v>
      </c>
      <c r="BC318" s="14">
        <f t="shared" si="141"/>
        <v>1148</v>
      </c>
      <c r="BD318" s="14">
        <f>SUMIFS(BC$4:BC318,AU$4:AU318,"="&amp;AU318,AX$4:AX318,"="&amp;AX318)</f>
        <v>5396</v>
      </c>
      <c r="BE318" s="25" t="s">
        <v>1403</v>
      </c>
      <c r="BF318" s="14">
        <f t="shared" si="142"/>
        <v>638</v>
      </c>
      <c r="BG318" s="14">
        <f>SUMIFS(BF$4:BF318,AU$4:AU318,"="&amp;AU318,AX$4:AX318,"="&amp;AX318)</f>
        <v>2991</v>
      </c>
      <c r="BH318" s="25" t="s">
        <v>1404</v>
      </c>
      <c r="BI318" s="14">
        <f t="shared" si="143"/>
        <v>22950</v>
      </c>
      <c r="BJ318" s="14">
        <f>SUMIFS(BI$4:BI318,$AU$4:$AU318,"="&amp;$AU318,$AX$4:$AX318,"="&amp;$AX318)</f>
        <v>107892</v>
      </c>
    </row>
    <row r="319" spans="46:62" ht="16.5" x14ac:dyDescent="0.2">
      <c r="AT319" s="13">
        <v>316</v>
      </c>
      <c r="AU319" s="13">
        <f t="shared" si="136"/>
        <v>5</v>
      </c>
      <c r="AV319" s="13">
        <f t="shared" si="137"/>
        <v>1502006</v>
      </c>
      <c r="AW319" s="13" t="s">
        <v>1373</v>
      </c>
      <c r="AX319" s="13">
        <f t="shared" si="138"/>
        <v>4</v>
      </c>
      <c r="AY319" s="13" t="s">
        <v>1394</v>
      </c>
      <c r="AZ319" s="13">
        <f t="shared" si="139"/>
        <v>1</v>
      </c>
      <c r="BA319" s="13" t="str">
        <f t="shared" si="140"/>
        <v>项羽魂珠-4 等级-1</v>
      </c>
      <c r="BB319" s="25" t="s">
        <v>1402</v>
      </c>
      <c r="BC319" s="14">
        <f t="shared" si="141"/>
        <v>176</v>
      </c>
      <c r="BD319" s="14">
        <f>SUMIFS(BC$4:BC319,AU$4:AU319,"="&amp;AU319,AX$4:AX319,"="&amp;AX319)</f>
        <v>176</v>
      </c>
      <c r="BE319" s="25" t="s">
        <v>1403</v>
      </c>
      <c r="BF319" s="14">
        <f t="shared" si="142"/>
        <v>98</v>
      </c>
      <c r="BG319" s="14">
        <f>SUMIFS(BF$4:BF319,AU$4:AU319,"="&amp;AU319,AX$4:AX319,"="&amp;AX319)</f>
        <v>98</v>
      </c>
      <c r="BH319" s="25" t="s">
        <v>1404</v>
      </c>
      <c r="BI319" s="14">
        <f t="shared" si="143"/>
        <v>3510</v>
      </c>
      <c r="BJ319" s="14">
        <f>SUMIFS(BI$4:BI319,$AU$4:$AU319,"="&amp;$AU319,$AX$4:$AX319,"="&amp;$AX319)</f>
        <v>3510</v>
      </c>
    </row>
    <row r="320" spans="46:62" ht="16.5" x14ac:dyDescent="0.2">
      <c r="AT320" s="13">
        <v>317</v>
      </c>
      <c r="AU320" s="13">
        <f t="shared" si="136"/>
        <v>5</v>
      </c>
      <c r="AV320" s="13">
        <f t="shared" si="137"/>
        <v>1502006</v>
      </c>
      <c r="AW320" s="13" t="s">
        <v>1373</v>
      </c>
      <c r="AX320" s="13">
        <f t="shared" si="138"/>
        <v>4</v>
      </c>
      <c r="AY320" s="13" t="s">
        <v>1394</v>
      </c>
      <c r="AZ320" s="13">
        <f t="shared" si="139"/>
        <v>2</v>
      </c>
      <c r="BA320" s="13" t="str">
        <f t="shared" si="140"/>
        <v>项羽魂珠-4 等级-2</v>
      </c>
      <c r="BB320" s="25" t="s">
        <v>1402</v>
      </c>
      <c r="BC320" s="14">
        <f t="shared" si="141"/>
        <v>270</v>
      </c>
      <c r="BD320" s="14">
        <f>SUMIFS(BC$4:BC320,AU$4:AU320,"="&amp;AU320,AX$4:AX320,"="&amp;AX320)</f>
        <v>446</v>
      </c>
      <c r="BE320" s="25" t="s">
        <v>1403</v>
      </c>
      <c r="BF320" s="14">
        <f t="shared" si="142"/>
        <v>150</v>
      </c>
      <c r="BG320" s="14">
        <f>SUMIFS(BF$4:BF320,AU$4:AU320,"="&amp;AU320,AX$4:AX320,"="&amp;AX320)</f>
        <v>248</v>
      </c>
      <c r="BH320" s="25" t="s">
        <v>1404</v>
      </c>
      <c r="BI320" s="14">
        <f t="shared" si="143"/>
        <v>5400</v>
      </c>
      <c r="BJ320" s="14">
        <f>SUMIFS(BI$4:BI320,$AU$4:$AU320,"="&amp;$AU320,$AX$4:$AX320,"="&amp;$AX320)</f>
        <v>8910</v>
      </c>
    </row>
    <row r="321" spans="46:62" ht="16.5" x14ac:dyDescent="0.2">
      <c r="AT321" s="13">
        <v>318</v>
      </c>
      <c r="AU321" s="13">
        <f t="shared" si="136"/>
        <v>5</v>
      </c>
      <c r="AV321" s="13">
        <f t="shared" si="137"/>
        <v>1502006</v>
      </c>
      <c r="AW321" s="13" t="s">
        <v>1373</v>
      </c>
      <c r="AX321" s="13">
        <f t="shared" si="138"/>
        <v>4</v>
      </c>
      <c r="AY321" s="13" t="s">
        <v>1394</v>
      </c>
      <c r="AZ321" s="13">
        <f t="shared" si="139"/>
        <v>3</v>
      </c>
      <c r="BA321" s="13" t="str">
        <f t="shared" si="140"/>
        <v>项羽魂珠-4 等级-3</v>
      </c>
      <c r="BB321" s="25" t="s">
        <v>1402</v>
      </c>
      <c r="BC321" s="14">
        <f t="shared" si="141"/>
        <v>351</v>
      </c>
      <c r="BD321" s="14">
        <f>SUMIFS(BC$4:BC321,AU$4:AU321,"="&amp;AU321,AX$4:AX321,"="&amp;AX321)</f>
        <v>797</v>
      </c>
      <c r="BE321" s="25" t="s">
        <v>1403</v>
      </c>
      <c r="BF321" s="14">
        <f t="shared" si="142"/>
        <v>195</v>
      </c>
      <c r="BG321" s="14">
        <f>SUMIFS(BF$4:BF321,AU$4:AU321,"="&amp;AU321,AX$4:AX321,"="&amp;AX321)</f>
        <v>443</v>
      </c>
      <c r="BH321" s="25" t="s">
        <v>1404</v>
      </c>
      <c r="BI321" s="14">
        <f t="shared" si="143"/>
        <v>7020</v>
      </c>
      <c r="BJ321" s="14">
        <f>SUMIFS(BI$4:BI321,$AU$4:$AU321,"="&amp;$AU321,$AX$4:$AX321,"="&amp;$AX321)</f>
        <v>15930</v>
      </c>
    </row>
    <row r="322" spans="46:62" ht="16.5" x14ac:dyDescent="0.2">
      <c r="AT322" s="13">
        <v>319</v>
      </c>
      <c r="AU322" s="13">
        <f t="shared" si="136"/>
        <v>5</v>
      </c>
      <c r="AV322" s="13">
        <f t="shared" si="137"/>
        <v>1502006</v>
      </c>
      <c r="AW322" s="13" t="s">
        <v>1373</v>
      </c>
      <c r="AX322" s="13">
        <f t="shared" si="138"/>
        <v>4</v>
      </c>
      <c r="AY322" s="13" t="s">
        <v>1394</v>
      </c>
      <c r="AZ322" s="13">
        <f t="shared" si="139"/>
        <v>4</v>
      </c>
      <c r="BA322" s="13" t="str">
        <f t="shared" si="140"/>
        <v>项羽魂珠-4 等级-4</v>
      </c>
      <c r="BB322" s="25" t="s">
        <v>1402</v>
      </c>
      <c r="BC322" s="14">
        <f t="shared" si="141"/>
        <v>540</v>
      </c>
      <c r="BD322" s="14">
        <f>SUMIFS(BC$4:BC322,AU$4:AU322,"="&amp;AU322,AX$4:AX322,"="&amp;AX322)</f>
        <v>1337</v>
      </c>
      <c r="BE322" s="25" t="s">
        <v>1403</v>
      </c>
      <c r="BF322" s="14">
        <f t="shared" si="142"/>
        <v>300</v>
      </c>
      <c r="BG322" s="14">
        <f>SUMIFS(BF$4:BF322,AU$4:AU322,"="&amp;AU322,AX$4:AX322,"="&amp;AX322)</f>
        <v>743</v>
      </c>
      <c r="BH322" s="25" t="s">
        <v>1404</v>
      </c>
      <c r="BI322" s="14">
        <f t="shared" si="143"/>
        <v>10800</v>
      </c>
      <c r="BJ322" s="14">
        <f>SUMIFS(BI$4:BI322,$AU$4:$AU322,"="&amp;$AU322,$AX$4:$AX322,"="&amp;$AX322)</f>
        <v>26730</v>
      </c>
    </row>
    <row r="323" spans="46:62" ht="16.5" x14ac:dyDescent="0.2">
      <c r="AT323" s="13">
        <v>320</v>
      </c>
      <c r="AU323" s="13">
        <f t="shared" si="136"/>
        <v>5</v>
      </c>
      <c r="AV323" s="13">
        <f t="shared" si="137"/>
        <v>1502006</v>
      </c>
      <c r="AW323" s="13" t="s">
        <v>1373</v>
      </c>
      <c r="AX323" s="13">
        <f t="shared" si="138"/>
        <v>4</v>
      </c>
      <c r="AY323" s="13" t="s">
        <v>1394</v>
      </c>
      <c r="AZ323" s="13">
        <f t="shared" si="139"/>
        <v>5</v>
      </c>
      <c r="BA323" s="13" t="str">
        <f t="shared" si="140"/>
        <v>项羽魂珠-4 等级-5</v>
      </c>
      <c r="BB323" s="25" t="s">
        <v>1402</v>
      </c>
      <c r="BC323" s="14">
        <f t="shared" si="141"/>
        <v>729</v>
      </c>
      <c r="BD323" s="14">
        <f>SUMIFS(BC$4:BC323,AU$4:AU323,"="&amp;AU323,AX$4:AX323,"="&amp;AX323)</f>
        <v>2066</v>
      </c>
      <c r="BE323" s="25" t="s">
        <v>1403</v>
      </c>
      <c r="BF323" s="14">
        <f t="shared" si="142"/>
        <v>405</v>
      </c>
      <c r="BG323" s="14">
        <f>SUMIFS(BF$4:BF323,AU$4:AU323,"="&amp;AU323,AX$4:AX323,"="&amp;AX323)</f>
        <v>1148</v>
      </c>
      <c r="BH323" s="25" t="s">
        <v>1404</v>
      </c>
      <c r="BI323" s="14">
        <f t="shared" si="143"/>
        <v>14580</v>
      </c>
      <c r="BJ323" s="14">
        <f>SUMIFS(BI$4:BI323,$AU$4:$AU323,"="&amp;$AU323,$AX$4:$AX323,"="&amp;$AX323)</f>
        <v>41310</v>
      </c>
    </row>
    <row r="324" spans="46:62" ht="16.5" x14ac:dyDescent="0.2">
      <c r="AT324" s="13">
        <v>321</v>
      </c>
      <c r="AU324" s="13">
        <f t="shared" si="136"/>
        <v>5</v>
      </c>
      <c r="AV324" s="13">
        <f t="shared" si="137"/>
        <v>1502006</v>
      </c>
      <c r="AW324" s="13" t="s">
        <v>1373</v>
      </c>
      <c r="AX324" s="13">
        <f t="shared" si="138"/>
        <v>4</v>
      </c>
      <c r="AY324" s="13" t="s">
        <v>1394</v>
      </c>
      <c r="AZ324" s="13">
        <f t="shared" si="139"/>
        <v>6</v>
      </c>
      <c r="BA324" s="13" t="str">
        <f t="shared" si="140"/>
        <v>项羽魂珠-4 等级-6</v>
      </c>
      <c r="BB324" s="25" t="s">
        <v>1402</v>
      </c>
      <c r="BC324" s="14">
        <f t="shared" si="141"/>
        <v>905</v>
      </c>
      <c r="BD324" s="14">
        <f>SUMIFS(BC$4:BC324,AU$4:AU324,"="&amp;AU324,AX$4:AX324,"="&amp;AX324)</f>
        <v>2971</v>
      </c>
      <c r="BE324" s="25" t="s">
        <v>1403</v>
      </c>
      <c r="BF324" s="14">
        <f t="shared" si="142"/>
        <v>578</v>
      </c>
      <c r="BG324" s="14">
        <f>SUMIFS(BF$4:BF324,AU$4:AU324,"="&amp;AU324,AX$4:AX324,"="&amp;AX324)</f>
        <v>1726</v>
      </c>
      <c r="BH324" s="25" t="s">
        <v>1404</v>
      </c>
      <c r="BI324" s="14">
        <f t="shared" si="143"/>
        <v>18090</v>
      </c>
      <c r="BJ324" s="14">
        <f>SUMIFS(BI$4:BI324,$AU$4:$AU324,"="&amp;$AU324,$AX$4:$AX324,"="&amp;$AX324)</f>
        <v>59400</v>
      </c>
    </row>
    <row r="325" spans="46:62" ht="16.5" x14ac:dyDescent="0.2">
      <c r="AT325" s="13">
        <v>322</v>
      </c>
      <c r="AU325" s="13">
        <f t="shared" ref="AU325:AU388" si="144">INT((AT325-1)/72)+1</f>
        <v>5</v>
      </c>
      <c r="AV325" s="13">
        <f t="shared" ref="AV325:AV388" si="145">INDEX($X$4:$X$24,AU325)</f>
        <v>1502006</v>
      </c>
      <c r="AW325" s="13" t="s">
        <v>1373</v>
      </c>
      <c r="AX325" s="13">
        <f t="shared" ref="AX325:AX388" si="146">INT(((AT325-(AU325-1)*72)-1)/9)+1</f>
        <v>4</v>
      </c>
      <c r="AY325" s="13" t="s">
        <v>1394</v>
      </c>
      <c r="AZ325" s="13">
        <f t="shared" ref="AZ325:AZ388" si="147">AT325-(AU325-1)*72-(AX325-1)*9</f>
        <v>7</v>
      </c>
      <c r="BA325" s="13" t="str">
        <f t="shared" ref="BA325:BA388" si="148">INDEX($Y$4:$Y$24,AU325)&amp;"魂珠-"&amp;AX325&amp;" 等级-"&amp;AZ325</f>
        <v>项羽魂珠-4 等级-7</v>
      </c>
      <c r="BB325" s="25" t="s">
        <v>1402</v>
      </c>
      <c r="BC325" s="14">
        <f t="shared" ref="BC325:BC388" si="149">ROUND(INDEX(Q$4:Q$75,($AX325-1)*9+$AZ325)*INDEX(AD$4:AD$24,$AU325),0)</f>
        <v>1080</v>
      </c>
      <c r="BD325" s="14">
        <f>SUMIFS(BC$4:BC325,AU$4:AU325,"="&amp;AU325,AX$4:AX325,"="&amp;AX325)</f>
        <v>4051</v>
      </c>
      <c r="BE325" s="25" t="s">
        <v>1403</v>
      </c>
      <c r="BF325" s="14">
        <f t="shared" ref="BF325:BF388" si="150">ROUND(INDEX(R$4:R$75,($AX325-1)*9+$AZ325)*INDEX(AE$4:AE$24,$AU325),0)</f>
        <v>600</v>
      </c>
      <c r="BG325" s="14">
        <f>SUMIFS(BF$4:BF325,AU$4:AU325,"="&amp;AU325,AX$4:AX325,"="&amp;AX325)</f>
        <v>2326</v>
      </c>
      <c r="BH325" s="25" t="s">
        <v>1404</v>
      </c>
      <c r="BI325" s="14">
        <f t="shared" ref="BI325:BI388" si="151">ROUND(INDEX(S$4:S$75,($AX325-1)*9+$AZ325)*INDEX(AF$4:AF$24,$AU325),0)</f>
        <v>21600</v>
      </c>
      <c r="BJ325" s="14">
        <f>SUMIFS(BI$4:BI325,$AU$4:$AU325,"="&amp;$AU325,$AX$4:$AX325,"="&amp;$AX325)</f>
        <v>81000</v>
      </c>
    </row>
    <row r="326" spans="46:62" ht="16.5" x14ac:dyDescent="0.2">
      <c r="AT326" s="13">
        <v>323</v>
      </c>
      <c r="AU326" s="13">
        <f t="shared" si="144"/>
        <v>5</v>
      </c>
      <c r="AV326" s="13">
        <f t="shared" si="145"/>
        <v>1502006</v>
      </c>
      <c r="AW326" s="13" t="s">
        <v>1373</v>
      </c>
      <c r="AX326" s="13">
        <f t="shared" si="146"/>
        <v>4</v>
      </c>
      <c r="AY326" s="13" t="s">
        <v>1394</v>
      </c>
      <c r="AZ326" s="13">
        <f t="shared" si="147"/>
        <v>8</v>
      </c>
      <c r="BA326" s="13" t="str">
        <f t="shared" si="148"/>
        <v>项羽魂珠-4 等级-8</v>
      </c>
      <c r="BB326" s="25" t="s">
        <v>1402</v>
      </c>
      <c r="BC326" s="14">
        <f t="shared" si="149"/>
        <v>1283</v>
      </c>
      <c r="BD326" s="14">
        <f>SUMIFS(BC$4:BC326,AU$4:AU326,"="&amp;AU326,AX$4:AX326,"="&amp;AX326)</f>
        <v>5334</v>
      </c>
      <c r="BE326" s="25" t="s">
        <v>1403</v>
      </c>
      <c r="BF326" s="14">
        <f t="shared" si="150"/>
        <v>713</v>
      </c>
      <c r="BG326" s="14">
        <f>SUMIFS(BF$4:BF326,AU$4:AU326,"="&amp;AU326,AX$4:AX326,"="&amp;AX326)</f>
        <v>3039</v>
      </c>
      <c r="BH326" s="25" t="s">
        <v>1404</v>
      </c>
      <c r="BI326" s="14">
        <f t="shared" si="151"/>
        <v>25650</v>
      </c>
      <c r="BJ326" s="14">
        <f>SUMIFS(BI$4:BI326,$AU$4:$AU326,"="&amp;$AU326,$AX$4:$AX326,"="&amp;$AX326)</f>
        <v>106650</v>
      </c>
    </row>
    <row r="327" spans="46:62" ht="16.5" x14ac:dyDescent="0.2">
      <c r="AT327" s="13">
        <v>324</v>
      </c>
      <c r="AU327" s="13">
        <f t="shared" si="144"/>
        <v>5</v>
      </c>
      <c r="AV327" s="13">
        <f t="shared" si="145"/>
        <v>1502006</v>
      </c>
      <c r="AW327" s="13" t="s">
        <v>1373</v>
      </c>
      <c r="AX327" s="13">
        <f t="shared" si="146"/>
        <v>4</v>
      </c>
      <c r="AY327" s="13" t="s">
        <v>1394</v>
      </c>
      <c r="AZ327" s="13">
        <f t="shared" si="147"/>
        <v>9</v>
      </c>
      <c r="BA327" s="13" t="str">
        <f t="shared" si="148"/>
        <v>项羽魂珠-4 等级-9</v>
      </c>
      <c r="BB327" s="25" t="s">
        <v>1402</v>
      </c>
      <c r="BC327" s="14">
        <f t="shared" si="149"/>
        <v>1485</v>
      </c>
      <c r="BD327" s="14">
        <f>SUMIFS(BC$4:BC327,AU$4:AU327,"="&amp;AU327,AX$4:AX327,"="&amp;AX327)</f>
        <v>6819</v>
      </c>
      <c r="BE327" s="25" t="s">
        <v>1403</v>
      </c>
      <c r="BF327" s="14">
        <f t="shared" si="150"/>
        <v>825</v>
      </c>
      <c r="BG327" s="14">
        <f>SUMIFS(BF$4:BF327,AU$4:AU327,"="&amp;AU327,AX$4:AX327,"="&amp;AX327)</f>
        <v>3864</v>
      </c>
      <c r="BH327" s="25" t="s">
        <v>1404</v>
      </c>
      <c r="BI327" s="14">
        <f t="shared" si="151"/>
        <v>29700</v>
      </c>
      <c r="BJ327" s="14">
        <f>SUMIFS(BI$4:BI327,$AU$4:$AU327,"="&amp;$AU327,$AX$4:$AX327,"="&amp;$AX327)</f>
        <v>136350</v>
      </c>
    </row>
    <row r="328" spans="46:62" ht="16.5" x14ac:dyDescent="0.2">
      <c r="AT328" s="13">
        <v>325</v>
      </c>
      <c r="AU328" s="13">
        <f t="shared" si="144"/>
        <v>5</v>
      </c>
      <c r="AV328" s="13">
        <f t="shared" si="145"/>
        <v>1502006</v>
      </c>
      <c r="AW328" s="13" t="s">
        <v>1373</v>
      </c>
      <c r="AX328" s="13">
        <f t="shared" si="146"/>
        <v>5</v>
      </c>
      <c r="AY328" s="13" t="s">
        <v>1394</v>
      </c>
      <c r="AZ328" s="13">
        <f t="shared" si="147"/>
        <v>1</v>
      </c>
      <c r="BA328" s="13" t="str">
        <f t="shared" si="148"/>
        <v>项羽魂珠-5 等级-1</v>
      </c>
      <c r="BB328" s="25" t="s">
        <v>1402</v>
      </c>
      <c r="BC328" s="14">
        <f t="shared" si="149"/>
        <v>243</v>
      </c>
      <c r="BD328" s="14">
        <f>SUMIFS(BC$4:BC328,AU$4:AU328,"="&amp;AU328,AX$4:AX328,"="&amp;AX328)</f>
        <v>243</v>
      </c>
      <c r="BE328" s="25" t="s">
        <v>1403</v>
      </c>
      <c r="BF328" s="14">
        <f t="shared" si="150"/>
        <v>135</v>
      </c>
      <c r="BG328" s="14">
        <f>SUMIFS(BF$4:BF328,AU$4:AU328,"="&amp;AU328,AX$4:AX328,"="&amp;AX328)</f>
        <v>135</v>
      </c>
      <c r="BH328" s="25" t="s">
        <v>1404</v>
      </c>
      <c r="BI328" s="14">
        <f t="shared" si="151"/>
        <v>4860</v>
      </c>
      <c r="BJ328" s="14">
        <f>SUMIFS(BI$4:BI328,$AU$4:$AU328,"="&amp;$AU328,$AX$4:$AX328,"="&amp;$AX328)</f>
        <v>4860</v>
      </c>
    </row>
    <row r="329" spans="46:62" ht="16.5" x14ac:dyDescent="0.2">
      <c r="AT329" s="13">
        <v>326</v>
      </c>
      <c r="AU329" s="13">
        <f t="shared" si="144"/>
        <v>5</v>
      </c>
      <c r="AV329" s="13">
        <f t="shared" si="145"/>
        <v>1502006</v>
      </c>
      <c r="AW329" s="13" t="s">
        <v>1373</v>
      </c>
      <c r="AX329" s="13">
        <f t="shared" si="146"/>
        <v>5</v>
      </c>
      <c r="AY329" s="13" t="s">
        <v>1394</v>
      </c>
      <c r="AZ329" s="13">
        <f t="shared" si="147"/>
        <v>2</v>
      </c>
      <c r="BA329" s="13" t="str">
        <f t="shared" si="148"/>
        <v>项羽魂珠-5 等级-2</v>
      </c>
      <c r="BB329" s="25" t="s">
        <v>1402</v>
      </c>
      <c r="BC329" s="14">
        <f t="shared" si="149"/>
        <v>378</v>
      </c>
      <c r="BD329" s="14">
        <f>SUMIFS(BC$4:BC329,AU$4:AU329,"="&amp;AU329,AX$4:AX329,"="&amp;AX329)</f>
        <v>621</v>
      </c>
      <c r="BE329" s="25" t="s">
        <v>1403</v>
      </c>
      <c r="BF329" s="14">
        <f t="shared" si="150"/>
        <v>210</v>
      </c>
      <c r="BG329" s="14">
        <f>SUMIFS(BF$4:BF329,AU$4:AU329,"="&amp;AU329,AX$4:AX329,"="&amp;AX329)</f>
        <v>345</v>
      </c>
      <c r="BH329" s="25" t="s">
        <v>1404</v>
      </c>
      <c r="BI329" s="14">
        <f t="shared" si="151"/>
        <v>7560</v>
      </c>
      <c r="BJ329" s="14">
        <f>SUMIFS(BI$4:BI329,$AU$4:$AU329,"="&amp;$AU329,$AX$4:$AX329,"="&amp;$AX329)</f>
        <v>12420</v>
      </c>
    </row>
    <row r="330" spans="46:62" ht="16.5" x14ac:dyDescent="0.2">
      <c r="AT330" s="13">
        <v>327</v>
      </c>
      <c r="AU330" s="13">
        <f t="shared" si="144"/>
        <v>5</v>
      </c>
      <c r="AV330" s="13">
        <f t="shared" si="145"/>
        <v>1502006</v>
      </c>
      <c r="AW330" s="13" t="s">
        <v>1373</v>
      </c>
      <c r="AX330" s="13">
        <f t="shared" si="146"/>
        <v>5</v>
      </c>
      <c r="AY330" s="13" t="s">
        <v>1394</v>
      </c>
      <c r="AZ330" s="13">
        <f t="shared" si="147"/>
        <v>3</v>
      </c>
      <c r="BA330" s="13" t="str">
        <f t="shared" si="148"/>
        <v>项羽魂珠-5 等级-3</v>
      </c>
      <c r="BB330" s="25" t="s">
        <v>1402</v>
      </c>
      <c r="BC330" s="14">
        <f t="shared" si="149"/>
        <v>500</v>
      </c>
      <c r="BD330" s="14">
        <f>SUMIFS(BC$4:BC330,AU$4:AU330,"="&amp;AU330,AX$4:AX330,"="&amp;AX330)</f>
        <v>1121</v>
      </c>
      <c r="BE330" s="25" t="s">
        <v>1403</v>
      </c>
      <c r="BF330" s="14">
        <f t="shared" si="150"/>
        <v>278</v>
      </c>
      <c r="BG330" s="14">
        <f>SUMIFS(BF$4:BF330,AU$4:AU330,"="&amp;AU330,AX$4:AX330,"="&amp;AX330)</f>
        <v>623</v>
      </c>
      <c r="BH330" s="25" t="s">
        <v>1404</v>
      </c>
      <c r="BI330" s="14">
        <f t="shared" si="151"/>
        <v>9990</v>
      </c>
      <c r="BJ330" s="14">
        <f>SUMIFS(BI$4:BI330,$AU$4:$AU330,"="&amp;$AU330,$AX$4:$AX330,"="&amp;$AX330)</f>
        <v>22410</v>
      </c>
    </row>
    <row r="331" spans="46:62" ht="16.5" x14ac:dyDescent="0.2">
      <c r="AT331" s="13">
        <v>328</v>
      </c>
      <c r="AU331" s="13">
        <f t="shared" si="144"/>
        <v>5</v>
      </c>
      <c r="AV331" s="13">
        <f t="shared" si="145"/>
        <v>1502006</v>
      </c>
      <c r="AW331" s="13" t="s">
        <v>1373</v>
      </c>
      <c r="AX331" s="13">
        <f t="shared" si="146"/>
        <v>5</v>
      </c>
      <c r="AY331" s="13" t="s">
        <v>1394</v>
      </c>
      <c r="AZ331" s="13">
        <f t="shared" si="147"/>
        <v>4</v>
      </c>
      <c r="BA331" s="13" t="str">
        <f t="shared" si="148"/>
        <v>项羽魂珠-5 等级-4</v>
      </c>
      <c r="BB331" s="25" t="s">
        <v>1402</v>
      </c>
      <c r="BC331" s="14">
        <f t="shared" si="149"/>
        <v>756</v>
      </c>
      <c r="BD331" s="14">
        <f>SUMIFS(BC$4:BC331,AU$4:AU331,"="&amp;AU331,AX$4:AX331,"="&amp;AX331)</f>
        <v>1877</v>
      </c>
      <c r="BE331" s="25" t="s">
        <v>1403</v>
      </c>
      <c r="BF331" s="14">
        <f t="shared" si="150"/>
        <v>420</v>
      </c>
      <c r="BG331" s="14">
        <f>SUMIFS(BF$4:BF331,AU$4:AU331,"="&amp;AU331,AX$4:AX331,"="&amp;AX331)</f>
        <v>1043</v>
      </c>
      <c r="BH331" s="25" t="s">
        <v>1404</v>
      </c>
      <c r="BI331" s="14">
        <f t="shared" si="151"/>
        <v>15120</v>
      </c>
      <c r="BJ331" s="14">
        <f>SUMIFS(BI$4:BI331,$AU$4:$AU331,"="&amp;$AU331,$AX$4:$AX331,"="&amp;$AX331)</f>
        <v>37530</v>
      </c>
    </row>
    <row r="332" spans="46:62" ht="16.5" x14ac:dyDescent="0.2">
      <c r="AT332" s="13">
        <v>329</v>
      </c>
      <c r="AU332" s="13">
        <f t="shared" si="144"/>
        <v>5</v>
      </c>
      <c r="AV332" s="13">
        <f t="shared" si="145"/>
        <v>1502006</v>
      </c>
      <c r="AW332" s="13" t="s">
        <v>1373</v>
      </c>
      <c r="AX332" s="13">
        <f t="shared" si="146"/>
        <v>5</v>
      </c>
      <c r="AY332" s="13" t="s">
        <v>1394</v>
      </c>
      <c r="AZ332" s="13">
        <f t="shared" si="147"/>
        <v>5</v>
      </c>
      <c r="BA332" s="13" t="str">
        <f t="shared" si="148"/>
        <v>项羽魂珠-5 等级-5</v>
      </c>
      <c r="BB332" s="25" t="s">
        <v>1402</v>
      </c>
      <c r="BC332" s="14">
        <f t="shared" si="149"/>
        <v>1013</v>
      </c>
      <c r="BD332" s="14">
        <f>SUMIFS(BC$4:BC332,AU$4:AU332,"="&amp;AU332,AX$4:AX332,"="&amp;AX332)</f>
        <v>2890</v>
      </c>
      <c r="BE332" s="25" t="s">
        <v>1403</v>
      </c>
      <c r="BF332" s="14">
        <f t="shared" si="150"/>
        <v>563</v>
      </c>
      <c r="BG332" s="14">
        <f>SUMIFS(BF$4:BF332,AU$4:AU332,"="&amp;AU332,AX$4:AX332,"="&amp;AX332)</f>
        <v>1606</v>
      </c>
      <c r="BH332" s="25" t="s">
        <v>1404</v>
      </c>
      <c r="BI332" s="14">
        <f t="shared" si="151"/>
        <v>20250</v>
      </c>
      <c r="BJ332" s="14">
        <f>SUMIFS(BI$4:BI332,$AU$4:$AU332,"="&amp;$AU332,$AX$4:$AX332,"="&amp;$AX332)</f>
        <v>57780</v>
      </c>
    </row>
    <row r="333" spans="46:62" ht="16.5" x14ac:dyDescent="0.2">
      <c r="AT333" s="13">
        <v>330</v>
      </c>
      <c r="AU333" s="13">
        <f t="shared" si="144"/>
        <v>5</v>
      </c>
      <c r="AV333" s="13">
        <f t="shared" si="145"/>
        <v>1502006</v>
      </c>
      <c r="AW333" s="13" t="s">
        <v>1373</v>
      </c>
      <c r="AX333" s="13">
        <f t="shared" si="146"/>
        <v>5</v>
      </c>
      <c r="AY333" s="13" t="s">
        <v>1394</v>
      </c>
      <c r="AZ333" s="13">
        <f t="shared" si="147"/>
        <v>6</v>
      </c>
      <c r="BA333" s="13" t="str">
        <f t="shared" si="148"/>
        <v>项羽魂珠-5 等级-6</v>
      </c>
      <c r="BB333" s="25" t="s">
        <v>1402</v>
      </c>
      <c r="BC333" s="14">
        <f t="shared" si="149"/>
        <v>1283</v>
      </c>
      <c r="BD333" s="14">
        <f>SUMIFS(BC$4:BC333,AU$4:AU333,"="&amp;AU333,AX$4:AX333,"="&amp;AX333)</f>
        <v>4173</v>
      </c>
      <c r="BE333" s="25" t="s">
        <v>1403</v>
      </c>
      <c r="BF333" s="14">
        <f t="shared" si="150"/>
        <v>713</v>
      </c>
      <c r="BG333" s="14">
        <f>SUMIFS(BF$4:BF333,AU$4:AU333,"="&amp;AU333,AX$4:AX333,"="&amp;AX333)</f>
        <v>2319</v>
      </c>
      <c r="BH333" s="25" t="s">
        <v>1404</v>
      </c>
      <c r="BI333" s="14">
        <f t="shared" si="151"/>
        <v>25650</v>
      </c>
      <c r="BJ333" s="14">
        <f>SUMIFS(BI$4:BI333,$AU$4:$AU333,"="&amp;$AU333,$AX$4:$AX333,"="&amp;$AX333)</f>
        <v>83430</v>
      </c>
    </row>
    <row r="334" spans="46:62" ht="16.5" x14ac:dyDescent="0.2">
      <c r="AT334" s="13">
        <v>331</v>
      </c>
      <c r="AU334" s="13">
        <f t="shared" si="144"/>
        <v>5</v>
      </c>
      <c r="AV334" s="13">
        <f t="shared" si="145"/>
        <v>1502006</v>
      </c>
      <c r="AW334" s="13" t="s">
        <v>1373</v>
      </c>
      <c r="AX334" s="13">
        <f t="shared" si="146"/>
        <v>5</v>
      </c>
      <c r="AY334" s="13" t="s">
        <v>1394</v>
      </c>
      <c r="AZ334" s="13">
        <f t="shared" si="147"/>
        <v>7</v>
      </c>
      <c r="BA334" s="13" t="str">
        <f t="shared" si="148"/>
        <v>项羽魂珠-5 等级-7</v>
      </c>
      <c r="BB334" s="25" t="s">
        <v>1402</v>
      </c>
      <c r="BC334" s="14">
        <f t="shared" si="149"/>
        <v>1620</v>
      </c>
      <c r="BD334" s="14">
        <f>SUMIFS(BC$4:BC334,AU$4:AU334,"="&amp;AU334,AX$4:AX334,"="&amp;AX334)</f>
        <v>5793</v>
      </c>
      <c r="BE334" s="25" t="s">
        <v>1403</v>
      </c>
      <c r="BF334" s="14">
        <f t="shared" si="150"/>
        <v>900</v>
      </c>
      <c r="BG334" s="14">
        <f>SUMIFS(BF$4:BF334,AU$4:AU334,"="&amp;AU334,AX$4:AX334,"="&amp;AX334)</f>
        <v>3219</v>
      </c>
      <c r="BH334" s="25" t="s">
        <v>1404</v>
      </c>
      <c r="BI334" s="14">
        <f t="shared" si="151"/>
        <v>32400</v>
      </c>
      <c r="BJ334" s="14">
        <f>SUMIFS(BI$4:BI334,$AU$4:$AU334,"="&amp;$AU334,$AX$4:$AX334,"="&amp;$AX334)</f>
        <v>115830</v>
      </c>
    </row>
    <row r="335" spans="46:62" ht="16.5" x14ac:dyDescent="0.2">
      <c r="AT335" s="13">
        <v>332</v>
      </c>
      <c r="AU335" s="13">
        <f t="shared" si="144"/>
        <v>5</v>
      </c>
      <c r="AV335" s="13">
        <f t="shared" si="145"/>
        <v>1502006</v>
      </c>
      <c r="AW335" s="13" t="s">
        <v>1373</v>
      </c>
      <c r="AX335" s="13">
        <f t="shared" si="146"/>
        <v>5</v>
      </c>
      <c r="AY335" s="13" t="s">
        <v>1394</v>
      </c>
      <c r="AZ335" s="13">
        <f t="shared" si="147"/>
        <v>8</v>
      </c>
      <c r="BA335" s="13" t="str">
        <f t="shared" si="148"/>
        <v>项羽魂珠-5 等级-8</v>
      </c>
      <c r="BB335" s="25" t="s">
        <v>1402</v>
      </c>
      <c r="BC335" s="14">
        <f t="shared" si="149"/>
        <v>1755</v>
      </c>
      <c r="BD335" s="14">
        <f>SUMIFS(BC$4:BC335,AU$4:AU335,"="&amp;AU335,AX$4:AX335,"="&amp;AX335)</f>
        <v>7548</v>
      </c>
      <c r="BE335" s="25" t="s">
        <v>1403</v>
      </c>
      <c r="BF335" s="14">
        <f t="shared" si="150"/>
        <v>975</v>
      </c>
      <c r="BG335" s="14">
        <f>SUMIFS(BF$4:BF335,AU$4:AU335,"="&amp;AU335,AX$4:AX335,"="&amp;AX335)</f>
        <v>4194</v>
      </c>
      <c r="BH335" s="25" t="s">
        <v>1404</v>
      </c>
      <c r="BI335" s="14">
        <f t="shared" si="151"/>
        <v>35100</v>
      </c>
      <c r="BJ335" s="14">
        <f>SUMIFS(BI$4:BI335,$AU$4:$AU335,"="&amp;$AU335,$AX$4:$AX335,"="&amp;$AX335)</f>
        <v>150930</v>
      </c>
    </row>
    <row r="336" spans="46:62" ht="16.5" x14ac:dyDescent="0.2">
      <c r="AT336" s="13">
        <v>333</v>
      </c>
      <c r="AU336" s="13">
        <f t="shared" si="144"/>
        <v>5</v>
      </c>
      <c r="AV336" s="13">
        <f t="shared" si="145"/>
        <v>1502006</v>
      </c>
      <c r="AW336" s="13" t="s">
        <v>1373</v>
      </c>
      <c r="AX336" s="13">
        <f t="shared" si="146"/>
        <v>5</v>
      </c>
      <c r="AY336" s="13" t="s">
        <v>1394</v>
      </c>
      <c r="AZ336" s="13">
        <f t="shared" si="147"/>
        <v>9</v>
      </c>
      <c r="BA336" s="13" t="str">
        <f t="shared" si="148"/>
        <v>项羽魂珠-5 等级-9</v>
      </c>
      <c r="BB336" s="25" t="s">
        <v>1402</v>
      </c>
      <c r="BC336" s="14">
        <f t="shared" si="149"/>
        <v>2025</v>
      </c>
      <c r="BD336" s="14">
        <f>SUMIFS(BC$4:BC336,AU$4:AU336,"="&amp;AU336,AX$4:AX336,"="&amp;AX336)</f>
        <v>9573</v>
      </c>
      <c r="BE336" s="25" t="s">
        <v>1403</v>
      </c>
      <c r="BF336" s="14">
        <f t="shared" si="150"/>
        <v>1125</v>
      </c>
      <c r="BG336" s="14">
        <f>SUMIFS(BF$4:BF336,AU$4:AU336,"="&amp;AU336,AX$4:AX336,"="&amp;AX336)</f>
        <v>5319</v>
      </c>
      <c r="BH336" s="25" t="s">
        <v>1404</v>
      </c>
      <c r="BI336" s="14">
        <f t="shared" si="151"/>
        <v>40500</v>
      </c>
      <c r="BJ336" s="14">
        <f>SUMIFS(BI$4:BI336,$AU$4:$AU336,"="&amp;$AU336,$AX$4:$AX336,"="&amp;$AX336)</f>
        <v>191430</v>
      </c>
    </row>
    <row r="337" spans="46:62" ht="16.5" x14ac:dyDescent="0.2">
      <c r="AT337" s="13">
        <v>334</v>
      </c>
      <c r="AU337" s="13">
        <f t="shared" si="144"/>
        <v>5</v>
      </c>
      <c r="AV337" s="13">
        <f t="shared" si="145"/>
        <v>1502006</v>
      </c>
      <c r="AW337" s="13" t="s">
        <v>1373</v>
      </c>
      <c r="AX337" s="13">
        <f t="shared" si="146"/>
        <v>6</v>
      </c>
      <c r="AY337" s="13" t="s">
        <v>1394</v>
      </c>
      <c r="AZ337" s="13">
        <f t="shared" si="147"/>
        <v>1</v>
      </c>
      <c r="BA337" s="13" t="str">
        <f t="shared" si="148"/>
        <v>项羽魂珠-6 等级-1</v>
      </c>
      <c r="BB337" s="25" t="s">
        <v>1402</v>
      </c>
      <c r="BC337" s="14">
        <f t="shared" si="149"/>
        <v>338</v>
      </c>
      <c r="BD337" s="14">
        <f>SUMIFS(BC$4:BC337,AU$4:AU337,"="&amp;AU337,AX$4:AX337,"="&amp;AX337)</f>
        <v>338</v>
      </c>
      <c r="BE337" s="25" t="s">
        <v>1403</v>
      </c>
      <c r="BF337" s="14">
        <f t="shared" si="150"/>
        <v>188</v>
      </c>
      <c r="BG337" s="14">
        <f>SUMIFS(BF$4:BF337,AU$4:AU337,"="&amp;AU337,AX$4:AX337,"="&amp;AX337)</f>
        <v>188</v>
      </c>
      <c r="BH337" s="25" t="s">
        <v>1404</v>
      </c>
      <c r="BI337" s="14">
        <f t="shared" si="151"/>
        <v>6750</v>
      </c>
      <c r="BJ337" s="14">
        <f>SUMIFS(BI$4:BI337,$AU$4:$AU337,"="&amp;$AU337,$AX$4:$AX337,"="&amp;$AX337)</f>
        <v>6750</v>
      </c>
    </row>
    <row r="338" spans="46:62" ht="16.5" x14ac:dyDescent="0.2">
      <c r="AT338" s="13">
        <v>335</v>
      </c>
      <c r="AU338" s="13">
        <f t="shared" si="144"/>
        <v>5</v>
      </c>
      <c r="AV338" s="13">
        <f t="shared" si="145"/>
        <v>1502006</v>
      </c>
      <c r="AW338" s="13" t="s">
        <v>1373</v>
      </c>
      <c r="AX338" s="13">
        <f t="shared" si="146"/>
        <v>6</v>
      </c>
      <c r="AY338" s="13" t="s">
        <v>1394</v>
      </c>
      <c r="AZ338" s="13">
        <f t="shared" si="147"/>
        <v>2</v>
      </c>
      <c r="BA338" s="13" t="str">
        <f t="shared" si="148"/>
        <v>项羽魂珠-6 等级-2</v>
      </c>
      <c r="BB338" s="25" t="s">
        <v>1402</v>
      </c>
      <c r="BC338" s="14">
        <f t="shared" si="149"/>
        <v>540</v>
      </c>
      <c r="BD338" s="14">
        <f>SUMIFS(BC$4:BC338,AU$4:AU338,"="&amp;AU338,AX$4:AX338,"="&amp;AX338)</f>
        <v>878</v>
      </c>
      <c r="BE338" s="25" t="s">
        <v>1403</v>
      </c>
      <c r="BF338" s="14">
        <f t="shared" si="150"/>
        <v>300</v>
      </c>
      <c r="BG338" s="14">
        <f>SUMIFS(BF$4:BF338,AU$4:AU338,"="&amp;AU338,AX$4:AX338,"="&amp;AX338)</f>
        <v>488</v>
      </c>
      <c r="BH338" s="25" t="s">
        <v>1404</v>
      </c>
      <c r="BI338" s="14">
        <f t="shared" si="151"/>
        <v>10800</v>
      </c>
      <c r="BJ338" s="14">
        <f>SUMIFS(BI$4:BI338,$AU$4:$AU338,"="&amp;$AU338,$AX$4:$AX338,"="&amp;$AX338)</f>
        <v>17550</v>
      </c>
    </row>
    <row r="339" spans="46:62" ht="16.5" x14ac:dyDescent="0.2">
      <c r="AT339" s="13">
        <v>336</v>
      </c>
      <c r="AU339" s="13">
        <f t="shared" si="144"/>
        <v>5</v>
      </c>
      <c r="AV339" s="13">
        <f t="shared" si="145"/>
        <v>1502006</v>
      </c>
      <c r="AW339" s="13" t="s">
        <v>1373</v>
      </c>
      <c r="AX339" s="13">
        <f t="shared" si="146"/>
        <v>6</v>
      </c>
      <c r="AY339" s="13" t="s">
        <v>1394</v>
      </c>
      <c r="AZ339" s="13">
        <f t="shared" si="147"/>
        <v>3</v>
      </c>
      <c r="BA339" s="13" t="str">
        <f t="shared" si="148"/>
        <v>项羽魂珠-6 等级-3</v>
      </c>
      <c r="BB339" s="25" t="s">
        <v>1402</v>
      </c>
      <c r="BC339" s="14">
        <f t="shared" si="149"/>
        <v>675</v>
      </c>
      <c r="BD339" s="14">
        <f>SUMIFS(BC$4:BC339,AU$4:AU339,"="&amp;AU339,AX$4:AX339,"="&amp;AX339)</f>
        <v>1553</v>
      </c>
      <c r="BE339" s="25" t="s">
        <v>1403</v>
      </c>
      <c r="BF339" s="14">
        <f t="shared" si="150"/>
        <v>375</v>
      </c>
      <c r="BG339" s="14">
        <f>SUMIFS(BF$4:BF339,AU$4:AU339,"="&amp;AU339,AX$4:AX339,"="&amp;AX339)</f>
        <v>863</v>
      </c>
      <c r="BH339" s="25" t="s">
        <v>1404</v>
      </c>
      <c r="BI339" s="14">
        <f t="shared" si="151"/>
        <v>13500</v>
      </c>
      <c r="BJ339" s="14">
        <f>SUMIFS(BI$4:BI339,$AU$4:$AU339,"="&amp;$AU339,$AX$4:$AX339,"="&amp;$AX339)</f>
        <v>31050</v>
      </c>
    </row>
    <row r="340" spans="46:62" ht="16.5" x14ac:dyDescent="0.2">
      <c r="AT340" s="13">
        <v>337</v>
      </c>
      <c r="AU340" s="13">
        <f t="shared" si="144"/>
        <v>5</v>
      </c>
      <c r="AV340" s="13">
        <f t="shared" si="145"/>
        <v>1502006</v>
      </c>
      <c r="AW340" s="13" t="s">
        <v>1373</v>
      </c>
      <c r="AX340" s="13">
        <f t="shared" si="146"/>
        <v>6</v>
      </c>
      <c r="AY340" s="13" t="s">
        <v>1394</v>
      </c>
      <c r="AZ340" s="13">
        <f t="shared" si="147"/>
        <v>4</v>
      </c>
      <c r="BA340" s="13" t="str">
        <f t="shared" si="148"/>
        <v>项羽魂珠-6 等级-4</v>
      </c>
      <c r="BB340" s="25" t="s">
        <v>1402</v>
      </c>
      <c r="BC340" s="14">
        <f t="shared" si="149"/>
        <v>1080</v>
      </c>
      <c r="BD340" s="14">
        <f>SUMIFS(BC$4:BC340,AU$4:AU340,"="&amp;AU340,AX$4:AX340,"="&amp;AX340)</f>
        <v>2633</v>
      </c>
      <c r="BE340" s="25" t="s">
        <v>1403</v>
      </c>
      <c r="BF340" s="14">
        <f t="shared" si="150"/>
        <v>600</v>
      </c>
      <c r="BG340" s="14">
        <f>SUMIFS(BF$4:BF340,AU$4:AU340,"="&amp;AU340,AX$4:AX340,"="&amp;AX340)</f>
        <v>1463</v>
      </c>
      <c r="BH340" s="25" t="s">
        <v>1404</v>
      </c>
      <c r="BI340" s="14">
        <f t="shared" si="151"/>
        <v>21600</v>
      </c>
      <c r="BJ340" s="14">
        <f>SUMIFS(BI$4:BI340,$AU$4:$AU340,"="&amp;$AU340,$AX$4:$AX340,"="&amp;$AX340)</f>
        <v>52650</v>
      </c>
    </row>
    <row r="341" spans="46:62" ht="16.5" x14ac:dyDescent="0.2">
      <c r="AT341" s="13">
        <v>338</v>
      </c>
      <c r="AU341" s="13">
        <f t="shared" si="144"/>
        <v>5</v>
      </c>
      <c r="AV341" s="13">
        <f t="shared" si="145"/>
        <v>1502006</v>
      </c>
      <c r="AW341" s="13" t="s">
        <v>1373</v>
      </c>
      <c r="AX341" s="13">
        <f t="shared" si="146"/>
        <v>6</v>
      </c>
      <c r="AY341" s="13" t="s">
        <v>1394</v>
      </c>
      <c r="AZ341" s="13">
        <f t="shared" si="147"/>
        <v>5</v>
      </c>
      <c r="BA341" s="13" t="str">
        <f t="shared" si="148"/>
        <v>项羽魂珠-6 等级-5</v>
      </c>
      <c r="BB341" s="25" t="s">
        <v>1402</v>
      </c>
      <c r="BC341" s="14">
        <f t="shared" si="149"/>
        <v>1485</v>
      </c>
      <c r="BD341" s="14">
        <f>SUMIFS(BC$4:BC341,AU$4:AU341,"="&amp;AU341,AX$4:AX341,"="&amp;AX341)</f>
        <v>4118</v>
      </c>
      <c r="BE341" s="25" t="s">
        <v>1403</v>
      </c>
      <c r="BF341" s="14">
        <f t="shared" si="150"/>
        <v>825</v>
      </c>
      <c r="BG341" s="14">
        <f>SUMIFS(BF$4:BF341,AU$4:AU341,"="&amp;AU341,AX$4:AX341,"="&amp;AX341)</f>
        <v>2288</v>
      </c>
      <c r="BH341" s="25" t="s">
        <v>1404</v>
      </c>
      <c r="BI341" s="14">
        <f t="shared" si="151"/>
        <v>29700</v>
      </c>
      <c r="BJ341" s="14">
        <f>SUMIFS(BI$4:BI341,$AU$4:$AU341,"="&amp;$AU341,$AX$4:$AX341,"="&amp;$AX341)</f>
        <v>82350</v>
      </c>
    </row>
    <row r="342" spans="46:62" ht="16.5" x14ac:dyDescent="0.2">
      <c r="AT342" s="13">
        <v>339</v>
      </c>
      <c r="AU342" s="13">
        <f t="shared" si="144"/>
        <v>5</v>
      </c>
      <c r="AV342" s="13">
        <f t="shared" si="145"/>
        <v>1502006</v>
      </c>
      <c r="AW342" s="13" t="s">
        <v>1373</v>
      </c>
      <c r="AX342" s="13">
        <f t="shared" si="146"/>
        <v>6</v>
      </c>
      <c r="AY342" s="13" t="s">
        <v>1394</v>
      </c>
      <c r="AZ342" s="13">
        <f t="shared" si="147"/>
        <v>6</v>
      </c>
      <c r="BA342" s="13" t="str">
        <f t="shared" si="148"/>
        <v>项羽魂珠-6 等级-6</v>
      </c>
      <c r="BB342" s="25" t="s">
        <v>1402</v>
      </c>
      <c r="BC342" s="14">
        <f t="shared" si="149"/>
        <v>1823</v>
      </c>
      <c r="BD342" s="14">
        <f>SUMIFS(BC$4:BC342,AU$4:AU342,"="&amp;AU342,AX$4:AX342,"="&amp;AX342)</f>
        <v>5941</v>
      </c>
      <c r="BE342" s="25" t="s">
        <v>1403</v>
      </c>
      <c r="BF342" s="14">
        <f t="shared" si="150"/>
        <v>1013</v>
      </c>
      <c r="BG342" s="14">
        <f>SUMIFS(BF$4:BF342,AU$4:AU342,"="&amp;AU342,AX$4:AX342,"="&amp;AX342)</f>
        <v>3301</v>
      </c>
      <c r="BH342" s="25" t="s">
        <v>1404</v>
      </c>
      <c r="BI342" s="14">
        <f t="shared" si="151"/>
        <v>36450</v>
      </c>
      <c r="BJ342" s="14">
        <f>SUMIFS(BI$4:BI342,$AU$4:$AU342,"="&amp;$AU342,$AX$4:$AX342,"="&amp;$AX342)</f>
        <v>118800</v>
      </c>
    </row>
    <row r="343" spans="46:62" ht="16.5" x14ac:dyDescent="0.2">
      <c r="AT343" s="13">
        <v>340</v>
      </c>
      <c r="AU343" s="13">
        <f t="shared" si="144"/>
        <v>5</v>
      </c>
      <c r="AV343" s="13">
        <f t="shared" si="145"/>
        <v>1502006</v>
      </c>
      <c r="AW343" s="13" t="s">
        <v>1373</v>
      </c>
      <c r="AX343" s="13">
        <f t="shared" si="146"/>
        <v>6</v>
      </c>
      <c r="AY343" s="13" t="s">
        <v>1394</v>
      </c>
      <c r="AZ343" s="13">
        <f t="shared" si="147"/>
        <v>7</v>
      </c>
      <c r="BA343" s="13" t="str">
        <f t="shared" si="148"/>
        <v>项羽魂珠-6 等级-7</v>
      </c>
      <c r="BB343" s="25" t="s">
        <v>1402</v>
      </c>
      <c r="BC343" s="14">
        <f t="shared" si="149"/>
        <v>2160</v>
      </c>
      <c r="BD343" s="14">
        <f>SUMIFS(BC$4:BC343,AU$4:AU343,"="&amp;AU343,AX$4:AX343,"="&amp;AX343)</f>
        <v>8101</v>
      </c>
      <c r="BE343" s="25" t="s">
        <v>1403</v>
      </c>
      <c r="BF343" s="14">
        <f t="shared" si="150"/>
        <v>1200</v>
      </c>
      <c r="BG343" s="14">
        <f>SUMIFS(BF$4:BF343,AU$4:AU343,"="&amp;AU343,AX$4:AX343,"="&amp;AX343)</f>
        <v>4501</v>
      </c>
      <c r="BH343" s="25" t="s">
        <v>1404</v>
      </c>
      <c r="BI343" s="14">
        <f t="shared" si="151"/>
        <v>43200</v>
      </c>
      <c r="BJ343" s="14">
        <f>SUMIFS(BI$4:BI343,$AU$4:$AU343,"="&amp;$AU343,$AX$4:$AX343,"="&amp;$AX343)</f>
        <v>162000</v>
      </c>
    </row>
    <row r="344" spans="46:62" ht="16.5" x14ac:dyDescent="0.2">
      <c r="AT344" s="13">
        <v>341</v>
      </c>
      <c r="AU344" s="13">
        <f t="shared" si="144"/>
        <v>5</v>
      </c>
      <c r="AV344" s="13">
        <f t="shared" si="145"/>
        <v>1502006</v>
      </c>
      <c r="AW344" s="13" t="s">
        <v>1373</v>
      </c>
      <c r="AX344" s="13">
        <f t="shared" si="146"/>
        <v>6</v>
      </c>
      <c r="AY344" s="13" t="s">
        <v>1394</v>
      </c>
      <c r="AZ344" s="13">
        <f t="shared" si="147"/>
        <v>8</v>
      </c>
      <c r="BA344" s="13" t="str">
        <f t="shared" si="148"/>
        <v>项羽魂珠-6 等级-8</v>
      </c>
      <c r="BB344" s="25" t="s">
        <v>1402</v>
      </c>
      <c r="BC344" s="14">
        <f t="shared" si="149"/>
        <v>2565</v>
      </c>
      <c r="BD344" s="14">
        <f>SUMIFS(BC$4:BC344,AU$4:AU344,"="&amp;AU344,AX$4:AX344,"="&amp;AX344)</f>
        <v>10666</v>
      </c>
      <c r="BE344" s="25" t="s">
        <v>1403</v>
      </c>
      <c r="BF344" s="14">
        <f t="shared" si="150"/>
        <v>1425</v>
      </c>
      <c r="BG344" s="14">
        <f>SUMIFS(BF$4:BF344,AU$4:AU344,"="&amp;AU344,AX$4:AX344,"="&amp;AX344)</f>
        <v>5926</v>
      </c>
      <c r="BH344" s="25" t="s">
        <v>1404</v>
      </c>
      <c r="BI344" s="14">
        <f t="shared" si="151"/>
        <v>51300</v>
      </c>
      <c r="BJ344" s="14">
        <f>SUMIFS(BI$4:BI344,$AU$4:$AU344,"="&amp;$AU344,$AX$4:$AX344,"="&amp;$AX344)</f>
        <v>213300</v>
      </c>
    </row>
    <row r="345" spans="46:62" ht="16.5" x14ac:dyDescent="0.2">
      <c r="AT345" s="13">
        <v>342</v>
      </c>
      <c r="AU345" s="13">
        <f t="shared" si="144"/>
        <v>5</v>
      </c>
      <c r="AV345" s="13">
        <f t="shared" si="145"/>
        <v>1502006</v>
      </c>
      <c r="AW345" s="13" t="s">
        <v>1373</v>
      </c>
      <c r="AX345" s="13">
        <f t="shared" si="146"/>
        <v>6</v>
      </c>
      <c r="AY345" s="13" t="s">
        <v>1394</v>
      </c>
      <c r="AZ345" s="13">
        <f t="shared" si="147"/>
        <v>9</v>
      </c>
      <c r="BA345" s="13" t="str">
        <f t="shared" si="148"/>
        <v>项羽魂珠-6 等级-9</v>
      </c>
      <c r="BB345" s="25" t="s">
        <v>1402</v>
      </c>
      <c r="BC345" s="14">
        <f t="shared" si="149"/>
        <v>2970</v>
      </c>
      <c r="BD345" s="14">
        <f>SUMIFS(BC$4:BC345,AU$4:AU345,"="&amp;AU345,AX$4:AX345,"="&amp;AX345)</f>
        <v>13636</v>
      </c>
      <c r="BE345" s="25" t="s">
        <v>1403</v>
      </c>
      <c r="BF345" s="14">
        <f t="shared" si="150"/>
        <v>1650</v>
      </c>
      <c r="BG345" s="14">
        <f>SUMIFS(BF$4:BF345,AU$4:AU345,"="&amp;AU345,AX$4:AX345,"="&amp;AX345)</f>
        <v>7576</v>
      </c>
      <c r="BH345" s="25" t="s">
        <v>1404</v>
      </c>
      <c r="BI345" s="14">
        <f t="shared" si="151"/>
        <v>59400</v>
      </c>
      <c r="BJ345" s="14">
        <f>SUMIFS(BI$4:BI345,$AU$4:$AU345,"="&amp;$AU345,$AX$4:$AX345,"="&amp;$AX345)</f>
        <v>272700</v>
      </c>
    </row>
    <row r="346" spans="46:62" ht="16.5" x14ac:dyDescent="0.2">
      <c r="AT346" s="13">
        <v>343</v>
      </c>
      <c r="AU346" s="13">
        <f t="shared" si="144"/>
        <v>5</v>
      </c>
      <c r="AV346" s="13">
        <f t="shared" si="145"/>
        <v>1502006</v>
      </c>
      <c r="AW346" s="13" t="s">
        <v>1373</v>
      </c>
      <c r="AX346" s="13">
        <f t="shared" si="146"/>
        <v>7</v>
      </c>
      <c r="AY346" s="13" t="s">
        <v>1394</v>
      </c>
      <c r="AZ346" s="13">
        <f t="shared" si="147"/>
        <v>1</v>
      </c>
      <c r="BA346" s="13" t="str">
        <f t="shared" si="148"/>
        <v>项羽魂珠-7 等级-1</v>
      </c>
      <c r="BB346" s="25" t="s">
        <v>1402</v>
      </c>
      <c r="BC346" s="14">
        <f t="shared" si="149"/>
        <v>432</v>
      </c>
      <c r="BD346" s="14">
        <f>SUMIFS(BC$4:BC346,AU$4:AU346,"="&amp;AU346,AX$4:AX346,"="&amp;AX346)</f>
        <v>432</v>
      </c>
      <c r="BE346" s="25" t="s">
        <v>1403</v>
      </c>
      <c r="BF346" s="14">
        <f t="shared" si="150"/>
        <v>240</v>
      </c>
      <c r="BG346" s="14">
        <f>SUMIFS(BF$4:BF346,AU$4:AU346,"="&amp;AU346,AX$4:AX346,"="&amp;AX346)</f>
        <v>240</v>
      </c>
      <c r="BH346" s="25" t="s">
        <v>1404</v>
      </c>
      <c r="BI346" s="14">
        <f t="shared" si="151"/>
        <v>8640</v>
      </c>
      <c r="BJ346" s="14">
        <f>SUMIFS(BI$4:BI346,$AU$4:$AU346,"="&amp;$AU346,$AX$4:$AX346,"="&amp;$AX346)</f>
        <v>8640</v>
      </c>
    </row>
    <row r="347" spans="46:62" ht="16.5" x14ac:dyDescent="0.2">
      <c r="AT347" s="13">
        <v>344</v>
      </c>
      <c r="AU347" s="13">
        <f t="shared" si="144"/>
        <v>5</v>
      </c>
      <c r="AV347" s="13">
        <f t="shared" si="145"/>
        <v>1502006</v>
      </c>
      <c r="AW347" s="13" t="s">
        <v>1373</v>
      </c>
      <c r="AX347" s="13">
        <f t="shared" si="146"/>
        <v>7</v>
      </c>
      <c r="AY347" s="13" t="s">
        <v>1394</v>
      </c>
      <c r="AZ347" s="13">
        <f t="shared" si="147"/>
        <v>2</v>
      </c>
      <c r="BA347" s="13" t="str">
        <f t="shared" si="148"/>
        <v>项羽魂珠-7 等级-2</v>
      </c>
      <c r="BB347" s="25" t="s">
        <v>1402</v>
      </c>
      <c r="BC347" s="14">
        <f t="shared" si="149"/>
        <v>648</v>
      </c>
      <c r="BD347" s="14">
        <f>SUMIFS(BC$4:BC347,AU$4:AU347,"="&amp;AU347,AX$4:AX347,"="&amp;AX347)</f>
        <v>1080</v>
      </c>
      <c r="BE347" s="25" t="s">
        <v>1403</v>
      </c>
      <c r="BF347" s="14">
        <f t="shared" si="150"/>
        <v>360</v>
      </c>
      <c r="BG347" s="14">
        <f>SUMIFS(BF$4:BF347,AU$4:AU347,"="&amp;AU347,AX$4:AX347,"="&amp;AX347)</f>
        <v>600</v>
      </c>
      <c r="BH347" s="25" t="s">
        <v>1404</v>
      </c>
      <c r="BI347" s="14">
        <f t="shared" si="151"/>
        <v>12960</v>
      </c>
      <c r="BJ347" s="14">
        <f>SUMIFS(BI$4:BI347,$AU$4:$AU347,"="&amp;$AU347,$AX$4:$AX347,"="&amp;$AX347)</f>
        <v>21600</v>
      </c>
    </row>
    <row r="348" spans="46:62" ht="16.5" x14ac:dyDescent="0.2">
      <c r="AT348" s="13">
        <v>345</v>
      </c>
      <c r="AU348" s="13">
        <f t="shared" si="144"/>
        <v>5</v>
      </c>
      <c r="AV348" s="13">
        <f t="shared" si="145"/>
        <v>1502006</v>
      </c>
      <c r="AW348" s="13" t="s">
        <v>1373</v>
      </c>
      <c r="AX348" s="13">
        <f t="shared" si="146"/>
        <v>7</v>
      </c>
      <c r="AY348" s="13" t="s">
        <v>1394</v>
      </c>
      <c r="AZ348" s="13">
        <f t="shared" si="147"/>
        <v>3</v>
      </c>
      <c r="BA348" s="13" t="str">
        <f t="shared" si="148"/>
        <v>项羽魂珠-7 等级-3</v>
      </c>
      <c r="BB348" s="25" t="s">
        <v>1402</v>
      </c>
      <c r="BC348" s="14">
        <f t="shared" si="149"/>
        <v>864</v>
      </c>
      <c r="BD348" s="14">
        <f>SUMIFS(BC$4:BC348,AU$4:AU348,"="&amp;AU348,AX$4:AX348,"="&amp;AX348)</f>
        <v>1944</v>
      </c>
      <c r="BE348" s="25" t="s">
        <v>1403</v>
      </c>
      <c r="BF348" s="14">
        <f t="shared" si="150"/>
        <v>480</v>
      </c>
      <c r="BG348" s="14">
        <f>SUMIFS(BF$4:BF348,AU$4:AU348,"="&amp;AU348,AX$4:AX348,"="&amp;AX348)</f>
        <v>1080</v>
      </c>
      <c r="BH348" s="25" t="s">
        <v>1404</v>
      </c>
      <c r="BI348" s="14">
        <f t="shared" si="151"/>
        <v>17280</v>
      </c>
      <c r="BJ348" s="14">
        <f>SUMIFS(BI$4:BI348,$AU$4:$AU348,"="&amp;$AU348,$AX$4:$AX348,"="&amp;$AX348)</f>
        <v>38880</v>
      </c>
    </row>
    <row r="349" spans="46:62" ht="16.5" x14ac:dyDescent="0.2">
      <c r="AT349" s="13">
        <v>346</v>
      </c>
      <c r="AU349" s="13">
        <f t="shared" si="144"/>
        <v>5</v>
      </c>
      <c r="AV349" s="13">
        <f t="shared" si="145"/>
        <v>1502006</v>
      </c>
      <c r="AW349" s="13" t="s">
        <v>1373</v>
      </c>
      <c r="AX349" s="13">
        <f t="shared" si="146"/>
        <v>7</v>
      </c>
      <c r="AY349" s="13" t="s">
        <v>1394</v>
      </c>
      <c r="AZ349" s="13">
        <f t="shared" si="147"/>
        <v>4</v>
      </c>
      <c r="BA349" s="13" t="str">
        <f t="shared" si="148"/>
        <v>项羽魂珠-7 等级-4</v>
      </c>
      <c r="BB349" s="25" t="s">
        <v>1402</v>
      </c>
      <c r="BC349" s="14">
        <f t="shared" si="149"/>
        <v>1296</v>
      </c>
      <c r="BD349" s="14">
        <f>SUMIFS(BC$4:BC349,AU$4:AU349,"="&amp;AU349,AX$4:AX349,"="&amp;AX349)</f>
        <v>3240</v>
      </c>
      <c r="BE349" s="25" t="s">
        <v>1403</v>
      </c>
      <c r="BF349" s="14">
        <f t="shared" si="150"/>
        <v>720</v>
      </c>
      <c r="BG349" s="14">
        <f>SUMIFS(BF$4:BF349,AU$4:AU349,"="&amp;AU349,AX$4:AX349,"="&amp;AX349)</f>
        <v>1800</v>
      </c>
      <c r="BH349" s="25" t="s">
        <v>1404</v>
      </c>
      <c r="BI349" s="14">
        <f t="shared" si="151"/>
        <v>25920</v>
      </c>
      <c r="BJ349" s="14">
        <f>SUMIFS(BI$4:BI349,$AU$4:$AU349,"="&amp;$AU349,$AX$4:$AX349,"="&amp;$AX349)</f>
        <v>64800</v>
      </c>
    </row>
    <row r="350" spans="46:62" ht="16.5" x14ac:dyDescent="0.2">
      <c r="AT350" s="13">
        <v>347</v>
      </c>
      <c r="AU350" s="13">
        <f t="shared" si="144"/>
        <v>5</v>
      </c>
      <c r="AV350" s="13">
        <f t="shared" si="145"/>
        <v>1502006</v>
      </c>
      <c r="AW350" s="13" t="s">
        <v>1373</v>
      </c>
      <c r="AX350" s="13">
        <f t="shared" si="146"/>
        <v>7</v>
      </c>
      <c r="AY350" s="13" t="s">
        <v>1394</v>
      </c>
      <c r="AZ350" s="13">
        <f t="shared" si="147"/>
        <v>5</v>
      </c>
      <c r="BA350" s="13" t="str">
        <f t="shared" si="148"/>
        <v>项羽魂珠-7 等级-5</v>
      </c>
      <c r="BB350" s="25" t="s">
        <v>1402</v>
      </c>
      <c r="BC350" s="14">
        <f t="shared" si="149"/>
        <v>1728</v>
      </c>
      <c r="BD350" s="14">
        <f>SUMIFS(BC$4:BC350,AU$4:AU350,"="&amp;AU350,AX$4:AX350,"="&amp;AX350)</f>
        <v>4968</v>
      </c>
      <c r="BE350" s="25" t="s">
        <v>1403</v>
      </c>
      <c r="BF350" s="14">
        <f t="shared" si="150"/>
        <v>960</v>
      </c>
      <c r="BG350" s="14">
        <f>SUMIFS(BF$4:BF350,AU$4:AU350,"="&amp;AU350,AX$4:AX350,"="&amp;AX350)</f>
        <v>2760</v>
      </c>
      <c r="BH350" s="25" t="s">
        <v>1404</v>
      </c>
      <c r="BI350" s="14">
        <f t="shared" si="151"/>
        <v>34560</v>
      </c>
      <c r="BJ350" s="14">
        <f>SUMIFS(BI$4:BI350,$AU$4:$AU350,"="&amp;$AU350,$AX$4:$AX350,"="&amp;$AX350)</f>
        <v>99360</v>
      </c>
    </row>
    <row r="351" spans="46:62" ht="16.5" x14ac:dyDescent="0.2">
      <c r="AT351" s="13">
        <v>348</v>
      </c>
      <c r="AU351" s="13">
        <f t="shared" si="144"/>
        <v>5</v>
      </c>
      <c r="AV351" s="13">
        <f t="shared" si="145"/>
        <v>1502006</v>
      </c>
      <c r="AW351" s="13" t="s">
        <v>1373</v>
      </c>
      <c r="AX351" s="13">
        <f t="shared" si="146"/>
        <v>7</v>
      </c>
      <c r="AY351" s="13" t="s">
        <v>1394</v>
      </c>
      <c r="AZ351" s="13">
        <f t="shared" si="147"/>
        <v>6</v>
      </c>
      <c r="BA351" s="13" t="str">
        <f t="shared" si="148"/>
        <v>项羽魂珠-7 等级-6</v>
      </c>
      <c r="BB351" s="25" t="s">
        <v>1402</v>
      </c>
      <c r="BC351" s="14">
        <f t="shared" si="149"/>
        <v>2160</v>
      </c>
      <c r="BD351" s="14">
        <f>SUMIFS(BC$4:BC351,AU$4:AU351,"="&amp;AU351,AX$4:AX351,"="&amp;AX351)</f>
        <v>7128</v>
      </c>
      <c r="BE351" s="25" t="s">
        <v>1403</v>
      </c>
      <c r="BF351" s="14">
        <f t="shared" si="150"/>
        <v>1200</v>
      </c>
      <c r="BG351" s="14">
        <f>SUMIFS(BF$4:BF351,AU$4:AU351,"="&amp;AU351,AX$4:AX351,"="&amp;AX351)</f>
        <v>3960</v>
      </c>
      <c r="BH351" s="25" t="s">
        <v>1404</v>
      </c>
      <c r="BI351" s="14">
        <f t="shared" si="151"/>
        <v>43200</v>
      </c>
      <c r="BJ351" s="14">
        <f>SUMIFS(BI$4:BI351,$AU$4:$AU351,"="&amp;$AU351,$AX$4:$AX351,"="&amp;$AX351)</f>
        <v>142560</v>
      </c>
    </row>
    <row r="352" spans="46:62" ht="16.5" x14ac:dyDescent="0.2">
      <c r="AT352" s="13">
        <v>349</v>
      </c>
      <c r="AU352" s="13">
        <f t="shared" si="144"/>
        <v>5</v>
      </c>
      <c r="AV352" s="13">
        <f t="shared" si="145"/>
        <v>1502006</v>
      </c>
      <c r="AW352" s="13" t="s">
        <v>1373</v>
      </c>
      <c r="AX352" s="13">
        <f t="shared" si="146"/>
        <v>7</v>
      </c>
      <c r="AY352" s="13" t="s">
        <v>1394</v>
      </c>
      <c r="AZ352" s="13">
        <f t="shared" si="147"/>
        <v>7</v>
      </c>
      <c r="BA352" s="13" t="str">
        <f t="shared" si="148"/>
        <v>项羽魂珠-7 等级-7</v>
      </c>
      <c r="BB352" s="25" t="s">
        <v>1402</v>
      </c>
      <c r="BC352" s="14">
        <f t="shared" si="149"/>
        <v>2592</v>
      </c>
      <c r="BD352" s="14">
        <f>SUMIFS(BC$4:BC352,AU$4:AU352,"="&amp;AU352,AX$4:AX352,"="&amp;AX352)</f>
        <v>9720</v>
      </c>
      <c r="BE352" s="25" t="s">
        <v>1403</v>
      </c>
      <c r="BF352" s="14">
        <f t="shared" si="150"/>
        <v>1440</v>
      </c>
      <c r="BG352" s="14">
        <f>SUMIFS(BF$4:BF352,AU$4:AU352,"="&amp;AU352,AX$4:AX352,"="&amp;AX352)</f>
        <v>5400</v>
      </c>
      <c r="BH352" s="25" t="s">
        <v>1404</v>
      </c>
      <c r="BI352" s="14">
        <f t="shared" si="151"/>
        <v>51840</v>
      </c>
      <c r="BJ352" s="14">
        <f>SUMIFS(BI$4:BI352,$AU$4:$AU352,"="&amp;$AU352,$AX$4:$AX352,"="&amp;$AX352)</f>
        <v>194400</v>
      </c>
    </row>
    <row r="353" spans="46:62" ht="16.5" x14ac:dyDescent="0.2">
      <c r="AT353" s="13">
        <v>350</v>
      </c>
      <c r="AU353" s="13">
        <f t="shared" si="144"/>
        <v>5</v>
      </c>
      <c r="AV353" s="13">
        <f t="shared" si="145"/>
        <v>1502006</v>
      </c>
      <c r="AW353" s="13" t="s">
        <v>1373</v>
      </c>
      <c r="AX353" s="13">
        <f t="shared" si="146"/>
        <v>7</v>
      </c>
      <c r="AY353" s="13" t="s">
        <v>1394</v>
      </c>
      <c r="AZ353" s="13">
        <f t="shared" si="147"/>
        <v>8</v>
      </c>
      <c r="BA353" s="13" t="str">
        <f t="shared" si="148"/>
        <v>项羽魂珠-7 等级-8</v>
      </c>
      <c r="BB353" s="25" t="s">
        <v>1402</v>
      </c>
      <c r="BC353" s="14">
        <f t="shared" si="149"/>
        <v>3024</v>
      </c>
      <c r="BD353" s="14">
        <f>SUMIFS(BC$4:BC353,AU$4:AU353,"="&amp;AU353,AX$4:AX353,"="&amp;AX353)</f>
        <v>12744</v>
      </c>
      <c r="BE353" s="25" t="s">
        <v>1403</v>
      </c>
      <c r="BF353" s="14">
        <f t="shared" si="150"/>
        <v>1680</v>
      </c>
      <c r="BG353" s="14">
        <f>SUMIFS(BF$4:BF353,AU$4:AU353,"="&amp;AU353,AX$4:AX353,"="&amp;AX353)</f>
        <v>7080</v>
      </c>
      <c r="BH353" s="25" t="s">
        <v>1404</v>
      </c>
      <c r="BI353" s="14">
        <f t="shared" si="151"/>
        <v>60480</v>
      </c>
      <c r="BJ353" s="14">
        <f>SUMIFS(BI$4:BI353,$AU$4:$AU353,"="&amp;$AU353,$AX$4:$AX353,"="&amp;$AX353)</f>
        <v>254880</v>
      </c>
    </row>
    <row r="354" spans="46:62" ht="16.5" x14ac:dyDescent="0.2">
      <c r="AT354" s="13">
        <v>351</v>
      </c>
      <c r="AU354" s="13">
        <f t="shared" si="144"/>
        <v>5</v>
      </c>
      <c r="AV354" s="13">
        <f t="shared" si="145"/>
        <v>1502006</v>
      </c>
      <c r="AW354" s="13" t="s">
        <v>1373</v>
      </c>
      <c r="AX354" s="13">
        <f t="shared" si="146"/>
        <v>7</v>
      </c>
      <c r="AY354" s="13" t="s">
        <v>1394</v>
      </c>
      <c r="AZ354" s="13">
        <f t="shared" si="147"/>
        <v>9</v>
      </c>
      <c r="BA354" s="13" t="str">
        <f t="shared" si="148"/>
        <v>项羽魂珠-7 等级-9</v>
      </c>
      <c r="BB354" s="25" t="s">
        <v>1402</v>
      </c>
      <c r="BC354" s="14">
        <f t="shared" si="149"/>
        <v>3456</v>
      </c>
      <c r="BD354" s="14">
        <f>SUMIFS(BC$4:BC354,AU$4:AU354,"="&amp;AU354,AX$4:AX354,"="&amp;AX354)</f>
        <v>16200</v>
      </c>
      <c r="BE354" s="25" t="s">
        <v>1403</v>
      </c>
      <c r="BF354" s="14">
        <f t="shared" si="150"/>
        <v>1920</v>
      </c>
      <c r="BG354" s="14">
        <f>SUMIFS(BF$4:BF354,AU$4:AU354,"="&amp;AU354,AX$4:AX354,"="&amp;AX354)</f>
        <v>9000</v>
      </c>
      <c r="BH354" s="25" t="s">
        <v>1404</v>
      </c>
      <c r="BI354" s="14">
        <f t="shared" si="151"/>
        <v>69120</v>
      </c>
      <c r="BJ354" s="14">
        <f>SUMIFS(BI$4:BI354,$AU$4:$AU354,"="&amp;$AU354,$AX$4:$AX354,"="&amp;$AX354)</f>
        <v>324000</v>
      </c>
    </row>
    <row r="355" spans="46:62" ht="16.5" x14ac:dyDescent="0.2">
      <c r="AT355" s="13">
        <v>352</v>
      </c>
      <c r="AU355" s="13">
        <f t="shared" si="144"/>
        <v>5</v>
      </c>
      <c r="AV355" s="13">
        <f t="shared" si="145"/>
        <v>1502006</v>
      </c>
      <c r="AW355" s="13" t="s">
        <v>1373</v>
      </c>
      <c r="AX355" s="13">
        <f t="shared" si="146"/>
        <v>8</v>
      </c>
      <c r="AY355" s="13" t="s">
        <v>1394</v>
      </c>
      <c r="AZ355" s="13">
        <f t="shared" si="147"/>
        <v>1</v>
      </c>
      <c r="BA355" s="13" t="str">
        <f t="shared" si="148"/>
        <v>项羽魂珠-8 等级-1</v>
      </c>
      <c r="BB355" s="25" t="s">
        <v>1402</v>
      </c>
      <c r="BC355" s="14">
        <f t="shared" si="149"/>
        <v>540</v>
      </c>
      <c r="BD355" s="14">
        <f>SUMIFS(BC$4:BC355,AU$4:AU355,"="&amp;AU355,AX$4:AX355,"="&amp;AX355)</f>
        <v>540</v>
      </c>
      <c r="BE355" s="25" t="s">
        <v>1403</v>
      </c>
      <c r="BF355" s="14">
        <f t="shared" si="150"/>
        <v>300</v>
      </c>
      <c r="BG355" s="14">
        <f>SUMIFS(BF$4:BF355,AU$4:AU355,"="&amp;AU355,AX$4:AX355,"="&amp;AX355)</f>
        <v>300</v>
      </c>
      <c r="BH355" s="25" t="s">
        <v>1404</v>
      </c>
      <c r="BI355" s="14">
        <f t="shared" si="151"/>
        <v>10800</v>
      </c>
      <c r="BJ355" s="14">
        <f>SUMIFS(BI$4:BI355,$AU$4:$AU355,"="&amp;$AU355,$AX$4:$AX355,"="&amp;$AX355)</f>
        <v>10800</v>
      </c>
    </row>
    <row r="356" spans="46:62" ht="16.5" x14ac:dyDescent="0.2">
      <c r="AT356" s="13">
        <v>353</v>
      </c>
      <c r="AU356" s="13">
        <f t="shared" si="144"/>
        <v>5</v>
      </c>
      <c r="AV356" s="13">
        <f t="shared" si="145"/>
        <v>1502006</v>
      </c>
      <c r="AW356" s="13" t="s">
        <v>1373</v>
      </c>
      <c r="AX356" s="13">
        <f t="shared" si="146"/>
        <v>8</v>
      </c>
      <c r="AY356" s="13" t="s">
        <v>1394</v>
      </c>
      <c r="AZ356" s="13">
        <f t="shared" si="147"/>
        <v>2</v>
      </c>
      <c r="BA356" s="13" t="str">
        <f t="shared" si="148"/>
        <v>项羽魂珠-8 等级-2</v>
      </c>
      <c r="BB356" s="25" t="s">
        <v>1402</v>
      </c>
      <c r="BC356" s="14">
        <f t="shared" si="149"/>
        <v>810</v>
      </c>
      <c r="BD356" s="14">
        <f>SUMIFS(BC$4:BC356,AU$4:AU356,"="&amp;AU356,AX$4:AX356,"="&amp;AX356)</f>
        <v>1350</v>
      </c>
      <c r="BE356" s="25" t="s">
        <v>1403</v>
      </c>
      <c r="BF356" s="14">
        <f t="shared" si="150"/>
        <v>450</v>
      </c>
      <c r="BG356" s="14">
        <f>SUMIFS(BF$4:BF356,AU$4:AU356,"="&amp;AU356,AX$4:AX356,"="&amp;AX356)</f>
        <v>750</v>
      </c>
      <c r="BH356" s="25" t="s">
        <v>1404</v>
      </c>
      <c r="BI356" s="14">
        <f t="shared" si="151"/>
        <v>16200</v>
      </c>
      <c r="BJ356" s="14">
        <f>SUMIFS(BI$4:BI356,$AU$4:$AU356,"="&amp;$AU356,$AX$4:$AX356,"="&amp;$AX356)</f>
        <v>27000</v>
      </c>
    </row>
    <row r="357" spans="46:62" ht="16.5" x14ac:dyDescent="0.2">
      <c r="AT357" s="13">
        <v>354</v>
      </c>
      <c r="AU357" s="13">
        <f t="shared" si="144"/>
        <v>5</v>
      </c>
      <c r="AV357" s="13">
        <f t="shared" si="145"/>
        <v>1502006</v>
      </c>
      <c r="AW357" s="13" t="s">
        <v>1373</v>
      </c>
      <c r="AX357" s="13">
        <f t="shared" si="146"/>
        <v>8</v>
      </c>
      <c r="AY357" s="13" t="s">
        <v>1394</v>
      </c>
      <c r="AZ357" s="13">
        <f t="shared" si="147"/>
        <v>3</v>
      </c>
      <c r="BA357" s="13" t="str">
        <f t="shared" si="148"/>
        <v>项羽魂珠-8 等级-3</v>
      </c>
      <c r="BB357" s="25" t="s">
        <v>1402</v>
      </c>
      <c r="BC357" s="14">
        <f t="shared" si="149"/>
        <v>1080</v>
      </c>
      <c r="BD357" s="14">
        <f>SUMIFS(BC$4:BC357,AU$4:AU357,"="&amp;AU357,AX$4:AX357,"="&amp;AX357)</f>
        <v>2430</v>
      </c>
      <c r="BE357" s="25" t="s">
        <v>1403</v>
      </c>
      <c r="BF357" s="14">
        <f t="shared" si="150"/>
        <v>600</v>
      </c>
      <c r="BG357" s="14">
        <f>SUMIFS(BF$4:BF357,AU$4:AU357,"="&amp;AU357,AX$4:AX357,"="&amp;AX357)</f>
        <v>1350</v>
      </c>
      <c r="BH357" s="25" t="s">
        <v>1404</v>
      </c>
      <c r="BI357" s="14">
        <f t="shared" si="151"/>
        <v>21600</v>
      </c>
      <c r="BJ357" s="14">
        <f>SUMIFS(BI$4:BI357,$AU$4:$AU357,"="&amp;$AU357,$AX$4:$AX357,"="&amp;$AX357)</f>
        <v>48600</v>
      </c>
    </row>
    <row r="358" spans="46:62" ht="16.5" x14ac:dyDescent="0.2">
      <c r="AT358" s="13">
        <v>355</v>
      </c>
      <c r="AU358" s="13">
        <f t="shared" si="144"/>
        <v>5</v>
      </c>
      <c r="AV358" s="13">
        <f t="shared" si="145"/>
        <v>1502006</v>
      </c>
      <c r="AW358" s="13" t="s">
        <v>1373</v>
      </c>
      <c r="AX358" s="13">
        <f t="shared" si="146"/>
        <v>8</v>
      </c>
      <c r="AY358" s="13" t="s">
        <v>1394</v>
      </c>
      <c r="AZ358" s="13">
        <f t="shared" si="147"/>
        <v>4</v>
      </c>
      <c r="BA358" s="13" t="str">
        <f t="shared" si="148"/>
        <v>项羽魂珠-8 等级-4</v>
      </c>
      <c r="BB358" s="25" t="s">
        <v>1402</v>
      </c>
      <c r="BC358" s="14">
        <f t="shared" si="149"/>
        <v>1620</v>
      </c>
      <c r="BD358" s="14">
        <f>SUMIFS(BC$4:BC358,AU$4:AU358,"="&amp;AU358,AX$4:AX358,"="&amp;AX358)</f>
        <v>4050</v>
      </c>
      <c r="BE358" s="25" t="s">
        <v>1403</v>
      </c>
      <c r="BF358" s="14">
        <f t="shared" si="150"/>
        <v>900</v>
      </c>
      <c r="BG358" s="14">
        <f>SUMIFS(BF$4:BF358,AU$4:AU358,"="&amp;AU358,AX$4:AX358,"="&amp;AX358)</f>
        <v>2250</v>
      </c>
      <c r="BH358" s="25" t="s">
        <v>1404</v>
      </c>
      <c r="BI358" s="14">
        <f t="shared" si="151"/>
        <v>32400</v>
      </c>
      <c r="BJ358" s="14">
        <f>SUMIFS(BI$4:BI358,$AU$4:$AU358,"="&amp;$AU358,$AX$4:$AX358,"="&amp;$AX358)</f>
        <v>81000</v>
      </c>
    </row>
    <row r="359" spans="46:62" ht="16.5" x14ac:dyDescent="0.2">
      <c r="AT359" s="13">
        <v>356</v>
      </c>
      <c r="AU359" s="13">
        <f t="shared" si="144"/>
        <v>5</v>
      </c>
      <c r="AV359" s="13">
        <f t="shared" si="145"/>
        <v>1502006</v>
      </c>
      <c r="AW359" s="13" t="s">
        <v>1373</v>
      </c>
      <c r="AX359" s="13">
        <f t="shared" si="146"/>
        <v>8</v>
      </c>
      <c r="AY359" s="13" t="s">
        <v>1394</v>
      </c>
      <c r="AZ359" s="13">
        <f t="shared" si="147"/>
        <v>5</v>
      </c>
      <c r="BA359" s="13" t="str">
        <f t="shared" si="148"/>
        <v>项羽魂珠-8 等级-5</v>
      </c>
      <c r="BB359" s="25" t="s">
        <v>1402</v>
      </c>
      <c r="BC359" s="14">
        <f t="shared" si="149"/>
        <v>2160</v>
      </c>
      <c r="BD359" s="14">
        <f>SUMIFS(BC$4:BC359,AU$4:AU359,"="&amp;AU359,AX$4:AX359,"="&amp;AX359)</f>
        <v>6210</v>
      </c>
      <c r="BE359" s="25" t="s">
        <v>1403</v>
      </c>
      <c r="BF359" s="14">
        <f t="shared" si="150"/>
        <v>1200</v>
      </c>
      <c r="BG359" s="14">
        <f>SUMIFS(BF$4:BF359,AU$4:AU359,"="&amp;AU359,AX$4:AX359,"="&amp;AX359)</f>
        <v>3450</v>
      </c>
      <c r="BH359" s="25" t="s">
        <v>1404</v>
      </c>
      <c r="BI359" s="14">
        <f t="shared" si="151"/>
        <v>43200</v>
      </c>
      <c r="BJ359" s="14">
        <f>SUMIFS(BI$4:BI359,$AU$4:$AU359,"="&amp;$AU359,$AX$4:$AX359,"="&amp;$AX359)</f>
        <v>124200</v>
      </c>
    </row>
    <row r="360" spans="46:62" ht="16.5" x14ac:dyDescent="0.2">
      <c r="AT360" s="13">
        <v>357</v>
      </c>
      <c r="AU360" s="13">
        <f t="shared" si="144"/>
        <v>5</v>
      </c>
      <c r="AV360" s="13">
        <f t="shared" si="145"/>
        <v>1502006</v>
      </c>
      <c r="AW360" s="13" t="s">
        <v>1373</v>
      </c>
      <c r="AX360" s="13">
        <f t="shared" si="146"/>
        <v>8</v>
      </c>
      <c r="AY360" s="13" t="s">
        <v>1394</v>
      </c>
      <c r="AZ360" s="13">
        <f t="shared" si="147"/>
        <v>6</v>
      </c>
      <c r="BA360" s="13" t="str">
        <f t="shared" si="148"/>
        <v>项羽魂珠-8 等级-6</v>
      </c>
      <c r="BB360" s="25" t="s">
        <v>1402</v>
      </c>
      <c r="BC360" s="14">
        <f t="shared" si="149"/>
        <v>2700</v>
      </c>
      <c r="BD360" s="14">
        <f>SUMIFS(BC$4:BC360,AU$4:AU360,"="&amp;AU360,AX$4:AX360,"="&amp;AX360)</f>
        <v>8910</v>
      </c>
      <c r="BE360" s="25" t="s">
        <v>1403</v>
      </c>
      <c r="BF360" s="14">
        <f t="shared" si="150"/>
        <v>1500</v>
      </c>
      <c r="BG360" s="14">
        <f>SUMIFS(BF$4:BF360,AU$4:AU360,"="&amp;AU360,AX$4:AX360,"="&amp;AX360)</f>
        <v>4950</v>
      </c>
      <c r="BH360" s="25" t="s">
        <v>1404</v>
      </c>
      <c r="BI360" s="14">
        <f t="shared" si="151"/>
        <v>54000</v>
      </c>
      <c r="BJ360" s="14">
        <f>SUMIFS(BI$4:BI360,$AU$4:$AU360,"="&amp;$AU360,$AX$4:$AX360,"="&amp;$AX360)</f>
        <v>178200</v>
      </c>
    </row>
    <row r="361" spans="46:62" ht="16.5" x14ac:dyDescent="0.2">
      <c r="AT361" s="13">
        <v>358</v>
      </c>
      <c r="AU361" s="13">
        <f t="shared" si="144"/>
        <v>5</v>
      </c>
      <c r="AV361" s="13">
        <f t="shared" si="145"/>
        <v>1502006</v>
      </c>
      <c r="AW361" s="13" t="s">
        <v>1373</v>
      </c>
      <c r="AX361" s="13">
        <f t="shared" si="146"/>
        <v>8</v>
      </c>
      <c r="AY361" s="13" t="s">
        <v>1394</v>
      </c>
      <c r="AZ361" s="13">
        <f t="shared" si="147"/>
        <v>7</v>
      </c>
      <c r="BA361" s="13" t="str">
        <f t="shared" si="148"/>
        <v>项羽魂珠-8 等级-7</v>
      </c>
      <c r="BB361" s="25" t="s">
        <v>1402</v>
      </c>
      <c r="BC361" s="14">
        <f t="shared" si="149"/>
        <v>3240</v>
      </c>
      <c r="BD361" s="14">
        <f>SUMIFS(BC$4:BC361,AU$4:AU361,"="&amp;AU361,AX$4:AX361,"="&amp;AX361)</f>
        <v>12150</v>
      </c>
      <c r="BE361" s="25" t="s">
        <v>1403</v>
      </c>
      <c r="BF361" s="14">
        <f t="shared" si="150"/>
        <v>1800</v>
      </c>
      <c r="BG361" s="14">
        <f>SUMIFS(BF$4:BF361,AU$4:AU361,"="&amp;AU361,AX$4:AX361,"="&amp;AX361)</f>
        <v>6750</v>
      </c>
      <c r="BH361" s="25" t="s">
        <v>1404</v>
      </c>
      <c r="BI361" s="14">
        <f t="shared" si="151"/>
        <v>64800</v>
      </c>
      <c r="BJ361" s="14">
        <f>SUMIFS(BI$4:BI361,$AU$4:$AU361,"="&amp;$AU361,$AX$4:$AX361,"="&amp;$AX361)</f>
        <v>243000</v>
      </c>
    </row>
    <row r="362" spans="46:62" ht="16.5" x14ac:dyDescent="0.2">
      <c r="AT362" s="13">
        <v>359</v>
      </c>
      <c r="AU362" s="13">
        <f t="shared" si="144"/>
        <v>5</v>
      </c>
      <c r="AV362" s="13">
        <f t="shared" si="145"/>
        <v>1502006</v>
      </c>
      <c r="AW362" s="13" t="s">
        <v>1373</v>
      </c>
      <c r="AX362" s="13">
        <f t="shared" si="146"/>
        <v>8</v>
      </c>
      <c r="AY362" s="13" t="s">
        <v>1394</v>
      </c>
      <c r="AZ362" s="13">
        <f t="shared" si="147"/>
        <v>8</v>
      </c>
      <c r="BA362" s="13" t="str">
        <f t="shared" si="148"/>
        <v>项羽魂珠-8 等级-8</v>
      </c>
      <c r="BB362" s="25" t="s">
        <v>1402</v>
      </c>
      <c r="BC362" s="14">
        <f t="shared" si="149"/>
        <v>3780</v>
      </c>
      <c r="BD362" s="14">
        <f>SUMIFS(BC$4:BC362,AU$4:AU362,"="&amp;AU362,AX$4:AX362,"="&amp;AX362)</f>
        <v>15930</v>
      </c>
      <c r="BE362" s="25" t="s">
        <v>1403</v>
      </c>
      <c r="BF362" s="14">
        <f t="shared" si="150"/>
        <v>2100</v>
      </c>
      <c r="BG362" s="14">
        <f>SUMIFS(BF$4:BF362,AU$4:AU362,"="&amp;AU362,AX$4:AX362,"="&amp;AX362)</f>
        <v>8850</v>
      </c>
      <c r="BH362" s="25" t="s">
        <v>1404</v>
      </c>
      <c r="BI362" s="14">
        <f t="shared" si="151"/>
        <v>75600</v>
      </c>
      <c r="BJ362" s="14">
        <f>SUMIFS(BI$4:BI362,$AU$4:$AU362,"="&amp;$AU362,$AX$4:$AX362,"="&amp;$AX362)</f>
        <v>318600</v>
      </c>
    </row>
    <row r="363" spans="46:62" ht="16.5" x14ac:dyDescent="0.2">
      <c r="AT363" s="13">
        <v>360</v>
      </c>
      <c r="AU363" s="13">
        <f t="shared" si="144"/>
        <v>5</v>
      </c>
      <c r="AV363" s="13">
        <f t="shared" si="145"/>
        <v>1502006</v>
      </c>
      <c r="AW363" s="13" t="s">
        <v>1373</v>
      </c>
      <c r="AX363" s="13">
        <f t="shared" si="146"/>
        <v>8</v>
      </c>
      <c r="AY363" s="13" t="s">
        <v>1394</v>
      </c>
      <c r="AZ363" s="13">
        <f t="shared" si="147"/>
        <v>9</v>
      </c>
      <c r="BA363" s="13" t="str">
        <f t="shared" si="148"/>
        <v>项羽魂珠-8 等级-9</v>
      </c>
      <c r="BB363" s="25" t="s">
        <v>1402</v>
      </c>
      <c r="BC363" s="14">
        <f t="shared" si="149"/>
        <v>4320</v>
      </c>
      <c r="BD363" s="14">
        <f>SUMIFS(BC$4:BC363,AU$4:AU363,"="&amp;AU363,AX$4:AX363,"="&amp;AX363)</f>
        <v>20250</v>
      </c>
      <c r="BE363" s="25" t="s">
        <v>1403</v>
      </c>
      <c r="BF363" s="14">
        <f t="shared" si="150"/>
        <v>2400</v>
      </c>
      <c r="BG363" s="14">
        <f>SUMIFS(BF$4:BF363,AU$4:AU363,"="&amp;AU363,AX$4:AX363,"="&amp;AX363)</f>
        <v>11250</v>
      </c>
      <c r="BH363" s="25" t="s">
        <v>1404</v>
      </c>
      <c r="BI363" s="14">
        <f t="shared" si="151"/>
        <v>86400</v>
      </c>
      <c r="BJ363" s="14">
        <f>SUMIFS(BI$4:BI363,$AU$4:$AU363,"="&amp;$AU363,$AX$4:$AX363,"="&amp;$AX363)</f>
        <v>405000</v>
      </c>
    </row>
    <row r="364" spans="46:62" ht="16.5" x14ac:dyDescent="0.2">
      <c r="AT364" s="13">
        <v>361</v>
      </c>
      <c r="AU364" s="13">
        <f t="shared" si="144"/>
        <v>6</v>
      </c>
      <c r="AV364" s="13">
        <f t="shared" si="145"/>
        <v>1502007</v>
      </c>
      <c r="AW364" s="13" t="s">
        <v>1373</v>
      </c>
      <c r="AX364" s="13">
        <f t="shared" si="146"/>
        <v>1</v>
      </c>
      <c r="AY364" s="13" t="s">
        <v>1394</v>
      </c>
      <c r="AZ364" s="13">
        <f t="shared" si="147"/>
        <v>1</v>
      </c>
      <c r="BA364" s="13" t="str">
        <f t="shared" si="148"/>
        <v>天使缇娜魂珠-1 等级-1</v>
      </c>
      <c r="BB364" s="25" t="s">
        <v>1402</v>
      </c>
      <c r="BC364" s="14">
        <f t="shared" si="149"/>
        <v>60</v>
      </c>
      <c r="BD364" s="14">
        <f>SUMIFS(BC$4:BC364,AU$4:AU364,"="&amp;AU364,AX$4:AX364,"="&amp;AX364)</f>
        <v>60</v>
      </c>
      <c r="BE364" s="25" t="s">
        <v>1403</v>
      </c>
      <c r="BF364" s="14">
        <f t="shared" si="150"/>
        <v>28</v>
      </c>
      <c r="BG364" s="14">
        <f>SUMIFS(BF$4:BF364,AU$4:AU364,"="&amp;AU364,AX$4:AX364,"="&amp;AX364)</f>
        <v>28</v>
      </c>
      <c r="BH364" s="25" t="s">
        <v>1404</v>
      </c>
      <c r="BI364" s="14">
        <f t="shared" si="151"/>
        <v>1100</v>
      </c>
      <c r="BJ364" s="14">
        <f>SUMIFS(BI$4:BI364,$AU$4:$AU364,"="&amp;$AU364,$AX$4:$AX364,"="&amp;$AX364)</f>
        <v>1100</v>
      </c>
    </row>
    <row r="365" spans="46:62" ht="16.5" x14ac:dyDescent="0.2">
      <c r="AT365" s="13">
        <v>362</v>
      </c>
      <c r="AU365" s="13">
        <f t="shared" si="144"/>
        <v>6</v>
      </c>
      <c r="AV365" s="13">
        <f t="shared" si="145"/>
        <v>1502007</v>
      </c>
      <c r="AW365" s="13" t="s">
        <v>1373</v>
      </c>
      <c r="AX365" s="13">
        <f t="shared" si="146"/>
        <v>1</v>
      </c>
      <c r="AY365" s="13" t="s">
        <v>1394</v>
      </c>
      <c r="AZ365" s="13">
        <f t="shared" si="147"/>
        <v>2</v>
      </c>
      <c r="BA365" s="13" t="str">
        <f t="shared" si="148"/>
        <v>天使缇娜魂珠-1 等级-2</v>
      </c>
      <c r="BB365" s="25" t="s">
        <v>1402</v>
      </c>
      <c r="BC365" s="14">
        <f t="shared" si="149"/>
        <v>96</v>
      </c>
      <c r="BD365" s="14">
        <f>SUMIFS(BC$4:BC365,AU$4:AU365,"="&amp;AU365,AX$4:AX365,"="&amp;AX365)</f>
        <v>156</v>
      </c>
      <c r="BE365" s="25" t="s">
        <v>1403</v>
      </c>
      <c r="BF365" s="14">
        <f t="shared" si="150"/>
        <v>44</v>
      </c>
      <c r="BG365" s="14">
        <f>SUMIFS(BF$4:BF365,AU$4:AU365,"="&amp;AU365,AX$4:AX365,"="&amp;AX365)</f>
        <v>72</v>
      </c>
      <c r="BH365" s="25" t="s">
        <v>1404</v>
      </c>
      <c r="BI365" s="14">
        <f t="shared" si="151"/>
        <v>1760</v>
      </c>
      <c r="BJ365" s="14">
        <f>SUMIFS(BI$4:BI365,$AU$4:$AU365,"="&amp;$AU365,$AX$4:$AX365,"="&amp;$AX365)</f>
        <v>2860</v>
      </c>
    </row>
    <row r="366" spans="46:62" ht="16.5" x14ac:dyDescent="0.2">
      <c r="AT366" s="13">
        <v>363</v>
      </c>
      <c r="AU366" s="13">
        <f t="shared" si="144"/>
        <v>6</v>
      </c>
      <c r="AV366" s="13">
        <f t="shared" si="145"/>
        <v>1502007</v>
      </c>
      <c r="AW366" s="13" t="s">
        <v>1373</v>
      </c>
      <c r="AX366" s="13">
        <f t="shared" si="146"/>
        <v>1</v>
      </c>
      <c r="AY366" s="13" t="s">
        <v>1394</v>
      </c>
      <c r="AZ366" s="13">
        <f t="shared" si="147"/>
        <v>3</v>
      </c>
      <c r="BA366" s="13" t="str">
        <f t="shared" si="148"/>
        <v>天使缇娜魂珠-1 等级-3</v>
      </c>
      <c r="BB366" s="25" t="s">
        <v>1402</v>
      </c>
      <c r="BC366" s="14">
        <f t="shared" si="149"/>
        <v>120</v>
      </c>
      <c r="BD366" s="14">
        <f>SUMIFS(BC$4:BC366,AU$4:AU366,"="&amp;AU366,AX$4:AX366,"="&amp;AX366)</f>
        <v>276</v>
      </c>
      <c r="BE366" s="25" t="s">
        <v>1403</v>
      </c>
      <c r="BF366" s="14">
        <f t="shared" si="150"/>
        <v>55</v>
      </c>
      <c r="BG366" s="14">
        <f>SUMIFS(BF$4:BF366,AU$4:AU366,"="&amp;AU366,AX$4:AX366,"="&amp;AX366)</f>
        <v>127</v>
      </c>
      <c r="BH366" s="25" t="s">
        <v>1404</v>
      </c>
      <c r="BI366" s="14">
        <f t="shared" si="151"/>
        <v>2200</v>
      </c>
      <c r="BJ366" s="14">
        <f>SUMIFS(BI$4:BI366,$AU$4:$AU366,"="&amp;$AU366,$AX$4:$AX366,"="&amp;$AX366)</f>
        <v>5060</v>
      </c>
    </row>
    <row r="367" spans="46:62" ht="16.5" x14ac:dyDescent="0.2">
      <c r="AT367" s="13">
        <v>364</v>
      </c>
      <c r="AU367" s="13">
        <f t="shared" si="144"/>
        <v>6</v>
      </c>
      <c r="AV367" s="13">
        <f t="shared" si="145"/>
        <v>1502007</v>
      </c>
      <c r="AW367" s="13" t="s">
        <v>1373</v>
      </c>
      <c r="AX367" s="13">
        <f t="shared" si="146"/>
        <v>1</v>
      </c>
      <c r="AY367" s="13" t="s">
        <v>1394</v>
      </c>
      <c r="AZ367" s="13">
        <f t="shared" si="147"/>
        <v>4</v>
      </c>
      <c r="BA367" s="13" t="str">
        <f t="shared" si="148"/>
        <v>天使缇娜魂珠-1 等级-4</v>
      </c>
      <c r="BB367" s="25" t="s">
        <v>1402</v>
      </c>
      <c r="BC367" s="14">
        <f t="shared" si="149"/>
        <v>192</v>
      </c>
      <c r="BD367" s="14">
        <f>SUMIFS(BC$4:BC367,AU$4:AU367,"="&amp;AU367,AX$4:AX367,"="&amp;AX367)</f>
        <v>468</v>
      </c>
      <c r="BE367" s="25" t="s">
        <v>1403</v>
      </c>
      <c r="BF367" s="14">
        <f t="shared" si="150"/>
        <v>88</v>
      </c>
      <c r="BG367" s="14">
        <f>SUMIFS(BF$4:BF367,AU$4:AU367,"="&amp;AU367,AX$4:AX367,"="&amp;AX367)</f>
        <v>215</v>
      </c>
      <c r="BH367" s="25" t="s">
        <v>1404</v>
      </c>
      <c r="BI367" s="14">
        <f t="shared" si="151"/>
        <v>3520</v>
      </c>
      <c r="BJ367" s="14">
        <f>SUMIFS(BI$4:BI367,$AU$4:$AU367,"="&amp;$AU367,$AX$4:$AX367,"="&amp;$AX367)</f>
        <v>8580</v>
      </c>
    </row>
    <row r="368" spans="46:62" ht="16.5" x14ac:dyDescent="0.2">
      <c r="AT368" s="13">
        <v>365</v>
      </c>
      <c r="AU368" s="13">
        <f t="shared" si="144"/>
        <v>6</v>
      </c>
      <c r="AV368" s="13">
        <f t="shared" si="145"/>
        <v>1502007</v>
      </c>
      <c r="AW368" s="13" t="s">
        <v>1373</v>
      </c>
      <c r="AX368" s="13">
        <f t="shared" si="146"/>
        <v>1</v>
      </c>
      <c r="AY368" s="13" t="s">
        <v>1394</v>
      </c>
      <c r="AZ368" s="13">
        <f t="shared" si="147"/>
        <v>5</v>
      </c>
      <c r="BA368" s="13" t="str">
        <f t="shared" si="148"/>
        <v>天使缇娜魂珠-1 等级-5</v>
      </c>
      <c r="BB368" s="25" t="s">
        <v>1402</v>
      </c>
      <c r="BC368" s="14">
        <f t="shared" si="149"/>
        <v>264</v>
      </c>
      <c r="BD368" s="14">
        <f>SUMIFS(BC$4:BC368,AU$4:AU368,"="&amp;AU368,AX$4:AX368,"="&amp;AX368)</f>
        <v>732</v>
      </c>
      <c r="BE368" s="25" t="s">
        <v>1403</v>
      </c>
      <c r="BF368" s="14">
        <f t="shared" si="150"/>
        <v>121</v>
      </c>
      <c r="BG368" s="14">
        <f>SUMIFS(BF$4:BF368,AU$4:AU368,"="&amp;AU368,AX$4:AX368,"="&amp;AX368)</f>
        <v>336</v>
      </c>
      <c r="BH368" s="25" t="s">
        <v>1404</v>
      </c>
      <c r="BI368" s="14">
        <f t="shared" si="151"/>
        <v>4840</v>
      </c>
      <c r="BJ368" s="14">
        <f>SUMIFS(BI$4:BI368,$AU$4:$AU368,"="&amp;$AU368,$AX$4:$AX368,"="&amp;$AX368)</f>
        <v>13420</v>
      </c>
    </row>
    <row r="369" spans="46:62" ht="16.5" x14ac:dyDescent="0.2">
      <c r="AT369" s="13">
        <v>366</v>
      </c>
      <c r="AU369" s="13">
        <f t="shared" si="144"/>
        <v>6</v>
      </c>
      <c r="AV369" s="13">
        <f t="shared" si="145"/>
        <v>1502007</v>
      </c>
      <c r="AW369" s="13" t="s">
        <v>1373</v>
      </c>
      <c r="AX369" s="13">
        <f t="shared" si="146"/>
        <v>1</v>
      </c>
      <c r="AY369" s="13" t="s">
        <v>1394</v>
      </c>
      <c r="AZ369" s="13">
        <f t="shared" si="147"/>
        <v>6</v>
      </c>
      <c r="BA369" s="13" t="str">
        <f t="shared" si="148"/>
        <v>天使缇娜魂珠-1 等级-6</v>
      </c>
      <c r="BB369" s="25" t="s">
        <v>1402</v>
      </c>
      <c r="BC369" s="14">
        <f t="shared" si="149"/>
        <v>336</v>
      </c>
      <c r="BD369" s="14">
        <f>SUMIFS(BC$4:BC369,AU$4:AU369,"="&amp;AU369,AX$4:AX369,"="&amp;AX369)</f>
        <v>1068</v>
      </c>
      <c r="BE369" s="25" t="s">
        <v>1403</v>
      </c>
      <c r="BF369" s="14">
        <f t="shared" si="150"/>
        <v>154</v>
      </c>
      <c r="BG369" s="14">
        <f>SUMIFS(BF$4:BF369,AU$4:AU369,"="&amp;AU369,AX$4:AX369,"="&amp;AX369)</f>
        <v>490</v>
      </c>
      <c r="BH369" s="25" t="s">
        <v>1404</v>
      </c>
      <c r="BI369" s="14">
        <f t="shared" si="151"/>
        <v>6160</v>
      </c>
      <c r="BJ369" s="14">
        <f>SUMIFS(BI$4:BI369,$AU$4:$AU369,"="&amp;$AU369,$AX$4:$AX369,"="&amp;$AX369)</f>
        <v>19580</v>
      </c>
    </row>
    <row r="370" spans="46:62" ht="16.5" x14ac:dyDescent="0.2">
      <c r="AT370" s="13">
        <v>367</v>
      </c>
      <c r="AU370" s="13">
        <f t="shared" si="144"/>
        <v>6</v>
      </c>
      <c r="AV370" s="13">
        <f t="shared" si="145"/>
        <v>1502007</v>
      </c>
      <c r="AW370" s="13" t="s">
        <v>1373</v>
      </c>
      <c r="AX370" s="13">
        <f t="shared" si="146"/>
        <v>1</v>
      </c>
      <c r="AY370" s="13" t="s">
        <v>1394</v>
      </c>
      <c r="AZ370" s="13">
        <f t="shared" si="147"/>
        <v>7</v>
      </c>
      <c r="BA370" s="13" t="str">
        <f t="shared" si="148"/>
        <v>天使缇娜魂珠-1 等级-7</v>
      </c>
      <c r="BB370" s="25" t="s">
        <v>1402</v>
      </c>
      <c r="BC370" s="14">
        <f t="shared" si="149"/>
        <v>384</v>
      </c>
      <c r="BD370" s="14">
        <f>SUMIFS(BC$4:BC370,AU$4:AU370,"="&amp;AU370,AX$4:AX370,"="&amp;AX370)</f>
        <v>1452</v>
      </c>
      <c r="BE370" s="25" t="s">
        <v>1403</v>
      </c>
      <c r="BF370" s="14">
        <f t="shared" si="150"/>
        <v>176</v>
      </c>
      <c r="BG370" s="14">
        <f>SUMIFS(BF$4:BF370,AU$4:AU370,"="&amp;AU370,AX$4:AX370,"="&amp;AX370)</f>
        <v>666</v>
      </c>
      <c r="BH370" s="25" t="s">
        <v>1404</v>
      </c>
      <c r="BI370" s="14">
        <f t="shared" si="151"/>
        <v>7040</v>
      </c>
      <c r="BJ370" s="14">
        <f>SUMIFS(BI$4:BI370,$AU$4:$AU370,"="&amp;$AU370,$AX$4:$AX370,"="&amp;$AX370)</f>
        <v>26620</v>
      </c>
    </row>
    <row r="371" spans="46:62" ht="16.5" x14ac:dyDescent="0.2">
      <c r="AT371" s="13">
        <v>368</v>
      </c>
      <c r="AU371" s="13">
        <f t="shared" si="144"/>
        <v>6</v>
      </c>
      <c r="AV371" s="13">
        <f t="shared" si="145"/>
        <v>1502007</v>
      </c>
      <c r="AW371" s="13" t="s">
        <v>1373</v>
      </c>
      <c r="AX371" s="13">
        <f t="shared" si="146"/>
        <v>1</v>
      </c>
      <c r="AY371" s="13" t="s">
        <v>1394</v>
      </c>
      <c r="AZ371" s="13">
        <f t="shared" si="147"/>
        <v>8</v>
      </c>
      <c r="BA371" s="13" t="str">
        <f t="shared" si="148"/>
        <v>天使缇娜魂珠-1 等级-8</v>
      </c>
      <c r="BB371" s="25" t="s">
        <v>1402</v>
      </c>
      <c r="BC371" s="14">
        <f t="shared" si="149"/>
        <v>456</v>
      </c>
      <c r="BD371" s="14">
        <f>SUMIFS(BC$4:BC371,AU$4:AU371,"="&amp;AU371,AX$4:AX371,"="&amp;AX371)</f>
        <v>1908</v>
      </c>
      <c r="BE371" s="25" t="s">
        <v>1403</v>
      </c>
      <c r="BF371" s="14">
        <f t="shared" si="150"/>
        <v>209</v>
      </c>
      <c r="BG371" s="14">
        <f>SUMIFS(BF$4:BF371,AU$4:AU371,"="&amp;AU371,AX$4:AX371,"="&amp;AX371)</f>
        <v>875</v>
      </c>
      <c r="BH371" s="25" t="s">
        <v>1404</v>
      </c>
      <c r="BI371" s="14">
        <f t="shared" si="151"/>
        <v>8360</v>
      </c>
      <c r="BJ371" s="14">
        <f>SUMIFS(BI$4:BI371,$AU$4:$AU371,"="&amp;$AU371,$AX$4:$AX371,"="&amp;$AX371)</f>
        <v>34980</v>
      </c>
    </row>
    <row r="372" spans="46:62" ht="16.5" x14ac:dyDescent="0.2">
      <c r="AT372" s="13">
        <v>369</v>
      </c>
      <c r="AU372" s="13">
        <f t="shared" si="144"/>
        <v>6</v>
      </c>
      <c r="AV372" s="13">
        <f t="shared" si="145"/>
        <v>1502007</v>
      </c>
      <c r="AW372" s="13" t="s">
        <v>1373</v>
      </c>
      <c r="AX372" s="13">
        <f t="shared" si="146"/>
        <v>1</v>
      </c>
      <c r="AY372" s="13" t="s">
        <v>1394</v>
      </c>
      <c r="AZ372" s="13">
        <f t="shared" si="147"/>
        <v>9</v>
      </c>
      <c r="BA372" s="13" t="str">
        <f t="shared" si="148"/>
        <v>天使缇娜魂珠-1 等级-9</v>
      </c>
      <c r="BB372" s="25" t="s">
        <v>1402</v>
      </c>
      <c r="BC372" s="14">
        <f t="shared" si="149"/>
        <v>504</v>
      </c>
      <c r="BD372" s="14">
        <f>SUMIFS(BC$4:BC372,AU$4:AU372,"="&amp;AU372,AX$4:AX372,"="&amp;AX372)</f>
        <v>2412</v>
      </c>
      <c r="BE372" s="25" t="s">
        <v>1403</v>
      </c>
      <c r="BF372" s="14">
        <f t="shared" si="150"/>
        <v>231</v>
      </c>
      <c r="BG372" s="14">
        <f>SUMIFS(BF$4:BF372,AU$4:AU372,"="&amp;AU372,AX$4:AX372,"="&amp;AX372)</f>
        <v>1106</v>
      </c>
      <c r="BH372" s="25" t="s">
        <v>1404</v>
      </c>
      <c r="BI372" s="14">
        <f t="shared" si="151"/>
        <v>9240</v>
      </c>
      <c r="BJ372" s="14">
        <f>SUMIFS(BI$4:BI372,$AU$4:$AU372,"="&amp;$AU372,$AX$4:$AX372,"="&amp;$AX372)</f>
        <v>44220</v>
      </c>
    </row>
    <row r="373" spans="46:62" ht="16.5" x14ac:dyDescent="0.2">
      <c r="AT373" s="13">
        <v>370</v>
      </c>
      <c r="AU373" s="13">
        <f t="shared" si="144"/>
        <v>6</v>
      </c>
      <c r="AV373" s="13">
        <f t="shared" si="145"/>
        <v>1502007</v>
      </c>
      <c r="AW373" s="13" t="s">
        <v>1373</v>
      </c>
      <c r="AX373" s="13">
        <f t="shared" si="146"/>
        <v>2</v>
      </c>
      <c r="AY373" s="13" t="s">
        <v>1394</v>
      </c>
      <c r="AZ373" s="13">
        <f t="shared" si="147"/>
        <v>1</v>
      </c>
      <c r="BA373" s="13" t="str">
        <f t="shared" si="148"/>
        <v>天使缇娜魂珠-2 等级-1</v>
      </c>
      <c r="BB373" s="25" t="s">
        <v>1402</v>
      </c>
      <c r="BC373" s="14">
        <f t="shared" si="149"/>
        <v>96</v>
      </c>
      <c r="BD373" s="14">
        <f>SUMIFS(BC$4:BC373,AU$4:AU373,"="&amp;AU373,AX$4:AX373,"="&amp;AX373)</f>
        <v>96</v>
      </c>
      <c r="BE373" s="25" t="s">
        <v>1403</v>
      </c>
      <c r="BF373" s="14">
        <f t="shared" si="150"/>
        <v>44</v>
      </c>
      <c r="BG373" s="14">
        <f>SUMIFS(BF$4:BF373,AU$4:AU373,"="&amp;AU373,AX$4:AX373,"="&amp;AX373)</f>
        <v>44</v>
      </c>
      <c r="BH373" s="25" t="s">
        <v>1404</v>
      </c>
      <c r="BI373" s="14">
        <f t="shared" si="151"/>
        <v>1760</v>
      </c>
      <c r="BJ373" s="14">
        <f>SUMIFS(BI$4:BI373,$AU$4:$AU373,"="&amp;$AU373,$AX$4:$AX373,"="&amp;$AX373)</f>
        <v>1760</v>
      </c>
    </row>
    <row r="374" spans="46:62" ht="16.5" x14ac:dyDescent="0.2">
      <c r="AT374" s="13">
        <v>371</v>
      </c>
      <c r="AU374" s="13">
        <f t="shared" si="144"/>
        <v>6</v>
      </c>
      <c r="AV374" s="13">
        <f t="shared" si="145"/>
        <v>1502007</v>
      </c>
      <c r="AW374" s="13" t="s">
        <v>1373</v>
      </c>
      <c r="AX374" s="13">
        <f t="shared" si="146"/>
        <v>2</v>
      </c>
      <c r="AY374" s="13" t="s">
        <v>1394</v>
      </c>
      <c r="AZ374" s="13">
        <f t="shared" si="147"/>
        <v>2</v>
      </c>
      <c r="BA374" s="13" t="str">
        <f t="shared" si="148"/>
        <v>天使缇娜魂珠-2 等级-2</v>
      </c>
      <c r="BB374" s="25" t="s">
        <v>1402</v>
      </c>
      <c r="BC374" s="14">
        <f t="shared" si="149"/>
        <v>144</v>
      </c>
      <c r="BD374" s="14">
        <f>SUMIFS(BC$4:BC374,AU$4:AU374,"="&amp;AU374,AX$4:AX374,"="&amp;AX374)</f>
        <v>240</v>
      </c>
      <c r="BE374" s="25" t="s">
        <v>1403</v>
      </c>
      <c r="BF374" s="14">
        <f t="shared" si="150"/>
        <v>66</v>
      </c>
      <c r="BG374" s="14">
        <f>SUMIFS(BF$4:BF374,AU$4:AU374,"="&amp;AU374,AX$4:AX374,"="&amp;AX374)</f>
        <v>110</v>
      </c>
      <c r="BH374" s="25" t="s">
        <v>1404</v>
      </c>
      <c r="BI374" s="14">
        <f t="shared" si="151"/>
        <v>2640</v>
      </c>
      <c r="BJ374" s="14">
        <f>SUMIFS(BI$4:BI374,$AU$4:$AU374,"="&amp;$AU374,$AX$4:$AX374,"="&amp;$AX374)</f>
        <v>4400</v>
      </c>
    </row>
    <row r="375" spans="46:62" ht="16.5" x14ac:dyDescent="0.2">
      <c r="AT375" s="13">
        <v>372</v>
      </c>
      <c r="AU375" s="13">
        <f t="shared" si="144"/>
        <v>6</v>
      </c>
      <c r="AV375" s="13">
        <f t="shared" si="145"/>
        <v>1502007</v>
      </c>
      <c r="AW375" s="13" t="s">
        <v>1373</v>
      </c>
      <c r="AX375" s="13">
        <f t="shared" si="146"/>
        <v>2</v>
      </c>
      <c r="AY375" s="13" t="s">
        <v>1394</v>
      </c>
      <c r="AZ375" s="13">
        <f t="shared" si="147"/>
        <v>3</v>
      </c>
      <c r="BA375" s="13" t="str">
        <f t="shared" si="148"/>
        <v>天使缇娜魂珠-2 等级-3</v>
      </c>
      <c r="BB375" s="25" t="s">
        <v>1402</v>
      </c>
      <c r="BC375" s="14">
        <f t="shared" si="149"/>
        <v>192</v>
      </c>
      <c r="BD375" s="14">
        <f>SUMIFS(BC$4:BC375,AU$4:AU375,"="&amp;AU375,AX$4:AX375,"="&amp;AX375)</f>
        <v>432</v>
      </c>
      <c r="BE375" s="25" t="s">
        <v>1403</v>
      </c>
      <c r="BF375" s="14">
        <f t="shared" si="150"/>
        <v>88</v>
      </c>
      <c r="BG375" s="14">
        <f>SUMIFS(BF$4:BF375,AU$4:AU375,"="&amp;AU375,AX$4:AX375,"="&amp;AX375)</f>
        <v>198</v>
      </c>
      <c r="BH375" s="25" t="s">
        <v>1404</v>
      </c>
      <c r="BI375" s="14">
        <f t="shared" si="151"/>
        <v>3520</v>
      </c>
      <c r="BJ375" s="14">
        <f>SUMIFS(BI$4:BI375,$AU$4:$AU375,"="&amp;$AU375,$AX$4:$AX375,"="&amp;$AX375)</f>
        <v>7920</v>
      </c>
    </row>
    <row r="376" spans="46:62" ht="16.5" x14ac:dyDescent="0.2">
      <c r="AT376" s="13">
        <v>373</v>
      </c>
      <c r="AU376" s="13">
        <f t="shared" si="144"/>
        <v>6</v>
      </c>
      <c r="AV376" s="13">
        <f t="shared" si="145"/>
        <v>1502007</v>
      </c>
      <c r="AW376" s="13" t="s">
        <v>1373</v>
      </c>
      <c r="AX376" s="13">
        <f t="shared" si="146"/>
        <v>2</v>
      </c>
      <c r="AY376" s="13" t="s">
        <v>1394</v>
      </c>
      <c r="AZ376" s="13">
        <f t="shared" si="147"/>
        <v>4</v>
      </c>
      <c r="BA376" s="13" t="str">
        <f t="shared" si="148"/>
        <v>天使缇娜魂珠-2 等级-4</v>
      </c>
      <c r="BB376" s="25" t="s">
        <v>1402</v>
      </c>
      <c r="BC376" s="14">
        <f t="shared" si="149"/>
        <v>288</v>
      </c>
      <c r="BD376" s="14">
        <f>SUMIFS(BC$4:BC376,AU$4:AU376,"="&amp;AU376,AX$4:AX376,"="&amp;AX376)</f>
        <v>720</v>
      </c>
      <c r="BE376" s="25" t="s">
        <v>1403</v>
      </c>
      <c r="BF376" s="14">
        <f t="shared" si="150"/>
        <v>132</v>
      </c>
      <c r="BG376" s="14">
        <f>SUMIFS(BF$4:BF376,AU$4:AU376,"="&amp;AU376,AX$4:AX376,"="&amp;AX376)</f>
        <v>330</v>
      </c>
      <c r="BH376" s="25" t="s">
        <v>1404</v>
      </c>
      <c r="BI376" s="14">
        <f t="shared" si="151"/>
        <v>5280</v>
      </c>
      <c r="BJ376" s="14">
        <f>SUMIFS(BI$4:BI376,$AU$4:$AU376,"="&amp;$AU376,$AX$4:$AX376,"="&amp;$AX376)</f>
        <v>13200</v>
      </c>
    </row>
    <row r="377" spans="46:62" ht="16.5" x14ac:dyDescent="0.2">
      <c r="AT377" s="13">
        <v>374</v>
      </c>
      <c r="AU377" s="13">
        <f t="shared" si="144"/>
        <v>6</v>
      </c>
      <c r="AV377" s="13">
        <f t="shared" si="145"/>
        <v>1502007</v>
      </c>
      <c r="AW377" s="13" t="s">
        <v>1373</v>
      </c>
      <c r="AX377" s="13">
        <f t="shared" si="146"/>
        <v>2</v>
      </c>
      <c r="AY377" s="13" t="s">
        <v>1394</v>
      </c>
      <c r="AZ377" s="13">
        <f t="shared" si="147"/>
        <v>5</v>
      </c>
      <c r="BA377" s="13" t="str">
        <f t="shared" si="148"/>
        <v>天使缇娜魂珠-2 等级-5</v>
      </c>
      <c r="BB377" s="25" t="s">
        <v>1402</v>
      </c>
      <c r="BC377" s="14">
        <f t="shared" si="149"/>
        <v>384</v>
      </c>
      <c r="BD377" s="14">
        <f>SUMIFS(BC$4:BC377,AU$4:AU377,"="&amp;AU377,AX$4:AX377,"="&amp;AX377)</f>
        <v>1104</v>
      </c>
      <c r="BE377" s="25" t="s">
        <v>1403</v>
      </c>
      <c r="BF377" s="14">
        <f t="shared" si="150"/>
        <v>176</v>
      </c>
      <c r="BG377" s="14">
        <f>SUMIFS(BF$4:BF377,AU$4:AU377,"="&amp;AU377,AX$4:AX377,"="&amp;AX377)</f>
        <v>506</v>
      </c>
      <c r="BH377" s="25" t="s">
        <v>1404</v>
      </c>
      <c r="BI377" s="14">
        <f t="shared" si="151"/>
        <v>7040</v>
      </c>
      <c r="BJ377" s="14">
        <f>SUMIFS(BI$4:BI377,$AU$4:$AU377,"="&amp;$AU377,$AX$4:$AX377,"="&amp;$AX377)</f>
        <v>20240</v>
      </c>
    </row>
    <row r="378" spans="46:62" ht="16.5" x14ac:dyDescent="0.2">
      <c r="AT378" s="13">
        <v>375</v>
      </c>
      <c r="AU378" s="13">
        <f t="shared" si="144"/>
        <v>6</v>
      </c>
      <c r="AV378" s="13">
        <f t="shared" si="145"/>
        <v>1502007</v>
      </c>
      <c r="AW378" s="13" t="s">
        <v>1373</v>
      </c>
      <c r="AX378" s="13">
        <f t="shared" si="146"/>
        <v>2</v>
      </c>
      <c r="AY378" s="13" t="s">
        <v>1394</v>
      </c>
      <c r="AZ378" s="13">
        <f t="shared" si="147"/>
        <v>6</v>
      </c>
      <c r="BA378" s="13" t="str">
        <f t="shared" si="148"/>
        <v>天使缇娜魂珠-2 等级-6</v>
      </c>
      <c r="BB378" s="25" t="s">
        <v>1402</v>
      </c>
      <c r="BC378" s="14">
        <f t="shared" si="149"/>
        <v>480</v>
      </c>
      <c r="BD378" s="14">
        <f>SUMIFS(BC$4:BC378,AU$4:AU378,"="&amp;AU378,AX$4:AX378,"="&amp;AX378)</f>
        <v>1584</v>
      </c>
      <c r="BE378" s="25" t="s">
        <v>1403</v>
      </c>
      <c r="BF378" s="14">
        <f t="shared" si="150"/>
        <v>220</v>
      </c>
      <c r="BG378" s="14">
        <f>SUMIFS(BF$4:BF378,AU$4:AU378,"="&amp;AU378,AX$4:AX378,"="&amp;AX378)</f>
        <v>726</v>
      </c>
      <c r="BH378" s="25" t="s">
        <v>1404</v>
      </c>
      <c r="BI378" s="14">
        <f t="shared" si="151"/>
        <v>8800</v>
      </c>
      <c r="BJ378" s="14">
        <f>SUMIFS(BI$4:BI378,$AU$4:$AU378,"="&amp;$AU378,$AX$4:$AX378,"="&amp;$AX378)</f>
        <v>29040</v>
      </c>
    </row>
    <row r="379" spans="46:62" ht="16.5" x14ac:dyDescent="0.2">
      <c r="AT379" s="13">
        <v>376</v>
      </c>
      <c r="AU379" s="13">
        <f t="shared" si="144"/>
        <v>6</v>
      </c>
      <c r="AV379" s="13">
        <f t="shared" si="145"/>
        <v>1502007</v>
      </c>
      <c r="AW379" s="13" t="s">
        <v>1373</v>
      </c>
      <c r="AX379" s="13">
        <f t="shared" si="146"/>
        <v>2</v>
      </c>
      <c r="AY379" s="13" t="s">
        <v>1394</v>
      </c>
      <c r="AZ379" s="13">
        <f t="shared" si="147"/>
        <v>7</v>
      </c>
      <c r="BA379" s="13" t="str">
        <f t="shared" si="148"/>
        <v>天使缇娜魂珠-2 等级-7</v>
      </c>
      <c r="BB379" s="25" t="s">
        <v>1402</v>
      </c>
      <c r="BC379" s="14">
        <f t="shared" si="149"/>
        <v>576</v>
      </c>
      <c r="BD379" s="14">
        <f>SUMIFS(BC$4:BC379,AU$4:AU379,"="&amp;AU379,AX$4:AX379,"="&amp;AX379)</f>
        <v>2160</v>
      </c>
      <c r="BE379" s="25" t="s">
        <v>1403</v>
      </c>
      <c r="BF379" s="14">
        <f t="shared" si="150"/>
        <v>264</v>
      </c>
      <c r="BG379" s="14">
        <f>SUMIFS(BF$4:BF379,AU$4:AU379,"="&amp;AU379,AX$4:AX379,"="&amp;AX379)</f>
        <v>990</v>
      </c>
      <c r="BH379" s="25" t="s">
        <v>1404</v>
      </c>
      <c r="BI379" s="14">
        <f t="shared" si="151"/>
        <v>10560</v>
      </c>
      <c r="BJ379" s="14">
        <f>SUMIFS(BI$4:BI379,$AU$4:$AU379,"="&amp;$AU379,$AX$4:$AX379,"="&amp;$AX379)</f>
        <v>39600</v>
      </c>
    </row>
    <row r="380" spans="46:62" ht="16.5" x14ac:dyDescent="0.2">
      <c r="AT380" s="13">
        <v>377</v>
      </c>
      <c r="AU380" s="13">
        <f t="shared" si="144"/>
        <v>6</v>
      </c>
      <c r="AV380" s="13">
        <f t="shared" si="145"/>
        <v>1502007</v>
      </c>
      <c r="AW380" s="13" t="s">
        <v>1373</v>
      </c>
      <c r="AX380" s="13">
        <f t="shared" si="146"/>
        <v>2</v>
      </c>
      <c r="AY380" s="13" t="s">
        <v>1394</v>
      </c>
      <c r="AZ380" s="13">
        <f t="shared" si="147"/>
        <v>8</v>
      </c>
      <c r="BA380" s="13" t="str">
        <f t="shared" si="148"/>
        <v>天使缇娜魂珠-2 等级-8</v>
      </c>
      <c r="BB380" s="25" t="s">
        <v>1402</v>
      </c>
      <c r="BC380" s="14">
        <f t="shared" si="149"/>
        <v>672</v>
      </c>
      <c r="BD380" s="14">
        <f>SUMIFS(BC$4:BC380,AU$4:AU380,"="&amp;AU380,AX$4:AX380,"="&amp;AX380)</f>
        <v>2832</v>
      </c>
      <c r="BE380" s="25" t="s">
        <v>1403</v>
      </c>
      <c r="BF380" s="14">
        <f t="shared" si="150"/>
        <v>308</v>
      </c>
      <c r="BG380" s="14">
        <f>SUMIFS(BF$4:BF380,AU$4:AU380,"="&amp;AU380,AX$4:AX380,"="&amp;AX380)</f>
        <v>1298</v>
      </c>
      <c r="BH380" s="25" t="s">
        <v>1404</v>
      </c>
      <c r="BI380" s="14">
        <f t="shared" si="151"/>
        <v>12320</v>
      </c>
      <c r="BJ380" s="14">
        <f>SUMIFS(BI$4:BI380,$AU$4:$AU380,"="&amp;$AU380,$AX$4:$AX380,"="&amp;$AX380)</f>
        <v>51920</v>
      </c>
    </row>
    <row r="381" spans="46:62" ht="16.5" x14ac:dyDescent="0.2">
      <c r="AT381" s="13">
        <v>378</v>
      </c>
      <c r="AU381" s="13">
        <f t="shared" si="144"/>
        <v>6</v>
      </c>
      <c r="AV381" s="13">
        <f t="shared" si="145"/>
        <v>1502007</v>
      </c>
      <c r="AW381" s="13" t="s">
        <v>1373</v>
      </c>
      <c r="AX381" s="13">
        <f t="shared" si="146"/>
        <v>2</v>
      </c>
      <c r="AY381" s="13" t="s">
        <v>1394</v>
      </c>
      <c r="AZ381" s="13">
        <f t="shared" si="147"/>
        <v>9</v>
      </c>
      <c r="BA381" s="13" t="str">
        <f t="shared" si="148"/>
        <v>天使缇娜魂珠-2 等级-9</v>
      </c>
      <c r="BB381" s="25" t="s">
        <v>1402</v>
      </c>
      <c r="BC381" s="14">
        <f t="shared" si="149"/>
        <v>768</v>
      </c>
      <c r="BD381" s="14">
        <f>SUMIFS(BC$4:BC381,AU$4:AU381,"="&amp;AU381,AX$4:AX381,"="&amp;AX381)</f>
        <v>3600</v>
      </c>
      <c r="BE381" s="25" t="s">
        <v>1403</v>
      </c>
      <c r="BF381" s="14">
        <f t="shared" si="150"/>
        <v>352</v>
      </c>
      <c r="BG381" s="14">
        <f>SUMIFS(BF$4:BF381,AU$4:AU381,"="&amp;AU381,AX$4:AX381,"="&amp;AX381)</f>
        <v>1650</v>
      </c>
      <c r="BH381" s="25" t="s">
        <v>1404</v>
      </c>
      <c r="BI381" s="14">
        <f t="shared" si="151"/>
        <v>14080</v>
      </c>
      <c r="BJ381" s="14">
        <f>SUMIFS(BI$4:BI381,$AU$4:$AU381,"="&amp;$AU381,$AX$4:$AX381,"="&amp;$AX381)</f>
        <v>66000</v>
      </c>
    </row>
    <row r="382" spans="46:62" ht="16.5" x14ac:dyDescent="0.2">
      <c r="AT382" s="13">
        <v>379</v>
      </c>
      <c r="AU382" s="13">
        <f t="shared" si="144"/>
        <v>6</v>
      </c>
      <c r="AV382" s="13">
        <f t="shared" si="145"/>
        <v>1502007</v>
      </c>
      <c r="AW382" s="13" t="s">
        <v>1373</v>
      </c>
      <c r="AX382" s="13">
        <f t="shared" si="146"/>
        <v>3</v>
      </c>
      <c r="AY382" s="13" t="s">
        <v>1394</v>
      </c>
      <c r="AZ382" s="13">
        <f t="shared" si="147"/>
        <v>1</v>
      </c>
      <c r="BA382" s="13" t="str">
        <f t="shared" si="148"/>
        <v>天使缇娜魂珠-3 等级-1</v>
      </c>
      <c r="BB382" s="25" t="s">
        <v>1402</v>
      </c>
      <c r="BC382" s="14">
        <f t="shared" si="149"/>
        <v>120</v>
      </c>
      <c r="BD382" s="14">
        <f>SUMIFS(BC$4:BC382,AU$4:AU382,"="&amp;AU382,AX$4:AX382,"="&amp;AX382)</f>
        <v>120</v>
      </c>
      <c r="BE382" s="25" t="s">
        <v>1403</v>
      </c>
      <c r="BF382" s="14">
        <f t="shared" si="150"/>
        <v>55</v>
      </c>
      <c r="BG382" s="14">
        <f>SUMIFS(BF$4:BF382,AU$4:AU382,"="&amp;AU382,AX$4:AX382,"="&amp;AX382)</f>
        <v>55</v>
      </c>
      <c r="BH382" s="25" t="s">
        <v>1404</v>
      </c>
      <c r="BI382" s="14">
        <f t="shared" si="151"/>
        <v>2200</v>
      </c>
      <c r="BJ382" s="14">
        <f>SUMIFS(BI$4:BI382,$AU$4:$AU382,"="&amp;$AU382,$AX$4:$AX382,"="&amp;$AX382)</f>
        <v>2200</v>
      </c>
    </row>
    <row r="383" spans="46:62" ht="16.5" x14ac:dyDescent="0.2">
      <c r="AT383" s="13">
        <v>380</v>
      </c>
      <c r="AU383" s="13">
        <f t="shared" si="144"/>
        <v>6</v>
      </c>
      <c r="AV383" s="13">
        <f t="shared" si="145"/>
        <v>1502007</v>
      </c>
      <c r="AW383" s="13" t="s">
        <v>1373</v>
      </c>
      <c r="AX383" s="13">
        <f t="shared" si="146"/>
        <v>3</v>
      </c>
      <c r="AY383" s="13" t="s">
        <v>1394</v>
      </c>
      <c r="AZ383" s="13">
        <f t="shared" si="147"/>
        <v>2</v>
      </c>
      <c r="BA383" s="13" t="str">
        <f t="shared" si="148"/>
        <v>天使缇娜魂珠-3 等级-2</v>
      </c>
      <c r="BB383" s="25" t="s">
        <v>1402</v>
      </c>
      <c r="BC383" s="14">
        <f t="shared" si="149"/>
        <v>192</v>
      </c>
      <c r="BD383" s="14">
        <f>SUMIFS(BC$4:BC383,AU$4:AU383,"="&amp;AU383,AX$4:AX383,"="&amp;AX383)</f>
        <v>312</v>
      </c>
      <c r="BE383" s="25" t="s">
        <v>1403</v>
      </c>
      <c r="BF383" s="14">
        <f t="shared" si="150"/>
        <v>88</v>
      </c>
      <c r="BG383" s="14">
        <f>SUMIFS(BF$4:BF383,AU$4:AU383,"="&amp;AU383,AX$4:AX383,"="&amp;AX383)</f>
        <v>143</v>
      </c>
      <c r="BH383" s="25" t="s">
        <v>1404</v>
      </c>
      <c r="BI383" s="14">
        <f t="shared" si="151"/>
        <v>3520</v>
      </c>
      <c r="BJ383" s="14">
        <f>SUMIFS(BI$4:BI383,$AU$4:$AU383,"="&amp;$AU383,$AX$4:$AX383,"="&amp;$AX383)</f>
        <v>5720</v>
      </c>
    </row>
    <row r="384" spans="46:62" ht="16.5" x14ac:dyDescent="0.2">
      <c r="AT384" s="13">
        <v>381</v>
      </c>
      <c r="AU384" s="13">
        <f t="shared" si="144"/>
        <v>6</v>
      </c>
      <c r="AV384" s="13">
        <f t="shared" si="145"/>
        <v>1502007</v>
      </c>
      <c r="AW384" s="13" t="s">
        <v>1373</v>
      </c>
      <c r="AX384" s="13">
        <f t="shared" si="146"/>
        <v>3</v>
      </c>
      <c r="AY384" s="13" t="s">
        <v>1394</v>
      </c>
      <c r="AZ384" s="13">
        <f t="shared" si="147"/>
        <v>3</v>
      </c>
      <c r="BA384" s="13" t="str">
        <f t="shared" si="148"/>
        <v>天使缇娜魂珠-3 等级-3</v>
      </c>
      <c r="BB384" s="25" t="s">
        <v>1402</v>
      </c>
      <c r="BC384" s="14">
        <f t="shared" si="149"/>
        <v>252</v>
      </c>
      <c r="BD384" s="14">
        <f>SUMIFS(BC$4:BC384,AU$4:AU384,"="&amp;AU384,AX$4:AX384,"="&amp;AX384)</f>
        <v>564</v>
      </c>
      <c r="BE384" s="25" t="s">
        <v>1403</v>
      </c>
      <c r="BF384" s="14">
        <f t="shared" si="150"/>
        <v>116</v>
      </c>
      <c r="BG384" s="14">
        <f>SUMIFS(BF$4:BF384,AU$4:AU384,"="&amp;AU384,AX$4:AX384,"="&amp;AX384)</f>
        <v>259</v>
      </c>
      <c r="BH384" s="25" t="s">
        <v>1404</v>
      </c>
      <c r="BI384" s="14">
        <f t="shared" si="151"/>
        <v>4620</v>
      </c>
      <c r="BJ384" s="14">
        <f>SUMIFS(BI$4:BI384,$AU$4:$AU384,"="&amp;$AU384,$AX$4:$AX384,"="&amp;$AX384)</f>
        <v>10340</v>
      </c>
    </row>
    <row r="385" spans="46:62" ht="16.5" x14ac:dyDescent="0.2">
      <c r="AT385" s="13">
        <v>382</v>
      </c>
      <c r="AU385" s="13">
        <f t="shared" si="144"/>
        <v>6</v>
      </c>
      <c r="AV385" s="13">
        <f t="shared" si="145"/>
        <v>1502007</v>
      </c>
      <c r="AW385" s="13" t="s">
        <v>1373</v>
      </c>
      <c r="AX385" s="13">
        <f t="shared" si="146"/>
        <v>3</v>
      </c>
      <c r="AY385" s="13" t="s">
        <v>1394</v>
      </c>
      <c r="AZ385" s="13">
        <f t="shared" si="147"/>
        <v>4</v>
      </c>
      <c r="BA385" s="13" t="str">
        <f t="shared" si="148"/>
        <v>天使缇娜魂珠-3 等级-4</v>
      </c>
      <c r="BB385" s="25" t="s">
        <v>1402</v>
      </c>
      <c r="BC385" s="14">
        <f t="shared" si="149"/>
        <v>384</v>
      </c>
      <c r="BD385" s="14">
        <f>SUMIFS(BC$4:BC385,AU$4:AU385,"="&amp;AU385,AX$4:AX385,"="&amp;AX385)</f>
        <v>948</v>
      </c>
      <c r="BE385" s="25" t="s">
        <v>1403</v>
      </c>
      <c r="BF385" s="14">
        <f t="shared" si="150"/>
        <v>176</v>
      </c>
      <c r="BG385" s="14">
        <f>SUMIFS(BF$4:BF385,AU$4:AU385,"="&amp;AU385,AX$4:AX385,"="&amp;AX385)</f>
        <v>435</v>
      </c>
      <c r="BH385" s="25" t="s">
        <v>1404</v>
      </c>
      <c r="BI385" s="14">
        <f t="shared" si="151"/>
        <v>7040</v>
      </c>
      <c r="BJ385" s="14">
        <f>SUMIFS(BI$4:BI385,$AU$4:$AU385,"="&amp;$AU385,$AX$4:$AX385,"="&amp;$AX385)</f>
        <v>17380</v>
      </c>
    </row>
    <row r="386" spans="46:62" ht="16.5" x14ac:dyDescent="0.2">
      <c r="AT386" s="13">
        <v>383</v>
      </c>
      <c r="AU386" s="13">
        <f t="shared" si="144"/>
        <v>6</v>
      </c>
      <c r="AV386" s="13">
        <f t="shared" si="145"/>
        <v>1502007</v>
      </c>
      <c r="AW386" s="13" t="s">
        <v>1373</v>
      </c>
      <c r="AX386" s="13">
        <f t="shared" si="146"/>
        <v>3</v>
      </c>
      <c r="AY386" s="13" t="s">
        <v>1394</v>
      </c>
      <c r="AZ386" s="13">
        <f t="shared" si="147"/>
        <v>5</v>
      </c>
      <c r="BA386" s="13" t="str">
        <f t="shared" si="148"/>
        <v>天使缇娜魂珠-3 等级-5</v>
      </c>
      <c r="BB386" s="25" t="s">
        <v>1402</v>
      </c>
      <c r="BC386" s="14">
        <f t="shared" si="149"/>
        <v>511</v>
      </c>
      <c r="BD386" s="14">
        <f>SUMIFS(BC$4:BC386,AU$4:AU386,"="&amp;AU386,AX$4:AX386,"="&amp;AX386)</f>
        <v>1459</v>
      </c>
      <c r="BE386" s="25" t="s">
        <v>1403</v>
      </c>
      <c r="BF386" s="14">
        <f t="shared" si="150"/>
        <v>234</v>
      </c>
      <c r="BG386" s="14">
        <f>SUMIFS(BF$4:BF386,AU$4:AU386,"="&amp;AU386,AX$4:AX386,"="&amp;AX386)</f>
        <v>669</v>
      </c>
      <c r="BH386" s="25" t="s">
        <v>1404</v>
      </c>
      <c r="BI386" s="14">
        <f t="shared" si="151"/>
        <v>9372</v>
      </c>
      <c r="BJ386" s="14">
        <f>SUMIFS(BI$4:BI386,$AU$4:$AU386,"="&amp;$AU386,$AX$4:$AX386,"="&amp;$AX386)</f>
        <v>26752</v>
      </c>
    </row>
    <row r="387" spans="46:62" ht="16.5" x14ac:dyDescent="0.2">
      <c r="AT387" s="13">
        <v>384</v>
      </c>
      <c r="AU387" s="13">
        <f t="shared" si="144"/>
        <v>6</v>
      </c>
      <c r="AV387" s="13">
        <f t="shared" si="145"/>
        <v>1502007</v>
      </c>
      <c r="AW387" s="13" t="s">
        <v>1373</v>
      </c>
      <c r="AX387" s="13">
        <f t="shared" si="146"/>
        <v>3</v>
      </c>
      <c r="AY387" s="13" t="s">
        <v>1394</v>
      </c>
      <c r="AZ387" s="13">
        <f t="shared" si="147"/>
        <v>6</v>
      </c>
      <c r="BA387" s="13" t="str">
        <f t="shared" si="148"/>
        <v>天使缇娜魂珠-3 等级-6</v>
      </c>
      <c r="BB387" s="25" t="s">
        <v>1402</v>
      </c>
      <c r="BC387" s="14">
        <f t="shared" si="149"/>
        <v>648</v>
      </c>
      <c r="BD387" s="14">
        <f>SUMIFS(BC$4:BC387,AU$4:AU387,"="&amp;AU387,AX$4:AX387,"="&amp;AX387)</f>
        <v>2107</v>
      </c>
      <c r="BE387" s="25" t="s">
        <v>1403</v>
      </c>
      <c r="BF387" s="14">
        <f t="shared" si="150"/>
        <v>297</v>
      </c>
      <c r="BG387" s="14">
        <f>SUMIFS(BF$4:BF387,AU$4:AU387,"="&amp;AU387,AX$4:AX387,"="&amp;AX387)</f>
        <v>966</v>
      </c>
      <c r="BH387" s="25" t="s">
        <v>1404</v>
      </c>
      <c r="BI387" s="14">
        <f t="shared" si="151"/>
        <v>11880</v>
      </c>
      <c r="BJ387" s="14">
        <f>SUMIFS(BI$4:BI387,$AU$4:$AU387,"="&amp;$AU387,$AX$4:$AX387,"="&amp;$AX387)</f>
        <v>38632</v>
      </c>
    </row>
    <row r="388" spans="46:62" ht="16.5" x14ac:dyDescent="0.2">
      <c r="AT388" s="13">
        <v>385</v>
      </c>
      <c r="AU388" s="13">
        <f t="shared" si="144"/>
        <v>6</v>
      </c>
      <c r="AV388" s="13">
        <f t="shared" si="145"/>
        <v>1502007</v>
      </c>
      <c r="AW388" s="13" t="s">
        <v>1373</v>
      </c>
      <c r="AX388" s="13">
        <f t="shared" si="146"/>
        <v>3</v>
      </c>
      <c r="AY388" s="13" t="s">
        <v>1394</v>
      </c>
      <c r="AZ388" s="13">
        <f t="shared" si="147"/>
        <v>7</v>
      </c>
      <c r="BA388" s="13" t="str">
        <f t="shared" si="148"/>
        <v>天使缇娜魂珠-3 等级-7</v>
      </c>
      <c r="BB388" s="25" t="s">
        <v>1402</v>
      </c>
      <c r="BC388" s="14">
        <f t="shared" si="149"/>
        <v>768</v>
      </c>
      <c r="BD388" s="14">
        <f>SUMIFS(BC$4:BC388,AU$4:AU388,"="&amp;AU388,AX$4:AX388,"="&amp;AX388)</f>
        <v>2875</v>
      </c>
      <c r="BE388" s="25" t="s">
        <v>1403</v>
      </c>
      <c r="BF388" s="14">
        <f t="shared" si="150"/>
        <v>352</v>
      </c>
      <c r="BG388" s="14">
        <f>SUMIFS(BF$4:BF388,AU$4:AU388,"="&amp;AU388,AX$4:AX388,"="&amp;AX388)</f>
        <v>1318</v>
      </c>
      <c r="BH388" s="25" t="s">
        <v>1404</v>
      </c>
      <c r="BI388" s="14">
        <f t="shared" si="151"/>
        <v>14080</v>
      </c>
      <c r="BJ388" s="14">
        <f>SUMIFS(BI$4:BI388,$AU$4:$AU388,"="&amp;$AU388,$AX$4:$AX388,"="&amp;$AX388)</f>
        <v>52712</v>
      </c>
    </row>
    <row r="389" spans="46:62" ht="16.5" x14ac:dyDescent="0.2">
      <c r="AT389" s="13">
        <v>386</v>
      </c>
      <c r="AU389" s="13">
        <f t="shared" ref="AU389:AU452" si="152">INT((AT389-1)/72)+1</f>
        <v>6</v>
      </c>
      <c r="AV389" s="13">
        <f t="shared" ref="AV389:AV452" si="153">INDEX($X$4:$X$24,AU389)</f>
        <v>1502007</v>
      </c>
      <c r="AW389" s="13" t="s">
        <v>1373</v>
      </c>
      <c r="AX389" s="13">
        <f t="shared" ref="AX389:AX452" si="154">INT(((AT389-(AU389-1)*72)-1)/9)+1</f>
        <v>3</v>
      </c>
      <c r="AY389" s="13" t="s">
        <v>1394</v>
      </c>
      <c r="AZ389" s="13">
        <f t="shared" ref="AZ389:AZ452" si="155">AT389-(AU389-1)*72-(AX389-1)*9</f>
        <v>8</v>
      </c>
      <c r="BA389" s="13" t="str">
        <f t="shared" ref="BA389:BA452" si="156">INDEX($Y$4:$Y$24,AU389)&amp;"魂珠-"&amp;AX389&amp;" 等级-"&amp;AZ389</f>
        <v>天使缇娜魂珠-3 等级-8</v>
      </c>
      <c r="BB389" s="25" t="s">
        <v>1402</v>
      </c>
      <c r="BC389" s="14">
        <f t="shared" ref="BC389:BC452" si="157">ROUND(INDEX(Q$4:Q$75,($AX389-1)*9+$AZ389)*INDEX(AD$4:AD$24,$AU389),0)</f>
        <v>900</v>
      </c>
      <c r="BD389" s="14">
        <f>SUMIFS(BC$4:BC389,AU$4:AU389,"="&amp;AU389,AX$4:AX389,"="&amp;AX389)</f>
        <v>3775</v>
      </c>
      <c r="BE389" s="25" t="s">
        <v>1403</v>
      </c>
      <c r="BF389" s="14">
        <f t="shared" ref="BF389:BF452" si="158">ROUND(INDEX(R$4:R$75,($AX389-1)*9+$AZ389)*INDEX(AE$4:AE$24,$AU389),0)</f>
        <v>407</v>
      </c>
      <c r="BG389" s="14">
        <f>SUMIFS(BF$4:BF389,AU$4:AU389,"="&amp;AU389,AX$4:AX389,"="&amp;AX389)</f>
        <v>1725</v>
      </c>
      <c r="BH389" s="25" t="s">
        <v>1404</v>
      </c>
      <c r="BI389" s="14">
        <f t="shared" ref="BI389:BI452" si="159">ROUND(INDEX(S$4:S$75,($AX389-1)*9+$AZ389)*INDEX(AF$4:AF$24,$AU389),0)</f>
        <v>16500</v>
      </c>
      <c r="BJ389" s="14">
        <f>SUMIFS(BI$4:BI389,$AU$4:$AU389,"="&amp;$AU389,$AX$4:$AX389,"="&amp;$AX389)</f>
        <v>69212</v>
      </c>
    </row>
    <row r="390" spans="46:62" ht="16.5" x14ac:dyDescent="0.2">
      <c r="AT390" s="13">
        <v>387</v>
      </c>
      <c r="AU390" s="13">
        <f t="shared" si="152"/>
        <v>6</v>
      </c>
      <c r="AV390" s="13">
        <f t="shared" si="153"/>
        <v>1502007</v>
      </c>
      <c r="AW390" s="13" t="s">
        <v>1373</v>
      </c>
      <c r="AX390" s="13">
        <f t="shared" si="154"/>
        <v>3</v>
      </c>
      <c r="AY390" s="13" t="s">
        <v>1394</v>
      </c>
      <c r="AZ390" s="13">
        <f t="shared" si="155"/>
        <v>9</v>
      </c>
      <c r="BA390" s="13" t="str">
        <f t="shared" si="156"/>
        <v>天使缇娜魂珠-3 等级-9</v>
      </c>
      <c r="BB390" s="25" t="s">
        <v>1402</v>
      </c>
      <c r="BC390" s="14">
        <f t="shared" si="157"/>
        <v>1020</v>
      </c>
      <c r="BD390" s="14">
        <f>SUMIFS(BC$4:BC390,AU$4:AU390,"="&amp;AU390,AX$4:AX390,"="&amp;AX390)</f>
        <v>4795</v>
      </c>
      <c r="BE390" s="25" t="s">
        <v>1403</v>
      </c>
      <c r="BF390" s="14">
        <f t="shared" si="158"/>
        <v>468</v>
      </c>
      <c r="BG390" s="14">
        <f>SUMIFS(BF$4:BF390,AU$4:AU390,"="&amp;AU390,AX$4:AX390,"="&amp;AX390)</f>
        <v>2193</v>
      </c>
      <c r="BH390" s="25" t="s">
        <v>1404</v>
      </c>
      <c r="BI390" s="14">
        <f t="shared" si="159"/>
        <v>18700</v>
      </c>
      <c r="BJ390" s="14">
        <f>SUMIFS(BI$4:BI390,$AU$4:$AU390,"="&amp;$AU390,$AX$4:$AX390,"="&amp;$AX390)</f>
        <v>87912</v>
      </c>
    </row>
    <row r="391" spans="46:62" ht="16.5" x14ac:dyDescent="0.2">
      <c r="AT391" s="13">
        <v>388</v>
      </c>
      <c r="AU391" s="13">
        <f t="shared" si="152"/>
        <v>6</v>
      </c>
      <c r="AV391" s="13">
        <f t="shared" si="153"/>
        <v>1502007</v>
      </c>
      <c r="AW391" s="13" t="s">
        <v>1373</v>
      </c>
      <c r="AX391" s="13">
        <f t="shared" si="154"/>
        <v>4</v>
      </c>
      <c r="AY391" s="13" t="s">
        <v>1394</v>
      </c>
      <c r="AZ391" s="13">
        <f t="shared" si="155"/>
        <v>1</v>
      </c>
      <c r="BA391" s="13" t="str">
        <f t="shared" si="156"/>
        <v>天使缇娜魂珠-4 等级-1</v>
      </c>
      <c r="BB391" s="25" t="s">
        <v>1402</v>
      </c>
      <c r="BC391" s="14">
        <f t="shared" si="157"/>
        <v>156</v>
      </c>
      <c r="BD391" s="14">
        <f>SUMIFS(BC$4:BC391,AU$4:AU391,"="&amp;AU391,AX$4:AX391,"="&amp;AX391)</f>
        <v>156</v>
      </c>
      <c r="BE391" s="25" t="s">
        <v>1403</v>
      </c>
      <c r="BF391" s="14">
        <f t="shared" si="158"/>
        <v>72</v>
      </c>
      <c r="BG391" s="14">
        <f>SUMIFS(BF$4:BF391,AU$4:AU391,"="&amp;AU391,AX$4:AX391,"="&amp;AX391)</f>
        <v>72</v>
      </c>
      <c r="BH391" s="25" t="s">
        <v>1404</v>
      </c>
      <c r="BI391" s="14">
        <f t="shared" si="159"/>
        <v>2860</v>
      </c>
      <c r="BJ391" s="14">
        <f>SUMIFS(BI$4:BI391,$AU$4:$AU391,"="&amp;$AU391,$AX$4:$AX391,"="&amp;$AX391)</f>
        <v>2860</v>
      </c>
    </row>
    <row r="392" spans="46:62" ht="16.5" x14ac:dyDescent="0.2">
      <c r="AT392" s="13">
        <v>389</v>
      </c>
      <c r="AU392" s="13">
        <f t="shared" si="152"/>
        <v>6</v>
      </c>
      <c r="AV392" s="13">
        <f t="shared" si="153"/>
        <v>1502007</v>
      </c>
      <c r="AW392" s="13" t="s">
        <v>1373</v>
      </c>
      <c r="AX392" s="13">
        <f t="shared" si="154"/>
        <v>4</v>
      </c>
      <c r="AY392" s="13" t="s">
        <v>1394</v>
      </c>
      <c r="AZ392" s="13">
        <f t="shared" si="155"/>
        <v>2</v>
      </c>
      <c r="BA392" s="13" t="str">
        <f t="shared" si="156"/>
        <v>天使缇娜魂珠-4 等级-2</v>
      </c>
      <c r="BB392" s="25" t="s">
        <v>1402</v>
      </c>
      <c r="BC392" s="14">
        <f t="shared" si="157"/>
        <v>240</v>
      </c>
      <c r="BD392" s="14">
        <f>SUMIFS(BC$4:BC392,AU$4:AU392,"="&amp;AU392,AX$4:AX392,"="&amp;AX392)</f>
        <v>396</v>
      </c>
      <c r="BE392" s="25" t="s">
        <v>1403</v>
      </c>
      <c r="BF392" s="14">
        <f t="shared" si="158"/>
        <v>110</v>
      </c>
      <c r="BG392" s="14">
        <f>SUMIFS(BF$4:BF392,AU$4:AU392,"="&amp;AU392,AX$4:AX392,"="&amp;AX392)</f>
        <v>182</v>
      </c>
      <c r="BH392" s="25" t="s">
        <v>1404</v>
      </c>
      <c r="BI392" s="14">
        <f t="shared" si="159"/>
        <v>4400</v>
      </c>
      <c r="BJ392" s="14">
        <f>SUMIFS(BI$4:BI392,$AU$4:$AU392,"="&amp;$AU392,$AX$4:$AX392,"="&amp;$AX392)</f>
        <v>7260</v>
      </c>
    </row>
    <row r="393" spans="46:62" ht="16.5" x14ac:dyDescent="0.2">
      <c r="AT393" s="13">
        <v>390</v>
      </c>
      <c r="AU393" s="13">
        <f t="shared" si="152"/>
        <v>6</v>
      </c>
      <c r="AV393" s="13">
        <f t="shared" si="153"/>
        <v>1502007</v>
      </c>
      <c r="AW393" s="13" t="s">
        <v>1373</v>
      </c>
      <c r="AX393" s="13">
        <f t="shared" si="154"/>
        <v>4</v>
      </c>
      <c r="AY393" s="13" t="s">
        <v>1394</v>
      </c>
      <c r="AZ393" s="13">
        <f t="shared" si="155"/>
        <v>3</v>
      </c>
      <c r="BA393" s="13" t="str">
        <f t="shared" si="156"/>
        <v>天使缇娜魂珠-4 等级-3</v>
      </c>
      <c r="BB393" s="25" t="s">
        <v>1402</v>
      </c>
      <c r="BC393" s="14">
        <f t="shared" si="157"/>
        <v>312</v>
      </c>
      <c r="BD393" s="14">
        <f>SUMIFS(BC$4:BC393,AU$4:AU393,"="&amp;AU393,AX$4:AX393,"="&amp;AX393)</f>
        <v>708</v>
      </c>
      <c r="BE393" s="25" t="s">
        <v>1403</v>
      </c>
      <c r="BF393" s="14">
        <f t="shared" si="158"/>
        <v>143</v>
      </c>
      <c r="BG393" s="14">
        <f>SUMIFS(BF$4:BF393,AU$4:AU393,"="&amp;AU393,AX$4:AX393,"="&amp;AX393)</f>
        <v>325</v>
      </c>
      <c r="BH393" s="25" t="s">
        <v>1404</v>
      </c>
      <c r="BI393" s="14">
        <f t="shared" si="159"/>
        <v>5720</v>
      </c>
      <c r="BJ393" s="14">
        <f>SUMIFS(BI$4:BI393,$AU$4:$AU393,"="&amp;$AU393,$AX$4:$AX393,"="&amp;$AX393)</f>
        <v>12980</v>
      </c>
    </row>
    <row r="394" spans="46:62" ht="16.5" x14ac:dyDescent="0.2">
      <c r="AT394" s="13">
        <v>391</v>
      </c>
      <c r="AU394" s="13">
        <f t="shared" si="152"/>
        <v>6</v>
      </c>
      <c r="AV394" s="13">
        <f t="shared" si="153"/>
        <v>1502007</v>
      </c>
      <c r="AW394" s="13" t="s">
        <v>1373</v>
      </c>
      <c r="AX394" s="13">
        <f t="shared" si="154"/>
        <v>4</v>
      </c>
      <c r="AY394" s="13" t="s">
        <v>1394</v>
      </c>
      <c r="AZ394" s="13">
        <f t="shared" si="155"/>
        <v>4</v>
      </c>
      <c r="BA394" s="13" t="str">
        <f t="shared" si="156"/>
        <v>天使缇娜魂珠-4 等级-4</v>
      </c>
      <c r="BB394" s="25" t="s">
        <v>1402</v>
      </c>
      <c r="BC394" s="14">
        <f t="shared" si="157"/>
        <v>480</v>
      </c>
      <c r="BD394" s="14">
        <f>SUMIFS(BC$4:BC394,AU$4:AU394,"="&amp;AU394,AX$4:AX394,"="&amp;AX394)</f>
        <v>1188</v>
      </c>
      <c r="BE394" s="25" t="s">
        <v>1403</v>
      </c>
      <c r="BF394" s="14">
        <f t="shared" si="158"/>
        <v>220</v>
      </c>
      <c r="BG394" s="14">
        <f>SUMIFS(BF$4:BF394,AU$4:AU394,"="&amp;AU394,AX$4:AX394,"="&amp;AX394)</f>
        <v>545</v>
      </c>
      <c r="BH394" s="25" t="s">
        <v>1404</v>
      </c>
      <c r="BI394" s="14">
        <f t="shared" si="159"/>
        <v>8800</v>
      </c>
      <c r="BJ394" s="14">
        <f>SUMIFS(BI$4:BI394,$AU$4:$AU394,"="&amp;$AU394,$AX$4:$AX394,"="&amp;$AX394)</f>
        <v>21780</v>
      </c>
    </row>
    <row r="395" spans="46:62" ht="16.5" x14ac:dyDescent="0.2">
      <c r="AT395" s="13">
        <v>392</v>
      </c>
      <c r="AU395" s="13">
        <f t="shared" si="152"/>
        <v>6</v>
      </c>
      <c r="AV395" s="13">
        <f t="shared" si="153"/>
        <v>1502007</v>
      </c>
      <c r="AW395" s="13" t="s">
        <v>1373</v>
      </c>
      <c r="AX395" s="13">
        <f t="shared" si="154"/>
        <v>4</v>
      </c>
      <c r="AY395" s="13" t="s">
        <v>1394</v>
      </c>
      <c r="AZ395" s="13">
        <f t="shared" si="155"/>
        <v>5</v>
      </c>
      <c r="BA395" s="13" t="str">
        <f t="shared" si="156"/>
        <v>天使缇娜魂珠-4 等级-5</v>
      </c>
      <c r="BB395" s="25" t="s">
        <v>1402</v>
      </c>
      <c r="BC395" s="14">
        <f t="shared" si="157"/>
        <v>648</v>
      </c>
      <c r="BD395" s="14">
        <f>SUMIFS(BC$4:BC395,AU$4:AU395,"="&amp;AU395,AX$4:AX395,"="&amp;AX395)</f>
        <v>1836</v>
      </c>
      <c r="BE395" s="25" t="s">
        <v>1403</v>
      </c>
      <c r="BF395" s="14">
        <f t="shared" si="158"/>
        <v>297</v>
      </c>
      <c r="BG395" s="14">
        <f>SUMIFS(BF$4:BF395,AU$4:AU395,"="&amp;AU395,AX$4:AX395,"="&amp;AX395)</f>
        <v>842</v>
      </c>
      <c r="BH395" s="25" t="s">
        <v>1404</v>
      </c>
      <c r="BI395" s="14">
        <f t="shared" si="159"/>
        <v>11880</v>
      </c>
      <c r="BJ395" s="14">
        <f>SUMIFS(BI$4:BI395,$AU$4:$AU395,"="&amp;$AU395,$AX$4:$AX395,"="&amp;$AX395)</f>
        <v>33660</v>
      </c>
    </row>
    <row r="396" spans="46:62" ht="16.5" x14ac:dyDescent="0.2">
      <c r="AT396" s="13">
        <v>393</v>
      </c>
      <c r="AU396" s="13">
        <f t="shared" si="152"/>
        <v>6</v>
      </c>
      <c r="AV396" s="13">
        <f t="shared" si="153"/>
        <v>1502007</v>
      </c>
      <c r="AW396" s="13" t="s">
        <v>1373</v>
      </c>
      <c r="AX396" s="13">
        <f t="shared" si="154"/>
        <v>4</v>
      </c>
      <c r="AY396" s="13" t="s">
        <v>1394</v>
      </c>
      <c r="AZ396" s="13">
        <f t="shared" si="155"/>
        <v>6</v>
      </c>
      <c r="BA396" s="13" t="str">
        <f t="shared" si="156"/>
        <v>天使缇娜魂珠-4 等级-6</v>
      </c>
      <c r="BB396" s="25" t="s">
        <v>1402</v>
      </c>
      <c r="BC396" s="14">
        <f t="shared" si="157"/>
        <v>804</v>
      </c>
      <c r="BD396" s="14">
        <f>SUMIFS(BC$4:BC396,AU$4:AU396,"="&amp;AU396,AX$4:AX396,"="&amp;AX396)</f>
        <v>2640</v>
      </c>
      <c r="BE396" s="25" t="s">
        <v>1403</v>
      </c>
      <c r="BF396" s="14">
        <f t="shared" si="158"/>
        <v>424</v>
      </c>
      <c r="BG396" s="14">
        <f>SUMIFS(BF$4:BF396,AU$4:AU396,"="&amp;AU396,AX$4:AX396,"="&amp;AX396)</f>
        <v>1266</v>
      </c>
      <c r="BH396" s="25" t="s">
        <v>1404</v>
      </c>
      <c r="BI396" s="14">
        <f t="shared" si="159"/>
        <v>14740</v>
      </c>
      <c r="BJ396" s="14">
        <f>SUMIFS(BI$4:BI396,$AU$4:$AU396,"="&amp;$AU396,$AX$4:$AX396,"="&amp;$AX396)</f>
        <v>48400</v>
      </c>
    </row>
    <row r="397" spans="46:62" ht="16.5" x14ac:dyDescent="0.2">
      <c r="AT397" s="13">
        <v>394</v>
      </c>
      <c r="AU397" s="13">
        <f t="shared" si="152"/>
        <v>6</v>
      </c>
      <c r="AV397" s="13">
        <f t="shared" si="153"/>
        <v>1502007</v>
      </c>
      <c r="AW397" s="13" t="s">
        <v>1373</v>
      </c>
      <c r="AX397" s="13">
        <f t="shared" si="154"/>
        <v>4</v>
      </c>
      <c r="AY397" s="13" t="s">
        <v>1394</v>
      </c>
      <c r="AZ397" s="13">
        <f t="shared" si="155"/>
        <v>7</v>
      </c>
      <c r="BA397" s="13" t="str">
        <f t="shared" si="156"/>
        <v>天使缇娜魂珠-4 等级-7</v>
      </c>
      <c r="BB397" s="25" t="s">
        <v>1402</v>
      </c>
      <c r="BC397" s="14">
        <f t="shared" si="157"/>
        <v>960</v>
      </c>
      <c r="BD397" s="14">
        <f>SUMIFS(BC$4:BC397,AU$4:AU397,"="&amp;AU397,AX$4:AX397,"="&amp;AX397)</f>
        <v>3600</v>
      </c>
      <c r="BE397" s="25" t="s">
        <v>1403</v>
      </c>
      <c r="BF397" s="14">
        <f t="shared" si="158"/>
        <v>440</v>
      </c>
      <c r="BG397" s="14">
        <f>SUMIFS(BF$4:BF397,AU$4:AU397,"="&amp;AU397,AX$4:AX397,"="&amp;AX397)</f>
        <v>1706</v>
      </c>
      <c r="BH397" s="25" t="s">
        <v>1404</v>
      </c>
      <c r="BI397" s="14">
        <f t="shared" si="159"/>
        <v>17600</v>
      </c>
      <c r="BJ397" s="14">
        <f>SUMIFS(BI$4:BI397,$AU$4:$AU397,"="&amp;$AU397,$AX$4:$AX397,"="&amp;$AX397)</f>
        <v>66000</v>
      </c>
    </row>
    <row r="398" spans="46:62" ht="16.5" x14ac:dyDescent="0.2">
      <c r="AT398" s="13">
        <v>395</v>
      </c>
      <c r="AU398" s="13">
        <f t="shared" si="152"/>
        <v>6</v>
      </c>
      <c r="AV398" s="13">
        <f t="shared" si="153"/>
        <v>1502007</v>
      </c>
      <c r="AW398" s="13" t="s">
        <v>1373</v>
      </c>
      <c r="AX398" s="13">
        <f t="shared" si="154"/>
        <v>4</v>
      </c>
      <c r="AY398" s="13" t="s">
        <v>1394</v>
      </c>
      <c r="AZ398" s="13">
        <f t="shared" si="155"/>
        <v>8</v>
      </c>
      <c r="BA398" s="13" t="str">
        <f t="shared" si="156"/>
        <v>天使缇娜魂珠-4 等级-8</v>
      </c>
      <c r="BB398" s="25" t="s">
        <v>1402</v>
      </c>
      <c r="BC398" s="14">
        <f t="shared" si="157"/>
        <v>1140</v>
      </c>
      <c r="BD398" s="14">
        <f>SUMIFS(BC$4:BC398,AU$4:AU398,"="&amp;AU398,AX$4:AX398,"="&amp;AX398)</f>
        <v>4740</v>
      </c>
      <c r="BE398" s="25" t="s">
        <v>1403</v>
      </c>
      <c r="BF398" s="14">
        <f t="shared" si="158"/>
        <v>523</v>
      </c>
      <c r="BG398" s="14">
        <f>SUMIFS(BF$4:BF398,AU$4:AU398,"="&amp;AU398,AX$4:AX398,"="&amp;AX398)</f>
        <v>2229</v>
      </c>
      <c r="BH398" s="25" t="s">
        <v>1404</v>
      </c>
      <c r="BI398" s="14">
        <f t="shared" si="159"/>
        <v>20900</v>
      </c>
      <c r="BJ398" s="14">
        <f>SUMIFS(BI$4:BI398,$AU$4:$AU398,"="&amp;$AU398,$AX$4:$AX398,"="&amp;$AX398)</f>
        <v>86900</v>
      </c>
    </row>
    <row r="399" spans="46:62" ht="16.5" x14ac:dyDescent="0.2">
      <c r="AT399" s="13">
        <v>396</v>
      </c>
      <c r="AU399" s="13">
        <f t="shared" si="152"/>
        <v>6</v>
      </c>
      <c r="AV399" s="13">
        <f t="shared" si="153"/>
        <v>1502007</v>
      </c>
      <c r="AW399" s="13" t="s">
        <v>1373</v>
      </c>
      <c r="AX399" s="13">
        <f t="shared" si="154"/>
        <v>4</v>
      </c>
      <c r="AY399" s="13" t="s">
        <v>1394</v>
      </c>
      <c r="AZ399" s="13">
        <f t="shared" si="155"/>
        <v>9</v>
      </c>
      <c r="BA399" s="13" t="str">
        <f t="shared" si="156"/>
        <v>天使缇娜魂珠-4 等级-9</v>
      </c>
      <c r="BB399" s="25" t="s">
        <v>1402</v>
      </c>
      <c r="BC399" s="14">
        <f t="shared" si="157"/>
        <v>1320</v>
      </c>
      <c r="BD399" s="14">
        <f>SUMIFS(BC$4:BC399,AU$4:AU399,"="&amp;AU399,AX$4:AX399,"="&amp;AX399)</f>
        <v>6060</v>
      </c>
      <c r="BE399" s="25" t="s">
        <v>1403</v>
      </c>
      <c r="BF399" s="14">
        <f t="shared" si="158"/>
        <v>605</v>
      </c>
      <c r="BG399" s="14">
        <f>SUMIFS(BF$4:BF399,AU$4:AU399,"="&amp;AU399,AX$4:AX399,"="&amp;AX399)</f>
        <v>2834</v>
      </c>
      <c r="BH399" s="25" t="s">
        <v>1404</v>
      </c>
      <c r="BI399" s="14">
        <f t="shared" si="159"/>
        <v>24200</v>
      </c>
      <c r="BJ399" s="14">
        <f>SUMIFS(BI$4:BI399,$AU$4:$AU399,"="&amp;$AU399,$AX$4:$AX399,"="&amp;$AX399)</f>
        <v>111100</v>
      </c>
    </row>
    <row r="400" spans="46:62" ht="16.5" x14ac:dyDescent="0.2">
      <c r="AT400" s="13">
        <v>397</v>
      </c>
      <c r="AU400" s="13">
        <f t="shared" si="152"/>
        <v>6</v>
      </c>
      <c r="AV400" s="13">
        <f t="shared" si="153"/>
        <v>1502007</v>
      </c>
      <c r="AW400" s="13" t="s">
        <v>1373</v>
      </c>
      <c r="AX400" s="13">
        <f t="shared" si="154"/>
        <v>5</v>
      </c>
      <c r="AY400" s="13" t="s">
        <v>1394</v>
      </c>
      <c r="AZ400" s="13">
        <f t="shared" si="155"/>
        <v>1</v>
      </c>
      <c r="BA400" s="13" t="str">
        <f t="shared" si="156"/>
        <v>天使缇娜魂珠-5 等级-1</v>
      </c>
      <c r="BB400" s="25" t="s">
        <v>1402</v>
      </c>
      <c r="BC400" s="14">
        <f t="shared" si="157"/>
        <v>216</v>
      </c>
      <c r="BD400" s="14">
        <f>SUMIFS(BC$4:BC400,AU$4:AU400,"="&amp;AU400,AX$4:AX400,"="&amp;AX400)</f>
        <v>216</v>
      </c>
      <c r="BE400" s="25" t="s">
        <v>1403</v>
      </c>
      <c r="BF400" s="14">
        <f t="shared" si="158"/>
        <v>99</v>
      </c>
      <c r="BG400" s="14">
        <f>SUMIFS(BF$4:BF400,AU$4:AU400,"="&amp;AU400,AX$4:AX400,"="&amp;AX400)</f>
        <v>99</v>
      </c>
      <c r="BH400" s="25" t="s">
        <v>1404</v>
      </c>
      <c r="BI400" s="14">
        <f t="shared" si="159"/>
        <v>3960</v>
      </c>
      <c r="BJ400" s="14">
        <f>SUMIFS(BI$4:BI400,$AU$4:$AU400,"="&amp;$AU400,$AX$4:$AX400,"="&amp;$AX400)</f>
        <v>3960</v>
      </c>
    </row>
    <row r="401" spans="46:62" ht="16.5" x14ac:dyDescent="0.2">
      <c r="AT401" s="13">
        <v>398</v>
      </c>
      <c r="AU401" s="13">
        <f t="shared" si="152"/>
        <v>6</v>
      </c>
      <c r="AV401" s="13">
        <f t="shared" si="153"/>
        <v>1502007</v>
      </c>
      <c r="AW401" s="13" t="s">
        <v>1373</v>
      </c>
      <c r="AX401" s="13">
        <f t="shared" si="154"/>
        <v>5</v>
      </c>
      <c r="AY401" s="13" t="s">
        <v>1394</v>
      </c>
      <c r="AZ401" s="13">
        <f t="shared" si="155"/>
        <v>2</v>
      </c>
      <c r="BA401" s="13" t="str">
        <f t="shared" si="156"/>
        <v>天使缇娜魂珠-5 等级-2</v>
      </c>
      <c r="BB401" s="25" t="s">
        <v>1402</v>
      </c>
      <c r="BC401" s="14">
        <f t="shared" si="157"/>
        <v>336</v>
      </c>
      <c r="BD401" s="14">
        <f>SUMIFS(BC$4:BC401,AU$4:AU401,"="&amp;AU401,AX$4:AX401,"="&amp;AX401)</f>
        <v>552</v>
      </c>
      <c r="BE401" s="25" t="s">
        <v>1403</v>
      </c>
      <c r="BF401" s="14">
        <f t="shared" si="158"/>
        <v>154</v>
      </c>
      <c r="BG401" s="14">
        <f>SUMIFS(BF$4:BF401,AU$4:AU401,"="&amp;AU401,AX$4:AX401,"="&amp;AX401)</f>
        <v>253</v>
      </c>
      <c r="BH401" s="25" t="s">
        <v>1404</v>
      </c>
      <c r="BI401" s="14">
        <f t="shared" si="159"/>
        <v>6160</v>
      </c>
      <c r="BJ401" s="14">
        <f>SUMIFS(BI$4:BI401,$AU$4:$AU401,"="&amp;$AU401,$AX$4:$AX401,"="&amp;$AX401)</f>
        <v>10120</v>
      </c>
    </row>
    <row r="402" spans="46:62" ht="16.5" x14ac:dyDescent="0.2">
      <c r="AT402" s="13">
        <v>399</v>
      </c>
      <c r="AU402" s="13">
        <f t="shared" si="152"/>
        <v>6</v>
      </c>
      <c r="AV402" s="13">
        <f t="shared" si="153"/>
        <v>1502007</v>
      </c>
      <c r="AW402" s="13" t="s">
        <v>1373</v>
      </c>
      <c r="AX402" s="13">
        <f t="shared" si="154"/>
        <v>5</v>
      </c>
      <c r="AY402" s="13" t="s">
        <v>1394</v>
      </c>
      <c r="AZ402" s="13">
        <f t="shared" si="155"/>
        <v>3</v>
      </c>
      <c r="BA402" s="13" t="str">
        <f t="shared" si="156"/>
        <v>天使缇娜魂珠-5 等级-3</v>
      </c>
      <c r="BB402" s="25" t="s">
        <v>1402</v>
      </c>
      <c r="BC402" s="14">
        <f t="shared" si="157"/>
        <v>444</v>
      </c>
      <c r="BD402" s="14">
        <f>SUMIFS(BC$4:BC402,AU$4:AU402,"="&amp;AU402,AX$4:AX402,"="&amp;AX402)</f>
        <v>996</v>
      </c>
      <c r="BE402" s="25" t="s">
        <v>1403</v>
      </c>
      <c r="BF402" s="14">
        <f t="shared" si="158"/>
        <v>204</v>
      </c>
      <c r="BG402" s="14">
        <f>SUMIFS(BF$4:BF402,AU$4:AU402,"="&amp;AU402,AX$4:AX402,"="&amp;AX402)</f>
        <v>457</v>
      </c>
      <c r="BH402" s="25" t="s">
        <v>1404</v>
      </c>
      <c r="BI402" s="14">
        <f t="shared" si="159"/>
        <v>8140</v>
      </c>
      <c r="BJ402" s="14">
        <f>SUMIFS(BI$4:BI402,$AU$4:$AU402,"="&amp;$AU402,$AX$4:$AX402,"="&amp;$AX402)</f>
        <v>18260</v>
      </c>
    </row>
    <row r="403" spans="46:62" ht="16.5" x14ac:dyDescent="0.2">
      <c r="AT403" s="13">
        <v>400</v>
      </c>
      <c r="AU403" s="13">
        <f t="shared" si="152"/>
        <v>6</v>
      </c>
      <c r="AV403" s="13">
        <f t="shared" si="153"/>
        <v>1502007</v>
      </c>
      <c r="AW403" s="13" t="s">
        <v>1373</v>
      </c>
      <c r="AX403" s="13">
        <f t="shared" si="154"/>
        <v>5</v>
      </c>
      <c r="AY403" s="13" t="s">
        <v>1394</v>
      </c>
      <c r="AZ403" s="13">
        <f t="shared" si="155"/>
        <v>4</v>
      </c>
      <c r="BA403" s="13" t="str">
        <f t="shared" si="156"/>
        <v>天使缇娜魂珠-5 等级-4</v>
      </c>
      <c r="BB403" s="25" t="s">
        <v>1402</v>
      </c>
      <c r="BC403" s="14">
        <f t="shared" si="157"/>
        <v>672</v>
      </c>
      <c r="BD403" s="14">
        <f>SUMIFS(BC$4:BC403,AU$4:AU403,"="&amp;AU403,AX$4:AX403,"="&amp;AX403)</f>
        <v>1668</v>
      </c>
      <c r="BE403" s="25" t="s">
        <v>1403</v>
      </c>
      <c r="BF403" s="14">
        <f t="shared" si="158"/>
        <v>308</v>
      </c>
      <c r="BG403" s="14">
        <f>SUMIFS(BF$4:BF403,AU$4:AU403,"="&amp;AU403,AX$4:AX403,"="&amp;AX403)</f>
        <v>765</v>
      </c>
      <c r="BH403" s="25" t="s">
        <v>1404</v>
      </c>
      <c r="BI403" s="14">
        <f t="shared" si="159"/>
        <v>12320</v>
      </c>
      <c r="BJ403" s="14">
        <f>SUMIFS(BI$4:BI403,$AU$4:$AU403,"="&amp;$AU403,$AX$4:$AX403,"="&amp;$AX403)</f>
        <v>30580</v>
      </c>
    </row>
    <row r="404" spans="46:62" ht="16.5" x14ac:dyDescent="0.2">
      <c r="AT404" s="13">
        <v>401</v>
      </c>
      <c r="AU404" s="13">
        <f t="shared" si="152"/>
        <v>6</v>
      </c>
      <c r="AV404" s="13">
        <f t="shared" si="153"/>
        <v>1502007</v>
      </c>
      <c r="AW404" s="13" t="s">
        <v>1373</v>
      </c>
      <c r="AX404" s="13">
        <f t="shared" si="154"/>
        <v>5</v>
      </c>
      <c r="AY404" s="13" t="s">
        <v>1394</v>
      </c>
      <c r="AZ404" s="13">
        <f t="shared" si="155"/>
        <v>5</v>
      </c>
      <c r="BA404" s="13" t="str">
        <f t="shared" si="156"/>
        <v>天使缇娜魂珠-5 等级-5</v>
      </c>
      <c r="BB404" s="25" t="s">
        <v>1402</v>
      </c>
      <c r="BC404" s="14">
        <f t="shared" si="157"/>
        <v>900</v>
      </c>
      <c r="BD404" s="14">
        <f>SUMIFS(BC$4:BC404,AU$4:AU404,"="&amp;AU404,AX$4:AX404,"="&amp;AX404)</f>
        <v>2568</v>
      </c>
      <c r="BE404" s="25" t="s">
        <v>1403</v>
      </c>
      <c r="BF404" s="14">
        <f t="shared" si="158"/>
        <v>413</v>
      </c>
      <c r="BG404" s="14">
        <f>SUMIFS(BF$4:BF404,AU$4:AU404,"="&amp;AU404,AX$4:AX404,"="&amp;AX404)</f>
        <v>1178</v>
      </c>
      <c r="BH404" s="25" t="s">
        <v>1404</v>
      </c>
      <c r="BI404" s="14">
        <f t="shared" si="159"/>
        <v>16500</v>
      </c>
      <c r="BJ404" s="14">
        <f>SUMIFS(BI$4:BI404,$AU$4:$AU404,"="&amp;$AU404,$AX$4:$AX404,"="&amp;$AX404)</f>
        <v>47080</v>
      </c>
    </row>
    <row r="405" spans="46:62" ht="16.5" x14ac:dyDescent="0.2">
      <c r="AT405" s="13">
        <v>402</v>
      </c>
      <c r="AU405" s="13">
        <f t="shared" si="152"/>
        <v>6</v>
      </c>
      <c r="AV405" s="13">
        <f t="shared" si="153"/>
        <v>1502007</v>
      </c>
      <c r="AW405" s="13" t="s">
        <v>1373</v>
      </c>
      <c r="AX405" s="13">
        <f t="shared" si="154"/>
        <v>5</v>
      </c>
      <c r="AY405" s="13" t="s">
        <v>1394</v>
      </c>
      <c r="AZ405" s="13">
        <f t="shared" si="155"/>
        <v>6</v>
      </c>
      <c r="BA405" s="13" t="str">
        <f t="shared" si="156"/>
        <v>天使缇娜魂珠-5 等级-6</v>
      </c>
      <c r="BB405" s="25" t="s">
        <v>1402</v>
      </c>
      <c r="BC405" s="14">
        <f t="shared" si="157"/>
        <v>1140</v>
      </c>
      <c r="BD405" s="14">
        <f>SUMIFS(BC$4:BC405,AU$4:AU405,"="&amp;AU405,AX$4:AX405,"="&amp;AX405)</f>
        <v>3708</v>
      </c>
      <c r="BE405" s="25" t="s">
        <v>1403</v>
      </c>
      <c r="BF405" s="14">
        <f t="shared" si="158"/>
        <v>523</v>
      </c>
      <c r="BG405" s="14">
        <f>SUMIFS(BF$4:BF405,AU$4:AU405,"="&amp;AU405,AX$4:AX405,"="&amp;AX405)</f>
        <v>1701</v>
      </c>
      <c r="BH405" s="25" t="s">
        <v>1404</v>
      </c>
      <c r="BI405" s="14">
        <f t="shared" si="159"/>
        <v>20900</v>
      </c>
      <c r="BJ405" s="14">
        <f>SUMIFS(BI$4:BI405,$AU$4:$AU405,"="&amp;$AU405,$AX$4:$AX405,"="&amp;$AX405)</f>
        <v>67980</v>
      </c>
    </row>
    <row r="406" spans="46:62" ht="16.5" x14ac:dyDescent="0.2">
      <c r="AT406" s="13">
        <v>403</v>
      </c>
      <c r="AU406" s="13">
        <f t="shared" si="152"/>
        <v>6</v>
      </c>
      <c r="AV406" s="13">
        <f t="shared" si="153"/>
        <v>1502007</v>
      </c>
      <c r="AW406" s="13" t="s">
        <v>1373</v>
      </c>
      <c r="AX406" s="13">
        <f t="shared" si="154"/>
        <v>5</v>
      </c>
      <c r="AY406" s="13" t="s">
        <v>1394</v>
      </c>
      <c r="AZ406" s="13">
        <f t="shared" si="155"/>
        <v>7</v>
      </c>
      <c r="BA406" s="13" t="str">
        <f t="shared" si="156"/>
        <v>天使缇娜魂珠-5 等级-7</v>
      </c>
      <c r="BB406" s="25" t="s">
        <v>1402</v>
      </c>
      <c r="BC406" s="14">
        <f t="shared" si="157"/>
        <v>1440</v>
      </c>
      <c r="BD406" s="14">
        <f>SUMIFS(BC$4:BC406,AU$4:AU406,"="&amp;AU406,AX$4:AX406,"="&amp;AX406)</f>
        <v>5148</v>
      </c>
      <c r="BE406" s="25" t="s">
        <v>1403</v>
      </c>
      <c r="BF406" s="14">
        <f t="shared" si="158"/>
        <v>660</v>
      </c>
      <c r="BG406" s="14">
        <f>SUMIFS(BF$4:BF406,AU$4:AU406,"="&amp;AU406,AX$4:AX406,"="&amp;AX406)</f>
        <v>2361</v>
      </c>
      <c r="BH406" s="25" t="s">
        <v>1404</v>
      </c>
      <c r="BI406" s="14">
        <f t="shared" si="159"/>
        <v>26400</v>
      </c>
      <c r="BJ406" s="14">
        <f>SUMIFS(BI$4:BI406,$AU$4:$AU406,"="&amp;$AU406,$AX$4:$AX406,"="&amp;$AX406)</f>
        <v>94380</v>
      </c>
    </row>
    <row r="407" spans="46:62" ht="16.5" x14ac:dyDescent="0.2">
      <c r="AT407" s="13">
        <v>404</v>
      </c>
      <c r="AU407" s="13">
        <f t="shared" si="152"/>
        <v>6</v>
      </c>
      <c r="AV407" s="13">
        <f t="shared" si="153"/>
        <v>1502007</v>
      </c>
      <c r="AW407" s="13" t="s">
        <v>1373</v>
      </c>
      <c r="AX407" s="13">
        <f t="shared" si="154"/>
        <v>5</v>
      </c>
      <c r="AY407" s="13" t="s">
        <v>1394</v>
      </c>
      <c r="AZ407" s="13">
        <f t="shared" si="155"/>
        <v>8</v>
      </c>
      <c r="BA407" s="13" t="str">
        <f t="shared" si="156"/>
        <v>天使缇娜魂珠-5 等级-8</v>
      </c>
      <c r="BB407" s="25" t="s">
        <v>1402</v>
      </c>
      <c r="BC407" s="14">
        <f t="shared" si="157"/>
        <v>1560</v>
      </c>
      <c r="BD407" s="14">
        <f>SUMIFS(BC$4:BC407,AU$4:AU407,"="&amp;AU407,AX$4:AX407,"="&amp;AX407)</f>
        <v>6708</v>
      </c>
      <c r="BE407" s="25" t="s">
        <v>1403</v>
      </c>
      <c r="BF407" s="14">
        <f t="shared" si="158"/>
        <v>715</v>
      </c>
      <c r="BG407" s="14">
        <f>SUMIFS(BF$4:BF407,AU$4:AU407,"="&amp;AU407,AX$4:AX407,"="&amp;AX407)</f>
        <v>3076</v>
      </c>
      <c r="BH407" s="25" t="s">
        <v>1404</v>
      </c>
      <c r="BI407" s="14">
        <f t="shared" si="159"/>
        <v>28600</v>
      </c>
      <c r="BJ407" s="14">
        <f>SUMIFS(BI$4:BI407,$AU$4:$AU407,"="&amp;$AU407,$AX$4:$AX407,"="&amp;$AX407)</f>
        <v>122980</v>
      </c>
    </row>
    <row r="408" spans="46:62" ht="16.5" x14ac:dyDescent="0.2">
      <c r="AT408" s="13">
        <v>405</v>
      </c>
      <c r="AU408" s="13">
        <f t="shared" si="152"/>
        <v>6</v>
      </c>
      <c r="AV408" s="13">
        <f t="shared" si="153"/>
        <v>1502007</v>
      </c>
      <c r="AW408" s="13" t="s">
        <v>1373</v>
      </c>
      <c r="AX408" s="13">
        <f t="shared" si="154"/>
        <v>5</v>
      </c>
      <c r="AY408" s="13" t="s">
        <v>1394</v>
      </c>
      <c r="AZ408" s="13">
        <f t="shared" si="155"/>
        <v>9</v>
      </c>
      <c r="BA408" s="13" t="str">
        <f t="shared" si="156"/>
        <v>天使缇娜魂珠-5 等级-9</v>
      </c>
      <c r="BB408" s="25" t="s">
        <v>1402</v>
      </c>
      <c r="BC408" s="14">
        <f t="shared" si="157"/>
        <v>1800</v>
      </c>
      <c r="BD408" s="14">
        <f>SUMIFS(BC$4:BC408,AU$4:AU408,"="&amp;AU408,AX$4:AX408,"="&amp;AX408)</f>
        <v>8508</v>
      </c>
      <c r="BE408" s="25" t="s">
        <v>1403</v>
      </c>
      <c r="BF408" s="14">
        <f t="shared" si="158"/>
        <v>825</v>
      </c>
      <c r="BG408" s="14">
        <f>SUMIFS(BF$4:BF408,AU$4:AU408,"="&amp;AU408,AX$4:AX408,"="&amp;AX408)</f>
        <v>3901</v>
      </c>
      <c r="BH408" s="25" t="s">
        <v>1404</v>
      </c>
      <c r="BI408" s="14">
        <f t="shared" si="159"/>
        <v>33000</v>
      </c>
      <c r="BJ408" s="14">
        <f>SUMIFS(BI$4:BI408,$AU$4:$AU408,"="&amp;$AU408,$AX$4:$AX408,"="&amp;$AX408)</f>
        <v>155980</v>
      </c>
    </row>
    <row r="409" spans="46:62" ht="16.5" x14ac:dyDescent="0.2">
      <c r="AT409" s="13">
        <v>406</v>
      </c>
      <c r="AU409" s="13">
        <f t="shared" si="152"/>
        <v>6</v>
      </c>
      <c r="AV409" s="13">
        <f t="shared" si="153"/>
        <v>1502007</v>
      </c>
      <c r="AW409" s="13" t="s">
        <v>1373</v>
      </c>
      <c r="AX409" s="13">
        <f t="shared" si="154"/>
        <v>6</v>
      </c>
      <c r="AY409" s="13" t="s">
        <v>1394</v>
      </c>
      <c r="AZ409" s="13">
        <f t="shared" si="155"/>
        <v>1</v>
      </c>
      <c r="BA409" s="13" t="str">
        <f t="shared" si="156"/>
        <v>天使缇娜魂珠-6 等级-1</v>
      </c>
      <c r="BB409" s="25" t="s">
        <v>1402</v>
      </c>
      <c r="BC409" s="14">
        <f t="shared" si="157"/>
        <v>300</v>
      </c>
      <c r="BD409" s="14">
        <f>SUMIFS(BC$4:BC409,AU$4:AU409,"="&amp;AU409,AX$4:AX409,"="&amp;AX409)</f>
        <v>300</v>
      </c>
      <c r="BE409" s="25" t="s">
        <v>1403</v>
      </c>
      <c r="BF409" s="14">
        <f t="shared" si="158"/>
        <v>138</v>
      </c>
      <c r="BG409" s="14">
        <f>SUMIFS(BF$4:BF409,AU$4:AU409,"="&amp;AU409,AX$4:AX409,"="&amp;AX409)</f>
        <v>138</v>
      </c>
      <c r="BH409" s="25" t="s">
        <v>1404</v>
      </c>
      <c r="BI409" s="14">
        <f t="shared" si="159"/>
        <v>5500</v>
      </c>
      <c r="BJ409" s="14">
        <f>SUMIFS(BI$4:BI409,$AU$4:$AU409,"="&amp;$AU409,$AX$4:$AX409,"="&amp;$AX409)</f>
        <v>5500</v>
      </c>
    </row>
    <row r="410" spans="46:62" ht="16.5" x14ac:dyDescent="0.2">
      <c r="AT410" s="13">
        <v>407</v>
      </c>
      <c r="AU410" s="13">
        <f t="shared" si="152"/>
        <v>6</v>
      </c>
      <c r="AV410" s="13">
        <f t="shared" si="153"/>
        <v>1502007</v>
      </c>
      <c r="AW410" s="13" t="s">
        <v>1373</v>
      </c>
      <c r="AX410" s="13">
        <f t="shared" si="154"/>
        <v>6</v>
      </c>
      <c r="AY410" s="13" t="s">
        <v>1394</v>
      </c>
      <c r="AZ410" s="13">
        <f t="shared" si="155"/>
        <v>2</v>
      </c>
      <c r="BA410" s="13" t="str">
        <f t="shared" si="156"/>
        <v>天使缇娜魂珠-6 等级-2</v>
      </c>
      <c r="BB410" s="25" t="s">
        <v>1402</v>
      </c>
      <c r="BC410" s="14">
        <f t="shared" si="157"/>
        <v>480</v>
      </c>
      <c r="BD410" s="14">
        <f>SUMIFS(BC$4:BC410,AU$4:AU410,"="&amp;AU410,AX$4:AX410,"="&amp;AX410)</f>
        <v>780</v>
      </c>
      <c r="BE410" s="25" t="s">
        <v>1403</v>
      </c>
      <c r="BF410" s="14">
        <f t="shared" si="158"/>
        <v>220</v>
      </c>
      <c r="BG410" s="14">
        <f>SUMIFS(BF$4:BF410,AU$4:AU410,"="&amp;AU410,AX$4:AX410,"="&amp;AX410)</f>
        <v>358</v>
      </c>
      <c r="BH410" s="25" t="s">
        <v>1404</v>
      </c>
      <c r="BI410" s="14">
        <f t="shared" si="159"/>
        <v>8800</v>
      </c>
      <c r="BJ410" s="14">
        <f>SUMIFS(BI$4:BI410,$AU$4:$AU410,"="&amp;$AU410,$AX$4:$AX410,"="&amp;$AX410)</f>
        <v>14300</v>
      </c>
    </row>
    <row r="411" spans="46:62" ht="16.5" x14ac:dyDescent="0.2">
      <c r="AT411" s="13">
        <v>408</v>
      </c>
      <c r="AU411" s="13">
        <f t="shared" si="152"/>
        <v>6</v>
      </c>
      <c r="AV411" s="13">
        <f t="shared" si="153"/>
        <v>1502007</v>
      </c>
      <c r="AW411" s="13" t="s">
        <v>1373</v>
      </c>
      <c r="AX411" s="13">
        <f t="shared" si="154"/>
        <v>6</v>
      </c>
      <c r="AY411" s="13" t="s">
        <v>1394</v>
      </c>
      <c r="AZ411" s="13">
        <f t="shared" si="155"/>
        <v>3</v>
      </c>
      <c r="BA411" s="13" t="str">
        <f t="shared" si="156"/>
        <v>天使缇娜魂珠-6 等级-3</v>
      </c>
      <c r="BB411" s="25" t="s">
        <v>1402</v>
      </c>
      <c r="BC411" s="14">
        <f t="shared" si="157"/>
        <v>600</v>
      </c>
      <c r="BD411" s="14">
        <f>SUMIFS(BC$4:BC411,AU$4:AU411,"="&amp;AU411,AX$4:AX411,"="&amp;AX411)</f>
        <v>1380</v>
      </c>
      <c r="BE411" s="25" t="s">
        <v>1403</v>
      </c>
      <c r="BF411" s="14">
        <f t="shared" si="158"/>
        <v>275</v>
      </c>
      <c r="BG411" s="14">
        <f>SUMIFS(BF$4:BF411,AU$4:AU411,"="&amp;AU411,AX$4:AX411,"="&amp;AX411)</f>
        <v>633</v>
      </c>
      <c r="BH411" s="25" t="s">
        <v>1404</v>
      </c>
      <c r="BI411" s="14">
        <f t="shared" si="159"/>
        <v>11000</v>
      </c>
      <c r="BJ411" s="14">
        <f>SUMIFS(BI$4:BI411,$AU$4:$AU411,"="&amp;$AU411,$AX$4:$AX411,"="&amp;$AX411)</f>
        <v>25300</v>
      </c>
    </row>
    <row r="412" spans="46:62" ht="16.5" x14ac:dyDescent="0.2">
      <c r="AT412" s="13">
        <v>409</v>
      </c>
      <c r="AU412" s="13">
        <f t="shared" si="152"/>
        <v>6</v>
      </c>
      <c r="AV412" s="13">
        <f t="shared" si="153"/>
        <v>1502007</v>
      </c>
      <c r="AW412" s="13" t="s">
        <v>1373</v>
      </c>
      <c r="AX412" s="13">
        <f t="shared" si="154"/>
        <v>6</v>
      </c>
      <c r="AY412" s="13" t="s">
        <v>1394</v>
      </c>
      <c r="AZ412" s="13">
        <f t="shared" si="155"/>
        <v>4</v>
      </c>
      <c r="BA412" s="13" t="str">
        <f t="shared" si="156"/>
        <v>天使缇娜魂珠-6 等级-4</v>
      </c>
      <c r="BB412" s="25" t="s">
        <v>1402</v>
      </c>
      <c r="BC412" s="14">
        <f t="shared" si="157"/>
        <v>960</v>
      </c>
      <c r="BD412" s="14">
        <f>SUMIFS(BC$4:BC412,AU$4:AU412,"="&amp;AU412,AX$4:AX412,"="&amp;AX412)</f>
        <v>2340</v>
      </c>
      <c r="BE412" s="25" t="s">
        <v>1403</v>
      </c>
      <c r="BF412" s="14">
        <f t="shared" si="158"/>
        <v>440</v>
      </c>
      <c r="BG412" s="14">
        <f>SUMIFS(BF$4:BF412,AU$4:AU412,"="&amp;AU412,AX$4:AX412,"="&amp;AX412)</f>
        <v>1073</v>
      </c>
      <c r="BH412" s="25" t="s">
        <v>1404</v>
      </c>
      <c r="BI412" s="14">
        <f t="shared" si="159"/>
        <v>17600</v>
      </c>
      <c r="BJ412" s="14">
        <f>SUMIFS(BI$4:BI412,$AU$4:$AU412,"="&amp;$AU412,$AX$4:$AX412,"="&amp;$AX412)</f>
        <v>42900</v>
      </c>
    </row>
    <row r="413" spans="46:62" ht="16.5" x14ac:dyDescent="0.2">
      <c r="AT413" s="13">
        <v>410</v>
      </c>
      <c r="AU413" s="13">
        <f t="shared" si="152"/>
        <v>6</v>
      </c>
      <c r="AV413" s="13">
        <f t="shared" si="153"/>
        <v>1502007</v>
      </c>
      <c r="AW413" s="13" t="s">
        <v>1373</v>
      </c>
      <c r="AX413" s="13">
        <f t="shared" si="154"/>
        <v>6</v>
      </c>
      <c r="AY413" s="13" t="s">
        <v>1394</v>
      </c>
      <c r="AZ413" s="13">
        <f t="shared" si="155"/>
        <v>5</v>
      </c>
      <c r="BA413" s="13" t="str">
        <f t="shared" si="156"/>
        <v>天使缇娜魂珠-6 等级-5</v>
      </c>
      <c r="BB413" s="25" t="s">
        <v>1402</v>
      </c>
      <c r="BC413" s="14">
        <f t="shared" si="157"/>
        <v>1320</v>
      </c>
      <c r="BD413" s="14">
        <f>SUMIFS(BC$4:BC413,AU$4:AU413,"="&amp;AU413,AX$4:AX413,"="&amp;AX413)</f>
        <v>3660</v>
      </c>
      <c r="BE413" s="25" t="s">
        <v>1403</v>
      </c>
      <c r="BF413" s="14">
        <f t="shared" si="158"/>
        <v>605</v>
      </c>
      <c r="BG413" s="14">
        <f>SUMIFS(BF$4:BF413,AU$4:AU413,"="&amp;AU413,AX$4:AX413,"="&amp;AX413)</f>
        <v>1678</v>
      </c>
      <c r="BH413" s="25" t="s">
        <v>1404</v>
      </c>
      <c r="BI413" s="14">
        <f t="shared" si="159"/>
        <v>24200</v>
      </c>
      <c r="BJ413" s="14">
        <f>SUMIFS(BI$4:BI413,$AU$4:$AU413,"="&amp;$AU413,$AX$4:$AX413,"="&amp;$AX413)</f>
        <v>67100</v>
      </c>
    </row>
    <row r="414" spans="46:62" ht="16.5" x14ac:dyDescent="0.2">
      <c r="AT414" s="13">
        <v>411</v>
      </c>
      <c r="AU414" s="13">
        <f t="shared" si="152"/>
        <v>6</v>
      </c>
      <c r="AV414" s="13">
        <f t="shared" si="153"/>
        <v>1502007</v>
      </c>
      <c r="AW414" s="13" t="s">
        <v>1373</v>
      </c>
      <c r="AX414" s="13">
        <f t="shared" si="154"/>
        <v>6</v>
      </c>
      <c r="AY414" s="13" t="s">
        <v>1394</v>
      </c>
      <c r="AZ414" s="13">
        <f t="shared" si="155"/>
        <v>6</v>
      </c>
      <c r="BA414" s="13" t="str">
        <f t="shared" si="156"/>
        <v>天使缇娜魂珠-6 等级-6</v>
      </c>
      <c r="BB414" s="25" t="s">
        <v>1402</v>
      </c>
      <c r="BC414" s="14">
        <f t="shared" si="157"/>
        <v>1620</v>
      </c>
      <c r="BD414" s="14">
        <f>SUMIFS(BC$4:BC414,AU$4:AU414,"="&amp;AU414,AX$4:AX414,"="&amp;AX414)</f>
        <v>5280</v>
      </c>
      <c r="BE414" s="25" t="s">
        <v>1403</v>
      </c>
      <c r="BF414" s="14">
        <f t="shared" si="158"/>
        <v>743</v>
      </c>
      <c r="BG414" s="14">
        <f>SUMIFS(BF$4:BF414,AU$4:AU414,"="&amp;AU414,AX$4:AX414,"="&amp;AX414)</f>
        <v>2421</v>
      </c>
      <c r="BH414" s="25" t="s">
        <v>1404</v>
      </c>
      <c r="BI414" s="14">
        <f t="shared" si="159"/>
        <v>29700</v>
      </c>
      <c r="BJ414" s="14">
        <f>SUMIFS(BI$4:BI414,$AU$4:$AU414,"="&amp;$AU414,$AX$4:$AX414,"="&amp;$AX414)</f>
        <v>96800</v>
      </c>
    </row>
    <row r="415" spans="46:62" ht="16.5" x14ac:dyDescent="0.2">
      <c r="AT415" s="13">
        <v>412</v>
      </c>
      <c r="AU415" s="13">
        <f t="shared" si="152"/>
        <v>6</v>
      </c>
      <c r="AV415" s="13">
        <f t="shared" si="153"/>
        <v>1502007</v>
      </c>
      <c r="AW415" s="13" t="s">
        <v>1373</v>
      </c>
      <c r="AX415" s="13">
        <f t="shared" si="154"/>
        <v>6</v>
      </c>
      <c r="AY415" s="13" t="s">
        <v>1394</v>
      </c>
      <c r="AZ415" s="13">
        <f t="shared" si="155"/>
        <v>7</v>
      </c>
      <c r="BA415" s="13" t="str">
        <f t="shared" si="156"/>
        <v>天使缇娜魂珠-6 等级-7</v>
      </c>
      <c r="BB415" s="25" t="s">
        <v>1402</v>
      </c>
      <c r="BC415" s="14">
        <f t="shared" si="157"/>
        <v>1920</v>
      </c>
      <c r="BD415" s="14">
        <f>SUMIFS(BC$4:BC415,AU$4:AU415,"="&amp;AU415,AX$4:AX415,"="&amp;AX415)</f>
        <v>7200</v>
      </c>
      <c r="BE415" s="25" t="s">
        <v>1403</v>
      </c>
      <c r="BF415" s="14">
        <f t="shared" si="158"/>
        <v>880</v>
      </c>
      <c r="BG415" s="14">
        <f>SUMIFS(BF$4:BF415,AU$4:AU415,"="&amp;AU415,AX$4:AX415,"="&amp;AX415)</f>
        <v>3301</v>
      </c>
      <c r="BH415" s="25" t="s">
        <v>1404</v>
      </c>
      <c r="BI415" s="14">
        <f t="shared" si="159"/>
        <v>35200</v>
      </c>
      <c r="BJ415" s="14">
        <f>SUMIFS(BI$4:BI415,$AU$4:$AU415,"="&amp;$AU415,$AX$4:$AX415,"="&amp;$AX415)</f>
        <v>132000</v>
      </c>
    </row>
    <row r="416" spans="46:62" ht="16.5" x14ac:dyDescent="0.2">
      <c r="AT416" s="13">
        <v>413</v>
      </c>
      <c r="AU416" s="13">
        <f t="shared" si="152"/>
        <v>6</v>
      </c>
      <c r="AV416" s="13">
        <f t="shared" si="153"/>
        <v>1502007</v>
      </c>
      <c r="AW416" s="13" t="s">
        <v>1373</v>
      </c>
      <c r="AX416" s="13">
        <f t="shared" si="154"/>
        <v>6</v>
      </c>
      <c r="AY416" s="13" t="s">
        <v>1394</v>
      </c>
      <c r="AZ416" s="13">
        <f t="shared" si="155"/>
        <v>8</v>
      </c>
      <c r="BA416" s="13" t="str">
        <f t="shared" si="156"/>
        <v>天使缇娜魂珠-6 等级-8</v>
      </c>
      <c r="BB416" s="25" t="s">
        <v>1402</v>
      </c>
      <c r="BC416" s="14">
        <f t="shared" si="157"/>
        <v>2280</v>
      </c>
      <c r="BD416" s="14">
        <f>SUMIFS(BC$4:BC416,AU$4:AU416,"="&amp;AU416,AX$4:AX416,"="&amp;AX416)</f>
        <v>9480</v>
      </c>
      <c r="BE416" s="25" t="s">
        <v>1403</v>
      </c>
      <c r="BF416" s="14">
        <f t="shared" si="158"/>
        <v>1045</v>
      </c>
      <c r="BG416" s="14">
        <f>SUMIFS(BF$4:BF416,AU$4:AU416,"="&amp;AU416,AX$4:AX416,"="&amp;AX416)</f>
        <v>4346</v>
      </c>
      <c r="BH416" s="25" t="s">
        <v>1404</v>
      </c>
      <c r="BI416" s="14">
        <f t="shared" si="159"/>
        <v>41800</v>
      </c>
      <c r="BJ416" s="14">
        <f>SUMIFS(BI$4:BI416,$AU$4:$AU416,"="&amp;$AU416,$AX$4:$AX416,"="&amp;$AX416)</f>
        <v>173800</v>
      </c>
    </row>
    <row r="417" spans="46:62" ht="16.5" x14ac:dyDescent="0.2">
      <c r="AT417" s="13">
        <v>414</v>
      </c>
      <c r="AU417" s="13">
        <f t="shared" si="152"/>
        <v>6</v>
      </c>
      <c r="AV417" s="13">
        <f t="shared" si="153"/>
        <v>1502007</v>
      </c>
      <c r="AW417" s="13" t="s">
        <v>1373</v>
      </c>
      <c r="AX417" s="13">
        <f t="shared" si="154"/>
        <v>6</v>
      </c>
      <c r="AY417" s="13" t="s">
        <v>1394</v>
      </c>
      <c r="AZ417" s="13">
        <f t="shared" si="155"/>
        <v>9</v>
      </c>
      <c r="BA417" s="13" t="str">
        <f t="shared" si="156"/>
        <v>天使缇娜魂珠-6 等级-9</v>
      </c>
      <c r="BB417" s="25" t="s">
        <v>1402</v>
      </c>
      <c r="BC417" s="14">
        <f t="shared" si="157"/>
        <v>2640</v>
      </c>
      <c r="BD417" s="14">
        <f>SUMIFS(BC$4:BC417,AU$4:AU417,"="&amp;AU417,AX$4:AX417,"="&amp;AX417)</f>
        <v>12120</v>
      </c>
      <c r="BE417" s="25" t="s">
        <v>1403</v>
      </c>
      <c r="BF417" s="14">
        <f t="shared" si="158"/>
        <v>1210</v>
      </c>
      <c r="BG417" s="14">
        <f>SUMIFS(BF$4:BF417,AU$4:AU417,"="&amp;AU417,AX$4:AX417,"="&amp;AX417)</f>
        <v>5556</v>
      </c>
      <c r="BH417" s="25" t="s">
        <v>1404</v>
      </c>
      <c r="BI417" s="14">
        <f t="shared" si="159"/>
        <v>48400</v>
      </c>
      <c r="BJ417" s="14">
        <f>SUMIFS(BI$4:BI417,$AU$4:$AU417,"="&amp;$AU417,$AX$4:$AX417,"="&amp;$AX417)</f>
        <v>222200</v>
      </c>
    </row>
    <row r="418" spans="46:62" ht="16.5" x14ac:dyDescent="0.2">
      <c r="AT418" s="13">
        <v>415</v>
      </c>
      <c r="AU418" s="13">
        <f t="shared" si="152"/>
        <v>6</v>
      </c>
      <c r="AV418" s="13">
        <f t="shared" si="153"/>
        <v>1502007</v>
      </c>
      <c r="AW418" s="13" t="s">
        <v>1373</v>
      </c>
      <c r="AX418" s="13">
        <f t="shared" si="154"/>
        <v>7</v>
      </c>
      <c r="AY418" s="13" t="s">
        <v>1394</v>
      </c>
      <c r="AZ418" s="13">
        <f t="shared" si="155"/>
        <v>1</v>
      </c>
      <c r="BA418" s="13" t="str">
        <f t="shared" si="156"/>
        <v>天使缇娜魂珠-7 等级-1</v>
      </c>
      <c r="BB418" s="25" t="s">
        <v>1402</v>
      </c>
      <c r="BC418" s="14">
        <f t="shared" si="157"/>
        <v>384</v>
      </c>
      <c r="BD418" s="14">
        <f>SUMIFS(BC$4:BC418,AU$4:AU418,"="&amp;AU418,AX$4:AX418,"="&amp;AX418)</f>
        <v>384</v>
      </c>
      <c r="BE418" s="25" t="s">
        <v>1403</v>
      </c>
      <c r="BF418" s="14">
        <f t="shared" si="158"/>
        <v>176</v>
      </c>
      <c r="BG418" s="14">
        <f>SUMIFS(BF$4:BF418,AU$4:AU418,"="&amp;AU418,AX$4:AX418,"="&amp;AX418)</f>
        <v>176</v>
      </c>
      <c r="BH418" s="25" t="s">
        <v>1404</v>
      </c>
      <c r="BI418" s="14">
        <f t="shared" si="159"/>
        <v>7040</v>
      </c>
      <c r="BJ418" s="14">
        <f>SUMIFS(BI$4:BI418,$AU$4:$AU418,"="&amp;$AU418,$AX$4:$AX418,"="&amp;$AX418)</f>
        <v>7040</v>
      </c>
    </row>
    <row r="419" spans="46:62" ht="16.5" x14ac:dyDescent="0.2">
      <c r="AT419" s="13">
        <v>416</v>
      </c>
      <c r="AU419" s="13">
        <f t="shared" si="152"/>
        <v>6</v>
      </c>
      <c r="AV419" s="13">
        <f t="shared" si="153"/>
        <v>1502007</v>
      </c>
      <c r="AW419" s="13" t="s">
        <v>1373</v>
      </c>
      <c r="AX419" s="13">
        <f t="shared" si="154"/>
        <v>7</v>
      </c>
      <c r="AY419" s="13" t="s">
        <v>1394</v>
      </c>
      <c r="AZ419" s="13">
        <f t="shared" si="155"/>
        <v>2</v>
      </c>
      <c r="BA419" s="13" t="str">
        <f t="shared" si="156"/>
        <v>天使缇娜魂珠-7 等级-2</v>
      </c>
      <c r="BB419" s="25" t="s">
        <v>1402</v>
      </c>
      <c r="BC419" s="14">
        <f t="shared" si="157"/>
        <v>576</v>
      </c>
      <c r="BD419" s="14">
        <f>SUMIFS(BC$4:BC419,AU$4:AU419,"="&amp;AU419,AX$4:AX419,"="&amp;AX419)</f>
        <v>960</v>
      </c>
      <c r="BE419" s="25" t="s">
        <v>1403</v>
      </c>
      <c r="BF419" s="14">
        <f t="shared" si="158"/>
        <v>264</v>
      </c>
      <c r="BG419" s="14">
        <f>SUMIFS(BF$4:BF419,AU$4:AU419,"="&amp;AU419,AX$4:AX419,"="&amp;AX419)</f>
        <v>440</v>
      </c>
      <c r="BH419" s="25" t="s">
        <v>1404</v>
      </c>
      <c r="BI419" s="14">
        <f t="shared" si="159"/>
        <v>10560</v>
      </c>
      <c r="BJ419" s="14">
        <f>SUMIFS(BI$4:BI419,$AU$4:$AU419,"="&amp;$AU419,$AX$4:$AX419,"="&amp;$AX419)</f>
        <v>17600</v>
      </c>
    </row>
    <row r="420" spans="46:62" ht="16.5" x14ac:dyDescent="0.2">
      <c r="AT420" s="13">
        <v>417</v>
      </c>
      <c r="AU420" s="13">
        <f t="shared" si="152"/>
        <v>6</v>
      </c>
      <c r="AV420" s="13">
        <f t="shared" si="153"/>
        <v>1502007</v>
      </c>
      <c r="AW420" s="13" t="s">
        <v>1373</v>
      </c>
      <c r="AX420" s="13">
        <f t="shared" si="154"/>
        <v>7</v>
      </c>
      <c r="AY420" s="13" t="s">
        <v>1394</v>
      </c>
      <c r="AZ420" s="13">
        <f t="shared" si="155"/>
        <v>3</v>
      </c>
      <c r="BA420" s="13" t="str">
        <f t="shared" si="156"/>
        <v>天使缇娜魂珠-7 等级-3</v>
      </c>
      <c r="BB420" s="25" t="s">
        <v>1402</v>
      </c>
      <c r="BC420" s="14">
        <f t="shared" si="157"/>
        <v>768</v>
      </c>
      <c r="BD420" s="14">
        <f>SUMIFS(BC$4:BC420,AU$4:AU420,"="&amp;AU420,AX$4:AX420,"="&amp;AX420)</f>
        <v>1728</v>
      </c>
      <c r="BE420" s="25" t="s">
        <v>1403</v>
      </c>
      <c r="BF420" s="14">
        <f t="shared" si="158"/>
        <v>352</v>
      </c>
      <c r="BG420" s="14">
        <f>SUMIFS(BF$4:BF420,AU$4:AU420,"="&amp;AU420,AX$4:AX420,"="&amp;AX420)</f>
        <v>792</v>
      </c>
      <c r="BH420" s="25" t="s">
        <v>1404</v>
      </c>
      <c r="BI420" s="14">
        <f t="shared" si="159"/>
        <v>14080</v>
      </c>
      <c r="BJ420" s="14">
        <f>SUMIFS(BI$4:BI420,$AU$4:$AU420,"="&amp;$AU420,$AX$4:$AX420,"="&amp;$AX420)</f>
        <v>31680</v>
      </c>
    </row>
    <row r="421" spans="46:62" ht="16.5" x14ac:dyDescent="0.2">
      <c r="AT421" s="13">
        <v>418</v>
      </c>
      <c r="AU421" s="13">
        <f t="shared" si="152"/>
        <v>6</v>
      </c>
      <c r="AV421" s="13">
        <f t="shared" si="153"/>
        <v>1502007</v>
      </c>
      <c r="AW421" s="13" t="s">
        <v>1373</v>
      </c>
      <c r="AX421" s="13">
        <f t="shared" si="154"/>
        <v>7</v>
      </c>
      <c r="AY421" s="13" t="s">
        <v>1394</v>
      </c>
      <c r="AZ421" s="13">
        <f t="shared" si="155"/>
        <v>4</v>
      </c>
      <c r="BA421" s="13" t="str">
        <f t="shared" si="156"/>
        <v>天使缇娜魂珠-7 等级-4</v>
      </c>
      <c r="BB421" s="25" t="s">
        <v>1402</v>
      </c>
      <c r="BC421" s="14">
        <f t="shared" si="157"/>
        <v>1152</v>
      </c>
      <c r="BD421" s="14">
        <f>SUMIFS(BC$4:BC421,AU$4:AU421,"="&amp;AU421,AX$4:AX421,"="&amp;AX421)</f>
        <v>2880</v>
      </c>
      <c r="BE421" s="25" t="s">
        <v>1403</v>
      </c>
      <c r="BF421" s="14">
        <f t="shared" si="158"/>
        <v>528</v>
      </c>
      <c r="BG421" s="14">
        <f>SUMIFS(BF$4:BF421,AU$4:AU421,"="&amp;AU421,AX$4:AX421,"="&amp;AX421)</f>
        <v>1320</v>
      </c>
      <c r="BH421" s="25" t="s">
        <v>1404</v>
      </c>
      <c r="BI421" s="14">
        <f t="shared" si="159"/>
        <v>21120</v>
      </c>
      <c r="BJ421" s="14">
        <f>SUMIFS(BI$4:BI421,$AU$4:$AU421,"="&amp;$AU421,$AX$4:$AX421,"="&amp;$AX421)</f>
        <v>52800</v>
      </c>
    </row>
    <row r="422" spans="46:62" ht="16.5" x14ac:dyDescent="0.2">
      <c r="AT422" s="13">
        <v>419</v>
      </c>
      <c r="AU422" s="13">
        <f t="shared" si="152"/>
        <v>6</v>
      </c>
      <c r="AV422" s="13">
        <f t="shared" si="153"/>
        <v>1502007</v>
      </c>
      <c r="AW422" s="13" t="s">
        <v>1373</v>
      </c>
      <c r="AX422" s="13">
        <f t="shared" si="154"/>
        <v>7</v>
      </c>
      <c r="AY422" s="13" t="s">
        <v>1394</v>
      </c>
      <c r="AZ422" s="13">
        <f t="shared" si="155"/>
        <v>5</v>
      </c>
      <c r="BA422" s="13" t="str">
        <f t="shared" si="156"/>
        <v>天使缇娜魂珠-7 等级-5</v>
      </c>
      <c r="BB422" s="25" t="s">
        <v>1402</v>
      </c>
      <c r="BC422" s="14">
        <f t="shared" si="157"/>
        <v>1536</v>
      </c>
      <c r="BD422" s="14">
        <f>SUMIFS(BC$4:BC422,AU$4:AU422,"="&amp;AU422,AX$4:AX422,"="&amp;AX422)</f>
        <v>4416</v>
      </c>
      <c r="BE422" s="25" t="s">
        <v>1403</v>
      </c>
      <c r="BF422" s="14">
        <f t="shared" si="158"/>
        <v>704</v>
      </c>
      <c r="BG422" s="14">
        <f>SUMIFS(BF$4:BF422,AU$4:AU422,"="&amp;AU422,AX$4:AX422,"="&amp;AX422)</f>
        <v>2024</v>
      </c>
      <c r="BH422" s="25" t="s">
        <v>1404</v>
      </c>
      <c r="BI422" s="14">
        <f t="shared" si="159"/>
        <v>28160</v>
      </c>
      <c r="BJ422" s="14">
        <f>SUMIFS(BI$4:BI422,$AU$4:$AU422,"="&amp;$AU422,$AX$4:$AX422,"="&amp;$AX422)</f>
        <v>80960</v>
      </c>
    </row>
    <row r="423" spans="46:62" ht="16.5" x14ac:dyDescent="0.2">
      <c r="AT423" s="13">
        <v>420</v>
      </c>
      <c r="AU423" s="13">
        <f t="shared" si="152"/>
        <v>6</v>
      </c>
      <c r="AV423" s="13">
        <f t="shared" si="153"/>
        <v>1502007</v>
      </c>
      <c r="AW423" s="13" t="s">
        <v>1373</v>
      </c>
      <c r="AX423" s="13">
        <f t="shared" si="154"/>
        <v>7</v>
      </c>
      <c r="AY423" s="13" t="s">
        <v>1394</v>
      </c>
      <c r="AZ423" s="13">
        <f t="shared" si="155"/>
        <v>6</v>
      </c>
      <c r="BA423" s="13" t="str">
        <f t="shared" si="156"/>
        <v>天使缇娜魂珠-7 等级-6</v>
      </c>
      <c r="BB423" s="25" t="s">
        <v>1402</v>
      </c>
      <c r="BC423" s="14">
        <f t="shared" si="157"/>
        <v>1920</v>
      </c>
      <c r="BD423" s="14">
        <f>SUMIFS(BC$4:BC423,AU$4:AU423,"="&amp;AU423,AX$4:AX423,"="&amp;AX423)</f>
        <v>6336</v>
      </c>
      <c r="BE423" s="25" t="s">
        <v>1403</v>
      </c>
      <c r="BF423" s="14">
        <f t="shared" si="158"/>
        <v>880</v>
      </c>
      <c r="BG423" s="14">
        <f>SUMIFS(BF$4:BF423,AU$4:AU423,"="&amp;AU423,AX$4:AX423,"="&amp;AX423)</f>
        <v>2904</v>
      </c>
      <c r="BH423" s="25" t="s">
        <v>1404</v>
      </c>
      <c r="BI423" s="14">
        <f t="shared" si="159"/>
        <v>35200</v>
      </c>
      <c r="BJ423" s="14">
        <f>SUMIFS(BI$4:BI423,$AU$4:$AU423,"="&amp;$AU423,$AX$4:$AX423,"="&amp;$AX423)</f>
        <v>116160</v>
      </c>
    </row>
    <row r="424" spans="46:62" ht="16.5" x14ac:dyDescent="0.2">
      <c r="AT424" s="13">
        <v>421</v>
      </c>
      <c r="AU424" s="13">
        <f t="shared" si="152"/>
        <v>6</v>
      </c>
      <c r="AV424" s="13">
        <f t="shared" si="153"/>
        <v>1502007</v>
      </c>
      <c r="AW424" s="13" t="s">
        <v>1373</v>
      </c>
      <c r="AX424" s="13">
        <f t="shared" si="154"/>
        <v>7</v>
      </c>
      <c r="AY424" s="13" t="s">
        <v>1394</v>
      </c>
      <c r="AZ424" s="13">
        <f t="shared" si="155"/>
        <v>7</v>
      </c>
      <c r="BA424" s="13" t="str">
        <f t="shared" si="156"/>
        <v>天使缇娜魂珠-7 等级-7</v>
      </c>
      <c r="BB424" s="25" t="s">
        <v>1402</v>
      </c>
      <c r="BC424" s="14">
        <f t="shared" si="157"/>
        <v>2304</v>
      </c>
      <c r="BD424" s="14">
        <f>SUMIFS(BC$4:BC424,AU$4:AU424,"="&amp;AU424,AX$4:AX424,"="&amp;AX424)</f>
        <v>8640</v>
      </c>
      <c r="BE424" s="25" t="s">
        <v>1403</v>
      </c>
      <c r="BF424" s="14">
        <f t="shared" si="158"/>
        <v>1056</v>
      </c>
      <c r="BG424" s="14">
        <f>SUMIFS(BF$4:BF424,AU$4:AU424,"="&amp;AU424,AX$4:AX424,"="&amp;AX424)</f>
        <v>3960</v>
      </c>
      <c r="BH424" s="25" t="s">
        <v>1404</v>
      </c>
      <c r="BI424" s="14">
        <f t="shared" si="159"/>
        <v>42240</v>
      </c>
      <c r="BJ424" s="14">
        <f>SUMIFS(BI$4:BI424,$AU$4:$AU424,"="&amp;$AU424,$AX$4:$AX424,"="&amp;$AX424)</f>
        <v>158400</v>
      </c>
    </row>
    <row r="425" spans="46:62" ht="16.5" x14ac:dyDescent="0.2">
      <c r="AT425" s="13">
        <v>422</v>
      </c>
      <c r="AU425" s="13">
        <f t="shared" si="152"/>
        <v>6</v>
      </c>
      <c r="AV425" s="13">
        <f t="shared" si="153"/>
        <v>1502007</v>
      </c>
      <c r="AW425" s="13" t="s">
        <v>1373</v>
      </c>
      <c r="AX425" s="13">
        <f t="shared" si="154"/>
        <v>7</v>
      </c>
      <c r="AY425" s="13" t="s">
        <v>1394</v>
      </c>
      <c r="AZ425" s="13">
        <f t="shared" si="155"/>
        <v>8</v>
      </c>
      <c r="BA425" s="13" t="str">
        <f t="shared" si="156"/>
        <v>天使缇娜魂珠-7 等级-8</v>
      </c>
      <c r="BB425" s="25" t="s">
        <v>1402</v>
      </c>
      <c r="BC425" s="14">
        <f t="shared" si="157"/>
        <v>2688</v>
      </c>
      <c r="BD425" s="14">
        <f>SUMIFS(BC$4:BC425,AU$4:AU425,"="&amp;AU425,AX$4:AX425,"="&amp;AX425)</f>
        <v>11328</v>
      </c>
      <c r="BE425" s="25" t="s">
        <v>1403</v>
      </c>
      <c r="BF425" s="14">
        <f t="shared" si="158"/>
        <v>1232</v>
      </c>
      <c r="BG425" s="14">
        <f>SUMIFS(BF$4:BF425,AU$4:AU425,"="&amp;AU425,AX$4:AX425,"="&amp;AX425)</f>
        <v>5192</v>
      </c>
      <c r="BH425" s="25" t="s">
        <v>1404</v>
      </c>
      <c r="BI425" s="14">
        <f t="shared" si="159"/>
        <v>49280</v>
      </c>
      <c r="BJ425" s="14">
        <f>SUMIFS(BI$4:BI425,$AU$4:$AU425,"="&amp;$AU425,$AX$4:$AX425,"="&amp;$AX425)</f>
        <v>207680</v>
      </c>
    </row>
    <row r="426" spans="46:62" ht="16.5" x14ac:dyDescent="0.2">
      <c r="AT426" s="13">
        <v>423</v>
      </c>
      <c r="AU426" s="13">
        <f t="shared" si="152"/>
        <v>6</v>
      </c>
      <c r="AV426" s="13">
        <f t="shared" si="153"/>
        <v>1502007</v>
      </c>
      <c r="AW426" s="13" t="s">
        <v>1373</v>
      </c>
      <c r="AX426" s="13">
        <f t="shared" si="154"/>
        <v>7</v>
      </c>
      <c r="AY426" s="13" t="s">
        <v>1394</v>
      </c>
      <c r="AZ426" s="13">
        <f t="shared" si="155"/>
        <v>9</v>
      </c>
      <c r="BA426" s="13" t="str">
        <f t="shared" si="156"/>
        <v>天使缇娜魂珠-7 等级-9</v>
      </c>
      <c r="BB426" s="25" t="s">
        <v>1402</v>
      </c>
      <c r="BC426" s="14">
        <f t="shared" si="157"/>
        <v>3072</v>
      </c>
      <c r="BD426" s="14">
        <f>SUMIFS(BC$4:BC426,AU$4:AU426,"="&amp;AU426,AX$4:AX426,"="&amp;AX426)</f>
        <v>14400</v>
      </c>
      <c r="BE426" s="25" t="s">
        <v>1403</v>
      </c>
      <c r="BF426" s="14">
        <f t="shared" si="158"/>
        <v>1408</v>
      </c>
      <c r="BG426" s="14">
        <f>SUMIFS(BF$4:BF426,AU$4:AU426,"="&amp;AU426,AX$4:AX426,"="&amp;AX426)</f>
        <v>6600</v>
      </c>
      <c r="BH426" s="25" t="s">
        <v>1404</v>
      </c>
      <c r="BI426" s="14">
        <f t="shared" si="159"/>
        <v>56320</v>
      </c>
      <c r="BJ426" s="14">
        <f>SUMIFS(BI$4:BI426,$AU$4:$AU426,"="&amp;$AU426,$AX$4:$AX426,"="&amp;$AX426)</f>
        <v>264000</v>
      </c>
    </row>
    <row r="427" spans="46:62" ht="16.5" x14ac:dyDescent="0.2">
      <c r="AT427" s="13">
        <v>424</v>
      </c>
      <c r="AU427" s="13">
        <f t="shared" si="152"/>
        <v>6</v>
      </c>
      <c r="AV427" s="13">
        <f t="shared" si="153"/>
        <v>1502007</v>
      </c>
      <c r="AW427" s="13" t="s">
        <v>1373</v>
      </c>
      <c r="AX427" s="13">
        <f t="shared" si="154"/>
        <v>8</v>
      </c>
      <c r="AY427" s="13" t="s">
        <v>1394</v>
      </c>
      <c r="AZ427" s="13">
        <f t="shared" si="155"/>
        <v>1</v>
      </c>
      <c r="BA427" s="13" t="str">
        <f t="shared" si="156"/>
        <v>天使缇娜魂珠-8 等级-1</v>
      </c>
      <c r="BB427" s="25" t="s">
        <v>1402</v>
      </c>
      <c r="BC427" s="14">
        <f t="shared" si="157"/>
        <v>480</v>
      </c>
      <c r="BD427" s="14">
        <f>SUMIFS(BC$4:BC427,AU$4:AU427,"="&amp;AU427,AX$4:AX427,"="&amp;AX427)</f>
        <v>480</v>
      </c>
      <c r="BE427" s="25" t="s">
        <v>1403</v>
      </c>
      <c r="BF427" s="14">
        <f t="shared" si="158"/>
        <v>220</v>
      </c>
      <c r="BG427" s="14">
        <f>SUMIFS(BF$4:BF427,AU$4:AU427,"="&amp;AU427,AX$4:AX427,"="&amp;AX427)</f>
        <v>220</v>
      </c>
      <c r="BH427" s="25" t="s">
        <v>1404</v>
      </c>
      <c r="BI427" s="14">
        <f t="shared" si="159"/>
        <v>8800</v>
      </c>
      <c r="BJ427" s="14">
        <f>SUMIFS(BI$4:BI427,$AU$4:$AU427,"="&amp;$AU427,$AX$4:$AX427,"="&amp;$AX427)</f>
        <v>8800</v>
      </c>
    </row>
    <row r="428" spans="46:62" ht="16.5" x14ac:dyDescent="0.2">
      <c r="AT428" s="13">
        <v>425</v>
      </c>
      <c r="AU428" s="13">
        <f t="shared" si="152"/>
        <v>6</v>
      </c>
      <c r="AV428" s="13">
        <f t="shared" si="153"/>
        <v>1502007</v>
      </c>
      <c r="AW428" s="13" t="s">
        <v>1373</v>
      </c>
      <c r="AX428" s="13">
        <f t="shared" si="154"/>
        <v>8</v>
      </c>
      <c r="AY428" s="13" t="s">
        <v>1394</v>
      </c>
      <c r="AZ428" s="13">
        <f t="shared" si="155"/>
        <v>2</v>
      </c>
      <c r="BA428" s="13" t="str">
        <f t="shared" si="156"/>
        <v>天使缇娜魂珠-8 等级-2</v>
      </c>
      <c r="BB428" s="25" t="s">
        <v>1402</v>
      </c>
      <c r="BC428" s="14">
        <f t="shared" si="157"/>
        <v>720</v>
      </c>
      <c r="BD428" s="14">
        <f>SUMIFS(BC$4:BC428,AU$4:AU428,"="&amp;AU428,AX$4:AX428,"="&amp;AX428)</f>
        <v>1200</v>
      </c>
      <c r="BE428" s="25" t="s">
        <v>1403</v>
      </c>
      <c r="BF428" s="14">
        <f t="shared" si="158"/>
        <v>330</v>
      </c>
      <c r="BG428" s="14">
        <f>SUMIFS(BF$4:BF428,AU$4:AU428,"="&amp;AU428,AX$4:AX428,"="&amp;AX428)</f>
        <v>550</v>
      </c>
      <c r="BH428" s="25" t="s">
        <v>1404</v>
      </c>
      <c r="BI428" s="14">
        <f t="shared" si="159"/>
        <v>13200</v>
      </c>
      <c r="BJ428" s="14">
        <f>SUMIFS(BI$4:BI428,$AU$4:$AU428,"="&amp;$AU428,$AX$4:$AX428,"="&amp;$AX428)</f>
        <v>22000</v>
      </c>
    </row>
    <row r="429" spans="46:62" ht="16.5" x14ac:dyDescent="0.2">
      <c r="AT429" s="13">
        <v>426</v>
      </c>
      <c r="AU429" s="13">
        <f t="shared" si="152"/>
        <v>6</v>
      </c>
      <c r="AV429" s="13">
        <f t="shared" si="153"/>
        <v>1502007</v>
      </c>
      <c r="AW429" s="13" t="s">
        <v>1373</v>
      </c>
      <c r="AX429" s="13">
        <f t="shared" si="154"/>
        <v>8</v>
      </c>
      <c r="AY429" s="13" t="s">
        <v>1394</v>
      </c>
      <c r="AZ429" s="13">
        <f t="shared" si="155"/>
        <v>3</v>
      </c>
      <c r="BA429" s="13" t="str">
        <f t="shared" si="156"/>
        <v>天使缇娜魂珠-8 等级-3</v>
      </c>
      <c r="BB429" s="25" t="s">
        <v>1402</v>
      </c>
      <c r="BC429" s="14">
        <f t="shared" si="157"/>
        <v>960</v>
      </c>
      <c r="BD429" s="14">
        <f>SUMIFS(BC$4:BC429,AU$4:AU429,"="&amp;AU429,AX$4:AX429,"="&amp;AX429)</f>
        <v>2160</v>
      </c>
      <c r="BE429" s="25" t="s">
        <v>1403</v>
      </c>
      <c r="BF429" s="14">
        <f t="shared" si="158"/>
        <v>440</v>
      </c>
      <c r="BG429" s="14">
        <f>SUMIFS(BF$4:BF429,AU$4:AU429,"="&amp;AU429,AX$4:AX429,"="&amp;AX429)</f>
        <v>990</v>
      </c>
      <c r="BH429" s="25" t="s">
        <v>1404</v>
      </c>
      <c r="BI429" s="14">
        <f t="shared" si="159"/>
        <v>17600</v>
      </c>
      <c r="BJ429" s="14">
        <f>SUMIFS(BI$4:BI429,$AU$4:$AU429,"="&amp;$AU429,$AX$4:$AX429,"="&amp;$AX429)</f>
        <v>39600</v>
      </c>
    </row>
    <row r="430" spans="46:62" ht="16.5" x14ac:dyDescent="0.2">
      <c r="AT430" s="13">
        <v>427</v>
      </c>
      <c r="AU430" s="13">
        <f t="shared" si="152"/>
        <v>6</v>
      </c>
      <c r="AV430" s="13">
        <f t="shared" si="153"/>
        <v>1502007</v>
      </c>
      <c r="AW430" s="13" t="s">
        <v>1373</v>
      </c>
      <c r="AX430" s="13">
        <f t="shared" si="154"/>
        <v>8</v>
      </c>
      <c r="AY430" s="13" t="s">
        <v>1394</v>
      </c>
      <c r="AZ430" s="13">
        <f t="shared" si="155"/>
        <v>4</v>
      </c>
      <c r="BA430" s="13" t="str">
        <f t="shared" si="156"/>
        <v>天使缇娜魂珠-8 等级-4</v>
      </c>
      <c r="BB430" s="25" t="s">
        <v>1402</v>
      </c>
      <c r="BC430" s="14">
        <f t="shared" si="157"/>
        <v>1440</v>
      </c>
      <c r="BD430" s="14">
        <f>SUMIFS(BC$4:BC430,AU$4:AU430,"="&amp;AU430,AX$4:AX430,"="&amp;AX430)</f>
        <v>3600</v>
      </c>
      <c r="BE430" s="25" t="s">
        <v>1403</v>
      </c>
      <c r="BF430" s="14">
        <f t="shared" si="158"/>
        <v>660</v>
      </c>
      <c r="BG430" s="14">
        <f>SUMIFS(BF$4:BF430,AU$4:AU430,"="&amp;AU430,AX$4:AX430,"="&amp;AX430)</f>
        <v>1650</v>
      </c>
      <c r="BH430" s="25" t="s">
        <v>1404</v>
      </c>
      <c r="BI430" s="14">
        <f t="shared" si="159"/>
        <v>26400</v>
      </c>
      <c r="BJ430" s="14">
        <f>SUMIFS(BI$4:BI430,$AU$4:$AU430,"="&amp;$AU430,$AX$4:$AX430,"="&amp;$AX430)</f>
        <v>66000</v>
      </c>
    </row>
    <row r="431" spans="46:62" ht="16.5" x14ac:dyDescent="0.2">
      <c r="AT431" s="13">
        <v>428</v>
      </c>
      <c r="AU431" s="13">
        <f t="shared" si="152"/>
        <v>6</v>
      </c>
      <c r="AV431" s="13">
        <f t="shared" si="153"/>
        <v>1502007</v>
      </c>
      <c r="AW431" s="13" t="s">
        <v>1373</v>
      </c>
      <c r="AX431" s="13">
        <f t="shared" si="154"/>
        <v>8</v>
      </c>
      <c r="AY431" s="13" t="s">
        <v>1394</v>
      </c>
      <c r="AZ431" s="13">
        <f t="shared" si="155"/>
        <v>5</v>
      </c>
      <c r="BA431" s="13" t="str">
        <f t="shared" si="156"/>
        <v>天使缇娜魂珠-8 等级-5</v>
      </c>
      <c r="BB431" s="25" t="s">
        <v>1402</v>
      </c>
      <c r="BC431" s="14">
        <f t="shared" si="157"/>
        <v>1920</v>
      </c>
      <c r="BD431" s="14">
        <f>SUMIFS(BC$4:BC431,AU$4:AU431,"="&amp;AU431,AX$4:AX431,"="&amp;AX431)</f>
        <v>5520</v>
      </c>
      <c r="BE431" s="25" t="s">
        <v>1403</v>
      </c>
      <c r="BF431" s="14">
        <f t="shared" si="158"/>
        <v>880</v>
      </c>
      <c r="BG431" s="14">
        <f>SUMIFS(BF$4:BF431,AU$4:AU431,"="&amp;AU431,AX$4:AX431,"="&amp;AX431)</f>
        <v>2530</v>
      </c>
      <c r="BH431" s="25" t="s">
        <v>1404</v>
      </c>
      <c r="BI431" s="14">
        <f t="shared" si="159"/>
        <v>35200</v>
      </c>
      <c r="BJ431" s="14">
        <f>SUMIFS(BI$4:BI431,$AU$4:$AU431,"="&amp;$AU431,$AX$4:$AX431,"="&amp;$AX431)</f>
        <v>101200</v>
      </c>
    </row>
    <row r="432" spans="46:62" ht="16.5" x14ac:dyDescent="0.2">
      <c r="AT432" s="13">
        <v>429</v>
      </c>
      <c r="AU432" s="13">
        <f t="shared" si="152"/>
        <v>6</v>
      </c>
      <c r="AV432" s="13">
        <f t="shared" si="153"/>
        <v>1502007</v>
      </c>
      <c r="AW432" s="13" t="s">
        <v>1373</v>
      </c>
      <c r="AX432" s="13">
        <f t="shared" si="154"/>
        <v>8</v>
      </c>
      <c r="AY432" s="13" t="s">
        <v>1394</v>
      </c>
      <c r="AZ432" s="13">
        <f t="shared" si="155"/>
        <v>6</v>
      </c>
      <c r="BA432" s="13" t="str">
        <f t="shared" si="156"/>
        <v>天使缇娜魂珠-8 等级-6</v>
      </c>
      <c r="BB432" s="25" t="s">
        <v>1402</v>
      </c>
      <c r="BC432" s="14">
        <f t="shared" si="157"/>
        <v>2400</v>
      </c>
      <c r="BD432" s="14">
        <f>SUMIFS(BC$4:BC432,AU$4:AU432,"="&amp;AU432,AX$4:AX432,"="&amp;AX432)</f>
        <v>7920</v>
      </c>
      <c r="BE432" s="25" t="s">
        <v>1403</v>
      </c>
      <c r="BF432" s="14">
        <f t="shared" si="158"/>
        <v>1100</v>
      </c>
      <c r="BG432" s="14">
        <f>SUMIFS(BF$4:BF432,AU$4:AU432,"="&amp;AU432,AX$4:AX432,"="&amp;AX432)</f>
        <v>3630</v>
      </c>
      <c r="BH432" s="25" t="s">
        <v>1404</v>
      </c>
      <c r="BI432" s="14">
        <f t="shared" si="159"/>
        <v>44000</v>
      </c>
      <c r="BJ432" s="14">
        <f>SUMIFS(BI$4:BI432,$AU$4:$AU432,"="&amp;$AU432,$AX$4:$AX432,"="&amp;$AX432)</f>
        <v>145200</v>
      </c>
    </row>
    <row r="433" spans="46:62" ht="16.5" x14ac:dyDescent="0.2">
      <c r="AT433" s="13">
        <v>430</v>
      </c>
      <c r="AU433" s="13">
        <f t="shared" si="152"/>
        <v>6</v>
      </c>
      <c r="AV433" s="13">
        <f t="shared" si="153"/>
        <v>1502007</v>
      </c>
      <c r="AW433" s="13" t="s">
        <v>1373</v>
      </c>
      <c r="AX433" s="13">
        <f t="shared" si="154"/>
        <v>8</v>
      </c>
      <c r="AY433" s="13" t="s">
        <v>1394</v>
      </c>
      <c r="AZ433" s="13">
        <f t="shared" si="155"/>
        <v>7</v>
      </c>
      <c r="BA433" s="13" t="str">
        <f t="shared" si="156"/>
        <v>天使缇娜魂珠-8 等级-7</v>
      </c>
      <c r="BB433" s="25" t="s">
        <v>1402</v>
      </c>
      <c r="BC433" s="14">
        <f t="shared" si="157"/>
        <v>2880</v>
      </c>
      <c r="BD433" s="14">
        <f>SUMIFS(BC$4:BC433,AU$4:AU433,"="&amp;AU433,AX$4:AX433,"="&amp;AX433)</f>
        <v>10800</v>
      </c>
      <c r="BE433" s="25" t="s">
        <v>1403</v>
      </c>
      <c r="BF433" s="14">
        <f t="shared" si="158"/>
        <v>1320</v>
      </c>
      <c r="BG433" s="14">
        <f>SUMIFS(BF$4:BF433,AU$4:AU433,"="&amp;AU433,AX$4:AX433,"="&amp;AX433)</f>
        <v>4950</v>
      </c>
      <c r="BH433" s="25" t="s">
        <v>1404</v>
      </c>
      <c r="BI433" s="14">
        <f t="shared" si="159"/>
        <v>52800</v>
      </c>
      <c r="BJ433" s="14">
        <f>SUMIFS(BI$4:BI433,$AU$4:$AU433,"="&amp;$AU433,$AX$4:$AX433,"="&amp;$AX433)</f>
        <v>198000</v>
      </c>
    </row>
    <row r="434" spans="46:62" ht="16.5" x14ac:dyDescent="0.2">
      <c r="AT434" s="13">
        <v>431</v>
      </c>
      <c r="AU434" s="13">
        <f t="shared" si="152"/>
        <v>6</v>
      </c>
      <c r="AV434" s="13">
        <f t="shared" si="153"/>
        <v>1502007</v>
      </c>
      <c r="AW434" s="13" t="s">
        <v>1373</v>
      </c>
      <c r="AX434" s="13">
        <f t="shared" si="154"/>
        <v>8</v>
      </c>
      <c r="AY434" s="13" t="s">
        <v>1394</v>
      </c>
      <c r="AZ434" s="13">
        <f t="shared" si="155"/>
        <v>8</v>
      </c>
      <c r="BA434" s="13" t="str">
        <f t="shared" si="156"/>
        <v>天使缇娜魂珠-8 等级-8</v>
      </c>
      <c r="BB434" s="25" t="s">
        <v>1402</v>
      </c>
      <c r="BC434" s="14">
        <f t="shared" si="157"/>
        <v>3360</v>
      </c>
      <c r="BD434" s="14">
        <f>SUMIFS(BC$4:BC434,AU$4:AU434,"="&amp;AU434,AX$4:AX434,"="&amp;AX434)</f>
        <v>14160</v>
      </c>
      <c r="BE434" s="25" t="s">
        <v>1403</v>
      </c>
      <c r="BF434" s="14">
        <f t="shared" si="158"/>
        <v>1540</v>
      </c>
      <c r="BG434" s="14">
        <f>SUMIFS(BF$4:BF434,AU$4:AU434,"="&amp;AU434,AX$4:AX434,"="&amp;AX434)</f>
        <v>6490</v>
      </c>
      <c r="BH434" s="25" t="s">
        <v>1404</v>
      </c>
      <c r="BI434" s="14">
        <f t="shared" si="159"/>
        <v>61600</v>
      </c>
      <c r="BJ434" s="14">
        <f>SUMIFS(BI$4:BI434,$AU$4:$AU434,"="&amp;$AU434,$AX$4:$AX434,"="&amp;$AX434)</f>
        <v>259600</v>
      </c>
    </row>
    <row r="435" spans="46:62" ht="16.5" x14ac:dyDescent="0.2">
      <c r="AT435" s="13">
        <v>432</v>
      </c>
      <c r="AU435" s="13">
        <f t="shared" si="152"/>
        <v>6</v>
      </c>
      <c r="AV435" s="13">
        <f t="shared" si="153"/>
        <v>1502007</v>
      </c>
      <c r="AW435" s="13" t="s">
        <v>1373</v>
      </c>
      <c r="AX435" s="13">
        <f t="shared" si="154"/>
        <v>8</v>
      </c>
      <c r="AY435" s="13" t="s">
        <v>1394</v>
      </c>
      <c r="AZ435" s="13">
        <f t="shared" si="155"/>
        <v>9</v>
      </c>
      <c r="BA435" s="13" t="str">
        <f t="shared" si="156"/>
        <v>天使缇娜魂珠-8 等级-9</v>
      </c>
      <c r="BB435" s="25" t="s">
        <v>1402</v>
      </c>
      <c r="BC435" s="14">
        <f t="shared" si="157"/>
        <v>3840</v>
      </c>
      <c r="BD435" s="14">
        <f>SUMIFS(BC$4:BC435,AU$4:AU435,"="&amp;AU435,AX$4:AX435,"="&amp;AX435)</f>
        <v>18000</v>
      </c>
      <c r="BE435" s="25" t="s">
        <v>1403</v>
      </c>
      <c r="BF435" s="14">
        <f t="shared" si="158"/>
        <v>1760</v>
      </c>
      <c r="BG435" s="14">
        <f>SUMIFS(BF$4:BF435,AU$4:AU435,"="&amp;AU435,AX$4:AX435,"="&amp;AX435)</f>
        <v>8250</v>
      </c>
      <c r="BH435" s="25" t="s">
        <v>1404</v>
      </c>
      <c r="BI435" s="14">
        <f t="shared" si="159"/>
        <v>70400</v>
      </c>
      <c r="BJ435" s="14">
        <f>SUMIFS(BI$4:BI435,$AU$4:$AU435,"="&amp;$AU435,$AX$4:$AX435,"="&amp;$AX435)</f>
        <v>330000</v>
      </c>
    </row>
    <row r="436" spans="46:62" ht="16.5" x14ac:dyDescent="0.2">
      <c r="AT436" s="13">
        <v>433</v>
      </c>
      <c r="AU436" s="13">
        <f t="shared" si="152"/>
        <v>7</v>
      </c>
      <c r="AV436" s="13">
        <f t="shared" si="153"/>
        <v>1502008</v>
      </c>
      <c r="AW436" s="13" t="s">
        <v>1373</v>
      </c>
      <c r="AX436" s="13">
        <f t="shared" si="154"/>
        <v>1</v>
      </c>
      <c r="AY436" s="13" t="s">
        <v>1394</v>
      </c>
      <c r="AZ436" s="13">
        <f t="shared" si="155"/>
        <v>1</v>
      </c>
      <c r="BA436" s="13" t="str">
        <f t="shared" si="156"/>
        <v>夏侯渊魂珠-1 等级-1</v>
      </c>
      <c r="BB436" s="25" t="s">
        <v>1402</v>
      </c>
      <c r="BC436" s="14">
        <f t="shared" si="157"/>
        <v>60</v>
      </c>
      <c r="BD436" s="14">
        <f>SUMIFS(BC$4:BC436,AU$4:AU436,"="&amp;AU436,AX$4:AX436,"="&amp;AX436)</f>
        <v>60</v>
      </c>
      <c r="BE436" s="25" t="s">
        <v>1403</v>
      </c>
      <c r="BF436" s="14">
        <f t="shared" si="158"/>
        <v>25</v>
      </c>
      <c r="BG436" s="14">
        <f>SUMIFS(BF$4:BF436,AU$4:AU436,"="&amp;AU436,AX$4:AX436,"="&amp;AX436)</f>
        <v>25</v>
      </c>
      <c r="BH436" s="25" t="s">
        <v>1404</v>
      </c>
      <c r="BI436" s="14">
        <f t="shared" si="159"/>
        <v>1500</v>
      </c>
      <c r="BJ436" s="14">
        <f>SUMIFS(BI$4:BI436,$AU$4:$AU436,"="&amp;$AU436,$AX$4:$AX436,"="&amp;$AX436)</f>
        <v>1500</v>
      </c>
    </row>
    <row r="437" spans="46:62" ht="16.5" x14ac:dyDescent="0.2">
      <c r="AT437" s="13">
        <v>434</v>
      </c>
      <c r="AU437" s="13">
        <f t="shared" si="152"/>
        <v>7</v>
      </c>
      <c r="AV437" s="13">
        <f t="shared" si="153"/>
        <v>1502008</v>
      </c>
      <c r="AW437" s="13" t="s">
        <v>1373</v>
      </c>
      <c r="AX437" s="13">
        <f t="shared" si="154"/>
        <v>1</v>
      </c>
      <c r="AY437" s="13" t="s">
        <v>1394</v>
      </c>
      <c r="AZ437" s="13">
        <f t="shared" si="155"/>
        <v>2</v>
      </c>
      <c r="BA437" s="13" t="str">
        <f t="shared" si="156"/>
        <v>夏侯渊魂珠-1 等级-2</v>
      </c>
      <c r="BB437" s="25" t="s">
        <v>1402</v>
      </c>
      <c r="BC437" s="14">
        <f t="shared" si="157"/>
        <v>96</v>
      </c>
      <c r="BD437" s="14">
        <f>SUMIFS(BC$4:BC437,AU$4:AU437,"="&amp;AU437,AX$4:AX437,"="&amp;AX437)</f>
        <v>156</v>
      </c>
      <c r="BE437" s="25" t="s">
        <v>1403</v>
      </c>
      <c r="BF437" s="14">
        <f t="shared" si="158"/>
        <v>40</v>
      </c>
      <c r="BG437" s="14">
        <f>SUMIFS(BF$4:BF437,AU$4:AU437,"="&amp;AU437,AX$4:AX437,"="&amp;AX437)</f>
        <v>65</v>
      </c>
      <c r="BH437" s="25" t="s">
        <v>1404</v>
      </c>
      <c r="BI437" s="14">
        <f t="shared" si="159"/>
        <v>2400</v>
      </c>
      <c r="BJ437" s="14">
        <f>SUMIFS(BI$4:BI437,$AU$4:$AU437,"="&amp;$AU437,$AX$4:$AX437,"="&amp;$AX437)</f>
        <v>3900</v>
      </c>
    </row>
    <row r="438" spans="46:62" ht="16.5" x14ac:dyDescent="0.2">
      <c r="AT438" s="13">
        <v>435</v>
      </c>
      <c r="AU438" s="13">
        <f t="shared" si="152"/>
        <v>7</v>
      </c>
      <c r="AV438" s="13">
        <f t="shared" si="153"/>
        <v>1502008</v>
      </c>
      <c r="AW438" s="13" t="s">
        <v>1373</v>
      </c>
      <c r="AX438" s="13">
        <f t="shared" si="154"/>
        <v>1</v>
      </c>
      <c r="AY438" s="13" t="s">
        <v>1394</v>
      </c>
      <c r="AZ438" s="13">
        <f t="shared" si="155"/>
        <v>3</v>
      </c>
      <c r="BA438" s="13" t="str">
        <f t="shared" si="156"/>
        <v>夏侯渊魂珠-1 等级-3</v>
      </c>
      <c r="BB438" s="25" t="s">
        <v>1402</v>
      </c>
      <c r="BC438" s="14">
        <f t="shared" si="157"/>
        <v>120</v>
      </c>
      <c r="BD438" s="14">
        <f>SUMIFS(BC$4:BC438,AU$4:AU438,"="&amp;AU438,AX$4:AX438,"="&amp;AX438)</f>
        <v>276</v>
      </c>
      <c r="BE438" s="25" t="s">
        <v>1403</v>
      </c>
      <c r="BF438" s="14">
        <f t="shared" si="158"/>
        <v>50</v>
      </c>
      <c r="BG438" s="14">
        <f>SUMIFS(BF$4:BF438,AU$4:AU438,"="&amp;AU438,AX$4:AX438,"="&amp;AX438)</f>
        <v>115</v>
      </c>
      <c r="BH438" s="25" t="s">
        <v>1404</v>
      </c>
      <c r="BI438" s="14">
        <f t="shared" si="159"/>
        <v>3000</v>
      </c>
      <c r="BJ438" s="14">
        <f>SUMIFS(BI$4:BI438,$AU$4:$AU438,"="&amp;$AU438,$AX$4:$AX438,"="&amp;$AX438)</f>
        <v>6900</v>
      </c>
    </row>
    <row r="439" spans="46:62" ht="16.5" x14ac:dyDescent="0.2">
      <c r="AT439" s="13">
        <v>436</v>
      </c>
      <c r="AU439" s="13">
        <f t="shared" si="152"/>
        <v>7</v>
      </c>
      <c r="AV439" s="13">
        <f t="shared" si="153"/>
        <v>1502008</v>
      </c>
      <c r="AW439" s="13" t="s">
        <v>1373</v>
      </c>
      <c r="AX439" s="13">
        <f t="shared" si="154"/>
        <v>1</v>
      </c>
      <c r="AY439" s="13" t="s">
        <v>1394</v>
      </c>
      <c r="AZ439" s="13">
        <f t="shared" si="155"/>
        <v>4</v>
      </c>
      <c r="BA439" s="13" t="str">
        <f t="shared" si="156"/>
        <v>夏侯渊魂珠-1 等级-4</v>
      </c>
      <c r="BB439" s="25" t="s">
        <v>1402</v>
      </c>
      <c r="BC439" s="14">
        <f t="shared" si="157"/>
        <v>192</v>
      </c>
      <c r="BD439" s="14">
        <f>SUMIFS(BC$4:BC439,AU$4:AU439,"="&amp;AU439,AX$4:AX439,"="&amp;AX439)</f>
        <v>468</v>
      </c>
      <c r="BE439" s="25" t="s">
        <v>1403</v>
      </c>
      <c r="BF439" s="14">
        <f t="shared" si="158"/>
        <v>80</v>
      </c>
      <c r="BG439" s="14">
        <f>SUMIFS(BF$4:BF439,AU$4:AU439,"="&amp;AU439,AX$4:AX439,"="&amp;AX439)</f>
        <v>195</v>
      </c>
      <c r="BH439" s="25" t="s">
        <v>1404</v>
      </c>
      <c r="BI439" s="14">
        <f t="shared" si="159"/>
        <v>4800</v>
      </c>
      <c r="BJ439" s="14">
        <f>SUMIFS(BI$4:BI439,$AU$4:$AU439,"="&amp;$AU439,$AX$4:$AX439,"="&amp;$AX439)</f>
        <v>11700</v>
      </c>
    </row>
    <row r="440" spans="46:62" ht="16.5" x14ac:dyDescent="0.2">
      <c r="AT440" s="13">
        <v>437</v>
      </c>
      <c r="AU440" s="13">
        <f t="shared" si="152"/>
        <v>7</v>
      </c>
      <c r="AV440" s="13">
        <f t="shared" si="153"/>
        <v>1502008</v>
      </c>
      <c r="AW440" s="13" t="s">
        <v>1373</v>
      </c>
      <c r="AX440" s="13">
        <f t="shared" si="154"/>
        <v>1</v>
      </c>
      <c r="AY440" s="13" t="s">
        <v>1394</v>
      </c>
      <c r="AZ440" s="13">
        <f t="shared" si="155"/>
        <v>5</v>
      </c>
      <c r="BA440" s="13" t="str">
        <f t="shared" si="156"/>
        <v>夏侯渊魂珠-1 等级-5</v>
      </c>
      <c r="BB440" s="25" t="s">
        <v>1402</v>
      </c>
      <c r="BC440" s="14">
        <f t="shared" si="157"/>
        <v>264</v>
      </c>
      <c r="BD440" s="14">
        <f>SUMIFS(BC$4:BC440,AU$4:AU440,"="&amp;AU440,AX$4:AX440,"="&amp;AX440)</f>
        <v>732</v>
      </c>
      <c r="BE440" s="25" t="s">
        <v>1403</v>
      </c>
      <c r="BF440" s="14">
        <f t="shared" si="158"/>
        <v>110</v>
      </c>
      <c r="BG440" s="14">
        <f>SUMIFS(BF$4:BF440,AU$4:AU440,"="&amp;AU440,AX$4:AX440,"="&amp;AX440)</f>
        <v>305</v>
      </c>
      <c r="BH440" s="25" t="s">
        <v>1404</v>
      </c>
      <c r="BI440" s="14">
        <f t="shared" si="159"/>
        <v>6600</v>
      </c>
      <c r="BJ440" s="14">
        <f>SUMIFS(BI$4:BI440,$AU$4:$AU440,"="&amp;$AU440,$AX$4:$AX440,"="&amp;$AX440)</f>
        <v>18300</v>
      </c>
    </row>
    <row r="441" spans="46:62" ht="16.5" x14ac:dyDescent="0.2">
      <c r="AT441" s="13">
        <v>438</v>
      </c>
      <c r="AU441" s="13">
        <f t="shared" si="152"/>
        <v>7</v>
      </c>
      <c r="AV441" s="13">
        <f t="shared" si="153"/>
        <v>1502008</v>
      </c>
      <c r="AW441" s="13" t="s">
        <v>1373</v>
      </c>
      <c r="AX441" s="13">
        <f t="shared" si="154"/>
        <v>1</v>
      </c>
      <c r="AY441" s="13" t="s">
        <v>1394</v>
      </c>
      <c r="AZ441" s="13">
        <f t="shared" si="155"/>
        <v>6</v>
      </c>
      <c r="BA441" s="13" t="str">
        <f t="shared" si="156"/>
        <v>夏侯渊魂珠-1 等级-6</v>
      </c>
      <c r="BB441" s="25" t="s">
        <v>1402</v>
      </c>
      <c r="BC441" s="14">
        <f t="shared" si="157"/>
        <v>336</v>
      </c>
      <c r="BD441" s="14">
        <f>SUMIFS(BC$4:BC441,AU$4:AU441,"="&amp;AU441,AX$4:AX441,"="&amp;AX441)</f>
        <v>1068</v>
      </c>
      <c r="BE441" s="25" t="s">
        <v>1403</v>
      </c>
      <c r="BF441" s="14">
        <f t="shared" si="158"/>
        <v>140</v>
      </c>
      <c r="BG441" s="14">
        <f>SUMIFS(BF$4:BF441,AU$4:AU441,"="&amp;AU441,AX$4:AX441,"="&amp;AX441)</f>
        <v>445</v>
      </c>
      <c r="BH441" s="25" t="s">
        <v>1404</v>
      </c>
      <c r="BI441" s="14">
        <f t="shared" si="159"/>
        <v>8400</v>
      </c>
      <c r="BJ441" s="14">
        <f>SUMIFS(BI$4:BI441,$AU$4:$AU441,"="&amp;$AU441,$AX$4:$AX441,"="&amp;$AX441)</f>
        <v>26700</v>
      </c>
    </row>
    <row r="442" spans="46:62" ht="16.5" x14ac:dyDescent="0.2">
      <c r="AT442" s="13">
        <v>439</v>
      </c>
      <c r="AU442" s="13">
        <f t="shared" si="152"/>
        <v>7</v>
      </c>
      <c r="AV442" s="13">
        <f t="shared" si="153"/>
        <v>1502008</v>
      </c>
      <c r="AW442" s="13" t="s">
        <v>1373</v>
      </c>
      <c r="AX442" s="13">
        <f t="shared" si="154"/>
        <v>1</v>
      </c>
      <c r="AY442" s="13" t="s">
        <v>1394</v>
      </c>
      <c r="AZ442" s="13">
        <f t="shared" si="155"/>
        <v>7</v>
      </c>
      <c r="BA442" s="13" t="str">
        <f t="shared" si="156"/>
        <v>夏侯渊魂珠-1 等级-7</v>
      </c>
      <c r="BB442" s="25" t="s">
        <v>1402</v>
      </c>
      <c r="BC442" s="14">
        <f t="shared" si="157"/>
        <v>384</v>
      </c>
      <c r="BD442" s="14">
        <f>SUMIFS(BC$4:BC442,AU$4:AU442,"="&amp;AU442,AX$4:AX442,"="&amp;AX442)</f>
        <v>1452</v>
      </c>
      <c r="BE442" s="25" t="s">
        <v>1403</v>
      </c>
      <c r="BF442" s="14">
        <f t="shared" si="158"/>
        <v>160</v>
      </c>
      <c r="BG442" s="14">
        <f>SUMIFS(BF$4:BF442,AU$4:AU442,"="&amp;AU442,AX$4:AX442,"="&amp;AX442)</f>
        <v>605</v>
      </c>
      <c r="BH442" s="25" t="s">
        <v>1404</v>
      </c>
      <c r="BI442" s="14">
        <f t="shared" si="159"/>
        <v>9600</v>
      </c>
      <c r="BJ442" s="14">
        <f>SUMIFS(BI$4:BI442,$AU$4:$AU442,"="&amp;$AU442,$AX$4:$AX442,"="&amp;$AX442)</f>
        <v>36300</v>
      </c>
    </row>
    <row r="443" spans="46:62" ht="16.5" x14ac:dyDescent="0.2">
      <c r="AT443" s="13">
        <v>440</v>
      </c>
      <c r="AU443" s="13">
        <f t="shared" si="152"/>
        <v>7</v>
      </c>
      <c r="AV443" s="13">
        <f t="shared" si="153"/>
        <v>1502008</v>
      </c>
      <c r="AW443" s="13" t="s">
        <v>1373</v>
      </c>
      <c r="AX443" s="13">
        <f t="shared" si="154"/>
        <v>1</v>
      </c>
      <c r="AY443" s="13" t="s">
        <v>1394</v>
      </c>
      <c r="AZ443" s="13">
        <f t="shared" si="155"/>
        <v>8</v>
      </c>
      <c r="BA443" s="13" t="str">
        <f t="shared" si="156"/>
        <v>夏侯渊魂珠-1 等级-8</v>
      </c>
      <c r="BB443" s="25" t="s">
        <v>1402</v>
      </c>
      <c r="BC443" s="14">
        <f t="shared" si="157"/>
        <v>456</v>
      </c>
      <c r="BD443" s="14">
        <f>SUMIFS(BC$4:BC443,AU$4:AU443,"="&amp;AU443,AX$4:AX443,"="&amp;AX443)</f>
        <v>1908</v>
      </c>
      <c r="BE443" s="25" t="s">
        <v>1403</v>
      </c>
      <c r="BF443" s="14">
        <f t="shared" si="158"/>
        <v>190</v>
      </c>
      <c r="BG443" s="14">
        <f>SUMIFS(BF$4:BF443,AU$4:AU443,"="&amp;AU443,AX$4:AX443,"="&amp;AX443)</f>
        <v>795</v>
      </c>
      <c r="BH443" s="25" t="s">
        <v>1404</v>
      </c>
      <c r="BI443" s="14">
        <f t="shared" si="159"/>
        <v>11400</v>
      </c>
      <c r="BJ443" s="14">
        <f>SUMIFS(BI$4:BI443,$AU$4:$AU443,"="&amp;$AU443,$AX$4:$AX443,"="&amp;$AX443)</f>
        <v>47700</v>
      </c>
    </row>
    <row r="444" spans="46:62" ht="16.5" x14ac:dyDescent="0.2">
      <c r="AT444" s="13">
        <v>441</v>
      </c>
      <c r="AU444" s="13">
        <f t="shared" si="152"/>
        <v>7</v>
      </c>
      <c r="AV444" s="13">
        <f t="shared" si="153"/>
        <v>1502008</v>
      </c>
      <c r="AW444" s="13" t="s">
        <v>1373</v>
      </c>
      <c r="AX444" s="13">
        <f t="shared" si="154"/>
        <v>1</v>
      </c>
      <c r="AY444" s="13" t="s">
        <v>1394</v>
      </c>
      <c r="AZ444" s="13">
        <f t="shared" si="155"/>
        <v>9</v>
      </c>
      <c r="BA444" s="13" t="str">
        <f t="shared" si="156"/>
        <v>夏侯渊魂珠-1 等级-9</v>
      </c>
      <c r="BB444" s="25" t="s">
        <v>1402</v>
      </c>
      <c r="BC444" s="14">
        <f t="shared" si="157"/>
        <v>504</v>
      </c>
      <c r="BD444" s="14">
        <f>SUMIFS(BC$4:BC444,AU$4:AU444,"="&amp;AU444,AX$4:AX444,"="&amp;AX444)</f>
        <v>2412</v>
      </c>
      <c r="BE444" s="25" t="s">
        <v>1403</v>
      </c>
      <c r="BF444" s="14">
        <f t="shared" si="158"/>
        <v>210</v>
      </c>
      <c r="BG444" s="14">
        <f>SUMIFS(BF$4:BF444,AU$4:AU444,"="&amp;AU444,AX$4:AX444,"="&amp;AX444)</f>
        <v>1005</v>
      </c>
      <c r="BH444" s="25" t="s">
        <v>1404</v>
      </c>
      <c r="BI444" s="14">
        <f t="shared" si="159"/>
        <v>12600</v>
      </c>
      <c r="BJ444" s="14">
        <f>SUMIFS(BI$4:BI444,$AU$4:$AU444,"="&amp;$AU444,$AX$4:$AX444,"="&amp;$AX444)</f>
        <v>60300</v>
      </c>
    </row>
    <row r="445" spans="46:62" ht="16.5" x14ac:dyDescent="0.2">
      <c r="AT445" s="13">
        <v>442</v>
      </c>
      <c r="AU445" s="13">
        <f t="shared" si="152"/>
        <v>7</v>
      </c>
      <c r="AV445" s="13">
        <f t="shared" si="153"/>
        <v>1502008</v>
      </c>
      <c r="AW445" s="13" t="s">
        <v>1373</v>
      </c>
      <c r="AX445" s="13">
        <f t="shared" si="154"/>
        <v>2</v>
      </c>
      <c r="AY445" s="13" t="s">
        <v>1394</v>
      </c>
      <c r="AZ445" s="13">
        <f t="shared" si="155"/>
        <v>1</v>
      </c>
      <c r="BA445" s="13" t="str">
        <f t="shared" si="156"/>
        <v>夏侯渊魂珠-2 等级-1</v>
      </c>
      <c r="BB445" s="25" t="s">
        <v>1402</v>
      </c>
      <c r="BC445" s="14">
        <f t="shared" si="157"/>
        <v>96</v>
      </c>
      <c r="BD445" s="14">
        <f>SUMIFS(BC$4:BC445,AU$4:AU445,"="&amp;AU445,AX$4:AX445,"="&amp;AX445)</f>
        <v>96</v>
      </c>
      <c r="BE445" s="25" t="s">
        <v>1403</v>
      </c>
      <c r="BF445" s="14">
        <f t="shared" si="158"/>
        <v>40</v>
      </c>
      <c r="BG445" s="14">
        <f>SUMIFS(BF$4:BF445,AU$4:AU445,"="&amp;AU445,AX$4:AX445,"="&amp;AX445)</f>
        <v>40</v>
      </c>
      <c r="BH445" s="25" t="s">
        <v>1404</v>
      </c>
      <c r="BI445" s="14">
        <f t="shared" si="159"/>
        <v>2400</v>
      </c>
      <c r="BJ445" s="14">
        <f>SUMIFS(BI$4:BI445,$AU$4:$AU445,"="&amp;$AU445,$AX$4:$AX445,"="&amp;$AX445)</f>
        <v>2400</v>
      </c>
    </row>
    <row r="446" spans="46:62" ht="16.5" x14ac:dyDescent="0.2">
      <c r="AT446" s="13">
        <v>443</v>
      </c>
      <c r="AU446" s="13">
        <f t="shared" si="152"/>
        <v>7</v>
      </c>
      <c r="AV446" s="13">
        <f t="shared" si="153"/>
        <v>1502008</v>
      </c>
      <c r="AW446" s="13" t="s">
        <v>1373</v>
      </c>
      <c r="AX446" s="13">
        <f t="shared" si="154"/>
        <v>2</v>
      </c>
      <c r="AY446" s="13" t="s">
        <v>1394</v>
      </c>
      <c r="AZ446" s="13">
        <f t="shared" si="155"/>
        <v>2</v>
      </c>
      <c r="BA446" s="13" t="str">
        <f t="shared" si="156"/>
        <v>夏侯渊魂珠-2 等级-2</v>
      </c>
      <c r="BB446" s="25" t="s">
        <v>1402</v>
      </c>
      <c r="BC446" s="14">
        <f t="shared" si="157"/>
        <v>144</v>
      </c>
      <c r="BD446" s="14">
        <f>SUMIFS(BC$4:BC446,AU$4:AU446,"="&amp;AU446,AX$4:AX446,"="&amp;AX446)</f>
        <v>240</v>
      </c>
      <c r="BE446" s="25" t="s">
        <v>1403</v>
      </c>
      <c r="BF446" s="14">
        <f t="shared" si="158"/>
        <v>60</v>
      </c>
      <c r="BG446" s="14">
        <f>SUMIFS(BF$4:BF446,AU$4:AU446,"="&amp;AU446,AX$4:AX446,"="&amp;AX446)</f>
        <v>100</v>
      </c>
      <c r="BH446" s="25" t="s">
        <v>1404</v>
      </c>
      <c r="BI446" s="14">
        <f t="shared" si="159"/>
        <v>3600</v>
      </c>
      <c r="BJ446" s="14">
        <f>SUMIFS(BI$4:BI446,$AU$4:$AU446,"="&amp;$AU446,$AX$4:$AX446,"="&amp;$AX446)</f>
        <v>6000</v>
      </c>
    </row>
    <row r="447" spans="46:62" ht="16.5" x14ac:dyDescent="0.2">
      <c r="AT447" s="13">
        <v>444</v>
      </c>
      <c r="AU447" s="13">
        <f t="shared" si="152"/>
        <v>7</v>
      </c>
      <c r="AV447" s="13">
        <f t="shared" si="153"/>
        <v>1502008</v>
      </c>
      <c r="AW447" s="13" t="s">
        <v>1373</v>
      </c>
      <c r="AX447" s="13">
        <f t="shared" si="154"/>
        <v>2</v>
      </c>
      <c r="AY447" s="13" t="s">
        <v>1394</v>
      </c>
      <c r="AZ447" s="13">
        <f t="shared" si="155"/>
        <v>3</v>
      </c>
      <c r="BA447" s="13" t="str">
        <f t="shared" si="156"/>
        <v>夏侯渊魂珠-2 等级-3</v>
      </c>
      <c r="BB447" s="25" t="s">
        <v>1402</v>
      </c>
      <c r="BC447" s="14">
        <f t="shared" si="157"/>
        <v>192</v>
      </c>
      <c r="BD447" s="14">
        <f>SUMIFS(BC$4:BC447,AU$4:AU447,"="&amp;AU447,AX$4:AX447,"="&amp;AX447)</f>
        <v>432</v>
      </c>
      <c r="BE447" s="25" t="s">
        <v>1403</v>
      </c>
      <c r="BF447" s="14">
        <f t="shared" si="158"/>
        <v>80</v>
      </c>
      <c r="BG447" s="14">
        <f>SUMIFS(BF$4:BF447,AU$4:AU447,"="&amp;AU447,AX$4:AX447,"="&amp;AX447)</f>
        <v>180</v>
      </c>
      <c r="BH447" s="25" t="s">
        <v>1404</v>
      </c>
      <c r="BI447" s="14">
        <f t="shared" si="159"/>
        <v>4800</v>
      </c>
      <c r="BJ447" s="14">
        <f>SUMIFS(BI$4:BI447,$AU$4:$AU447,"="&amp;$AU447,$AX$4:$AX447,"="&amp;$AX447)</f>
        <v>10800</v>
      </c>
    </row>
    <row r="448" spans="46:62" ht="16.5" x14ac:dyDescent="0.2">
      <c r="AT448" s="13">
        <v>445</v>
      </c>
      <c r="AU448" s="13">
        <f t="shared" si="152"/>
        <v>7</v>
      </c>
      <c r="AV448" s="13">
        <f t="shared" si="153"/>
        <v>1502008</v>
      </c>
      <c r="AW448" s="13" t="s">
        <v>1373</v>
      </c>
      <c r="AX448" s="13">
        <f t="shared" si="154"/>
        <v>2</v>
      </c>
      <c r="AY448" s="13" t="s">
        <v>1394</v>
      </c>
      <c r="AZ448" s="13">
        <f t="shared" si="155"/>
        <v>4</v>
      </c>
      <c r="BA448" s="13" t="str">
        <f t="shared" si="156"/>
        <v>夏侯渊魂珠-2 等级-4</v>
      </c>
      <c r="BB448" s="25" t="s">
        <v>1402</v>
      </c>
      <c r="BC448" s="14">
        <f t="shared" si="157"/>
        <v>288</v>
      </c>
      <c r="BD448" s="14">
        <f>SUMIFS(BC$4:BC448,AU$4:AU448,"="&amp;AU448,AX$4:AX448,"="&amp;AX448)</f>
        <v>720</v>
      </c>
      <c r="BE448" s="25" t="s">
        <v>1403</v>
      </c>
      <c r="BF448" s="14">
        <f t="shared" si="158"/>
        <v>120</v>
      </c>
      <c r="BG448" s="14">
        <f>SUMIFS(BF$4:BF448,AU$4:AU448,"="&amp;AU448,AX$4:AX448,"="&amp;AX448)</f>
        <v>300</v>
      </c>
      <c r="BH448" s="25" t="s">
        <v>1404</v>
      </c>
      <c r="BI448" s="14">
        <f t="shared" si="159"/>
        <v>7200</v>
      </c>
      <c r="BJ448" s="14">
        <f>SUMIFS(BI$4:BI448,$AU$4:$AU448,"="&amp;$AU448,$AX$4:$AX448,"="&amp;$AX448)</f>
        <v>18000</v>
      </c>
    </row>
    <row r="449" spans="46:62" ht="16.5" x14ac:dyDescent="0.2">
      <c r="AT449" s="13">
        <v>446</v>
      </c>
      <c r="AU449" s="13">
        <f t="shared" si="152"/>
        <v>7</v>
      </c>
      <c r="AV449" s="13">
        <f t="shared" si="153"/>
        <v>1502008</v>
      </c>
      <c r="AW449" s="13" t="s">
        <v>1373</v>
      </c>
      <c r="AX449" s="13">
        <f t="shared" si="154"/>
        <v>2</v>
      </c>
      <c r="AY449" s="13" t="s">
        <v>1394</v>
      </c>
      <c r="AZ449" s="13">
        <f t="shared" si="155"/>
        <v>5</v>
      </c>
      <c r="BA449" s="13" t="str">
        <f t="shared" si="156"/>
        <v>夏侯渊魂珠-2 等级-5</v>
      </c>
      <c r="BB449" s="25" t="s">
        <v>1402</v>
      </c>
      <c r="BC449" s="14">
        <f t="shared" si="157"/>
        <v>384</v>
      </c>
      <c r="BD449" s="14">
        <f>SUMIFS(BC$4:BC449,AU$4:AU449,"="&amp;AU449,AX$4:AX449,"="&amp;AX449)</f>
        <v>1104</v>
      </c>
      <c r="BE449" s="25" t="s">
        <v>1403</v>
      </c>
      <c r="BF449" s="14">
        <f t="shared" si="158"/>
        <v>160</v>
      </c>
      <c r="BG449" s="14">
        <f>SUMIFS(BF$4:BF449,AU$4:AU449,"="&amp;AU449,AX$4:AX449,"="&amp;AX449)</f>
        <v>460</v>
      </c>
      <c r="BH449" s="25" t="s">
        <v>1404</v>
      </c>
      <c r="BI449" s="14">
        <f t="shared" si="159"/>
        <v>9600</v>
      </c>
      <c r="BJ449" s="14">
        <f>SUMIFS(BI$4:BI449,$AU$4:$AU449,"="&amp;$AU449,$AX$4:$AX449,"="&amp;$AX449)</f>
        <v>27600</v>
      </c>
    </row>
    <row r="450" spans="46:62" ht="16.5" x14ac:dyDescent="0.2">
      <c r="AT450" s="13">
        <v>447</v>
      </c>
      <c r="AU450" s="13">
        <f t="shared" si="152"/>
        <v>7</v>
      </c>
      <c r="AV450" s="13">
        <f t="shared" si="153"/>
        <v>1502008</v>
      </c>
      <c r="AW450" s="13" t="s">
        <v>1373</v>
      </c>
      <c r="AX450" s="13">
        <f t="shared" si="154"/>
        <v>2</v>
      </c>
      <c r="AY450" s="13" t="s">
        <v>1394</v>
      </c>
      <c r="AZ450" s="13">
        <f t="shared" si="155"/>
        <v>6</v>
      </c>
      <c r="BA450" s="13" t="str">
        <f t="shared" si="156"/>
        <v>夏侯渊魂珠-2 等级-6</v>
      </c>
      <c r="BB450" s="25" t="s">
        <v>1402</v>
      </c>
      <c r="BC450" s="14">
        <f t="shared" si="157"/>
        <v>480</v>
      </c>
      <c r="BD450" s="14">
        <f>SUMIFS(BC$4:BC450,AU$4:AU450,"="&amp;AU450,AX$4:AX450,"="&amp;AX450)</f>
        <v>1584</v>
      </c>
      <c r="BE450" s="25" t="s">
        <v>1403</v>
      </c>
      <c r="BF450" s="14">
        <f t="shared" si="158"/>
        <v>200</v>
      </c>
      <c r="BG450" s="14">
        <f>SUMIFS(BF$4:BF450,AU$4:AU450,"="&amp;AU450,AX$4:AX450,"="&amp;AX450)</f>
        <v>660</v>
      </c>
      <c r="BH450" s="25" t="s">
        <v>1404</v>
      </c>
      <c r="BI450" s="14">
        <f t="shared" si="159"/>
        <v>12000</v>
      </c>
      <c r="BJ450" s="14">
        <f>SUMIFS(BI$4:BI450,$AU$4:$AU450,"="&amp;$AU450,$AX$4:$AX450,"="&amp;$AX450)</f>
        <v>39600</v>
      </c>
    </row>
    <row r="451" spans="46:62" ht="16.5" x14ac:dyDescent="0.2">
      <c r="AT451" s="13">
        <v>448</v>
      </c>
      <c r="AU451" s="13">
        <f t="shared" si="152"/>
        <v>7</v>
      </c>
      <c r="AV451" s="13">
        <f t="shared" si="153"/>
        <v>1502008</v>
      </c>
      <c r="AW451" s="13" t="s">
        <v>1373</v>
      </c>
      <c r="AX451" s="13">
        <f t="shared" si="154"/>
        <v>2</v>
      </c>
      <c r="AY451" s="13" t="s">
        <v>1394</v>
      </c>
      <c r="AZ451" s="13">
        <f t="shared" si="155"/>
        <v>7</v>
      </c>
      <c r="BA451" s="13" t="str">
        <f t="shared" si="156"/>
        <v>夏侯渊魂珠-2 等级-7</v>
      </c>
      <c r="BB451" s="25" t="s">
        <v>1402</v>
      </c>
      <c r="BC451" s="14">
        <f t="shared" si="157"/>
        <v>576</v>
      </c>
      <c r="BD451" s="14">
        <f>SUMIFS(BC$4:BC451,AU$4:AU451,"="&amp;AU451,AX$4:AX451,"="&amp;AX451)</f>
        <v>2160</v>
      </c>
      <c r="BE451" s="25" t="s">
        <v>1403</v>
      </c>
      <c r="BF451" s="14">
        <f t="shared" si="158"/>
        <v>240</v>
      </c>
      <c r="BG451" s="14">
        <f>SUMIFS(BF$4:BF451,AU$4:AU451,"="&amp;AU451,AX$4:AX451,"="&amp;AX451)</f>
        <v>900</v>
      </c>
      <c r="BH451" s="25" t="s">
        <v>1404</v>
      </c>
      <c r="BI451" s="14">
        <f t="shared" si="159"/>
        <v>14400</v>
      </c>
      <c r="BJ451" s="14">
        <f>SUMIFS(BI$4:BI451,$AU$4:$AU451,"="&amp;$AU451,$AX$4:$AX451,"="&amp;$AX451)</f>
        <v>54000</v>
      </c>
    </row>
    <row r="452" spans="46:62" ht="16.5" x14ac:dyDescent="0.2">
      <c r="AT452" s="13">
        <v>449</v>
      </c>
      <c r="AU452" s="13">
        <f t="shared" si="152"/>
        <v>7</v>
      </c>
      <c r="AV452" s="13">
        <f t="shared" si="153"/>
        <v>1502008</v>
      </c>
      <c r="AW452" s="13" t="s">
        <v>1373</v>
      </c>
      <c r="AX452" s="13">
        <f t="shared" si="154"/>
        <v>2</v>
      </c>
      <c r="AY452" s="13" t="s">
        <v>1394</v>
      </c>
      <c r="AZ452" s="13">
        <f t="shared" si="155"/>
        <v>8</v>
      </c>
      <c r="BA452" s="13" t="str">
        <f t="shared" si="156"/>
        <v>夏侯渊魂珠-2 等级-8</v>
      </c>
      <c r="BB452" s="25" t="s">
        <v>1402</v>
      </c>
      <c r="BC452" s="14">
        <f t="shared" si="157"/>
        <v>672</v>
      </c>
      <c r="BD452" s="14">
        <f>SUMIFS(BC$4:BC452,AU$4:AU452,"="&amp;AU452,AX$4:AX452,"="&amp;AX452)</f>
        <v>2832</v>
      </c>
      <c r="BE452" s="25" t="s">
        <v>1403</v>
      </c>
      <c r="BF452" s="14">
        <f t="shared" si="158"/>
        <v>280</v>
      </c>
      <c r="BG452" s="14">
        <f>SUMIFS(BF$4:BF452,AU$4:AU452,"="&amp;AU452,AX$4:AX452,"="&amp;AX452)</f>
        <v>1180</v>
      </c>
      <c r="BH452" s="25" t="s">
        <v>1404</v>
      </c>
      <c r="BI452" s="14">
        <f t="shared" si="159"/>
        <v>16800</v>
      </c>
      <c r="BJ452" s="14">
        <f>SUMIFS(BI$4:BI452,$AU$4:$AU452,"="&amp;$AU452,$AX$4:$AX452,"="&amp;$AX452)</f>
        <v>70800</v>
      </c>
    </row>
    <row r="453" spans="46:62" ht="16.5" x14ac:dyDescent="0.2">
      <c r="AT453" s="13">
        <v>450</v>
      </c>
      <c r="AU453" s="13">
        <f t="shared" ref="AU453:AU516" si="160">INT((AT453-1)/72)+1</f>
        <v>7</v>
      </c>
      <c r="AV453" s="13">
        <f t="shared" ref="AV453:AV516" si="161">INDEX($X$4:$X$24,AU453)</f>
        <v>1502008</v>
      </c>
      <c r="AW453" s="13" t="s">
        <v>1373</v>
      </c>
      <c r="AX453" s="13">
        <f t="shared" ref="AX453:AX516" si="162">INT(((AT453-(AU453-1)*72)-1)/9)+1</f>
        <v>2</v>
      </c>
      <c r="AY453" s="13" t="s">
        <v>1394</v>
      </c>
      <c r="AZ453" s="13">
        <f t="shared" ref="AZ453:AZ516" si="163">AT453-(AU453-1)*72-(AX453-1)*9</f>
        <v>9</v>
      </c>
      <c r="BA453" s="13" t="str">
        <f t="shared" ref="BA453:BA516" si="164">INDEX($Y$4:$Y$24,AU453)&amp;"魂珠-"&amp;AX453&amp;" 等级-"&amp;AZ453</f>
        <v>夏侯渊魂珠-2 等级-9</v>
      </c>
      <c r="BB453" s="25" t="s">
        <v>1402</v>
      </c>
      <c r="BC453" s="14">
        <f t="shared" ref="BC453:BC516" si="165">ROUND(INDEX(Q$4:Q$75,($AX453-1)*9+$AZ453)*INDEX(AD$4:AD$24,$AU453),0)</f>
        <v>768</v>
      </c>
      <c r="BD453" s="14">
        <f>SUMIFS(BC$4:BC453,AU$4:AU453,"="&amp;AU453,AX$4:AX453,"="&amp;AX453)</f>
        <v>3600</v>
      </c>
      <c r="BE453" s="25" t="s">
        <v>1403</v>
      </c>
      <c r="BF453" s="14">
        <f t="shared" ref="BF453:BF516" si="166">ROUND(INDEX(R$4:R$75,($AX453-1)*9+$AZ453)*INDEX(AE$4:AE$24,$AU453),0)</f>
        <v>320</v>
      </c>
      <c r="BG453" s="14">
        <f>SUMIFS(BF$4:BF453,AU$4:AU453,"="&amp;AU453,AX$4:AX453,"="&amp;AX453)</f>
        <v>1500</v>
      </c>
      <c r="BH453" s="25" t="s">
        <v>1404</v>
      </c>
      <c r="BI453" s="14">
        <f t="shared" ref="BI453:BI516" si="167">ROUND(INDEX(S$4:S$75,($AX453-1)*9+$AZ453)*INDEX(AF$4:AF$24,$AU453),0)</f>
        <v>19200</v>
      </c>
      <c r="BJ453" s="14">
        <f>SUMIFS(BI$4:BI453,$AU$4:$AU453,"="&amp;$AU453,$AX$4:$AX453,"="&amp;$AX453)</f>
        <v>90000</v>
      </c>
    </row>
    <row r="454" spans="46:62" ht="16.5" x14ac:dyDescent="0.2">
      <c r="AT454" s="13">
        <v>451</v>
      </c>
      <c r="AU454" s="13">
        <f t="shared" si="160"/>
        <v>7</v>
      </c>
      <c r="AV454" s="13">
        <f t="shared" si="161"/>
        <v>1502008</v>
      </c>
      <c r="AW454" s="13" t="s">
        <v>1373</v>
      </c>
      <c r="AX454" s="13">
        <f t="shared" si="162"/>
        <v>3</v>
      </c>
      <c r="AY454" s="13" t="s">
        <v>1394</v>
      </c>
      <c r="AZ454" s="13">
        <f t="shared" si="163"/>
        <v>1</v>
      </c>
      <c r="BA454" s="13" t="str">
        <f t="shared" si="164"/>
        <v>夏侯渊魂珠-3 等级-1</v>
      </c>
      <c r="BB454" s="25" t="s">
        <v>1402</v>
      </c>
      <c r="BC454" s="14">
        <f t="shared" si="165"/>
        <v>120</v>
      </c>
      <c r="BD454" s="14">
        <f>SUMIFS(BC$4:BC454,AU$4:AU454,"="&amp;AU454,AX$4:AX454,"="&amp;AX454)</f>
        <v>120</v>
      </c>
      <c r="BE454" s="25" t="s">
        <v>1403</v>
      </c>
      <c r="BF454" s="14">
        <f t="shared" si="166"/>
        <v>50</v>
      </c>
      <c r="BG454" s="14">
        <f>SUMIFS(BF$4:BF454,AU$4:AU454,"="&amp;AU454,AX$4:AX454,"="&amp;AX454)</f>
        <v>50</v>
      </c>
      <c r="BH454" s="25" t="s">
        <v>1404</v>
      </c>
      <c r="BI454" s="14">
        <f t="shared" si="167"/>
        <v>3000</v>
      </c>
      <c r="BJ454" s="14">
        <f>SUMIFS(BI$4:BI454,$AU$4:$AU454,"="&amp;$AU454,$AX$4:$AX454,"="&amp;$AX454)</f>
        <v>3000</v>
      </c>
    </row>
    <row r="455" spans="46:62" ht="16.5" x14ac:dyDescent="0.2">
      <c r="AT455" s="13">
        <v>452</v>
      </c>
      <c r="AU455" s="13">
        <f t="shared" si="160"/>
        <v>7</v>
      </c>
      <c r="AV455" s="13">
        <f t="shared" si="161"/>
        <v>1502008</v>
      </c>
      <c r="AW455" s="13" t="s">
        <v>1373</v>
      </c>
      <c r="AX455" s="13">
        <f t="shared" si="162"/>
        <v>3</v>
      </c>
      <c r="AY455" s="13" t="s">
        <v>1394</v>
      </c>
      <c r="AZ455" s="13">
        <f t="shared" si="163"/>
        <v>2</v>
      </c>
      <c r="BA455" s="13" t="str">
        <f t="shared" si="164"/>
        <v>夏侯渊魂珠-3 等级-2</v>
      </c>
      <c r="BB455" s="25" t="s">
        <v>1402</v>
      </c>
      <c r="BC455" s="14">
        <f t="shared" si="165"/>
        <v>192</v>
      </c>
      <c r="BD455" s="14">
        <f>SUMIFS(BC$4:BC455,AU$4:AU455,"="&amp;AU455,AX$4:AX455,"="&amp;AX455)</f>
        <v>312</v>
      </c>
      <c r="BE455" s="25" t="s">
        <v>1403</v>
      </c>
      <c r="BF455" s="14">
        <f t="shared" si="166"/>
        <v>80</v>
      </c>
      <c r="BG455" s="14">
        <f>SUMIFS(BF$4:BF455,AU$4:AU455,"="&amp;AU455,AX$4:AX455,"="&amp;AX455)</f>
        <v>130</v>
      </c>
      <c r="BH455" s="25" t="s">
        <v>1404</v>
      </c>
      <c r="BI455" s="14">
        <f t="shared" si="167"/>
        <v>4800</v>
      </c>
      <c r="BJ455" s="14">
        <f>SUMIFS(BI$4:BI455,$AU$4:$AU455,"="&amp;$AU455,$AX$4:$AX455,"="&amp;$AX455)</f>
        <v>7800</v>
      </c>
    </row>
    <row r="456" spans="46:62" ht="16.5" x14ac:dyDescent="0.2">
      <c r="AT456" s="13">
        <v>453</v>
      </c>
      <c r="AU456" s="13">
        <f t="shared" si="160"/>
        <v>7</v>
      </c>
      <c r="AV456" s="13">
        <f t="shared" si="161"/>
        <v>1502008</v>
      </c>
      <c r="AW456" s="13" t="s">
        <v>1373</v>
      </c>
      <c r="AX456" s="13">
        <f t="shared" si="162"/>
        <v>3</v>
      </c>
      <c r="AY456" s="13" t="s">
        <v>1394</v>
      </c>
      <c r="AZ456" s="13">
        <f t="shared" si="163"/>
        <v>3</v>
      </c>
      <c r="BA456" s="13" t="str">
        <f t="shared" si="164"/>
        <v>夏侯渊魂珠-3 等级-3</v>
      </c>
      <c r="BB456" s="25" t="s">
        <v>1402</v>
      </c>
      <c r="BC456" s="14">
        <f t="shared" si="165"/>
        <v>252</v>
      </c>
      <c r="BD456" s="14">
        <f>SUMIFS(BC$4:BC456,AU$4:AU456,"="&amp;AU456,AX$4:AX456,"="&amp;AX456)</f>
        <v>564</v>
      </c>
      <c r="BE456" s="25" t="s">
        <v>1403</v>
      </c>
      <c r="BF456" s="14">
        <f t="shared" si="166"/>
        <v>105</v>
      </c>
      <c r="BG456" s="14">
        <f>SUMIFS(BF$4:BF456,AU$4:AU456,"="&amp;AU456,AX$4:AX456,"="&amp;AX456)</f>
        <v>235</v>
      </c>
      <c r="BH456" s="25" t="s">
        <v>1404</v>
      </c>
      <c r="BI456" s="14">
        <f t="shared" si="167"/>
        <v>6300</v>
      </c>
      <c r="BJ456" s="14">
        <f>SUMIFS(BI$4:BI456,$AU$4:$AU456,"="&amp;$AU456,$AX$4:$AX456,"="&amp;$AX456)</f>
        <v>14100</v>
      </c>
    </row>
    <row r="457" spans="46:62" ht="16.5" x14ac:dyDescent="0.2">
      <c r="AT457" s="13">
        <v>454</v>
      </c>
      <c r="AU457" s="13">
        <f t="shared" si="160"/>
        <v>7</v>
      </c>
      <c r="AV457" s="13">
        <f t="shared" si="161"/>
        <v>1502008</v>
      </c>
      <c r="AW457" s="13" t="s">
        <v>1373</v>
      </c>
      <c r="AX457" s="13">
        <f t="shared" si="162"/>
        <v>3</v>
      </c>
      <c r="AY457" s="13" t="s">
        <v>1394</v>
      </c>
      <c r="AZ457" s="13">
        <f t="shared" si="163"/>
        <v>4</v>
      </c>
      <c r="BA457" s="13" t="str">
        <f t="shared" si="164"/>
        <v>夏侯渊魂珠-3 等级-4</v>
      </c>
      <c r="BB457" s="25" t="s">
        <v>1402</v>
      </c>
      <c r="BC457" s="14">
        <f t="shared" si="165"/>
        <v>384</v>
      </c>
      <c r="BD457" s="14">
        <f>SUMIFS(BC$4:BC457,AU$4:AU457,"="&amp;AU457,AX$4:AX457,"="&amp;AX457)</f>
        <v>948</v>
      </c>
      <c r="BE457" s="25" t="s">
        <v>1403</v>
      </c>
      <c r="BF457" s="14">
        <f t="shared" si="166"/>
        <v>160</v>
      </c>
      <c r="BG457" s="14">
        <f>SUMIFS(BF$4:BF457,AU$4:AU457,"="&amp;AU457,AX$4:AX457,"="&amp;AX457)</f>
        <v>395</v>
      </c>
      <c r="BH457" s="25" t="s">
        <v>1404</v>
      </c>
      <c r="BI457" s="14">
        <f t="shared" si="167"/>
        <v>9600</v>
      </c>
      <c r="BJ457" s="14">
        <f>SUMIFS(BI$4:BI457,$AU$4:$AU457,"="&amp;$AU457,$AX$4:$AX457,"="&amp;$AX457)</f>
        <v>23700</v>
      </c>
    </row>
    <row r="458" spans="46:62" ht="16.5" x14ac:dyDescent="0.2">
      <c r="AT458" s="13">
        <v>455</v>
      </c>
      <c r="AU458" s="13">
        <f t="shared" si="160"/>
        <v>7</v>
      </c>
      <c r="AV458" s="13">
        <f t="shared" si="161"/>
        <v>1502008</v>
      </c>
      <c r="AW458" s="13" t="s">
        <v>1373</v>
      </c>
      <c r="AX458" s="13">
        <f t="shared" si="162"/>
        <v>3</v>
      </c>
      <c r="AY458" s="13" t="s">
        <v>1394</v>
      </c>
      <c r="AZ458" s="13">
        <f t="shared" si="163"/>
        <v>5</v>
      </c>
      <c r="BA458" s="13" t="str">
        <f t="shared" si="164"/>
        <v>夏侯渊魂珠-3 等级-5</v>
      </c>
      <c r="BB458" s="25" t="s">
        <v>1402</v>
      </c>
      <c r="BC458" s="14">
        <f t="shared" si="165"/>
        <v>511</v>
      </c>
      <c r="BD458" s="14">
        <f>SUMIFS(BC$4:BC458,AU$4:AU458,"="&amp;AU458,AX$4:AX458,"="&amp;AX458)</f>
        <v>1459</v>
      </c>
      <c r="BE458" s="25" t="s">
        <v>1403</v>
      </c>
      <c r="BF458" s="14">
        <f t="shared" si="166"/>
        <v>213</v>
      </c>
      <c r="BG458" s="14">
        <f>SUMIFS(BF$4:BF458,AU$4:AU458,"="&amp;AU458,AX$4:AX458,"="&amp;AX458)</f>
        <v>608</v>
      </c>
      <c r="BH458" s="25" t="s">
        <v>1404</v>
      </c>
      <c r="BI458" s="14">
        <f t="shared" si="167"/>
        <v>12780</v>
      </c>
      <c r="BJ458" s="14">
        <f>SUMIFS(BI$4:BI458,$AU$4:$AU458,"="&amp;$AU458,$AX$4:$AX458,"="&amp;$AX458)</f>
        <v>36480</v>
      </c>
    </row>
    <row r="459" spans="46:62" ht="16.5" x14ac:dyDescent="0.2">
      <c r="AT459" s="13">
        <v>456</v>
      </c>
      <c r="AU459" s="13">
        <f t="shared" si="160"/>
        <v>7</v>
      </c>
      <c r="AV459" s="13">
        <f t="shared" si="161"/>
        <v>1502008</v>
      </c>
      <c r="AW459" s="13" t="s">
        <v>1373</v>
      </c>
      <c r="AX459" s="13">
        <f t="shared" si="162"/>
        <v>3</v>
      </c>
      <c r="AY459" s="13" t="s">
        <v>1394</v>
      </c>
      <c r="AZ459" s="13">
        <f t="shared" si="163"/>
        <v>6</v>
      </c>
      <c r="BA459" s="13" t="str">
        <f t="shared" si="164"/>
        <v>夏侯渊魂珠-3 等级-6</v>
      </c>
      <c r="BB459" s="25" t="s">
        <v>1402</v>
      </c>
      <c r="BC459" s="14">
        <f t="shared" si="165"/>
        <v>648</v>
      </c>
      <c r="BD459" s="14">
        <f>SUMIFS(BC$4:BC459,AU$4:AU459,"="&amp;AU459,AX$4:AX459,"="&amp;AX459)</f>
        <v>2107</v>
      </c>
      <c r="BE459" s="25" t="s">
        <v>1403</v>
      </c>
      <c r="BF459" s="14">
        <f t="shared" si="166"/>
        <v>270</v>
      </c>
      <c r="BG459" s="14">
        <f>SUMIFS(BF$4:BF459,AU$4:AU459,"="&amp;AU459,AX$4:AX459,"="&amp;AX459)</f>
        <v>878</v>
      </c>
      <c r="BH459" s="25" t="s">
        <v>1404</v>
      </c>
      <c r="BI459" s="14">
        <f t="shared" si="167"/>
        <v>16200</v>
      </c>
      <c r="BJ459" s="14">
        <f>SUMIFS(BI$4:BI459,$AU$4:$AU459,"="&amp;$AU459,$AX$4:$AX459,"="&amp;$AX459)</f>
        <v>52680</v>
      </c>
    </row>
    <row r="460" spans="46:62" ht="16.5" x14ac:dyDescent="0.2">
      <c r="AT460" s="13">
        <v>457</v>
      </c>
      <c r="AU460" s="13">
        <f t="shared" si="160"/>
        <v>7</v>
      </c>
      <c r="AV460" s="13">
        <f t="shared" si="161"/>
        <v>1502008</v>
      </c>
      <c r="AW460" s="13" t="s">
        <v>1373</v>
      </c>
      <c r="AX460" s="13">
        <f t="shared" si="162"/>
        <v>3</v>
      </c>
      <c r="AY460" s="13" t="s">
        <v>1394</v>
      </c>
      <c r="AZ460" s="13">
        <f t="shared" si="163"/>
        <v>7</v>
      </c>
      <c r="BA460" s="13" t="str">
        <f t="shared" si="164"/>
        <v>夏侯渊魂珠-3 等级-7</v>
      </c>
      <c r="BB460" s="25" t="s">
        <v>1402</v>
      </c>
      <c r="BC460" s="14">
        <f t="shared" si="165"/>
        <v>768</v>
      </c>
      <c r="BD460" s="14">
        <f>SUMIFS(BC$4:BC460,AU$4:AU460,"="&amp;AU460,AX$4:AX460,"="&amp;AX460)</f>
        <v>2875</v>
      </c>
      <c r="BE460" s="25" t="s">
        <v>1403</v>
      </c>
      <c r="BF460" s="14">
        <f t="shared" si="166"/>
        <v>320</v>
      </c>
      <c r="BG460" s="14">
        <f>SUMIFS(BF$4:BF460,AU$4:AU460,"="&amp;AU460,AX$4:AX460,"="&amp;AX460)</f>
        <v>1198</v>
      </c>
      <c r="BH460" s="25" t="s">
        <v>1404</v>
      </c>
      <c r="BI460" s="14">
        <f t="shared" si="167"/>
        <v>19200</v>
      </c>
      <c r="BJ460" s="14">
        <f>SUMIFS(BI$4:BI460,$AU$4:$AU460,"="&amp;$AU460,$AX$4:$AX460,"="&amp;$AX460)</f>
        <v>71880</v>
      </c>
    </row>
    <row r="461" spans="46:62" ht="16.5" x14ac:dyDescent="0.2">
      <c r="AT461" s="13">
        <v>458</v>
      </c>
      <c r="AU461" s="13">
        <f t="shared" si="160"/>
        <v>7</v>
      </c>
      <c r="AV461" s="13">
        <f t="shared" si="161"/>
        <v>1502008</v>
      </c>
      <c r="AW461" s="13" t="s">
        <v>1373</v>
      </c>
      <c r="AX461" s="13">
        <f t="shared" si="162"/>
        <v>3</v>
      </c>
      <c r="AY461" s="13" t="s">
        <v>1394</v>
      </c>
      <c r="AZ461" s="13">
        <f t="shared" si="163"/>
        <v>8</v>
      </c>
      <c r="BA461" s="13" t="str">
        <f t="shared" si="164"/>
        <v>夏侯渊魂珠-3 等级-8</v>
      </c>
      <c r="BB461" s="25" t="s">
        <v>1402</v>
      </c>
      <c r="BC461" s="14">
        <f t="shared" si="165"/>
        <v>900</v>
      </c>
      <c r="BD461" s="14">
        <f>SUMIFS(BC$4:BC461,AU$4:AU461,"="&amp;AU461,AX$4:AX461,"="&amp;AX461)</f>
        <v>3775</v>
      </c>
      <c r="BE461" s="25" t="s">
        <v>1403</v>
      </c>
      <c r="BF461" s="14">
        <f t="shared" si="166"/>
        <v>370</v>
      </c>
      <c r="BG461" s="14">
        <f>SUMIFS(BF$4:BF461,AU$4:AU461,"="&amp;AU461,AX$4:AX461,"="&amp;AX461)</f>
        <v>1568</v>
      </c>
      <c r="BH461" s="25" t="s">
        <v>1404</v>
      </c>
      <c r="BI461" s="14">
        <f t="shared" si="167"/>
        <v>22500</v>
      </c>
      <c r="BJ461" s="14">
        <f>SUMIFS(BI$4:BI461,$AU$4:$AU461,"="&amp;$AU461,$AX$4:$AX461,"="&amp;$AX461)</f>
        <v>94380</v>
      </c>
    </row>
    <row r="462" spans="46:62" ht="16.5" x14ac:dyDescent="0.2">
      <c r="AT462" s="13">
        <v>459</v>
      </c>
      <c r="AU462" s="13">
        <f t="shared" si="160"/>
        <v>7</v>
      </c>
      <c r="AV462" s="13">
        <f t="shared" si="161"/>
        <v>1502008</v>
      </c>
      <c r="AW462" s="13" t="s">
        <v>1373</v>
      </c>
      <c r="AX462" s="13">
        <f t="shared" si="162"/>
        <v>3</v>
      </c>
      <c r="AY462" s="13" t="s">
        <v>1394</v>
      </c>
      <c r="AZ462" s="13">
        <f t="shared" si="163"/>
        <v>9</v>
      </c>
      <c r="BA462" s="13" t="str">
        <f t="shared" si="164"/>
        <v>夏侯渊魂珠-3 等级-9</v>
      </c>
      <c r="BB462" s="25" t="s">
        <v>1402</v>
      </c>
      <c r="BC462" s="14">
        <f t="shared" si="165"/>
        <v>1020</v>
      </c>
      <c r="BD462" s="14">
        <f>SUMIFS(BC$4:BC462,AU$4:AU462,"="&amp;AU462,AX$4:AX462,"="&amp;AX462)</f>
        <v>4795</v>
      </c>
      <c r="BE462" s="25" t="s">
        <v>1403</v>
      </c>
      <c r="BF462" s="14">
        <f t="shared" si="166"/>
        <v>425</v>
      </c>
      <c r="BG462" s="14">
        <f>SUMIFS(BF$4:BF462,AU$4:AU462,"="&amp;AU462,AX$4:AX462,"="&amp;AX462)</f>
        <v>1993</v>
      </c>
      <c r="BH462" s="25" t="s">
        <v>1404</v>
      </c>
      <c r="BI462" s="14">
        <f t="shared" si="167"/>
        <v>25500</v>
      </c>
      <c r="BJ462" s="14">
        <f>SUMIFS(BI$4:BI462,$AU$4:$AU462,"="&amp;$AU462,$AX$4:$AX462,"="&amp;$AX462)</f>
        <v>119880</v>
      </c>
    </row>
    <row r="463" spans="46:62" ht="16.5" x14ac:dyDescent="0.2">
      <c r="AT463" s="13">
        <v>460</v>
      </c>
      <c r="AU463" s="13">
        <f t="shared" si="160"/>
        <v>7</v>
      </c>
      <c r="AV463" s="13">
        <f t="shared" si="161"/>
        <v>1502008</v>
      </c>
      <c r="AW463" s="13" t="s">
        <v>1373</v>
      </c>
      <c r="AX463" s="13">
        <f t="shared" si="162"/>
        <v>4</v>
      </c>
      <c r="AY463" s="13" t="s">
        <v>1394</v>
      </c>
      <c r="AZ463" s="13">
        <f t="shared" si="163"/>
        <v>1</v>
      </c>
      <c r="BA463" s="13" t="str">
        <f t="shared" si="164"/>
        <v>夏侯渊魂珠-4 等级-1</v>
      </c>
      <c r="BB463" s="25" t="s">
        <v>1402</v>
      </c>
      <c r="BC463" s="14">
        <f t="shared" si="165"/>
        <v>156</v>
      </c>
      <c r="BD463" s="14">
        <f>SUMIFS(BC$4:BC463,AU$4:AU463,"="&amp;AU463,AX$4:AX463,"="&amp;AX463)</f>
        <v>156</v>
      </c>
      <c r="BE463" s="25" t="s">
        <v>1403</v>
      </c>
      <c r="BF463" s="14">
        <f t="shared" si="166"/>
        <v>65</v>
      </c>
      <c r="BG463" s="14">
        <f>SUMIFS(BF$4:BF463,AU$4:AU463,"="&amp;AU463,AX$4:AX463,"="&amp;AX463)</f>
        <v>65</v>
      </c>
      <c r="BH463" s="25" t="s">
        <v>1404</v>
      </c>
      <c r="BI463" s="14">
        <f t="shared" si="167"/>
        <v>3900</v>
      </c>
      <c r="BJ463" s="14">
        <f>SUMIFS(BI$4:BI463,$AU$4:$AU463,"="&amp;$AU463,$AX$4:$AX463,"="&amp;$AX463)</f>
        <v>3900</v>
      </c>
    </row>
    <row r="464" spans="46:62" ht="16.5" x14ac:dyDescent="0.2">
      <c r="AT464" s="13">
        <v>461</v>
      </c>
      <c r="AU464" s="13">
        <f t="shared" si="160"/>
        <v>7</v>
      </c>
      <c r="AV464" s="13">
        <f t="shared" si="161"/>
        <v>1502008</v>
      </c>
      <c r="AW464" s="13" t="s">
        <v>1373</v>
      </c>
      <c r="AX464" s="13">
        <f t="shared" si="162"/>
        <v>4</v>
      </c>
      <c r="AY464" s="13" t="s">
        <v>1394</v>
      </c>
      <c r="AZ464" s="13">
        <f t="shared" si="163"/>
        <v>2</v>
      </c>
      <c r="BA464" s="13" t="str">
        <f t="shared" si="164"/>
        <v>夏侯渊魂珠-4 等级-2</v>
      </c>
      <c r="BB464" s="25" t="s">
        <v>1402</v>
      </c>
      <c r="BC464" s="14">
        <f t="shared" si="165"/>
        <v>240</v>
      </c>
      <c r="BD464" s="14">
        <f>SUMIFS(BC$4:BC464,AU$4:AU464,"="&amp;AU464,AX$4:AX464,"="&amp;AX464)</f>
        <v>396</v>
      </c>
      <c r="BE464" s="25" t="s">
        <v>1403</v>
      </c>
      <c r="BF464" s="14">
        <f t="shared" si="166"/>
        <v>100</v>
      </c>
      <c r="BG464" s="14">
        <f>SUMIFS(BF$4:BF464,AU$4:AU464,"="&amp;AU464,AX$4:AX464,"="&amp;AX464)</f>
        <v>165</v>
      </c>
      <c r="BH464" s="25" t="s">
        <v>1404</v>
      </c>
      <c r="BI464" s="14">
        <f t="shared" si="167"/>
        <v>6000</v>
      </c>
      <c r="BJ464" s="14">
        <f>SUMIFS(BI$4:BI464,$AU$4:$AU464,"="&amp;$AU464,$AX$4:$AX464,"="&amp;$AX464)</f>
        <v>9900</v>
      </c>
    </row>
    <row r="465" spans="46:62" ht="16.5" x14ac:dyDescent="0.2">
      <c r="AT465" s="13">
        <v>462</v>
      </c>
      <c r="AU465" s="13">
        <f t="shared" si="160"/>
        <v>7</v>
      </c>
      <c r="AV465" s="13">
        <f t="shared" si="161"/>
        <v>1502008</v>
      </c>
      <c r="AW465" s="13" t="s">
        <v>1373</v>
      </c>
      <c r="AX465" s="13">
        <f t="shared" si="162"/>
        <v>4</v>
      </c>
      <c r="AY465" s="13" t="s">
        <v>1394</v>
      </c>
      <c r="AZ465" s="13">
        <f t="shared" si="163"/>
        <v>3</v>
      </c>
      <c r="BA465" s="13" t="str">
        <f t="shared" si="164"/>
        <v>夏侯渊魂珠-4 等级-3</v>
      </c>
      <c r="BB465" s="25" t="s">
        <v>1402</v>
      </c>
      <c r="BC465" s="14">
        <f t="shared" si="165"/>
        <v>312</v>
      </c>
      <c r="BD465" s="14">
        <f>SUMIFS(BC$4:BC465,AU$4:AU465,"="&amp;AU465,AX$4:AX465,"="&amp;AX465)</f>
        <v>708</v>
      </c>
      <c r="BE465" s="25" t="s">
        <v>1403</v>
      </c>
      <c r="BF465" s="14">
        <f t="shared" si="166"/>
        <v>130</v>
      </c>
      <c r="BG465" s="14">
        <f>SUMIFS(BF$4:BF465,AU$4:AU465,"="&amp;AU465,AX$4:AX465,"="&amp;AX465)</f>
        <v>295</v>
      </c>
      <c r="BH465" s="25" t="s">
        <v>1404</v>
      </c>
      <c r="BI465" s="14">
        <f t="shared" si="167"/>
        <v>7800</v>
      </c>
      <c r="BJ465" s="14">
        <f>SUMIFS(BI$4:BI465,$AU$4:$AU465,"="&amp;$AU465,$AX$4:$AX465,"="&amp;$AX465)</f>
        <v>17700</v>
      </c>
    </row>
    <row r="466" spans="46:62" ht="16.5" x14ac:dyDescent="0.2">
      <c r="AT466" s="13">
        <v>463</v>
      </c>
      <c r="AU466" s="13">
        <f t="shared" si="160"/>
        <v>7</v>
      </c>
      <c r="AV466" s="13">
        <f t="shared" si="161"/>
        <v>1502008</v>
      </c>
      <c r="AW466" s="13" t="s">
        <v>1373</v>
      </c>
      <c r="AX466" s="13">
        <f t="shared" si="162"/>
        <v>4</v>
      </c>
      <c r="AY466" s="13" t="s">
        <v>1394</v>
      </c>
      <c r="AZ466" s="13">
        <f t="shared" si="163"/>
        <v>4</v>
      </c>
      <c r="BA466" s="13" t="str">
        <f t="shared" si="164"/>
        <v>夏侯渊魂珠-4 等级-4</v>
      </c>
      <c r="BB466" s="25" t="s">
        <v>1402</v>
      </c>
      <c r="BC466" s="14">
        <f t="shared" si="165"/>
        <v>480</v>
      </c>
      <c r="BD466" s="14">
        <f>SUMIFS(BC$4:BC466,AU$4:AU466,"="&amp;AU466,AX$4:AX466,"="&amp;AX466)</f>
        <v>1188</v>
      </c>
      <c r="BE466" s="25" t="s">
        <v>1403</v>
      </c>
      <c r="BF466" s="14">
        <f t="shared" si="166"/>
        <v>200</v>
      </c>
      <c r="BG466" s="14">
        <f>SUMIFS(BF$4:BF466,AU$4:AU466,"="&amp;AU466,AX$4:AX466,"="&amp;AX466)</f>
        <v>495</v>
      </c>
      <c r="BH466" s="25" t="s">
        <v>1404</v>
      </c>
      <c r="BI466" s="14">
        <f t="shared" si="167"/>
        <v>12000</v>
      </c>
      <c r="BJ466" s="14">
        <f>SUMIFS(BI$4:BI466,$AU$4:$AU466,"="&amp;$AU466,$AX$4:$AX466,"="&amp;$AX466)</f>
        <v>29700</v>
      </c>
    </row>
    <row r="467" spans="46:62" ht="16.5" x14ac:dyDescent="0.2">
      <c r="AT467" s="13">
        <v>464</v>
      </c>
      <c r="AU467" s="13">
        <f t="shared" si="160"/>
        <v>7</v>
      </c>
      <c r="AV467" s="13">
        <f t="shared" si="161"/>
        <v>1502008</v>
      </c>
      <c r="AW467" s="13" t="s">
        <v>1373</v>
      </c>
      <c r="AX467" s="13">
        <f t="shared" si="162"/>
        <v>4</v>
      </c>
      <c r="AY467" s="13" t="s">
        <v>1394</v>
      </c>
      <c r="AZ467" s="13">
        <f t="shared" si="163"/>
        <v>5</v>
      </c>
      <c r="BA467" s="13" t="str">
        <f t="shared" si="164"/>
        <v>夏侯渊魂珠-4 等级-5</v>
      </c>
      <c r="BB467" s="25" t="s">
        <v>1402</v>
      </c>
      <c r="BC467" s="14">
        <f t="shared" si="165"/>
        <v>648</v>
      </c>
      <c r="BD467" s="14">
        <f>SUMIFS(BC$4:BC467,AU$4:AU467,"="&amp;AU467,AX$4:AX467,"="&amp;AX467)</f>
        <v>1836</v>
      </c>
      <c r="BE467" s="25" t="s">
        <v>1403</v>
      </c>
      <c r="BF467" s="14">
        <f t="shared" si="166"/>
        <v>270</v>
      </c>
      <c r="BG467" s="14">
        <f>SUMIFS(BF$4:BF467,AU$4:AU467,"="&amp;AU467,AX$4:AX467,"="&amp;AX467)</f>
        <v>765</v>
      </c>
      <c r="BH467" s="25" t="s">
        <v>1404</v>
      </c>
      <c r="BI467" s="14">
        <f t="shared" si="167"/>
        <v>16200</v>
      </c>
      <c r="BJ467" s="14">
        <f>SUMIFS(BI$4:BI467,$AU$4:$AU467,"="&amp;$AU467,$AX$4:$AX467,"="&amp;$AX467)</f>
        <v>45900</v>
      </c>
    </row>
    <row r="468" spans="46:62" ht="16.5" x14ac:dyDescent="0.2">
      <c r="AT468" s="13">
        <v>465</v>
      </c>
      <c r="AU468" s="13">
        <f t="shared" si="160"/>
        <v>7</v>
      </c>
      <c r="AV468" s="13">
        <f t="shared" si="161"/>
        <v>1502008</v>
      </c>
      <c r="AW468" s="13" t="s">
        <v>1373</v>
      </c>
      <c r="AX468" s="13">
        <f t="shared" si="162"/>
        <v>4</v>
      </c>
      <c r="AY468" s="13" t="s">
        <v>1394</v>
      </c>
      <c r="AZ468" s="13">
        <f t="shared" si="163"/>
        <v>6</v>
      </c>
      <c r="BA468" s="13" t="str">
        <f t="shared" si="164"/>
        <v>夏侯渊魂珠-4 等级-6</v>
      </c>
      <c r="BB468" s="25" t="s">
        <v>1402</v>
      </c>
      <c r="BC468" s="14">
        <f t="shared" si="165"/>
        <v>804</v>
      </c>
      <c r="BD468" s="14">
        <f>SUMIFS(BC$4:BC468,AU$4:AU468,"="&amp;AU468,AX$4:AX468,"="&amp;AX468)</f>
        <v>2640</v>
      </c>
      <c r="BE468" s="25" t="s">
        <v>1403</v>
      </c>
      <c r="BF468" s="14">
        <f t="shared" si="166"/>
        <v>385</v>
      </c>
      <c r="BG468" s="14">
        <f>SUMIFS(BF$4:BF468,AU$4:AU468,"="&amp;AU468,AX$4:AX468,"="&amp;AX468)</f>
        <v>1150</v>
      </c>
      <c r="BH468" s="25" t="s">
        <v>1404</v>
      </c>
      <c r="BI468" s="14">
        <f t="shared" si="167"/>
        <v>20100</v>
      </c>
      <c r="BJ468" s="14">
        <f>SUMIFS(BI$4:BI468,$AU$4:$AU468,"="&amp;$AU468,$AX$4:$AX468,"="&amp;$AX468)</f>
        <v>66000</v>
      </c>
    </row>
    <row r="469" spans="46:62" ht="16.5" x14ac:dyDescent="0.2">
      <c r="AT469" s="13">
        <v>466</v>
      </c>
      <c r="AU469" s="13">
        <f t="shared" si="160"/>
        <v>7</v>
      </c>
      <c r="AV469" s="13">
        <f t="shared" si="161"/>
        <v>1502008</v>
      </c>
      <c r="AW469" s="13" t="s">
        <v>1373</v>
      </c>
      <c r="AX469" s="13">
        <f t="shared" si="162"/>
        <v>4</v>
      </c>
      <c r="AY469" s="13" t="s">
        <v>1394</v>
      </c>
      <c r="AZ469" s="13">
        <f t="shared" si="163"/>
        <v>7</v>
      </c>
      <c r="BA469" s="13" t="str">
        <f t="shared" si="164"/>
        <v>夏侯渊魂珠-4 等级-7</v>
      </c>
      <c r="BB469" s="25" t="s">
        <v>1402</v>
      </c>
      <c r="BC469" s="14">
        <f t="shared" si="165"/>
        <v>960</v>
      </c>
      <c r="BD469" s="14">
        <f>SUMIFS(BC$4:BC469,AU$4:AU469,"="&amp;AU469,AX$4:AX469,"="&amp;AX469)</f>
        <v>3600</v>
      </c>
      <c r="BE469" s="25" t="s">
        <v>1403</v>
      </c>
      <c r="BF469" s="14">
        <f t="shared" si="166"/>
        <v>400</v>
      </c>
      <c r="BG469" s="14">
        <f>SUMIFS(BF$4:BF469,AU$4:AU469,"="&amp;AU469,AX$4:AX469,"="&amp;AX469)</f>
        <v>1550</v>
      </c>
      <c r="BH469" s="25" t="s">
        <v>1404</v>
      </c>
      <c r="BI469" s="14">
        <f t="shared" si="167"/>
        <v>24000</v>
      </c>
      <c r="BJ469" s="14">
        <f>SUMIFS(BI$4:BI469,$AU$4:$AU469,"="&amp;$AU469,$AX$4:$AX469,"="&amp;$AX469)</f>
        <v>90000</v>
      </c>
    </row>
    <row r="470" spans="46:62" ht="16.5" x14ac:dyDescent="0.2">
      <c r="AT470" s="13">
        <v>467</v>
      </c>
      <c r="AU470" s="13">
        <f t="shared" si="160"/>
        <v>7</v>
      </c>
      <c r="AV470" s="13">
        <f t="shared" si="161"/>
        <v>1502008</v>
      </c>
      <c r="AW470" s="13" t="s">
        <v>1373</v>
      </c>
      <c r="AX470" s="13">
        <f t="shared" si="162"/>
        <v>4</v>
      </c>
      <c r="AY470" s="13" t="s">
        <v>1394</v>
      </c>
      <c r="AZ470" s="13">
        <f t="shared" si="163"/>
        <v>8</v>
      </c>
      <c r="BA470" s="13" t="str">
        <f t="shared" si="164"/>
        <v>夏侯渊魂珠-4 等级-8</v>
      </c>
      <c r="BB470" s="25" t="s">
        <v>1402</v>
      </c>
      <c r="BC470" s="14">
        <f t="shared" si="165"/>
        <v>1140</v>
      </c>
      <c r="BD470" s="14">
        <f>SUMIFS(BC$4:BC470,AU$4:AU470,"="&amp;AU470,AX$4:AX470,"="&amp;AX470)</f>
        <v>4740</v>
      </c>
      <c r="BE470" s="25" t="s">
        <v>1403</v>
      </c>
      <c r="BF470" s="14">
        <f t="shared" si="166"/>
        <v>475</v>
      </c>
      <c r="BG470" s="14">
        <f>SUMIFS(BF$4:BF470,AU$4:AU470,"="&amp;AU470,AX$4:AX470,"="&amp;AX470)</f>
        <v>2025</v>
      </c>
      <c r="BH470" s="25" t="s">
        <v>1404</v>
      </c>
      <c r="BI470" s="14">
        <f t="shared" si="167"/>
        <v>28500</v>
      </c>
      <c r="BJ470" s="14">
        <f>SUMIFS(BI$4:BI470,$AU$4:$AU470,"="&amp;$AU470,$AX$4:$AX470,"="&amp;$AX470)</f>
        <v>118500</v>
      </c>
    </row>
    <row r="471" spans="46:62" ht="16.5" x14ac:dyDescent="0.2">
      <c r="AT471" s="13">
        <v>468</v>
      </c>
      <c r="AU471" s="13">
        <f t="shared" si="160"/>
        <v>7</v>
      </c>
      <c r="AV471" s="13">
        <f t="shared" si="161"/>
        <v>1502008</v>
      </c>
      <c r="AW471" s="13" t="s">
        <v>1373</v>
      </c>
      <c r="AX471" s="13">
        <f t="shared" si="162"/>
        <v>4</v>
      </c>
      <c r="AY471" s="13" t="s">
        <v>1394</v>
      </c>
      <c r="AZ471" s="13">
        <f t="shared" si="163"/>
        <v>9</v>
      </c>
      <c r="BA471" s="13" t="str">
        <f t="shared" si="164"/>
        <v>夏侯渊魂珠-4 等级-9</v>
      </c>
      <c r="BB471" s="25" t="s">
        <v>1402</v>
      </c>
      <c r="BC471" s="14">
        <f t="shared" si="165"/>
        <v>1320</v>
      </c>
      <c r="BD471" s="14">
        <f>SUMIFS(BC$4:BC471,AU$4:AU471,"="&amp;AU471,AX$4:AX471,"="&amp;AX471)</f>
        <v>6060</v>
      </c>
      <c r="BE471" s="25" t="s">
        <v>1403</v>
      </c>
      <c r="BF471" s="14">
        <f t="shared" si="166"/>
        <v>550</v>
      </c>
      <c r="BG471" s="14">
        <f>SUMIFS(BF$4:BF471,AU$4:AU471,"="&amp;AU471,AX$4:AX471,"="&amp;AX471)</f>
        <v>2575</v>
      </c>
      <c r="BH471" s="25" t="s">
        <v>1404</v>
      </c>
      <c r="BI471" s="14">
        <f t="shared" si="167"/>
        <v>33000</v>
      </c>
      <c r="BJ471" s="14">
        <f>SUMIFS(BI$4:BI471,$AU$4:$AU471,"="&amp;$AU471,$AX$4:$AX471,"="&amp;$AX471)</f>
        <v>151500</v>
      </c>
    </row>
    <row r="472" spans="46:62" ht="16.5" x14ac:dyDescent="0.2">
      <c r="AT472" s="13">
        <v>469</v>
      </c>
      <c r="AU472" s="13">
        <f t="shared" si="160"/>
        <v>7</v>
      </c>
      <c r="AV472" s="13">
        <f t="shared" si="161"/>
        <v>1502008</v>
      </c>
      <c r="AW472" s="13" t="s">
        <v>1373</v>
      </c>
      <c r="AX472" s="13">
        <f t="shared" si="162"/>
        <v>5</v>
      </c>
      <c r="AY472" s="13" t="s">
        <v>1394</v>
      </c>
      <c r="AZ472" s="13">
        <f t="shared" si="163"/>
        <v>1</v>
      </c>
      <c r="BA472" s="13" t="str">
        <f t="shared" si="164"/>
        <v>夏侯渊魂珠-5 等级-1</v>
      </c>
      <c r="BB472" s="25" t="s">
        <v>1402</v>
      </c>
      <c r="BC472" s="14">
        <f t="shared" si="165"/>
        <v>216</v>
      </c>
      <c r="BD472" s="14">
        <f>SUMIFS(BC$4:BC472,AU$4:AU472,"="&amp;AU472,AX$4:AX472,"="&amp;AX472)</f>
        <v>216</v>
      </c>
      <c r="BE472" s="25" t="s">
        <v>1403</v>
      </c>
      <c r="BF472" s="14">
        <f t="shared" si="166"/>
        <v>90</v>
      </c>
      <c r="BG472" s="14">
        <f>SUMIFS(BF$4:BF472,AU$4:AU472,"="&amp;AU472,AX$4:AX472,"="&amp;AX472)</f>
        <v>90</v>
      </c>
      <c r="BH472" s="25" t="s">
        <v>1404</v>
      </c>
      <c r="BI472" s="14">
        <f t="shared" si="167"/>
        <v>5400</v>
      </c>
      <c r="BJ472" s="14">
        <f>SUMIFS(BI$4:BI472,$AU$4:$AU472,"="&amp;$AU472,$AX$4:$AX472,"="&amp;$AX472)</f>
        <v>5400</v>
      </c>
    </row>
    <row r="473" spans="46:62" ht="16.5" x14ac:dyDescent="0.2">
      <c r="AT473" s="13">
        <v>470</v>
      </c>
      <c r="AU473" s="13">
        <f t="shared" si="160"/>
        <v>7</v>
      </c>
      <c r="AV473" s="13">
        <f t="shared" si="161"/>
        <v>1502008</v>
      </c>
      <c r="AW473" s="13" t="s">
        <v>1373</v>
      </c>
      <c r="AX473" s="13">
        <f t="shared" si="162"/>
        <v>5</v>
      </c>
      <c r="AY473" s="13" t="s">
        <v>1394</v>
      </c>
      <c r="AZ473" s="13">
        <f t="shared" si="163"/>
        <v>2</v>
      </c>
      <c r="BA473" s="13" t="str">
        <f t="shared" si="164"/>
        <v>夏侯渊魂珠-5 等级-2</v>
      </c>
      <c r="BB473" s="25" t="s">
        <v>1402</v>
      </c>
      <c r="BC473" s="14">
        <f t="shared" si="165"/>
        <v>336</v>
      </c>
      <c r="BD473" s="14">
        <f>SUMIFS(BC$4:BC473,AU$4:AU473,"="&amp;AU473,AX$4:AX473,"="&amp;AX473)</f>
        <v>552</v>
      </c>
      <c r="BE473" s="25" t="s">
        <v>1403</v>
      </c>
      <c r="BF473" s="14">
        <f t="shared" si="166"/>
        <v>140</v>
      </c>
      <c r="BG473" s="14">
        <f>SUMIFS(BF$4:BF473,AU$4:AU473,"="&amp;AU473,AX$4:AX473,"="&amp;AX473)</f>
        <v>230</v>
      </c>
      <c r="BH473" s="25" t="s">
        <v>1404</v>
      </c>
      <c r="BI473" s="14">
        <f t="shared" si="167"/>
        <v>8400</v>
      </c>
      <c r="BJ473" s="14">
        <f>SUMIFS(BI$4:BI473,$AU$4:$AU473,"="&amp;$AU473,$AX$4:$AX473,"="&amp;$AX473)</f>
        <v>13800</v>
      </c>
    </row>
    <row r="474" spans="46:62" ht="16.5" x14ac:dyDescent="0.2">
      <c r="AT474" s="13">
        <v>471</v>
      </c>
      <c r="AU474" s="13">
        <f t="shared" si="160"/>
        <v>7</v>
      </c>
      <c r="AV474" s="13">
        <f t="shared" si="161"/>
        <v>1502008</v>
      </c>
      <c r="AW474" s="13" t="s">
        <v>1373</v>
      </c>
      <c r="AX474" s="13">
        <f t="shared" si="162"/>
        <v>5</v>
      </c>
      <c r="AY474" s="13" t="s">
        <v>1394</v>
      </c>
      <c r="AZ474" s="13">
        <f t="shared" si="163"/>
        <v>3</v>
      </c>
      <c r="BA474" s="13" t="str">
        <f t="shared" si="164"/>
        <v>夏侯渊魂珠-5 等级-3</v>
      </c>
      <c r="BB474" s="25" t="s">
        <v>1402</v>
      </c>
      <c r="BC474" s="14">
        <f t="shared" si="165"/>
        <v>444</v>
      </c>
      <c r="BD474" s="14">
        <f>SUMIFS(BC$4:BC474,AU$4:AU474,"="&amp;AU474,AX$4:AX474,"="&amp;AX474)</f>
        <v>996</v>
      </c>
      <c r="BE474" s="25" t="s">
        <v>1403</v>
      </c>
      <c r="BF474" s="14">
        <f t="shared" si="166"/>
        <v>185</v>
      </c>
      <c r="BG474" s="14">
        <f>SUMIFS(BF$4:BF474,AU$4:AU474,"="&amp;AU474,AX$4:AX474,"="&amp;AX474)</f>
        <v>415</v>
      </c>
      <c r="BH474" s="25" t="s">
        <v>1404</v>
      </c>
      <c r="BI474" s="14">
        <f t="shared" si="167"/>
        <v>11100</v>
      </c>
      <c r="BJ474" s="14">
        <f>SUMIFS(BI$4:BI474,$AU$4:$AU474,"="&amp;$AU474,$AX$4:$AX474,"="&amp;$AX474)</f>
        <v>24900</v>
      </c>
    </row>
    <row r="475" spans="46:62" ht="16.5" x14ac:dyDescent="0.2">
      <c r="AT475" s="13">
        <v>472</v>
      </c>
      <c r="AU475" s="13">
        <f t="shared" si="160"/>
        <v>7</v>
      </c>
      <c r="AV475" s="13">
        <f t="shared" si="161"/>
        <v>1502008</v>
      </c>
      <c r="AW475" s="13" t="s">
        <v>1373</v>
      </c>
      <c r="AX475" s="13">
        <f t="shared" si="162"/>
        <v>5</v>
      </c>
      <c r="AY475" s="13" t="s">
        <v>1394</v>
      </c>
      <c r="AZ475" s="13">
        <f t="shared" si="163"/>
        <v>4</v>
      </c>
      <c r="BA475" s="13" t="str">
        <f t="shared" si="164"/>
        <v>夏侯渊魂珠-5 等级-4</v>
      </c>
      <c r="BB475" s="25" t="s">
        <v>1402</v>
      </c>
      <c r="BC475" s="14">
        <f t="shared" si="165"/>
        <v>672</v>
      </c>
      <c r="BD475" s="14">
        <f>SUMIFS(BC$4:BC475,AU$4:AU475,"="&amp;AU475,AX$4:AX475,"="&amp;AX475)</f>
        <v>1668</v>
      </c>
      <c r="BE475" s="25" t="s">
        <v>1403</v>
      </c>
      <c r="BF475" s="14">
        <f t="shared" si="166"/>
        <v>280</v>
      </c>
      <c r="BG475" s="14">
        <f>SUMIFS(BF$4:BF475,AU$4:AU475,"="&amp;AU475,AX$4:AX475,"="&amp;AX475)</f>
        <v>695</v>
      </c>
      <c r="BH475" s="25" t="s">
        <v>1404</v>
      </c>
      <c r="BI475" s="14">
        <f t="shared" si="167"/>
        <v>16800</v>
      </c>
      <c r="BJ475" s="14">
        <f>SUMIFS(BI$4:BI475,$AU$4:$AU475,"="&amp;$AU475,$AX$4:$AX475,"="&amp;$AX475)</f>
        <v>41700</v>
      </c>
    </row>
    <row r="476" spans="46:62" ht="16.5" x14ac:dyDescent="0.2">
      <c r="AT476" s="13">
        <v>473</v>
      </c>
      <c r="AU476" s="13">
        <f t="shared" si="160"/>
        <v>7</v>
      </c>
      <c r="AV476" s="13">
        <f t="shared" si="161"/>
        <v>1502008</v>
      </c>
      <c r="AW476" s="13" t="s">
        <v>1373</v>
      </c>
      <c r="AX476" s="13">
        <f t="shared" si="162"/>
        <v>5</v>
      </c>
      <c r="AY476" s="13" t="s">
        <v>1394</v>
      </c>
      <c r="AZ476" s="13">
        <f t="shared" si="163"/>
        <v>5</v>
      </c>
      <c r="BA476" s="13" t="str">
        <f t="shared" si="164"/>
        <v>夏侯渊魂珠-5 等级-5</v>
      </c>
      <c r="BB476" s="25" t="s">
        <v>1402</v>
      </c>
      <c r="BC476" s="14">
        <f t="shared" si="165"/>
        <v>900</v>
      </c>
      <c r="BD476" s="14">
        <f>SUMIFS(BC$4:BC476,AU$4:AU476,"="&amp;AU476,AX$4:AX476,"="&amp;AX476)</f>
        <v>2568</v>
      </c>
      <c r="BE476" s="25" t="s">
        <v>1403</v>
      </c>
      <c r="BF476" s="14">
        <f t="shared" si="166"/>
        <v>375</v>
      </c>
      <c r="BG476" s="14">
        <f>SUMIFS(BF$4:BF476,AU$4:AU476,"="&amp;AU476,AX$4:AX476,"="&amp;AX476)</f>
        <v>1070</v>
      </c>
      <c r="BH476" s="25" t="s">
        <v>1404</v>
      </c>
      <c r="BI476" s="14">
        <f t="shared" si="167"/>
        <v>22500</v>
      </c>
      <c r="BJ476" s="14">
        <f>SUMIFS(BI$4:BI476,$AU$4:$AU476,"="&amp;$AU476,$AX$4:$AX476,"="&amp;$AX476)</f>
        <v>64200</v>
      </c>
    </row>
    <row r="477" spans="46:62" ht="16.5" x14ac:dyDescent="0.2">
      <c r="AT477" s="13">
        <v>474</v>
      </c>
      <c r="AU477" s="13">
        <f t="shared" si="160"/>
        <v>7</v>
      </c>
      <c r="AV477" s="13">
        <f t="shared" si="161"/>
        <v>1502008</v>
      </c>
      <c r="AW477" s="13" t="s">
        <v>1373</v>
      </c>
      <c r="AX477" s="13">
        <f t="shared" si="162"/>
        <v>5</v>
      </c>
      <c r="AY477" s="13" t="s">
        <v>1394</v>
      </c>
      <c r="AZ477" s="13">
        <f t="shared" si="163"/>
        <v>6</v>
      </c>
      <c r="BA477" s="13" t="str">
        <f t="shared" si="164"/>
        <v>夏侯渊魂珠-5 等级-6</v>
      </c>
      <c r="BB477" s="25" t="s">
        <v>1402</v>
      </c>
      <c r="BC477" s="14">
        <f t="shared" si="165"/>
        <v>1140</v>
      </c>
      <c r="BD477" s="14">
        <f>SUMIFS(BC$4:BC477,AU$4:AU477,"="&amp;AU477,AX$4:AX477,"="&amp;AX477)</f>
        <v>3708</v>
      </c>
      <c r="BE477" s="25" t="s">
        <v>1403</v>
      </c>
      <c r="BF477" s="14">
        <f t="shared" si="166"/>
        <v>475</v>
      </c>
      <c r="BG477" s="14">
        <f>SUMIFS(BF$4:BF477,AU$4:AU477,"="&amp;AU477,AX$4:AX477,"="&amp;AX477)</f>
        <v>1545</v>
      </c>
      <c r="BH477" s="25" t="s">
        <v>1404</v>
      </c>
      <c r="BI477" s="14">
        <f t="shared" si="167"/>
        <v>28500</v>
      </c>
      <c r="BJ477" s="14">
        <f>SUMIFS(BI$4:BI477,$AU$4:$AU477,"="&amp;$AU477,$AX$4:$AX477,"="&amp;$AX477)</f>
        <v>92700</v>
      </c>
    </row>
    <row r="478" spans="46:62" ht="16.5" x14ac:dyDescent="0.2">
      <c r="AT478" s="13">
        <v>475</v>
      </c>
      <c r="AU478" s="13">
        <f t="shared" si="160"/>
        <v>7</v>
      </c>
      <c r="AV478" s="13">
        <f t="shared" si="161"/>
        <v>1502008</v>
      </c>
      <c r="AW478" s="13" t="s">
        <v>1373</v>
      </c>
      <c r="AX478" s="13">
        <f t="shared" si="162"/>
        <v>5</v>
      </c>
      <c r="AY478" s="13" t="s">
        <v>1394</v>
      </c>
      <c r="AZ478" s="13">
        <f t="shared" si="163"/>
        <v>7</v>
      </c>
      <c r="BA478" s="13" t="str">
        <f t="shared" si="164"/>
        <v>夏侯渊魂珠-5 等级-7</v>
      </c>
      <c r="BB478" s="25" t="s">
        <v>1402</v>
      </c>
      <c r="BC478" s="14">
        <f t="shared" si="165"/>
        <v>1440</v>
      </c>
      <c r="BD478" s="14">
        <f>SUMIFS(BC$4:BC478,AU$4:AU478,"="&amp;AU478,AX$4:AX478,"="&amp;AX478)</f>
        <v>5148</v>
      </c>
      <c r="BE478" s="25" t="s">
        <v>1403</v>
      </c>
      <c r="BF478" s="14">
        <f t="shared" si="166"/>
        <v>600</v>
      </c>
      <c r="BG478" s="14">
        <f>SUMIFS(BF$4:BF478,AU$4:AU478,"="&amp;AU478,AX$4:AX478,"="&amp;AX478)</f>
        <v>2145</v>
      </c>
      <c r="BH478" s="25" t="s">
        <v>1404</v>
      </c>
      <c r="BI478" s="14">
        <f t="shared" si="167"/>
        <v>36000</v>
      </c>
      <c r="BJ478" s="14">
        <f>SUMIFS(BI$4:BI478,$AU$4:$AU478,"="&amp;$AU478,$AX$4:$AX478,"="&amp;$AX478)</f>
        <v>128700</v>
      </c>
    </row>
    <row r="479" spans="46:62" ht="16.5" x14ac:dyDescent="0.2">
      <c r="AT479" s="13">
        <v>476</v>
      </c>
      <c r="AU479" s="13">
        <f t="shared" si="160"/>
        <v>7</v>
      </c>
      <c r="AV479" s="13">
        <f t="shared" si="161"/>
        <v>1502008</v>
      </c>
      <c r="AW479" s="13" t="s">
        <v>1373</v>
      </c>
      <c r="AX479" s="13">
        <f t="shared" si="162"/>
        <v>5</v>
      </c>
      <c r="AY479" s="13" t="s">
        <v>1394</v>
      </c>
      <c r="AZ479" s="13">
        <f t="shared" si="163"/>
        <v>8</v>
      </c>
      <c r="BA479" s="13" t="str">
        <f t="shared" si="164"/>
        <v>夏侯渊魂珠-5 等级-8</v>
      </c>
      <c r="BB479" s="25" t="s">
        <v>1402</v>
      </c>
      <c r="BC479" s="14">
        <f t="shared" si="165"/>
        <v>1560</v>
      </c>
      <c r="BD479" s="14">
        <f>SUMIFS(BC$4:BC479,AU$4:AU479,"="&amp;AU479,AX$4:AX479,"="&amp;AX479)</f>
        <v>6708</v>
      </c>
      <c r="BE479" s="25" t="s">
        <v>1403</v>
      </c>
      <c r="BF479" s="14">
        <f t="shared" si="166"/>
        <v>650</v>
      </c>
      <c r="BG479" s="14">
        <f>SUMIFS(BF$4:BF479,AU$4:AU479,"="&amp;AU479,AX$4:AX479,"="&amp;AX479)</f>
        <v>2795</v>
      </c>
      <c r="BH479" s="25" t="s">
        <v>1404</v>
      </c>
      <c r="BI479" s="14">
        <f t="shared" si="167"/>
        <v>39000</v>
      </c>
      <c r="BJ479" s="14">
        <f>SUMIFS(BI$4:BI479,$AU$4:$AU479,"="&amp;$AU479,$AX$4:$AX479,"="&amp;$AX479)</f>
        <v>167700</v>
      </c>
    </row>
    <row r="480" spans="46:62" ht="16.5" x14ac:dyDescent="0.2">
      <c r="AT480" s="13">
        <v>477</v>
      </c>
      <c r="AU480" s="13">
        <f t="shared" si="160"/>
        <v>7</v>
      </c>
      <c r="AV480" s="13">
        <f t="shared" si="161"/>
        <v>1502008</v>
      </c>
      <c r="AW480" s="13" t="s">
        <v>1373</v>
      </c>
      <c r="AX480" s="13">
        <f t="shared" si="162"/>
        <v>5</v>
      </c>
      <c r="AY480" s="13" t="s">
        <v>1394</v>
      </c>
      <c r="AZ480" s="13">
        <f t="shared" si="163"/>
        <v>9</v>
      </c>
      <c r="BA480" s="13" t="str">
        <f t="shared" si="164"/>
        <v>夏侯渊魂珠-5 等级-9</v>
      </c>
      <c r="BB480" s="25" t="s">
        <v>1402</v>
      </c>
      <c r="BC480" s="14">
        <f t="shared" si="165"/>
        <v>1800</v>
      </c>
      <c r="BD480" s="14">
        <f>SUMIFS(BC$4:BC480,AU$4:AU480,"="&amp;AU480,AX$4:AX480,"="&amp;AX480)</f>
        <v>8508</v>
      </c>
      <c r="BE480" s="25" t="s">
        <v>1403</v>
      </c>
      <c r="BF480" s="14">
        <f t="shared" si="166"/>
        <v>750</v>
      </c>
      <c r="BG480" s="14">
        <f>SUMIFS(BF$4:BF480,AU$4:AU480,"="&amp;AU480,AX$4:AX480,"="&amp;AX480)</f>
        <v>3545</v>
      </c>
      <c r="BH480" s="25" t="s">
        <v>1404</v>
      </c>
      <c r="BI480" s="14">
        <f t="shared" si="167"/>
        <v>45000</v>
      </c>
      <c r="BJ480" s="14">
        <f>SUMIFS(BI$4:BI480,$AU$4:$AU480,"="&amp;$AU480,$AX$4:$AX480,"="&amp;$AX480)</f>
        <v>212700</v>
      </c>
    </row>
    <row r="481" spans="46:62" ht="16.5" x14ac:dyDescent="0.2">
      <c r="AT481" s="13">
        <v>478</v>
      </c>
      <c r="AU481" s="13">
        <f t="shared" si="160"/>
        <v>7</v>
      </c>
      <c r="AV481" s="13">
        <f t="shared" si="161"/>
        <v>1502008</v>
      </c>
      <c r="AW481" s="13" t="s">
        <v>1373</v>
      </c>
      <c r="AX481" s="13">
        <f t="shared" si="162"/>
        <v>6</v>
      </c>
      <c r="AY481" s="13" t="s">
        <v>1394</v>
      </c>
      <c r="AZ481" s="13">
        <f t="shared" si="163"/>
        <v>1</v>
      </c>
      <c r="BA481" s="13" t="str">
        <f t="shared" si="164"/>
        <v>夏侯渊魂珠-6 等级-1</v>
      </c>
      <c r="BB481" s="25" t="s">
        <v>1402</v>
      </c>
      <c r="BC481" s="14">
        <f t="shared" si="165"/>
        <v>300</v>
      </c>
      <c r="BD481" s="14">
        <f>SUMIFS(BC$4:BC481,AU$4:AU481,"="&amp;AU481,AX$4:AX481,"="&amp;AX481)</f>
        <v>300</v>
      </c>
      <c r="BE481" s="25" t="s">
        <v>1403</v>
      </c>
      <c r="BF481" s="14">
        <f t="shared" si="166"/>
        <v>125</v>
      </c>
      <c r="BG481" s="14">
        <f>SUMIFS(BF$4:BF481,AU$4:AU481,"="&amp;AU481,AX$4:AX481,"="&amp;AX481)</f>
        <v>125</v>
      </c>
      <c r="BH481" s="25" t="s">
        <v>1404</v>
      </c>
      <c r="BI481" s="14">
        <f t="shared" si="167"/>
        <v>7500</v>
      </c>
      <c r="BJ481" s="14">
        <f>SUMIFS(BI$4:BI481,$AU$4:$AU481,"="&amp;$AU481,$AX$4:$AX481,"="&amp;$AX481)</f>
        <v>7500</v>
      </c>
    </row>
    <row r="482" spans="46:62" ht="16.5" x14ac:dyDescent="0.2">
      <c r="AT482" s="13">
        <v>479</v>
      </c>
      <c r="AU482" s="13">
        <f t="shared" si="160"/>
        <v>7</v>
      </c>
      <c r="AV482" s="13">
        <f t="shared" si="161"/>
        <v>1502008</v>
      </c>
      <c r="AW482" s="13" t="s">
        <v>1373</v>
      </c>
      <c r="AX482" s="13">
        <f t="shared" si="162"/>
        <v>6</v>
      </c>
      <c r="AY482" s="13" t="s">
        <v>1394</v>
      </c>
      <c r="AZ482" s="13">
        <f t="shared" si="163"/>
        <v>2</v>
      </c>
      <c r="BA482" s="13" t="str">
        <f t="shared" si="164"/>
        <v>夏侯渊魂珠-6 等级-2</v>
      </c>
      <c r="BB482" s="25" t="s">
        <v>1402</v>
      </c>
      <c r="BC482" s="14">
        <f t="shared" si="165"/>
        <v>480</v>
      </c>
      <c r="BD482" s="14">
        <f>SUMIFS(BC$4:BC482,AU$4:AU482,"="&amp;AU482,AX$4:AX482,"="&amp;AX482)</f>
        <v>780</v>
      </c>
      <c r="BE482" s="25" t="s">
        <v>1403</v>
      </c>
      <c r="BF482" s="14">
        <f t="shared" si="166"/>
        <v>200</v>
      </c>
      <c r="BG482" s="14">
        <f>SUMIFS(BF$4:BF482,AU$4:AU482,"="&amp;AU482,AX$4:AX482,"="&amp;AX482)</f>
        <v>325</v>
      </c>
      <c r="BH482" s="25" t="s">
        <v>1404</v>
      </c>
      <c r="BI482" s="14">
        <f t="shared" si="167"/>
        <v>12000</v>
      </c>
      <c r="BJ482" s="14">
        <f>SUMIFS(BI$4:BI482,$AU$4:$AU482,"="&amp;$AU482,$AX$4:$AX482,"="&amp;$AX482)</f>
        <v>19500</v>
      </c>
    </row>
    <row r="483" spans="46:62" ht="16.5" x14ac:dyDescent="0.2">
      <c r="AT483" s="13">
        <v>480</v>
      </c>
      <c r="AU483" s="13">
        <f t="shared" si="160"/>
        <v>7</v>
      </c>
      <c r="AV483" s="13">
        <f t="shared" si="161"/>
        <v>1502008</v>
      </c>
      <c r="AW483" s="13" t="s">
        <v>1373</v>
      </c>
      <c r="AX483" s="13">
        <f t="shared" si="162"/>
        <v>6</v>
      </c>
      <c r="AY483" s="13" t="s">
        <v>1394</v>
      </c>
      <c r="AZ483" s="13">
        <f t="shared" si="163"/>
        <v>3</v>
      </c>
      <c r="BA483" s="13" t="str">
        <f t="shared" si="164"/>
        <v>夏侯渊魂珠-6 等级-3</v>
      </c>
      <c r="BB483" s="25" t="s">
        <v>1402</v>
      </c>
      <c r="BC483" s="14">
        <f t="shared" si="165"/>
        <v>600</v>
      </c>
      <c r="BD483" s="14">
        <f>SUMIFS(BC$4:BC483,AU$4:AU483,"="&amp;AU483,AX$4:AX483,"="&amp;AX483)</f>
        <v>1380</v>
      </c>
      <c r="BE483" s="25" t="s">
        <v>1403</v>
      </c>
      <c r="BF483" s="14">
        <f t="shared" si="166"/>
        <v>250</v>
      </c>
      <c r="BG483" s="14">
        <f>SUMIFS(BF$4:BF483,AU$4:AU483,"="&amp;AU483,AX$4:AX483,"="&amp;AX483)</f>
        <v>575</v>
      </c>
      <c r="BH483" s="25" t="s">
        <v>1404</v>
      </c>
      <c r="BI483" s="14">
        <f t="shared" si="167"/>
        <v>15000</v>
      </c>
      <c r="BJ483" s="14">
        <f>SUMIFS(BI$4:BI483,$AU$4:$AU483,"="&amp;$AU483,$AX$4:$AX483,"="&amp;$AX483)</f>
        <v>34500</v>
      </c>
    </row>
    <row r="484" spans="46:62" ht="16.5" x14ac:dyDescent="0.2">
      <c r="AT484" s="13">
        <v>481</v>
      </c>
      <c r="AU484" s="13">
        <f t="shared" si="160"/>
        <v>7</v>
      </c>
      <c r="AV484" s="13">
        <f t="shared" si="161"/>
        <v>1502008</v>
      </c>
      <c r="AW484" s="13" t="s">
        <v>1373</v>
      </c>
      <c r="AX484" s="13">
        <f t="shared" si="162"/>
        <v>6</v>
      </c>
      <c r="AY484" s="13" t="s">
        <v>1394</v>
      </c>
      <c r="AZ484" s="13">
        <f t="shared" si="163"/>
        <v>4</v>
      </c>
      <c r="BA484" s="13" t="str">
        <f t="shared" si="164"/>
        <v>夏侯渊魂珠-6 等级-4</v>
      </c>
      <c r="BB484" s="25" t="s">
        <v>1402</v>
      </c>
      <c r="BC484" s="14">
        <f t="shared" si="165"/>
        <v>960</v>
      </c>
      <c r="BD484" s="14">
        <f>SUMIFS(BC$4:BC484,AU$4:AU484,"="&amp;AU484,AX$4:AX484,"="&amp;AX484)</f>
        <v>2340</v>
      </c>
      <c r="BE484" s="25" t="s">
        <v>1403</v>
      </c>
      <c r="BF484" s="14">
        <f t="shared" si="166"/>
        <v>400</v>
      </c>
      <c r="BG484" s="14">
        <f>SUMIFS(BF$4:BF484,AU$4:AU484,"="&amp;AU484,AX$4:AX484,"="&amp;AX484)</f>
        <v>975</v>
      </c>
      <c r="BH484" s="25" t="s">
        <v>1404</v>
      </c>
      <c r="BI484" s="14">
        <f t="shared" si="167"/>
        <v>24000</v>
      </c>
      <c r="BJ484" s="14">
        <f>SUMIFS(BI$4:BI484,$AU$4:$AU484,"="&amp;$AU484,$AX$4:$AX484,"="&amp;$AX484)</f>
        <v>58500</v>
      </c>
    </row>
    <row r="485" spans="46:62" ht="16.5" x14ac:dyDescent="0.2">
      <c r="AT485" s="13">
        <v>482</v>
      </c>
      <c r="AU485" s="13">
        <f t="shared" si="160"/>
        <v>7</v>
      </c>
      <c r="AV485" s="13">
        <f t="shared" si="161"/>
        <v>1502008</v>
      </c>
      <c r="AW485" s="13" t="s">
        <v>1373</v>
      </c>
      <c r="AX485" s="13">
        <f t="shared" si="162"/>
        <v>6</v>
      </c>
      <c r="AY485" s="13" t="s">
        <v>1394</v>
      </c>
      <c r="AZ485" s="13">
        <f t="shared" si="163"/>
        <v>5</v>
      </c>
      <c r="BA485" s="13" t="str">
        <f t="shared" si="164"/>
        <v>夏侯渊魂珠-6 等级-5</v>
      </c>
      <c r="BB485" s="25" t="s">
        <v>1402</v>
      </c>
      <c r="BC485" s="14">
        <f t="shared" si="165"/>
        <v>1320</v>
      </c>
      <c r="BD485" s="14">
        <f>SUMIFS(BC$4:BC485,AU$4:AU485,"="&amp;AU485,AX$4:AX485,"="&amp;AX485)</f>
        <v>3660</v>
      </c>
      <c r="BE485" s="25" t="s">
        <v>1403</v>
      </c>
      <c r="BF485" s="14">
        <f t="shared" si="166"/>
        <v>550</v>
      </c>
      <c r="BG485" s="14">
        <f>SUMIFS(BF$4:BF485,AU$4:AU485,"="&amp;AU485,AX$4:AX485,"="&amp;AX485)</f>
        <v>1525</v>
      </c>
      <c r="BH485" s="25" t="s">
        <v>1404</v>
      </c>
      <c r="BI485" s="14">
        <f t="shared" si="167"/>
        <v>33000</v>
      </c>
      <c r="BJ485" s="14">
        <f>SUMIFS(BI$4:BI485,$AU$4:$AU485,"="&amp;$AU485,$AX$4:$AX485,"="&amp;$AX485)</f>
        <v>91500</v>
      </c>
    </row>
    <row r="486" spans="46:62" ht="16.5" x14ac:dyDescent="0.2">
      <c r="AT486" s="13">
        <v>483</v>
      </c>
      <c r="AU486" s="13">
        <f t="shared" si="160"/>
        <v>7</v>
      </c>
      <c r="AV486" s="13">
        <f t="shared" si="161"/>
        <v>1502008</v>
      </c>
      <c r="AW486" s="13" t="s">
        <v>1373</v>
      </c>
      <c r="AX486" s="13">
        <f t="shared" si="162"/>
        <v>6</v>
      </c>
      <c r="AY486" s="13" t="s">
        <v>1394</v>
      </c>
      <c r="AZ486" s="13">
        <f t="shared" si="163"/>
        <v>6</v>
      </c>
      <c r="BA486" s="13" t="str">
        <f t="shared" si="164"/>
        <v>夏侯渊魂珠-6 等级-6</v>
      </c>
      <c r="BB486" s="25" t="s">
        <v>1402</v>
      </c>
      <c r="BC486" s="14">
        <f t="shared" si="165"/>
        <v>1620</v>
      </c>
      <c r="BD486" s="14">
        <f>SUMIFS(BC$4:BC486,AU$4:AU486,"="&amp;AU486,AX$4:AX486,"="&amp;AX486)</f>
        <v>5280</v>
      </c>
      <c r="BE486" s="25" t="s">
        <v>1403</v>
      </c>
      <c r="BF486" s="14">
        <f t="shared" si="166"/>
        <v>675</v>
      </c>
      <c r="BG486" s="14">
        <f>SUMIFS(BF$4:BF486,AU$4:AU486,"="&amp;AU486,AX$4:AX486,"="&amp;AX486)</f>
        <v>2200</v>
      </c>
      <c r="BH486" s="25" t="s">
        <v>1404</v>
      </c>
      <c r="BI486" s="14">
        <f t="shared" si="167"/>
        <v>40500</v>
      </c>
      <c r="BJ486" s="14">
        <f>SUMIFS(BI$4:BI486,$AU$4:$AU486,"="&amp;$AU486,$AX$4:$AX486,"="&amp;$AX486)</f>
        <v>132000</v>
      </c>
    </row>
    <row r="487" spans="46:62" ht="16.5" x14ac:dyDescent="0.2">
      <c r="AT487" s="13">
        <v>484</v>
      </c>
      <c r="AU487" s="13">
        <f t="shared" si="160"/>
        <v>7</v>
      </c>
      <c r="AV487" s="13">
        <f t="shared" si="161"/>
        <v>1502008</v>
      </c>
      <c r="AW487" s="13" t="s">
        <v>1373</v>
      </c>
      <c r="AX487" s="13">
        <f t="shared" si="162"/>
        <v>6</v>
      </c>
      <c r="AY487" s="13" t="s">
        <v>1394</v>
      </c>
      <c r="AZ487" s="13">
        <f t="shared" si="163"/>
        <v>7</v>
      </c>
      <c r="BA487" s="13" t="str">
        <f t="shared" si="164"/>
        <v>夏侯渊魂珠-6 等级-7</v>
      </c>
      <c r="BB487" s="25" t="s">
        <v>1402</v>
      </c>
      <c r="BC487" s="14">
        <f t="shared" si="165"/>
        <v>1920</v>
      </c>
      <c r="BD487" s="14">
        <f>SUMIFS(BC$4:BC487,AU$4:AU487,"="&amp;AU487,AX$4:AX487,"="&amp;AX487)</f>
        <v>7200</v>
      </c>
      <c r="BE487" s="25" t="s">
        <v>1403</v>
      </c>
      <c r="BF487" s="14">
        <f t="shared" si="166"/>
        <v>800</v>
      </c>
      <c r="BG487" s="14">
        <f>SUMIFS(BF$4:BF487,AU$4:AU487,"="&amp;AU487,AX$4:AX487,"="&amp;AX487)</f>
        <v>3000</v>
      </c>
      <c r="BH487" s="25" t="s">
        <v>1404</v>
      </c>
      <c r="BI487" s="14">
        <f t="shared" si="167"/>
        <v>48000</v>
      </c>
      <c r="BJ487" s="14">
        <f>SUMIFS(BI$4:BI487,$AU$4:$AU487,"="&amp;$AU487,$AX$4:$AX487,"="&amp;$AX487)</f>
        <v>180000</v>
      </c>
    </row>
    <row r="488" spans="46:62" ht="16.5" x14ac:dyDescent="0.2">
      <c r="AT488" s="13">
        <v>485</v>
      </c>
      <c r="AU488" s="13">
        <f t="shared" si="160"/>
        <v>7</v>
      </c>
      <c r="AV488" s="13">
        <f t="shared" si="161"/>
        <v>1502008</v>
      </c>
      <c r="AW488" s="13" t="s">
        <v>1373</v>
      </c>
      <c r="AX488" s="13">
        <f t="shared" si="162"/>
        <v>6</v>
      </c>
      <c r="AY488" s="13" t="s">
        <v>1394</v>
      </c>
      <c r="AZ488" s="13">
        <f t="shared" si="163"/>
        <v>8</v>
      </c>
      <c r="BA488" s="13" t="str">
        <f t="shared" si="164"/>
        <v>夏侯渊魂珠-6 等级-8</v>
      </c>
      <c r="BB488" s="25" t="s">
        <v>1402</v>
      </c>
      <c r="BC488" s="14">
        <f t="shared" si="165"/>
        <v>2280</v>
      </c>
      <c r="BD488" s="14">
        <f>SUMIFS(BC$4:BC488,AU$4:AU488,"="&amp;AU488,AX$4:AX488,"="&amp;AX488)</f>
        <v>9480</v>
      </c>
      <c r="BE488" s="25" t="s">
        <v>1403</v>
      </c>
      <c r="BF488" s="14">
        <f t="shared" si="166"/>
        <v>950</v>
      </c>
      <c r="BG488" s="14">
        <f>SUMIFS(BF$4:BF488,AU$4:AU488,"="&amp;AU488,AX$4:AX488,"="&amp;AX488)</f>
        <v>3950</v>
      </c>
      <c r="BH488" s="25" t="s">
        <v>1404</v>
      </c>
      <c r="BI488" s="14">
        <f t="shared" si="167"/>
        <v>57000</v>
      </c>
      <c r="BJ488" s="14">
        <f>SUMIFS(BI$4:BI488,$AU$4:$AU488,"="&amp;$AU488,$AX$4:$AX488,"="&amp;$AX488)</f>
        <v>237000</v>
      </c>
    </row>
    <row r="489" spans="46:62" ht="16.5" x14ac:dyDescent="0.2">
      <c r="AT489" s="13">
        <v>486</v>
      </c>
      <c r="AU489" s="13">
        <f t="shared" si="160"/>
        <v>7</v>
      </c>
      <c r="AV489" s="13">
        <f t="shared" si="161"/>
        <v>1502008</v>
      </c>
      <c r="AW489" s="13" t="s">
        <v>1373</v>
      </c>
      <c r="AX489" s="13">
        <f t="shared" si="162"/>
        <v>6</v>
      </c>
      <c r="AY489" s="13" t="s">
        <v>1394</v>
      </c>
      <c r="AZ489" s="13">
        <f t="shared" si="163"/>
        <v>9</v>
      </c>
      <c r="BA489" s="13" t="str">
        <f t="shared" si="164"/>
        <v>夏侯渊魂珠-6 等级-9</v>
      </c>
      <c r="BB489" s="25" t="s">
        <v>1402</v>
      </c>
      <c r="BC489" s="14">
        <f t="shared" si="165"/>
        <v>2640</v>
      </c>
      <c r="BD489" s="14">
        <f>SUMIFS(BC$4:BC489,AU$4:AU489,"="&amp;AU489,AX$4:AX489,"="&amp;AX489)</f>
        <v>12120</v>
      </c>
      <c r="BE489" s="25" t="s">
        <v>1403</v>
      </c>
      <c r="BF489" s="14">
        <f t="shared" si="166"/>
        <v>1100</v>
      </c>
      <c r="BG489" s="14">
        <f>SUMIFS(BF$4:BF489,AU$4:AU489,"="&amp;AU489,AX$4:AX489,"="&amp;AX489)</f>
        <v>5050</v>
      </c>
      <c r="BH489" s="25" t="s">
        <v>1404</v>
      </c>
      <c r="BI489" s="14">
        <f t="shared" si="167"/>
        <v>66000</v>
      </c>
      <c r="BJ489" s="14">
        <f>SUMIFS(BI$4:BI489,$AU$4:$AU489,"="&amp;$AU489,$AX$4:$AX489,"="&amp;$AX489)</f>
        <v>303000</v>
      </c>
    </row>
    <row r="490" spans="46:62" ht="16.5" x14ac:dyDescent="0.2">
      <c r="AT490" s="13">
        <v>487</v>
      </c>
      <c r="AU490" s="13">
        <f t="shared" si="160"/>
        <v>7</v>
      </c>
      <c r="AV490" s="13">
        <f t="shared" si="161"/>
        <v>1502008</v>
      </c>
      <c r="AW490" s="13" t="s">
        <v>1373</v>
      </c>
      <c r="AX490" s="13">
        <f t="shared" si="162"/>
        <v>7</v>
      </c>
      <c r="AY490" s="13" t="s">
        <v>1394</v>
      </c>
      <c r="AZ490" s="13">
        <f t="shared" si="163"/>
        <v>1</v>
      </c>
      <c r="BA490" s="13" t="str">
        <f t="shared" si="164"/>
        <v>夏侯渊魂珠-7 等级-1</v>
      </c>
      <c r="BB490" s="25" t="s">
        <v>1402</v>
      </c>
      <c r="BC490" s="14">
        <f t="shared" si="165"/>
        <v>384</v>
      </c>
      <c r="BD490" s="14">
        <f>SUMIFS(BC$4:BC490,AU$4:AU490,"="&amp;AU490,AX$4:AX490,"="&amp;AX490)</f>
        <v>384</v>
      </c>
      <c r="BE490" s="25" t="s">
        <v>1403</v>
      </c>
      <c r="BF490" s="14">
        <f t="shared" si="166"/>
        <v>160</v>
      </c>
      <c r="BG490" s="14">
        <f>SUMIFS(BF$4:BF490,AU$4:AU490,"="&amp;AU490,AX$4:AX490,"="&amp;AX490)</f>
        <v>160</v>
      </c>
      <c r="BH490" s="25" t="s">
        <v>1404</v>
      </c>
      <c r="BI490" s="14">
        <f t="shared" si="167"/>
        <v>9600</v>
      </c>
      <c r="BJ490" s="14">
        <f>SUMIFS(BI$4:BI490,$AU$4:$AU490,"="&amp;$AU490,$AX$4:$AX490,"="&amp;$AX490)</f>
        <v>9600</v>
      </c>
    </row>
    <row r="491" spans="46:62" ht="16.5" x14ac:dyDescent="0.2">
      <c r="AT491" s="13">
        <v>488</v>
      </c>
      <c r="AU491" s="13">
        <f t="shared" si="160"/>
        <v>7</v>
      </c>
      <c r="AV491" s="13">
        <f t="shared" si="161"/>
        <v>1502008</v>
      </c>
      <c r="AW491" s="13" t="s">
        <v>1373</v>
      </c>
      <c r="AX491" s="13">
        <f t="shared" si="162"/>
        <v>7</v>
      </c>
      <c r="AY491" s="13" t="s">
        <v>1394</v>
      </c>
      <c r="AZ491" s="13">
        <f t="shared" si="163"/>
        <v>2</v>
      </c>
      <c r="BA491" s="13" t="str">
        <f t="shared" si="164"/>
        <v>夏侯渊魂珠-7 等级-2</v>
      </c>
      <c r="BB491" s="25" t="s">
        <v>1402</v>
      </c>
      <c r="BC491" s="14">
        <f t="shared" si="165"/>
        <v>576</v>
      </c>
      <c r="BD491" s="14">
        <f>SUMIFS(BC$4:BC491,AU$4:AU491,"="&amp;AU491,AX$4:AX491,"="&amp;AX491)</f>
        <v>960</v>
      </c>
      <c r="BE491" s="25" t="s">
        <v>1403</v>
      </c>
      <c r="BF491" s="14">
        <f t="shared" si="166"/>
        <v>240</v>
      </c>
      <c r="BG491" s="14">
        <f>SUMIFS(BF$4:BF491,AU$4:AU491,"="&amp;AU491,AX$4:AX491,"="&amp;AX491)</f>
        <v>400</v>
      </c>
      <c r="BH491" s="25" t="s">
        <v>1404</v>
      </c>
      <c r="BI491" s="14">
        <f t="shared" si="167"/>
        <v>14400</v>
      </c>
      <c r="BJ491" s="14">
        <f>SUMIFS(BI$4:BI491,$AU$4:$AU491,"="&amp;$AU491,$AX$4:$AX491,"="&amp;$AX491)</f>
        <v>24000</v>
      </c>
    </row>
    <row r="492" spans="46:62" ht="16.5" x14ac:dyDescent="0.2">
      <c r="AT492" s="13">
        <v>489</v>
      </c>
      <c r="AU492" s="13">
        <f t="shared" si="160"/>
        <v>7</v>
      </c>
      <c r="AV492" s="13">
        <f t="shared" si="161"/>
        <v>1502008</v>
      </c>
      <c r="AW492" s="13" t="s">
        <v>1373</v>
      </c>
      <c r="AX492" s="13">
        <f t="shared" si="162"/>
        <v>7</v>
      </c>
      <c r="AY492" s="13" t="s">
        <v>1394</v>
      </c>
      <c r="AZ492" s="13">
        <f t="shared" si="163"/>
        <v>3</v>
      </c>
      <c r="BA492" s="13" t="str">
        <f t="shared" si="164"/>
        <v>夏侯渊魂珠-7 等级-3</v>
      </c>
      <c r="BB492" s="25" t="s">
        <v>1402</v>
      </c>
      <c r="BC492" s="14">
        <f t="shared" si="165"/>
        <v>768</v>
      </c>
      <c r="BD492" s="14">
        <f>SUMIFS(BC$4:BC492,AU$4:AU492,"="&amp;AU492,AX$4:AX492,"="&amp;AX492)</f>
        <v>1728</v>
      </c>
      <c r="BE492" s="25" t="s">
        <v>1403</v>
      </c>
      <c r="BF492" s="14">
        <f t="shared" si="166"/>
        <v>320</v>
      </c>
      <c r="BG492" s="14">
        <f>SUMIFS(BF$4:BF492,AU$4:AU492,"="&amp;AU492,AX$4:AX492,"="&amp;AX492)</f>
        <v>720</v>
      </c>
      <c r="BH492" s="25" t="s">
        <v>1404</v>
      </c>
      <c r="BI492" s="14">
        <f t="shared" si="167"/>
        <v>19200</v>
      </c>
      <c r="BJ492" s="14">
        <f>SUMIFS(BI$4:BI492,$AU$4:$AU492,"="&amp;$AU492,$AX$4:$AX492,"="&amp;$AX492)</f>
        <v>43200</v>
      </c>
    </row>
    <row r="493" spans="46:62" ht="16.5" x14ac:dyDescent="0.2">
      <c r="AT493" s="13">
        <v>490</v>
      </c>
      <c r="AU493" s="13">
        <f t="shared" si="160"/>
        <v>7</v>
      </c>
      <c r="AV493" s="13">
        <f t="shared" si="161"/>
        <v>1502008</v>
      </c>
      <c r="AW493" s="13" t="s">
        <v>1373</v>
      </c>
      <c r="AX493" s="13">
        <f t="shared" si="162"/>
        <v>7</v>
      </c>
      <c r="AY493" s="13" t="s">
        <v>1394</v>
      </c>
      <c r="AZ493" s="13">
        <f t="shared" si="163"/>
        <v>4</v>
      </c>
      <c r="BA493" s="13" t="str">
        <f t="shared" si="164"/>
        <v>夏侯渊魂珠-7 等级-4</v>
      </c>
      <c r="BB493" s="25" t="s">
        <v>1402</v>
      </c>
      <c r="BC493" s="14">
        <f t="shared" si="165"/>
        <v>1152</v>
      </c>
      <c r="BD493" s="14">
        <f>SUMIFS(BC$4:BC493,AU$4:AU493,"="&amp;AU493,AX$4:AX493,"="&amp;AX493)</f>
        <v>2880</v>
      </c>
      <c r="BE493" s="25" t="s">
        <v>1403</v>
      </c>
      <c r="BF493" s="14">
        <f t="shared" si="166"/>
        <v>480</v>
      </c>
      <c r="BG493" s="14">
        <f>SUMIFS(BF$4:BF493,AU$4:AU493,"="&amp;AU493,AX$4:AX493,"="&amp;AX493)</f>
        <v>1200</v>
      </c>
      <c r="BH493" s="25" t="s">
        <v>1404</v>
      </c>
      <c r="BI493" s="14">
        <f t="shared" si="167"/>
        <v>28800</v>
      </c>
      <c r="BJ493" s="14">
        <f>SUMIFS(BI$4:BI493,$AU$4:$AU493,"="&amp;$AU493,$AX$4:$AX493,"="&amp;$AX493)</f>
        <v>72000</v>
      </c>
    </row>
    <row r="494" spans="46:62" ht="16.5" x14ac:dyDescent="0.2">
      <c r="AT494" s="13">
        <v>491</v>
      </c>
      <c r="AU494" s="13">
        <f t="shared" si="160"/>
        <v>7</v>
      </c>
      <c r="AV494" s="13">
        <f t="shared" si="161"/>
        <v>1502008</v>
      </c>
      <c r="AW494" s="13" t="s">
        <v>1373</v>
      </c>
      <c r="AX494" s="13">
        <f t="shared" si="162"/>
        <v>7</v>
      </c>
      <c r="AY494" s="13" t="s">
        <v>1394</v>
      </c>
      <c r="AZ494" s="13">
        <f t="shared" si="163"/>
        <v>5</v>
      </c>
      <c r="BA494" s="13" t="str">
        <f t="shared" si="164"/>
        <v>夏侯渊魂珠-7 等级-5</v>
      </c>
      <c r="BB494" s="25" t="s">
        <v>1402</v>
      </c>
      <c r="BC494" s="14">
        <f t="shared" si="165"/>
        <v>1536</v>
      </c>
      <c r="BD494" s="14">
        <f>SUMIFS(BC$4:BC494,AU$4:AU494,"="&amp;AU494,AX$4:AX494,"="&amp;AX494)</f>
        <v>4416</v>
      </c>
      <c r="BE494" s="25" t="s">
        <v>1403</v>
      </c>
      <c r="BF494" s="14">
        <f t="shared" si="166"/>
        <v>640</v>
      </c>
      <c r="BG494" s="14">
        <f>SUMIFS(BF$4:BF494,AU$4:AU494,"="&amp;AU494,AX$4:AX494,"="&amp;AX494)</f>
        <v>1840</v>
      </c>
      <c r="BH494" s="25" t="s">
        <v>1404</v>
      </c>
      <c r="BI494" s="14">
        <f t="shared" si="167"/>
        <v>38400</v>
      </c>
      <c r="BJ494" s="14">
        <f>SUMIFS(BI$4:BI494,$AU$4:$AU494,"="&amp;$AU494,$AX$4:$AX494,"="&amp;$AX494)</f>
        <v>110400</v>
      </c>
    </row>
    <row r="495" spans="46:62" ht="16.5" x14ac:dyDescent="0.2">
      <c r="AT495" s="13">
        <v>492</v>
      </c>
      <c r="AU495" s="13">
        <f t="shared" si="160"/>
        <v>7</v>
      </c>
      <c r="AV495" s="13">
        <f t="shared" si="161"/>
        <v>1502008</v>
      </c>
      <c r="AW495" s="13" t="s">
        <v>1373</v>
      </c>
      <c r="AX495" s="13">
        <f t="shared" si="162"/>
        <v>7</v>
      </c>
      <c r="AY495" s="13" t="s">
        <v>1394</v>
      </c>
      <c r="AZ495" s="13">
        <f t="shared" si="163"/>
        <v>6</v>
      </c>
      <c r="BA495" s="13" t="str">
        <f t="shared" si="164"/>
        <v>夏侯渊魂珠-7 等级-6</v>
      </c>
      <c r="BB495" s="25" t="s">
        <v>1402</v>
      </c>
      <c r="BC495" s="14">
        <f t="shared" si="165"/>
        <v>1920</v>
      </c>
      <c r="BD495" s="14">
        <f>SUMIFS(BC$4:BC495,AU$4:AU495,"="&amp;AU495,AX$4:AX495,"="&amp;AX495)</f>
        <v>6336</v>
      </c>
      <c r="BE495" s="25" t="s">
        <v>1403</v>
      </c>
      <c r="BF495" s="14">
        <f t="shared" si="166"/>
        <v>800</v>
      </c>
      <c r="BG495" s="14">
        <f>SUMIFS(BF$4:BF495,AU$4:AU495,"="&amp;AU495,AX$4:AX495,"="&amp;AX495)</f>
        <v>2640</v>
      </c>
      <c r="BH495" s="25" t="s">
        <v>1404</v>
      </c>
      <c r="BI495" s="14">
        <f t="shared" si="167"/>
        <v>48000</v>
      </c>
      <c r="BJ495" s="14">
        <f>SUMIFS(BI$4:BI495,$AU$4:$AU495,"="&amp;$AU495,$AX$4:$AX495,"="&amp;$AX495)</f>
        <v>158400</v>
      </c>
    </row>
    <row r="496" spans="46:62" ht="16.5" x14ac:dyDescent="0.2">
      <c r="AT496" s="13">
        <v>493</v>
      </c>
      <c r="AU496" s="13">
        <f t="shared" si="160"/>
        <v>7</v>
      </c>
      <c r="AV496" s="13">
        <f t="shared" si="161"/>
        <v>1502008</v>
      </c>
      <c r="AW496" s="13" t="s">
        <v>1373</v>
      </c>
      <c r="AX496" s="13">
        <f t="shared" si="162"/>
        <v>7</v>
      </c>
      <c r="AY496" s="13" t="s">
        <v>1394</v>
      </c>
      <c r="AZ496" s="13">
        <f t="shared" si="163"/>
        <v>7</v>
      </c>
      <c r="BA496" s="13" t="str">
        <f t="shared" si="164"/>
        <v>夏侯渊魂珠-7 等级-7</v>
      </c>
      <c r="BB496" s="25" t="s">
        <v>1402</v>
      </c>
      <c r="BC496" s="14">
        <f t="shared" si="165"/>
        <v>2304</v>
      </c>
      <c r="BD496" s="14">
        <f>SUMIFS(BC$4:BC496,AU$4:AU496,"="&amp;AU496,AX$4:AX496,"="&amp;AX496)</f>
        <v>8640</v>
      </c>
      <c r="BE496" s="25" t="s">
        <v>1403</v>
      </c>
      <c r="BF496" s="14">
        <f t="shared" si="166"/>
        <v>960</v>
      </c>
      <c r="BG496" s="14">
        <f>SUMIFS(BF$4:BF496,AU$4:AU496,"="&amp;AU496,AX$4:AX496,"="&amp;AX496)</f>
        <v>3600</v>
      </c>
      <c r="BH496" s="25" t="s">
        <v>1404</v>
      </c>
      <c r="BI496" s="14">
        <f t="shared" si="167"/>
        <v>57600</v>
      </c>
      <c r="BJ496" s="14">
        <f>SUMIFS(BI$4:BI496,$AU$4:$AU496,"="&amp;$AU496,$AX$4:$AX496,"="&amp;$AX496)</f>
        <v>216000</v>
      </c>
    </row>
    <row r="497" spans="46:62" ht="16.5" x14ac:dyDescent="0.2">
      <c r="AT497" s="13">
        <v>494</v>
      </c>
      <c r="AU497" s="13">
        <f t="shared" si="160"/>
        <v>7</v>
      </c>
      <c r="AV497" s="13">
        <f t="shared" si="161"/>
        <v>1502008</v>
      </c>
      <c r="AW497" s="13" t="s">
        <v>1373</v>
      </c>
      <c r="AX497" s="13">
        <f t="shared" si="162"/>
        <v>7</v>
      </c>
      <c r="AY497" s="13" t="s">
        <v>1394</v>
      </c>
      <c r="AZ497" s="13">
        <f t="shared" si="163"/>
        <v>8</v>
      </c>
      <c r="BA497" s="13" t="str">
        <f t="shared" si="164"/>
        <v>夏侯渊魂珠-7 等级-8</v>
      </c>
      <c r="BB497" s="25" t="s">
        <v>1402</v>
      </c>
      <c r="BC497" s="14">
        <f t="shared" si="165"/>
        <v>2688</v>
      </c>
      <c r="BD497" s="14">
        <f>SUMIFS(BC$4:BC497,AU$4:AU497,"="&amp;AU497,AX$4:AX497,"="&amp;AX497)</f>
        <v>11328</v>
      </c>
      <c r="BE497" s="25" t="s">
        <v>1403</v>
      </c>
      <c r="BF497" s="14">
        <f t="shared" si="166"/>
        <v>1120</v>
      </c>
      <c r="BG497" s="14">
        <f>SUMIFS(BF$4:BF497,AU$4:AU497,"="&amp;AU497,AX$4:AX497,"="&amp;AX497)</f>
        <v>4720</v>
      </c>
      <c r="BH497" s="25" t="s">
        <v>1404</v>
      </c>
      <c r="BI497" s="14">
        <f t="shared" si="167"/>
        <v>67200</v>
      </c>
      <c r="BJ497" s="14">
        <f>SUMIFS(BI$4:BI497,$AU$4:$AU497,"="&amp;$AU497,$AX$4:$AX497,"="&amp;$AX497)</f>
        <v>283200</v>
      </c>
    </row>
    <row r="498" spans="46:62" ht="16.5" x14ac:dyDescent="0.2">
      <c r="AT498" s="13">
        <v>495</v>
      </c>
      <c r="AU498" s="13">
        <f t="shared" si="160"/>
        <v>7</v>
      </c>
      <c r="AV498" s="13">
        <f t="shared" si="161"/>
        <v>1502008</v>
      </c>
      <c r="AW498" s="13" t="s">
        <v>1373</v>
      </c>
      <c r="AX498" s="13">
        <f t="shared" si="162"/>
        <v>7</v>
      </c>
      <c r="AY498" s="13" t="s">
        <v>1394</v>
      </c>
      <c r="AZ498" s="13">
        <f t="shared" si="163"/>
        <v>9</v>
      </c>
      <c r="BA498" s="13" t="str">
        <f t="shared" si="164"/>
        <v>夏侯渊魂珠-7 等级-9</v>
      </c>
      <c r="BB498" s="25" t="s">
        <v>1402</v>
      </c>
      <c r="BC498" s="14">
        <f t="shared" si="165"/>
        <v>3072</v>
      </c>
      <c r="BD498" s="14">
        <f>SUMIFS(BC$4:BC498,AU$4:AU498,"="&amp;AU498,AX$4:AX498,"="&amp;AX498)</f>
        <v>14400</v>
      </c>
      <c r="BE498" s="25" t="s">
        <v>1403</v>
      </c>
      <c r="BF498" s="14">
        <f t="shared" si="166"/>
        <v>1280</v>
      </c>
      <c r="BG498" s="14">
        <f>SUMIFS(BF$4:BF498,AU$4:AU498,"="&amp;AU498,AX$4:AX498,"="&amp;AX498)</f>
        <v>6000</v>
      </c>
      <c r="BH498" s="25" t="s">
        <v>1404</v>
      </c>
      <c r="BI498" s="14">
        <f t="shared" si="167"/>
        <v>76800</v>
      </c>
      <c r="BJ498" s="14">
        <f>SUMIFS(BI$4:BI498,$AU$4:$AU498,"="&amp;$AU498,$AX$4:$AX498,"="&amp;$AX498)</f>
        <v>360000</v>
      </c>
    </row>
    <row r="499" spans="46:62" ht="16.5" x14ac:dyDescent="0.2">
      <c r="AT499" s="13">
        <v>496</v>
      </c>
      <c r="AU499" s="13">
        <f t="shared" si="160"/>
        <v>7</v>
      </c>
      <c r="AV499" s="13">
        <f t="shared" si="161"/>
        <v>1502008</v>
      </c>
      <c r="AW499" s="13" t="s">
        <v>1373</v>
      </c>
      <c r="AX499" s="13">
        <f t="shared" si="162"/>
        <v>8</v>
      </c>
      <c r="AY499" s="13" t="s">
        <v>1394</v>
      </c>
      <c r="AZ499" s="13">
        <f t="shared" si="163"/>
        <v>1</v>
      </c>
      <c r="BA499" s="13" t="str">
        <f t="shared" si="164"/>
        <v>夏侯渊魂珠-8 等级-1</v>
      </c>
      <c r="BB499" s="25" t="s">
        <v>1402</v>
      </c>
      <c r="BC499" s="14">
        <f t="shared" si="165"/>
        <v>480</v>
      </c>
      <c r="BD499" s="14">
        <f>SUMIFS(BC$4:BC499,AU$4:AU499,"="&amp;AU499,AX$4:AX499,"="&amp;AX499)</f>
        <v>480</v>
      </c>
      <c r="BE499" s="25" t="s">
        <v>1403</v>
      </c>
      <c r="BF499" s="14">
        <f t="shared" si="166"/>
        <v>200</v>
      </c>
      <c r="BG499" s="14">
        <f>SUMIFS(BF$4:BF499,AU$4:AU499,"="&amp;AU499,AX$4:AX499,"="&amp;AX499)</f>
        <v>200</v>
      </c>
      <c r="BH499" s="25" t="s">
        <v>1404</v>
      </c>
      <c r="BI499" s="14">
        <f t="shared" si="167"/>
        <v>12000</v>
      </c>
      <c r="BJ499" s="14">
        <f>SUMIFS(BI$4:BI499,$AU$4:$AU499,"="&amp;$AU499,$AX$4:$AX499,"="&amp;$AX499)</f>
        <v>12000</v>
      </c>
    </row>
    <row r="500" spans="46:62" ht="16.5" x14ac:dyDescent="0.2">
      <c r="AT500" s="13">
        <v>497</v>
      </c>
      <c r="AU500" s="13">
        <f t="shared" si="160"/>
        <v>7</v>
      </c>
      <c r="AV500" s="13">
        <f t="shared" si="161"/>
        <v>1502008</v>
      </c>
      <c r="AW500" s="13" t="s">
        <v>1373</v>
      </c>
      <c r="AX500" s="13">
        <f t="shared" si="162"/>
        <v>8</v>
      </c>
      <c r="AY500" s="13" t="s">
        <v>1394</v>
      </c>
      <c r="AZ500" s="13">
        <f t="shared" si="163"/>
        <v>2</v>
      </c>
      <c r="BA500" s="13" t="str">
        <f t="shared" si="164"/>
        <v>夏侯渊魂珠-8 等级-2</v>
      </c>
      <c r="BB500" s="25" t="s">
        <v>1402</v>
      </c>
      <c r="BC500" s="14">
        <f t="shared" si="165"/>
        <v>720</v>
      </c>
      <c r="BD500" s="14">
        <f>SUMIFS(BC$4:BC500,AU$4:AU500,"="&amp;AU500,AX$4:AX500,"="&amp;AX500)</f>
        <v>1200</v>
      </c>
      <c r="BE500" s="25" t="s">
        <v>1403</v>
      </c>
      <c r="BF500" s="14">
        <f t="shared" si="166"/>
        <v>300</v>
      </c>
      <c r="BG500" s="14">
        <f>SUMIFS(BF$4:BF500,AU$4:AU500,"="&amp;AU500,AX$4:AX500,"="&amp;AX500)</f>
        <v>500</v>
      </c>
      <c r="BH500" s="25" t="s">
        <v>1404</v>
      </c>
      <c r="BI500" s="14">
        <f t="shared" si="167"/>
        <v>18000</v>
      </c>
      <c r="BJ500" s="14">
        <f>SUMIFS(BI$4:BI500,$AU$4:$AU500,"="&amp;$AU500,$AX$4:$AX500,"="&amp;$AX500)</f>
        <v>30000</v>
      </c>
    </row>
    <row r="501" spans="46:62" ht="16.5" x14ac:dyDescent="0.2">
      <c r="AT501" s="13">
        <v>498</v>
      </c>
      <c r="AU501" s="13">
        <f t="shared" si="160"/>
        <v>7</v>
      </c>
      <c r="AV501" s="13">
        <f t="shared" si="161"/>
        <v>1502008</v>
      </c>
      <c r="AW501" s="13" t="s">
        <v>1373</v>
      </c>
      <c r="AX501" s="13">
        <f t="shared" si="162"/>
        <v>8</v>
      </c>
      <c r="AY501" s="13" t="s">
        <v>1394</v>
      </c>
      <c r="AZ501" s="13">
        <f t="shared" si="163"/>
        <v>3</v>
      </c>
      <c r="BA501" s="13" t="str">
        <f t="shared" si="164"/>
        <v>夏侯渊魂珠-8 等级-3</v>
      </c>
      <c r="BB501" s="25" t="s">
        <v>1402</v>
      </c>
      <c r="BC501" s="14">
        <f t="shared" si="165"/>
        <v>960</v>
      </c>
      <c r="BD501" s="14">
        <f>SUMIFS(BC$4:BC501,AU$4:AU501,"="&amp;AU501,AX$4:AX501,"="&amp;AX501)</f>
        <v>2160</v>
      </c>
      <c r="BE501" s="25" t="s">
        <v>1403</v>
      </c>
      <c r="BF501" s="14">
        <f t="shared" si="166"/>
        <v>400</v>
      </c>
      <c r="BG501" s="14">
        <f>SUMIFS(BF$4:BF501,AU$4:AU501,"="&amp;AU501,AX$4:AX501,"="&amp;AX501)</f>
        <v>900</v>
      </c>
      <c r="BH501" s="25" t="s">
        <v>1404</v>
      </c>
      <c r="BI501" s="14">
        <f t="shared" si="167"/>
        <v>24000</v>
      </c>
      <c r="BJ501" s="14">
        <f>SUMIFS(BI$4:BI501,$AU$4:$AU501,"="&amp;$AU501,$AX$4:$AX501,"="&amp;$AX501)</f>
        <v>54000</v>
      </c>
    </row>
    <row r="502" spans="46:62" ht="16.5" x14ac:dyDescent="0.2">
      <c r="AT502" s="13">
        <v>499</v>
      </c>
      <c r="AU502" s="13">
        <f t="shared" si="160"/>
        <v>7</v>
      </c>
      <c r="AV502" s="13">
        <f t="shared" si="161"/>
        <v>1502008</v>
      </c>
      <c r="AW502" s="13" t="s">
        <v>1373</v>
      </c>
      <c r="AX502" s="13">
        <f t="shared" si="162"/>
        <v>8</v>
      </c>
      <c r="AY502" s="13" t="s">
        <v>1394</v>
      </c>
      <c r="AZ502" s="13">
        <f t="shared" si="163"/>
        <v>4</v>
      </c>
      <c r="BA502" s="13" t="str">
        <f t="shared" si="164"/>
        <v>夏侯渊魂珠-8 等级-4</v>
      </c>
      <c r="BB502" s="25" t="s">
        <v>1402</v>
      </c>
      <c r="BC502" s="14">
        <f t="shared" si="165"/>
        <v>1440</v>
      </c>
      <c r="BD502" s="14">
        <f>SUMIFS(BC$4:BC502,AU$4:AU502,"="&amp;AU502,AX$4:AX502,"="&amp;AX502)</f>
        <v>3600</v>
      </c>
      <c r="BE502" s="25" t="s">
        <v>1403</v>
      </c>
      <c r="BF502" s="14">
        <f t="shared" si="166"/>
        <v>600</v>
      </c>
      <c r="BG502" s="14">
        <f>SUMIFS(BF$4:BF502,AU$4:AU502,"="&amp;AU502,AX$4:AX502,"="&amp;AX502)</f>
        <v>1500</v>
      </c>
      <c r="BH502" s="25" t="s">
        <v>1404</v>
      </c>
      <c r="BI502" s="14">
        <f t="shared" si="167"/>
        <v>36000</v>
      </c>
      <c r="BJ502" s="14">
        <f>SUMIFS(BI$4:BI502,$AU$4:$AU502,"="&amp;$AU502,$AX$4:$AX502,"="&amp;$AX502)</f>
        <v>90000</v>
      </c>
    </row>
    <row r="503" spans="46:62" ht="16.5" x14ac:dyDescent="0.2">
      <c r="AT503" s="13">
        <v>500</v>
      </c>
      <c r="AU503" s="13">
        <f t="shared" si="160"/>
        <v>7</v>
      </c>
      <c r="AV503" s="13">
        <f t="shared" si="161"/>
        <v>1502008</v>
      </c>
      <c r="AW503" s="13" t="s">
        <v>1373</v>
      </c>
      <c r="AX503" s="13">
        <f t="shared" si="162"/>
        <v>8</v>
      </c>
      <c r="AY503" s="13" t="s">
        <v>1394</v>
      </c>
      <c r="AZ503" s="13">
        <f t="shared" si="163"/>
        <v>5</v>
      </c>
      <c r="BA503" s="13" t="str">
        <f t="shared" si="164"/>
        <v>夏侯渊魂珠-8 等级-5</v>
      </c>
      <c r="BB503" s="25" t="s">
        <v>1402</v>
      </c>
      <c r="BC503" s="14">
        <f t="shared" si="165"/>
        <v>1920</v>
      </c>
      <c r="BD503" s="14">
        <f>SUMIFS(BC$4:BC503,AU$4:AU503,"="&amp;AU503,AX$4:AX503,"="&amp;AX503)</f>
        <v>5520</v>
      </c>
      <c r="BE503" s="25" t="s">
        <v>1403</v>
      </c>
      <c r="BF503" s="14">
        <f t="shared" si="166"/>
        <v>800</v>
      </c>
      <c r="BG503" s="14">
        <f>SUMIFS(BF$4:BF503,AU$4:AU503,"="&amp;AU503,AX$4:AX503,"="&amp;AX503)</f>
        <v>2300</v>
      </c>
      <c r="BH503" s="25" t="s">
        <v>1404</v>
      </c>
      <c r="BI503" s="14">
        <f t="shared" si="167"/>
        <v>48000</v>
      </c>
      <c r="BJ503" s="14">
        <f>SUMIFS(BI$4:BI503,$AU$4:$AU503,"="&amp;$AU503,$AX$4:$AX503,"="&amp;$AX503)</f>
        <v>138000</v>
      </c>
    </row>
    <row r="504" spans="46:62" ht="16.5" x14ac:dyDescent="0.2">
      <c r="AT504" s="13">
        <v>501</v>
      </c>
      <c r="AU504" s="13">
        <f t="shared" si="160"/>
        <v>7</v>
      </c>
      <c r="AV504" s="13">
        <f t="shared" si="161"/>
        <v>1502008</v>
      </c>
      <c r="AW504" s="13" t="s">
        <v>1373</v>
      </c>
      <c r="AX504" s="13">
        <f t="shared" si="162"/>
        <v>8</v>
      </c>
      <c r="AY504" s="13" t="s">
        <v>1394</v>
      </c>
      <c r="AZ504" s="13">
        <f t="shared" si="163"/>
        <v>6</v>
      </c>
      <c r="BA504" s="13" t="str">
        <f t="shared" si="164"/>
        <v>夏侯渊魂珠-8 等级-6</v>
      </c>
      <c r="BB504" s="25" t="s">
        <v>1402</v>
      </c>
      <c r="BC504" s="14">
        <f t="shared" si="165"/>
        <v>2400</v>
      </c>
      <c r="BD504" s="14">
        <f>SUMIFS(BC$4:BC504,AU$4:AU504,"="&amp;AU504,AX$4:AX504,"="&amp;AX504)</f>
        <v>7920</v>
      </c>
      <c r="BE504" s="25" t="s">
        <v>1403</v>
      </c>
      <c r="BF504" s="14">
        <f t="shared" si="166"/>
        <v>1000</v>
      </c>
      <c r="BG504" s="14">
        <f>SUMIFS(BF$4:BF504,AU$4:AU504,"="&amp;AU504,AX$4:AX504,"="&amp;AX504)</f>
        <v>3300</v>
      </c>
      <c r="BH504" s="25" t="s">
        <v>1404</v>
      </c>
      <c r="BI504" s="14">
        <f t="shared" si="167"/>
        <v>60000</v>
      </c>
      <c r="BJ504" s="14">
        <f>SUMIFS(BI$4:BI504,$AU$4:$AU504,"="&amp;$AU504,$AX$4:$AX504,"="&amp;$AX504)</f>
        <v>198000</v>
      </c>
    </row>
    <row r="505" spans="46:62" ht="16.5" x14ac:dyDescent="0.2">
      <c r="AT505" s="13">
        <v>502</v>
      </c>
      <c r="AU505" s="13">
        <f t="shared" si="160"/>
        <v>7</v>
      </c>
      <c r="AV505" s="13">
        <f t="shared" si="161"/>
        <v>1502008</v>
      </c>
      <c r="AW505" s="13" t="s">
        <v>1373</v>
      </c>
      <c r="AX505" s="13">
        <f t="shared" si="162"/>
        <v>8</v>
      </c>
      <c r="AY505" s="13" t="s">
        <v>1394</v>
      </c>
      <c r="AZ505" s="13">
        <f t="shared" si="163"/>
        <v>7</v>
      </c>
      <c r="BA505" s="13" t="str">
        <f t="shared" si="164"/>
        <v>夏侯渊魂珠-8 等级-7</v>
      </c>
      <c r="BB505" s="25" t="s">
        <v>1402</v>
      </c>
      <c r="BC505" s="14">
        <f t="shared" si="165"/>
        <v>2880</v>
      </c>
      <c r="BD505" s="14">
        <f>SUMIFS(BC$4:BC505,AU$4:AU505,"="&amp;AU505,AX$4:AX505,"="&amp;AX505)</f>
        <v>10800</v>
      </c>
      <c r="BE505" s="25" t="s">
        <v>1403</v>
      </c>
      <c r="BF505" s="14">
        <f t="shared" si="166"/>
        <v>1200</v>
      </c>
      <c r="BG505" s="14">
        <f>SUMIFS(BF$4:BF505,AU$4:AU505,"="&amp;AU505,AX$4:AX505,"="&amp;AX505)</f>
        <v>4500</v>
      </c>
      <c r="BH505" s="25" t="s">
        <v>1404</v>
      </c>
      <c r="BI505" s="14">
        <f t="shared" si="167"/>
        <v>72000</v>
      </c>
      <c r="BJ505" s="14">
        <f>SUMIFS(BI$4:BI505,$AU$4:$AU505,"="&amp;$AU505,$AX$4:$AX505,"="&amp;$AX505)</f>
        <v>270000</v>
      </c>
    </row>
    <row r="506" spans="46:62" ht="16.5" x14ac:dyDescent="0.2">
      <c r="AT506" s="13">
        <v>503</v>
      </c>
      <c r="AU506" s="13">
        <f t="shared" si="160"/>
        <v>7</v>
      </c>
      <c r="AV506" s="13">
        <f t="shared" si="161"/>
        <v>1502008</v>
      </c>
      <c r="AW506" s="13" t="s">
        <v>1373</v>
      </c>
      <c r="AX506" s="13">
        <f t="shared" si="162"/>
        <v>8</v>
      </c>
      <c r="AY506" s="13" t="s">
        <v>1394</v>
      </c>
      <c r="AZ506" s="13">
        <f t="shared" si="163"/>
        <v>8</v>
      </c>
      <c r="BA506" s="13" t="str">
        <f t="shared" si="164"/>
        <v>夏侯渊魂珠-8 等级-8</v>
      </c>
      <c r="BB506" s="25" t="s">
        <v>1402</v>
      </c>
      <c r="BC506" s="14">
        <f t="shared" si="165"/>
        <v>3360</v>
      </c>
      <c r="BD506" s="14">
        <f>SUMIFS(BC$4:BC506,AU$4:AU506,"="&amp;AU506,AX$4:AX506,"="&amp;AX506)</f>
        <v>14160</v>
      </c>
      <c r="BE506" s="25" t="s">
        <v>1403</v>
      </c>
      <c r="BF506" s="14">
        <f t="shared" si="166"/>
        <v>1400</v>
      </c>
      <c r="BG506" s="14">
        <f>SUMIFS(BF$4:BF506,AU$4:AU506,"="&amp;AU506,AX$4:AX506,"="&amp;AX506)</f>
        <v>5900</v>
      </c>
      <c r="BH506" s="25" t="s">
        <v>1404</v>
      </c>
      <c r="BI506" s="14">
        <f t="shared" si="167"/>
        <v>84000</v>
      </c>
      <c r="BJ506" s="14">
        <f>SUMIFS(BI$4:BI506,$AU$4:$AU506,"="&amp;$AU506,$AX$4:$AX506,"="&amp;$AX506)</f>
        <v>354000</v>
      </c>
    </row>
    <row r="507" spans="46:62" ht="16.5" x14ac:dyDescent="0.2">
      <c r="AT507" s="13">
        <v>504</v>
      </c>
      <c r="AU507" s="13">
        <f t="shared" si="160"/>
        <v>7</v>
      </c>
      <c r="AV507" s="13">
        <f t="shared" si="161"/>
        <v>1502008</v>
      </c>
      <c r="AW507" s="13" t="s">
        <v>1373</v>
      </c>
      <c r="AX507" s="13">
        <f t="shared" si="162"/>
        <v>8</v>
      </c>
      <c r="AY507" s="13" t="s">
        <v>1394</v>
      </c>
      <c r="AZ507" s="13">
        <f t="shared" si="163"/>
        <v>9</v>
      </c>
      <c r="BA507" s="13" t="str">
        <f t="shared" si="164"/>
        <v>夏侯渊魂珠-8 等级-9</v>
      </c>
      <c r="BB507" s="25" t="s">
        <v>1402</v>
      </c>
      <c r="BC507" s="14">
        <f t="shared" si="165"/>
        <v>3840</v>
      </c>
      <c r="BD507" s="14">
        <f>SUMIFS(BC$4:BC507,AU$4:AU507,"="&amp;AU507,AX$4:AX507,"="&amp;AX507)</f>
        <v>18000</v>
      </c>
      <c r="BE507" s="25" t="s">
        <v>1403</v>
      </c>
      <c r="BF507" s="14">
        <f t="shared" si="166"/>
        <v>1600</v>
      </c>
      <c r="BG507" s="14">
        <f>SUMIFS(BF$4:BF507,AU$4:AU507,"="&amp;AU507,AX$4:AX507,"="&amp;AX507)</f>
        <v>7500</v>
      </c>
      <c r="BH507" s="25" t="s">
        <v>1404</v>
      </c>
      <c r="BI507" s="14">
        <f t="shared" si="167"/>
        <v>96000</v>
      </c>
      <c r="BJ507" s="14">
        <f>SUMIFS(BI$4:BI507,$AU$4:$AU507,"="&amp;$AU507,$AX$4:$AX507,"="&amp;$AX507)</f>
        <v>450000</v>
      </c>
    </row>
    <row r="508" spans="46:62" ht="16.5" x14ac:dyDescent="0.2">
      <c r="AT508" s="13">
        <v>505</v>
      </c>
      <c r="AU508" s="13">
        <f t="shared" si="160"/>
        <v>8</v>
      </c>
      <c r="AV508" s="13">
        <f t="shared" si="161"/>
        <v>1502009</v>
      </c>
      <c r="AW508" s="13" t="s">
        <v>1373</v>
      </c>
      <c r="AX508" s="13">
        <f t="shared" si="162"/>
        <v>1</v>
      </c>
      <c r="AY508" s="13" t="s">
        <v>1394</v>
      </c>
      <c r="AZ508" s="13">
        <f t="shared" si="163"/>
        <v>1</v>
      </c>
      <c r="BA508" s="13" t="str">
        <f t="shared" si="164"/>
        <v>徐晃魂珠-1 等级-1</v>
      </c>
      <c r="BB508" s="25" t="s">
        <v>1402</v>
      </c>
      <c r="BC508" s="14">
        <f t="shared" si="165"/>
        <v>45</v>
      </c>
      <c r="BD508" s="14">
        <f>SUMIFS(BC$4:BC508,AU$4:AU508,"="&amp;AU508,AX$4:AX508,"="&amp;AX508)</f>
        <v>45</v>
      </c>
      <c r="BE508" s="25" t="s">
        <v>1403</v>
      </c>
      <c r="BF508" s="14">
        <f t="shared" si="166"/>
        <v>25</v>
      </c>
      <c r="BG508" s="14">
        <f>SUMIFS(BF$4:BF508,AU$4:AU508,"="&amp;AU508,AX$4:AX508,"="&amp;AX508)</f>
        <v>25</v>
      </c>
      <c r="BH508" s="25" t="s">
        <v>1404</v>
      </c>
      <c r="BI508" s="14">
        <f t="shared" si="167"/>
        <v>1200</v>
      </c>
      <c r="BJ508" s="14">
        <f>SUMIFS(BI$4:BI508,$AU$4:$AU508,"="&amp;$AU508,$AX$4:$AX508,"="&amp;$AX508)</f>
        <v>1200</v>
      </c>
    </row>
    <row r="509" spans="46:62" ht="16.5" x14ac:dyDescent="0.2">
      <c r="AT509" s="13">
        <v>506</v>
      </c>
      <c r="AU509" s="13">
        <f t="shared" si="160"/>
        <v>8</v>
      </c>
      <c r="AV509" s="13">
        <f t="shared" si="161"/>
        <v>1502009</v>
      </c>
      <c r="AW509" s="13" t="s">
        <v>1373</v>
      </c>
      <c r="AX509" s="13">
        <f t="shared" si="162"/>
        <v>1</v>
      </c>
      <c r="AY509" s="13" t="s">
        <v>1394</v>
      </c>
      <c r="AZ509" s="13">
        <f t="shared" si="163"/>
        <v>2</v>
      </c>
      <c r="BA509" s="13" t="str">
        <f t="shared" si="164"/>
        <v>徐晃魂珠-1 等级-2</v>
      </c>
      <c r="BB509" s="25" t="s">
        <v>1402</v>
      </c>
      <c r="BC509" s="14">
        <f t="shared" si="165"/>
        <v>72</v>
      </c>
      <c r="BD509" s="14">
        <f>SUMIFS(BC$4:BC509,AU$4:AU509,"="&amp;AU509,AX$4:AX509,"="&amp;AX509)</f>
        <v>117</v>
      </c>
      <c r="BE509" s="25" t="s">
        <v>1403</v>
      </c>
      <c r="BF509" s="14">
        <f t="shared" si="166"/>
        <v>40</v>
      </c>
      <c r="BG509" s="14">
        <f>SUMIFS(BF$4:BF509,AU$4:AU509,"="&amp;AU509,AX$4:AX509,"="&amp;AX509)</f>
        <v>65</v>
      </c>
      <c r="BH509" s="25" t="s">
        <v>1404</v>
      </c>
      <c r="BI509" s="14">
        <f t="shared" si="167"/>
        <v>1920</v>
      </c>
      <c r="BJ509" s="14">
        <f>SUMIFS(BI$4:BI509,$AU$4:$AU509,"="&amp;$AU509,$AX$4:$AX509,"="&amp;$AX509)</f>
        <v>3120</v>
      </c>
    </row>
    <row r="510" spans="46:62" ht="16.5" x14ac:dyDescent="0.2">
      <c r="AT510" s="13">
        <v>507</v>
      </c>
      <c r="AU510" s="13">
        <f t="shared" si="160"/>
        <v>8</v>
      </c>
      <c r="AV510" s="13">
        <f t="shared" si="161"/>
        <v>1502009</v>
      </c>
      <c r="AW510" s="13" t="s">
        <v>1373</v>
      </c>
      <c r="AX510" s="13">
        <f t="shared" si="162"/>
        <v>1</v>
      </c>
      <c r="AY510" s="13" t="s">
        <v>1394</v>
      </c>
      <c r="AZ510" s="13">
        <f t="shared" si="163"/>
        <v>3</v>
      </c>
      <c r="BA510" s="13" t="str">
        <f t="shared" si="164"/>
        <v>徐晃魂珠-1 等级-3</v>
      </c>
      <c r="BB510" s="25" t="s">
        <v>1402</v>
      </c>
      <c r="BC510" s="14">
        <f t="shared" si="165"/>
        <v>90</v>
      </c>
      <c r="BD510" s="14">
        <f>SUMIFS(BC$4:BC510,AU$4:AU510,"="&amp;AU510,AX$4:AX510,"="&amp;AX510)</f>
        <v>207</v>
      </c>
      <c r="BE510" s="25" t="s">
        <v>1403</v>
      </c>
      <c r="BF510" s="14">
        <f t="shared" si="166"/>
        <v>50</v>
      </c>
      <c r="BG510" s="14">
        <f>SUMIFS(BF$4:BF510,AU$4:AU510,"="&amp;AU510,AX$4:AX510,"="&amp;AX510)</f>
        <v>115</v>
      </c>
      <c r="BH510" s="25" t="s">
        <v>1404</v>
      </c>
      <c r="BI510" s="14">
        <f t="shared" si="167"/>
        <v>2400</v>
      </c>
      <c r="BJ510" s="14">
        <f>SUMIFS(BI$4:BI510,$AU$4:$AU510,"="&amp;$AU510,$AX$4:$AX510,"="&amp;$AX510)</f>
        <v>5520</v>
      </c>
    </row>
    <row r="511" spans="46:62" ht="16.5" x14ac:dyDescent="0.2">
      <c r="AT511" s="13">
        <v>508</v>
      </c>
      <c r="AU511" s="13">
        <f t="shared" si="160"/>
        <v>8</v>
      </c>
      <c r="AV511" s="13">
        <f t="shared" si="161"/>
        <v>1502009</v>
      </c>
      <c r="AW511" s="13" t="s">
        <v>1373</v>
      </c>
      <c r="AX511" s="13">
        <f t="shared" si="162"/>
        <v>1</v>
      </c>
      <c r="AY511" s="13" t="s">
        <v>1394</v>
      </c>
      <c r="AZ511" s="13">
        <f t="shared" si="163"/>
        <v>4</v>
      </c>
      <c r="BA511" s="13" t="str">
        <f t="shared" si="164"/>
        <v>徐晃魂珠-1 等级-4</v>
      </c>
      <c r="BB511" s="25" t="s">
        <v>1402</v>
      </c>
      <c r="BC511" s="14">
        <f t="shared" si="165"/>
        <v>144</v>
      </c>
      <c r="BD511" s="14">
        <f>SUMIFS(BC$4:BC511,AU$4:AU511,"="&amp;AU511,AX$4:AX511,"="&amp;AX511)</f>
        <v>351</v>
      </c>
      <c r="BE511" s="25" t="s">
        <v>1403</v>
      </c>
      <c r="BF511" s="14">
        <f t="shared" si="166"/>
        <v>80</v>
      </c>
      <c r="BG511" s="14">
        <f>SUMIFS(BF$4:BF511,AU$4:AU511,"="&amp;AU511,AX$4:AX511,"="&amp;AX511)</f>
        <v>195</v>
      </c>
      <c r="BH511" s="25" t="s">
        <v>1404</v>
      </c>
      <c r="BI511" s="14">
        <f t="shared" si="167"/>
        <v>3840</v>
      </c>
      <c r="BJ511" s="14">
        <f>SUMIFS(BI$4:BI511,$AU$4:$AU511,"="&amp;$AU511,$AX$4:$AX511,"="&amp;$AX511)</f>
        <v>9360</v>
      </c>
    </row>
    <row r="512" spans="46:62" ht="16.5" x14ac:dyDescent="0.2">
      <c r="AT512" s="13">
        <v>509</v>
      </c>
      <c r="AU512" s="13">
        <f t="shared" si="160"/>
        <v>8</v>
      </c>
      <c r="AV512" s="13">
        <f t="shared" si="161"/>
        <v>1502009</v>
      </c>
      <c r="AW512" s="13" t="s">
        <v>1373</v>
      </c>
      <c r="AX512" s="13">
        <f t="shared" si="162"/>
        <v>1</v>
      </c>
      <c r="AY512" s="13" t="s">
        <v>1394</v>
      </c>
      <c r="AZ512" s="13">
        <f t="shared" si="163"/>
        <v>5</v>
      </c>
      <c r="BA512" s="13" t="str">
        <f t="shared" si="164"/>
        <v>徐晃魂珠-1 等级-5</v>
      </c>
      <c r="BB512" s="25" t="s">
        <v>1402</v>
      </c>
      <c r="BC512" s="14">
        <f t="shared" si="165"/>
        <v>198</v>
      </c>
      <c r="BD512" s="14">
        <f>SUMIFS(BC$4:BC512,AU$4:AU512,"="&amp;AU512,AX$4:AX512,"="&amp;AX512)</f>
        <v>549</v>
      </c>
      <c r="BE512" s="25" t="s">
        <v>1403</v>
      </c>
      <c r="BF512" s="14">
        <f t="shared" si="166"/>
        <v>110</v>
      </c>
      <c r="BG512" s="14">
        <f>SUMIFS(BF$4:BF512,AU$4:AU512,"="&amp;AU512,AX$4:AX512,"="&amp;AX512)</f>
        <v>305</v>
      </c>
      <c r="BH512" s="25" t="s">
        <v>1404</v>
      </c>
      <c r="BI512" s="14">
        <f t="shared" si="167"/>
        <v>5280</v>
      </c>
      <c r="BJ512" s="14">
        <f>SUMIFS(BI$4:BI512,$AU$4:$AU512,"="&amp;$AU512,$AX$4:$AX512,"="&amp;$AX512)</f>
        <v>14640</v>
      </c>
    </row>
    <row r="513" spans="46:62" ht="16.5" x14ac:dyDescent="0.2">
      <c r="AT513" s="13">
        <v>510</v>
      </c>
      <c r="AU513" s="13">
        <f t="shared" si="160"/>
        <v>8</v>
      </c>
      <c r="AV513" s="13">
        <f t="shared" si="161"/>
        <v>1502009</v>
      </c>
      <c r="AW513" s="13" t="s">
        <v>1373</v>
      </c>
      <c r="AX513" s="13">
        <f t="shared" si="162"/>
        <v>1</v>
      </c>
      <c r="AY513" s="13" t="s">
        <v>1394</v>
      </c>
      <c r="AZ513" s="13">
        <f t="shared" si="163"/>
        <v>6</v>
      </c>
      <c r="BA513" s="13" t="str">
        <f t="shared" si="164"/>
        <v>徐晃魂珠-1 等级-6</v>
      </c>
      <c r="BB513" s="25" t="s">
        <v>1402</v>
      </c>
      <c r="BC513" s="14">
        <f t="shared" si="165"/>
        <v>252</v>
      </c>
      <c r="BD513" s="14">
        <f>SUMIFS(BC$4:BC513,AU$4:AU513,"="&amp;AU513,AX$4:AX513,"="&amp;AX513)</f>
        <v>801</v>
      </c>
      <c r="BE513" s="25" t="s">
        <v>1403</v>
      </c>
      <c r="BF513" s="14">
        <f t="shared" si="166"/>
        <v>140</v>
      </c>
      <c r="BG513" s="14">
        <f>SUMIFS(BF$4:BF513,AU$4:AU513,"="&amp;AU513,AX$4:AX513,"="&amp;AX513)</f>
        <v>445</v>
      </c>
      <c r="BH513" s="25" t="s">
        <v>1404</v>
      </c>
      <c r="BI513" s="14">
        <f t="shared" si="167"/>
        <v>6720</v>
      </c>
      <c r="BJ513" s="14">
        <f>SUMIFS(BI$4:BI513,$AU$4:$AU513,"="&amp;$AU513,$AX$4:$AX513,"="&amp;$AX513)</f>
        <v>21360</v>
      </c>
    </row>
    <row r="514" spans="46:62" ht="16.5" x14ac:dyDescent="0.2">
      <c r="AT514" s="13">
        <v>511</v>
      </c>
      <c r="AU514" s="13">
        <f t="shared" si="160"/>
        <v>8</v>
      </c>
      <c r="AV514" s="13">
        <f t="shared" si="161"/>
        <v>1502009</v>
      </c>
      <c r="AW514" s="13" t="s">
        <v>1373</v>
      </c>
      <c r="AX514" s="13">
        <f t="shared" si="162"/>
        <v>1</v>
      </c>
      <c r="AY514" s="13" t="s">
        <v>1394</v>
      </c>
      <c r="AZ514" s="13">
        <f t="shared" si="163"/>
        <v>7</v>
      </c>
      <c r="BA514" s="13" t="str">
        <f t="shared" si="164"/>
        <v>徐晃魂珠-1 等级-7</v>
      </c>
      <c r="BB514" s="25" t="s">
        <v>1402</v>
      </c>
      <c r="BC514" s="14">
        <f t="shared" si="165"/>
        <v>288</v>
      </c>
      <c r="BD514" s="14">
        <f>SUMIFS(BC$4:BC514,AU$4:AU514,"="&amp;AU514,AX$4:AX514,"="&amp;AX514)</f>
        <v>1089</v>
      </c>
      <c r="BE514" s="25" t="s">
        <v>1403</v>
      </c>
      <c r="BF514" s="14">
        <f t="shared" si="166"/>
        <v>160</v>
      </c>
      <c r="BG514" s="14">
        <f>SUMIFS(BF$4:BF514,AU$4:AU514,"="&amp;AU514,AX$4:AX514,"="&amp;AX514)</f>
        <v>605</v>
      </c>
      <c r="BH514" s="25" t="s">
        <v>1404</v>
      </c>
      <c r="BI514" s="14">
        <f t="shared" si="167"/>
        <v>7680</v>
      </c>
      <c r="BJ514" s="14">
        <f>SUMIFS(BI$4:BI514,$AU$4:$AU514,"="&amp;$AU514,$AX$4:$AX514,"="&amp;$AX514)</f>
        <v>29040</v>
      </c>
    </row>
    <row r="515" spans="46:62" ht="16.5" x14ac:dyDescent="0.2">
      <c r="AT515" s="13">
        <v>512</v>
      </c>
      <c r="AU515" s="13">
        <f t="shared" si="160"/>
        <v>8</v>
      </c>
      <c r="AV515" s="13">
        <f t="shared" si="161"/>
        <v>1502009</v>
      </c>
      <c r="AW515" s="13" t="s">
        <v>1373</v>
      </c>
      <c r="AX515" s="13">
        <f t="shared" si="162"/>
        <v>1</v>
      </c>
      <c r="AY515" s="13" t="s">
        <v>1394</v>
      </c>
      <c r="AZ515" s="13">
        <f t="shared" si="163"/>
        <v>8</v>
      </c>
      <c r="BA515" s="13" t="str">
        <f t="shared" si="164"/>
        <v>徐晃魂珠-1 等级-8</v>
      </c>
      <c r="BB515" s="25" t="s">
        <v>1402</v>
      </c>
      <c r="BC515" s="14">
        <f t="shared" si="165"/>
        <v>342</v>
      </c>
      <c r="BD515" s="14">
        <f>SUMIFS(BC$4:BC515,AU$4:AU515,"="&amp;AU515,AX$4:AX515,"="&amp;AX515)</f>
        <v>1431</v>
      </c>
      <c r="BE515" s="25" t="s">
        <v>1403</v>
      </c>
      <c r="BF515" s="14">
        <f t="shared" si="166"/>
        <v>190</v>
      </c>
      <c r="BG515" s="14">
        <f>SUMIFS(BF$4:BF515,AU$4:AU515,"="&amp;AU515,AX$4:AX515,"="&amp;AX515)</f>
        <v>795</v>
      </c>
      <c r="BH515" s="25" t="s">
        <v>1404</v>
      </c>
      <c r="BI515" s="14">
        <f t="shared" si="167"/>
        <v>9120</v>
      </c>
      <c r="BJ515" s="14">
        <f>SUMIFS(BI$4:BI515,$AU$4:$AU515,"="&amp;$AU515,$AX$4:$AX515,"="&amp;$AX515)</f>
        <v>38160</v>
      </c>
    </row>
    <row r="516" spans="46:62" ht="16.5" x14ac:dyDescent="0.2">
      <c r="AT516" s="13">
        <v>513</v>
      </c>
      <c r="AU516" s="13">
        <f t="shared" si="160"/>
        <v>8</v>
      </c>
      <c r="AV516" s="13">
        <f t="shared" si="161"/>
        <v>1502009</v>
      </c>
      <c r="AW516" s="13" t="s">
        <v>1373</v>
      </c>
      <c r="AX516" s="13">
        <f t="shared" si="162"/>
        <v>1</v>
      </c>
      <c r="AY516" s="13" t="s">
        <v>1394</v>
      </c>
      <c r="AZ516" s="13">
        <f t="shared" si="163"/>
        <v>9</v>
      </c>
      <c r="BA516" s="13" t="str">
        <f t="shared" si="164"/>
        <v>徐晃魂珠-1 等级-9</v>
      </c>
      <c r="BB516" s="25" t="s">
        <v>1402</v>
      </c>
      <c r="BC516" s="14">
        <f t="shared" si="165"/>
        <v>378</v>
      </c>
      <c r="BD516" s="14">
        <f>SUMIFS(BC$4:BC516,AU$4:AU516,"="&amp;AU516,AX$4:AX516,"="&amp;AX516)</f>
        <v>1809</v>
      </c>
      <c r="BE516" s="25" t="s">
        <v>1403</v>
      </c>
      <c r="BF516" s="14">
        <f t="shared" si="166"/>
        <v>210</v>
      </c>
      <c r="BG516" s="14">
        <f>SUMIFS(BF$4:BF516,AU$4:AU516,"="&amp;AU516,AX$4:AX516,"="&amp;AX516)</f>
        <v>1005</v>
      </c>
      <c r="BH516" s="25" t="s">
        <v>1404</v>
      </c>
      <c r="BI516" s="14">
        <f t="shared" si="167"/>
        <v>10080</v>
      </c>
      <c r="BJ516" s="14">
        <f>SUMIFS(BI$4:BI516,$AU$4:$AU516,"="&amp;$AU516,$AX$4:$AX516,"="&amp;$AX516)</f>
        <v>48240</v>
      </c>
    </row>
    <row r="517" spans="46:62" ht="16.5" x14ac:dyDescent="0.2">
      <c r="AT517" s="13">
        <v>514</v>
      </c>
      <c r="AU517" s="13">
        <f t="shared" ref="AU517:AU580" si="168">INT((AT517-1)/72)+1</f>
        <v>8</v>
      </c>
      <c r="AV517" s="13">
        <f t="shared" ref="AV517:AV580" si="169">INDEX($X$4:$X$24,AU517)</f>
        <v>1502009</v>
      </c>
      <c r="AW517" s="13" t="s">
        <v>1373</v>
      </c>
      <c r="AX517" s="13">
        <f t="shared" ref="AX517:AX580" si="170">INT(((AT517-(AU517-1)*72)-1)/9)+1</f>
        <v>2</v>
      </c>
      <c r="AY517" s="13" t="s">
        <v>1394</v>
      </c>
      <c r="AZ517" s="13">
        <f t="shared" ref="AZ517:AZ580" si="171">AT517-(AU517-1)*72-(AX517-1)*9</f>
        <v>1</v>
      </c>
      <c r="BA517" s="13" t="str">
        <f t="shared" ref="BA517:BA580" si="172">INDEX($Y$4:$Y$24,AU517)&amp;"魂珠-"&amp;AX517&amp;" 等级-"&amp;AZ517</f>
        <v>徐晃魂珠-2 等级-1</v>
      </c>
      <c r="BB517" s="25" t="s">
        <v>1402</v>
      </c>
      <c r="BC517" s="14">
        <f t="shared" ref="BC517:BC580" si="173">ROUND(INDEX(Q$4:Q$75,($AX517-1)*9+$AZ517)*INDEX(AD$4:AD$24,$AU517),0)</f>
        <v>72</v>
      </c>
      <c r="BD517" s="14">
        <f>SUMIFS(BC$4:BC517,AU$4:AU517,"="&amp;AU517,AX$4:AX517,"="&amp;AX517)</f>
        <v>72</v>
      </c>
      <c r="BE517" s="25" t="s">
        <v>1403</v>
      </c>
      <c r="BF517" s="14">
        <f t="shared" ref="BF517:BF580" si="174">ROUND(INDEX(R$4:R$75,($AX517-1)*9+$AZ517)*INDEX(AE$4:AE$24,$AU517),0)</f>
        <v>40</v>
      </c>
      <c r="BG517" s="14">
        <f>SUMIFS(BF$4:BF517,AU$4:AU517,"="&amp;AU517,AX$4:AX517,"="&amp;AX517)</f>
        <v>40</v>
      </c>
      <c r="BH517" s="25" t="s">
        <v>1404</v>
      </c>
      <c r="BI517" s="14">
        <f t="shared" ref="BI517:BI580" si="175">ROUND(INDEX(S$4:S$75,($AX517-1)*9+$AZ517)*INDEX(AF$4:AF$24,$AU517),0)</f>
        <v>1920</v>
      </c>
      <c r="BJ517" s="14">
        <f>SUMIFS(BI$4:BI517,$AU$4:$AU517,"="&amp;$AU517,$AX$4:$AX517,"="&amp;$AX517)</f>
        <v>1920</v>
      </c>
    </row>
    <row r="518" spans="46:62" ht="16.5" x14ac:dyDescent="0.2">
      <c r="AT518" s="13">
        <v>515</v>
      </c>
      <c r="AU518" s="13">
        <f t="shared" si="168"/>
        <v>8</v>
      </c>
      <c r="AV518" s="13">
        <f t="shared" si="169"/>
        <v>1502009</v>
      </c>
      <c r="AW518" s="13" t="s">
        <v>1373</v>
      </c>
      <c r="AX518" s="13">
        <f t="shared" si="170"/>
        <v>2</v>
      </c>
      <c r="AY518" s="13" t="s">
        <v>1394</v>
      </c>
      <c r="AZ518" s="13">
        <f t="shared" si="171"/>
        <v>2</v>
      </c>
      <c r="BA518" s="13" t="str">
        <f t="shared" si="172"/>
        <v>徐晃魂珠-2 等级-2</v>
      </c>
      <c r="BB518" s="25" t="s">
        <v>1402</v>
      </c>
      <c r="BC518" s="14">
        <f t="shared" si="173"/>
        <v>108</v>
      </c>
      <c r="BD518" s="14">
        <f>SUMIFS(BC$4:BC518,AU$4:AU518,"="&amp;AU518,AX$4:AX518,"="&amp;AX518)</f>
        <v>180</v>
      </c>
      <c r="BE518" s="25" t="s">
        <v>1403</v>
      </c>
      <c r="BF518" s="14">
        <f t="shared" si="174"/>
        <v>60</v>
      </c>
      <c r="BG518" s="14">
        <f>SUMIFS(BF$4:BF518,AU$4:AU518,"="&amp;AU518,AX$4:AX518,"="&amp;AX518)</f>
        <v>100</v>
      </c>
      <c r="BH518" s="25" t="s">
        <v>1404</v>
      </c>
      <c r="BI518" s="14">
        <f t="shared" si="175"/>
        <v>2880</v>
      </c>
      <c r="BJ518" s="14">
        <f>SUMIFS(BI$4:BI518,$AU$4:$AU518,"="&amp;$AU518,$AX$4:$AX518,"="&amp;$AX518)</f>
        <v>4800</v>
      </c>
    </row>
    <row r="519" spans="46:62" ht="16.5" x14ac:dyDescent="0.2">
      <c r="AT519" s="13">
        <v>516</v>
      </c>
      <c r="AU519" s="13">
        <f t="shared" si="168"/>
        <v>8</v>
      </c>
      <c r="AV519" s="13">
        <f t="shared" si="169"/>
        <v>1502009</v>
      </c>
      <c r="AW519" s="13" t="s">
        <v>1373</v>
      </c>
      <c r="AX519" s="13">
        <f t="shared" si="170"/>
        <v>2</v>
      </c>
      <c r="AY519" s="13" t="s">
        <v>1394</v>
      </c>
      <c r="AZ519" s="13">
        <f t="shared" si="171"/>
        <v>3</v>
      </c>
      <c r="BA519" s="13" t="str">
        <f t="shared" si="172"/>
        <v>徐晃魂珠-2 等级-3</v>
      </c>
      <c r="BB519" s="25" t="s">
        <v>1402</v>
      </c>
      <c r="BC519" s="14">
        <f t="shared" si="173"/>
        <v>144</v>
      </c>
      <c r="BD519" s="14">
        <f>SUMIFS(BC$4:BC519,AU$4:AU519,"="&amp;AU519,AX$4:AX519,"="&amp;AX519)</f>
        <v>324</v>
      </c>
      <c r="BE519" s="25" t="s">
        <v>1403</v>
      </c>
      <c r="BF519" s="14">
        <f t="shared" si="174"/>
        <v>80</v>
      </c>
      <c r="BG519" s="14">
        <f>SUMIFS(BF$4:BF519,AU$4:AU519,"="&amp;AU519,AX$4:AX519,"="&amp;AX519)</f>
        <v>180</v>
      </c>
      <c r="BH519" s="25" t="s">
        <v>1404</v>
      </c>
      <c r="BI519" s="14">
        <f t="shared" si="175"/>
        <v>3840</v>
      </c>
      <c r="BJ519" s="14">
        <f>SUMIFS(BI$4:BI519,$AU$4:$AU519,"="&amp;$AU519,$AX$4:$AX519,"="&amp;$AX519)</f>
        <v>8640</v>
      </c>
    </row>
    <row r="520" spans="46:62" ht="16.5" x14ac:dyDescent="0.2">
      <c r="AT520" s="13">
        <v>517</v>
      </c>
      <c r="AU520" s="13">
        <f t="shared" si="168"/>
        <v>8</v>
      </c>
      <c r="AV520" s="13">
        <f t="shared" si="169"/>
        <v>1502009</v>
      </c>
      <c r="AW520" s="13" t="s">
        <v>1373</v>
      </c>
      <c r="AX520" s="13">
        <f t="shared" si="170"/>
        <v>2</v>
      </c>
      <c r="AY520" s="13" t="s">
        <v>1394</v>
      </c>
      <c r="AZ520" s="13">
        <f t="shared" si="171"/>
        <v>4</v>
      </c>
      <c r="BA520" s="13" t="str">
        <f t="shared" si="172"/>
        <v>徐晃魂珠-2 等级-4</v>
      </c>
      <c r="BB520" s="25" t="s">
        <v>1402</v>
      </c>
      <c r="BC520" s="14">
        <f t="shared" si="173"/>
        <v>216</v>
      </c>
      <c r="BD520" s="14">
        <f>SUMIFS(BC$4:BC520,AU$4:AU520,"="&amp;AU520,AX$4:AX520,"="&amp;AX520)</f>
        <v>540</v>
      </c>
      <c r="BE520" s="25" t="s">
        <v>1403</v>
      </c>
      <c r="BF520" s="14">
        <f t="shared" si="174"/>
        <v>120</v>
      </c>
      <c r="BG520" s="14">
        <f>SUMIFS(BF$4:BF520,AU$4:AU520,"="&amp;AU520,AX$4:AX520,"="&amp;AX520)</f>
        <v>300</v>
      </c>
      <c r="BH520" s="25" t="s">
        <v>1404</v>
      </c>
      <c r="BI520" s="14">
        <f t="shared" si="175"/>
        <v>5760</v>
      </c>
      <c r="BJ520" s="14">
        <f>SUMIFS(BI$4:BI520,$AU$4:$AU520,"="&amp;$AU520,$AX$4:$AX520,"="&amp;$AX520)</f>
        <v>14400</v>
      </c>
    </row>
    <row r="521" spans="46:62" ht="16.5" x14ac:dyDescent="0.2">
      <c r="AT521" s="13">
        <v>518</v>
      </c>
      <c r="AU521" s="13">
        <f t="shared" si="168"/>
        <v>8</v>
      </c>
      <c r="AV521" s="13">
        <f t="shared" si="169"/>
        <v>1502009</v>
      </c>
      <c r="AW521" s="13" t="s">
        <v>1373</v>
      </c>
      <c r="AX521" s="13">
        <f t="shared" si="170"/>
        <v>2</v>
      </c>
      <c r="AY521" s="13" t="s">
        <v>1394</v>
      </c>
      <c r="AZ521" s="13">
        <f t="shared" si="171"/>
        <v>5</v>
      </c>
      <c r="BA521" s="13" t="str">
        <f t="shared" si="172"/>
        <v>徐晃魂珠-2 等级-5</v>
      </c>
      <c r="BB521" s="25" t="s">
        <v>1402</v>
      </c>
      <c r="BC521" s="14">
        <f t="shared" si="173"/>
        <v>288</v>
      </c>
      <c r="BD521" s="14">
        <f>SUMIFS(BC$4:BC521,AU$4:AU521,"="&amp;AU521,AX$4:AX521,"="&amp;AX521)</f>
        <v>828</v>
      </c>
      <c r="BE521" s="25" t="s">
        <v>1403</v>
      </c>
      <c r="BF521" s="14">
        <f t="shared" si="174"/>
        <v>160</v>
      </c>
      <c r="BG521" s="14">
        <f>SUMIFS(BF$4:BF521,AU$4:AU521,"="&amp;AU521,AX$4:AX521,"="&amp;AX521)</f>
        <v>460</v>
      </c>
      <c r="BH521" s="25" t="s">
        <v>1404</v>
      </c>
      <c r="BI521" s="14">
        <f t="shared" si="175"/>
        <v>7680</v>
      </c>
      <c r="BJ521" s="14">
        <f>SUMIFS(BI$4:BI521,$AU$4:$AU521,"="&amp;$AU521,$AX$4:$AX521,"="&amp;$AX521)</f>
        <v>22080</v>
      </c>
    </row>
    <row r="522" spans="46:62" ht="16.5" x14ac:dyDescent="0.2">
      <c r="AT522" s="13">
        <v>519</v>
      </c>
      <c r="AU522" s="13">
        <f t="shared" si="168"/>
        <v>8</v>
      </c>
      <c r="AV522" s="13">
        <f t="shared" si="169"/>
        <v>1502009</v>
      </c>
      <c r="AW522" s="13" t="s">
        <v>1373</v>
      </c>
      <c r="AX522" s="13">
        <f t="shared" si="170"/>
        <v>2</v>
      </c>
      <c r="AY522" s="13" t="s">
        <v>1394</v>
      </c>
      <c r="AZ522" s="13">
        <f t="shared" si="171"/>
        <v>6</v>
      </c>
      <c r="BA522" s="13" t="str">
        <f t="shared" si="172"/>
        <v>徐晃魂珠-2 等级-6</v>
      </c>
      <c r="BB522" s="25" t="s">
        <v>1402</v>
      </c>
      <c r="BC522" s="14">
        <f t="shared" si="173"/>
        <v>360</v>
      </c>
      <c r="BD522" s="14">
        <f>SUMIFS(BC$4:BC522,AU$4:AU522,"="&amp;AU522,AX$4:AX522,"="&amp;AX522)</f>
        <v>1188</v>
      </c>
      <c r="BE522" s="25" t="s">
        <v>1403</v>
      </c>
      <c r="BF522" s="14">
        <f t="shared" si="174"/>
        <v>200</v>
      </c>
      <c r="BG522" s="14">
        <f>SUMIFS(BF$4:BF522,AU$4:AU522,"="&amp;AU522,AX$4:AX522,"="&amp;AX522)</f>
        <v>660</v>
      </c>
      <c r="BH522" s="25" t="s">
        <v>1404</v>
      </c>
      <c r="BI522" s="14">
        <f t="shared" si="175"/>
        <v>9600</v>
      </c>
      <c r="BJ522" s="14">
        <f>SUMIFS(BI$4:BI522,$AU$4:$AU522,"="&amp;$AU522,$AX$4:$AX522,"="&amp;$AX522)</f>
        <v>31680</v>
      </c>
    </row>
    <row r="523" spans="46:62" ht="16.5" x14ac:dyDescent="0.2">
      <c r="AT523" s="13">
        <v>520</v>
      </c>
      <c r="AU523" s="13">
        <f t="shared" si="168"/>
        <v>8</v>
      </c>
      <c r="AV523" s="13">
        <f t="shared" si="169"/>
        <v>1502009</v>
      </c>
      <c r="AW523" s="13" t="s">
        <v>1373</v>
      </c>
      <c r="AX523" s="13">
        <f t="shared" si="170"/>
        <v>2</v>
      </c>
      <c r="AY523" s="13" t="s">
        <v>1394</v>
      </c>
      <c r="AZ523" s="13">
        <f t="shared" si="171"/>
        <v>7</v>
      </c>
      <c r="BA523" s="13" t="str">
        <f t="shared" si="172"/>
        <v>徐晃魂珠-2 等级-7</v>
      </c>
      <c r="BB523" s="25" t="s">
        <v>1402</v>
      </c>
      <c r="BC523" s="14">
        <f t="shared" si="173"/>
        <v>432</v>
      </c>
      <c r="BD523" s="14">
        <f>SUMIFS(BC$4:BC523,AU$4:AU523,"="&amp;AU523,AX$4:AX523,"="&amp;AX523)</f>
        <v>1620</v>
      </c>
      <c r="BE523" s="25" t="s">
        <v>1403</v>
      </c>
      <c r="BF523" s="14">
        <f t="shared" si="174"/>
        <v>240</v>
      </c>
      <c r="BG523" s="14">
        <f>SUMIFS(BF$4:BF523,AU$4:AU523,"="&amp;AU523,AX$4:AX523,"="&amp;AX523)</f>
        <v>900</v>
      </c>
      <c r="BH523" s="25" t="s">
        <v>1404</v>
      </c>
      <c r="BI523" s="14">
        <f t="shared" si="175"/>
        <v>11520</v>
      </c>
      <c r="BJ523" s="14">
        <f>SUMIFS(BI$4:BI523,$AU$4:$AU523,"="&amp;$AU523,$AX$4:$AX523,"="&amp;$AX523)</f>
        <v>43200</v>
      </c>
    </row>
    <row r="524" spans="46:62" ht="16.5" x14ac:dyDescent="0.2">
      <c r="AT524" s="13">
        <v>521</v>
      </c>
      <c r="AU524" s="13">
        <f t="shared" si="168"/>
        <v>8</v>
      </c>
      <c r="AV524" s="13">
        <f t="shared" si="169"/>
        <v>1502009</v>
      </c>
      <c r="AW524" s="13" t="s">
        <v>1373</v>
      </c>
      <c r="AX524" s="13">
        <f t="shared" si="170"/>
        <v>2</v>
      </c>
      <c r="AY524" s="13" t="s">
        <v>1394</v>
      </c>
      <c r="AZ524" s="13">
        <f t="shared" si="171"/>
        <v>8</v>
      </c>
      <c r="BA524" s="13" t="str">
        <f t="shared" si="172"/>
        <v>徐晃魂珠-2 等级-8</v>
      </c>
      <c r="BB524" s="25" t="s">
        <v>1402</v>
      </c>
      <c r="BC524" s="14">
        <f t="shared" si="173"/>
        <v>504</v>
      </c>
      <c r="BD524" s="14">
        <f>SUMIFS(BC$4:BC524,AU$4:AU524,"="&amp;AU524,AX$4:AX524,"="&amp;AX524)</f>
        <v>2124</v>
      </c>
      <c r="BE524" s="25" t="s">
        <v>1403</v>
      </c>
      <c r="BF524" s="14">
        <f t="shared" si="174"/>
        <v>280</v>
      </c>
      <c r="BG524" s="14">
        <f>SUMIFS(BF$4:BF524,AU$4:AU524,"="&amp;AU524,AX$4:AX524,"="&amp;AX524)</f>
        <v>1180</v>
      </c>
      <c r="BH524" s="25" t="s">
        <v>1404</v>
      </c>
      <c r="BI524" s="14">
        <f t="shared" si="175"/>
        <v>13440</v>
      </c>
      <c r="BJ524" s="14">
        <f>SUMIFS(BI$4:BI524,$AU$4:$AU524,"="&amp;$AU524,$AX$4:$AX524,"="&amp;$AX524)</f>
        <v>56640</v>
      </c>
    </row>
    <row r="525" spans="46:62" ht="16.5" x14ac:dyDescent="0.2">
      <c r="AT525" s="13">
        <v>522</v>
      </c>
      <c r="AU525" s="13">
        <f t="shared" si="168"/>
        <v>8</v>
      </c>
      <c r="AV525" s="13">
        <f t="shared" si="169"/>
        <v>1502009</v>
      </c>
      <c r="AW525" s="13" t="s">
        <v>1373</v>
      </c>
      <c r="AX525" s="13">
        <f t="shared" si="170"/>
        <v>2</v>
      </c>
      <c r="AY525" s="13" t="s">
        <v>1394</v>
      </c>
      <c r="AZ525" s="13">
        <f t="shared" si="171"/>
        <v>9</v>
      </c>
      <c r="BA525" s="13" t="str">
        <f t="shared" si="172"/>
        <v>徐晃魂珠-2 等级-9</v>
      </c>
      <c r="BB525" s="25" t="s">
        <v>1402</v>
      </c>
      <c r="BC525" s="14">
        <f t="shared" si="173"/>
        <v>576</v>
      </c>
      <c r="BD525" s="14">
        <f>SUMIFS(BC$4:BC525,AU$4:AU525,"="&amp;AU525,AX$4:AX525,"="&amp;AX525)</f>
        <v>2700</v>
      </c>
      <c r="BE525" s="25" t="s">
        <v>1403</v>
      </c>
      <c r="BF525" s="14">
        <f t="shared" si="174"/>
        <v>320</v>
      </c>
      <c r="BG525" s="14">
        <f>SUMIFS(BF$4:BF525,AU$4:AU525,"="&amp;AU525,AX$4:AX525,"="&amp;AX525)</f>
        <v>1500</v>
      </c>
      <c r="BH525" s="25" t="s">
        <v>1404</v>
      </c>
      <c r="BI525" s="14">
        <f t="shared" si="175"/>
        <v>15360</v>
      </c>
      <c r="BJ525" s="14">
        <f>SUMIFS(BI$4:BI525,$AU$4:$AU525,"="&amp;$AU525,$AX$4:$AX525,"="&amp;$AX525)</f>
        <v>72000</v>
      </c>
    </row>
    <row r="526" spans="46:62" ht="16.5" x14ac:dyDescent="0.2">
      <c r="AT526" s="13">
        <v>523</v>
      </c>
      <c r="AU526" s="13">
        <f t="shared" si="168"/>
        <v>8</v>
      </c>
      <c r="AV526" s="13">
        <f t="shared" si="169"/>
        <v>1502009</v>
      </c>
      <c r="AW526" s="13" t="s">
        <v>1373</v>
      </c>
      <c r="AX526" s="13">
        <f t="shared" si="170"/>
        <v>3</v>
      </c>
      <c r="AY526" s="13" t="s">
        <v>1394</v>
      </c>
      <c r="AZ526" s="13">
        <f t="shared" si="171"/>
        <v>1</v>
      </c>
      <c r="BA526" s="13" t="str">
        <f t="shared" si="172"/>
        <v>徐晃魂珠-3 等级-1</v>
      </c>
      <c r="BB526" s="25" t="s">
        <v>1402</v>
      </c>
      <c r="BC526" s="14">
        <f t="shared" si="173"/>
        <v>90</v>
      </c>
      <c r="BD526" s="14">
        <f>SUMIFS(BC$4:BC526,AU$4:AU526,"="&amp;AU526,AX$4:AX526,"="&amp;AX526)</f>
        <v>90</v>
      </c>
      <c r="BE526" s="25" t="s">
        <v>1403</v>
      </c>
      <c r="BF526" s="14">
        <f t="shared" si="174"/>
        <v>50</v>
      </c>
      <c r="BG526" s="14">
        <f>SUMIFS(BF$4:BF526,AU$4:AU526,"="&amp;AU526,AX$4:AX526,"="&amp;AX526)</f>
        <v>50</v>
      </c>
      <c r="BH526" s="25" t="s">
        <v>1404</v>
      </c>
      <c r="BI526" s="14">
        <f t="shared" si="175"/>
        <v>2400</v>
      </c>
      <c r="BJ526" s="14">
        <f>SUMIFS(BI$4:BI526,$AU$4:$AU526,"="&amp;$AU526,$AX$4:$AX526,"="&amp;$AX526)</f>
        <v>2400</v>
      </c>
    </row>
    <row r="527" spans="46:62" ht="16.5" x14ac:dyDescent="0.2">
      <c r="AT527" s="13">
        <v>524</v>
      </c>
      <c r="AU527" s="13">
        <f t="shared" si="168"/>
        <v>8</v>
      </c>
      <c r="AV527" s="13">
        <f t="shared" si="169"/>
        <v>1502009</v>
      </c>
      <c r="AW527" s="13" t="s">
        <v>1373</v>
      </c>
      <c r="AX527" s="13">
        <f t="shared" si="170"/>
        <v>3</v>
      </c>
      <c r="AY527" s="13" t="s">
        <v>1394</v>
      </c>
      <c r="AZ527" s="13">
        <f t="shared" si="171"/>
        <v>2</v>
      </c>
      <c r="BA527" s="13" t="str">
        <f t="shared" si="172"/>
        <v>徐晃魂珠-3 等级-2</v>
      </c>
      <c r="BB527" s="25" t="s">
        <v>1402</v>
      </c>
      <c r="BC527" s="14">
        <f t="shared" si="173"/>
        <v>144</v>
      </c>
      <c r="BD527" s="14">
        <f>SUMIFS(BC$4:BC527,AU$4:AU527,"="&amp;AU527,AX$4:AX527,"="&amp;AX527)</f>
        <v>234</v>
      </c>
      <c r="BE527" s="25" t="s">
        <v>1403</v>
      </c>
      <c r="BF527" s="14">
        <f t="shared" si="174"/>
        <v>80</v>
      </c>
      <c r="BG527" s="14">
        <f>SUMIFS(BF$4:BF527,AU$4:AU527,"="&amp;AU527,AX$4:AX527,"="&amp;AX527)</f>
        <v>130</v>
      </c>
      <c r="BH527" s="25" t="s">
        <v>1404</v>
      </c>
      <c r="BI527" s="14">
        <f t="shared" si="175"/>
        <v>3840</v>
      </c>
      <c r="BJ527" s="14">
        <f>SUMIFS(BI$4:BI527,$AU$4:$AU527,"="&amp;$AU527,$AX$4:$AX527,"="&amp;$AX527)</f>
        <v>6240</v>
      </c>
    </row>
    <row r="528" spans="46:62" ht="16.5" x14ac:dyDescent="0.2">
      <c r="AT528" s="13">
        <v>525</v>
      </c>
      <c r="AU528" s="13">
        <f t="shared" si="168"/>
        <v>8</v>
      </c>
      <c r="AV528" s="13">
        <f t="shared" si="169"/>
        <v>1502009</v>
      </c>
      <c r="AW528" s="13" t="s">
        <v>1373</v>
      </c>
      <c r="AX528" s="13">
        <f t="shared" si="170"/>
        <v>3</v>
      </c>
      <c r="AY528" s="13" t="s">
        <v>1394</v>
      </c>
      <c r="AZ528" s="13">
        <f t="shared" si="171"/>
        <v>3</v>
      </c>
      <c r="BA528" s="13" t="str">
        <f t="shared" si="172"/>
        <v>徐晃魂珠-3 等级-3</v>
      </c>
      <c r="BB528" s="25" t="s">
        <v>1402</v>
      </c>
      <c r="BC528" s="14">
        <f t="shared" si="173"/>
        <v>189</v>
      </c>
      <c r="BD528" s="14">
        <f>SUMIFS(BC$4:BC528,AU$4:AU528,"="&amp;AU528,AX$4:AX528,"="&amp;AX528)</f>
        <v>423</v>
      </c>
      <c r="BE528" s="25" t="s">
        <v>1403</v>
      </c>
      <c r="BF528" s="14">
        <f t="shared" si="174"/>
        <v>105</v>
      </c>
      <c r="BG528" s="14">
        <f>SUMIFS(BF$4:BF528,AU$4:AU528,"="&amp;AU528,AX$4:AX528,"="&amp;AX528)</f>
        <v>235</v>
      </c>
      <c r="BH528" s="25" t="s">
        <v>1404</v>
      </c>
      <c r="BI528" s="14">
        <f t="shared" si="175"/>
        <v>5040</v>
      </c>
      <c r="BJ528" s="14">
        <f>SUMIFS(BI$4:BI528,$AU$4:$AU528,"="&amp;$AU528,$AX$4:$AX528,"="&amp;$AX528)</f>
        <v>11280</v>
      </c>
    </row>
    <row r="529" spans="46:62" ht="16.5" x14ac:dyDescent="0.2">
      <c r="AT529" s="13">
        <v>526</v>
      </c>
      <c r="AU529" s="13">
        <f t="shared" si="168"/>
        <v>8</v>
      </c>
      <c r="AV529" s="13">
        <f t="shared" si="169"/>
        <v>1502009</v>
      </c>
      <c r="AW529" s="13" t="s">
        <v>1373</v>
      </c>
      <c r="AX529" s="13">
        <f t="shared" si="170"/>
        <v>3</v>
      </c>
      <c r="AY529" s="13" t="s">
        <v>1394</v>
      </c>
      <c r="AZ529" s="13">
        <f t="shared" si="171"/>
        <v>4</v>
      </c>
      <c r="BA529" s="13" t="str">
        <f t="shared" si="172"/>
        <v>徐晃魂珠-3 等级-4</v>
      </c>
      <c r="BB529" s="25" t="s">
        <v>1402</v>
      </c>
      <c r="BC529" s="14">
        <f t="shared" si="173"/>
        <v>288</v>
      </c>
      <c r="BD529" s="14">
        <f>SUMIFS(BC$4:BC529,AU$4:AU529,"="&amp;AU529,AX$4:AX529,"="&amp;AX529)</f>
        <v>711</v>
      </c>
      <c r="BE529" s="25" t="s">
        <v>1403</v>
      </c>
      <c r="BF529" s="14">
        <f t="shared" si="174"/>
        <v>160</v>
      </c>
      <c r="BG529" s="14">
        <f>SUMIFS(BF$4:BF529,AU$4:AU529,"="&amp;AU529,AX$4:AX529,"="&amp;AX529)</f>
        <v>395</v>
      </c>
      <c r="BH529" s="25" t="s">
        <v>1404</v>
      </c>
      <c r="BI529" s="14">
        <f t="shared" si="175"/>
        <v>7680</v>
      </c>
      <c r="BJ529" s="14">
        <f>SUMIFS(BI$4:BI529,$AU$4:$AU529,"="&amp;$AU529,$AX$4:$AX529,"="&amp;$AX529)</f>
        <v>18960</v>
      </c>
    </row>
    <row r="530" spans="46:62" ht="16.5" x14ac:dyDescent="0.2">
      <c r="AT530" s="13">
        <v>527</v>
      </c>
      <c r="AU530" s="13">
        <f t="shared" si="168"/>
        <v>8</v>
      </c>
      <c r="AV530" s="13">
        <f t="shared" si="169"/>
        <v>1502009</v>
      </c>
      <c r="AW530" s="13" t="s">
        <v>1373</v>
      </c>
      <c r="AX530" s="13">
        <f t="shared" si="170"/>
        <v>3</v>
      </c>
      <c r="AY530" s="13" t="s">
        <v>1394</v>
      </c>
      <c r="AZ530" s="13">
        <f t="shared" si="171"/>
        <v>5</v>
      </c>
      <c r="BA530" s="13" t="str">
        <f t="shared" si="172"/>
        <v>徐晃魂珠-3 等级-5</v>
      </c>
      <c r="BB530" s="25" t="s">
        <v>1402</v>
      </c>
      <c r="BC530" s="14">
        <f t="shared" si="173"/>
        <v>383</v>
      </c>
      <c r="BD530" s="14">
        <f>SUMIFS(BC$4:BC530,AU$4:AU530,"="&amp;AU530,AX$4:AX530,"="&amp;AX530)</f>
        <v>1094</v>
      </c>
      <c r="BE530" s="25" t="s">
        <v>1403</v>
      </c>
      <c r="BF530" s="14">
        <f t="shared" si="174"/>
        <v>213</v>
      </c>
      <c r="BG530" s="14">
        <f>SUMIFS(BF$4:BF530,AU$4:AU530,"="&amp;AU530,AX$4:AX530,"="&amp;AX530)</f>
        <v>608</v>
      </c>
      <c r="BH530" s="25" t="s">
        <v>1404</v>
      </c>
      <c r="BI530" s="14">
        <f t="shared" si="175"/>
        <v>10224</v>
      </c>
      <c r="BJ530" s="14">
        <f>SUMIFS(BI$4:BI530,$AU$4:$AU530,"="&amp;$AU530,$AX$4:$AX530,"="&amp;$AX530)</f>
        <v>29184</v>
      </c>
    </row>
    <row r="531" spans="46:62" ht="16.5" x14ac:dyDescent="0.2">
      <c r="AT531" s="13">
        <v>528</v>
      </c>
      <c r="AU531" s="13">
        <f t="shared" si="168"/>
        <v>8</v>
      </c>
      <c r="AV531" s="13">
        <f t="shared" si="169"/>
        <v>1502009</v>
      </c>
      <c r="AW531" s="13" t="s">
        <v>1373</v>
      </c>
      <c r="AX531" s="13">
        <f t="shared" si="170"/>
        <v>3</v>
      </c>
      <c r="AY531" s="13" t="s">
        <v>1394</v>
      </c>
      <c r="AZ531" s="13">
        <f t="shared" si="171"/>
        <v>6</v>
      </c>
      <c r="BA531" s="13" t="str">
        <f t="shared" si="172"/>
        <v>徐晃魂珠-3 等级-6</v>
      </c>
      <c r="BB531" s="25" t="s">
        <v>1402</v>
      </c>
      <c r="BC531" s="14">
        <f t="shared" si="173"/>
        <v>486</v>
      </c>
      <c r="BD531" s="14">
        <f>SUMIFS(BC$4:BC531,AU$4:AU531,"="&amp;AU531,AX$4:AX531,"="&amp;AX531)</f>
        <v>1580</v>
      </c>
      <c r="BE531" s="25" t="s">
        <v>1403</v>
      </c>
      <c r="BF531" s="14">
        <f t="shared" si="174"/>
        <v>270</v>
      </c>
      <c r="BG531" s="14">
        <f>SUMIFS(BF$4:BF531,AU$4:AU531,"="&amp;AU531,AX$4:AX531,"="&amp;AX531)</f>
        <v>878</v>
      </c>
      <c r="BH531" s="25" t="s">
        <v>1404</v>
      </c>
      <c r="BI531" s="14">
        <f t="shared" si="175"/>
        <v>12960</v>
      </c>
      <c r="BJ531" s="14">
        <f>SUMIFS(BI$4:BI531,$AU$4:$AU531,"="&amp;$AU531,$AX$4:$AX531,"="&amp;$AX531)</f>
        <v>42144</v>
      </c>
    </row>
    <row r="532" spans="46:62" ht="16.5" x14ac:dyDescent="0.2">
      <c r="AT532" s="13">
        <v>529</v>
      </c>
      <c r="AU532" s="13">
        <f t="shared" si="168"/>
        <v>8</v>
      </c>
      <c r="AV532" s="13">
        <f t="shared" si="169"/>
        <v>1502009</v>
      </c>
      <c r="AW532" s="13" t="s">
        <v>1373</v>
      </c>
      <c r="AX532" s="13">
        <f t="shared" si="170"/>
        <v>3</v>
      </c>
      <c r="AY532" s="13" t="s">
        <v>1394</v>
      </c>
      <c r="AZ532" s="13">
        <f t="shared" si="171"/>
        <v>7</v>
      </c>
      <c r="BA532" s="13" t="str">
        <f t="shared" si="172"/>
        <v>徐晃魂珠-3 等级-7</v>
      </c>
      <c r="BB532" s="25" t="s">
        <v>1402</v>
      </c>
      <c r="BC532" s="14">
        <f t="shared" si="173"/>
        <v>576</v>
      </c>
      <c r="BD532" s="14">
        <f>SUMIFS(BC$4:BC532,AU$4:AU532,"="&amp;AU532,AX$4:AX532,"="&amp;AX532)</f>
        <v>2156</v>
      </c>
      <c r="BE532" s="25" t="s">
        <v>1403</v>
      </c>
      <c r="BF532" s="14">
        <f t="shared" si="174"/>
        <v>320</v>
      </c>
      <c r="BG532" s="14">
        <f>SUMIFS(BF$4:BF532,AU$4:AU532,"="&amp;AU532,AX$4:AX532,"="&amp;AX532)</f>
        <v>1198</v>
      </c>
      <c r="BH532" s="25" t="s">
        <v>1404</v>
      </c>
      <c r="BI532" s="14">
        <f t="shared" si="175"/>
        <v>15360</v>
      </c>
      <c r="BJ532" s="14">
        <f>SUMIFS(BI$4:BI532,$AU$4:$AU532,"="&amp;$AU532,$AX$4:$AX532,"="&amp;$AX532)</f>
        <v>57504</v>
      </c>
    </row>
    <row r="533" spans="46:62" ht="16.5" x14ac:dyDescent="0.2">
      <c r="AT533" s="13">
        <v>530</v>
      </c>
      <c r="AU533" s="13">
        <f t="shared" si="168"/>
        <v>8</v>
      </c>
      <c r="AV533" s="13">
        <f t="shared" si="169"/>
        <v>1502009</v>
      </c>
      <c r="AW533" s="13" t="s">
        <v>1373</v>
      </c>
      <c r="AX533" s="13">
        <f t="shared" si="170"/>
        <v>3</v>
      </c>
      <c r="AY533" s="13" t="s">
        <v>1394</v>
      </c>
      <c r="AZ533" s="13">
        <f t="shared" si="171"/>
        <v>8</v>
      </c>
      <c r="BA533" s="13" t="str">
        <f t="shared" si="172"/>
        <v>徐晃魂珠-3 等级-8</v>
      </c>
      <c r="BB533" s="25" t="s">
        <v>1402</v>
      </c>
      <c r="BC533" s="14">
        <f t="shared" si="173"/>
        <v>675</v>
      </c>
      <c r="BD533" s="14">
        <f>SUMIFS(BC$4:BC533,AU$4:AU533,"="&amp;AU533,AX$4:AX533,"="&amp;AX533)</f>
        <v>2831</v>
      </c>
      <c r="BE533" s="25" t="s">
        <v>1403</v>
      </c>
      <c r="BF533" s="14">
        <f t="shared" si="174"/>
        <v>370</v>
      </c>
      <c r="BG533" s="14">
        <f>SUMIFS(BF$4:BF533,AU$4:AU533,"="&amp;AU533,AX$4:AX533,"="&amp;AX533)</f>
        <v>1568</v>
      </c>
      <c r="BH533" s="25" t="s">
        <v>1404</v>
      </c>
      <c r="BI533" s="14">
        <f t="shared" si="175"/>
        <v>18000</v>
      </c>
      <c r="BJ533" s="14">
        <f>SUMIFS(BI$4:BI533,$AU$4:$AU533,"="&amp;$AU533,$AX$4:$AX533,"="&amp;$AX533)</f>
        <v>75504</v>
      </c>
    </row>
    <row r="534" spans="46:62" ht="16.5" x14ac:dyDescent="0.2">
      <c r="AT534" s="13">
        <v>531</v>
      </c>
      <c r="AU534" s="13">
        <f t="shared" si="168"/>
        <v>8</v>
      </c>
      <c r="AV534" s="13">
        <f t="shared" si="169"/>
        <v>1502009</v>
      </c>
      <c r="AW534" s="13" t="s">
        <v>1373</v>
      </c>
      <c r="AX534" s="13">
        <f t="shared" si="170"/>
        <v>3</v>
      </c>
      <c r="AY534" s="13" t="s">
        <v>1394</v>
      </c>
      <c r="AZ534" s="13">
        <f t="shared" si="171"/>
        <v>9</v>
      </c>
      <c r="BA534" s="13" t="str">
        <f t="shared" si="172"/>
        <v>徐晃魂珠-3 等级-9</v>
      </c>
      <c r="BB534" s="25" t="s">
        <v>1402</v>
      </c>
      <c r="BC534" s="14">
        <f t="shared" si="173"/>
        <v>765</v>
      </c>
      <c r="BD534" s="14">
        <f>SUMIFS(BC$4:BC534,AU$4:AU534,"="&amp;AU534,AX$4:AX534,"="&amp;AX534)</f>
        <v>3596</v>
      </c>
      <c r="BE534" s="25" t="s">
        <v>1403</v>
      </c>
      <c r="BF534" s="14">
        <f t="shared" si="174"/>
        <v>425</v>
      </c>
      <c r="BG534" s="14">
        <f>SUMIFS(BF$4:BF534,AU$4:AU534,"="&amp;AU534,AX$4:AX534,"="&amp;AX534)</f>
        <v>1993</v>
      </c>
      <c r="BH534" s="25" t="s">
        <v>1404</v>
      </c>
      <c r="BI534" s="14">
        <f t="shared" si="175"/>
        <v>20400</v>
      </c>
      <c r="BJ534" s="14">
        <f>SUMIFS(BI$4:BI534,$AU$4:$AU534,"="&amp;$AU534,$AX$4:$AX534,"="&amp;$AX534)</f>
        <v>95904</v>
      </c>
    </row>
    <row r="535" spans="46:62" ht="16.5" x14ac:dyDescent="0.2">
      <c r="AT535" s="13">
        <v>532</v>
      </c>
      <c r="AU535" s="13">
        <f t="shared" si="168"/>
        <v>8</v>
      </c>
      <c r="AV535" s="13">
        <f t="shared" si="169"/>
        <v>1502009</v>
      </c>
      <c r="AW535" s="13" t="s">
        <v>1373</v>
      </c>
      <c r="AX535" s="13">
        <f t="shared" si="170"/>
        <v>4</v>
      </c>
      <c r="AY535" s="13" t="s">
        <v>1394</v>
      </c>
      <c r="AZ535" s="13">
        <f t="shared" si="171"/>
        <v>1</v>
      </c>
      <c r="BA535" s="13" t="str">
        <f t="shared" si="172"/>
        <v>徐晃魂珠-4 等级-1</v>
      </c>
      <c r="BB535" s="25" t="s">
        <v>1402</v>
      </c>
      <c r="BC535" s="14">
        <f t="shared" si="173"/>
        <v>117</v>
      </c>
      <c r="BD535" s="14">
        <f>SUMIFS(BC$4:BC535,AU$4:AU535,"="&amp;AU535,AX$4:AX535,"="&amp;AX535)</f>
        <v>117</v>
      </c>
      <c r="BE535" s="25" t="s">
        <v>1403</v>
      </c>
      <c r="BF535" s="14">
        <f t="shared" si="174"/>
        <v>65</v>
      </c>
      <c r="BG535" s="14">
        <f>SUMIFS(BF$4:BF535,AU$4:AU535,"="&amp;AU535,AX$4:AX535,"="&amp;AX535)</f>
        <v>65</v>
      </c>
      <c r="BH535" s="25" t="s">
        <v>1404</v>
      </c>
      <c r="BI535" s="14">
        <f t="shared" si="175"/>
        <v>3120</v>
      </c>
      <c r="BJ535" s="14">
        <f>SUMIFS(BI$4:BI535,$AU$4:$AU535,"="&amp;$AU535,$AX$4:$AX535,"="&amp;$AX535)</f>
        <v>3120</v>
      </c>
    </row>
    <row r="536" spans="46:62" ht="16.5" x14ac:dyDescent="0.2">
      <c r="AT536" s="13">
        <v>533</v>
      </c>
      <c r="AU536" s="13">
        <f t="shared" si="168"/>
        <v>8</v>
      </c>
      <c r="AV536" s="13">
        <f t="shared" si="169"/>
        <v>1502009</v>
      </c>
      <c r="AW536" s="13" t="s">
        <v>1373</v>
      </c>
      <c r="AX536" s="13">
        <f t="shared" si="170"/>
        <v>4</v>
      </c>
      <c r="AY536" s="13" t="s">
        <v>1394</v>
      </c>
      <c r="AZ536" s="13">
        <f t="shared" si="171"/>
        <v>2</v>
      </c>
      <c r="BA536" s="13" t="str">
        <f t="shared" si="172"/>
        <v>徐晃魂珠-4 等级-2</v>
      </c>
      <c r="BB536" s="25" t="s">
        <v>1402</v>
      </c>
      <c r="BC536" s="14">
        <f t="shared" si="173"/>
        <v>180</v>
      </c>
      <c r="BD536" s="14">
        <f>SUMIFS(BC$4:BC536,AU$4:AU536,"="&amp;AU536,AX$4:AX536,"="&amp;AX536)</f>
        <v>297</v>
      </c>
      <c r="BE536" s="25" t="s">
        <v>1403</v>
      </c>
      <c r="BF536" s="14">
        <f t="shared" si="174"/>
        <v>100</v>
      </c>
      <c r="BG536" s="14">
        <f>SUMIFS(BF$4:BF536,AU$4:AU536,"="&amp;AU536,AX$4:AX536,"="&amp;AX536)</f>
        <v>165</v>
      </c>
      <c r="BH536" s="25" t="s">
        <v>1404</v>
      </c>
      <c r="BI536" s="14">
        <f t="shared" si="175"/>
        <v>4800</v>
      </c>
      <c r="BJ536" s="14">
        <f>SUMIFS(BI$4:BI536,$AU$4:$AU536,"="&amp;$AU536,$AX$4:$AX536,"="&amp;$AX536)</f>
        <v>7920</v>
      </c>
    </row>
    <row r="537" spans="46:62" ht="16.5" x14ac:dyDescent="0.2">
      <c r="AT537" s="13">
        <v>534</v>
      </c>
      <c r="AU537" s="13">
        <f t="shared" si="168"/>
        <v>8</v>
      </c>
      <c r="AV537" s="13">
        <f t="shared" si="169"/>
        <v>1502009</v>
      </c>
      <c r="AW537" s="13" t="s">
        <v>1373</v>
      </c>
      <c r="AX537" s="13">
        <f t="shared" si="170"/>
        <v>4</v>
      </c>
      <c r="AY537" s="13" t="s">
        <v>1394</v>
      </c>
      <c r="AZ537" s="13">
        <f t="shared" si="171"/>
        <v>3</v>
      </c>
      <c r="BA537" s="13" t="str">
        <f t="shared" si="172"/>
        <v>徐晃魂珠-4 等级-3</v>
      </c>
      <c r="BB537" s="25" t="s">
        <v>1402</v>
      </c>
      <c r="BC537" s="14">
        <f t="shared" si="173"/>
        <v>234</v>
      </c>
      <c r="BD537" s="14">
        <f>SUMIFS(BC$4:BC537,AU$4:AU537,"="&amp;AU537,AX$4:AX537,"="&amp;AX537)</f>
        <v>531</v>
      </c>
      <c r="BE537" s="25" t="s">
        <v>1403</v>
      </c>
      <c r="BF537" s="14">
        <f t="shared" si="174"/>
        <v>130</v>
      </c>
      <c r="BG537" s="14">
        <f>SUMIFS(BF$4:BF537,AU$4:AU537,"="&amp;AU537,AX$4:AX537,"="&amp;AX537)</f>
        <v>295</v>
      </c>
      <c r="BH537" s="25" t="s">
        <v>1404</v>
      </c>
      <c r="BI537" s="14">
        <f t="shared" si="175"/>
        <v>6240</v>
      </c>
      <c r="BJ537" s="14">
        <f>SUMIFS(BI$4:BI537,$AU$4:$AU537,"="&amp;$AU537,$AX$4:$AX537,"="&amp;$AX537)</f>
        <v>14160</v>
      </c>
    </row>
    <row r="538" spans="46:62" ht="16.5" x14ac:dyDescent="0.2">
      <c r="AT538" s="13">
        <v>535</v>
      </c>
      <c r="AU538" s="13">
        <f t="shared" si="168"/>
        <v>8</v>
      </c>
      <c r="AV538" s="13">
        <f t="shared" si="169"/>
        <v>1502009</v>
      </c>
      <c r="AW538" s="13" t="s">
        <v>1373</v>
      </c>
      <c r="AX538" s="13">
        <f t="shared" si="170"/>
        <v>4</v>
      </c>
      <c r="AY538" s="13" t="s">
        <v>1394</v>
      </c>
      <c r="AZ538" s="13">
        <f t="shared" si="171"/>
        <v>4</v>
      </c>
      <c r="BA538" s="13" t="str">
        <f t="shared" si="172"/>
        <v>徐晃魂珠-4 等级-4</v>
      </c>
      <c r="BB538" s="25" t="s">
        <v>1402</v>
      </c>
      <c r="BC538" s="14">
        <f t="shared" si="173"/>
        <v>360</v>
      </c>
      <c r="BD538" s="14">
        <f>SUMIFS(BC$4:BC538,AU$4:AU538,"="&amp;AU538,AX$4:AX538,"="&amp;AX538)</f>
        <v>891</v>
      </c>
      <c r="BE538" s="25" t="s">
        <v>1403</v>
      </c>
      <c r="BF538" s="14">
        <f t="shared" si="174"/>
        <v>200</v>
      </c>
      <c r="BG538" s="14">
        <f>SUMIFS(BF$4:BF538,AU$4:AU538,"="&amp;AU538,AX$4:AX538,"="&amp;AX538)</f>
        <v>495</v>
      </c>
      <c r="BH538" s="25" t="s">
        <v>1404</v>
      </c>
      <c r="BI538" s="14">
        <f t="shared" si="175"/>
        <v>9600</v>
      </c>
      <c r="BJ538" s="14">
        <f>SUMIFS(BI$4:BI538,$AU$4:$AU538,"="&amp;$AU538,$AX$4:$AX538,"="&amp;$AX538)</f>
        <v>23760</v>
      </c>
    </row>
    <row r="539" spans="46:62" ht="16.5" x14ac:dyDescent="0.2">
      <c r="AT539" s="13">
        <v>536</v>
      </c>
      <c r="AU539" s="13">
        <f t="shared" si="168"/>
        <v>8</v>
      </c>
      <c r="AV539" s="13">
        <f t="shared" si="169"/>
        <v>1502009</v>
      </c>
      <c r="AW539" s="13" t="s">
        <v>1373</v>
      </c>
      <c r="AX539" s="13">
        <f t="shared" si="170"/>
        <v>4</v>
      </c>
      <c r="AY539" s="13" t="s">
        <v>1394</v>
      </c>
      <c r="AZ539" s="13">
        <f t="shared" si="171"/>
        <v>5</v>
      </c>
      <c r="BA539" s="13" t="str">
        <f t="shared" si="172"/>
        <v>徐晃魂珠-4 等级-5</v>
      </c>
      <c r="BB539" s="25" t="s">
        <v>1402</v>
      </c>
      <c r="BC539" s="14">
        <f t="shared" si="173"/>
        <v>486</v>
      </c>
      <c r="BD539" s="14">
        <f>SUMIFS(BC$4:BC539,AU$4:AU539,"="&amp;AU539,AX$4:AX539,"="&amp;AX539)</f>
        <v>1377</v>
      </c>
      <c r="BE539" s="25" t="s">
        <v>1403</v>
      </c>
      <c r="BF539" s="14">
        <f t="shared" si="174"/>
        <v>270</v>
      </c>
      <c r="BG539" s="14">
        <f>SUMIFS(BF$4:BF539,AU$4:AU539,"="&amp;AU539,AX$4:AX539,"="&amp;AX539)</f>
        <v>765</v>
      </c>
      <c r="BH539" s="25" t="s">
        <v>1404</v>
      </c>
      <c r="BI539" s="14">
        <f t="shared" si="175"/>
        <v>12960</v>
      </c>
      <c r="BJ539" s="14">
        <f>SUMIFS(BI$4:BI539,$AU$4:$AU539,"="&amp;$AU539,$AX$4:$AX539,"="&amp;$AX539)</f>
        <v>36720</v>
      </c>
    </row>
    <row r="540" spans="46:62" ht="16.5" x14ac:dyDescent="0.2">
      <c r="AT540" s="13">
        <v>537</v>
      </c>
      <c r="AU540" s="13">
        <f t="shared" si="168"/>
        <v>8</v>
      </c>
      <c r="AV540" s="13">
        <f t="shared" si="169"/>
        <v>1502009</v>
      </c>
      <c r="AW540" s="13" t="s">
        <v>1373</v>
      </c>
      <c r="AX540" s="13">
        <f t="shared" si="170"/>
        <v>4</v>
      </c>
      <c r="AY540" s="13" t="s">
        <v>1394</v>
      </c>
      <c r="AZ540" s="13">
        <f t="shared" si="171"/>
        <v>6</v>
      </c>
      <c r="BA540" s="13" t="str">
        <f t="shared" si="172"/>
        <v>徐晃魂珠-4 等级-6</v>
      </c>
      <c r="BB540" s="25" t="s">
        <v>1402</v>
      </c>
      <c r="BC540" s="14">
        <f t="shared" si="173"/>
        <v>603</v>
      </c>
      <c r="BD540" s="14">
        <f>SUMIFS(BC$4:BC540,AU$4:AU540,"="&amp;AU540,AX$4:AX540,"="&amp;AX540)</f>
        <v>1980</v>
      </c>
      <c r="BE540" s="25" t="s">
        <v>1403</v>
      </c>
      <c r="BF540" s="14">
        <f t="shared" si="174"/>
        <v>385</v>
      </c>
      <c r="BG540" s="14">
        <f>SUMIFS(BF$4:BF540,AU$4:AU540,"="&amp;AU540,AX$4:AX540,"="&amp;AX540)</f>
        <v>1150</v>
      </c>
      <c r="BH540" s="25" t="s">
        <v>1404</v>
      </c>
      <c r="BI540" s="14">
        <f t="shared" si="175"/>
        <v>16080</v>
      </c>
      <c r="BJ540" s="14">
        <f>SUMIFS(BI$4:BI540,$AU$4:$AU540,"="&amp;$AU540,$AX$4:$AX540,"="&amp;$AX540)</f>
        <v>52800</v>
      </c>
    </row>
    <row r="541" spans="46:62" ht="16.5" x14ac:dyDescent="0.2">
      <c r="AT541" s="13">
        <v>538</v>
      </c>
      <c r="AU541" s="13">
        <f t="shared" si="168"/>
        <v>8</v>
      </c>
      <c r="AV541" s="13">
        <f t="shared" si="169"/>
        <v>1502009</v>
      </c>
      <c r="AW541" s="13" t="s">
        <v>1373</v>
      </c>
      <c r="AX541" s="13">
        <f t="shared" si="170"/>
        <v>4</v>
      </c>
      <c r="AY541" s="13" t="s">
        <v>1394</v>
      </c>
      <c r="AZ541" s="13">
        <f t="shared" si="171"/>
        <v>7</v>
      </c>
      <c r="BA541" s="13" t="str">
        <f t="shared" si="172"/>
        <v>徐晃魂珠-4 等级-7</v>
      </c>
      <c r="BB541" s="25" t="s">
        <v>1402</v>
      </c>
      <c r="BC541" s="14">
        <f t="shared" si="173"/>
        <v>720</v>
      </c>
      <c r="BD541" s="14">
        <f>SUMIFS(BC$4:BC541,AU$4:AU541,"="&amp;AU541,AX$4:AX541,"="&amp;AX541)</f>
        <v>2700</v>
      </c>
      <c r="BE541" s="25" t="s">
        <v>1403</v>
      </c>
      <c r="BF541" s="14">
        <f t="shared" si="174"/>
        <v>400</v>
      </c>
      <c r="BG541" s="14">
        <f>SUMIFS(BF$4:BF541,AU$4:AU541,"="&amp;AU541,AX$4:AX541,"="&amp;AX541)</f>
        <v>1550</v>
      </c>
      <c r="BH541" s="25" t="s">
        <v>1404</v>
      </c>
      <c r="BI541" s="14">
        <f t="shared" si="175"/>
        <v>19200</v>
      </c>
      <c r="BJ541" s="14">
        <f>SUMIFS(BI$4:BI541,$AU$4:$AU541,"="&amp;$AU541,$AX$4:$AX541,"="&amp;$AX541)</f>
        <v>72000</v>
      </c>
    </row>
    <row r="542" spans="46:62" ht="16.5" x14ac:dyDescent="0.2">
      <c r="AT542" s="13">
        <v>539</v>
      </c>
      <c r="AU542" s="13">
        <f t="shared" si="168"/>
        <v>8</v>
      </c>
      <c r="AV542" s="13">
        <f t="shared" si="169"/>
        <v>1502009</v>
      </c>
      <c r="AW542" s="13" t="s">
        <v>1373</v>
      </c>
      <c r="AX542" s="13">
        <f t="shared" si="170"/>
        <v>4</v>
      </c>
      <c r="AY542" s="13" t="s">
        <v>1394</v>
      </c>
      <c r="AZ542" s="13">
        <f t="shared" si="171"/>
        <v>8</v>
      </c>
      <c r="BA542" s="13" t="str">
        <f t="shared" si="172"/>
        <v>徐晃魂珠-4 等级-8</v>
      </c>
      <c r="BB542" s="25" t="s">
        <v>1402</v>
      </c>
      <c r="BC542" s="14">
        <f t="shared" si="173"/>
        <v>855</v>
      </c>
      <c r="BD542" s="14">
        <f>SUMIFS(BC$4:BC542,AU$4:AU542,"="&amp;AU542,AX$4:AX542,"="&amp;AX542)</f>
        <v>3555</v>
      </c>
      <c r="BE542" s="25" t="s">
        <v>1403</v>
      </c>
      <c r="BF542" s="14">
        <f t="shared" si="174"/>
        <v>475</v>
      </c>
      <c r="BG542" s="14">
        <f>SUMIFS(BF$4:BF542,AU$4:AU542,"="&amp;AU542,AX$4:AX542,"="&amp;AX542)</f>
        <v>2025</v>
      </c>
      <c r="BH542" s="25" t="s">
        <v>1404</v>
      </c>
      <c r="BI542" s="14">
        <f t="shared" si="175"/>
        <v>22800</v>
      </c>
      <c r="BJ542" s="14">
        <f>SUMIFS(BI$4:BI542,$AU$4:$AU542,"="&amp;$AU542,$AX$4:$AX542,"="&amp;$AX542)</f>
        <v>94800</v>
      </c>
    </row>
    <row r="543" spans="46:62" ht="16.5" x14ac:dyDescent="0.2">
      <c r="AT543" s="13">
        <v>540</v>
      </c>
      <c r="AU543" s="13">
        <f t="shared" si="168"/>
        <v>8</v>
      </c>
      <c r="AV543" s="13">
        <f t="shared" si="169"/>
        <v>1502009</v>
      </c>
      <c r="AW543" s="13" t="s">
        <v>1373</v>
      </c>
      <c r="AX543" s="13">
        <f t="shared" si="170"/>
        <v>4</v>
      </c>
      <c r="AY543" s="13" t="s">
        <v>1394</v>
      </c>
      <c r="AZ543" s="13">
        <f t="shared" si="171"/>
        <v>9</v>
      </c>
      <c r="BA543" s="13" t="str">
        <f t="shared" si="172"/>
        <v>徐晃魂珠-4 等级-9</v>
      </c>
      <c r="BB543" s="25" t="s">
        <v>1402</v>
      </c>
      <c r="BC543" s="14">
        <f t="shared" si="173"/>
        <v>990</v>
      </c>
      <c r="BD543" s="14">
        <f>SUMIFS(BC$4:BC543,AU$4:AU543,"="&amp;AU543,AX$4:AX543,"="&amp;AX543)</f>
        <v>4545</v>
      </c>
      <c r="BE543" s="25" t="s">
        <v>1403</v>
      </c>
      <c r="BF543" s="14">
        <f t="shared" si="174"/>
        <v>550</v>
      </c>
      <c r="BG543" s="14">
        <f>SUMIFS(BF$4:BF543,AU$4:AU543,"="&amp;AU543,AX$4:AX543,"="&amp;AX543)</f>
        <v>2575</v>
      </c>
      <c r="BH543" s="25" t="s">
        <v>1404</v>
      </c>
      <c r="BI543" s="14">
        <f t="shared" si="175"/>
        <v>26400</v>
      </c>
      <c r="BJ543" s="14">
        <f>SUMIFS(BI$4:BI543,$AU$4:$AU543,"="&amp;$AU543,$AX$4:$AX543,"="&amp;$AX543)</f>
        <v>121200</v>
      </c>
    </row>
    <row r="544" spans="46:62" ht="16.5" x14ac:dyDescent="0.2">
      <c r="AT544" s="13">
        <v>541</v>
      </c>
      <c r="AU544" s="13">
        <f t="shared" si="168"/>
        <v>8</v>
      </c>
      <c r="AV544" s="13">
        <f t="shared" si="169"/>
        <v>1502009</v>
      </c>
      <c r="AW544" s="13" t="s">
        <v>1373</v>
      </c>
      <c r="AX544" s="13">
        <f t="shared" si="170"/>
        <v>5</v>
      </c>
      <c r="AY544" s="13" t="s">
        <v>1394</v>
      </c>
      <c r="AZ544" s="13">
        <f t="shared" si="171"/>
        <v>1</v>
      </c>
      <c r="BA544" s="13" t="str">
        <f t="shared" si="172"/>
        <v>徐晃魂珠-5 等级-1</v>
      </c>
      <c r="BB544" s="25" t="s">
        <v>1402</v>
      </c>
      <c r="BC544" s="14">
        <f t="shared" si="173"/>
        <v>162</v>
      </c>
      <c r="BD544" s="14">
        <f>SUMIFS(BC$4:BC544,AU$4:AU544,"="&amp;AU544,AX$4:AX544,"="&amp;AX544)</f>
        <v>162</v>
      </c>
      <c r="BE544" s="25" t="s">
        <v>1403</v>
      </c>
      <c r="BF544" s="14">
        <f t="shared" si="174"/>
        <v>90</v>
      </c>
      <c r="BG544" s="14">
        <f>SUMIFS(BF$4:BF544,AU$4:AU544,"="&amp;AU544,AX$4:AX544,"="&amp;AX544)</f>
        <v>90</v>
      </c>
      <c r="BH544" s="25" t="s">
        <v>1404</v>
      </c>
      <c r="BI544" s="14">
        <f t="shared" si="175"/>
        <v>4320</v>
      </c>
      <c r="BJ544" s="14">
        <f>SUMIFS(BI$4:BI544,$AU$4:$AU544,"="&amp;$AU544,$AX$4:$AX544,"="&amp;$AX544)</f>
        <v>4320</v>
      </c>
    </row>
    <row r="545" spans="46:62" ht="16.5" x14ac:dyDescent="0.2">
      <c r="AT545" s="13">
        <v>542</v>
      </c>
      <c r="AU545" s="13">
        <f t="shared" si="168"/>
        <v>8</v>
      </c>
      <c r="AV545" s="13">
        <f t="shared" si="169"/>
        <v>1502009</v>
      </c>
      <c r="AW545" s="13" t="s">
        <v>1373</v>
      </c>
      <c r="AX545" s="13">
        <f t="shared" si="170"/>
        <v>5</v>
      </c>
      <c r="AY545" s="13" t="s">
        <v>1394</v>
      </c>
      <c r="AZ545" s="13">
        <f t="shared" si="171"/>
        <v>2</v>
      </c>
      <c r="BA545" s="13" t="str">
        <f t="shared" si="172"/>
        <v>徐晃魂珠-5 等级-2</v>
      </c>
      <c r="BB545" s="25" t="s">
        <v>1402</v>
      </c>
      <c r="BC545" s="14">
        <f t="shared" si="173"/>
        <v>252</v>
      </c>
      <c r="BD545" s="14">
        <f>SUMIFS(BC$4:BC545,AU$4:AU545,"="&amp;AU545,AX$4:AX545,"="&amp;AX545)</f>
        <v>414</v>
      </c>
      <c r="BE545" s="25" t="s">
        <v>1403</v>
      </c>
      <c r="BF545" s="14">
        <f t="shared" si="174"/>
        <v>140</v>
      </c>
      <c r="BG545" s="14">
        <f>SUMIFS(BF$4:BF545,AU$4:AU545,"="&amp;AU545,AX$4:AX545,"="&amp;AX545)</f>
        <v>230</v>
      </c>
      <c r="BH545" s="25" t="s">
        <v>1404</v>
      </c>
      <c r="BI545" s="14">
        <f t="shared" si="175"/>
        <v>6720</v>
      </c>
      <c r="BJ545" s="14">
        <f>SUMIFS(BI$4:BI545,$AU$4:$AU545,"="&amp;$AU545,$AX$4:$AX545,"="&amp;$AX545)</f>
        <v>11040</v>
      </c>
    </row>
    <row r="546" spans="46:62" ht="16.5" x14ac:dyDescent="0.2">
      <c r="AT546" s="13">
        <v>543</v>
      </c>
      <c r="AU546" s="13">
        <f t="shared" si="168"/>
        <v>8</v>
      </c>
      <c r="AV546" s="13">
        <f t="shared" si="169"/>
        <v>1502009</v>
      </c>
      <c r="AW546" s="13" t="s">
        <v>1373</v>
      </c>
      <c r="AX546" s="13">
        <f t="shared" si="170"/>
        <v>5</v>
      </c>
      <c r="AY546" s="13" t="s">
        <v>1394</v>
      </c>
      <c r="AZ546" s="13">
        <f t="shared" si="171"/>
        <v>3</v>
      </c>
      <c r="BA546" s="13" t="str">
        <f t="shared" si="172"/>
        <v>徐晃魂珠-5 等级-3</v>
      </c>
      <c r="BB546" s="25" t="s">
        <v>1402</v>
      </c>
      <c r="BC546" s="14">
        <f t="shared" si="173"/>
        <v>333</v>
      </c>
      <c r="BD546" s="14">
        <f>SUMIFS(BC$4:BC546,AU$4:AU546,"="&amp;AU546,AX$4:AX546,"="&amp;AX546)</f>
        <v>747</v>
      </c>
      <c r="BE546" s="25" t="s">
        <v>1403</v>
      </c>
      <c r="BF546" s="14">
        <f t="shared" si="174"/>
        <v>185</v>
      </c>
      <c r="BG546" s="14">
        <f>SUMIFS(BF$4:BF546,AU$4:AU546,"="&amp;AU546,AX$4:AX546,"="&amp;AX546)</f>
        <v>415</v>
      </c>
      <c r="BH546" s="25" t="s">
        <v>1404</v>
      </c>
      <c r="BI546" s="14">
        <f t="shared" si="175"/>
        <v>8880</v>
      </c>
      <c r="BJ546" s="14">
        <f>SUMIFS(BI$4:BI546,$AU$4:$AU546,"="&amp;$AU546,$AX$4:$AX546,"="&amp;$AX546)</f>
        <v>19920</v>
      </c>
    </row>
    <row r="547" spans="46:62" ht="16.5" x14ac:dyDescent="0.2">
      <c r="AT547" s="13">
        <v>544</v>
      </c>
      <c r="AU547" s="13">
        <f t="shared" si="168"/>
        <v>8</v>
      </c>
      <c r="AV547" s="13">
        <f t="shared" si="169"/>
        <v>1502009</v>
      </c>
      <c r="AW547" s="13" t="s">
        <v>1373</v>
      </c>
      <c r="AX547" s="13">
        <f t="shared" si="170"/>
        <v>5</v>
      </c>
      <c r="AY547" s="13" t="s">
        <v>1394</v>
      </c>
      <c r="AZ547" s="13">
        <f t="shared" si="171"/>
        <v>4</v>
      </c>
      <c r="BA547" s="13" t="str">
        <f t="shared" si="172"/>
        <v>徐晃魂珠-5 等级-4</v>
      </c>
      <c r="BB547" s="25" t="s">
        <v>1402</v>
      </c>
      <c r="BC547" s="14">
        <f t="shared" si="173"/>
        <v>504</v>
      </c>
      <c r="BD547" s="14">
        <f>SUMIFS(BC$4:BC547,AU$4:AU547,"="&amp;AU547,AX$4:AX547,"="&amp;AX547)</f>
        <v>1251</v>
      </c>
      <c r="BE547" s="25" t="s">
        <v>1403</v>
      </c>
      <c r="BF547" s="14">
        <f t="shared" si="174"/>
        <v>280</v>
      </c>
      <c r="BG547" s="14">
        <f>SUMIFS(BF$4:BF547,AU$4:AU547,"="&amp;AU547,AX$4:AX547,"="&amp;AX547)</f>
        <v>695</v>
      </c>
      <c r="BH547" s="25" t="s">
        <v>1404</v>
      </c>
      <c r="BI547" s="14">
        <f t="shared" si="175"/>
        <v>13440</v>
      </c>
      <c r="BJ547" s="14">
        <f>SUMIFS(BI$4:BI547,$AU$4:$AU547,"="&amp;$AU547,$AX$4:$AX547,"="&amp;$AX547)</f>
        <v>33360</v>
      </c>
    </row>
    <row r="548" spans="46:62" ht="16.5" x14ac:dyDescent="0.2">
      <c r="AT548" s="13">
        <v>545</v>
      </c>
      <c r="AU548" s="13">
        <f t="shared" si="168"/>
        <v>8</v>
      </c>
      <c r="AV548" s="13">
        <f t="shared" si="169"/>
        <v>1502009</v>
      </c>
      <c r="AW548" s="13" t="s">
        <v>1373</v>
      </c>
      <c r="AX548" s="13">
        <f t="shared" si="170"/>
        <v>5</v>
      </c>
      <c r="AY548" s="13" t="s">
        <v>1394</v>
      </c>
      <c r="AZ548" s="13">
        <f t="shared" si="171"/>
        <v>5</v>
      </c>
      <c r="BA548" s="13" t="str">
        <f t="shared" si="172"/>
        <v>徐晃魂珠-5 等级-5</v>
      </c>
      <c r="BB548" s="25" t="s">
        <v>1402</v>
      </c>
      <c r="BC548" s="14">
        <f t="shared" si="173"/>
        <v>675</v>
      </c>
      <c r="BD548" s="14">
        <f>SUMIFS(BC$4:BC548,AU$4:AU548,"="&amp;AU548,AX$4:AX548,"="&amp;AX548)</f>
        <v>1926</v>
      </c>
      <c r="BE548" s="25" t="s">
        <v>1403</v>
      </c>
      <c r="BF548" s="14">
        <f t="shared" si="174"/>
        <v>375</v>
      </c>
      <c r="BG548" s="14">
        <f>SUMIFS(BF$4:BF548,AU$4:AU548,"="&amp;AU548,AX$4:AX548,"="&amp;AX548)</f>
        <v>1070</v>
      </c>
      <c r="BH548" s="25" t="s">
        <v>1404</v>
      </c>
      <c r="BI548" s="14">
        <f t="shared" si="175"/>
        <v>18000</v>
      </c>
      <c r="BJ548" s="14">
        <f>SUMIFS(BI$4:BI548,$AU$4:$AU548,"="&amp;$AU548,$AX$4:$AX548,"="&amp;$AX548)</f>
        <v>51360</v>
      </c>
    </row>
    <row r="549" spans="46:62" ht="16.5" x14ac:dyDescent="0.2">
      <c r="AT549" s="13">
        <v>546</v>
      </c>
      <c r="AU549" s="13">
        <f t="shared" si="168"/>
        <v>8</v>
      </c>
      <c r="AV549" s="13">
        <f t="shared" si="169"/>
        <v>1502009</v>
      </c>
      <c r="AW549" s="13" t="s">
        <v>1373</v>
      </c>
      <c r="AX549" s="13">
        <f t="shared" si="170"/>
        <v>5</v>
      </c>
      <c r="AY549" s="13" t="s">
        <v>1394</v>
      </c>
      <c r="AZ549" s="13">
        <f t="shared" si="171"/>
        <v>6</v>
      </c>
      <c r="BA549" s="13" t="str">
        <f t="shared" si="172"/>
        <v>徐晃魂珠-5 等级-6</v>
      </c>
      <c r="BB549" s="25" t="s">
        <v>1402</v>
      </c>
      <c r="BC549" s="14">
        <f t="shared" si="173"/>
        <v>855</v>
      </c>
      <c r="BD549" s="14">
        <f>SUMIFS(BC$4:BC549,AU$4:AU549,"="&amp;AU549,AX$4:AX549,"="&amp;AX549)</f>
        <v>2781</v>
      </c>
      <c r="BE549" s="25" t="s">
        <v>1403</v>
      </c>
      <c r="BF549" s="14">
        <f t="shared" si="174"/>
        <v>475</v>
      </c>
      <c r="BG549" s="14">
        <f>SUMIFS(BF$4:BF549,AU$4:AU549,"="&amp;AU549,AX$4:AX549,"="&amp;AX549)</f>
        <v>1545</v>
      </c>
      <c r="BH549" s="25" t="s">
        <v>1404</v>
      </c>
      <c r="BI549" s="14">
        <f t="shared" si="175"/>
        <v>22800</v>
      </c>
      <c r="BJ549" s="14">
        <f>SUMIFS(BI$4:BI549,$AU$4:$AU549,"="&amp;$AU549,$AX$4:$AX549,"="&amp;$AX549)</f>
        <v>74160</v>
      </c>
    </row>
    <row r="550" spans="46:62" ht="16.5" x14ac:dyDescent="0.2">
      <c r="AT550" s="13">
        <v>547</v>
      </c>
      <c r="AU550" s="13">
        <f t="shared" si="168"/>
        <v>8</v>
      </c>
      <c r="AV550" s="13">
        <f t="shared" si="169"/>
        <v>1502009</v>
      </c>
      <c r="AW550" s="13" t="s">
        <v>1373</v>
      </c>
      <c r="AX550" s="13">
        <f t="shared" si="170"/>
        <v>5</v>
      </c>
      <c r="AY550" s="13" t="s">
        <v>1394</v>
      </c>
      <c r="AZ550" s="13">
        <f t="shared" si="171"/>
        <v>7</v>
      </c>
      <c r="BA550" s="13" t="str">
        <f t="shared" si="172"/>
        <v>徐晃魂珠-5 等级-7</v>
      </c>
      <c r="BB550" s="25" t="s">
        <v>1402</v>
      </c>
      <c r="BC550" s="14">
        <f t="shared" si="173"/>
        <v>1080</v>
      </c>
      <c r="BD550" s="14">
        <f>SUMIFS(BC$4:BC550,AU$4:AU550,"="&amp;AU550,AX$4:AX550,"="&amp;AX550)</f>
        <v>3861</v>
      </c>
      <c r="BE550" s="25" t="s">
        <v>1403</v>
      </c>
      <c r="BF550" s="14">
        <f t="shared" si="174"/>
        <v>600</v>
      </c>
      <c r="BG550" s="14">
        <f>SUMIFS(BF$4:BF550,AU$4:AU550,"="&amp;AU550,AX$4:AX550,"="&amp;AX550)</f>
        <v>2145</v>
      </c>
      <c r="BH550" s="25" t="s">
        <v>1404</v>
      </c>
      <c r="BI550" s="14">
        <f t="shared" si="175"/>
        <v>28800</v>
      </c>
      <c r="BJ550" s="14">
        <f>SUMIFS(BI$4:BI550,$AU$4:$AU550,"="&amp;$AU550,$AX$4:$AX550,"="&amp;$AX550)</f>
        <v>102960</v>
      </c>
    </row>
    <row r="551" spans="46:62" ht="16.5" x14ac:dyDescent="0.2">
      <c r="AT551" s="13">
        <v>548</v>
      </c>
      <c r="AU551" s="13">
        <f t="shared" si="168"/>
        <v>8</v>
      </c>
      <c r="AV551" s="13">
        <f t="shared" si="169"/>
        <v>1502009</v>
      </c>
      <c r="AW551" s="13" t="s">
        <v>1373</v>
      </c>
      <c r="AX551" s="13">
        <f t="shared" si="170"/>
        <v>5</v>
      </c>
      <c r="AY551" s="13" t="s">
        <v>1394</v>
      </c>
      <c r="AZ551" s="13">
        <f t="shared" si="171"/>
        <v>8</v>
      </c>
      <c r="BA551" s="13" t="str">
        <f t="shared" si="172"/>
        <v>徐晃魂珠-5 等级-8</v>
      </c>
      <c r="BB551" s="25" t="s">
        <v>1402</v>
      </c>
      <c r="BC551" s="14">
        <f t="shared" si="173"/>
        <v>1170</v>
      </c>
      <c r="BD551" s="14">
        <f>SUMIFS(BC$4:BC551,AU$4:AU551,"="&amp;AU551,AX$4:AX551,"="&amp;AX551)</f>
        <v>5031</v>
      </c>
      <c r="BE551" s="25" t="s">
        <v>1403</v>
      </c>
      <c r="BF551" s="14">
        <f t="shared" si="174"/>
        <v>650</v>
      </c>
      <c r="BG551" s="14">
        <f>SUMIFS(BF$4:BF551,AU$4:AU551,"="&amp;AU551,AX$4:AX551,"="&amp;AX551)</f>
        <v>2795</v>
      </c>
      <c r="BH551" s="25" t="s">
        <v>1404</v>
      </c>
      <c r="BI551" s="14">
        <f t="shared" si="175"/>
        <v>31200</v>
      </c>
      <c r="BJ551" s="14">
        <f>SUMIFS(BI$4:BI551,$AU$4:$AU551,"="&amp;$AU551,$AX$4:$AX551,"="&amp;$AX551)</f>
        <v>134160</v>
      </c>
    </row>
    <row r="552" spans="46:62" ht="16.5" x14ac:dyDescent="0.2">
      <c r="AT552" s="13">
        <v>549</v>
      </c>
      <c r="AU552" s="13">
        <f t="shared" si="168"/>
        <v>8</v>
      </c>
      <c r="AV552" s="13">
        <f t="shared" si="169"/>
        <v>1502009</v>
      </c>
      <c r="AW552" s="13" t="s">
        <v>1373</v>
      </c>
      <c r="AX552" s="13">
        <f t="shared" si="170"/>
        <v>5</v>
      </c>
      <c r="AY552" s="13" t="s">
        <v>1394</v>
      </c>
      <c r="AZ552" s="13">
        <f t="shared" si="171"/>
        <v>9</v>
      </c>
      <c r="BA552" s="13" t="str">
        <f t="shared" si="172"/>
        <v>徐晃魂珠-5 等级-9</v>
      </c>
      <c r="BB552" s="25" t="s">
        <v>1402</v>
      </c>
      <c r="BC552" s="14">
        <f t="shared" si="173"/>
        <v>1350</v>
      </c>
      <c r="BD552" s="14">
        <f>SUMIFS(BC$4:BC552,AU$4:AU552,"="&amp;AU552,AX$4:AX552,"="&amp;AX552)</f>
        <v>6381</v>
      </c>
      <c r="BE552" s="25" t="s">
        <v>1403</v>
      </c>
      <c r="BF552" s="14">
        <f t="shared" si="174"/>
        <v>750</v>
      </c>
      <c r="BG552" s="14">
        <f>SUMIFS(BF$4:BF552,AU$4:AU552,"="&amp;AU552,AX$4:AX552,"="&amp;AX552)</f>
        <v>3545</v>
      </c>
      <c r="BH552" s="25" t="s">
        <v>1404</v>
      </c>
      <c r="BI552" s="14">
        <f t="shared" si="175"/>
        <v>36000</v>
      </c>
      <c r="BJ552" s="14">
        <f>SUMIFS(BI$4:BI552,$AU$4:$AU552,"="&amp;$AU552,$AX$4:$AX552,"="&amp;$AX552)</f>
        <v>170160</v>
      </c>
    </row>
    <row r="553" spans="46:62" ht="16.5" x14ac:dyDescent="0.2">
      <c r="AT553" s="13">
        <v>550</v>
      </c>
      <c r="AU553" s="13">
        <f t="shared" si="168"/>
        <v>8</v>
      </c>
      <c r="AV553" s="13">
        <f t="shared" si="169"/>
        <v>1502009</v>
      </c>
      <c r="AW553" s="13" t="s">
        <v>1373</v>
      </c>
      <c r="AX553" s="13">
        <f t="shared" si="170"/>
        <v>6</v>
      </c>
      <c r="AY553" s="13" t="s">
        <v>1394</v>
      </c>
      <c r="AZ553" s="13">
        <f t="shared" si="171"/>
        <v>1</v>
      </c>
      <c r="BA553" s="13" t="str">
        <f t="shared" si="172"/>
        <v>徐晃魂珠-6 等级-1</v>
      </c>
      <c r="BB553" s="25" t="s">
        <v>1402</v>
      </c>
      <c r="BC553" s="14">
        <f t="shared" si="173"/>
        <v>225</v>
      </c>
      <c r="BD553" s="14">
        <f>SUMIFS(BC$4:BC553,AU$4:AU553,"="&amp;AU553,AX$4:AX553,"="&amp;AX553)</f>
        <v>225</v>
      </c>
      <c r="BE553" s="25" t="s">
        <v>1403</v>
      </c>
      <c r="BF553" s="14">
        <f t="shared" si="174"/>
        <v>125</v>
      </c>
      <c r="BG553" s="14">
        <f>SUMIFS(BF$4:BF553,AU$4:AU553,"="&amp;AU553,AX$4:AX553,"="&amp;AX553)</f>
        <v>125</v>
      </c>
      <c r="BH553" s="25" t="s">
        <v>1404</v>
      </c>
      <c r="BI553" s="14">
        <f t="shared" si="175"/>
        <v>6000</v>
      </c>
      <c r="BJ553" s="14">
        <f>SUMIFS(BI$4:BI553,$AU$4:$AU553,"="&amp;$AU553,$AX$4:$AX553,"="&amp;$AX553)</f>
        <v>6000</v>
      </c>
    </row>
    <row r="554" spans="46:62" ht="16.5" x14ac:dyDescent="0.2">
      <c r="AT554" s="13">
        <v>551</v>
      </c>
      <c r="AU554" s="13">
        <f t="shared" si="168"/>
        <v>8</v>
      </c>
      <c r="AV554" s="13">
        <f t="shared" si="169"/>
        <v>1502009</v>
      </c>
      <c r="AW554" s="13" t="s">
        <v>1373</v>
      </c>
      <c r="AX554" s="13">
        <f t="shared" si="170"/>
        <v>6</v>
      </c>
      <c r="AY554" s="13" t="s">
        <v>1394</v>
      </c>
      <c r="AZ554" s="13">
        <f t="shared" si="171"/>
        <v>2</v>
      </c>
      <c r="BA554" s="13" t="str">
        <f t="shared" si="172"/>
        <v>徐晃魂珠-6 等级-2</v>
      </c>
      <c r="BB554" s="25" t="s">
        <v>1402</v>
      </c>
      <c r="BC554" s="14">
        <f t="shared" si="173"/>
        <v>360</v>
      </c>
      <c r="BD554" s="14">
        <f>SUMIFS(BC$4:BC554,AU$4:AU554,"="&amp;AU554,AX$4:AX554,"="&amp;AX554)</f>
        <v>585</v>
      </c>
      <c r="BE554" s="25" t="s">
        <v>1403</v>
      </c>
      <c r="BF554" s="14">
        <f t="shared" si="174"/>
        <v>200</v>
      </c>
      <c r="BG554" s="14">
        <f>SUMIFS(BF$4:BF554,AU$4:AU554,"="&amp;AU554,AX$4:AX554,"="&amp;AX554)</f>
        <v>325</v>
      </c>
      <c r="BH554" s="25" t="s">
        <v>1404</v>
      </c>
      <c r="BI554" s="14">
        <f t="shared" si="175"/>
        <v>9600</v>
      </c>
      <c r="BJ554" s="14">
        <f>SUMIFS(BI$4:BI554,$AU$4:$AU554,"="&amp;$AU554,$AX$4:$AX554,"="&amp;$AX554)</f>
        <v>15600</v>
      </c>
    </row>
    <row r="555" spans="46:62" ht="16.5" x14ac:dyDescent="0.2">
      <c r="AT555" s="13">
        <v>552</v>
      </c>
      <c r="AU555" s="13">
        <f t="shared" si="168"/>
        <v>8</v>
      </c>
      <c r="AV555" s="13">
        <f t="shared" si="169"/>
        <v>1502009</v>
      </c>
      <c r="AW555" s="13" t="s">
        <v>1373</v>
      </c>
      <c r="AX555" s="13">
        <f t="shared" si="170"/>
        <v>6</v>
      </c>
      <c r="AY555" s="13" t="s">
        <v>1394</v>
      </c>
      <c r="AZ555" s="13">
        <f t="shared" si="171"/>
        <v>3</v>
      </c>
      <c r="BA555" s="13" t="str">
        <f t="shared" si="172"/>
        <v>徐晃魂珠-6 等级-3</v>
      </c>
      <c r="BB555" s="25" t="s">
        <v>1402</v>
      </c>
      <c r="BC555" s="14">
        <f t="shared" si="173"/>
        <v>450</v>
      </c>
      <c r="BD555" s="14">
        <f>SUMIFS(BC$4:BC555,AU$4:AU555,"="&amp;AU555,AX$4:AX555,"="&amp;AX555)</f>
        <v>1035</v>
      </c>
      <c r="BE555" s="25" t="s">
        <v>1403</v>
      </c>
      <c r="BF555" s="14">
        <f t="shared" si="174"/>
        <v>250</v>
      </c>
      <c r="BG555" s="14">
        <f>SUMIFS(BF$4:BF555,AU$4:AU555,"="&amp;AU555,AX$4:AX555,"="&amp;AX555)</f>
        <v>575</v>
      </c>
      <c r="BH555" s="25" t="s">
        <v>1404</v>
      </c>
      <c r="BI555" s="14">
        <f t="shared" si="175"/>
        <v>12000</v>
      </c>
      <c r="BJ555" s="14">
        <f>SUMIFS(BI$4:BI555,$AU$4:$AU555,"="&amp;$AU555,$AX$4:$AX555,"="&amp;$AX555)</f>
        <v>27600</v>
      </c>
    </row>
    <row r="556" spans="46:62" ht="16.5" x14ac:dyDescent="0.2">
      <c r="AT556" s="13">
        <v>553</v>
      </c>
      <c r="AU556" s="13">
        <f t="shared" si="168"/>
        <v>8</v>
      </c>
      <c r="AV556" s="13">
        <f t="shared" si="169"/>
        <v>1502009</v>
      </c>
      <c r="AW556" s="13" t="s">
        <v>1373</v>
      </c>
      <c r="AX556" s="13">
        <f t="shared" si="170"/>
        <v>6</v>
      </c>
      <c r="AY556" s="13" t="s">
        <v>1394</v>
      </c>
      <c r="AZ556" s="13">
        <f t="shared" si="171"/>
        <v>4</v>
      </c>
      <c r="BA556" s="13" t="str">
        <f t="shared" si="172"/>
        <v>徐晃魂珠-6 等级-4</v>
      </c>
      <c r="BB556" s="25" t="s">
        <v>1402</v>
      </c>
      <c r="BC556" s="14">
        <f t="shared" si="173"/>
        <v>720</v>
      </c>
      <c r="BD556" s="14">
        <f>SUMIFS(BC$4:BC556,AU$4:AU556,"="&amp;AU556,AX$4:AX556,"="&amp;AX556)</f>
        <v>1755</v>
      </c>
      <c r="BE556" s="25" t="s">
        <v>1403</v>
      </c>
      <c r="BF556" s="14">
        <f t="shared" si="174"/>
        <v>400</v>
      </c>
      <c r="BG556" s="14">
        <f>SUMIFS(BF$4:BF556,AU$4:AU556,"="&amp;AU556,AX$4:AX556,"="&amp;AX556)</f>
        <v>975</v>
      </c>
      <c r="BH556" s="25" t="s">
        <v>1404</v>
      </c>
      <c r="BI556" s="14">
        <f t="shared" si="175"/>
        <v>19200</v>
      </c>
      <c r="BJ556" s="14">
        <f>SUMIFS(BI$4:BI556,$AU$4:$AU556,"="&amp;$AU556,$AX$4:$AX556,"="&amp;$AX556)</f>
        <v>46800</v>
      </c>
    </row>
    <row r="557" spans="46:62" ht="16.5" x14ac:dyDescent="0.2">
      <c r="AT557" s="13">
        <v>554</v>
      </c>
      <c r="AU557" s="13">
        <f t="shared" si="168"/>
        <v>8</v>
      </c>
      <c r="AV557" s="13">
        <f t="shared" si="169"/>
        <v>1502009</v>
      </c>
      <c r="AW557" s="13" t="s">
        <v>1373</v>
      </c>
      <c r="AX557" s="13">
        <f t="shared" si="170"/>
        <v>6</v>
      </c>
      <c r="AY557" s="13" t="s">
        <v>1394</v>
      </c>
      <c r="AZ557" s="13">
        <f t="shared" si="171"/>
        <v>5</v>
      </c>
      <c r="BA557" s="13" t="str">
        <f t="shared" si="172"/>
        <v>徐晃魂珠-6 等级-5</v>
      </c>
      <c r="BB557" s="25" t="s">
        <v>1402</v>
      </c>
      <c r="BC557" s="14">
        <f t="shared" si="173"/>
        <v>990</v>
      </c>
      <c r="BD557" s="14">
        <f>SUMIFS(BC$4:BC557,AU$4:AU557,"="&amp;AU557,AX$4:AX557,"="&amp;AX557)</f>
        <v>2745</v>
      </c>
      <c r="BE557" s="25" t="s">
        <v>1403</v>
      </c>
      <c r="BF557" s="14">
        <f t="shared" si="174"/>
        <v>550</v>
      </c>
      <c r="BG557" s="14">
        <f>SUMIFS(BF$4:BF557,AU$4:AU557,"="&amp;AU557,AX$4:AX557,"="&amp;AX557)</f>
        <v>1525</v>
      </c>
      <c r="BH557" s="25" t="s">
        <v>1404</v>
      </c>
      <c r="BI557" s="14">
        <f t="shared" si="175"/>
        <v>26400</v>
      </c>
      <c r="BJ557" s="14">
        <f>SUMIFS(BI$4:BI557,$AU$4:$AU557,"="&amp;$AU557,$AX$4:$AX557,"="&amp;$AX557)</f>
        <v>73200</v>
      </c>
    </row>
    <row r="558" spans="46:62" ht="16.5" x14ac:dyDescent="0.2">
      <c r="AT558" s="13">
        <v>555</v>
      </c>
      <c r="AU558" s="13">
        <f t="shared" si="168"/>
        <v>8</v>
      </c>
      <c r="AV558" s="13">
        <f t="shared" si="169"/>
        <v>1502009</v>
      </c>
      <c r="AW558" s="13" t="s">
        <v>1373</v>
      </c>
      <c r="AX558" s="13">
        <f t="shared" si="170"/>
        <v>6</v>
      </c>
      <c r="AY558" s="13" t="s">
        <v>1394</v>
      </c>
      <c r="AZ558" s="13">
        <f t="shared" si="171"/>
        <v>6</v>
      </c>
      <c r="BA558" s="13" t="str">
        <f t="shared" si="172"/>
        <v>徐晃魂珠-6 等级-6</v>
      </c>
      <c r="BB558" s="25" t="s">
        <v>1402</v>
      </c>
      <c r="BC558" s="14">
        <f t="shared" si="173"/>
        <v>1215</v>
      </c>
      <c r="BD558" s="14">
        <f>SUMIFS(BC$4:BC558,AU$4:AU558,"="&amp;AU558,AX$4:AX558,"="&amp;AX558)</f>
        <v>3960</v>
      </c>
      <c r="BE558" s="25" t="s">
        <v>1403</v>
      </c>
      <c r="BF558" s="14">
        <f t="shared" si="174"/>
        <v>675</v>
      </c>
      <c r="BG558" s="14">
        <f>SUMIFS(BF$4:BF558,AU$4:AU558,"="&amp;AU558,AX$4:AX558,"="&amp;AX558)</f>
        <v>2200</v>
      </c>
      <c r="BH558" s="25" t="s">
        <v>1404</v>
      </c>
      <c r="BI558" s="14">
        <f t="shared" si="175"/>
        <v>32400</v>
      </c>
      <c r="BJ558" s="14">
        <f>SUMIFS(BI$4:BI558,$AU$4:$AU558,"="&amp;$AU558,$AX$4:$AX558,"="&amp;$AX558)</f>
        <v>105600</v>
      </c>
    </row>
    <row r="559" spans="46:62" ht="16.5" x14ac:dyDescent="0.2">
      <c r="AT559" s="13">
        <v>556</v>
      </c>
      <c r="AU559" s="13">
        <f t="shared" si="168"/>
        <v>8</v>
      </c>
      <c r="AV559" s="13">
        <f t="shared" si="169"/>
        <v>1502009</v>
      </c>
      <c r="AW559" s="13" t="s">
        <v>1373</v>
      </c>
      <c r="AX559" s="13">
        <f t="shared" si="170"/>
        <v>6</v>
      </c>
      <c r="AY559" s="13" t="s">
        <v>1394</v>
      </c>
      <c r="AZ559" s="13">
        <f t="shared" si="171"/>
        <v>7</v>
      </c>
      <c r="BA559" s="13" t="str">
        <f t="shared" si="172"/>
        <v>徐晃魂珠-6 等级-7</v>
      </c>
      <c r="BB559" s="25" t="s">
        <v>1402</v>
      </c>
      <c r="BC559" s="14">
        <f t="shared" si="173"/>
        <v>1440</v>
      </c>
      <c r="BD559" s="14">
        <f>SUMIFS(BC$4:BC559,AU$4:AU559,"="&amp;AU559,AX$4:AX559,"="&amp;AX559)</f>
        <v>5400</v>
      </c>
      <c r="BE559" s="25" t="s">
        <v>1403</v>
      </c>
      <c r="BF559" s="14">
        <f t="shared" si="174"/>
        <v>800</v>
      </c>
      <c r="BG559" s="14">
        <f>SUMIFS(BF$4:BF559,AU$4:AU559,"="&amp;AU559,AX$4:AX559,"="&amp;AX559)</f>
        <v>3000</v>
      </c>
      <c r="BH559" s="25" t="s">
        <v>1404</v>
      </c>
      <c r="BI559" s="14">
        <f t="shared" si="175"/>
        <v>38400</v>
      </c>
      <c r="BJ559" s="14">
        <f>SUMIFS(BI$4:BI559,$AU$4:$AU559,"="&amp;$AU559,$AX$4:$AX559,"="&amp;$AX559)</f>
        <v>144000</v>
      </c>
    </row>
    <row r="560" spans="46:62" ht="16.5" x14ac:dyDescent="0.2">
      <c r="AT560" s="13">
        <v>557</v>
      </c>
      <c r="AU560" s="13">
        <f t="shared" si="168"/>
        <v>8</v>
      </c>
      <c r="AV560" s="13">
        <f t="shared" si="169"/>
        <v>1502009</v>
      </c>
      <c r="AW560" s="13" t="s">
        <v>1373</v>
      </c>
      <c r="AX560" s="13">
        <f t="shared" si="170"/>
        <v>6</v>
      </c>
      <c r="AY560" s="13" t="s">
        <v>1394</v>
      </c>
      <c r="AZ560" s="13">
        <f t="shared" si="171"/>
        <v>8</v>
      </c>
      <c r="BA560" s="13" t="str">
        <f t="shared" si="172"/>
        <v>徐晃魂珠-6 等级-8</v>
      </c>
      <c r="BB560" s="25" t="s">
        <v>1402</v>
      </c>
      <c r="BC560" s="14">
        <f t="shared" si="173"/>
        <v>1710</v>
      </c>
      <c r="BD560" s="14">
        <f>SUMIFS(BC$4:BC560,AU$4:AU560,"="&amp;AU560,AX$4:AX560,"="&amp;AX560)</f>
        <v>7110</v>
      </c>
      <c r="BE560" s="25" t="s">
        <v>1403</v>
      </c>
      <c r="BF560" s="14">
        <f t="shared" si="174"/>
        <v>950</v>
      </c>
      <c r="BG560" s="14">
        <f>SUMIFS(BF$4:BF560,AU$4:AU560,"="&amp;AU560,AX$4:AX560,"="&amp;AX560)</f>
        <v>3950</v>
      </c>
      <c r="BH560" s="25" t="s">
        <v>1404</v>
      </c>
      <c r="BI560" s="14">
        <f t="shared" si="175"/>
        <v>45600</v>
      </c>
      <c r="BJ560" s="14">
        <f>SUMIFS(BI$4:BI560,$AU$4:$AU560,"="&amp;$AU560,$AX$4:$AX560,"="&amp;$AX560)</f>
        <v>189600</v>
      </c>
    </row>
    <row r="561" spans="46:62" ht="16.5" x14ac:dyDescent="0.2">
      <c r="AT561" s="13">
        <v>558</v>
      </c>
      <c r="AU561" s="13">
        <f t="shared" si="168"/>
        <v>8</v>
      </c>
      <c r="AV561" s="13">
        <f t="shared" si="169"/>
        <v>1502009</v>
      </c>
      <c r="AW561" s="13" t="s">
        <v>1373</v>
      </c>
      <c r="AX561" s="13">
        <f t="shared" si="170"/>
        <v>6</v>
      </c>
      <c r="AY561" s="13" t="s">
        <v>1394</v>
      </c>
      <c r="AZ561" s="13">
        <f t="shared" si="171"/>
        <v>9</v>
      </c>
      <c r="BA561" s="13" t="str">
        <f t="shared" si="172"/>
        <v>徐晃魂珠-6 等级-9</v>
      </c>
      <c r="BB561" s="25" t="s">
        <v>1402</v>
      </c>
      <c r="BC561" s="14">
        <f t="shared" si="173"/>
        <v>1980</v>
      </c>
      <c r="BD561" s="14">
        <f>SUMIFS(BC$4:BC561,AU$4:AU561,"="&amp;AU561,AX$4:AX561,"="&amp;AX561)</f>
        <v>9090</v>
      </c>
      <c r="BE561" s="25" t="s">
        <v>1403</v>
      </c>
      <c r="BF561" s="14">
        <f t="shared" si="174"/>
        <v>1100</v>
      </c>
      <c r="BG561" s="14">
        <f>SUMIFS(BF$4:BF561,AU$4:AU561,"="&amp;AU561,AX$4:AX561,"="&amp;AX561)</f>
        <v>5050</v>
      </c>
      <c r="BH561" s="25" t="s">
        <v>1404</v>
      </c>
      <c r="BI561" s="14">
        <f t="shared" si="175"/>
        <v>52800</v>
      </c>
      <c r="BJ561" s="14">
        <f>SUMIFS(BI$4:BI561,$AU$4:$AU561,"="&amp;$AU561,$AX$4:$AX561,"="&amp;$AX561)</f>
        <v>242400</v>
      </c>
    </row>
    <row r="562" spans="46:62" ht="16.5" x14ac:dyDescent="0.2">
      <c r="AT562" s="13">
        <v>559</v>
      </c>
      <c r="AU562" s="13">
        <f t="shared" si="168"/>
        <v>8</v>
      </c>
      <c r="AV562" s="13">
        <f t="shared" si="169"/>
        <v>1502009</v>
      </c>
      <c r="AW562" s="13" t="s">
        <v>1373</v>
      </c>
      <c r="AX562" s="13">
        <f t="shared" si="170"/>
        <v>7</v>
      </c>
      <c r="AY562" s="13" t="s">
        <v>1394</v>
      </c>
      <c r="AZ562" s="13">
        <f t="shared" si="171"/>
        <v>1</v>
      </c>
      <c r="BA562" s="13" t="str">
        <f t="shared" si="172"/>
        <v>徐晃魂珠-7 等级-1</v>
      </c>
      <c r="BB562" s="25" t="s">
        <v>1402</v>
      </c>
      <c r="BC562" s="14">
        <f t="shared" si="173"/>
        <v>288</v>
      </c>
      <c r="BD562" s="14">
        <f>SUMIFS(BC$4:BC562,AU$4:AU562,"="&amp;AU562,AX$4:AX562,"="&amp;AX562)</f>
        <v>288</v>
      </c>
      <c r="BE562" s="25" t="s">
        <v>1403</v>
      </c>
      <c r="BF562" s="14">
        <f t="shared" si="174"/>
        <v>160</v>
      </c>
      <c r="BG562" s="14">
        <f>SUMIFS(BF$4:BF562,AU$4:AU562,"="&amp;AU562,AX$4:AX562,"="&amp;AX562)</f>
        <v>160</v>
      </c>
      <c r="BH562" s="25" t="s">
        <v>1404</v>
      </c>
      <c r="BI562" s="14">
        <f t="shared" si="175"/>
        <v>7680</v>
      </c>
      <c r="BJ562" s="14">
        <f>SUMIFS(BI$4:BI562,$AU$4:$AU562,"="&amp;$AU562,$AX$4:$AX562,"="&amp;$AX562)</f>
        <v>7680</v>
      </c>
    </row>
    <row r="563" spans="46:62" ht="16.5" x14ac:dyDescent="0.2">
      <c r="AT563" s="13">
        <v>560</v>
      </c>
      <c r="AU563" s="13">
        <f t="shared" si="168"/>
        <v>8</v>
      </c>
      <c r="AV563" s="13">
        <f t="shared" si="169"/>
        <v>1502009</v>
      </c>
      <c r="AW563" s="13" t="s">
        <v>1373</v>
      </c>
      <c r="AX563" s="13">
        <f t="shared" si="170"/>
        <v>7</v>
      </c>
      <c r="AY563" s="13" t="s">
        <v>1394</v>
      </c>
      <c r="AZ563" s="13">
        <f t="shared" si="171"/>
        <v>2</v>
      </c>
      <c r="BA563" s="13" t="str">
        <f t="shared" si="172"/>
        <v>徐晃魂珠-7 等级-2</v>
      </c>
      <c r="BB563" s="25" t="s">
        <v>1402</v>
      </c>
      <c r="BC563" s="14">
        <f t="shared" si="173"/>
        <v>432</v>
      </c>
      <c r="BD563" s="14">
        <f>SUMIFS(BC$4:BC563,AU$4:AU563,"="&amp;AU563,AX$4:AX563,"="&amp;AX563)</f>
        <v>720</v>
      </c>
      <c r="BE563" s="25" t="s">
        <v>1403</v>
      </c>
      <c r="BF563" s="14">
        <f t="shared" si="174"/>
        <v>240</v>
      </c>
      <c r="BG563" s="14">
        <f>SUMIFS(BF$4:BF563,AU$4:AU563,"="&amp;AU563,AX$4:AX563,"="&amp;AX563)</f>
        <v>400</v>
      </c>
      <c r="BH563" s="25" t="s">
        <v>1404</v>
      </c>
      <c r="BI563" s="14">
        <f t="shared" si="175"/>
        <v>11520</v>
      </c>
      <c r="BJ563" s="14">
        <f>SUMIFS(BI$4:BI563,$AU$4:$AU563,"="&amp;$AU563,$AX$4:$AX563,"="&amp;$AX563)</f>
        <v>19200</v>
      </c>
    </row>
    <row r="564" spans="46:62" ht="16.5" x14ac:dyDescent="0.2">
      <c r="AT564" s="13">
        <v>561</v>
      </c>
      <c r="AU564" s="13">
        <f t="shared" si="168"/>
        <v>8</v>
      </c>
      <c r="AV564" s="13">
        <f t="shared" si="169"/>
        <v>1502009</v>
      </c>
      <c r="AW564" s="13" t="s">
        <v>1373</v>
      </c>
      <c r="AX564" s="13">
        <f t="shared" si="170"/>
        <v>7</v>
      </c>
      <c r="AY564" s="13" t="s">
        <v>1394</v>
      </c>
      <c r="AZ564" s="13">
        <f t="shared" si="171"/>
        <v>3</v>
      </c>
      <c r="BA564" s="13" t="str">
        <f t="shared" si="172"/>
        <v>徐晃魂珠-7 等级-3</v>
      </c>
      <c r="BB564" s="25" t="s">
        <v>1402</v>
      </c>
      <c r="BC564" s="14">
        <f t="shared" si="173"/>
        <v>576</v>
      </c>
      <c r="BD564" s="14">
        <f>SUMIFS(BC$4:BC564,AU$4:AU564,"="&amp;AU564,AX$4:AX564,"="&amp;AX564)</f>
        <v>1296</v>
      </c>
      <c r="BE564" s="25" t="s">
        <v>1403</v>
      </c>
      <c r="BF564" s="14">
        <f t="shared" si="174"/>
        <v>320</v>
      </c>
      <c r="BG564" s="14">
        <f>SUMIFS(BF$4:BF564,AU$4:AU564,"="&amp;AU564,AX$4:AX564,"="&amp;AX564)</f>
        <v>720</v>
      </c>
      <c r="BH564" s="25" t="s">
        <v>1404</v>
      </c>
      <c r="BI564" s="14">
        <f t="shared" si="175"/>
        <v>15360</v>
      </c>
      <c r="BJ564" s="14">
        <f>SUMIFS(BI$4:BI564,$AU$4:$AU564,"="&amp;$AU564,$AX$4:$AX564,"="&amp;$AX564)</f>
        <v>34560</v>
      </c>
    </row>
    <row r="565" spans="46:62" ht="16.5" x14ac:dyDescent="0.2">
      <c r="AT565" s="13">
        <v>562</v>
      </c>
      <c r="AU565" s="13">
        <f t="shared" si="168"/>
        <v>8</v>
      </c>
      <c r="AV565" s="13">
        <f t="shared" si="169"/>
        <v>1502009</v>
      </c>
      <c r="AW565" s="13" t="s">
        <v>1373</v>
      </c>
      <c r="AX565" s="13">
        <f t="shared" si="170"/>
        <v>7</v>
      </c>
      <c r="AY565" s="13" t="s">
        <v>1394</v>
      </c>
      <c r="AZ565" s="13">
        <f t="shared" si="171"/>
        <v>4</v>
      </c>
      <c r="BA565" s="13" t="str">
        <f t="shared" si="172"/>
        <v>徐晃魂珠-7 等级-4</v>
      </c>
      <c r="BB565" s="25" t="s">
        <v>1402</v>
      </c>
      <c r="BC565" s="14">
        <f t="shared" si="173"/>
        <v>864</v>
      </c>
      <c r="BD565" s="14">
        <f>SUMIFS(BC$4:BC565,AU$4:AU565,"="&amp;AU565,AX$4:AX565,"="&amp;AX565)</f>
        <v>2160</v>
      </c>
      <c r="BE565" s="25" t="s">
        <v>1403</v>
      </c>
      <c r="BF565" s="14">
        <f t="shared" si="174"/>
        <v>480</v>
      </c>
      <c r="BG565" s="14">
        <f>SUMIFS(BF$4:BF565,AU$4:AU565,"="&amp;AU565,AX$4:AX565,"="&amp;AX565)</f>
        <v>1200</v>
      </c>
      <c r="BH565" s="25" t="s">
        <v>1404</v>
      </c>
      <c r="BI565" s="14">
        <f t="shared" si="175"/>
        <v>23040</v>
      </c>
      <c r="BJ565" s="14">
        <f>SUMIFS(BI$4:BI565,$AU$4:$AU565,"="&amp;$AU565,$AX$4:$AX565,"="&amp;$AX565)</f>
        <v>57600</v>
      </c>
    </row>
    <row r="566" spans="46:62" ht="16.5" x14ac:dyDescent="0.2">
      <c r="AT566" s="13">
        <v>563</v>
      </c>
      <c r="AU566" s="13">
        <f t="shared" si="168"/>
        <v>8</v>
      </c>
      <c r="AV566" s="13">
        <f t="shared" si="169"/>
        <v>1502009</v>
      </c>
      <c r="AW566" s="13" t="s">
        <v>1373</v>
      </c>
      <c r="AX566" s="13">
        <f t="shared" si="170"/>
        <v>7</v>
      </c>
      <c r="AY566" s="13" t="s">
        <v>1394</v>
      </c>
      <c r="AZ566" s="13">
        <f t="shared" si="171"/>
        <v>5</v>
      </c>
      <c r="BA566" s="13" t="str">
        <f t="shared" si="172"/>
        <v>徐晃魂珠-7 等级-5</v>
      </c>
      <c r="BB566" s="25" t="s">
        <v>1402</v>
      </c>
      <c r="BC566" s="14">
        <f t="shared" si="173"/>
        <v>1152</v>
      </c>
      <c r="BD566" s="14">
        <f>SUMIFS(BC$4:BC566,AU$4:AU566,"="&amp;AU566,AX$4:AX566,"="&amp;AX566)</f>
        <v>3312</v>
      </c>
      <c r="BE566" s="25" t="s">
        <v>1403</v>
      </c>
      <c r="BF566" s="14">
        <f t="shared" si="174"/>
        <v>640</v>
      </c>
      <c r="BG566" s="14">
        <f>SUMIFS(BF$4:BF566,AU$4:AU566,"="&amp;AU566,AX$4:AX566,"="&amp;AX566)</f>
        <v>1840</v>
      </c>
      <c r="BH566" s="25" t="s">
        <v>1404</v>
      </c>
      <c r="BI566" s="14">
        <f t="shared" si="175"/>
        <v>30720</v>
      </c>
      <c r="BJ566" s="14">
        <f>SUMIFS(BI$4:BI566,$AU$4:$AU566,"="&amp;$AU566,$AX$4:$AX566,"="&amp;$AX566)</f>
        <v>88320</v>
      </c>
    </row>
    <row r="567" spans="46:62" ht="16.5" x14ac:dyDescent="0.2">
      <c r="AT567" s="13">
        <v>564</v>
      </c>
      <c r="AU567" s="13">
        <f t="shared" si="168"/>
        <v>8</v>
      </c>
      <c r="AV567" s="13">
        <f t="shared" si="169"/>
        <v>1502009</v>
      </c>
      <c r="AW567" s="13" t="s">
        <v>1373</v>
      </c>
      <c r="AX567" s="13">
        <f t="shared" si="170"/>
        <v>7</v>
      </c>
      <c r="AY567" s="13" t="s">
        <v>1394</v>
      </c>
      <c r="AZ567" s="13">
        <f t="shared" si="171"/>
        <v>6</v>
      </c>
      <c r="BA567" s="13" t="str">
        <f t="shared" si="172"/>
        <v>徐晃魂珠-7 等级-6</v>
      </c>
      <c r="BB567" s="25" t="s">
        <v>1402</v>
      </c>
      <c r="BC567" s="14">
        <f t="shared" si="173"/>
        <v>1440</v>
      </c>
      <c r="BD567" s="14">
        <f>SUMIFS(BC$4:BC567,AU$4:AU567,"="&amp;AU567,AX$4:AX567,"="&amp;AX567)</f>
        <v>4752</v>
      </c>
      <c r="BE567" s="25" t="s">
        <v>1403</v>
      </c>
      <c r="BF567" s="14">
        <f t="shared" si="174"/>
        <v>800</v>
      </c>
      <c r="BG567" s="14">
        <f>SUMIFS(BF$4:BF567,AU$4:AU567,"="&amp;AU567,AX$4:AX567,"="&amp;AX567)</f>
        <v>2640</v>
      </c>
      <c r="BH567" s="25" t="s">
        <v>1404</v>
      </c>
      <c r="BI567" s="14">
        <f t="shared" si="175"/>
        <v>38400</v>
      </c>
      <c r="BJ567" s="14">
        <f>SUMIFS(BI$4:BI567,$AU$4:$AU567,"="&amp;$AU567,$AX$4:$AX567,"="&amp;$AX567)</f>
        <v>126720</v>
      </c>
    </row>
    <row r="568" spans="46:62" ht="16.5" x14ac:dyDescent="0.2">
      <c r="AT568" s="13">
        <v>565</v>
      </c>
      <c r="AU568" s="13">
        <f t="shared" si="168"/>
        <v>8</v>
      </c>
      <c r="AV568" s="13">
        <f t="shared" si="169"/>
        <v>1502009</v>
      </c>
      <c r="AW568" s="13" t="s">
        <v>1373</v>
      </c>
      <c r="AX568" s="13">
        <f t="shared" si="170"/>
        <v>7</v>
      </c>
      <c r="AY568" s="13" t="s">
        <v>1394</v>
      </c>
      <c r="AZ568" s="13">
        <f t="shared" si="171"/>
        <v>7</v>
      </c>
      <c r="BA568" s="13" t="str">
        <f t="shared" si="172"/>
        <v>徐晃魂珠-7 等级-7</v>
      </c>
      <c r="BB568" s="25" t="s">
        <v>1402</v>
      </c>
      <c r="BC568" s="14">
        <f t="shared" si="173"/>
        <v>1728</v>
      </c>
      <c r="BD568" s="14">
        <f>SUMIFS(BC$4:BC568,AU$4:AU568,"="&amp;AU568,AX$4:AX568,"="&amp;AX568)</f>
        <v>6480</v>
      </c>
      <c r="BE568" s="25" t="s">
        <v>1403</v>
      </c>
      <c r="BF568" s="14">
        <f t="shared" si="174"/>
        <v>960</v>
      </c>
      <c r="BG568" s="14">
        <f>SUMIFS(BF$4:BF568,AU$4:AU568,"="&amp;AU568,AX$4:AX568,"="&amp;AX568)</f>
        <v>3600</v>
      </c>
      <c r="BH568" s="25" t="s">
        <v>1404</v>
      </c>
      <c r="BI568" s="14">
        <f t="shared" si="175"/>
        <v>46080</v>
      </c>
      <c r="BJ568" s="14">
        <f>SUMIFS(BI$4:BI568,$AU$4:$AU568,"="&amp;$AU568,$AX$4:$AX568,"="&amp;$AX568)</f>
        <v>172800</v>
      </c>
    </row>
    <row r="569" spans="46:62" ht="16.5" x14ac:dyDescent="0.2">
      <c r="AT569" s="13">
        <v>566</v>
      </c>
      <c r="AU569" s="13">
        <f t="shared" si="168"/>
        <v>8</v>
      </c>
      <c r="AV569" s="13">
        <f t="shared" si="169"/>
        <v>1502009</v>
      </c>
      <c r="AW569" s="13" t="s">
        <v>1373</v>
      </c>
      <c r="AX569" s="13">
        <f t="shared" si="170"/>
        <v>7</v>
      </c>
      <c r="AY569" s="13" t="s">
        <v>1394</v>
      </c>
      <c r="AZ569" s="13">
        <f t="shared" si="171"/>
        <v>8</v>
      </c>
      <c r="BA569" s="13" t="str">
        <f t="shared" si="172"/>
        <v>徐晃魂珠-7 等级-8</v>
      </c>
      <c r="BB569" s="25" t="s">
        <v>1402</v>
      </c>
      <c r="BC569" s="14">
        <f t="shared" si="173"/>
        <v>2016</v>
      </c>
      <c r="BD569" s="14">
        <f>SUMIFS(BC$4:BC569,AU$4:AU569,"="&amp;AU569,AX$4:AX569,"="&amp;AX569)</f>
        <v>8496</v>
      </c>
      <c r="BE569" s="25" t="s">
        <v>1403</v>
      </c>
      <c r="BF569" s="14">
        <f t="shared" si="174"/>
        <v>1120</v>
      </c>
      <c r="BG569" s="14">
        <f>SUMIFS(BF$4:BF569,AU$4:AU569,"="&amp;AU569,AX$4:AX569,"="&amp;AX569)</f>
        <v>4720</v>
      </c>
      <c r="BH569" s="25" t="s">
        <v>1404</v>
      </c>
      <c r="BI569" s="14">
        <f t="shared" si="175"/>
        <v>53760</v>
      </c>
      <c r="BJ569" s="14">
        <f>SUMIFS(BI$4:BI569,$AU$4:$AU569,"="&amp;$AU569,$AX$4:$AX569,"="&amp;$AX569)</f>
        <v>226560</v>
      </c>
    </row>
    <row r="570" spans="46:62" ht="16.5" x14ac:dyDescent="0.2">
      <c r="AT570" s="13">
        <v>567</v>
      </c>
      <c r="AU570" s="13">
        <f t="shared" si="168"/>
        <v>8</v>
      </c>
      <c r="AV570" s="13">
        <f t="shared" si="169"/>
        <v>1502009</v>
      </c>
      <c r="AW570" s="13" t="s">
        <v>1373</v>
      </c>
      <c r="AX570" s="13">
        <f t="shared" si="170"/>
        <v>7</v>
      </c>
      <c r="AY570" s="13" t="s">
        <v>1394</v>
      </c>
      <c r="AZ570" s="13">
        <f t="shared" si="171"/>
        <v>9</v>
      </c>
      <c r="BA570" s="13" t="str">
        <f t="shared" si="172"/>
        <v>徐晃魂珠-7 等级-9</v>
      </c>
      <c r="BB570" s="25" t="s">
        <v>1402</v>
      </c>
      <c r="BC570" s="14">
        <f t="shared" si="173"/>
        <v>2304</v>
      </c>
      <c r="BD570" s="14">
        <f>SUMIFS(BC$4:BC570,AU$4:AU570,"="&amp;AU570,AX$4:AX570,"="&amp;AX570)</f>
        <v>10800</v>
      </c>
      <c r="BE570" s="25" t="s">
        <v>1403</v>
      </c>
      <c r="BF570" s="14">
        <f t="shared" si="174"/>
        <v>1280</v>
      </c>
      <c r="BG570" s="14">
        <f>SUMIFS(BF$4:BF570,AU$4:AU570,"="&amp;AU570,AX$4:AX570,"="&amp;AX570)</f>
        <v>6000</v>
      </c>
      <c r="BH570" s="25" t="s">
        <v>1404</v>
      </c>
      <c r="BI570" s="14">
        <f t="shared" si="175"/>
        <v>61440</v>
      </c>
      <c r="BJ570" s="14">
        <f>SUMIFS(BI$4:BI570,$AU$4:$AU570,"="&amp;$AU570,$AX$4:$AX570,"="&amp;$AX570)</f>
        <v>288000</v>
      </c>
    </row>
    <row r="571" spans="46:62" ht="16.5" x14ac:dyDescent="0.2">
      <c r="AT571" s="13">
        <v>568</v>
      </c>
      <c r="AU571" s="13">
        <f t="shared" si="168"/>
        <v>8</v>
      </c>
      <c r="AV571" s="13">
        <f t="shared" si="169"/>
        <v>1502009</v>
      </c>
      <c r="AW571" s="13" t="s">
        <v>1373</v>
      </c>
      <c r="AX571" s="13">
        <f t="shared" si="170"/>
        <v>8</v>
      </c>
      <c r="AY571" s="13" t="s">
        <v>1394</v>
      </c>
      <c r="AZ571" s="13">
        <f t="shared" si="171"/>
        <v>1</v>
      </c>
      <c r="BA571" s="13" t="str">
        <f t="shared" si="172"/>
        <v>徐晃魂珠-8 等级-1</v>
      </c>
      <c r="BB571" s="25" t="s">
        <v>1402</v>
      </c>
      <c r="BC571" s="14">
        <f t="shared" si="173"/>
        <v>360</v>
      </c>
      <c r="BD571" s="14">
        <f>SUMIFS(BC$4:BC571,AU$4:AU571,"="&amp;AU571,AX$4:AX571,"="&amp;AX571)</f>
        <v>360</v>
      </c>
      <c r="BE571" s="25" t="s">
        <v>1403</v>
      </c>
      <c r="BF571" s="14">
        <f t="shared" si="174"/>
        <v>200</v>
      </c>
      <c r="BG571" s="14">
        <f>SUMIFS(BF$4:BF571,AU$4:AU571,"="&amp;AU571,AX$4:AX571,"="&amp;AX571)</f>
        <v>200</v>
      </c>
      <c r="BH571" s="25" t="s">
        <v>1404</v>
      </c>
      <c r="BI571" s="14">
        <f t="shared" si="175"/>
        <v>9600</v>
      </c>
      <c r="BJ571" s="14">
        <f>SUMIFS(BI$4:BI571,$AU$4:$AU571,"="&amp;$AU571,$AX$4:$AX571,"="&amp;$AX571)</f>
        <v>9600</v>
      </c>
    </row>
    <row r="572" spans="46:62" ht="16.5" x14ac:dyDescent="0.2">
      <c r="AT572" s="13">
        <v>569</v>
      </c>
      <c r="AU572" s="13">
        <f t="shared" si="168"/>
        <v>8</v>
      </c>
      <c r="AV572" s="13">
        <f t="shared" si="169"/>
        <v>1502009</v>
      </c>
      <c r="AW572" s="13" t="s">
        <v>1373</v>
      </c>
      <c r="AX572" s="13">
        <f t="shared" si="170"/>
        <v>8</v>
      </c>
      <c r="AY572" s="13" t="s">
        <v>1394</v>
      </c>
      <c r="AZ572" s="13">
        <f t="shared" si="171"/>
        <v>2</v>
      </c>
      <c r="BA572" s="13" t="str">
        <f t="shared" si="172"/>
        <v>徐晃魂珠-8 等级-2</v>
      </c>
      <c r="BB572" s="25" t="s">
        <v>1402</v>
      </c>
      <c r="BC572" s="14">
        <f t="shared" si="173"/>
        <v>540</v>
      </c>
      <c r="BD572" s="14">
        <f>SUMIFS(BC$4:BC572,AU$4:AU572,"="&amp;AU572,AX$4:AX572,"="&amp;AX572)</f>
        <v>900</v>
      </c>
      <c r="BE572" s="25" t="s">
        <v>1403</v>
      </c>
      <c r="BF572" s="14">
        <f t="shared" si="174"/>
        <v>300</v>
      </c>
      <c r="BG572" s="14">
        <f>SUMIFS(BF$4:BF572,AU$4:AU572,"="&amp;AU572,AX$4:AX572,"="&amp;AX572)</f>
        <v>500</v>
      </c>
      <c r="BH572" s="25" t="s">
        <v>1404</v>
      </c>
      <c r="BI572" s="14">
        <f t="shared" si="175"/>
        <v>14400</v>
      </c>
      <c r="BJ572" s="14">
        <f>SUMIFS(BI$4:BI572,$AU$4:$AU572,"="&amp;$AU572,$AX$4:$AX572,"="&amp;$AX572)</f>
        <v>24000</v>
      </c>
    </row>
    <row r="573" spans="46:62" ht="16.5" x14ac:dyDescent="0.2">
      <c r="AT573" s="13">
        <v>570</v>
      </c>
      <c r="AU573" s="13">
        <f t="shared" si="168"/>
        <v>8</v>
      </c>
      <c r="AV573" s="13">
        <f t="shared" si="169"/>
        <v>1502009</v>
      </c>
      <c r="AW573" s="13" t="s">
        <v>1373</v>
      </c>
      <c r="AX573" s="13">
        <f t="shared" si="170"/>
        <v>8</v>
      </c>
      <c r="AY573" s="13" t="s">
        <v>1394</v>
      </c>
      <c r="AZ573" s="13">
        <f t="shared" si="171"/>
        <v>3</v>
      </c>
      <c r="BA573" s="13" t="str">
        <f t="shared" si="172"/>
        <v>徐晃魂珠-8 等级-3</v>
      </c>
      <c r="BB573" s="25" t="s">
        <v>1402</v>
      </c>
      <c r="BC573" s="14">
        <f t="shared" si="173"/>
        <v>720</v>
      </c>
      <c r="BD573" s="14">
        <f>SUMIFS(BC$4:BC573,AU$4:AU573,"="&amp;AU573,AX$4:AX573,"="&amp;AX573)</f>
        <v>1620</v>
      </c>
      <c r="BE573" s="25" t="s">
        <v>1403</v>
      </c>
      <c r="BF573" s="14">
        <f t="shared" si="174"/>
        <v>400</v>
      </c>
      <c r="BG573" s="14">
        <f>SUMIFS(BF$4:BF573,AU$4:AU573,"="&amp;AU573,AX$4:AX573,"="&amp;AX573)</f>
        <v>900</v>
      </c>
      <c r="BH573" s="25" t="s">
        <v>1404</v>
      </c>
      <c r="BI573" s="14">
        <f t="shared" si="175"/>
        <v>19200</v>
      </c>
      <c r="BJ573" s="14">
        <f>SUMIFS(BI$4:BI573,$AU$4:$AU573,"="&amp;$AU573,$AX$4:$AX573,"="&amp;$AX573)</f>
        <v>43200</v>
      </c>
    </row>
    <row r="574" spans="46:62" ht="16.5" x14ac:dyDescent="0.2">
      <c r="AT574" s="13">
        <v>571</v>
      </c>
      <c r="AU574" s="13">
        <f t="shared" si="168"/>
        <v>8</v>
      </c>
      <c r="AV574" s="13">
        <f t="shared" si="169"/>
        <v>1502009</v>
      </c>
      <c r="AW574" s="13" t="s">
        <v>1373</v>
      </c>
      <c r="AX574" s="13">
        <f t="shared" si="170"/>
        <v>8</v>
      </c>
      <c r="AY574" s="13" t="s">
        <v>1394</v>
      </c>
      <c r="AZ574" s="13">
        <f t="shared" si="171"/>
        <v>4</v>
      </c>
      <c r="BA574" s="13" t="str">
        <f t="shared" si="172"/>
        <v>徐晃魂珠-8 等级-4</v>
      </c>
      <c r="BB574" s="25" t="s">
        <v>1402</v>
      </c>
      <c r="BC574" s="14">
        <f t="shared" si="173"/>
        <v>1080</v>
      </c>
      <c r="BD574" s="14">
        <f>SUMIFS(BC$4:BC574,AU$4:AU574,"="&amp;AU574,AX$4:AX574,"="&amp;AX574)</f>
        <v>2700</v>
      </c>
      <c r="BE574" s="25" t="s">
        <v>1403</v>
      </c>
      <c r="BF574" s="14">
        <f t="shared" si="174"/>
        <v>600</v>
      </c>
      <c r="BG574" s="14">
        <f>SUMIFS(BF$4:BF574,AU$4:AU574,"="&amp;AU574,AX$4:AX574,"="&amp;AX574)</f>
        <v>1500</v>
      </c>
      <c r="BH574" s="25" t="s">
        <v>1404</v>
      </c>
      <c r="BI574" s="14">
        <f t="shared" si="175"/>
        <v>28800</v>
      </c>
      <c r="BJ574" s="14">
        <f>SUMIFS(BI$4:BI574,$AU$4:$AU574,"="&amp;$AU574,$AX$4:$AX574,"="&amp;$AX574)</f>
        <v>72000</v>
      </c>
    </row>
    <row r="575" spans="46:62" ht="16.5" x14ac:dyDescent="0.2">
      <c r="AT575" s="13">
        <v>572</v>
      </c>
      <c r="AU575" s="13">
        <f t="shared" si="168"/>
        <v>8</v>
      </c>
      <c r="AV575" s="13">
        <f t="shared" si="169"/>
        <v>1502009</v>
      </c>
      <c r="AW575" s="13" t="s">
        <v>1373</v>
      </c>
      <c r="AX575" s="13">
        <f t="shared" si="170"/>
        <v>8</v>
      </c>
      <c r="AY575" s="13" t="s">
        <v>1394</v>
      </c>
      <c r="AZ575" s="13">
        <f t="shared" si="171"/>
        <v>5</v>
      </c>
      <c r="BA575" s="13" t="str">
        <f t="shared" si="172"/>
        <v>徐晃魂珠-8 等级-5</v>
      </c>
      <c r="BB575" s="25" t="s">
        <v>1402</v>
      </c>
      <c r="BC575" s="14">
        <f t="shared" si="173"/>
        <v>1440</v>
      </c>
      <c r="BD575" s="14">
        <f>SUMIFS(BC$4:BC575,AU$4:AU575,"="&amp;AU575,AX$4:AX575,"="&amp;AX575)</f>
        <v>4140</v>
      </c>
      <c r="BE575" s="25" t="s">
        <v>1403</v>
      </c>
      <c r="BF575" s="14">
        <f t="shared" si="174"/>
        <v>800</v>
      </c>
      <c r="BG575" s="14">
        <f>SUMIFS(BF$4:BF575,AU$4:AU575,"="&amp;AU575,AX$4:AX575,"="&amp;AX575)</f>
        <v>2300</v>
      </c>
      <c r="BH575" s="25" t="s">
        <v>1404</v>
      </c>
      <c r="BI575" s="14">
        <f t="shared" si="175"/>
        <v>38400</v>
      </c>
      <c r="BJ575" s="14">
        <f>SUMIFS(BI$4:BI575,$AU$4:$AU575,"="&amp;$AU575,$AX$4:$AX575,"="&amp;$AX575)</f>
        <v>110400</v>
      </c>
    </row>
    <row r="576" spans="46:62" ht="16.5" x14ac:dyDescent="0.2">
      <c r="AT576" s="13">
        <v>573</v>
      </c>
      <c r="AU576" s="13">
        <f t="shared" si="168"/>
        <v>8</v>
      </c>
      <c r="AV576" s="13">
        <f t="shared" si="169"/>
        <v>1502009</v>
      </c>
      <c r="AW576" s="13" t="s">
        <v>1373</v>
      </c>
      <c r="AX576" s="13">
        <f t="shared" si="170"/>
        <v>8</v>
      </c>
      <c r="AY576" s="13" t="s">
        <v>1394</v>
      </c>
      <c r="AZ576" s="13">
        <f t="shared" si="171"/>
        <v>6</v>
      </c>
      <c r="BA576" s="13" t="str">
        <f t="shared" si="172"/>
        <v>徐晃魂珠-8 等级-6</v>
      </c>
      <c r="BB576" s="25" t="s">
        <v>1402</v>
      </c>
      <c r="BC576" s="14">
        <f t="shared" si="173"/>
        <v>1800</v>
      </c>
      <c r="BD576" s="14">
        <f>SUMIFS(BC$4:BC576,AU$4:AU576,"="&amp;AU576,AX$4:AX576,"="&amp;AX576)</f>
        <v>5940</v>
      </c>
      <c r="BE576" s="25" t="s">
        <v>1403</v>
      </c>
      <c r="BF576" s="14">
        <f t="shared" si="174"/>
        <v>1000</v>
      </c>
      <c r="BG576" s="14">
        <f>SUMIFS(BF$4:BF576,AU$4:AU576,"="&amp;AU576,AX$4:AX576,"="&amp;AX576)</f>
        <v>3300</v>
      </c>
      <c r="BH576" s="25" t="s">
        <v>1404</v>
      </c>
      <c r="BI576" s="14">
        <f t="shared" si="175"/>
        <v>48000</v>
      </c>
      <c r="BJ576" s="14">
        <f>SUMIFS(BI$4:BI576,$AU$4:$AU576,"="&amp;$AU576,$AX$4:$AX576,"="&amp;$AX576)</f>
        <v>158400</v>
      </c>
    </row>
    <row r="577" spans="46:62" ht="16.5" x14ac:dyDescent="0.2">
      <c r="AT577" s="13">
        <v>574</v>
      </c>
      <c r="AU577" s="13">
        <f t="shared" si="168"/>
        <v>8</v>
      </c>
      <c r="AV577" s="13">
        <f t="shared" si="169"/>
        <v>1502009</v>
      </c>
      <c r="AW577" s="13" t="s">
        <v>1373</v>
      </c>
      <c r="AX577" s="13">
        <f t="shared" si="170"/>
        <v>8</v>
      </c>
      <c r="AY577" s="13" t="s">
        <v>1394</v>
      </c>
      <c r="AZ577" s="13">
        <f t="shared" si="171"/>
        <v>7</v>
      </c>
      <c r="BA577" s="13" t="str">
        <f t="shared" si="172"/>
        <v>徐晃魂珠-8 等级-7</v>
      </c>
      <c r="BB577" s="25" t="s">
        <v>1402</v>
      </c>
      <c r="BC577" s="14">
        <f t="shared" si="173"/>
        <v>2160</v>
      </c>
      <c r="BD577" s="14">
        <f>SUMIFS(BC$4:BC577,AU$4:AU577,"="&amp;AU577,AX$4:AX577,"="&amp;AX577)</f>
        <v>8100</v>
      </c>
      <c r="BE577" s="25" t="s">
        <v>1403</v>
      </c>
      <c r="BF577" s="14">
        <f t="shared" si="174"/>
        <v>1200</v>
      </c>
      <c r="BG577" s="14">
        <f>SUMIFS(BF$4:BF577,AU$4:AU577,"="&amp;AU577,AX$4:AX577,"="&amp;AX577)</f>
        <v>4500</v>
      </c>
      <c r="BH577" s="25" t="s">
        <v>1404</v>
      </c>
      <c r="BI577" s="14">
        <f t="shared" si="175"/>
        <v>57600</v>
      </c>
      <c r="BJ577" s="14">
        <f>SUMIFS(BI$4:BI577,$AU$4:$AU577,"="&amp;$AU577,$AX$4:$AX577,"="&amp;$AX577)</f>
        <v>216000</v>
      </c>
    </row>
    <row r="578" spans="46:62" ht="16.5" x14ac:dyDescent="0.2">
      <c r="AT578" s="13">
        <v>575</v>
      </c>
      <c r="AU578" s="13">
        <f t="shared" si="168"/>
        <v>8</v>
      </c>
      <c r="AV578" s="13">
        <f t="shared" si="169"/>
        <v>1502009</v>
      </c>
      <c r="AW578" s="13" t="s">
        <v>1373</v>
      </c>
      <c r="AX578" s="13">
        <f t="shared" si="170"/>
        <v>8</v>
      </c>
      <c r="AY578" s="13" t="s">
        <v>1394</v>
      </c>
      <c r="AZ578" s="13">
        <f t="shared" si="171"/>
        <v>8</v>
      </c>
      <c r="BA578" s="13" t="str">
        <f t="shared" si="172"/>
        <v>徐晃魂珠-8 等级-8</v>
      </c>
      <c r="BB578" s="25" t="s">
        <v>1402</v>
      </c>
      <c r="BC578" s="14">
        <f t="shared" si="173"/>
        <v>2520</v>
      </c>
      <c r="BD578" s="14">
        <f>SUMIFS(BC$4:BC578,AU$4:AU578,"="&amp;AU578,AX$4:AX578,"="&amp;AX578)</f>
        <v>10620</v>
      </c>
      <c r="BE578" s="25" t="s">
        <v>1403</v>
      </c>
      <c r="BF578" s="14">
        <f t="shared" si="174"/>
        <v>1400</v>
      </c>
      <c r="BG578" s="14">
        <f>SUMIFS(BF$4:BF578,AU$4:AU578,"="&amp;AU578,AX$4:AX578,"="&amp;AX578)</f>
        <v>5900</v>
      </c>
      <c r="BH578" s="25" t="s">
        <v>1404</v>
      </c>
      <c r="BI578" s="14">
        <f t="shared" si="175"/>
        <v>67200</v>
      </c>
      <c r="BJ578" s="14">
        <f>SUMIFS(BI$4:BI578,$AU$4:$AU578,"="&amp;$AU578,$AX$4:$AX578,"="&amp;$AX578)</f>
        <v>283200</v>
      </c>
    </row>
    <row r="579" spans="46:62" ht="16.5" x14ac:dyDescent="0.2">
      <c r="AT579" s="13">
        <v>576</v>
      </c>
      <c r="AU579" s="13">
        <f t="shared" si="168"/>
        <v>8</v>
      </c>
      <c r="AV579" s="13">
        <f t="shared" si="169"/>
        <v>1502009</v>
      </c>
      <c r="AW579" s="13" t="s">
        <v>1373</v>
      </c>
      <c r="AX579" s="13">
        <f t="shared" si="170"/>
        <v>8</v>
      </c>
      <c r="AY579" s="13" t="s">
        <v>1394</v>
      </c>
      <c r="AZ579" s="13">
        <f t="shared" si="171"/>
        <v>9</v>
      </c>
      <c r="BA579" s="13" t="str">
        <f t="shared" si="172"/>
        <v>徐晃魂珠-8 等级-9</v>
      </c>
      <c r="BB579" s="25" t="s">
        <v>1402</v>
      </c>
      <c r="BC579" s="14">
        <f t="shared" si="173"/>
        <v>2880</v>
      </c>
      <c r="BD579" s="14">
        <f>SUMIFS(BC$4:BC579,AU$4:AU579,"="&amp;AU579,AX$4:AX579,"="&amp;AX579)</f>
        <v>13500</v>
      </c>
      <c r="BE579" s="25" t="s">
        <v>1403</v>
      </c>
      <c r="BF579" s="14">
        <f t="shared" si="174"/>
        <v>1600</v>
      </c>
      <c r="BG579" s="14">
        <f>SUMIFS(BF$4:BF579,AU$4:AU579,"="&amp;AU579,AX$4:AX579,"="&amp;AX579)</f>
        <v>7500</v>
      </c>
      <c r="BH579" s="25" t="s">
        <v>1404</v>
      </c>
      <c r="BI579" s="14">
        <f t="shared" si="175"/>
        <v>76800</v>
      </c>
      <c r="BJ579" s="14">
        <f>SUMIFS(BI$4:BI579,$AU$4:$AU579,"="&amp;$AU579,$AX$4:$AX579,"="&amp;$AX579)</f>
        <v>360000</v>
      </c>
    </row>
    <row r="580" spans="46:62" ht="16.5" x14ac:dyDescent="0.2">
      <c r="AT580" s="13">
        <v>577</v>
      </c>
      <c r="AU580" s="13">
        <f t="shared" si="168"/>
        <v>9</v>
      </c>
      <c r="AV580" s="13">
        <f t="shared" si="169"/>
        <v>1502010</v>
      </c>
      <c r="AW580" s="13" t="s">
        <v>1373</v>
      </c>
      <c r="AX580" s="13">
        <f t="shared" si="170"/>
        <v>1</v>
      </c>
      <c r="AY580" s="13" t="s">
        <v>1394</v>
      </c>
      <c r="AZ580" s="13">
        <f t="shared" si="171"/>
        <v>1</v>
      </c>
      <c r="BA580" s="13" t="str">
        <f t="shared" si="172"/>
        <v>张郃魂珠-1 等级-1</v>
      </c>
      <c r="BB580" s="25" t="s">
        <v>1402</v>
      </c>
      <c r="BC580" s="14">
        <f t="shared" si="173"/>
        <v>68</v>
      </c>
      <c r="BD580" s="14">
        <f>SUMIFS(BC$4:BC580,AU$4:AU580,"="&amp;AU580,AX$4:AX580,"="&amp;AX580)</f>
        <v>68</v>
      </c>
      <c r="BE580" s="25" t="s">
        <v>1403</v>
      </c>
      <c r="BF580" s="14">
        <f t="shared" si="174"/>
        <v>28</v>
      </c>
      <c r="BG580" s="14">
        <f>SUMIFS(BF$4:BF580,AU$4:AU580,"="&amp;AU580,AX$4:AX580,"="&amp;AX580)</f>
        <v>28</v>
      </c>
      <c r="BH580" s="25" t="s">
        <v>1404</v>
      </c>
      <c r="BI580" s="14">
        <f t="shared" si="175"/>
        <v>1000</v>
      </c>
      <c r="BJ580" s="14">
        <f>SUMIFS(BI$4:BI580,$AU$4:$AU580,"="&amp;$AU580,$AX$4:$AX580,"="&amp;$AX580)</f>
        <v>1000</v>
      </c>
    </row>
    <row r="581" spans="46:62" ht="16.5" x14ac:dyDescent="0.2">
      <c r="AT581" s="13">
        <v>578</v>
      </c>
      <c r="AU581" s="13">
        <f t="shared" ref="AU581:AU644" si="176">INT((AT581-1)/72)+1</f>
        <v>9</v>
      </c>
      <c r="AV581" s="13">
        <f t="shared" ref="AV581:AV644" si="177">INDEX($X$4:$X$24,AU581)</f>
        <v>1502010</v>
      </c>
      <c r="AW581" s="13" t="s">
        <v>1373</v>
      </c>
      <c r="AX581" s="13">
        <f t="shared" ref="AX581:AX644" si="178">INT(((AT581-(AU581-1)*72)-1)/9)+1</f>
        <v>1</v>
      </c>
      <c r="AY581" s="13" t="s">
        <v>1394</v>
      </c>
      <c r="AZ581" s="13">
        <f t="shared" ref="AZ581:AZ644" si="179">AT581-(AU581-1)*72-(AX581-1)*9</f>
        <v>2</v>
      </c>
      <c r="BA581" s="13" t="str">
        <f t="shared" ref="BA581:BA644" si="180">INDEX($Y$4:$Y$24,AU581)&amp;"魂珠-"&amp;AX581&amp;" 等级-"&amp;AZ581</f>
        <v>张郃魂珠-1 等级-2</v>
      </c>
      <c r="BB581" s="25" t="s">
        <v>1402</v>
      </c>
      <c r="BC581" s="14">
        <f t="shared" ref="BC581:BC644" si="181">ROUND(INDEX(Q$4:Q$75,($AX581-1)*9+$AZ581)*INDEX(AD$4:AD$24,$AU581),0)</f>
        <v>108</v>
      </c>
      <c r="BD581" s="14">
        <f>SUMIFS(BC$4:BC581,AU$4:AU581,"="&amp;AU581,AX$4:AX581,"="&amp;AX581)</f>
        <v>176</v>
      </c>
      <c r="BE581" s="25" t="s">
        <v>1403</v>
      </c>
      <c r="BF581" s="14">
        <f t="shared" ref="BF581:BF644" si="182">ROUND(INDEX(R$4:R$75,($AX581-1)*9+$AZ581)*INDEX(AE$4:AE$24,$AU581),0)</f>
        <v>44</v>
      </c>
      <c r="BG581" s="14">
        <f>SUMIFS(BF$4:BF581,AU$4:AU581,"="&amp;AU581,AX$4:AX581,"="&amp;AX581)</f>
        <v>72</v>
      </c>
      <c r="BH581" s="25" t="s">
        <v>1404</v>
      </c>
      <c r="BI581" s="14">
        <f t="shared" ref="BI581:BI644" si="183">ROUND(INDEX(S$4:S$75,($AX581-1)*9+$AZ581)*INDEX(AF$4:AF$24,$AU581),0)</f>
        <v>1600</v>
      </c>
      <c r="BJ581" s="14">
        <f>SUMIFS(BI$4:BI581,$AU$4:$AU581,"="&amp;$AU581,$AX$4:$AX581,"="&amp;$AX581)</f>
        <v>2600</v>
      </c>
    </row>
    <row r="582" spans="46:62" ht="16.5" x14ac:dyDescent="0.2">
      <c r="AT582" s="13">
        <v>579</v>
      </c>
      <c r="AU582" s="13">
        <f t="shared" si="176"/>
        <v>9</v>
      </c>
      <c r="AV582" s="13">
        <f t="shared" si="177"/>
        <v>1502010</v>
      </c>
      <c r="AW582" s="13" t="s">
        <v>1373</v>
      </c>
      <c r="AX582" s="13">
        <f t="shared" si="178"/>
        <v>1</v>
      </c>
      <c r="AY582" s="13" t="s">
        <v>1394</v>
      </c>
      <c r="AZ582" s="13">
        <f t="shared" si="179"/>
        <v>3</v>
      </c>
      <c r="BA582" s="13" t="str">
        <f t="shared" si="180"/>
        <v>张郃魂珠-1 等级-3</v>
      </c>
      <c r="BB582" s="25" t="s">
        <v>1402</v>
      </c>
      <c r="BC582" s="14">
        <f t="shared" si="181"/>
        <v>135</v>
      </c>
      <c r="BD582" s="14">
        <f>SUMIFS(BC$4:BC582,AU$4:AU582,"="&amp;AU582,AX$4:AX582,"="&amp;AX582)</f>
        <v>311</v>
      </c>
      <c r="BE582" s="25" t="s">
        <v>1403</v>
      </c>
      <c r="BF582" s="14">
        <f t="shared" si="182"/>
        <v>55</v>
      </c>
      <c r="BG582" s="14">
        <f>SUMIFS(BF$4:BF582,AU$4:AU582,"="&amp;AU582,AX$4:AX582,"="&amp;AX582)</f>
        <v>127</v>
      </c>
      <c r="BH582" s="25" t="s">
        <v>1404</v>
      </c>
      <c r="BI582" s="14">
        <f t="shared" si="183"/>
        <v>2000</v>
      </c>
      <c r="BJ582" s="14">
        <f>SUMIFS(BI$4:BI582,$AU$4:$AU582,"="&amp;$AU582,$AX$4:$AX582,"="&amp;$AX582)</f>
        <v>4600</v>
      </c>
    </row>
    <row r="583" spans="46:62" ht="16.5" x14ac:dyDescent="0.2">
      <c r="AT583" s="13">
        <v>580</v>
      </c>
      <c r="AU583" s="13">
        <f t="shared" si="176"/>
        <v>9</v>
      </c>
      <c r="AV583" s="13">
        <f t="shared" si="177"/>
        <v>1502010</v>
      </c>
      <c r="AW583" s="13" t="s">
        <v>1373</v>
      </c>
      <c r="AX583" s="13">
        <f t="shared" si="178"/>
        <v>1</v>
      </c>
      <c r="AY583" s="13" t="s">
        <v>1394</v>
      </c>
      <c r="AZ583" s="13">
        <f t="shared" si="179"/>
        <v>4</v>
      </c>
      <c r="BA583" s="13" t="str">
        <f t="shared" si="180"/>
        <v>张郃魂珠-1 等级-4</v>
      </c>
      <c r="BB583" s="25" t="s">
        <v>1402</v>
      </c>
      <c r="BC583" s="14">
        <f t="shared" si="181"/>
        <v>216</v>
      </c>
      <c r="BD583" s="14">
        <f>SUMIFS(BC$4:BC583,AU$4:AU583,"="&amp;AU583,AX$4:AX583,"="&amp;AX583)</f>
        <v>527</v>
      </c>
      <c r="BE583" s="25" t="s">
        <v>1403</v>
      </c>
      <c r="BF583" s="14">
        <f t="shared" si="182"/>
        <v>88</v>
      </c>
      <c r="BG583" s="14">
        <f>SUMIFS(BF$4:BF583,AU$4:AU583,"="&amp;AU583,AX$4:AX583,"="&amp;AX583)</f>
        <v>215</v>
      </c>
      <c r="BH583" s="25" t="s">
        <v>1404</v>
      </c>
      <c r="BI583" s="14">
        <f t="shared" si="183"/>
        <v>3200</v>
      </c>
      <c r="BJ583" s="14">
        <f>SUMIFS(BI$4:BI583,$AU$4:$AU583,"="&amp;$AU583,$AX$4:$AX583,"="&amp;$AX583)</f>
        <v>7800</v>
      </c>
    </row>
    <row r="584" spans="46:62" ht="16.5" x14ac:dyDescent="0.2">
      <c r="AT584" s="13">
        <v>581</v>
      </c>
      <c r="AU584" s="13">
        <f t="shared" si="176"/>
        <v>9</v>
      </c>
      <c r="AV584" s="13">
        <f t="shared" si="177"/>
        <v>1502010</v>
      </c>
      <c r="AW584" s="13" t="s">
        <v>1373</v>
      </c>
      <c r="AX584" s="13">
        <f t="shared" si="178"/>
        <v>1</v>
      </c>
      <c r="AY584" s="13" t="s">
        <v>1394</v>
      </c>
      <c r="AZ584" s="13">
        <f t="shared" si="179"/>
        <v>5</v>
      </c>
      <c r="BA584" s="13" t="str">
        <f t="shared" si="180"/>
        <v>张郃魂珠-1 等级-5</v>
      </c>
      <c r="BB584" s="25" t="s">
        <v>1402</v>
      </c>
      <c r="BC584" s="14">
        <f t="shared" si="181"/>
        <v>297</v>
      </c>
      <c r="BD584" s="14">
        <f>SUMIFS(BC$4:BC584,AU$4:AU584,"="&amp;AU584,AX$4:AX584,"="&amp;AX584)</f>
        <v>824</v>
      </c>
      <c r="BE584" s="25" t="s">
        <v>1403</v>
      </c>
      <c r="BF584" s="14">
        <f t="shared" si="182"/>
        <v>121</v>
      </c>
      <c r="BG584" s="14">
        <f>SUMIFS(BF$4:BF584,AU$4:AU584,"="&amp;AU584,AX$4:AX584,"="&amp;AX584)</f>
        <v>336</v>
      </c>
      <c r="BH584" s="25" t="s">
        <v>1404</v>
      </c>
      <c r="BI584" s="14">
        <f t="shared" si="183"/>
        <v>4400</v>
      </c>
      <c r="BJ584" s="14">
        <f>SUMIFS(BI$4:BI584,$AU$4:$AU584,"="&amp;$AU584,$AX$4:$AX584,"="&amp;$AX584)</f>
        <v>12200</v>
      </c>
    </row>
    <row r="585" spans="46:62" ht="16.5" x14ac:dyDescent="0.2">
      <c r="AT585" s="13">
        <v>582</v>
      </c>
      <c r="AU585" s="13">
        <f t="shared" si="176"/>
        <v>9</v>
      </c>
      <c r="AV585" s="13">
        <f t="shared" si="177"/>
        <v>1502010</v>
      </c>
      <c r="AW585" s="13" t="s">
        <v>1373</v>
      </c>
      <c r="AX585" s="13">
        <f t="shared" si="178"/>
        <v>1</v>
      </c>
      <c r="AY585" s="13" t="s">
        <v>1394</v>
      </c>
      <c r="AZ585" s="13">
        <f t="shared" si="179"/>
        <v>6</v>
      </c>
      <c r="BA585" s="13" t="str">
        <f t="shared" si="180"/>
        <v>张郃魂珠-1 等级-6</v>
      </c>
      <c r="BB585" s="25" t="s">
        <v>1402</v>
      </c>
      <c r="BC585" s="14">
        <f t="shared" si="181"/>
        <v>378</v>
      </c>
      <c r="BD585" s="14">
        <f>SUMIFS(BC$4:BC585,AU$4:AU585,"="&amp;AU585,AX$4:AX585,"="&amp;AX585)</f>
        <v>1202</v>
      </c>
      <c r="BE585" s="25" t="s">
        <v>1403</v>
      </c>
      <c r="BF585" s="14">
        <f t="shared" si="182"/>
        <v>154</v>
      </c>
      <c r="BG585" s="14">
        <f>SUMIFS(BF$4:BF585,AU$4:AU585,"="&amp;AU585,AX$4:AX585,"="&amp;AX585)</f>
        <v>490</v>
      </c>
      <c r="BH585" s="25" t="s">
        <v>1404</v>
      </c>
      <c r="BI585" s="14">
        <f t="shared" si="183"/>
        <v>5600</v>
      </c>
      <c r="BJ585" s="14">
        <f>SUMIFS(BI$4:BI585,$AU$4:$AU585,"="&amp;$AU585,$AX$4:$AX585,"="&amp;$AX585)</f>
        <v>17800</v>
      </c>
    </row>
    <row r="586" spans="46:62" ht="16.5" x14ac:dyDescent="0.2">
      <c r="AT586" s="13">
        <v>583</v>
      </c>
      <c r="AU586" s="13">
        <f t="shared" si="176"/>
        <v>9</v>
      </c>
      <c r="AV586" s="13">
        <f t="shared" si="177"/>
        <v>1502010</v>
      </c>
      <c r="AW586" s="13" t="s">
        <v>1373</v>
      </c>
      <c r="AX586" s="13">
        <f t="shared" si="178"/>
        <v>1</v>
      </c>
      <c r="AY586" s="13" t="s">
        <v>1394</v>
      </c>
      <c r="AZ586" s="13">
        <f t="shared" si="179"/>
        <v>7</v>
      </c>
      <c r="BA586" s="13" t="str">
        <f t="shared" si="180"/>
        <v>张郃魂珠-1 等级-7</v>
      </c>
      <c r="BB586" s="25" t="s">
        <v>1402</v>
      </c>
      <c r="BC586" s="14">
        <f t="shared" si="181"/>
        <v>432</v>
      </c>
      <c r="BD586" s="14">
        <f>SUMIFS(BC$4:BC586,AU$4:AU586,"="&amp;AU586,AX$4:AX586,"="&amp;AX586)</f>
        <v>1634</v>
      </c>
      <c r="BE586" s="25" t="s">
        <v>1403</v>
      </c>
      <c r="BF586" s="14">
        <f t="shared" si="182"/>
        <v>176</v>
      </c>
      <c r="BG586" s="14">
        <f>SUMIFS(BF$4:BF586,AU$4:AU586,"="&amp;AU586,AX$4:AX586,"="&amp;AX586)</f>
        <v>666</v>
      </c>
      <c r="BH586" s="25" t="s">
        <v>1404</v>
      </c>
      <c r="BI586" s="14">
        <f t="shared" si="183"/>
        <v>6400</v>
      </c>
      <c r="BJ586" s="14">
        <f>SUMIFS(BI$4:BI586,$AU$4:$AU586,"="&amp;$AU586,$AX$4:$AX586,"="&amp;$AX586)</f>
        <v>24200</v>
      </c>
    </row>
    <row r="587" spans="46:62" ht="16.5" x14ac:dyDescent="0.2">
      <c r="AT587" s="13">
        <v>584</v>
      </c>
      <c r="AU587" s="13">
        <f t="shared" si="176"/>
        <v>9</v>
      </c>
      <c r="AV587" s="13">
        <f t="shared" si="177"/>
        <v>1502010</v>
      </c>
      <c r="AW587" s="13" t="s">
        <v>1373</v>
      </c>
      <c r="AX587" s="13">
        <f t="shared" si="178"/>
        <v>1</v>
      </c>
      <c r="AY587" s="13" t="s">
        <v>1394</v>
      </c>
      <c r="AZ587" s="13">
        <f t="shared" si="179"/>
        <v>8</v>
      </c>
      <c r="BA587" s="13" t="str">
        <f t="shared" si="180"/>
        <v>张郃魂珠-1 等级-8</v>
      </c>
      <c r="BB587" s="25" t="s">
        <v>1402</v>
      </c>
      <c r="BC587" s="14">
        <f t="shared" si="181"/>
        <v>513</v>
      </c>
      <c r="BD587" s="14">
        <f>SUMIFS(BC$4:BC587,AU$4:AU587,"="&amp;AU587,AX$4:AX587,"="&amp;AX587)</f>
        <v>2147</v>
      </c>
      <c r="BE587" s="25" t="s">
        <v>1403</v>
      </c>
      <c r="BF587" s="14">
        <f t="shared" si="182"/>
        <v>209</v>
      </c>
      <c r="BG587" s="14">
        <f>SUMIFS(BF$4:BF587,AU$4:AU587,"="&amp;AU587,AX$4:AX587,"="&amp;AX587)</f>
        <v>875</v>
      </c>
      <c r="BH587" s="25" t="s">
        <v>1404</v>
      </c>
      <c r="BI587" s="14">
        <f t="shared" si="183"/>
        <v>7600</v>
      </c>
      <c r="BJ587" s="14">
        <f>SUMIFS(BI$4:BI587,$AU$4:$AU587,"="&amp;$AU587,$AX$4:$AX587,"="&amp;$AX587)</f>
        <v>31800</v>
      </c>
    </row>
    <row r="588" spans="46:62" ht="16.5" x14ac:dyDescent="0.2">
      <c r="AT588" s="13">
        <v>585</v>
      </c>
      <c r="AU588" s="13">
        <f t="shared" si="176"/>
        <v>9</v>
      </c>
      <c r="AV588" s="13">
        <f t="shared" si="177"/>
        <v>1502010</v>
      </c>
      <c r="AW588" s="13" t="s">
        <v>1373</v>
      </c>
      <c r="AX588" s="13">
        <f t="shared" si="178"/>
        <v>1</v>
      </c>
      <c r="AY588" s="13" t="s">
        <v>1394</v>
      </c>
      <c r="AZ588" s="13">
        <f t="shared" si="179"/>
        <v>9</v>
      </c>
      <c r="BA588" s="13" t="str">
        <f t="shared" si="180"/>
        <v>张郃魂珠-1 等级-9</v>
      </c>
      <c r="BB588" s="25" t="s">
        <v>1402</v>
      </c>
      <c r="BC588" s="14">
        <f t="shared" si="181"/>
        <v>567</v>
      </c>
      <c r="BD588" s="14">
        <f>SUMIFS(BC$4:BC588,AU$4:AU588,"="&amp;AU588,AX$4:AX588,"="&amp;AX588)</f>
        <v>2714</v>
      </c>
      <c r="BE588" s="25" t="s">
        <v>1403</v>
      </c>
      <c r="BF588" s="14">
        <f t="shared" si="182"/>
        <v>231</v>
      </c>
      <c r="BG588" s="14">
        <f>SUMIFS(BF$4:BF588,AU$4:AU588,"="&amp;AU588,AX$4:AX588,"="&amp;AX588)</f>
        <v>1106</v>
      </c>
      <c r="BH588" s="25" t="s">
        <v>1404</v>
      </c>
      <c r="BI588" s="14">
        <f t="shared" si="183"/>
        <v>8400</v>
      </c>
      <c r="BJ588" s="14">
        <f>SUMIFS(BI$4:BI588,$AU$4:$AU588,"="&amp;$AU588,$AX$4:$AX588,"="&amp;$AX588)</f>
        <v>40200</v>
      </c>
    </row>
    <row r="589" spans="46:62" ht="16.5" x14ac:dyDescent="0.2">
      <c r="AT589" s="13">
        <v>586</v>
      </c>
      <c r="AU589" s="13">
        <f t="shared" si="176"/>
        <v>9</v>
      </c>
      <c r="AV589" s="13">
        <f t="shared" si="177"/>
        <v>1502010</v>
      </c>
      <c r="AW589" s="13" t="s">
        <v>1373</v>
      </c>
      <c r="AX589" s="13">
        <f t="shared" si="178"/>
        <v>2</v>
      </c>
      <c r="AY589" s="13" t="s">
        <v>1394</v>
      </c>
      <c r="AZ589" s="13">
        <f t="shared" si="179"/>
        <v>1</v>
      </c>
      <c r="BA589" s="13" t="str">
        <f t="shared" si="180"/>
        <v>张郃魂珠-2 等级-1</v>
      </c>
      <c r="BB589" s="25" t="s">
        <v>1402</v>
      </c>
      <c r="BC589" s="14">
        <f t="shared" si="181"/>
        <v>108</v>
      </c>
      <c r="BD589" s="14">
        <f>SUMIFS(BC$4:BC589,AU$4:AU589,"="&amp;AU589,AX$4:AX589,"="&amp;AX589)</f>
        <v>108</v>
      </c>
      <c r="BE589" s="25" t="s">
        <v>1403</v>
      </c>
      <c r="BF589" s="14">
        <f t="shared" si="182"/>
        <v>44</v>
      </c>
      <c r="BG589" s="14">
        <f>SUMIFS(BF$4:BF589,AU$4:AU589,"="&amp;AU589,AX$4:AX589,"="&amp;AX589)</f>
        <v>44</v>
      </c>
      <c r="BH589" s="25" t="s">
        <v>1404</v>
      </c>
      <c r="BI589" s="14">
        <f t="shared" si="183"/>
        <v>1600</v>
      </c>
      <c r="BJ589" s="14">
        <f>SUMIFS(BI$4:BI589,$AU$4:$AU589,"="&amp;$AU589,$AX$4:$AX589,"="&amp;$AX589)</f>
        <v>1600</v>
      </c>
    </row>
    <row r="590" spans="46:62" ht="16.5" x14ac:dyDescent="0.2">
      <c r="AT590" s="13">
        <v>587</v>
      </c>
      <c r="AU590" s="13">
        <f t="shared" si="176"/>
        <v>9</v>
      </c>
      <c r="AV590" s="13">
        <f t="shared" si="177"/>
        <v>1502010</v>
      </c>
      <c r="AW590" s="13" t="s">
        <v>1373</v>
      </c>
      <c r="AX590" s="13">
        <f t="shared" si="178"/>
        <v>2</v>
      </c>
      <c r="AY590" s="13" t="s">
        <v>1394</v>
      </c>
      <c r="AZ590" s="13">
        <f t="shared" si="179"/>
        <v>2</v>
      </c>
      <c r="BA590" s="13" t="str">
        <f t="shared" si="180"/>
        <v>张郃魂珠-2 等级-2</v>
      </c>
      <c r="BB590" s="25" t="s">
        <v>1402</v>
      </c>
      <c r="BC590" s="14">
        <f t="shared" si="181"/>
        <v>162</v>
      </c>
      <c r="BD590" s="14">
        <f>SUMIFS(BC$4:BC590,AU$4:AU590,"="&amp;AU590,AX$4:AX590,"="&amp;AX590)</f>
        <v>270</v>
      </c>
      <c r="BE590" s="25" t="s">
        <v>1403</v>
      </c>
      <c r="BF590" s="14">
        <f t="shared" si="182"/>
        <v>66</v>
      </c>
      <c r="BG590" s="14">
        <f>SUMIFS(BF$4:BF590,AU$4:AU590,"="&amp;AU590,AX$4:AX590,"="&amp;AX590)</f>
        <v>110</v>
      </c>
      <c r="BH590" s="25" t="s">
        <v>1404</v>
      </c>
      <c r="BI590" s="14">
        <f t="shared" si="183"/>
        <v>2400</v>
      </c>
      <c r="BJ590" s="14">
        <f>SUMIFS(BI$4:BI590,$AU$4:$AU590,"="&amp;$AU590,$AX$4:$AX590,"="&amp;$AX590)</f>
        <v>4000</v>
      </c>
    </row>
    <row r="591" spans="46:62" ht="16.5" x14ac:dyDescent="0.2">
      <c r="AT591" s="13">
        <v>588</v>
      </c>
      <c r="AU591" s="13">
        <f t="shared" si="176"/>
        <v>9</v>
      </c>
      <c r="AV591" s="13">
        <f t="shared" si="177"/>
        <v>1502010</v>
      </c>
      <c r="AW591" s="13" t="s">
        <v>1373</v>
      </c>
      <c r="AX591" s="13">
        <f t="shared" si="178"/>
        <v>2</v>
      </c>
      <c r="AY591" s="13" t="s">
        <v>1394</v>
      </c>
      <c r="AZ591" s="13">
        <f t="shared" si="179"/>
        <v>3</v>
      </c>
      <c r="BA591" s="13" t="str">
        <f t="shared" si="180"/>
        <v>张郃魂珠-2 等级-3</v>
      </c>
      <c r="BB591" s="25" t="s">
        <v>1402</v>
      </c>
      <c r="BC591" s="14">
        <f t="shared" si="181"/>
        <v>216</v>
      </c>
      <c r="BD591" s="14">
        <f>SUMIFS(BC$4:BC591,AU$4:AU591,"="&amp;AU591,AX$4:AX591,"="&amp;AX591)</f>
        <v>486</v>
      </c>
      <c r="BE591" s="25" t="s">
        <v>1403</v>
      </c>
      <c r="BF591" s="14">
        <f t="shared" si="182"/>
        <v>88</v>
      </c>
      <c r="BG591" s="14">
        <f>SUMIFS(BF$4:BF591,AU$4:AU591,"="&amp;AU591,AX$4:AX591,"="&amp;AX591)</f>
        <v>198</v>
      </c>
      <c r="BH591" s="25" t="s">
        <v>1404</v>
      </c>
      <c r="BI591" s="14">
        <f t="shared" si="183"/>
        <v>3200</v>
      </c>
      <c r="BJ591" s="14">
        <f>SUMIFS(BI$4:BI591,$AU$4:$AU591,"="&amp;$AU591,$AX$4:$AX591,"="&amp;$AX591)</f>
        <v>7200</v>
      </c>
    </row>
    <row r="592" spans="46:62" ht="16.5" x14ac:dyDescent="0.2">
      <c r="AT592" s="13">
        <v>589</v>
      </c>
      <c r="AU592" s="13">
        <f t="shared" si="176"/>
        <v>9</v>
      </c>
      <c r="AV592" s="13">
        <f t="shared" si="177"/>
        <v>1502010</v>
      </c>
      <c r="AW592" s="13" t="s">
        <v>1373</v>
      </c>
      <c r="AX592" s="13">
        <f t="shared" si="178"/>
        <v>2</v>
      </c>
      <c r="AY592" s="13" t="s">
        <v>1394</v>
      </c>
      <c r="AZ592" s="13">
        <f t="shared" si="179"/>
        <v>4</v>
      </c>
      <c r="BA592" s="13" t="str">
        <f t="shared" si="180"/>
        <v>张郃魂珠-2 等级-4</v>
      </c>
      <c r="BB592" s="25" t="s">
        <v>1402</v>
      </c>
      <c r="BC592" s="14">
        <f t="shared" si="181"/>
        <v>324</v>
      </c>
      <c r="BD592" s="14">
        <f>SUMIFS(BC$4:BC592,AU$4:AU592,"="&amp;AU592,AX$4:AX592,"="&amp;AX592)</f>
        <v>810</v>
      </c>
      <c r="BE592" s="25" t="s">
        <v>1403</v>
      </c>
      <c r="BF592" s="14">
        <f t="shared" si="182"/>
        <v>132</v>
      </c>
      <c r="BG592" s="14">
        <f>SUMIFS(BF$4:BF592,AU$4:AU592,"="&amp;AU592,AX$4:AX592,"="&amp;AX592)</f>
        <v>330</v>
      </c>
      <c r="BH592" s="25" t="s">
        <v>1404</v>
      </c>
      <c r="BI592" s="14">
        <f t="shared" si="183"/>
        <v>4800</v>
      </c>
      <c r="BJ592" s="14">
        <f>SUMIFS(BI$4:BI592,$AU$4:$AU592,"="&amp;$AU592,$AX$4:$AX592,"="&amp;$AX592)</f>
        <v>12000</v>
      </c>
    </row>
    <row r="593" spans="46:62" ht="16.5" x14ac:dyDescent="0.2">
      <c r="AT593" s="13">
        <v>590</v>
      </c>
      <c r="AU593" s="13">
        <f t="shared" si="176"/>
        <v>9</v>
      </c>
      <c r="AV593" s="13">
        <f t="shared" si="177"/>
        <v>1502010</v>
      </c>
      <c r="AW593" s="13" t="s">
        <v>1373</v>
      </c>
      <c r="AX593" s="13">
        <f t="shared" si="178"/>
        <v>2</v>
      </c>
      <c r="AY593" s="13" t="s">
        <v>1394</v>
      </c>
      <c r="AZ593" s="13">
        <f t="shared" si="179"/>
        <v>5</v>
      </c>
      <c r="BA593" s="13" t="str">
        <f t="shared" si="180"/>
        <v>张郃魂珠-2 等级-5</v>
      </c>
      <c r="BB593" s="25" t="s">
        <v>1402</v>
      </c>
      <c r="BC593" s="14">
        <f t="shared" si="181"/>
        <v>432</v>
      </c>
      <c r="BD593" s="14">
        <f>SUMIFS(BC$4:BC593,AU$4:AU593,"="&amp;AU593,AX$4:AX593,"="&amp;AX593)</f>
        <v>1242</v>
      </c>
      <c r="BE593" s="25" t="s">
        <v>1403</v>
      </c>
      <c r="BF593" s="14">
        <f t="shared" si="182"/>
        <v>176</v>
      </c>
      <c r="BG593" s="14">
        <f>SUMIFS(BF$4:BF593,AU$4:AU593,"="&amp;AU593,AX$4:AX593,"="&amp;AX593)</f>
        <v>506</v>
      </c>
      <c r="BH593" s="25" t="s">
        <v>1404</v>
      </c>
      <c r="BI593" s="14">
        <f t="shared" si="183"/>
        <v>6400</v>
      </c>
      <c r="BJ593" s="14">
        <f>SUMIFS(BI$4:BI593,$AU$4:$AU593,"="&amp;$AU593,$AX$4:$AX593,"="&amp;$AX593)</f>
        <v>18400</v>
      </c>
    </row>
    <row r="594" spans="46:62" ht="16.5" x14ac:dyDescent="0.2">
      <c r="AT594" s="13">
        <v>591</v>
      </c>
      <c r="AU594" s="13">
        <f t="shared" si="176"/>
        <v>9</v>
      </c>
      <c r="AV594" s="13">
        <f t="shared" si="177"/>
        <v>1502010</v>
      </c>
      <c r="AW594" s="13" t="s">
        <v>1373</v>
      </c>
      <c r="AX594" s="13">
        <f t="shared" si="178"/>
        <v>2</v>
      </c>
      <c r="AY594" s="13" t="s">
        <v>1394</v>
      </c>
      <c r="AZ594" s="13">
        <f t="shared" si="179"/>
        <v>6</v>
      </c>
      <c r="BA594" s="13" t="str">
        <f t="shared" si="180"/>
        <v>张郃魂珠-2 等级-6</v>
      </c>
      <c r="BB594" s="25" t="s">
        <v>1402</v>
      </c>
      <c r="BC594" s="14">
        <f t="shared" si="181"/>
        <v>540</v>
      </c>
      <c r="BD594" s="14">
        <f>SUMIFS(BC$4:BC594,AU$4:AU594,"="&amp;AU594,AX$4:AX594,"="&amp;AX594)</f>
        <v>1782</v>
      </c>
      <c r="BE594" s="25" t="s">
        <v>1403</v>
      </c>
      <c r="BF594" s="14">
        <f t="shared" si="182"/>
        <v>220</v>
      </c>
      <c r="BG594" s="14">
        <f>SUMIFS(BF$4:BF594,AU$4:AU594,"="&amp;AU594,AX$4:AX594,"="&amp;AX594)</f>
        <v>726</v>
      </c>
      <c r="BH594" s="25" t="s">
        <v>1404</v>
      </c>
      <c r="BI594" s="14">
        <f t="shared" si="183"/>
        <v>8000</v>
      </c>
      <c r="BJ594" s="14">
        <f>SUMIFS(BI$4:BI594,$AU$4:$AU594,"="&amp;$AU594,$AX$4:$AX594,"="&amp;$AX594)</f>
        <v>26400</v>
      </c>
    </row>
    <row r="595" spans="46:62" ht="16.5" x14ac:dyDescent="0.2">
      <c r="AT595" s="13">
        <v>592</v>
      </c>
      <c r="AU595" s="13">
        <f t="shared" si="176"/>
        <v>9</v>
      </c>
      <c r="AV595" s="13">
        <f t="shared" si="177"/>
        <v>1502010</v>
      </c>
      <c r="AW595" s="13" t="s">
        <v>1373</v>
      </c>
      <c r="AX595" s="13">
        <f t="shared" si="178"/>
        <v>2</v>
      </c>
      <c r="AY595" s="13" t="s">
        <v>1394</v>
      </c>
      <c r="AZ595" s="13">
        <f t="shared" si="179"/>
        <v>7</v>
      </c>
      <c r="BA595" s="13" t="str">
        <f t="shared" si="180"/>
        <v>张郃魂珠-2 等级-7</v>
      </c>
      <c r="BB595" s="25" t="s">
        <v>1402</v>
      </c>
      <c r="BC595" s="14">
        <f t="shared" si="181"/>
        <v>648</v>
      </c>
      <c r="BD595" s="14">
        <f>SUMIFS(BC$4:BC595,AU$4:AU595,"="&amp;AU595,AX$4:AX595,"="&amp;AX595)</f>
        <v>2430</v>
      </c>
      <c r="BE595" s="25" t="s">
        <v>1403</v>
      </c>
      <c r="BF595" s="14">
        <f t="shared" si="182"/>
        <v>264</v>
      </c>
      <c r="BG595" s="14">
        <f>SUMIFS(BF$4:BF595,AU$4:AU595,"="&amp;AU595,AX$4:AX595,"="&amp;AX595)</f>
        <v>990</v>
      </c>
      <c r="BH595" s="25" t="s">
        <v>1404</v>
      </c>
      <c r="BI595" s="14">
        <f t="shared" si="183"/>
        <v>9600</v>
      </c>
      <c r="BJ595" s="14">
        <f>SUMIFS(BI$4:BI595,$AU$4:$AU595,"="&amp;$AU595,$AX$4:$AX595,"="&amp;$AX595)</f>
        <v>36000</v>
      </c>
    </row>
    <row r="596" spans="46:62" ht="16.5" x14ac:dyDescent="0.2">
      <c r="AT596" s="13">
        <v>593</v>
      </c>
      <c r="AU596" s="13">
        <f t="shared" si="176"/>
        <v>9</v>
      </c>
      <c r="AV596" s="13">
        <f t="shared" si="177"/>
        <v>1502010</v>
      </c>
      <c r="AW596" s="13" t="s">
        <v>1373</v>
      </c>
      <c r="AX596" s="13">
        <f t="shared" si="178"/>
        <v>2</v>
      </c>
      <c r="AY596" s="13" t="s">
        <v>1394</v>
      </c>
      <c r="AZ596" s="13">
        <f t="shared" si="179"/>
        <v>8</v>
      </c>
      <c r="BA596" s="13" t="str">
        <f t="shared" si="180"/>
        <v>张郃魂珠-2 等级-8</v>
      </c>
      <c r="BB596" s="25" t="s">
        <v>1402</v>
      </c>
      <c r="BC596" s="14">
        <f t="shared" si="181"/>
        <v>756</v>
      </c>
      <c r="BD596" s="14">
        <f>SUMIFS(BC$4:BC596,AU$4:AU596,"="&amp;AU596,AX$4:AX596,"="&amp;AX596)</f>
        <v>3186</v>
      </c>
      <c r="BE596" s="25" t="s">
        <v>1403</v>
      </c>
      <c r="BF596" s="14">
        <f t="shared" si="182"/>
        <v>308</v>
      </c>
      <c r="BG596" s="14">
        <f>SUMIFS(BF$4:BF596,AU$4:AU596,"="&amp;AU596,AX$4:AX596,"="&amp;AX596)</f>
        <v>1298</v>
      </c>
      <c r="BH596" s="25" t="s">
        <v>1404</v>
      </c>
      <c r="BI596" s="14">
        <f t="shared" si="183"/>
        <v>11200</v>
      </c>
      <c r="BJ596" s="14">
        <f>SUMIFS(BI$4:BI596,$AU$4:$AU596,"="&amp;$AU596,$AX$4:$AX596,"="&amp;$AX596)</f>
        <v>47200</v>
      </c>
    </row>
    <row r="597" spans="46:62" ht="16.5" x14ac:dyDescent="0.2">
      <c r="AT597" s="13">
        <v>594</v>
      </c>
      <c r="AU597" s="13">
        <f t="shared" si="176"/>
        <v>9</v>
      </c>
      <c r="AV597" s="13">
        <f t="shared" si="177"/>
        <v>1502010</v>
      </c>
      <c r="AW597" s="13" t="s">
        <v>1373</v>
      </c>
      <c r="AX597" s="13">
        <f t="shared" si="178"/>
        <v>2</v>
      </c>
      <c r="AY597" s="13" t="s">
        <v>1394</v>
      </c>
      <c r="AZ597" s="13">
        <f t="shared" si="179"/>
        <v>9</v>
      </c>
      <c r="BA597" s="13" t="str">
        <f t="shared" si="180"/>
        <v>张郃魂珠-2 等级-9</v>
      </c>
      <c r="BB597" s="25" t="s">
        <v>1402</v>
      </c>
      <c r="BC597" s="14">
        <f t="shared" si="181"/>
        <v>864</v>
      </c>
      <c r="BD597" s="14">
        <f>SUMIFS(BC$4:BC597,AU$4:AU597,"="&amp;AU597,AX$4:AX597,"="&amp;AX597)</f>
        <v>4050</v>
      </c>
      <c r="BE597" s="25" t="s">
        <v>1403</v>
      </c>
      <c r="BF597" s="14">
        <f t="shared" si="182"/>
        <v>352</v>
      </c>
      <c r="BG597" s="14">
        <f>SUMIFS(BF$4:BF597,AU$4:AU597,"="&amp;AU597,AX$4:AX597,"="&amp;AX597)</f>
        <v>1650</v>
      </c>
      <c r="BH597" s="25" t="s">
        <v>1404</v>
      </c>
      <c r="BI597" s="14">
        <f t="shared" si="183"/>
        <v>12800</v>
      </c>
      <c r="BJ597" s="14">
        <f>SUMIFS(BI$4:BI597,$AU$4:$AU597,"="&amp;$AU597,$AX$4:$AX597,"="&amp;$AX597)</f>
        <v>60000</v>
      </c>
    </row>
    <row r="598" spans="46:62" ht="16.5" x14ac:dyDescent="0.2">
      <c r="AT598" s="13">
        <v>595</v>
      </c>
      <c r="AU598" s="13">
        <f t="shared" si="176"/>
        <v>9</v>
      </c>
      <c r="AV598" s="13">
        <f t="shared" si="177"/>
        <v>1502010</v>
      </c>
      <c r="AW598" s="13" t="s">
        <v>1373</v>
      </c>
      <c r="AX598" s="13">
        <f t="shared" si="178"/>
        <v>3</v>
      </c>
      <c r="AY598" s="13" t="s">
        <v>1394</v>
      </c>
      <c r="AZ598" s="13">
        <f t="shared" si="179"/>
        <v>1</v>
      </c>
      <c r="BA598" s="13" t="str">
        <f t="shared" si="180"/>
        <v>张郃魂珠-3 等级-1</v>
      </c>
      <c r="BB598" s="25" t="s">
        <v>1402</v>
      </c>
      <c r="BC598" s="14">
        <f t="shared" si="181"/>
        <v>135</v>
      </c>
      <c r="BD598" s="14">
        <f>SUMIFS(BC$4:BC598,AU$4:AU598,"="&amp;AU598,AX$4:AX598,"="&amp;AX598)</f>
        <v>135</v>
      </c>
      <c r="BE598" s="25" t="s">
        <v>1403</v>
      </c>
      <c r="BF598" s="14">
        <f t="shared" si="182"/>
        <v>55</v>
      </c>
      <c r="BG598" s="14">
        <f>SUMIFS(BF$4:BF598,AU$4:AU598,"="&amp;AU598,AX$4:AX598,"="&amp;AX598)</f>
        <v>55</v>
      </c>
      <c r="BH598" s="25" t="s">
        <v>1404</v>
      </c>
      <c r="BI598" s="14">
        <f t="shared" si="183"/>
        <v>2000</v>
      </c>
      <c r="BJ598" s="14">
        <f>SUMIFS(BI$4:BI598,$AU$4:$AU598,"="&amp;$AU598,$AX$4:$AX598,"="&amp;$AX598)</f>
        <v>2000</v>
      </c>
    </row>
    <row r="599" spans="46:62" ht="16.5" x14ac:dyDescent="0.2">
      <c r="AT599" s="13">
        <v>596</v>
      </c>
      <c r="AU599" s="13">
        <f t="shared" si="176"/>
        <v>9</v>
      </c>
      <c r="AV599" s="13">
        <f t="shared" si="177"/>
        <v>1502010</v>
      </c>
      <c r="AW599" s="13" t="s">
        <v>1373</v>
      </c>
      <c r="AX599" s="13">
        <f t="shared" si="178"/>
        <v>3</v>
      </c>
      <c r="AY599" s="13" t="s">
        <v>1394</v>
      </c>
      <c r="AZ599" s="13">
        <f t="shared" si="179"/>
        <v>2</v>
      </c>
      <c r="BA599" s="13" t="str">
        <f t="shared" si="180"/>
        <v>张郃魂珠-3 等级-2</v>
      </c>
      <c r="BB599" s="25" t="s">
        <v>1402</v>
      </c>
      <c r="BC599" s="14">
        <f t="shared" si="181"/>
        <v>216</v>
      </c>
      <c r="BD599" s="14">
        <f>SUMIFS(BC$4:BC599,AU$4:AU599,"="&amp;AU599,AX$4:AX599,"="&amp;AX599)</f>
        <v>351</v>
      </c>
      <c r="BE599" s="25" t="s">
        <v>1403</v>
      </c>
      <c r="BF599" s="14">
        <f t="shared" si="182"/>
        <v>88</v>
      </c>
      <c r="BG599" s="14">
        <f>SUMIFS(BF$4:BF599,AU$4:AU599,"="&amp;AU599,AX$4:AX599,"="&amp;AX599)</f>
        <v>143</v>
      </c>
      <c r="BH599" s="25" t="s">
        <v>1404</v>
      </c>
      <c r="BI599" s="14">
        <f t="shared" si="183"/>
        <v>3200</v>
      </c>
      <c r="BJ599" s="14">
        <f>SUMIFS(BI$4:BI599,$AU$4:$AU599,"="&amp;$AU599,$AX$4:$AX599,"="&amp;$AX599)</f>
        <v>5200</v>
      </c>
    </row>
    <row r="600" spans="46:62" ht="16.5" x14ac:dyDescent="0.2">
      <c r="AT600" s="13">
        <v>597</v>
      </c>
      <c r="AU600" s="13">
        <f t="shared" si="176"/>
        <v>9</v>
      </c>
      <c r="AV600" s="13">
        <f t="shared" si="177"/>
        <v>1502010</v>
      </c>
      <c r="AW600" s="13" t="s">
        <v>1373</v>
      </c>
      <c r="AX600" s="13">
        <f t="shared" si="178"/>
        <v>3</v>
      </c>
      <c r="AY600" s="13" t="s">
        <v>1394</v>
      </c>
      <c r="AZ600" s="13">
        <f t="shared" si="179"/>
        <v>3</v>
      </c>
      <c r="BA600" s="13" t="str">
        <f t="shared" si="180"/>
        <v>张郃魂珠-3 等级-3</v>
      </c>
      <c r="BB600" s="25" t="s">
        <v>1402</v>
      </c>
      <c r="BC600" s="14">
        <f t="shared" si="181"/>
        <v>284</v>
      </c>
      <c r="BD600" s="14">
        <f>SUMIFS(BC$4:BC600,AU$4:AU600,"="&amp;AU600,AX$4:AX600,"="&amp;AX600)</f>
        <v>635</v>
      </c>
      <c r="BE600" s="25" t="s">
        <v>1403</v>
      </c>
      <c r="BF600" s="14">
        <f t="shared" si="182"/>
        <v>116</v>
      </c>
      <c r="BG600" s="14">
        <f>SUMIFS(BF$4:BF600,AU$4:AU600,"="&amp;AU600,AX$4:AX600,"="&amp;AX600)</f>
        <v>259</v>
      </c>
      <c r="BH600" s="25" t="s">
        <v>1404</v>
      </c>
      <c r="BI600" s="14">
        <f t="shared" si="183"/>
        <v>4200</v>
      </c>
      <c r="BJ600" s="14">
        <f>SUMIFS(BI$4:BI600,$AU$4:$AU600,"="&amp;$AU600,$AX$4:$AX600,"="&amp;$AX600)</f>
        <v>9400</v>
      </c>
    </row>
    <row r="601" spans="46:62" ht="16.5" x14ac:dyDescent="0.2">
      <c r="AT601" s="13">
        <v>598</v>
      </c>
      <c r="AU601" s="13">
        <f t="shared" si="176"/>
        <v>9</v>
      </c>
      <c r="AV601" s="13">
        <f t="shared" si="177"/>
        <v>1502010</v>
      </c>
      <c r="AW601" s="13" t="s">
        <v>1373</v>
      </c>
      <c r="AX601" s="13">
        <f t="shared" si="178"/>
        <v>3</v>
      </c>
      <c r="AY601" s="13" t="s">
        <v>1394</v>
      </c>
      <c r="AZ601" s="13">
        <f t="shared" si="179"/>
        <v>4</v>
      </c>
      <c r="BA601" s="13" t="str">
        <f t="shared" si="180"/>
        <v>张郃魂珠-3 等级-4</v>
      </c>
      <c r="BB601" s="25" t="s">
        <v>1402</v>
      </c>
      <c r="BC601" s="14">
        <f t="shared" si="181"/>
        <v>432</v>
      </c>
      <c r="BD601" s="14">
        <f>SUMIFS(BC$4:BC601,AU$4:AU601,"="&amp;AU601,AX$4:AX601,"="&amp;AX601)</f>
        <v>1067</v>
      </c>
      <c r="BE601" s="25" t="s">
        <v>1403</v>
      </c>
      <c r="BF601" s="14">
        <f t="shared" si="182"/>
        <v>176</v>
      </c>
      <c r="BG601" s="14">
        <f>SUMIFS(BF$4:BF601,AU$4:AU601,"="&amp;AU601,AX$4:AX601,"="&amp;AX601)</f>
        <v>435</v>
      </c>
      <c r="BH601" s="25" t="s">
        <v>1404</v>
      </c>
      <c r="BI601" s="14">
        <f t="shared" si="183"/>
        <v>6400</v>
      </c>
      <c r="BJ601" s="14">
        <f>SUMIFS(BI$4:BI601,$AU$4:$AU601,"="&amp;$AU601,$AX$4:$AX601,"="&amp;$AX601)</f>
        <v>15800</v>
      </c>
    </row>
    <row r="602" spans="46:62" ht="16.5" x14ac:dyDescent="0.2">
      <c r="AT602" s="13">
        <v>599</v>
      </c>
      <c r="AU602" s="13">
        <f t="shared" si="176"/>
        <v>9</v>
      </c>
      <c r="AV602" s="13">
        <f t="shared" si="177"/>
        <v>1502010</v>
      </c>
      <c r="AW602" s="13" t="s">
        <v>1373</v>
      </c>
      <c r="AX602" s="13">
        <f t="shared" si="178"/>
        <v>3</v>
      </c>
      <c r="AY602" s="13" t="s">
        <v>1394</v>
      </c>
      <c r="AZ602" s="13">
        <f t="shared" si="179"/>
        <v>5</v>
      </c>
      <c r="BA602" s="13" t="str">
        <f t="shared" si="180"/>
        <v>张郃魂珠-3 等级-5</v>
      </c>
      <c r="BB602" s="25" t="s">
        <v>1402</v>
      </c>
      <c r="BC602" s="14">
        <f t="shared" si="181"/>
        <v>575</v>
      </c>
      <c r="BD602" s="14">
        <f>SUMIFS(BC$4:BC602,AU$4:AU602,"="&amp;AU602,AX$4:AX602,"="&amp;AX602)</f>
        <v>1642</v>
      </c>
      <c r="BE602" s="25" t="s">
        <v>1403</v>
      </c>
      <c r="BF602" s="14">
        <f t="shared" si="182"/>
        <v>234</v>
      </c>
      <c r="BG602" s="14">
        <f>SUMIFS(BF$4:BF602,AU$4:AU602,"="&amp;AU602,AX$4:AX602,"="&amp;AX602)</f>
        <v>669</v>
      </c>
      <c r="BH602" s="25" t="s">
        <v>1404</v>
      </c>
      <c r="BI602" s="14">
        <f t="shared" si="183"/>
        <v>8520</v>
      </c>
      <c r="BJ602" s="14">
        <f>SUMIFS(BI$4:BI602,$AU$4:$AU602,"="&amp;$AU602,$AX$4:$AX602,"="&amp;$AX602)</f>
        <v>24320</v>
      </c>
    </row>
    <row r="603" spans="46:62" ht="16.5" x14ac:dyDescent="0.2">
      <c r="AT603" s="13">
        <v>600</v>
      </c>
      <c r="AU603" s="13">
        <f t="shared" si="176"/>
        <v>9</v>
      </c>
      <c r="AV603" s="13">
        <f t="shared" si="177"/>
        <v>1502010</v>
      </c>
      <c r="AW603" s="13" t="s">
        <v>1373</v>
      </c>
      <c r="AX603" s="13">
        <f t="shared" si="178"/>
        <v>3</v>
      </c>
      <c r="AY603" s="13" t="s">
        <v>1394</v>
      </c>
      <c r="AZ603" s="13">
        <f t="shared" si="179"/>
        <v>6</v>
      </c>
      <c r="BA603" s="13" t="str">
        <f t="shared" si="180"/>
        <v>张郃魂珠-3 等级-6</v>
      </c>
      <c r="BB603" s="25" t="s">
        <v>1402</v>
      </c>
      <c r="BC603" s="14">
        <f t="shared" si="181"/>
        <v>729</v>
      </c>
      <c r="BD603" s="14">
        <f>SUMIFS(BC$4:BC603,AU$4:AU603,"="&amp;AU603,AX$4:AX603,"="&amp;AX603)</f>
        <v>2371</v>
      </c>
      <c r="BE603" s="25" t="s">
        <v>1403</v>
      </c>
      <c r="BF603" s="14">
        <f t="shared" si="182"/>
        <v>297</v>
      </c>
      <c r="BG603" s="14">
        <f>SUMIFS(BF$4:BF603,AU$4:AU603,"="&amp;AU603,AX$4:AX603,"="&amp;AX603)</f>
        <v>966</v>
      </c>
      <c r="BH603" s="25" t="s">
        <v>1404</v>
      </c>
      <c r="BI603" s="14">
        <f t="shared" si="183"/>
        <v>10800</v>
      </c>
      <c r="BJ603" s="14">
        <f>SUMIFS(BI$4:BI603,$AU$4:$AU603,"="&amp;$AU603,$AX$4:$AX603,"="&amp;$AX603)</f>
        <v>35120</v>
      </c>
    </row>
    <row r="604" spans="46:62" ht="16.5" x14ac:dyDescent="0.2">
      <c r="AT604" s="13">
        <v>601</v>
      </c>
      <c r="AU604" s="13">
        <f t="shared" si="176"/>
        <v>9</v>
      </c>
      <c r="AV604" s="13">
        <f t="shared" si="177"/>
        <v>1502010</v>
      </c>
      <c r="AW604" s="13" t="s">
        <v>1373</v>
      </c>
      <c r="AX604" s="13">
        <f t="shared" si="178"/>
        <v>3</v>
      </c>
      <c r="AY604" s="13" t="s">
        <v>1394</v>
      </c>
      <c r="AZ604" s="13">
        <f t="shared" si="179"/>
        <v>7</v>
      </c>
      <c r="BA604" s="13" t="str">
        <f t="shared" si="180"/>
        <v>张郃魂珠-3 等级-7</v>
      </c>
      <c r="BB604" s="25" t="s">
        <v>1402</v>
      </c>
      <c r="BC604" s="14">
        <f t="shared" si="181"/>
        <v>864</v>
      </c>
      <c r="BD604" s="14">
        <f>SUMIFS(BC$4:BC604,AU$4:AU604,"="&amp;AU604,AX$4:AX604,"="&amp;AX604)</f>
        <v>3235</v>
      </c>
      <c r="BE604" s="25" t="s">
        <v>1403</v>
      </c>
      <c r="BF604" s="14">
        <f t="shared" si="182"/>
        <v>352</v>
      </c>
      <c r="BG604" s="14">
        <f>SUMIFS(BF$4:BF604,AU$4:AU604,"="&amp;AU604,AX$4:AX604,"="&amp;AX604)</f>
        <v>1318</v>
      </c>
      <c r="BH604" s="25" t="s">
        <v>1404</v>
      </c>
      <c r="BI604" s="14">
        <f t="shared" si="183"/>
        <v>12800</v>
      </c>
      <c r="BJ604" s="14">
        <f>SUMIFS(BI$4:BI604,$AU$4:$AU604,"="&amp;$AU604,$AX$4:$AX604,"="&amp;$AX604)</f>
        <v>47920</v>
      </c>
    </row>
    <row r="605" spans="46:62" ht="16.5" x14ac:dyDescent="0.2">
      <c r="AT605" s="13">
        <v>602</v>
      </c>
      <c r="AU605" s="13">
        <f t="shared" si="176"/>
        <v>9</v>
      </c>
      <c r="AV605" s="13">
        <f t="shared" si="177"/>
        <v>1502010</v>
      </c>
      <c r="AW605" s="13" t="s">
        <v>1373</v>
      </c>
      <c r="AX605" s="13">
        <f t="shared" si="178"/>
        <v>3</v>
      </c>
      <c r="AY605" s="13" t="s">
        <v>1394</v>
      </c>
      <c r="AZ605" s="13">
        <f t="shared" si="179"/>
        <v>8</v>
      </c>
      <c r="BA605" s="13" t="str">
        <f t="shared" si="180"/>
        <v>张郃魂珠-3 等级-8</v>
      </c>
      <c r="BB605" s="25" t="s">
        <v>1402</v>
      </c>
      <c r="BC605" s="14">
        <f t="shared" si="181"/>
        <v>1013</v>
      </c>
      <c r="BD605" s="14">
        <f>SUMIFS(BC$4:BC605,AU$4:AU605,"="&amp;AU605,AX$4:AX605,"="&amp;AX605)</f>
        <v>4248</v>
      </c>
      <c r="BE605" s="25" t="s">
        <v>1403</v>
      </c>
      <c r="BF605" s="14">
        <f t="shared" si="182"/>
        <v>407</v>
      </c>
      <c r="BG605" s="14">
        <f>SUMIFS(BF$4:BF605,AU$4:AU605,"="&amp;AU605,AX$4:AX605,"="&amp;AX605)</f>
        <v>1725</v>
      </c>
      <c r="BH605" s="25" t="s">
        <v>1404</v>
      </c>
      <c r="BI605" s="14">
        <f t="shared" si="183"/>
        <v>15000</v>
      </c>
      <c r="BJ605" s="14">
        <f>SUMIFS(BI$4:BI605,$AU$4:$AU605,"="&amp;$AU605,$AX$4:$AX605,"="&amp;$AX605)</f>
        <v>62920</v>
      </c>
    </row>
    <row r="606" spans="46:62" ht="16.5" x14ac:dyDescent="0.2">
      <c r="AT606" s="13">
        <v>603</v>
      </c>
      <c r="AU606" s="13">
        <f t="shared" si="176"/>
        <v>9</v>
      </c>
      <c r="AV606" s="13">
        <f t="shared" si="177"/>
        <v>1502010</v>
      </c>
      <c r="AW606" s="13" t="s">
        <v>1373</v>
      </c>
      <c r="AX606" s="13">
        <f t="shared" si="178"/>
        <v>3</v>
      </c>
      <c r="AY606" s="13" t="s">
        <v>1394</v>
      </c>
      <c r="AZ606" s="13">
        <f t="shared" si="179"/>
        <v>9</v>
      </c>
      <c r="BA606" s="13" t="str">
        <f t="shared" si="180"/>
        <v>张郃魂珠-3 等级-9</v>
      </c>
      <c r="BB606" s="25" t="s">
        <v>1402</v>
      </c>
      <c r="BC606" s="14">
        <f t="shared" si="181"/>
        <v>1148</v>
      </c>
      <c r="BD606" s="14">
        <f>SUMIFS(BC$4:BC606,AU$4:AU606,"="&amp;AU606,AX$4:AX606,"="&amp;AX606)</f>
        <v>5396</v>
      </c>
      <c r="BE606" s="25" t="s">
        <v>1403</v>
      </c>
      <c r="BF606" s="14">
        <f t="shared" si="182"/>
        <v>468</v>
      </c>
      <c r="BG606" s="14">
        <f>SUMIFS(BF$4:BF606,AU$4:AU606,"="&amp;AU606,AX$4:AX606,"="&amp;AX606)</f>
        <v>2193</v>
      </c>
      <c r="BH606" s="25" t="s">
        <v>1404</v>
      </c>
      <c r="BI606" s="14">
        <f t="shared" si="183"/>
        <v>17000</v>
      </c>
      <c r="BJ606" s="14">
        <f>SUMIFS(BI$4:BI606,$AU$4:$AU606,"="&amp;$AU606,$AX$4:$AX606,"="&amp;$AX606)</f>
        <v>79920</v>
      </c>
    </row>
    <row r="607" spans="46:62" ht="16.5" x14ac:dyDescent="0.2">
      <c r="AT607" s="13">
        <v>604</v>
      </c>
      <c r="AU607" s="13">
        <f t="shared" si="176"/>
        <v>9</v>
      </c>
      <c r="AV607" s="13">
        <f t="shared" si="177"/>
        <v>1502010</v>
      </c>
      <c r="AW607" s="13" t="s">
        <v>1373</v>
      </c>
      <c r="AX607" s="13">
        <f t="shared" si="178"/>
        <v>4</v>
      </c>
      <c r="AY607" s="13" t="s">
        <v>1394</v>
      </c>
      <c r="AZ607" s="13">
        <f t="shared" si="179"/>
        <v>1</v>
      </c>
      <c r="BA607" s="13" t="str">
        <f t="shared" si="180"/>
        <v>张郃魂珠-4 等级-1</v>
      </c>
      <c r="BB607" s="25" t="s">
        <v>1402</v>
      </c>
      <c r="BC607" s="14">
        <f t="shared" si="181"/>
        <v>176</v>
      </c>
      <c r="BD607" s="14">
        <f>SUMIFS(BC$4:BC607,AU$4:AU607,"="&amp;AU607,AX$4:AX607,"="&amp;AX607)</f>
        <v>176</v>
      </c>
      <c r="BE607" s="25" t="s">
        <v>1403</v>
      </c>
      <c r="BF607" s="14">
        <f t="shared" si="182"/>
        <v>72</v>
      </c>
      <c r="BG607" s="14">
        <f>SUMIFS(BF$4:BF607,AU$4:AU607,"="&amp;AU607,AX$4:AX607,"="&amp;AX607)</f>
        <v>72</v>
      </c>
      <c r="BH607" s="25" t="s">
        <v>1404</v>
      </c>
      <c r="BI607" s="14">
        <f t="shared" si="183"/>
        <v>2600</v>
      </c>
      <c r="BJ607" s="14">
        <f>SUMIFS(BI$4:BI607,$AU$4:$AU607,"="&amp;$AU607,$AX$4:$AX607,"="&amp;$AX607)</f>
        <v>2600</v>
      </c>
    </row>
    <row r="608" spans="46:62" ht="16.5" x14ac:dyDescent="0.2">
      <c r="AT608" s="13">
        <v>605</v>
      </c>
      <c r="AU608" s="13">
        <f t="shared" si="176"/>
        <v>9</v>
      </c>
      <c r="AV608" s="13">
        <f t="shared" si="177"/>
        <v>1502010</v>
      </c>
      <c r="AW608" s="13" t="s">
        <v>1373</v>
      </c>
      <c r="AX608" s="13">
        <f t="shared" si="178"/>
        <v>4</v>
      </c>
      <c r="AY608" s="13" t="s">
        <v>1394</v>
      </c>
      <c r="AZ608" s="13">
        <f t="shared" si="179"/>
        <v>2</v>
      </c>
      <c r="BA608" s="13" t="str">
        <f t="shared" si="180"/>
        <v>张郃魂珠-4 等级-2</v>
      </c>
      <c r="BB608" s="25" t="s">
        <v>1402</v>
      </c>
      <c r="BC608" s="14">
        <f t="shared" si="181"/>
        <v>270</v>
      </c>
      <c r="BD608" s="14">
        <f>SUMIFS(BC$4:BC608,AU$4:AU608,"="&amp;AU608,AX$4:AX608,"="&amp;AX608)</f>
        <v>446</v>
      </c>
      <c r="BE608" s="25" t="s">
        <v>1403</v>
      </c>
      <c r="BF608" s="14">
        <f t="shared" si="182"/>
        <v>110</v>
      </c>
      <c r="BG608" s="14">
        <f>SUMIFS(BF$4:BF608,AU$4:AU608,"="&amp;AU608,AX$4:AX608,"="&amp;AX608)</f>
        <v>182</v>
      </c>
      <c r="BH608" s="25" t="s">
        <v>1404</v>
      </c>
      <c r="BI608" s="14">
        <f t="shared" si="183"/>
        <v>4000</v>
      </c>
      <c r="BJ608" s="14">
        <f>SUMIFS(BI$4:BI608,$AU$4:$AU608,"="&amp;$AU608,$AX$4:$AX608,"="&amp;$AX608)</f>
        <v>6600</v>
      </c>
    </row>
    <row r="609" spans="46:62" ht="16.5" x14ac:dyDescent="0.2">
      <c r="AT609" s="13">
        <v>606</v>
      </c>
      <c r="AU609" s="13">
        <f t="shared" si="176"/>
        <v>9</v>
      </c>
      <c r="AV609" s="13">
        <f t="shared" si="177"/>
        <v>1502010</v>
      </c>
      <c r="AW609" s="13" t="s">
        <v>1373</v>
      </c>
      <c r="AX609" s="13">
        <f t="shared" si="178"/>
        <v>4</v>
      </c>
      <c r="AY609" s="13" t="s">
        <v>1394</v>
      </c>
      <c r="AZ609" s="13">
        <f t="shared" si="179"/>
        <v>3</v>
      </c>
      <c r="BA609" s="13" t="str">
        <f t="shared" si="180"/>
        <v>张郃魂珠-4 等级-3</v>
      </c>
      <c r="BB609" s="25" t="s">
        <v>1402</v>
      </c>
      <c r="BC609" s="14">
        <f t="shared" si="181"/>
        <v>351</v>
      </c>
      <c r="BD609" s="14">
        <f>SUMIFS(BC$4:BC609,AU$4:AU609,"="&amp;AU609,AX$4:AX609,"="&amp;AX609)</f>
        <v>797</v>
      </c>
      <c r="BE609" s="25" t="s">
        <v>1403</v>
      </c>
      <c r="BF609" s="14">
        <f t="shared" si="182"/>
        <v>143</v>
      </c>
      <c r="BG609" s="14">
        <f>SUMIFS(BF$4:BF609,AU$4:AU609,"="&amp;AU609,AX$4:AX609,"="&amp;AX609)</f>
        <v>325</v>
      </c>
      <c r="BH609" s="25" t="s">
        <v>1404</v>
      </c>
      <c r="BI609" s="14">
        <f t="shared" si="183"/>
        <v>5200</v>
      </c>
      <c r="BJ609" s="14">
        <f>SUMIFS(BI$4:BI609,$AU$4:$AU609,"="&amp;$AU609,$AX$4:$AX609,"="&amp;$AX609)</f>
        <v>11800</v>
      </c>
    </row>
    <row r="610" spans="46:62" ht="16.5" x14ac:dyDescent="0.2">
      <c r="AT610" s="13">
        <v>607</v>
      </c>
      <c r="AU610" s="13">
        <f t="shared" si="176"/>
        <v>9</v>
      </c>
      <c r="AV610" s="13">
        <f t="shared" si="177"/>
        <v>1502010</v>
      </c>
      <c r="AW610" s="13" t="s">
        <v>1373</v>
      </c>
      <c r="AX610" s="13">
        <f t="shared" si="178"/>
        <v>4</v>
      </c>
      <c r="AY610" s="13" t="s">
        <v>1394</v>
      </c>
      <c r="AZ610" s="13">
        <f t="shared" si="179"/>
        <v>4</v>
      </c>
      <c r="BA610" s="13" t="str">
        <f t="shared" si="180"/>
        <v>张郃魂珠-4 等级-4</v>
      </c>
      <c r="BB610" s="25" t="s">
        <v>1402</v>
      </c>
      <c r="BC610" s="14">
        <f t="shared" si="181"/>
        <v>540</v>
      </c>
      <c r="BD610" s="14">
        <f>SUMIFS(BC$4:BC610,AU$4:AU610,"="&amp;AU610,AX$4:AX610,"="&amp;AX610)</f>
        <v>1337</v>
      </c>
      <c r="BE610" s="25" t="s">
        <v>1403</v>
      </c>
      <c r="BF610" s="14">
        <f t="shared" si="182"/>
        <v>220</v>
      </c>
      <c r="BG610" s="14">
        <f>SUMIFS(BF$4:BF610,AU$4:AU610,"="&amp;AU610,AX$4:AX610,"="&amp;AX610)</f>
        <v>545</v>
      </c>
      <c r="BH610" s="25" t="s">
        <v>1404</v>
      </c>
      <c r="BI610" s="14">
        <f t="shared" si="183"/>
        <v>8000</v>
      </c>
      <c r="BJ610" s="14">
        <f>SUMIFS(BI$4:BI610,$AU$4:$AU610,"="&amp;$AU610,$AX$4:$AX610,"="&amp;$AX610)</f>
        <v>19800</v>
      </c>
    </row>
    <row r="611" spans="46:62" ht="16.5" x14ac:dyDescent="0.2">
      <c r="AT611" s="13">
        <v>608</v>
      </c>
      <c r="AU611" s="13">
        <f t="shared" si="176"/>
        <v>9</v>
      </c>
      <c r="AV611" s="13">
        <f t="shared" si="177"/>
        <v>1502010</v>
      </c>
      <c r="AW611" s="13" t="s">
        <v>1373</v>
      </c>
      <c r="AX611" s="13">
        <f t="shared" si="178"/>
        <v>4</v>
      </c>
      <c r="AY611" s="13" t="s">
        <v>1394</v>
      </c>
      <c r="AZ611" s="13">
        <f t="shared" si="179"/>
        <v>5</v>
      </c>
      <c r="BA611" s="13" t="str">
        <f t="shared" si="180"/>
        <v>张郃魂珠-4 等级-5</v>
      </c>
      <c r="BB611" s="25" t="s">
        <v>1402</v>
      </c>
      <c r="BC611" s="14">
        <f t="shared" si="181"/>
        <v>729</v>
      </c>
      <c r="BD611" s="14">
        <f>SUMIFS(BC$4:BC611,AU$4:AU611,"="&amp;AU611,AX$4:AX611,"="&amp;AX611)</f>
        <v>2066</v>
      </c>
      <c r="BE611" s="25" t="s">
        <v>1403</v>
      </c>
      <c r="BF611" s="14">
        <f t="shared" si="182"/>
        <v>297</v>
      </c>
      <c r="BG611" s="14">
        <f>SUMIFS(BF$4:BF611,AU$4:AU611,"="&amp;AU611,AX$4:AX611,"="&amp;AX611)</f>
        <v>842</v>
      </c>
      <c r="BH611" s="25" t="s">
        <v>1404</v>
      </c>
      <c r="BI611" s="14">
        <f t="shared" si="183"/>
        <v>10800</v>
      </c>
      <c r="BJ611" s="14">
        <f>SUMIFS(BI$4:BI611,$AU$4:$AU611,"="&amp;$AU611,$AX$4:$AX611,"="&amp;$AX611)</f>
        <v>30600</v>
      </c>
    </row>
    <row r="612" spans="46:62" ht="16.5" x14ac:dyDescent="0.2">
      <c r="AT612" s="13">
        <v>609</v>
      </c>
      <c r="AU612" s="13">
        <f t="shared" si="176"/>
        <v>9</v>
      </c>
      <c r="AV612" s="13">
        <f t="shared" si="177"/>
        <v>1502010</v>
      </c>
      <c r="AW612" s="13" t="s">
        <v>1373</v>
      </c>
      <c r="AX612" s="13">
        <f t="shared" si="178"/>
        <v>4</v>
      </c>
      <c r="AY612" s="13" t="s">
        <v>1394</v>
      </c>
      <c r="AZ612" s="13">
        <f t="shared" si="179"/>
        <v>6</v>
      </c>
      <c r="BA612" s="13" t="str">
        <f t="shared" si="180"/>
        <v>张郃魂珠-4 等级-6</v>
      </c>
      <c r="BB612" s="25" t="s">
        <v>1402</v>
      </c>
      <c r="BC612" s="14">
        <f t="shared" si="181"/>
        <v>905</v>
      </c>
      <c r="BD612" s="14">
        <f>SUMIFS(BC$4:BC612,AU$4:AU612,"="&amp;AU612,AX$4:AX612,"="&amp;AX612)</f>
        <v>2971</v>
      </c>
      <c r="BE612" s="25" t="s">
        <v>1403</v>
      </c>
      <c r="BF612" s="14">
        <f t="shared" si="182"/>
        <v>424</v>
      </c>
      <c r="BG612" s="14">
        <f>SUMIFS(BF$4:BF612,AU$4:AU612,"="&amp;AU612,AX$4:AX612,"="&amp;AX612)</f>
        <v>1266</v>
      </c>
      <c r="BH612" s="25" t="s">
        <v>1404</v>
      </c>
      <c r="BI612" s="14">
        <f t="shared" si="183"/>
        <v>13400</v>
      </c>
      <c r="BJ612" s="14">
        <f>SUMIFS(BI$4:BI612,$AU$4:$AU612,"="&amp;$AU612,$AX$4:$AX612,"="&amp;$AX612)</f>
        <v>44000</v>
      </c>
    </row>
    <row r="613" spans="46:62" ht="16.5" x14ac:dyDescent="0.2">
      <c r="AT613" s="13">
        <v>610</v>
      </c>
      <c r="AU613" s="13">
        <f t="shared" si="176"/>
        <v>9</v>
      </c>
      <c r="AV613" s="13">
        <f t="shared" si="177"/>
        <v>1502010</v>
      </c>
      <c r="AW613" s="13" t="s">
        <v>1373</v>
      </c>
      <c r="AX613" s="13">
        <f t="shared" si="178"/>
        <v>4</v>
      </c>
      <c r="AY613" s="13" t="s">
        <v>1394</v>
      </c>
      <c r="AZ613" s="13">
        <f t="shared" si="179"/>
        <v>7</v>
      </c>
      <c r="BA613" s="13" t="str">
        <f t="shared" si="180"/>
        <v>张郃魂珠-4 等级-7</v>
      </c>
      <c r="BB613" s="25" t="s">
        <v>1402</v>
      </c>
      <c r="BC613" s="14">
        <f t="shared" si="181"/>
        <v>1080</v>
      </c>
      <c r="BD613" s="14">
        <f>SUMIFS(BC$4:BC613,AU$4:AU613,"="&amp;AU613,AX$4:AX613,"="&amp;AX613)</f>
        <v>4051</v>
      </c>
      <c r="BE613" s="25" t="s">
        <v>1403</v>
      </c>
      <c r="BF613" s="14">
        <f t="shared" si="182"/>
        <v>440</v>
      </c>
      <c r="BG613" s="14">
        <f>SUMIFS(BF$4:BF613,AU$4:AU613,"="&amp;AU613,AX$4:AX613,"="&amp;AX613)</f>
        <v>1706</v>
      </c>
      <c r="BH613" s="25" t="s">
        <v>1404</v>
      </c>
      <c r="BI613" s="14">
        <f t="shared" si="183"/>
        <v>16000</v>
      </c>
      <c r="BJ613" s="14">
        <f>SUMIFS(BI$4:BI613,$AU$4:$AU613,"="&amp;$AU613,$AX$4:$AX613,"="&amp;$AX613)</f>
        <v>60000</v>
      </c>
    </row>
    <row r="614" spans="46:62" ht="16.5" x14ac:dyDescent="0.2">
      <c r="AT614" s="13">
        <v>611</v>
      </c>
      <c r="AU614" s="13">
        <f t="shared" si="176"/>
        <v>9</v>
      </c>
      <c r="AV614" s="13">
        <f t="shared" si="177"/>
        <v>1502010</v>
      </c>
      <c r="AW614" s="13" t="s">
        <v>1373</v>
      </c>
      <c r="AX614" s="13">
        <f t="shared" si="178"/>
        <v>4</v>
      </c>
      <c r="AY614" s="13" t="s">
        <v>1394</v>
      </c>
      <c r="AZ614" s="13">
        <f t="shared" si="179"/>
        <v>8</v>
      </c>
      <c r="BA614" s="13" t="str">
        <f t="shared" si="180"/>
        <v>张郃魂珠-4 等级-8</v>
      </c>
      <c r="BB614" s="25" t="s">
        <v>1402</v>
      </c>
      <c r="BC614" s="14">
        <f t="shared" si="181"/>
        <v>1283</v>
      </c>
      <c r="BD614" s="14">
        <f>SUMIFS(BC$4:BC614,AU$4:AU614,"="&amp;AU614,AX$4:AX614,"="&amp;AX614)</f>
        <v>5334</v>
      </c>
      <c r="BE614" s="25" t="s">
        <v>1403</v>
      </c>
      <c r="BF614" s="14">
        <f t="shared" si="182"/>
        <v>523</v>
      </c>
      <c r="BG614" s="14">
        <f>SUMIFS(BF$4:BF614,AU$4:AU614,"="&amp;AU614,AX$4:AX614,"="&amp;AX614)</f>
        <v>2229</v>
      </c>
      <c r="BH614" s="25" t="s">
        <v>1404</v>
      </c>
      <c r="BI614" s="14">
        <f t="shared" si="183"/>
        <v>19000</v>
      </c>
      <c r="BJ614" s="14">
        <f>SUMIFS(BI$4:BI614,$AU$4:$AU614,"="&amp;$AU614,$AX$4:$AX614,"="&amp;$AX614)</f>
        <v>79000</v>
      </c>
    </row>
    <row r="615" spans="46:62" ht="16.5" x14ac:dyDescent="0.2">
      <c r="AT615" s="13">
        <v>612</v>
      </c>
      <c r="AU615" s="13">
        <f t="shared" si="176"/>
        <v>9</v>
      </c>
      <c r="AV615" s="13">
        <f t="shared" si="177"/>
        <v>1502010</v>
      </c>
      <c r="AW615" s="13" t="s">
        <v>1373</v>
      </c>
      <c r="AX615" s="13">
        <f t="shared" si="178"/>
        <v>4</v>
      </c>
      <c r="AY615" s="13" t="s">
        <v>1394</v>
      </c>
      <c r="AZ615" s="13">
        <f t="shared" si="179"/>
        <v>9</v>
      </c>
      <c r="BA615" s="13" t="str">
        <f t="shared" si="180"/>
        <v>张郃魂珠-4 等级-9</v>
      </c>
      <c r="BB615" s="25" t="s">
        <v>1402</v>
      </c>
      <c r="BC615" s="14">
        <f t="shared" si="181"/>
        <v>1485</v>
      </c>
      <c r="BD615" s="14">
        <f>SUMIFS(BC$4:BC615,AU$4:AU615,"="&amp;AU615,AX$4:AX615,"="&amp;AX615)</f>
        <v>6819</v>
      </c>
      <c r="BE615" s="25" t="s">
        <v>1403</v>
      </c>
      <c r="BF615" s="14">
        <f t="shared" si="182"/>
        <v>605</v>
      </c>
      <c r="BG615" s="14">
        <f>SUMIFS(BF$4:BF615,AU$4:AU615,"="&amp;AU615,AX$4:AX615,"="&amp;AX615)</f>
        <v>2834</v>
      </c>
      <c r="BH615" s="25" t="s">
        <v>1404</v>
      </c>
      <c r="BI615" s="14">
        <f t="shared" si="183"/>
        <v>22000</v>
      </c>
      <c r="BJ615" s="14">
        <f>SUMIFS(BI$4:BI615,$AU$4:$AU615,"="&amp;$AU615,$AX$4:$AX615,"="&amp;$AX615)</f>
        <v>101000</v>
      </c>
    </row>
    <row r="616" spans="46:62" ht="16.5" x14ac:dyDescent="0.2">
      <c r="AT616" s="13">
        <v>613</v>
      </c>
      <c r="AU616" s="13">
        <f t="shared" si="176"/>
        <v>9</v>
      </c>
      <c r="AV616" s="13">
        <f t="shared" si="177"/>
        <v>1502010</v>
      </c>
      <c r="AW616" s="13" t="s">
        <v>1373</v>
      </c>
      <c r="AX616" s="13">
        <f t="shared" si="178"/>
        <v>5</v>
      </c>
      <c r="AY616" s="13" t="s">
        <v>1394</v>
      </c>
      <c r="AZ616" s="13">
        <f t="shared" si="179"/>
        <v>1</v>
      </c>
      <c r="BA616" s="13" t="str">
        <f t="shared" si="180"/>
        <v>张郃魂珠-5 等级-1</v>
      </c>
      <c r="BB616" s="25" t="s">
        <v>1402</v>
      </c>
      <c r="BC616" s="14">
        <f t="shared" si="181"/>
        <v>243</v>
      </c>
      <c r="BD616" s="14">
        <f>SUMIFS(BC$4:BC616,AU$4:AU616,"="&amp;AU616,AX$4:AX616,"="&amp;AX616)</f>
        <v>243</v>
      </c>
      <c r="BE616" s="25" t="s">
        <v>1403</v>
      </c>
      <c r="BF616" s="14">
        <f t="shared" si="182"/>
        <v>99</v>
      </c>
      <c r="BG616" s="14">
        <f>SUMIFS(BF$4:BF616,AU$4:AU616,"="&amp;AU616,AX$4:AX616,"="&amp;AX616)</f>
        <v>99</v>
      </c>
      <c r="BH616" s="25" t="s">
        <v>1404</v>
      </c>
      <c r="BI616" s="14">
        <f t="shared" si="183"/>
        <v>3600</v>
      </c>
      <c r="BJ616" s="14">
        <f>SUMIFS(BI$4:BI616,$AU$4:$AU616,"="&amp;$AU616,$AX$4:$AX616,"="&amp;$AX616)</f>
        <v>3600</v>
      </c>
    </row>
    <row r="617" spans="46:62" ht="16.5" x14ac:dyDescent="0.2">
      <c r="AT617" s="13">
        <v>614</v>
      </c>
      <c r="AU617" s="13">
        <f t="shared" si="176"/>
        <v>9</v>
      </c>
      <c r="AV617" s="13">
        <f t="shared" si="177"/>
        <v>1502010</v>
      </c>
      <c r="AW617" s="13" t="s">
        <v>1373</v>
      </c>
      <c r="AX617" s="13">
        <f t="shared" si="178"/>
        <v>5</v>
      </c>
      <c r="AY617" s="13" t="s">
        <v>1394</v>
      </c>
      <c r="AZ617" s="13">
        <f t="shared" si="179"/>
        <v>2</v>
      </c>
      <c r="BA617" s="13" t="str">
        <f t="shared" si="180"/>
        <v>张郃魂珠-5 等级-2</v>
      </c>
      <c r="BB617" s="25" t="s">
        <v>1402</v>
      </c>
      <c r="BC617" s="14">
        <f t="shared" si="181"/>
        <v>378</v>
      </c>
      <c r="BD617" s="14">
        <f>SUMIFS(BC$4:BC617,AU$4:AU617,"="&amp;AU617,AX$4:AX617,"="&amp;AX617)</f>
        <v>621</v>
      </c>
      <c r="BE617" s="25" t="s">
        <v>1403</v>
      </c>
      <c r="BF617" s="14">
        <f t="shared" si="182"/>
        <v>154</v>
      </c>
      <c r="BG617" s="14">
        <f>SUMIFS(BF$4:BF617,AU$4:AU617,"="&amp;AU617,AX$4:AX617,"="&amp;AX617)</f>
        <v>253</v>
      </c>
      <c r="BH617" s="25" t="s">
        <v>1404</v>
      </c>
      <c r="BI617" s="14">
        <f t="shared" si="183"/>
        <v>5600</v>
      </c>
      <c r="BJ617" s="14">
        <f>SUMIFS(BI$4:BI617,$AU$4:$AU617,"="&amp;$AU617,$AX$4:$AX617,"="&amp;$AX617)</f>
        <v>9200</v>
      </c>
    </row>
    <row r="618" spans="46:62" ht="16.5" x14ac:dyDescent="0.2">
      <c r="AT618" s="13">
        <v>615</v>
      </c>
      <c r="AU618" s="13">
        <f t="shared" si="176"/>
        <v>9</v>
      </c>
      <c r="AV618" s="13">
        <f t="shared" si="177"/>
        <v>1502010</v>
      </c>
      <c r="AW618" s="13" t="s">
        <v>1373</v>
      </c>
      <c r="AX618" s="13">
        <f t="shared" si="178"/>
        <v>5</v>
      </c>
      <c r="AY618" s="13" t="s">
        <v>1394</v>
      </c>
      <c r="AZ618" s="13">
        <f t="shared" si="179"/>
        <v>3</v>
      </c>
      <c r="BA618" s="13" t="str">
        <f t="shared" si="180"/>
        <v>张郃魂珠-5 等级-3</v>
      </c>
      <c r="BB618" s="25" t="s">
        <v>1402</v>
      </c>
      <c r="BC618" s="14">
        <f t="shared" si="181"/>
        <v>500</v>
      </c>
      <c r="BD618" s="14">
        <f>SUMIFS(BC$4:BC618,AU$4:AU618,"="&amp;AU618,AX$4:AX618,"="&amp;AX618)</f>
        <v>1121</v>
      </c>
      <c r="BE618" s="25" t="s">
        <v>1403</v>
      </c>
      <c r="BF618" s="14">
        <f t="shared" si="182"/>
        <v>204</v>
      </c>
      <c r="BG618" s="14">
        <f>SUMIFS(BF$4:BF618,AU$4:AU618,"="&amp;AU618,AX$4:AX618,"="&amp;AX618)</f>
        <v>457</v>
      </c>
      <c r="BH618" s="25" t="s">
        <v>1404</v>
      </c>
      <c r="BI618" s="14">
        <f t="shared" si="183"/>
        <v>7400</v>
      </c>
      <c r="BJ618" s="14">
        <f>SUMIFS(BI$4:BI618,$AU$4:$AU618,"="&amp;$AU618,$AX$4:$AX618,"="&amp;$AX618)</f>
        <v>16600</v>
      </c>
    </row>
    <row r="619" spans="46:62" ht="16.5" x14ac:dyDescent="0.2">
      <c r="AT619" s="13">
        <v>616</v>
      </c>
      <c r="AU619" s="13">
        <f t="shared" si="176"/>
        <v>9</v>
      </c>
      <c r="AV619" s="13">
        <f t="shared" si="177"/>
        <v>1502010</v>
      </c>
      <c r="AW619" s="13" t="s">
        <v>1373</v>
      </c>
      <c r="AX619" s="13">
        <f t="shared" si="178"/>
        <v>5</v>
      </c>
      <c r="AY619" s="13" t="s">
        <v>1394</v>
      </c>
      <c r="AZ619" s="13">
        <f t="shared" si="179"/>
        <v>4</v>
      </c>
      <c r="BA619" s="13" t="str">
        <f t="shared" si="180"/>
        <v>张郃魂珠-5 等级-4</v>
      </c>
      <c r="BB619" s="25" t="s">
        <v>1402</v>
      </c>
      <c r="BC619" s="14">
        <f t="shared" si="181"/>
        <v>756</v>
      </c>
      <c r="BD619" s="14">
        <f>SUMIFS(BC$4:BC619,AU$4:AU619,"="&amp;AU619,AX$4:AX619,"="&amp;AX619)</f>
        <v>1877</v>
      </c>
      <c r="BE619" s="25" t="s">
        <v>1403</v>
      </c>
      <c r="BF619" s="14">
        <f t="shared" si="182"/>
        <v>308</v>
      </c>
      <c r="BG619" s="14">
        <f>SUMIFS(BF$4:BF619,AU$4:AU619,"="&amp;AU619,AX$4:AX619,"="&amp;AX619)</f>
        <v>765</v>
      </c>
      <c r="BH619" s="25" t="s">
        <v>1404</v>
      </c>
      <c r="BI619" s="14">
        <f t="shared" si="183"/>
        <v>11200</v>
      </c>
      <c r="BJ619" s="14">
        <f>SUMIFS(BI$4:BI619,$AU$4:$AU619,"="&amp;$AU619,$AX$4:$AX619,"="&amp;$AX619)</f>
        <v>27800</v>
      </c>
    </row>
    <row r="620" spans="46:62" ht="16.5" x14ac:dyDescent="0.2">
      <c r="AT620" s="13">
        <v>617</v>
      </c>
      <c r="AU620" s="13">
        <f t="shared" si="176"/>
        <v>9</v>
      </c>
      <c r="AV620" s="13">
        <f t="shared" si="177"/>
        <v>1502010</v>
      </c>
      <c r="AW620" s="13" t="s">
        <v>1373</v>
      </c>
      <c r="AX620" s="13">
        <f t="shared" si="178"/>
        <v>5</v>
      </c>
      <c r="AY620" s="13" t="s">
        <v>1394</v>
      </c>
      <c r="AZ620" s="13">
        <f t="shared" si="179"/>
        <v>5</v>
      </c>
      <c r="BA620" s="13" t="str">
        <f t="shared" si="180"/>
        <v>张郃魂珠-5 等级-5</v>
      </c>
      <c r="BB620" s="25" t="s">
        <v>1402</v>
      </c>
      <c r="BC620" s="14">
        <f t="shared" si="181"/>
        <v>1013</v>
      </c>
      <c r="BD620" s="14">
        <f>SUMIFS(BC$4:BC620,AU$4:AU620,"="&amp;AU620,AX$4:AX620,"="&amp;AX620)</f>
        <v>2890</v>
      </c>
      <c r="BE620" s="25" t="s">
        <v>1403</v>
      </c>
      <c r="BF620" s="14">
        <f t="shared" si="182"/>
        <v>413</v>
      </c>
      <c r="BG620" s="14">
        <f>SUMIFS(BF$4:BF620,AU$4:AU620,"="&amp;AU620,AX$4:AX620,"="&amp;AX620)</f>
        <v>1178</v>
      </c>
      <c r="BH620" s="25" t="s">
        <v>1404</v>
      </c>
      <c r="BI620" s="14">
        <f t="shared" si="183"/>
        <v>15000</v>
      </c>
      <c r="BJ620" s="14">
        <f>SUMIFS(BI$4:BI620,$AU$4:$AU620,"="&amp;$AU620,$AX$4:$AX620,"="&amp;$AX620)</f>
        <v>42800</v>
      </c>
    </row>
    <row r="621" spans="46:62" ht="16.5" x14ac:dyDescent="0.2">
      <c r="AT621" s="13">
        <v>618</v>
      </c>
      <c r="AU621" s="13">
        <f t="shared" si="176"/>
        <v>9</v>
      </c>
      <c r="AV621" s="13">
        <f t="shared" si="177"/>
        <v>1502010</v>
      </c>
      <c r="AW621" s="13" t="s">
        <v>1373</v>
      </c>
      <c r="AX621" s="13">
        <f t="shared" si="178"/>
        <v>5</v>
      </c>
      <c r="AY621" s="13" t="s">
        <v>1394</v>
      </c>
      <c r="AZ621" s="13">
        <f t="shared" si="179"/>
        <v>6</v>
      </c>
      <c r="BA621" s="13" t="str">
        <f t="shared" si="180"/>
        <v>张郃魂珠-5 等级-6</v>
      </c>
      <c r="BB621" s="25" t="s">
        <v>1402</v>
      </c>
      <c r="BC621" s="14">
        <f t="shared" si="181"/>
        <v>1283</v>
      </c>
      <c r="BD621" s="14">
        <f>SUMIFS(BC$4:BC621,AU$4:AU621,"="&amp;AU621,AX$4:AX621,"="&amp;AX621)</f>
        <v>4173</v>
      </c>
      <c r="BE621" s="25" t="s">
        <v>1403</v>
      </c>
      <c r="BF621" s="14">
        <f t="shared" si="182"/>
        <v>523</v>
      </c>
      <c r="BG621" s="14">
        <f>SUMIFS(BF$4:BF621,AU$4:AU621,"="&amp;AU621,AX$4:AX621,"="&amp;AX621)</f>
        <v>1701</v>
      </c>
      <c r="BH621" s="25" t="s">
        <v>1404</v>
      </c>
      <c r="BI621" s="14">
        <f t="shared" si="183"/>
        <v>19000</v>
      </c>
      <c r="BJ621" s="14">
        <f>SUMIFS(BI$4:BI621,$AU$4:$AU621,"="&amp;$AU621,$AX$4:$AX621,"="&amp;$AX621)</f>
        <v>61800</v>
      </c>
    </row>
    <row r="622" spans="46:62" ht="16.5" x14ac:dyDescent="0.2">
      <c r="AT622" s="13">
        <v>619</v>
      </c>
      <c r="AU622" s="13">
        <f t="shared" si="176"/>
        <v>9</v>
      </c>
      <c r="AV622" s="13">
        <f t="shared" si="177"/>
        <v>1502010</v>
      </c>
      <c r="AW622" s="13" t="s">
        <v>1373</v>
      </c>
      <c r="AX622" s="13">
        <f t="shared" si="178"/>
        <v>5</v>
      </c>
      <c r="AY622" s="13" t="s">
        <v>1394</v>
      </c>
      <c r="AZ622" s="13">
        <f t="shared" si="179"/>
        <v>7</v>
      </c>
      <c r="BA622" s="13" t="str">
        <f t="shared" si="180"/>
        <v>张郃魂珠-5 等级-7</v>
      </c>
      <c r="BB622" s="25" t="s">
        <v>1402</v>
      </c>
      <c r="BC622" s="14">
        <f t="shared" si="181"/>
        <v>1620</v>
      </c>
      <c r="BD622" s="14">
        <f>SUMIFS(BC$4:BC622,AU$4:AU622,"="&amp;AU622,AX$4:AX622,"="&amp;AX622)</f>
        <v>5793</v>
      </c>
      <c r="BE622" s="25" t="s">
        <v>1403</v>
      </c>
      <c r="BF622" s="14">
        <f t="shared" si="182"/>
        <v>660</v>
      </c>
      <c r="BG622" s="14">
        <f>SUMIFS(BF$4:BF622,AU$4:AU622,"="&amp;AU622,AX$4:AX622,"="&amp;AX622)</f>
        <v>2361</v>
      </c>
      <c r="BH622" s="25" t="s">
        <v>1404</v>
      </c>
      <c r="BI622" s="14">
        <f t="shared" si="183"/>
        <v>24000</v>
      </c>
      <c r="BJ622" s="14">
        <f>SUMIFS(BI$4:BI622,$AU$4:$AU622,"="&amp;$AU622,$AX$4:$AX622,"="&amp;$AX622)</f>
        <v>85800</v>
      </c>
    </row>
    <row r="623" spans="46:62" ht="16.5" x14ac:dyDescent="0.2">
      <c r="AT623" s="13">
        <v>620</v>
      </c>
      <c r="AU623" s="13">
        <f t="shared" si="176"/>
        <v>9</v>
      </c>
      <c r="AV623" s="13">
        <f t="shared" si="177"/>
        <v>1502010</v>
      </c>
      <c r="AW623" s="13" t="s">
        <v>1373</v>
      </c>
      <c r="AX623" s="13">
        <f t="shared" si="178"/>
        <v>5</v>
      </c>
      <c r="AY623" s="13" t="s">
        <v>1394</v>
      </c>
      <c r="AZ623" s="13">
        <f t="shared" si="179"/>
        <v>8</v>
      </c>
      <c r="BA623" s="13" t="str">
        <f t="shared" si="180"/>
        <v>张郃魂珠-5 等级-8</v>
      </c>
      <c r="BB623" s="25" t="s">
        <v>1402</v>
      </c>
      <c r="BC623" s="14">
        <f t="shared" si="181"/>
        <v>1755</v>
      </c>
      <c r="BD623" s="14">
        <f>SUMIFS(BC$4:BC623,AU$4:AU623,"="&amp;AU623,AX$4:AX623,"="&amp;AX623)</f>
        <v>7548</v>
      </c>
      <c r="BE623" s="25" t="s">
        <v>1403</v>
      </c>
      <c r="BF623" s="14">
        <f t="shared" si="182"/>
        <v>715</v>
      </c>
      <c r="BG623" s="14">
        <f>SUMIFS(BF$4:BF623,AU$4:AU623,"="&amp;AU623,AX$4:AX623,"="&amp;AX623)</f>
        <v>3076</v>
      </c>
      <c r="BH623" s="25" t="s">
        <v>1404</v>
      </c>
      <c r="BI623" s="14">
        <f t="shared" si="183"/>
        <v>26000</v>
      </c>
      <c r="BJ623" s="14">
        <f>SUMIFS(BI$4:BI623,$AU$4:$AU623,"="&amp;$AU623,$AX$4:$AX623,"="&amp;$AX623)</f>
        <v>111800</v>
      </c>
    </row>
    <row r="624" spans="46:62" ht="16.5" x14ac:dyDescent="0.2">
      <c r="AT624" s="13">
        <v>621</v>
      </c>
      <c r="AU624" s="13">
        <f t="shared" si="176"/>
        <v>9</v>
      </c>
      <c r="AV624" s="13">
        <f t="shared" si="177"/>
        <v>1502010</v>
      </c>
      <c r="AW624" s="13" t="s">
        <v>1373</v>
      </c>
      <c r="AX624" s="13">
        <f t="shared" si="178"/>
        <v>5</v>
      </c>
      <c r="AY624" s="13" t="s">
        <v>1394</v>
      </c>
      <c r="AZ624" s="13">
        <f t="shared" si="179"/>
        <v>9</v>
      </c>
      <c r="BA624" s="13" t="str">
        <f t="shared" si="180"/>
        <v>张郃魂珠-5 等级-9</v>
      </c>
      <c r="BB624" s="25" t="s">
        <v>1402</v>
      </c>
      <c r="BC624" s="14">
        <f t="shared" si="181"/>
        <v>2025</v>
      </c>
      <c r="BD624" s="14">
        <f>SUMIFS(BC$4:BC624,AU$4:AU624,"="&amp;AU624,AX$4:AX624,"="&amp;AX624)</f>
        <v>9573</v>
      </c>
      <c r="BE624" s="25" t="s">
        <v>1403</v>
      </c>
      <c r="BF624" s="14">
        <f t="shared" si="182"/>
        <v>825</v>
      </c>
      <c r="BG624" s="14">
        <f>SUMIFS(BF$4:BF624,AU$4:AU624,"="&amp;AU624,AX$4:AX624,"="&amp;AX624)</f>
        <v>3901</v>
      </c>
      <c r="BH624" s="25" t="s">
        <v>1404</v>
      </c>
      <c r="BI624" s="14">
        <f t="shared" si="183"/>
        <v>30000</v>
      </c>
      <c r="BJ624" s="14">
        <f>SUMIFS(BI$4:BI624,$AU$4:$AU624,"="&amp;$AU624,$AX$4:$AX624,"="&amp;$AX624)</f>
        <v>141800</v>
      </c>
    </row>
    <row r="625" spans="46:62" ht="16.5" x14ac:dyDescent="0.2">
      <c r="AT625" s="13">
        <v>622</v>
      </c>
      <c r="AU625" s="13">
        <f t="shared" si="176"/>
        <v>9</v>
      </c>
      <c r="AV625" s="13">
        <f t="shared" si="177"/>
        <v>1502010</v>
      </c>
      <c r="AW625" s="13" t="s">
        <v>1373</v>
      </c>
      <c r="AX625" s="13">
        <f t="shared" si="178"/>
        <v>6</v>
      </c>
      <c r="AY625" s="13" t="s">
        <v>1394</v>
      </c>
      <c r="AZ625" s="13">
        <f t="shared" si="179"/>
        <v>1</v>
      </c>
      <c r="BA625" s="13" t="str">
        <f t="shared" si="180"/>
        <v>张郃魂珠-6 等级-1</v>
      </c>
      <c r="BB625" s="25" t="s">
        <v>1402</v>
      </c>
      <c r="BC625" s="14">
        <f t="shared" si="181"/>
        <v>338</v>
      </c>
      <c r="BD625" s="14">
        <f>SUMIFS(BC$4:BC625,AU$4:AU625,"="&amp;AU625,AX$4:AX625,"="&amp;AX625)</f>
        <v>338</v>
      </c>
      <c r="BE625" s="25" t="s">
        <v>1403</v>
      </c>
      <c r="BF625" s="14">
        <f t="shared" si="182"/>
        <v>138</v>
      </c>
      <c r="BG625" s="14">
        <f>SUMIFS(BF$4:BF625,AU$4:AU625,"="&amp;AU625,AX$4:AX625,"="&amp;AX625)</f>
        <v>138</v>
      </c>
      <c r="BH625" s="25" t="s">
        <v>1404</v>
      </c>
      <c r="BI625" s="14">
        <f t="shared" si="183"/>
        <v>5000</v>
      </c>
      <c r="BJ625" s="14">
        <f>SUMIFS(BI$4:BI625,$AU$4:$AU625,"="&amp;$AU625,$AX$4:$AX625,"="&amp;$AX625)</f>
        <v>5000</v>
      </c>
    </row>
    <row r="626" spans="46:62" ht="16.5" x14ac:dyDescent="0.2">
      <c r="AT626" s="13">
        <v>623</v>
      </c>
      <c r="AU626" s="13">
        <f t="shared" si="176"/>
        <v>9</v>
      </c>
      <c r="AV626" s="13">
        <f t="shared" si="177"/>
        <v>1502010</v>
      </c>
      <c r="AW626" s="13" t="s">
        <v>1373</v>
      </c>
      <c r="AX626" s="13">
        <f t="shared" si="178"/>
        <v>6</v>
      </c>
      <c r="AY626" s="13" t="s">
        <v>1394</v>
      </c>
      <c r="AZ626" s="13">
        <f t="shared" si="179"/>
        <v>2</v>
      </c>
      <c r="BA626" s="13" t="str">
        <f t="shared" si="180"/>
        <v>张郃魂珠-6 等级-2</v>
      </c>
      <c r="BB626" s="25" t="s">
        <v>1402</v>
      </c>
      <c r="BC626" s="14">
        <f t="shared" si="181"/>
        <v>540</v>
      </c>
      <c r="BD626" s="14">
        <f>SUMIFS(BC$4:BC626,AU$4:AU626,"="&amp;AU626,AX$4:AX626,"="&amp;AX626)</f>
        <v>878</v>
      </c>
      <c r="BE626" s="25" t="s">
        <v>1403</v>
      </c>
      <c r="BF626" s="14">
        <f t="shared" si="182"/>
        <v>220</v>
      </c>
      <c r="BG626" s="14">
        <f>SUMIFS(BF$4:BF626,AU$4:AU626,"="&amp;AU626,AX$4:AX626,"="&amp;AX626)</f>
        <v>358</v>
      </c>
      <c r="BH626" s="25" t="s">
        <v>1404</v>
      </c>
      <c r="BI626" s="14">
        <f t="shared" si="183"/>
        <v>8000</v>
      </c>
      <c r="BJ626" s="14">
        <f>SUMIFS(BI$4:BI626,$AU$4:$AU626,"="&amp;$AU626,$AX$4:$AX626,"="&amp;$AX626)</f>
        <v>13000</v>
      </c>
    </row>
    <row r="627" spans="46:62" ht="16.5" x14ac:dyDescent="0.2">
      <c r="AT627" s="13">
        <v>624</v>
      </c>
      <c r="AU627" s="13">
        <f t="shared" si="176"/>
        <v>9</v>
      </c>
      <c r="AV627" s="13">
        <f t="shared" si="177"/>
        <v>1502010</v>
      </c>
      <c r="AW627" s="13" t="s">
        <v>1373</v>
      </c>
      <c r="AX627" s="13">
        <f t="shared" si="178"/>
        <v>6</v>
      </c>
      <c r="AY627" s="13" t="s">
        <v>1394</v>
      </c>
      <c r="AZ627" s="13">
        <f t="shared" si="179"/>
        <v>3</v>
      </c>
      <c r="BA627" s="13" t="str">
        <f t="shared" si="180"/>
        <v>张郃魂珠-6 等级-3</v>
      </c>
      <c r="BB627" s="25" t="s">
        <v>1402</v>
      </c>
      <c r="BC627" s="14">
        <f t="shared" si="181"/>
        <v>675</v>
      </c>
      <c r="BD627" s="14">
        <f>SUMIFS(BC$4:BC627,AU$4:AU627,"="&amp;AU627,AX$4:AX627,"="&amp;AX627)</f>
        <v>1553</v>
      </c>
      <c r="BE627" s="25" t="s">
        <v>1403</v>
      </c>
      <c r="BF627" s="14">
        <f t="shared" si="182"/>
        <v>275</v>
      </c>
      <c r="BG627" s="14">
        <f>SUMIFS(BF$4:BF627,AU$4:AU627,"="&amp;AU627,AX$4:AX627,"="&amp;AX627)</f>
        <v>633</v>
      </c>
      <c r="BH627" s="25" t="s">
        <v>1404</v>
      </c>
      <c r="BI627" s="14">
        <f t="shared" si="183"/>
        <v>10000</v>
      </c>
      <c r="BJ627" s="14">
        <f>SUMIFS(BI$4:BI627,$AU$4:$AU627,"="&amp;$AU627,$AX$4:$AX627,"="&amp;$AX627)</f>
        <v>23000</v>
      </c>
    </row>
    <row r="628" spans="46:62" ht="16.5" x14ac:dyDescent="0.2">
      <c r="AT628" s="13">
        <v>625</v>
      </c>
      <c r="AU628" s="13">
        <f t="shared" si="176"/>
        <v>9</v>
      </c>
      <c r="AV628" s="13">
        <f t="shared" si="177"/>
        <v>1502010</v>
      </c>
      <c r="AW628" s="13" t="s">
        <v>1373</v>
      </c>
      <c r="AX628" s="13">
        <f t="shared" si="178"/>
        <v>6</v>
      </c>
      <c r="AY628" s="13" t="s">
        <v>1394</v>
      </c>
      <c r="AZ628" s="13">
        <f t="shared" si="179"/>
        <v>4</v>
      </c>
      <c r="BA628" s="13" t="str">
        <f t="shared" si="180"/>
        <v>张郃魂珠-6 等级-4</v>
      </c>
      <c r="BB628" s="25" t="s">
        <v>1402</v>
      </c>
      <c r="BC628" s="14">
        <f t="shared" si="181"/>
        <v>1080</v>
      </c>
      <c r="BD628" s="14">
        <f>SUMIFS(BC$4:BC628,AU$4:AU628,"="&amp;AU628,AX$4:AX628,"="&amp;AX628)</f>
        <v>2633</v>
      </c>
      <c r="BE628" s="25" t="s">
        <v>1403</v>
      </c>
      <c r="BF628" s="14">
        <f t="shared" si="182"/>
        <v>440</v>
      </c>
      <c r="BG628" s="14">
        <f>SUMIFS(BF$4:BF628,AU$4:AU628,"="&amp;AU628,AX$4:AX628,"="&amp;AX628)</f>
        <v>1073</v>
      </c>
      <c r="BH628" s="25" t="s">
        <v>1404</v>
      </c>
      <c r="BI628" s="14">
        <f t="shared" si="183"/>
        <v>16000</v>
      </c>
      <c r="BJ628" s="14">
        <f>SUMIFS(BI$4:BI628,$AU$4:$AU628,"="&amp;$AU628,$AX$4:$AX628,"="&amp;$AX628)</f>
        <v>39000</v>
      </c>
    </row>
    <row r="629" spans="46:62" ht="16.5" x14ac:dyDescent="0.2">
      <c r="AT629" s="13">
        <v>626</v>
      </c>
      <c r="AU629" s="13">
        <f t="shared" si="176"/>
        <v>9</v>
      </c>
      <c r="AV629" s="13">
        <f t="shared" si="177"/>
        <v>1502010</v>
      </c>
      <c r="AW629" s="13" t="s">
        <v>1373</v>
      </c>
      <c r="AX629" s="13">
        <f t="shared" si="178"/>
        <v>6</v>
      </c>
      <c r="AY629" s="13" t="s">
        <v>1394</v>
      </c>
      <c r="AZ629" s="13">
        <f t="shared" si="179"/>
        <v>5</v>
      </c>
      <c r="BA629" s="13" t="str">
        <f t="shared" si="180"/>
        <v>张郃魂珠-6 等级-5</v>
      </c>
      <c r="BB629" s="25" t="s">
        <v>1402</v>
      </c>
      <c r="BC629" s="14">
        <f t="shared" si="181"/>
        <v>1485</v>
      </c>
      <c r="BD629" s="14">
        <f>SUMIFS(BC$4:BC629,AU$4:AU629,"="&amp;AU629,AX$4:AX629,"="&amp;AX629)</f>
        <v>4118</v>
      </c>
      <c r="BE629" s="25" t="s">
        <v>1403</v>
      </c>
      <c r="BF629" s="14">
        <f t="shared" si="182"/>
        <v>605</v>
      </c>
      <c r="BG629" s="14">
        <f>SUMIFS(BF$4:BF629,AU$4:AU629,"="&amp;AU629,AX$4:AX629,"="&amp;AX629)</f>
        <v>1678</v>
      </c>
      <c r="BH629" s="25" t="s">
        <v>1404</v>
      </c>
      <c r="BI629" s="14">
        <f t="shared" si="183"/>
        <v>22000</v>
      </c>
      <c r="BJ629" s="14">
        <f>SUMIFS(BI$4:BI629,$AU$4:$AU629,"="&amp;$AU629,$AX$4:$AX629,"="&amp;$AX629)</f>
        <v>61000</v>
      </c>
    </row>
    <row r="630" spans="46:62" ht="16.5" x14ac:dyDescent="0.2">
      <c r="AT630" s="13">
        <v>627</v>
      </c>
      <c r="AU630" s="13">
        <f t="shared" si="176"/>
        <v>9</v>
      </c>
      <c r="AV630" s="13">
        <f t="shared" si="177"/>
        <v>1502010</v>
      </c>
      <c r="AW630" s="13" t="s">
        <v>1373</v>
      </c>
      <c r="AX630" s="13">
        <f t="shared" si="178"/>
        <v>6</v>
      </c>
      <c r="AY630" s="13" t="s">
        <v>1394</v>
      </c>
      <c r="AZ630" s="13">
        <f t="shared" si="179"/>
        <v>6</v>
      </c>
      <c r="BA630" s="13" t="str">
        <f t="shared" si="180"/>
        <v>张郃魂珠-6 等级-6</v>
      </c>
      <c r="BB630" s="25" t="s">
        <v>1402</v>
      </c>
      <c r="BC630" s="14">
        <f t="shared" si="181"/>
        <v>1823</v>
      </c>
      <c r="BD630" s="14">
        <f>SUMIFS(BC$4:BC630,AU$4:AU630,"="&amp;AU630,AX$4:AX630,"="&amp;AX630)</f>
        <v>5941</v>
      </c>
      <c r="BE630" s="25" t="s">
        <v>1403</v>
      </c>
      <c r="BF630" s="14">
        <f t="shared" si="182"/>
        <v>743</v>
      </c>
      <c r="BG630" s="14">
        <f>SUMIFS(BF$4:BF630,AU$4:AU630,"="&amp;AU630,AX$4:AX630,"="&amp;AX630)</f>
        <v>2421</v>
      </c>
      <c r="BH630" s="25" t="s">
        <v>1404</v>
      </c>
      <c r="BI630" s="14">
        <f t="shared" si="183"/>
        <v>27000</v>
      </c>
      <c r="BJ630" s="14">
        <f>SUMIFS(BI$4:BI630,$AU$4:$AU630,"="&amp;$AU630,$AX$4:$AX630,"="&amp;$AX630)</f>
        <v>88000</v>
      </c>
    </row>
    <row r="631" spans="46:62" ht="16.5" x14ac:dyDescent="0.2">
      <c r="AT631" s="13">
        <v>628</v>
      </c>
      <c r="AU631" s="13">
        <f t="shared" si="176"/>
        <v>9</v>
      </c>
      <c r="AV631" s="13">
        <f t="shared" si="177"/>
        <v>1502010</v>
      </c>
      <c r="AW631" s="13" t="s">
        <v>1373</v>
      </c>
      <c r="AX631" s="13">
        <f t="shared" si="178"/>
        <v>6</v>
      </c>
      <c r="AY631" s="13" t="s">
        <v>1394</v>
      </c>
      <c r="AZ631" s="13">
        <f t="shared" si="179"/>
        <v>7</v>
      </c>
      <c r="BA631" s="13" t="str">
        <f t="shared" si="180"/>
        <v>张郃魂珠-6 等级-7</v>
      </c>
      <c r="BB631" s="25" t="s">
        <v>1402</v>
      </c>
      <c r="BC631" s="14">
        <f t="shared" si="181"/>
        <v>2160</v>
      </c>
      <c r="BD631" s="14">
        <f>SUMIFS(BC$4:BC631,AU$4:AU631,"="&amp;AU631,AX$4:AX631,"="&amp;AX631)</f>
        <v>8101</v>
      </c>
      <c r="BE631" s="25" t="s">
        <v>1403</v>
      </c>
      <c r="BF631" s="14">
        <f t="shared" si="182"/>
        <v>880</v>
      </c>
      <c r="BG631" s="14">
        <f>SUMIFS(BF$4:BF631,AU$4:AU631,"="&amp;AU631,AX$4:AX631,"="&amp;AX631)</f>
        <v>3301</v>
      </c>
      <c r="BH631" s="25" t="s">
        <v>1404</v>
      </c>
      <c r="BI631" s="14">
        <f t="shared" si="183"/>
        <v>32000</v>
      </c>
      <c r="BJ631" s="14">
        <f>SUMIFS(BI$4:BI631,$AU$4:$AU631,"="&amp;$AU631,$AX$4:$AX631,"="&amp;$AX631)</f>
        <v>120000</v>
      </c>
    </row>
    <row r="632" spans="46:62" ht="16.5" x14ac:dyDescent="0.2">
      <c r="AT632" s="13">
        <v>629</v>
      </c>
      <c r="AU632" s="13">
        <f t="shared" si="176"/>
        <v>9</v>
      </c>
      <c r="AV632" s="13">
        <f t="shared" si="177"/>
        <v>1502010</v>
      </c>
      <c r="AW632" s="13" t="s">
        <v>1373</v>
      </c>
      <c r="AX632" s="13">
        <f t="shared" si="178"/>
        <v>6</v>
      </c>
      <c r="AY632" s="13" t="s">
        <v>1394</v>
      </c>
      <c r="AZ632" s="13">
        <f t="shared" si="179"/>
        <v>8</v>
      </c>
      <c r="BA632" s="13" t="str">
        <f t="shared" si="180"/>
        <v>张郃魂珠-6 等级-8</v>
      </c>
      <c r="BB632" s="25" t="s">
        <v>1402</v>
      </c>
      <c r="BC632" s="14">
        <f t="shared" si="181"/>
        <v>2565</v>
      </c>
      <c r="BD632" s="14">
        <f>SUMIFS(BC$4:BC632,AU$4:AU632,"="&amp;AU632,AX$4:AX632,"="&amp;AX632)</f>
        <v>10666</v>
      </c>
      <c r="BE632" s="25" t="s">
        <v>1403</v>
      </c>
      <c r="BF632" s="14">
        <f t="shared" si="182"/>
        <v>1045</v>
      </c>
      <c r="BG632" s="14">
        <f>SUMIFS(BF$4:BF632,AU$4:AU632,"="&amp;AU632,AX$4:AX632,"="&amp;AX632)</f>
        <v>4346</v>
      </c>
      <c r="BH632" s="25" t="s">
        <v>1404</v>
      </c>
      <c r="BI632" s="14">
        <f t="shared" si="183"/>
        <v>38000</v>
      </c>
      <c r="BJ632" s="14">
        <f>SUMIFS(BI$4:BI632,$AU$4:$AU632,"="&amp;$AU632,$AX$4:$AX632,"="&amp;$AX632)</f>
        <v>158000</v>
      </c>
    </row>
    <row r="633" spans="46:62" ht="16.5" x14ac:dyDescent="0.2">
      <c r="AT633" s="13">
        <v>630</v>
      </c>
      <c r="AU633" s="13">
        <f t="shared" si="176"/>
        <v>9</v>
      </c>
      <c r="AV633" s="13">
        <f t="shared" si="177"/>
        <v>1502010</v>
      </c>
      <c r="AW633" s="13" t="s">
        <v>1373</v>
      </c>
      <c r="AX633" s="13">
        <f t="shared" si="178"/>
        <v>6</v>
      </c>
      <c r="AY633" s="13" t="s">
        <v>1394</v>
      </c>
      <c r="AZ633" s="13">
        <f t="shared" si="179"/>
        <v>9</v>
      </c>
      <c r="BA633" s="13" t="str">
        <f t="shared" si="180"/>
        <v>张郃魂珠-6 等级-9</v>
      </c>
      <c r="BB633" s="25" t="s">
        <v>1402</v>
      </c>
      <c r="BC633" s="14">
        <f t="shared" si="181"/>
        <v>2970</v>
      </c>
      <c r="BD633" s="14">
        <f>SUMIFS(BC$4:BC633,AU$4:AU633,"="&amp;AU633,AX$4:AX633,"="&amp;AX633)</f>
        <v>13636</v>
      </c>
      <c r="BE633" s="25" t="s">
        <v>1403</v>
      </c>
      <c r="BF633" s="14">
        <f t="shared" si="182"/>
        <v>1210</v>
      </c>
      <c r="BG633" s="14">
        <f>SUMIFS(BF$4:BF633,AU$4:AU633,"="&amp;AU633,AX$4:AX633,"="&amp;AX633)</f>
        <v>5556</v>
      </c>
      <c r="BH633" s="25" t="s">
        <v>1404</v>
      </c>
      <c r="BI633" s="14">
        <f t="shared" si="183"/>
        <v>44000</v>
      </c>
      <c r="BJ633" s="14">
        <f>SUMIFS(BI$4:BI633,$AU$4:$AU633,"="&amp;$AU633,$AX$4:$AX633,"="&amp;$AX633)</f>
        <v>202000</v>
      </c>
    </row>
    <row r="634" spans="46:62" ht="16.5" x14ac:dyDescent="0.2">
      <c r="AT634" s="13">
        <v>631</v>
      </c>
      <c r="AU634" s="13">
        <f t="shared" si="176"/>
        <v>9</v>
      </c>
      <c r="AV634" s="13">
        <f t="shared" si="177"/>
        <v>1502010</v>
      </c>
      <c r="AW634" s="13" t="s">
        <v>1373</v>
      </c>
      <c r="AX634" s="13">
        <f t="shared" si="178"/>
        <v>7</v>
      </c>
      <c r="AY634" s="13" t="s">
        <v>1394</v>
      </c>
      <c r="AZ634" s="13">
        <f t="shared" si="179"/>
        <v>1</v>
      </c>
      <c r="BA634" s="13" t="str">
        <f t="shared" si="180"/>
        <v>张郃魂珠-7 等级-1</v>
      </c>
      <c r="BB634" s="25" t="s">
        <v>1402</v>
      </c>
      <c r="BC634" s="14">
        <f t="shared" si="181"/>
        <v>432</v>
      </c>
      <c r="BD634" s="14">
        <f>SUMIFS(BC$4:BC634,AU$4:AU634,"="&amp;AU634,AX$4:AX634,"="&amp;AX634)</f>
        <v>432</v>
      </c>
      <c r="BE634" s="25" t="s">
        <v>1403</v>
      </c>
      <c r="BF634" s="14">
        <f t="shared" si="182"/>
        <v>176</v>
      </c>
      <c r="BG634" s="14">
        <f>SUMIFS(BF$4:BF634,AU$4:AU634,"="&amp;AU634,AX$4:AX634,"="&amp;AX634)</f>
        <v>176</v>
      </c>
      <c r="BH634" s="25" t="s">
        <v>1404</v>
      </c>
      <c r="BI634" s="14">
        <f t="shared" si="183"/>
        <v>6400</v>
      </c>
      <c r="BJ634" s="14">
        <f>SUMIFS(BI$4:BI634,$AU$4:$AU634,"="&amp;$AU634,$AX$4:$AX634,"="&amp;$AX634)</f>
        <v>6400</v>
      </c>
    </row>
    <row r="635" spans="46:62" ht="16.5" x14ac:dyDescent="0.2">
      <c r="AT635" s="13">
        <v>632</v>
      </c>
      <c r="AU635" s="13">
        <f t="shared" si="176"/>
        <v>9</v>
      </c>
      <c r="AV635" s="13">
        <f t="shared" si="177"/>
        <v>1502010</v>
      </c>
      <c r="AW635" s="13" t="s">
        <v>1373</v>
      </c>
      <c r="AX635" s="13">
        <f t="shared" si="178"/>
        <v>7</v>
      </c>
      <c r="AY635" s="13" t="s">
        <v>1394</v>
      </c>
      <c r="AZ635" s="13">
        <f t="shared" si="179"/>
        <v>2</v>
      </c>
      <c r="BA635" s="13" t="str">
        <f t="shared" si="180"/>
        <v>张郃魂珠-7 等级-2</v>
      </c>
      <c r="BB635" s="25" t="s">
        <v>1402</v>
      </c>
      <c r="BC635" s="14">
        <f t="shared" si="181"/>
        <v>648</v>
      </c>
      <c r="BD635" s="14">
        <f>SUMIFS(BC$4:BC635,AU$4:AU635,"="&amp;AU635,AX$4:AX635,"="&amp;AX635)</f>
        <v>1080</v>
      </c>
      <c r="BE635" s="25" t="s">
        <v>1403</v>
      </c>
      <c r="BF635" s="14">
        <f t="shared" si="182"/>
        <v>264</v>
      </c>
      <c r="BG635" s="14">
        <f>SUMIFS(BF$4:BF635,AU$4:AU635,"="&amp;AU635,AX$4:AX635,"="&amp;AX635)</f>
        <v>440</v>
      </c>
      <c r="BH635" s="25" t="s">
        <v>1404</v>
      </c>
      <c r="BI635" s="14">
        <f t="shared" si="183"/>
        <v>9600</v>
      </c>
      <c r="BJ635" s="14">
        <f>SUMIFS(BI$4:BI635,$AU$4:$AU635,"="&amp;$AU635,$AX$4:$AX635,"="&amp;$AX635)</f>
        <v>16000</v>
      </c>
    </row>
    <row r="636" spans="46:62" ht="16.5" x14ac:dyDescent="0.2">
      <c r="AT636" s="13">
        <v>633</v>
      </c>
      <c r="AU636" s="13">
        <f t="shared" si="176"/>
        <v>9</v>
      </c>
      <c r="AV636" s="13">
        <f t="shared" si="177"/>
        <v>1502010</v>
      </c>
      <c r="AW636" s="13" t="s">
        <v>1373</v>
      </c>
      <c r="AX636" s="13">
        <f t="shared" si="178"/>
        <v>7</v>
      </c>
      <c r="AY636" s="13" t="s">
        <v>1394</v>
      </c>
      <c r="AZ636" s="13">
        <f t="shared" si="179"/>
        <v>3</v>
      </c>
      <c r="BA636" s="13" t="str">
        <f t="shared" si="180"/>
        <v>张郃魂珠-7 等级-3</v>
      </c>
      <c r="BB636" s="25" t="s">
        <v>1402</v>
      </c>
      <c r="BC636" s="14">
        <f t="shared" si="181"/>
        <v>864</v>
      </c>
      <c r="BD636" s="14">
        <f>SUMIFS(BC$4:BC636,AU$4:AU636,"="&amp;AU636,AX$4:AX636,"="&amp;AX636)</f>
        <v>1944</v>
      </c>
      <c r="BE636" s="25" t="s">
        <v>1403</v>
      </c>
      <c r="BF636" s="14">
        <f t="shared" si="182"/>
        <v>352</v>
      </c>
      <c r="BG636" s="14">
        <f>SUMIFS(BF$4:BF636,AU$4:AU636,"="&amp;AU636,AX$4:AX636,"="&amp;AX636)</f>
        <v>792</v>
      </c>
      <c r="BH636" s="25" t="s">
        <v>1404</v>
      </c>
      <c r="BI636" s="14">
        <f t="shared" si="183"/>
        <v>12800</v>
      </c>
      <c r="BJ636" s="14">
        <f>SUMIFS(BI$4:BI636,$AU$4:$AU636,"="&amp;$AU636,$AX$4:$AX636,"="&amp;$AX636)</f>
        <v>28800</v>
      </c>
    </row>
    <row r="637" spans="46:62" ht="16.5" x14ac:dyDescent="0.2">
      <c r="AT637" s="13">
        <v>634</v>
      </c>
      <c r="AU637" s="13">
        <f t="shared" si="176"/>
        <v>9</v>
      </c>
      <c r="AV637" s="13">
        <f t="shared" si="177"/>
        <v>1502010</v>
      </c>
      <c r="AW637" s="13" t="s">
        <v>1373</v>
      </c>
      <c r="AX637" s="13">
        <f t="shared" si="178"/>
        <v>7</v>
      </c>
      <c r="AY637" s="13" t="s">
        <v>1394</v>
      </c>
      <c r="AZ637" s="13">
        <f t="shared" si="179"/>
        <v>4</v>
      </c>
      <c r="BA637" s="13" t="str">
        <f t="shared" si="180"/>
        <v>张郃魂珠-7 等级-4</v>
      </c>
      <c r="BB637" s="25" t="s">
        <v>1402</v>
      </c>
      <c r="BC637" s="14">
        <f t="shared" si="181"/>
        <v>1296</v>
      </c>
      <c r="BD637" s="14">
        <f>SUMIFS(BC$4:BC637,AU$4:AU637,"="&amp;AU637,AX$4:AX637,"="&amp;AX637)</f>
        <v>3240</v>
      </c>
      <c r="BE637" s="25" t="s">
        <v>1403</v>
      </c>
      <c r="BF637" s="14">
        <f t="shared" si="182"/>
        <v>528</v>
      </c>
      <c r="BG637" s="14">
        <f>SUMIFS(BF$4:BF637,AU$4:AU637,"="&amp;AU637,AX$4:AX637,"="&amp;AX637)</f>
        <v>1320</v>
      </c>
      <c r="BH637" s="25" t="s">
        <v>1404</v>
      </c>
      <c r="BI637" s="14">
        <f t="shared" si="183"/>
        <v>19200</v>
      </c>
      <c r="BJ637" s="14">
        <f>SUMIFS(BI$4:BI637,$AU$4:$AU637,"="&amp;$AU637,$AX$4:$AX637,"="&amp;$AX637)</f>
        <v>48000</v>
      </c>
    </row>
    <row r="638" spans="46:62" ht="16.5" x14ac:dyDescent="0.2">
      <c r="AT638" s="13">
        <v>635</v>
      </c>
      <c r="AU638" s="13">
        <f t="shared" si="176"/>
        <v>9</v>
      </c>
      <c r="AV638" s="13">
        <f t="shared" si="177"/>
        <v>1502010</v>
      </c>
      <c r="AW638" s="13" t="s">
        <v>1373</v>
      </c>
      <c r="AX638" s="13">
        <f t="shared" si="178"/>
        <v>7</v>
      </c>
      <c r="AY638" s="13" t="s">
        <v>1394</v>
      </c>
      <c r="AZ638" s="13">
        <f t="shared" si="179"/>
        <v>5</v>
      </c>
      <c r="BA638" s="13" t="str">
        <f t="shared" si="180"/>
        <v>张郃魂珠-7 等级-5</v>
      </c>
      <c r="BB638" s="25" t="s">
        <v>1402</v>
      </c>
      <c r="BC638" s="14">
        <f t="shared" si="181"/>
        <v>1728</v>
      </c>
      <c r="BD638" s="14">
        <f>SUMIFS(BC$4:BC638,AU$4:AU638,"="&amp;AU638,AX$4:AX638,"="&amp;AX638)</f>
        <v>4968</v>
      </c>
      <c r="BE638" s="25" t="s">
        <v>1403</v>
      </c>
      <c r="BF638" s="14">
        <f t="shared" si="182"/>
        <v>704</v>
      </c>
      <c r="BG638" s="14">
        <f>SUMIFS(BF$4:BF638,AU$4:AU638,"="&amp;AU638,AX$4:AX638,"="&amp;AX638)</f>
        <v>2024</v>
      </c>
      <c r="BH638" s="25" t="s">
        <v>1404</v>
      </c>
      <c r="BI638" s="14">
        <f t="shared" si="183"/>
        <v>25600</v>
      </c>
      <c r="BJ638" s="14">
        <f>SUMIFS(BI$4:BI638,$AU$4:$AU638,"="&amp;$AU638,$AX$4:$AX638,"="&amp;$AX638)</f>
        <v>73600</v>
      </c>
    </row>
    <row r="639" spans="46:62" ht="16.5" x14ac:dyDescent="0.2">
      <c r="AT639" s="13">
        <v>636</v>
      </c>
      <c r="AU639" s="13">
        <f t="shared" si="176"/>
        <v>9</v>
      </c>
      <c r="AV639" s="13">
        <f t="shared" si="177"/>
        <v>1502010</v>
      </c>
      <c r="AW639" s="13" t="s">
        <v>1373</v>
      </c>
      <c r="AX639" s="13">
        <f t="shared" si="178"/>
        <v>7</v>
      </c>
      <c r="AY639" s="13" t="s">
        <v>1394</v>
      </c>
      <c r="AZ639" s="13">
        <f t="shared" si="179"/>
        <v>6</v>
      </c>
      <c r="BA639" s="13" t="str">
        <f t="shared" si="180"/>
        <v>张郃魂珠-7 等级-6</v>
      </c>
      <c r="BB639" s="25" t="s">
        <v>1402</v>
      </c>
      <c r="BC639" s="14">
        <f t="shared" si="181"/>
        <v>2160</v>
      </c>
      <c r="BD639" s="14">
        <f>SUMIFS(BC$4:BC639,AU$4:AU639,"="&amp;AU639,AX$4:AX639,"="&amp;AX639)</f>
        <v>7128</v>
      </c>
      <c r="BE639" s="25" t="s">
        <v>1403</v>
      </c>
      <c r="BF639" s="14">
        <f t="shared" si="182"/>
        <v>880</v>
      </c>
      <c r="BG639" s="14">
        <f>SUMIFS(BF$4:BF639,AU$4:AU639,"="&amp;AU639,AX$4:AX639,"="&amp;AX639)</f>
        <v>2904</v>
      </c>
      <c r="BH639" s="25" t="s">
        <v>1404</v>
      </c>
      <c r="BI639" s="14">
        <f t="shared" si="183"/>
        <v>32000</v>
      </c>
      <c r="BJ639" s="14">
        <f>SUMIFS(BI$4:BI639,$AU$4:$AU639,"="&amp;$AU639,$AX$4:$AX639,"="&amp;$AX639)</f>
        <v>105600</v>
      </c>
    </row>
    <row r="640" spans="46:62" ht="16.5" x14ac:dyDescent="0.2">
      <c r="AT640" s="13">
        <v>637</v>
      </c>
      <c r="AU640" s="13">
        <f t="shared" si="176"/>
        <v>9</v>
      </c>
      <c r="AV640" s="13">
        <f t="shared" si="177"/>
        <v>1502010</v>
      </c>
      <c r="AW640" s="13" t="s">
        <v>1373</v>
      </c>
      <c r="AX640" s="13">
        <f t="shared" si="178"/>
        <v>7</v>
      </c>
      <c r="AY640" s="13" t="s">
        <v>1394</v>
      </c>
      <c r="AZ640" s="13">
        <f t="shared" si="179"/>
        <v>7</v>
      </c>
      <c r="BA640" s="13" t="str">
        <f t="shared" si="180"/>
        <v>张郃魂珠-7 等级-7</v>
      </c>
      <c r="BB640" s="25" t="s">
        <v>1402</v>
      </c>
      <c r="BC640" s="14">
        <f t="shared" si="181"/>
        <v>2592</v>
      </c>
      <c r="BD640" s="14">
        <f>SUMIFS(BC$4:BC640,AU$4:AU640,"="&amp;AU640,AX$4:AX640,"="&amp;AX640)</f>
        <v>9720</v>
      </c>
      <c r="BE640" s="25" t="s">
        <v>1403</v>
      </c>
      <c r="BF640" s="14">
        <f t="shared" si="182"/>
        <v>1056</v>
      </c>
      <c r="BG640" s="14">
        <f>SUMIFS(BF$4:BF640,AU$4:AU640,"="&amp;AU640,AX$4:AX640,"="&amp;AX640)</f>
        <v>3960</v>
      </c>
      <c r="BH640" s="25" t="s">
        <v>1404</v>
      </c>
      <c r="BI640" s="14">
        <f t="shared" si="183"/>
        <v>38400</v>
      </c>
      <c r="BJ640" s="14">
        <f>SUMIFS(BI$4:BI640,$AU$4:$AU640,"="&amp;$AU640,$AX$4:$AX640,"="&amp;$AX640)</f>
        <v>144000</v>
      </c>
    </row>
    <row r="641" spans="46:62" ht="16.5" x14ac:dyDescent="0.2">
      <c r="AT641" s="13">
        <v>638</v>
      </c>
      <c r="AU641" s="13">
        <f t="shared" si="176"/>
        <v>9</v>
      </c>
      <c r="AV641" s="13">
        <f t="shared" si="177"/>
        <v>1502010</v>
      </c>
      <c r="AW641" s="13" t="s">
        <v>1373</v>
      </c>
      <c r="AX641" s="13">
        <f t="shared" si="178"/>
        <v>7</v>
      </c>
      <c r="AY641" s="13" t="s">
        <v>1394</v>
      </c>
      <c r="AZ641" s="13">
        <f t="shared" si="179"/>
        <v>8</v>
      </c>
      <c r="BA641" s="13" t="str">
        <f t="shared" si="180"/>
        <v>张郃魂珠-7 等级-8</v>
      </c>
      <c r="BB641" s="25" t="s">
        <v>1402</v>
      </c>
      <c r="BC641" s="14">
        <f t="shared" si="181"/>
        <v>3024</v>
      </c>
      <c r="BD641" s="14">
        <f>SUMIFS(BC$4:BC641,AU$4:AU641,"="&amp;AU641,AX$4:AX641,"="&amp;AX641)</f>
        <v>12744</v>
      </c>
      <c r="BE641" s="25" t="s">
        <v>1403</v>
      </c>
      <c r="BF641" s="14">
        <f t="shared" si="182"/>
        <v>1232</v>
      </c>
      <c r="BG641" s="14">
        <f>SUMIFS(BF$4:BF641,AU$4:AU641,"="&amp;AU641,AX$4:AX641,"="&amp;AX641)</f>
        <v>5192</v>
      </c>
      <c r="BH641" s="25" t="s">
        <v>1404</v>
      </c>
      <c r="BI641" s="14">
        <f t="shared" si="183"/>
        <v>44800</v>
      </c>
      <c r="BJ641" s="14">
        <f>SUMIFS(BI$4:BI641,$AU$4:$AU641,"="&amp;$AU641,$AX$4:$AX641,"="&amp;$AX641)</f>
        <v>188800</v>
      </c>
    </row>
    <row r="642" spans="46:62" ht="16.5" x14ac:dyDescent="0.2">
      <c r="AT642" s="13">
        <v>639</v>
      </c>
      <c r="AU642" s="13">
        <f t="shared" si="176"/>
        <v>9</v>
      </c>
      <c r="AV642" s="13">
        <f t="shared" si="177"/>
        <v>1502010</v>
      </c>
      <c r="AW642" s="13" t="s">
        <v>1373</v>
      </c>
      <c r="AX642" s="13">
        <f t="shared" si="178"/>
        <v>7</v>
      </c>
      <c r="AY642" s="13" t="s">
        <v>1394</v>
      </c>
      <c r="AZ642" s="13">
        <f t="shared" si="179"/>
        <v>9</v>
      </c>
      <c r="BA642" s="13" t="str">
        <f t="shared" si="180"/>
        <v>张郃魂珠-7 等级-9</v>
      </c>
      <c r="BB642" s="25" t="s">
        <v>1402</v>
      </c>
      <c r="BC642" s="14">
        <f t="shared" si="181"/>
        <v>3456</v>
      </c>
      <c r="BD642" s="14">
        <f>SUMIFS(BC$4:BC642,AU$4:AU642,"="&amp;AU642,AX$4:AX642,"="&amp;AX642)</f>
        <v>16200</v>
      </c>
      <c r="BE642" s="25" t="s">
        <v>1403</v>
      </c>
      <c r="BF642" s="14">
        <f t="shared" si="182"/>
        <v>1408</v>
      </c>
      <c r="BG642" s="14">
        <f>SUMIFS(BF$4:BF642,AU$4:AU642,"="&amp;AU642,AX$4:AX642,"="&amp;AX642)</f>
        <v>6600</v>
      </c>
      <c r="BH642" s="25" t="s">
        <v>1404</v>
      </c>
      <c r="BI642" s="14">
        <f t="shared" si="183"/>
        <v>51200</v>
      </c>
      <c r="BJ642" s="14">
        <f>SUMIFS(BI$4:BI642,$AU$4:$AU642,"="&amp;$AU642,$AX$4:$AX642,"="&amp;$AX642)</f>
        <v>240000</v>
      </c>
    </row>
    <row r="643" spans="46:62" ht="16.5" x14ac:dyDescent="0.2">
      <c r="AT643" s="13">
        <v>640</v>
      </c>
      <c r="AU643" s="13">
        <f t="shared" si="176"/>
        <v>9</v>
      </c>
      <c r="AV643" s="13">
        <f t="shared" si="177"/>
        <v>1502010</v>
      </c>
      <c r="AW643" s="13" t="s">
        <v>1373</v>
      </c>
      <c r="AX643" s="13">
        <f t="shared" si="178"/>
        <v>8</v>
      </c>
      <c r="AY643" s="13" t="s">
        <v>1394</v>
      </c>
      <c r="AZ643" s="13">
        <f t="shared" si="179"/>
        <v>1</v>
      </c>
      <c r="BA643" s="13" t="str">
        <f t="shared" si="180"/>
        <v>张郃魂珠-8 等级-1</v>
      </c>
      <c r="BB643" s="25" t="s">
        <v>1402</v>
      </c>
      <c r="BC643" s="14">
        <f t="shared" si="181"/>
        <v>540</v>
      </c>
      <c r="BD643" s="14">
        <f>SUMIFS(BC$4:BC643,AU$4:AU643,"="&amp;AU643,AX$4:AX643,"="&amp;AX643)</f>
        <v>540</v>
      </c>
      <c r="BE643" s="25" t="s">
        <v>1403</v>
      </c>
      <c r="BF643" s="14">
        <f t="shared" si="182"/>
        <v>220</v>
      </c>
      <c r="BG643" s="14">
        <f>SUMIFS(BF$4:BF643,AU$4:AU643,"="&amp;AU643,AX$4:AX643,"="&amp;AX643)</f>
        <v>220</v>
      </c>
      <c r="BH643" s="25" t="s">
        <v>1404</v>
      </c>
      <c r="BI643" s="14">
        <f t="shared" si="183"/>
        <v>8000</v>
      </c>
      <c r="BJ643" s="14">
        <f>SUMIFS(BI$4:BI643,$AU$4:$AU643,"="&amp;$AU643,$AX$4:$AX643,"="&amp;$AX643)</f>
        <v>8000</v>
      </c>
    </row>
    <row r="644" spans="46:62" ht="16.5" x14ac:dyDescent="0.2">
      <c r="AT644" s="13">
        <v>641</v>
      </c>
      <c r="AU644" s="13">
        <f t="shared" si="176"/>
        <v>9</v>
      </c>
      <c r="AV644" s="13">
        <f t="shared" si="177"/>
        <v>1502010</v>
      </c>
      <c r="AW644" s="13" t="s">
        <v>1373</v>
      </c>
      <c r="AX644" s="13">
        <f t="shared" si="178"/>
        <v>8</v>
      </c>
      <c r="AY644" s="13" t="s">
        <v>1394</v>
      </c>
      <c r="AZ644" s="13">
        <f t="shared" si="179"/>
        <v>2</v>
      </c>
      <c r="BA644" s="13" t="str">
        <f t="shared" si="180"/>
        <v>张郃魂珠-8 等级-2</v>
      </c>
      <c r="BB644" s="25" t="s">
        <v>1402</v>
      </c>
      <c r="BC644" s="14">
        <f t="shared" si="181"/>
        <v>810</v>
      </c>
      <c r="BD644" s="14">
        <f>SUMIFS(BC$4:BC644,AU$4:AU644,"="&amp;AU644,AX$4:AX644,"="&amp;AX644)</f>
        <v>1350</v>
      </c>
      <c r="BE644" s="25" t="s">
        <v>1403</v>
      </c>
      <c r="BF644" s="14">
        <f t="shared" si="182"/>
        <v>330</v>
      </c>
      <c r="BG644" s="14">
        <f>SUMIFS(BF$4:BF644,AU$4:AU644,"="&amp;AU644,AX$4:AX644,"="&amp;AX644)</f>
        <v>550</v>
      </c>
      <c r="BH644" s="25" t="s">
        <v>1404</v>
      </c>
      <c r="BI644" s="14">
        <f t="shared" si="183"/>
        <v>12000</v>
      </c>
      <c r="BJ644" s="14">
        <f>SUMIFS(BI$4:BI644,$AU$4:$AU644,"="&amp;$AU644,$AX$4:$AX644,"="&amp;$AX644)</f>
        <v>20000</v>
      </c>
    </row>
    <row r="645" spans="46:62" ht="16.5" x14ac:dyDescent="0.2">
      <c r="AT645" s="13">
        <v>642</v>
      </c>
      <c r="AU645" s="13">
        <f t="shared" ref="AU645:AU708" si="184">INT((AT645-1)/72)+1</f>
        <v>9</v>
      </c>
      <c r="AV645" s="13">
        <f t="shared" ref="AV645:AV708" si="185">INDEX($X$4:$X$24,AU645)</f>
        <v>1502010</v>
      </c>
      <c r="AW645" s="13" t="s">
        <v>1373</v>
      </c>
      <c r="AX645" s="13">
        <f t="shared" ref="AX645:AX708" si="186">INT(((AT645-(AU645-1)*72)-1)/9)+1</f>
        <v>8</v>
      </c>
      <c r="AY645" s="13" t="s">
        <v>1394</v>
      </c>
      <c r="AZ645" s="13">
        <f t="shared" ref="AZ645:AZ708" si="187">AT645-(AU645-1)*72-(AX645-1)*9</f>
        <v>3</v>
      </c>
      <c r="BA645" s="13" t="str">
        <f t="shared" ref="BA645:BA708" si="188">INDEX($Y$4:$Y$24,AU645)&amp;"魂珠-"&amp;AX645&amp;" 等级-"&amp;AZ645</f>
        <v>张郃魂珠-8 等级-3</v>
      </c>
      <c r="BB645" s="25" t="s">
        <v>1402</v>
      </c>
      <c r="BC645" s="14">
        <f t="shared" ref="BC645:BC708" si="189">ROUND(INDEX(Q$4:Q$75,($AX645-1)*9+$AZ645)*INDEX(AD$4:AD$24,$AU645),0)</f>
        <v>1080</v>
      </c>
      <c r="BD645" s="14">
        <f>SUMIFS(BC$4:BC645,AU$4:AU645,"="&amp;AU645,AX$4:AX645,"="&amp;AX645)</f>
        <v>2430</v>
      </c>
      <c r="BE645" s="25" t="s">
        <v>1403</v>
      </c>
      <c r="BF645" s="14">
        <f t="shared" ref="BF645:BF708" si="190">ROUND(INDEX(R$4:R$75,($AX645-1)*9+$AZ645)*INDEX(AE$4:AE$24,$AU645),0)</f>
        <v>440</v>
      </c>
      <c r="BG645" s="14">
        <f>SUMIFS(BF$4:BF645,AU$4:AU645,"="&amp;AU645,AX$4:AX645,"="&amp;AX645)</f>
        <v>990</v>
      </c>
      <c r="BH645" s="25" t="s">
        <v>1404</v>
      </c>
      <c r="BI645" s="14">
        <f t="shared" ref="BI645:BI708" si="191">ROUND(INDEX(S$4:S$75,($AX645-1)*9+$AZ645)*INDEX(AF$4:AF$24,$AU645),0)</f>
        <v>16000</v>
      </c>
      <c r="BJ645" s="14">
        <f>SUMIFS(BI$4:BI645,$AU$4:$AU645,"="&amp;$AU645,$AX$4:$AX645,"="&amp;$AX645)</f>
        <v>36000</v>
      </c>
    </row>
    <row r="646" spans="46:62" ht="16.5" x14ac:dyDescent="0.2">
      <c r="AT646" s="13">
        <v>643</v>
      </c>
      <c r="AU646" s="13">
        <f t="shared" si="184"/>
        <v>9</v>
      </c>
      <c r="AV646" s="13">
        <f t="shared" si="185"/>
        <v>1502010</v>
      </c>
      <c r="AW646" s="13" t="s">
        <v>1373</v>
      </c>
      <c r="AX646" s="13">
        <f t="shared" si="186"/>
        <v>8</v>
      </c>
      <c r="AY646" s="13" t="s">
        <v>1394</v>
      </c>
      <c r="AZ646" s="13">
        <f t="shared" si="187"/>
        <v>4</v>
      </c>
      <c r="BA646" s="13" t="str">
        <f t="shared" si="188"/>
        <v>张郃魂珠-8 等级-4</v>
      </c>
      <c r="BB646" s="25" t="s">
        <v>1402</v>
      </c>
      <c r="BC646" s="14">
        <f t="shared" si="189"/>
        <v>1620</v>
      </c>
      <c r="BD646" s="14">
        <f>SUMIFS(BC$4:BC646,AU$4:AU646,"="&amp;AU646,AX$4:AX646,"="&amp;AX646)</f>
        <v>4050</v>
      </c>
      <c r="BE646" s="25" t="s">
        <v>1403</v>
      </c>
      <c r="BF646" s="14">
        <f t="shared" si="190"/>
        <v>660</v>
      </c>
      <c r="BG646" s="14">
        <f>SUMIFS(BF$4:BF646,AU$4:AU646,"="&amp;AU646,AX$4:AX646,"="&amp;AX646)</f>
        <v>1650</v>
      </c>
      <c r="BH646" s="25" t="s">
        <v>1404</v>
      </c>
      <c r="BI646" s="14">
        <f t="shared" si="191"/>
        <v>24000</v>
      </c>
      <c r="BJ646" s="14">
        <f>SUMIFS(BI$4:BI646,$AU$4:$AU646,"="&amp;$AU646,$AX$4:$AX646,"="&amp;$AX646)</f>
        <v>60000</v>
      </c>
    </row>
    <row r="647" spans="46:62" ht="16.5" x14ac:dyDescent="0.2">
      <c r="AT647" s="13">
        <v>644</v>
      </c>
      <c r="AU647" s="13">
        <f t="shared" si="184"/>
        <v>9</v>
      </c>
      <c r="AV647" s="13">
        <f t="shared" si="185"/>
        <v>1502010</v>
      </c>
      <c r="AW647" s="13" t="s">
        <v>1373</v>
      </c>
      <c r="AX647" s="13">
        <f t="shared" si="186"/>
        <v>8</v>
      </c>
      <c r="AY647" s="13" t="s">
        <v>1394</v>
      </c>
      <c r="AZ647" s="13">
        <f t="shared" si="187"/>
        <v>5</v>
      </c>
      <c r="BA647" s="13" t="str">
        <f t="shared" si="188"/>
        <v>张郃魂珠-8 等级-5</v>
      </c>
      <c r="BB647" s="25" t="s">
        <v>1402</v>
      </c>
      <c r="BC647" s="14">
        <f t="shared" si="189"/>
        <v>2160</v>
      </c>
      <c r="BD647" s="14">
        <f>SUMIFS(BC$4:BC647,AU$4:AU647,"="&amp;AU647,AX$4:AX647,"="&amp;AX647)</f>
        <v>6210</v>
      </c>
      <c r="BE647" s="25" t="s">
        <v>1403</v>
      </c>
      <c r="BF647" s="14">
        <f t="shared" si="190"/>
        <v>880</v>
      </c>
      <c r="BG647" s="14">
        <f>SUMIFS(BF$4:BF647,AU$4:AU647,"="&amp;AU647,AX$4:AX647,"="&amp;AX647)</f>
        <v>2530</v>
      </c>
      <c r="BH647" s="25" t="s">
        <v>1404</v>
      </c>
      <c r="BI647" s="14">
        <f t="shared" si="191"/>
        <v>32000</v>
      </c>
      <c r="BJ647" s="14">
        <f>SUMIFS(BI$4:BI647,$AU$4:$AU647,"="&amp;$AU647,$AX$4:$AX647,"="&amp;$AX647)</f>
        <v>92000</v>
      </c>
    </row>
    <row r="648" spans="46:62" ht="16.5" x14ac:dyDescent="0.2">
      <c r="AT648" s="13">
        <v>645</v>
      </c>
      <c r="AU648" s="13">
        <f t="shared" si="184"/>
        <v>9</v>
      </c>
      <c r="AV648" s="13">
        <f t="shared" si="185"/>
        <v>1502010</v>
      </c>
      <c r="AW648" s="13" t="s">
        <v>1373</v>
      </c>
      <c r="AX648" s="13">
        <f t="shared" si="186"/>
        <v>8</v>
      </c>
      <c r="AY648" s="13" t="s">
        <v>1394</v>
      </c>
      <c r="AZ648" s="13">
        <f t="shared" si="187"/>
        <v>6</v>
      </c>
      <c r="BA648" s="13" t="str">
        <f t="shared" si="188"/>
        <v>张郃魂珠-8 等级-6</v>
      </c>
      <c r="BB648" s="25" t="s">
        <v>1402</v>
      </c>
      <c r="BC648" s="14">
        <f t="shared" si="189"/>
        <v>2700</v>
      </c>
      <c r="BD648" s="14">
        <f>SUMIFS(BC$4:BC648,AU$4:AU648,"="&amp;AU648,AX$4:AX648,"="&amp;AX648)</f>
        <v>8910</v>
      </c>
      <c r="BE648" s="25" t="s">
        <v>1403</v>
      </c>
      <c r="BF648" s="14">
        <f t="shared" si="190"/>
        <v>1100</v>
      </c>
      <c r="BG648" s="14">
        <f>SUMIFS(BF$4:BF648,AU$4:AU648,"="&amp;AU648,AX$4:AX648,"="&amp;AX648)</f>
        <v>3630</v>
      </c>
      <c r="BH648" s="25" t="s">
        <v>1404</v>
      </c>
      <c r="BI648" s="14">
        <f t="shared" si="191"/>
        <v>40000</v>
      </c>
      <c r="BJ648" s="14">
        <f>SUMIFS(BI$4:BI648,$AU$4:$AU648,"="&amp;$AU648,$AX$4:$AX648,"="&amp;$AX648)</f>
        <v>132000</v>
      </c>
    </row>
    <row r="649" spans="46:62" ht="16.5" x14ac:dyDescent="0.2">
      <c r="AT649" s="13">
        <v>646</v>
      </c>
      <c r="AU649" s="13">
        <f t="shared" si="184"/>
        <v>9</v>
      </c>
      <c r="AV649" s="13">
        <f t="shared" si="185"/>
        <v>1502010</v>
      </c>
      <c r="AW649" s="13" t="s">
        <v>1373</v>
      </c>
      <c r="AX649" s="13">
        <f t="shared" si="186"/>
        <v>8</v>
      </c>
      <c r="AY649" s="13" t="s">
        <v>1394</v>
      </c>
      <c r="AZ649" s="13">
        <f t="shared" si="187"/>
        <v>7</v>
      </c>
      <c r="BA649" s="13" t="str">
        <f t="shared" si="188"/>
        <v>张郃魂珠-8 等级-7</v>
      </c>
      <c r="BB649" s="25" t="s">
        <v>1402</v>
      </c>
      <c r="BC649" s="14">
        <f t="shared" si="189"/>
        <v>3240</v>
      </c>
      <c r="BD649" s="14">
        <f>SUMIFS(BC$4:BC649,AU$4:AU649,"="&amp;AU649,AX$4:AX649,"="&amp;AX649)</f>
        <v>12150</v>
      </c>
      <c r="BE649" s="25" t="s">
        <v>1403</v>
      </c>
      <c r="BF649" s="14">
        <f t="shared" si="190"/>
        <v>1320</v>
      </c>
      <c r="BG649" s="14">
        <f>SUMIFS(BF$4:BF649,AU$4:AU649,"="&amp;AU649,AX$4:AX649,"="&amp;AX649)</f>
        <v>4950</v>
      </c>
      <c r="BH649" s="25" t="s">
        <v>1404</v>
      </c>
      <c r="BI649" s="14">
        <f t="shared" si="191"/>
        <v>48000</v>
      </c>
      <c r="BJ649" s="14">
        <f>SUMIFS(BI$4:BI649,$AU$4:$AU649,"="&amp;$AU649,$AX$4:$AX649,"="&amp;$AX649)</f>
        <v>180000</v>
      </c>
    </row>
    <row r="650" spans="46:62" ht="16.5" x14ac:dyDescent="0.2">
      <c r="AT650" s="13">
        <v>647</v>
      </c>
      <c r="AU650" s="13">
        <f t="shared" si="184"/>
        <v>9</v>
      </c>
      <c r="AV650" s="13">
        <f t="shared" si="185"/>
        <v>1502010</v>
      </c>
      <c r="AW650" s="13" t="s">
        <v>1373</v>
      </c>
      <c r="AX650" s="13">
        <f t="shared" si="186"/>
        <v>8</v>
      </c>
      <c r="AY650" s="13" t="s">
        <v>1394</v>
      </c>
      <c r="AZ650" s="13">
        <f t="shared" si="187"/>
        <v>8</v>
      </c>
      <c r="BA650" s="13" t="str">
        <f t="shared" si="188"/>
        <v>张郃魂珠-8 等级-8</v>
      </c>
      <c r="BB650" s="25" t="s">
        <v>1402</v>
      </c>
      <c r="BC650" s="14">
        <f t="shared" si="189"/>
        <v>3780</v>
      </c>
      <c r="BD650" s="14">
        <f>SUMIFS(BC$4:BC650,AU$4:AU650,"="&amp;AU650,AX$4:AX650,"="&amp;AX650)</f>
        <v>15930</v>
      </c>
      <c r="BE650" s="25" t="s">
        <v>1403</v>
      </c>
      <c r="BF650" s="14">
        <f t="shared" si="190"/>
        <v>1540</v>
      </c>
      <c r="BG650" s="14">
        <f>SUMIFS(BF$4:BF650,AU$4:AU650,"="&amp;AU650,AX$4:AX650,"="&amp;AX650)</f>
        <v>6490</v>
      </c>
      <c r="BH650" s="25" t="s">
        <v>1404</v>
      </c>
      <c r="BI650" s="14">
        <f t="shared" si="191"/>
        <v>56000</v>
      </c>
      <c r="BJ650" s="14">
        <f>SUMIFS(BI$4:BI650,$AU$4:$AU650,"="&amp;$AU650,$AX$4:$AX650,"="&amp;$AX650)</f>
        <v>236000</v>
      </c>
    </row>
    <row r="651" spans="46:62" ht="16.5" x14ac:dyDescent="0.2">
      <c r="AT651" s="13">
        <v>648</v>
      </c>
      <c r="AU651" s="13">
        <f t="shared" si="184"/>
        <v>9</v>
      </c>
      <c r="AV651" s="13">
        <f t="shared" si="185"/>
        <v>1502010</v>
      </c>
      <c r="AW651" s="13" t="s">
        <v>1373</v>
      </c>
      <c r="AX651" s="13">
        <f t="shared" si="186"/>
        <v>8</v>
      </c>
      <c r="AY651" s="13" t="s">
        <v>1394</v>
      </c>
      <c r="AZ651" s="13">
        <f t="shared" si="187"/>
        <v>9</v>
      </c>
      <c r="BA651" s="13" t="str">
        <f t="shared" si="188"/>
        <v>张郃魂珠-8 等级-9</v>
      </c>
      <c r="BB651" s="25" t="s">
        <v>1402</v>
      </c>
      <c r="BC651" s="14">
        <f t="shared" si="189"/>
        <v>4320</v>
      </c>
      <c r="BD651" s="14">
        <f>SUMIFS(BC$4:BC651,AU$4:AU651,"="&amp;AU651,AX$4:AX651,"="&amp;AX651)</f>
        <v>20250</v>
      </c>
      <c r="BE651" s="25" t="s">
        <v>1403</v>
      </c>
      <c r="BF651" s="14">
        <f t="shared" si="190"/>
        <v>1760</v>
      </c>
      <c r="BG651" s="14">
        <f>SUMIFS(BF$4:BF651,AU$4:AU651,"="&amp;AU651,AX$4:AX651,"="&amp;AX651)</f>
        <v>8250</v>
      </c>
      <c r="BH651" s="25" t="s">
        <v>1404</v>
      </c>
      <c r="BI651" s="14">
        <f t="shared" si="191"/>
        <v>64000</v>
      </c>
      <c r="BJ651" s="14">
        <f>SUMIFS(BI$4:BI651,$AU$4:$AU651,"="&amp;$AU651,$AX$4:$AX651,"="&amp;$AX651)</f>
        <v>300000</v>
      </c>
    </row>
    <row r="652" spans="46:62" ht="16.5" x14ac:dyDescent="0.2">
      <c r="AT652" s="13">
        <v>649</v>
      </c>
      <c r="AU652" s="13">
        <f t="shared" si="184"/>
        <v>10</v>
      </c>
      <c r="AV652" s="13">
        <f t="shared" si="185"/>
        <v>1502011</v>
      </c>
      <c r="AW652" s="13" t="s">
        <v>1373</v>
      </c>
      <c r="AX652" s="13">
        <f t="shared" si="186"/>
        <v>1</v>
      </c>
      <c r="AY652" s="13" t="s">
        <v>1394</v>
      </c>
      <c r="AZ652" s="13">
        <f t="shared" si="187"/>
        <v>1</v>
      </c>
      <c r="BA652" s="13" t="str">
        <f t="shared" si="188"/>
        <v>张飞魂珠-1 等级-1</v>
      </c>
      <c r="BB652" s="25" t="s">
        <v>1402</v>
      </c>
      <c r="BC652" s="14">
        <f t="shared" si="189"/>
        <v>50</v>
      </c>
      <c r="BD652" s="14">
        <f>SUMIFS(BC$4:BC652,AU$4:AU652,"="&amp;AU652,AX$4:AX652,"="&amp;AX652)</f>
        <v>50</v>
      </c>
      <c r="BE652" s="25" t="s">
        <v>1403</v>
      </c>
      <c r="BF652" s="14">
        <f t="shared" si="190"/>
        <v>28</v>
      </c>
      <c r="BG652" s="14">
        <f>SUMIFS(BF$4:BF652,AU$4:AU652,"="&amp;AU652,AX$4:AX652,"="&amp;AX652)</f>
        <v>28</v>
      </c>
      <c r="BH652" s="25" t="s">
        <v>1404</v>
      </c>
      <c r="BI652" s="14">
        <f t="shared" si="191"/>
        <v>1350</v>
      </c>
      <c r="BJ652" s="14">
        <f>SUMIFS(BI$4:BI652,$AU$4:$AU652,"="&amp;$AU652,$AX$4:$AX652,"="&amp;$AX652)</f>
        <v>1350</v>
      </c>
    </row>
    <row r="653" spans="46:62" ht="16.5" x14ac:dyDescent="0.2">
      <c r="AT653" s="13">
        <v>650</v>
      </c>
      <c r="AU653" s="13">
        <f t="shared" si="184"/>
        <v>10</v>
      </c>
      <c r="AV653" s="13">
        <f t="shared" si="185"/>
        <v>1502011</v>
      </c>
      <c r="AW653" s="13" t="s">
        <v>1373</v>
      </c>
      <c r="AX653" s="13">
        <f t="shared" si="186"/>
        <v>1</v>
      </c>
      <c r="AY653" s="13" t="s">
        <v>1394</v>
      </c>
      <c r="AZ653" s="13">
        <f t="shared" si="187"/>
        <v>2</v>
      </c>
      <c r="BA653" s="13" t="str">
        <f t="shared" si="188"/>
        <v>张飞魂珠-1 等级-2</v>
      </c>
      <c r="BB653" s="25" t="s">
        <v>1402</v>
      </c>
      <c r="BC653" s="14">
        <f t="shared" si="189"/>
        <v>80</v>
      </c>
      <c r="BD653" s="14">
        <f>SUMIFS(BC$4:BC653,AU$4:AU653,"="&amp;AU653,AX$4:AX653,"="&amp;AX653)</f>
        <v>130</v>
      </c>
      <c r="BE653" s="25" t="s">
        <v>1403</v>
      </c>
      <c r="BF653" s="14">
        <f t="shared" si="190"/>
        <v>44</v>
      </c>
      <c r="BG653" s="14">
        <f>SUMIFS(BF$4:BF653,AU$4:AU653,"="&amp;AU653,AX$4:AX653,"="&amp;AX653)</f>
        <v>72</v>
      </c>
      <c r="BH653" s="25" t="s">
        <v>1404</v>
      </c>
      <c r="BI653" s="14">
        <f t="shared" si="191"/>
        <v>2160</v>
      </c>
      <c r="BJ653" s="14">
        <f>SUMIFS(BI$4:BI653,$AU$4:$AU653,"="&amp;$AU653,$AX$4:$AX653,"="&amp;$AX653)</f>
        <v>3510</v>
      </c>
    </row>
    <row r="654" spans="46:62" ht="16.5" x14ac:dyDescent="0.2">
      <c r="AT654" s="13">
        <v>651</v>
      </c>
      <c r="AU654" s="13">
        <f t="shared" si="184"/>
        <v>10</v>
      </c>
      <c r="AV654" s="13">
        <f t="shared" si="185"/>
        <v>1502011</v>
      </c>
      <c r="AW654" s="13" t="s">
        <v>1373</v>
      </c>
      <c r="AX654" s="13">
        <f t="shared" si="186"/>
        <v>1</v>
      </c>
      <c r="AY654" s="13" t="s">
        <v>1394</v>
      </c>
      <c r="AZ654" s="13">
        <f t="shared" si="187"/>
        <v>3</v>
      </c>
      <c r="BA654" s="13" t="str">
        <f t="shared" si="188"/>
        <v>张飞魂珠-1 等级-3</v>
      </c>
      <c r="BB654" s="25" t="s">
        <v>1402</v>
      </c>
      <c r="BC654" s="14">
        <f t="shared" si="189"/>
        <v>100</v>
      </c>
      <c r="BD654" s="14">
        <f>SUMIFS(BC$4:BC654,AU$4:AU654,"="&amp;AU654,AX$4:AX654,"="&amp;AX654)</f>
        <v>230</v>
      </c>
      <c r="BE654" s="25" t="s">
        <v>1403</v>
      </c>
      <c r="BF654" s="14">
        <f t="shared" si="190"/>
        <v>55</v>
      </c>
      <c r="BG654" s="14">
        <f>SUMIFS(BF$4:BF654,AU$4:AU654,"="&amp;AU654,AX$4:AX654,"="&amp;AX654)</f>
        <v>127</v>
      </c>
      <c r="BH654" s="25" t="s">
        <v>1404</v>
      </c>
      <c r="BI654" s="14">
        <f t="shared" si="191"/>
        <v>2700</v>
      </c>
      <c r="BJ654" s="14">
        <f>SUMIFS(BI$4:BI654,$AU$4:$AU654,"="&amp;$AU654,$AX$4:$AX654,"="&amp;$AX654)</f>
        <v>6210</v>
      </c>
    </row>
    <row r="655" spans="46:62" ht="16.5" x14ac:dyDescent="0.2">
      <c r="AT655" s="13">
        <v>652</v>
      </c>
      <c r="AU655" s="13">
        <f t="shared" si="184"/>
        <v>10</v>
      </c>
      <c r="AV655" s="13">
        <f t="shared" si="185"/>
        <v>1502011</v>
      </c>
      <c r="AW655" s="13" t="s">
        <v>1373</v>
      </c>
      <c r="AX655" s="13">
        <f t="shared" si="186"/>
        <v>1</v>
      </c>
      <c r="AY655" s="13" t="s">
        <v>1394</v>
      </c>
      <c r="AZ655" s="13">
        <f t="shared" si="187"/>
        <v>4</v>
      </c>
      <c r="BA655" s="13" t="str">
        <f t="shared" si="188"/>
        <v>张飞魂珠-1 等级-4</v>
      </c>
      <c r="BB655" s="25" t="s">
        <v>1402</v>
      </c>
      <c r="BC655" s="14">
        <f t="shared" si="189"/>
        <v>160</v>
      </c>
      <c r="BD655" s="14">
        <f>SUMIFS(BC$4:BC655,AU$4:AU655,"="&amp;AU655,AX$4:AX655,"="&amp;AX655)</f>
        <v>390</v>
      </c>
      <c r="BE655" s="25" t="s">
        <v>1403</v>
      </c>
      <c r="BF655" s="14">
        <f t="shared" si="190"/>
        <v>88</v>
      </c>
      <c r="BG655" s="14">
        <f>SUMIFS(BF$4:BF655,AU$4:AU655,"="&amp;AU655,AX$4:AX655,"="&amp;AX655)</f>
        <v>215</v>
      </c>
      <c r="BH655" s="25" t="s">
        <v>1404</v>
      </c>
      <c r="BI655" s="14">
        <f t="shared" si="191"/>
        <v>4320</v>
      </c>
      <c r="BJ655" s="14">
        <f>SUMIFS(BI$4:BI655,$AU$4:$AU655,"="&amp;$AU655,$AX$4:$AX655,"="&amp;$AX655)</f>
        <v>10530</v>
      </c>
    </row>
    <row r="656" spans="46:62" ht="16.5" x14ac:dyDescent="0.2">
      <c r="AT656" s="13">
        <v>653</v>
      </c>
      <c r="AU656" s="13">
        <f t="shared" si="184"/>
        <v>10</v>
      </c>
      <c r="AV656" s="13">
        <f t="shared" si="185"/>
        <v>1502011</v>
      </c>
      <c r="AW656" s="13" t="s">
        <v>1373</v>
      </c>
      <c r="AX656" s="13">
        <f t="shared" si="186"/>
        <v>1</v>
      </c>
      <c r="AY656" s="13" t="s">
        <v>1394</v>
      </c>
      <c r="AZ656" s="13">
        <f t="shared" si="187"/>
        <v>5</v>
      </c>
      <c r="BA656" s="13" t="str">
        <f t="shared" si="188"/>
        <v>张飞魂珠-1 等级-5</v>
      </c>
      <c r="BB656" s="25" t="s">
        <v>1402</v>
      </c>
      <c r="BC656" s="14">
        <f t="shared" si="189"/>
        <v>220</v>
      </c>
      <c r="BD656" s="14">
        <f>SUMIFS(BC$4:BC656,AU$4:AU656,"="&amp;AU656,AX$4:AX656,"="&amp;AX656)</f>
        <v>610</v>
      </c>
      <c r="BE656" s="25" t="s">
        <v>1403</v>
      </c>
      <c r="BF656" s="14">
        <f t="shared" si="190"/>
        <v>121</v>
      </c>
      <c r="BG656" s="14">
        <f>SUMIFS(BF$4:BF656,AU$4:AU656,"="&amp;AU656,AX$4:AX656,"="&amp;AX656)</f>
        <v>336</v>
      </c>
      <c r="BH656" s="25" t="s">
        <v>1404</v>
      </c>
      <c r="BI656" s="14">
        <f t="shared" si="191"/>
        <v>5940</v>
      </c>
      <c r="BJ656" s="14">
        <f>SUMIFS(BI$4:BI656,$AU$4:$AU656,"="&amp;$AU656,$AX$4:$AX656,"="&amp;$AX656)</f>
        <v>16470</v>
      </c>
    </row>
    <row r="657" spans="46:62" ht="16.5" x14ac:dyDescent="0.2">
      <c r="AT657" s="13">
        <v>654</v>
      </c>
      <c r="AU657" s="13">
        <f t="shared" si="184"/>
        <v>10</v>
      </c>
      <c r="AV657" s="13">
        <f t="shared" si="185"/>
        <v>1502011</v>
      </c>
      <c r="AW657" s="13" t="s">
        <v>1373</v>
      </c>
      <c r="AX657" s="13">
        <f t="shared" si="186"/>
        <v>1</v>
      </c>
      <c r="AY657" s="13" t="s">
        <v>1394</v>
      </c>
      <c r="AZ657" s="13">
        <f t="shared" si="187"/>
        <v>6</v>
      </c>
      <c r="BA657" s="13" t="str">
        <f t="shared" si="188"/>
        <v>张飞魂珠-1 等级-6</v>
      </c>
      <c r="BB657" s="25" t="s">
        <v>1402</v>
      </c>
      <c r="BC657" s="14">
        <f t="shared" si="189"/>
        <v>280</v>
      </c>
      <c r="BD657" s="14">
        <f>SUMIFS(BC$4:BC657,AU$4:AU657,"="&amp;AU657,AX$4:AX657,"="&amp;AX657)</f>
        <v>890</v>
      </c>
      <c r="BE657" s="25" t="s">
        <v>1403</v>
      </c>
      <c r="BF657" s="14">
        <f t="shared" si="190"/>
        <v>154</v>
      </c>
      <c r="BG657" s="14">
        <f>SUMIFS(BF$4:BF657,AU$4:AU657,"="&amp;AU657,AX$4:AX657,"="&amp;AX657)</f>
        <v>490</v>
      </c>
      <c r="BH657" s="25" t="s">
        <v>1404</v>
      </c>
      <c r="BI657" s="14">
        <f t="shared" si="191"/>
        <v>7560</v>
      </c>
      <c r="BJ657" s="14">
        <f>SUMIFS(BI$4:BI657,$AU$4:$AU657,"="&amp;$AU657,$AX$4:$AX657,"="&amp;$AX657)</f>
        <v>24030</v>
      </c>
    </row>
    <row r="658" spans="46:62" ht="16.5" x14ac:dyDescent="0.2">
      <c r="AT658" s="13">
        <v>655</v>
      </c>
      <c r="AU658" s="13">
        <f t="shared" si="184"/>
        <v>10</v>
      </c>
      <c r="AV658" s="13">
        <f t="shared" si="185"/>
        <v>1502011</v>
      </c>
      <c r="AW658" s="13" t="s">
        <v>1373</v>
      </c>
      <c r="AX658" s="13">
        <f t="shared" si="186"/>
        <v>1</v>
      </c>
      <c r="AY658" s="13" t="s">
        <v>1394</v>
      </c>
      <c r="AZ658" s="13">
        <f t="shared" si="187"/>
        <v>7</v>
      </c>
      <c r="BA658" s="13" t="str">
        <f t="shared" si="188"/>
        <v>张飞魂珠-1 等级-7</v>
      </c>
      <c r="BB658" s="25" t="s">
        <v>1402</v>
      </c>
      <c r="BC658" s="14">
        <f t="shared" si="189"/>
        <v>320</v>
      </c>
      <c r="BD658" s="14">
        <f>SUMIFS(BC$4:BC658,AU$4:AU658,"="&amp;AU658,AX$4:AX658,"="&amp;AX658)</f>
        <v>1210</v>
      </c>
      <c r="BE658" s="25" t="s">
        <v>1403</v>
      </c>
      <c r="BF658" s="14">
        <f t="shared" si="190"/>
        <v>176</v>
      </c>
      <c r="BG658" s="14">
        <f>SUMIFS(BF$4:BF658,AU$4:AU658,"="&amp;AU658,AX$4:AX658,"="&amp;AX658)</f>
        <v>666</v>
      </c>
      <c r="BH658" s="25" t="s">
        <v>1404</v>
      </c>
      <c r="BI658" s="14">
        <f t="shared" si="191"/>
        <v>8640</v>
      </c>
      <c r="BJ658" s="14">
        <f>SUMIFS(BI$4:BI658,$AU$4:$AU658,"="&amp;$AU658,$AX$4:$AX658,"="&amp;$AX658)</f>
        <v>32670</v>
      </c>
    </row>
    <row r="659" spans="46:62" ht="16.5" x14ac:dyDescent="0.2">
      <c r="AT659" s="13">
        <v>656</v>
      </c>
      <c r="AU659" s="13">
        <f t="shared" si="184"/>
        <v>10</v>
      </c>
      <c r="AV659" s="13">
        <f t="shared" si="185"/>
        <v>1502011</v>
      </c>
      <c r="AW659" s="13" t="s">
        <v>1373</v>
      </c>
      <c r="AX659" s="13">
        <f t="shared" si="186"/>
        <v>1</v>
      </c>
      <c r="AY659" s="13" t="s">
        <v>1394</v>
      </c>
      <c r="AZ659" s="13">
        <f t="shared" si="187"/>
        <v>8</v>
      </c>
      <c r="BA659" s="13" t="str">
        <f t="shared" si="188"/>
        <v>张飞魂珠-1 等级-8</v>
      </c>
      <c r="BB659" s="25" t="s">
        <v>1402</v>
      </c>
      <c r="BC659" s="14">
        <f t="shared" si="189"/>
        <v>380</v>
      </c>
      <c r="BD659" s="14">
        <f>SUMIFS(BC$4:BC659,AU$4:AU659,"="&amp;AU659,AX$4:AX659,"="&amp;AX659)</f>
        <v>1590</v>
      </c>
      <c r="BE659" s="25" t="s">
        <v>1403</v>
      </c>
      <c r="BF659" s="14">
        <f t="shared" si="190"/>
        <v>209</v>
      </c>
      <c r="BG659" s="14">
        <f>SUMIFS(BF$4:BF659,AU$4:AU659,"="&amp;AU659,AX$4:AX659,"="&amp;AX659)</f>
        <v>875</v>
      </c>
      <c r="BH659" s="25" t="s">
        <v>1404</v>
      </c>
      <c r="BI659" s="14">
        <f t="shared" si="191"/>
        <v>10260</v>
      </c>
      <c r="BJ659" s="14">
        <f>SUMIFS(BI$4:BI659,$AU$4:$AU659,"="&amp;$AU659,$AX$4:$AX659,"="&amp;$AX659)</f>
        <v>42930</v>
      </c>
    </row>
    <row r="660" spans="46:62" ht="16.5" x14ac:dyDescent="0.2">
      <c r="AT660" s="13">
        <v>657</v>
      </c>
      <c r="AU660" s="13">
        <f t="shared" si="184"/>
        <v>10</v>
      </c>
      <c r="AV660" s="13">
        <f t="shared" si="185"/>
        <v>1502011</v>
      </c>
      <c r="AW660" s="13" t="s">
        <v>1373</v>
      </c>
      <c r="AX660" s="13">
        <f t="shared" si="186"/>
        <v>1</v>
      </c>
      <c r="AY660" s="13" t="s">
        <v>1394</v>
      </c>
      <c r="AZ660" s="13">
        <f t="shared" si="187"/>
        <v>9</v>
      </c>
      <c r="BA660" s="13" t="str">
        <f t="shared" si="188"/>
        <v>张飞魂珠-1 等级-9</v>
      </c>
      <c r="BB660" s="25" t="s">
        <v>1402</v>
      </c>
      <c r="BC660" s="14">
        <f t="shared" si="189"/>
        <v>420</v>
      </c>
      <c r="BD660" s="14">
        <f>SUMIFS(BC$4:BC660,AU$4:AU660,"="&amp;AU660,AX$4:AX660,"="&amp;AX660)</f>
        <v>2010</v>
      </c>
      <c r="BE660" s="25" t="s">
        <v>1403</v>
      </c>
      <c r="BF660" s="14">
        <f t="shared" si="190"/>
        <v>231</v>
      </c>
      <c r="BG660" s="14">
        <f>SUMIFS(BF$4:BF660,AU$4:AU660,"="&amp;AU660,AX$4:AX660,"="&amp;AX660)</f>
        <v>1106</v>
      </c>
      <c r="BH660" s="25" t="s">
        <v>1404</v>
      </c>
      <c r="BI660" s="14">
        <f t="shared" si="191"/>
        <v>11340</v>
      </c>
      <c r="BJ660" s="14">
        <f>SUMIFS(BI$4:BI660,$AU$4:$AU660,"="&amp;$AU660,$AX$4:$AX660,"="&amp;$AX660)</f>
        <v>54270</v>
      </c>
    </row>
    <row r="661" spans="46:62" ht="16.5" x14ac:dyDescent="0.2">
      <c r="AT661" s="13">
        <v>658</v>
      </c>
      <c r="AU661" s="13">
        <f t="shared" si="184"/>
        <v>10</v>
      </c>
      <c r="AV661" s="13">
        <f t="shared" si="185"/>
        <v>1502011</v>
      </c>
      <c r="AW661" s="13" t="s">
        <v>1373</v>
      </c>
      <c r="AX661" s="13">
        <f t="shared" si="186"/>
        <v>2</v>
      </c>
      <c r="AY661" s="13" t="s">
        <v>1394</v>
      </c>
      <c r="AZ661" s="13">
        <f t="shared" si="187"/>
        <v>1</v>
      </c>
      <c r="BA661" s="13" t="str">
        <f t="shared" si="188"/>
        <v>张飞魂珠-2 等级-1</v>
      </c>
      <c r="BB661" s="25" t="s">
        <v>1402</v>
      </c>
      <c r="BC661" s="14">
        <f t="shared" si="189"/>
        <v>80</v>
      </c>
      <c r="BD661" s="14">
        <f>SUMIFS(BC$4:BC661,AU$4:AU661,"="&amp;AU661,AX$4:AX661,"="&amp;AX661)</f>
        <v>80</v>
      </c>
      <c r="BE661" s="25" t="s">
        <v>1403</v>
      </c>
      <c r="BF661" s="14">
        <f t="shared" si="190"/>
        <v>44</v>
      </c>
      <c r="BG661" s="14">
        <f>SUMIFS(BF$4:BF661,AU$4:AU661,"="&amp;AU661,AX$4:AX661,"="&amp;AX661)</f>
        <v>44</v>
      </c>
      <c r="BH661" s="25" t="s">
        <v>1404</v>
      </c>
      <c r="BI661" s="14">
        <f t="shared" si="191"/>
        <v>2160</v>
      </c>
      <c r="BJ661" s="14">
        <f>SUMIFS(BI$4:BI661,$AU$4:$AU661,"="&amp;$AU661,$AX$4:$AX661,"="&amp;$AX661)</f>
        <v>2160</v>
      </c>
    </row>
    <row r="662" spans="46:62" ht="16.5" x14ac:dyDescent="0.2">
      <c r="AT662" s="13">
        <v>659</v>
      </c>
      <c r="AU662" s="13">
        <f t="shared" si="184"/>
        <v>10</v>
      </c>
      <c r="AV662" s="13">
        <f t="shared" si="185"/>
        <v>1502011</v>
      </c>
      <c r="AW662" s="13" t="s">
        <v>1373</v>
      </c>
      <c r="AX662" s="13">
        <f t="shared" si="186"/>
        <v>2</v>
      </c>
      <c r="AY662" s="13" t="s">
        <v>1394</v>
      </c>
      <c r="AZ662" s="13">
        <f t="shared" si="187"/>
        <v>2</v>
      </c>
      <c r="BA662" s="13" t="str">
        <f t="shared" si="188"/>
        <v>张飞魂珠-2 等级-2</v>
      </c>
      <c r="BB662" s="25" t="s">
        <v>1402</v>
      </c>
      <c r="BC662" s="14">
        <f t="shared" si="189"/>
        <v>120</v>
      </c>
      <c r="BD662" s="14">
        <f>SUMIFS(BC$4:BC662,AU$4:AU662,"="&amp;AU662,AX$4:AX662,"="&amp;AX662)</f>
        <v>200</v>
      </c>
      <c r="BE662" s="25" t="s">
        <v>1403</v>
      </c>
      <c r="BF662" s="14">
        <f t="shared" si="190"/>
        <v>66</v>
      </c>
      <c r="BG662" s="14">
        <f>SUMIFS(BF$4:BF662,AU$4:AU662,"="&amp;AU662,AX$4:AX662,"="&amp;AX662)</f>
        <v>110</v>
      </c>
      <c r="BH662" s="25" t="s">
        <v>1404</v>
      </c>
      <c r="BI662" s="14">
        <f t="shared" si="191"/>
        <v>3240</v>
      </c>
      <c r="BJ662" s="14">
        <f>SUMIFS(BI$4:BI662,$AU$4:$AU662,"="&amp;$AU662,$AX$4:$AX662,"="&amp;$AX662)</f>
        <v>5400</v>
      </c>
    </row>
    <row r="663" spans="46:62" ht="16.5" x14ac:dyDescent="0.2">
      <c r="AT663" s="13">
        <v>660</v>
      </c>
      <c r="AU663" s="13">
        <f t="shared" si="184"/>
        <v>10</v>
      </c>
      <c r="AV663" s="13">
        <f t="shared" si="185"/>
        <v>1502011</v>
      </c>
      <c r="AW663" s="13" t="s">
        <v>1373</v>
      </c>
      <c r="AX663" s="13">
        <f t="shared" si="186"/>
        <v>2</v>
      </c>
      <c r="AY663" s="13" t="s">
        <v>1394</v>
      </c>
      <c r="AZ663" s="13">
        <f t="shared" si="187"/>
        <v>3</v>
      </c>
      <c r="BA663" s="13" t="str">
        <f t="shared" si="188"/>
        <v>张飞魂珠-2 等级-3</v>
      </c>
      <c r="BB663" s="25" t="s">
        <v>1402</v>
      </c>
      <c r="BC663" s="14">
        <f t="shared" si="189"/>
        <v>160</v>
      </c>
      <c r="BD663" s="14">
        <f>SUMIFS(BC$4:BC663,AU$4:AU663,"="&amp;AU663,AX$4:AX663,"="&amp;AX663)</f>
        <v>360</v>
      </c>
      <c r="BE663" s="25" t="s">
        <v>1403</v>
      </c>
      <c r="BF663" s="14">
        <f t="shared" si="190"/>
        <v>88</v>
      </c>
      <c r="BG663" s="14">
        <f>SUMIFS(BF$4:BF663,AU$4:AU663,"="&amp;AU663,AX$4:AX663,"="&amp;AX663)</f>
        <v>198</v>
      </c>
      <c r="BH663" s="25" t="s">
        <v>1404</v>
      </c>
      <c r="BI663" s="14">
        <f t="shared" si="191"/>
        <v>4320</v>
      </c>
      <c r="BJ663" s="14">
        <f>SUMIFS(BI$4:BI663,$AU$4:$AU663,"="&amp;$AU663,$AX$4:$AX663,"="&amp;$AX663)</f>
        <v>9720</v>
      </c>
    </row>
    <row r="664" spans="46:62" ht="16.5" x14ac:dyDescent="0.2">
      <c r="AT664" s="13">
        <v>661</v>
      </c>
      <c r="AU664" s="13">
        <f t="shared" si="184"/>
        <v>10</v>
      </c>
      <c r="AV664" s="13">
        <f t="shared" si="185"/>
        <v>1502011</v>
      </c>
      <c r="AW664" s="13" t="s">
        <v>1373</v>
      </c>
      <c r="AX664" s="13">
        <f t="shared" si="186"/>
        <v>2</v>
      </c>
      <c r="AY664" s="13" t="s">
        <v>1394</v>
      </c>
      <c r="AZ664" s="13">
        <f t="shared" si="187"/>
        <v>4</v>
      </c>
      <c r="BA664" s="13" t="str">
        <f t="shared" si="188"/>
        <v>张飞魂珠-2 等级-4</v>
      </c>
      <c r="BB664" s="25" t="s">
        <v>1402</v>
      </c>
      <c r="BC664" s="14">
        <f t="shared" si="189"/>
        <v>240</v>
      </c>
      <c r="BD664" s="14">
        <f>SUMIFS(BC$4:BC664,AU$4:AU664,"="&amp;AU664,AX$4:AX664,"="&amp;AX664)</f>
        <v>600</v>
      </c>
      <c r="BE664" s="25" t="s">
        <v>1403</v>
      </c>
      <c r="BF664" s="14">
        <f t="shared" si="190"/>
        <v>132</v>
      </c>
      <c r="BG664" s="14">
        <f>SUMIFS(BF$4:BF664,AU$4:AU664,"="&amp;AU664,AX$4:AX664,"="&amp;AX664)</f>
        <v>330</v>
      </c>
      <c r="BH664" s="25" t="s">
        <v>1404</v>
      </c>
      <c r="BI664" s="14">
        <f t="shared" si="191"/>
        <v>6480</v>
      </c>
      <c r="BJ664" s="14">
        <f>SUMIFS(BI$4:BI664,$AU$4:$AU664,"="&amp;$AU664,$AX$4:$AX664,"="&amp;$AX664)</f>
        <v>16200</v>
      </c>
    </row>
    <row r="665" spans="46:62" ht="16.5" x14ac:dyDescent="0.2">
      <c r="AT665" s="13">
        <v>662</v>
      </c>
      <c r="AU665" s="13">
        <f t="shared" si="184"/>
        <v>10</v>
      </c>
      <c r="AV665" s="13">
        <f t="shared" si="185"/>
        <v>1502011</v>
      </c>
      <c r="AW665" s="13" t="s">
        <v>1373</v>
      </c>
      <c r="AX665" s="13">
        <f t="shared" si="186"/>
        <v>2</v>
      </c>
      <c r="AY665" s="13" t="s">
        <v>1394</v>
      </c>
      <c r="AZ665" s="13">
        <f t="shared" si="187"/>
        <v>5</v>
      </c>
      <c r="BA665" s="13" t="str">
        <f t="shared" si="188"/>
        <v>张飞魂珠-2 等级-5</v>
      </c>
      <c r="BB665" s="25" t="s">
        <v>1402</v>
      </c>
      <c r="BC665" s="14">
        <f t="shared" si="189"/>
        <v>320</v>
      </c>
      <c r="BD665" s="14">
        <f>SUMIFS(BC$4:BC665,AU$4:AU665,"="&amp;AU665,AX$4:AX665,"="&amp;AX665)</f>
        <v>920</v>
      </c>
      <c r="BE665" s="25" t="s">
        <v>1403</v>
      </c>
      <c r="BF665" s="14">
        <f t="shared" si="190"/>
        <v>176</v>
      </c>
      <c r="BG665" s="14">
        <f>SUMIFS(BF$4:BF665,AU$4:AU665,"="&amp;AU665,AX$4:AX665,"="&amp;AX665)</f>
        <v>506</v>
      </c>
      <c r="BH665" s="25" t="s">
        <v>1404</v>
      </c>
      <c r="BI665" s="14">
        <f t="shared" si="191"/>
        <v>8640</v>
      </c>
      <c r="BJ665" s="14">
        <f>SUMIFS(BI$4:BI665,$AU$4:$AU665,"="&amp;$AU665,$AX$4:$AX665,"="&amp;$AX665)</f>
        <v>24840</v>
      </c>
    </row>
    <row r="666" spans="46:62" ht="16.5" x14ac:dyDescent="0.2">
      <c r="AT666" s="13">
        <v>663</v>
      </c>
      <c r="AU666" s="13">
        <f t="shared" si="184"/>
        <v>10</v>
      </c>
      <c r="AV666" s="13">
        <f t="shared" si="185"/>
        <v>1502011</v>
      </c>
      <c r="AW666" s="13" t="s">
        <v>1373</v>
      </c>
      <c r="AX666" s="13">
        <f t="shared" si="186"/>
        <v>2</v>
      </c>
      <c r="AY666" s="13" t="s">
        <v>1394</v>
      </c>
      <c r="AZ666" s="13">
        <f t="shared" si="187"/>
        <v>6</v>
      </c>
      <c r="BA666" s="13" t="str">
        <f t="shared" si="188"/>
        <v>张飞魂珠-2 等级-6</v>
      </c>
      <c r="BB666" s="25" t="s">
        <v>1402</v>
      </c>
      <c r="BC666" s="14">
        <f t="shared" si="189"/>
        <v>400</v>
      </c>
      <c r="BD666" s="14">
        <f>SUMIFS(BC$4:BC666,AU$4:AU666,"="&amp;AU666,AX$4:AX666,"="&amp;AX666)</f>
        <v>1320</v>
      </c>
      <c r="BE666" s="25" t="s">
        <v>1403</v>
      </c>
      <c r="BF666" s="14">
        <f t="shared" si="190"/>
        <v>220</v>
      </c>
      <c r="BG666" s="14">
        <f>SUMIFS(BF$4:BF666,AU$4:AU666,"="&amp;AU666,AX$4:AX666,"="&amp;AX666)</f>
        <v>726</v>
      </c>
      <c r="BH666" s="25" t="s">
        <v>1404</v>
      </c>
      <c r="BI666" s="14">
        <f t="shared" si="191"/>
        <v>10800</v>
      </c>
      <c r="BJ666" s="14">
        <f>SUMIFS(BI$4:BI666,$AU$4:$AU666,"="&amp;$AU666,$AX$4:$AX666,"="&amp;$AX666)</f>
        <v>35640</v>
      </c>
    </row>
    <row r="667" spans="46:62" ht="16.5" x14ac:dyDescent="0.2">
      <c r="AT667" s="13">
        <v>664</v>
      </c>
      <c r="AU667" s="13">
        <f t="shared" si="184"/>
        <v>10</v>
      </c>
      <c r="AV667" s="13">
        <f t="shared" si="185"/>
        <v>1502011</v>
      </c>
      <c r="AW667" s="13" t="s">
        <v>1373</v>
      </c>
      <c r="AX667" s="13">
        <f t="shared" si="186"/>
        <v>2</v>
      </c>
      <c r="AY667" s="13" t="s">
        <v>1394</v>
      </c>
      <c r="AZ667" s="13">
        <f t="shared" si="187"/>
        <v>7</v>
      </c>
      <c r="BA667" s="13" t="str">
        <f t="shared" si="188"/>
        <v>张飞魂珠-2 等级-7</v>
      </c>
      <c r="BB667" s="25" t="s">
        <v>1402</v>
      </c>
      <c r="BC667" s="14">
        <f t="shared" si="189"/>
        <v>480</v>
      </c>
      <c r="BD667" s="14">
        <f>SUMIFS(BC$4:BC667,AU$4:AU667,"="&amp;AU667,AX$4:AX667,"="&amp;AX667)</f>
        <v>1800</v>
      </c>
      <c r="BE667" s="25" t="s">
        <v>1403</v>
      </c>
      <c r="BF667" s="14">
        <f t="shared" si="190"/>
        <v>264</v>
      </c>
      <c r="BG667" s="14">
        <f>SUMIFS(BF$4:BF667,AU$4:AU667,"="&amp;AU667,AX$4:AX667,"="&amp;AX667)</f>
        <v>990</v>
      </c>
      <c r="BH667" s="25" t="s">
        <v>1404</v>
      </c>
      <c r="BI667" s="14">
        <f t="shared" si="191"/>
        <v>12960</v>
      </c>
      <c r="BJ667" s="14">
        <f>SUMIFS(BI$4:BI667,$AU$4:$AU667,"="&amp;$AU667,$AX$4:$AX667,"="&amp;$AX667)</f>
        <v>48600</v>
      </c>
    </row>
    <row r="668" spans="46:62" ht="16.5" x14ac:dyDescent="0.2">
      <c r="AT668" s="13">
        <v>665</v>
      </c>
      <c r="AU668" s="13">
        <f t="shared" si="184"/>
        <v>10</v>
      </c>
      <c r="AV668" s="13">
        <f t="shared" si="185"/>
        <v>1502011</v>
      </c>
      <c r="AW668" s="13" t="s">
        <v>1373</v>
      </c>
      <c r="AX668" s="13">
        <f t="shared" si="186"/>
        <v>2</v>
      </c>
      <c r="AY668" s="13" t="s">
        <v>1394</v>
      </c>
      <c r="AZ668" s="13">
        <f t="shared" si="187"/>
        <v>8</v>
      </c>
      <c r="BA668" s="13" t="str">
        <f t="shared" si="188"/>
        <v>张飞魂珠-2 等级-8</v>
      </c>
      <c r="BB668" s="25" t="s">
        <v>1402</v>
      </c>
      <c r="BC668" s="14">
        <f t="shared" si="189"/>
        <v>560</v>
      </c>
      <c r="BD668" s="14">
        <f>SUMIFS(BC$4:BC668,AU$4:AU668,"="&amp;AU668,AX$4:AX668,"="&amp;AX668)</f>
        <v>2360</v>
      </c>
      <c r="BE668" s="25" t="s">
        <v>1403</v>
      </c>
      <c r="BF668" s="14">
        <f t="shared" si="190"/>
        <v>308</v>
      </c>
      <c r="BG668" s="14">
        <f>SUMIFS(BF$4:BF668,AU$4:AU668,"="&amp;AU668,AX$4:AX668,"="&amp;AX668)</f>
        <v>1298</v>
      </c>
      <c r="BH668" s="25" t="s">
        <v>1404</v>
      </c>
      <c r="BI668" s="14">
        <f t="shared" si="191"/>
        <v>15120</v>
      </c>
      <c r="BJ668" s="14">
        <f>SUMIFS(BI$4:BI668,$AU$4:$AU668,"="&amp;$AU668,$AX$4:$AX668,"="&amp;$AX668)</f>
        <v>63720</v>
      </c>
    </row>
    <row r="669" spans="46:62" ht="16.5" x14ac:dyDescent="0.2">
      <c r="AT669" s="13">
        <v>666</v>
      </c>
      <c r="AU669" s="13">
        <f t="shared" si="184"/>
        <v>10</v>
      </c>
      <c r="AV669" s="13">
        <f t="shared" si="185"/>
        <v>1502011</v>
      </c>
      <c r="AW669" s="13" t="s">
        <v>1373</v>
      </c>
      <c r="AX669" s="13">
        <f t="shared" si="186"/>
        <v>2</v>
      </c>
      <c r="AY669" s="13" t="s">
        <v>1394</v>
      </c>
      <c r="AZ669" s="13">
        <f t="shared" si="187"/>
        <v>9</v>
      </c>
      <c r="BA669" s="13" t="str">
        <f t="shared" si="188"/>
        <v>张飞魂珠-2 等级-9</v>
      </c>
      <c r="BB669" s="25" t="s">
        <v>1402</v>
      </c>
      <c r="BC669" s="14">
        <f t="shared" si="189"/>
        <v>640</v>
      </c>
      <c r="BD669" s="14">
        <f>SUMIFS(BC$4:BC669,AU$4:AU669,"="&amp;AU669,AX$4:AX669,"="&amp;AX669)</f>
        <v>3000</v>
      </c>
      <c r="BE669" s="25" t="s">
        <v>1403</v>
      </c>
      <c r="BF669" s="14">
        <f t="shared" si="190"/>
        <v>352</v>
      </c>
      <c r="BG669" s="14">
        <f>SUMIFS(BF$4:BF669,AU$4:AU669,"="&amp;AU669,AX$4:AX669,"="&amp;AX669)</f>
        <v>1650</v>
      </c>
      <c r="BH669" s="25" t="s">
        <v>1404</v>
      </c>
      <c r="BI669" s="14">
        <f t="shared" si="191"/>
        <v>17280</v>
      </c>
      <c r="BJ669" s="14">
        <f>SUMIFS(BI$4:BI669,$AU$4:$AU669,"="&amp;$AU669,$AX$4:$AX669,"="&amp;$AX669)</f>
        <v>81000</v>
      </c>
    </row>
    <row r="670" spans="46:62" ht="16.5" x14ac:dyDescent="0.2">
      <c r="AT670" s="13">
        <v>667</v>
      </c>
      <c r="AU670" s="13">
        <f t="shared" si="184"/>
        <v>10</v>
      </c>
      <c r="AV670" s="13">
        <f t="shared" si="185"/>
        <v>1502011</v>
      </c>
      <c r="AW670" s="13" t="s">
        <v>1373</v>
      </c>
      <c r="AX670" s="13">
        <f t="shared" si="186"/>
        <v>3</v>
      </c>
      <c r="AY670" s="13" t="s">
        <v>1394</v>
      </c>
      <c r="AZ670" s="13">
        <f t="shared" si="187"/>
        <v>1</v>
      </c>
      <c r="BA670" s="13" t="str">
        <f t="shared" si="188"/>
        <v>张飞魂珠-3 等级-1</v>
      </c>
      <c r="BB670" s="25" t="s">
        <v>1402</v>
      </c>
      <c r="BC670" s="14">
        <f t="shared" si="189"/>
        <v>100</v>
      </c>
      <c r="BD670" s="14">
        <f>SUMIFS(BC$4:BC670,AU$4:AU670,"="&amp;AU670,AX$4:AX670,"="&amp;AX670)</f>
        <v>100</v>
      </c>
      <c r="BE670" s="25" t="s">
        <v>1403</v>
      </c>
      <c r="BF670" s="14">
        <f t="shared" si="190"/>
        <v>55</v>
      </c>
      <c r="BG670" s="14">
        <f>SUMIFS(BF$4:BF670,AU$4:AU670,"="&amp;AU670,AX$4:AX670,"="&amp;AX670)</f>
        <v>55</v>
      </c>
      <c r="BH670" s="25" t="s">
        <v>1404</v>
      </c>
      <c r="BI670" s="14">
        <f t="shared" si="191"/>
        <v>2700</v>
      </c>
      <c r="BJ670" s="14">
        <f>SUMIFS(BI$4:BI670,$AU$4:$AU670,"="&amp;$AU670,$AX$4:$AX670,"="&amp;$AX670)</f>
        <v>2700</v>
      </c>
    </row>
    <row r="671" spans="46:62" ht="16.5" x14ac:dyDescent="0.2">
      <c r="AT671" s="13">
        <v>668</v>
      </c>
      <c r="AU671" s="13">
        <f t="shared" si="184"/>
        <v>10</v>
      </c>
      <c r="AV671" s="13">
        <f t="shared" si="185"/>
        <v>1502011</v>
      </c>
      <c r="AW671" s="13" t="s">
        <v>1373</v>
      </c>
      <c r="AX671" s="13">
        <f t="shared" si="186"/>
        <v>3</v>
      </c>
      <c r="AY671" s="13" t="s">
        <v>1394</v>
      </c>
      <c r="AZ671" s="13">
        <f t="shared" si="187"/>
        <v>2</v>
      </c>
      <c r="BA671" s="13" t="str">
        <f t="shared" si="188"/>
        <v>张飞魂珠-3 等级-2</v>
      </c>
      <c r="BB671" s="25" t="s">
        <v>1402</v>
      </c>
      <c r="BC671" s="14">
        <f t="shared" si="189"/>
        <v>160</v>
      </c>
      <c r="BD671" s="14">
        <f>SUMIFS(BC$4:BC671,AU$4:AU671,"="&amp;AU671,AX$4:AX671,"="&amp;AX671)</f>
        <v>260</v>
      </c>
      <c r="BE671" s="25" t="s">
        <v>1403</v>
      </c>
      <c r="BF671" s="14">
        <f t="shared" si="190"/>
        <v>88</v>
      </c>
      <c r="BG671" s="14">
        <f>SUMIFS(BF$4:BF671,AU$4:AU671,"="&amp;AU671,AX$4:AX671,"="&amp;AX671)</f>
        <v>143</v>
      </c>
      <c r="BH671" s="25" t="s">
        <v>1404</v>
      </c>
      <c r="BI671" s="14">
        <f t="shared" si="191"/>
        <v>4320</v>
      </c>
      <c r="BJ671" s="14">
        <f>SUMIFS(BI$4:BI671,$AU$4:$AU671,"="&amp;$AU671,$AX$4:$AX671,"="&amp;$AX671)</f>
        <v>7020</v>
      </c>
    </row>
    <row r="672" spans="46:62" ht="16.5" x14ac:dyDescent="0.2">
      <c r="AT672" s="13">
        <v>669</v>
      </c>
      <c r="AU672" s="13">
        <f t="shared" si="184"/>
        <v>10</v>
      </c>
      <c r="AV672" s="13">
        <f t="shared" si="185"/>
        <v>1502011</v>
      </c>
      <c r="AW672" s="13" t="s">
        <v>1373</v>
      </c>
      <c r="AX672" s="13">
        <f t="shared" si="186"/>
        <v>3</v>
      </c>
      <c r="AY672" s="13" t="s">
        <v>1394</v>
      </c>
      <c r="AZ672" s="13">
        <f t="shared" si="187"/>
        <v>3</v>
      </c>
      <c r="BA672" s="13" t="str">
        <f t="shared" si="188"/>
        <v>张飞魂珠-3 等级-3</v>
      </c>
      <c r="BB672" s="25" t="s">
        <v>1402</v>
      </c>
      <c r="BC672" s="14">
        <f t="shared" si="189"/>
        <v>210</v>
      </c>
      <c r="BD672" s="14">
        <f>SUMIFS(BC$4:BC672,AU$4:AU672,"="&amp;AU672,AX$4:AX672,"="&amp;AX672)</f>
        <v>470</v>
      </c>
      <c r="BE672" s="25" t="s">
        <v>1403</v>
      </c>
      <c r="BF672" s="14">
        <f t="shared" si="190"/>
        <v>116</v>
      </c>
      <c r="BG672" s="14">
        <f>SUMIFS(BF$4:BF672,AU$4:AU672,"="&amp;AU672,AX$4:AX672,"="&amp;AX672)</f>
        <v>259</v>
      </c>
      <c r="BH672" s="25" t="s">
        <v>1404</v>
      </c>
      <c r="BI672" s="14">
        <f t="shared" si="191"/>
        <v>5670</v>
      </c>
      <c r="BJ672" s="14">
        <f>SUMIFS(BI$4:BI672,$AU$4:$AU672,"="&amp;$AU672,$AX$4:$AX672,"="&amp;$AX672)</f>
        <v>12690</v>
      </c>
    </row>
    <row r="673" spans="46:62" ht="16.5" x14ac:dyDescent="0.2">
      <c r="AT673" s="13">
        <v>670</v>
      </c>
      <c r="AU673" s="13">
        <f t="shared" si="184"/>
        <v>10</v>
      </c>
      <c r="AV673" s="13">
        <f t="shared" si="185"/>
        <v>1502011</v>
      </c>
      <c r="AW673" s="13" t="s">
        <v>1373</v>
      </c>
      <c r="AX673" s="13">
        <f t="shared" si="186"/>
        <v>3</v>
      </c>
      <c r="AY673" s="13" t="s">
        <v>1394</v>
      </c>
      <c r="AZ673" s="13">
        <f t="shared" si="187"/>
        <v>4</v>
      </c>
      <c r="BA673" s="13" t="str">
        <f t="shared" si="188"/>
        <v>张飞魂珠-3 等级-4</v>
      </c>
      <c r="BB673" s="25" t="s">
        <v>1402</v>
      </c>
      <c r="BC673" s="14">
        <f t="shared" si="189"/>
        <v>320</v>
      </c>
      <c r="BD673" s="14">
        <f>SUMIFS(BC$4:BC673,AU$4:AU673,"="&amp;AU673,AX$4:AX673,"="&amp;AX673)</f>
        <v>790</v>
      </c>
      <c r="BE673" s="25" t="s">
        <v>1403</v>
      </c>
      <c r="BF673" s="14">
        <f t="shared" si="190"/>
        <v>176</v>
      </c>
      <c r="BG673" s="14">
        <f>SUMIFS(BF$4:BF673,AU$4:AU673,"="&amp;AU673,AX$4:AX673,"="&amp;AX673)</f>
        <v>435</v>
      </c>
      <c r="BH673" s="25" t="s">
        <v>1404</v>
      </c>
      <c r="BI673" s="14">
        <f t="shared" si="191"/>
        <v>8640</v>
      </c>
      <c r="BJ673" s="14">
        <f>SUMIFS(BI$4:BI673,$AU$4:$AU673,"="&amp;$AU673,$AX$4:$AX673,"="&amp;$AX673)</f>
        <v>21330</v>
      </c>
    </row>
    <row r="674" spans="46:62" ht="16.5" x14ac:dyDescent="0.2">
      <c r="AT674" s="13">
        <v>671</v>
      </c>
      <c r="AU674" s="13">
        <f t="shared" si="184"/>
        <v>10</v>
      </c>
      <c r="AV674" s="13">
        <f t="shared" si="185"/>
        <v>1502011</v>
      </c>
      <c r="AW674" s="13" t="s">
        <v>1373</v>
      </c>
      <c r="AX674" s="13">
        <f t="shared" si="186"/>
        <v>3</v>
      </c>
      <c r="AY674" s="13" t="s">
        <v>1394</v>
      </c>
      <c r="AZ674" s="13">
        <f t="shared" si="187"/>
        <v>5</v>
      </c>
      <c r="BA674" s="13" t="str">
        <f t="shared" si="188"/>
        <v>张飞魂珠-3 等级-5</v>
      </c>
      <c r="BB674" s="25" t="s">
        <v>1402</v>
      </c>
      <c r="BC674" s="14">
        <f t="shared" si="189"/>
        <v>426</v>
      </c>
      <c r="BD674" s="14">
        <f>SUMIFS(BC$4:BC674,AU$4:AU674,"="&amp;AU674,AX$4:AX674,"="&amp;AX674)</f>
        <v>1216</v>
      </c>
      <c r="BE674" s="25" t="s">
        <v>1403</v>
      </c>
      <c r="BF674" s="14">
        <f t="shared" si="190"/>
        <v>234</v>
      </c>
      <c r="BG674" s="14">
        <f>SUMIFS(BF$4:BF674,AU$4:AU674,"="&amp;AU674,AX$4:AX674,"="&amp;AX674)</f>
        <v>669</v>
      </c>
      <c r="BH674" s="25" t="s">
        <v>1404</v>
      </c>
      <c r="BI674" s="14">
        <f t="shared" si="191"/>
        <v>11502</v>
      </c>
      <c r="BJ674" s="14">
        <f>SUMIFS(BI$4:BI674,$AU$4:$AU674,"="&amp;$AU674,$AX$4:$AX674,"="&amp;$AX674)</f>
        <v>32832</v>
      </c>
    </row>
    <row r="675" spans="46:62" ht="16.5" x14ac:dyDescent="0.2">
      <c r="AT675" s="13">
        <v>672</v>
      </c>
      <c r="AU675" s="13">
        <f t="shared" si="184"/>
        <v>10</v>
      </c>
      <c r="AV675" s="13">
        <f t="shared" si="185"/>
        <v>1502011</v>
      </c>
      <c r="AW675" s="13" t="s">
        <v>1373</v>
      </c>
      <c r="AX675" s="13">
        <f t="shared" si="186"/>
        <v>3</v>
      </c>
      <c r="AY675" s="13" t="s">
        <v>1394</v>
      </c>
      <c r="AZ675" s="13">
        <f t="shared" si="187"/>
        <v>6</v>
      </c>
      <c r="BA675" s="13" t="str">
        <f t="shared" si="188"/>
        <v>张飞魂珠-3 等级-6</v>
      </c>
      <c r="BB675" s="25" t="s">
        <v>1402</v>
      </c>
      <c r="BC675" s="14">
        <f t="shared" si="189"/>
        <v>540</v>
      </c>
      <c r="BD675" s="14">
        <f>SUMIFS(BC$4:BC675,AU$4:AU675,"="&amp;AU675,AX$4:AX675,"="&amp;AX675)</f>
        <v>1756</v>
      </c>
      <c r="BE675" s="25" t="s">
        <v>1403</v>
      </c>
      <c r="BF675" s="14">
        <f t="shared" si="190"/>
        <v>297</v>
      </c>
      <c r="BG675" s="14">
        <f>SUMIFS(BF$4:BF675,AU$4:AU675,"="&amp;AU675,AX$4:AX675,"="&amp;AX675)</f>
        <v>966</v>
      </c>
      <c r="BH675" s="25" t="s">
        <v>1404</v>
      </c>
      <c r="BI675" s="14">
        <f t="shared" si="191"/>
        <v>14580</v>
      </c>
      <c r="BJ675" s="14">
        <f>SUMIFS(BI$4:BI675,$AU$4:$AU675,"="&amp;$AU675,$AX$4:$AX675,"="&amp;$AX675)</f>
        <v>47412</v>
      </c>
    </row>
    <row r="676" spans="46:62" ht="16.5" x14ac:dyDescent="0.2">
      <c r="AT676" s="13">
        <v>673</v>
      </c>
      <c r="AU676" s="13">
        <f t="shared" si="184"/>
        <v>10</v>
      </c>
      <c r="AV676" s="13">
        <f t="shared" si="185"/>
        <v>1502011</v>
      </c>
      <c r="AW676" s="13" t="s">
        <v>1373</v>
      </c>
      <c r="AX676" s="13">
        <f t="shared" si="186"/>
        <v>3</v>
      </c>
      <c r="AY676" s="13" t="s">
        <v>1394</v>
      </c>
      <c r="AZ676" s="13">
        <f t="shared" si="187"/>
        <v>7</v>
      </c>
      <c r="BA676" s="13" t="str">
        <f t="shared" si="188"/>
        <v>张飞魂珠-3 等级-7</v>
      </c>
      <c r="BB676" s="25" t="s">
        <v>1402</v>
      </c>
      <c r="BC676" s="14">
        <f t="shared" si="189"/>
        <v>640</v>
      </c>
      <c r="BD676" s="14">
        <f>SUMIFS(BC$4:BC676,AU$4:AU676,"="&amp;AU676,AX$4:AX676,"="&amp;AX676)</f>
        <v>2396</v>
      </c>
      <c r="BE676" s="25" t="s">
        <v>1403</v>
      </c>
      <c r="BF676" s="14">
        <f t="shared" si="190"/>
        <v>352</v>
      </c>
      <c r="BG676" s="14">
        <f>SUMIFS(BF$4:BF676,AU$4:AU676,"="&amp;AU676,AX$4:AX676,"="&amp;AX676)</f>
        <v>1318</v>
      </c>
      <c r="BH676" s="25" t="s">
        <v>1404</v>
      </c>
      <c r="BI676" s="14">
        <f t="shared" si="191"/>
        <v>17280</v>
      </c>
      <c r="BJ676" s="14">
        <f>SUMIFS(BI$4:BI676,$AU$4:$AU676,"="&amp;$AU676,$AX$4:$AX676,"="&amp;$AX676)</f>
        <v>64692</v>
      </c>
    </row>
    <row r="677" spans="46:62" ht="16.5" x14ac:dyDescent="0.2">
      <c r="AT677" s="13">
        <v>674</v>
      </c>
      <c r="AU677" s="13">
        <f t="shared" si="184"/>
        <v>10</v>
      </c>
      <c r="AV677" s="13">
        <f t="shared" si="185"/>
        <v>1502011</v>
      </c>
      <c r="AW677" s="13" t="s">
        <v>1373</v>
      </c>
      <c r="AX677" s="13">
        <f t="shared" si="186"/>
        <v>3</v>
      </c>
      <c r="AY677" s="13" t="s">
        <v>1394</v>
      </c>
      <c r="AZ677" s="13">
        <f t="shared" si="187"/>
        <v>8</v>
      </c>
      <c r="BA677" s="13" t="str">
        <f t="shared" si="188"/>
        <v>张飞魂珠-3 等级-8</v>
      </c>
      <c r="BB677" s="25" t="s">
        <v>1402</v>
      </c>
      <c r="BC677" s="14">
        <f t="shared" si="189"/>
        <v>750</v>
      </c>
      <c r="BD677" s="14">
        <f>SUMIFS(BC$4:BC677,AU$4:AU677,"="&amp;AU677,AX$4:AX677,"="&amp;AX677)</f>
        <v>3146</v>
      </c>
      <c r="BE677" s="25" t="s">
        <v>1403</v>
      </c>
      <c r="BF677" s="14">
        <f t="shared" si="190"/>
        <v>407</v>
      </c>
      <c r="BG677" s="14">
        <f>SUMIFS(BF$4:BF677,AU$4:AU677,"="&amp;AU677,AX$4:AX677,"="&amp;AX677)</f>
        <v>1725</v>
      </c>
      <c r="BH677" s="25" t="s">
        <v>1404</v>
      </c>
      <c r="BI677" s="14">
        <f t="shared" si="191"/>
        <v>20250</v>
      </c>
      <c r="BJ677" s="14">
        <f>SUMIFS(BI$4:BI677,$AU$4:$AU677,"="&amp;$AU677,$AX$4:$AX677,"="&amp;$AX677)</f>
        <v>84942</v>
      </c>
    </row>
    <row r="678" spans="46:62" ht="16.5" x14ac:dyDescent="0.2">
      <c r="AT678" s="13">
        <v>675</v>
      </c>
      <c r="AU678" s="13">
        <f t="shared" si="184"/>
        <v>10</v>
      </c>
      <c r="AV678" s="13">
        <f t="shared" si="185"/>
        <v>1502011</v>
      </c>
      <c r="AW678" s="13" t="s">
        <v>1373</v>
      </c>
      <c r="AX678" s="13">
        <f t="shared" si="186"/>
        <v>3</v>
      </c>
      <c r="AY678" s="13" t="s">
        <v>1394</v>
      </c>
      <c r="AZ678" s="13">
        <f t="shared" si="187"/>
        <v>9</v>
      </c>
      <c r="BA678" s="13" t="str">
        <f t="shared" si="188"/>
        <v>张飞魂珠-3 等级-9</v>
      </c>
      <c r="BB678" s="25" t="s">
        <v>1402</v>
      </c>
      <c r="BC678" s="14">
        <f t="shared" si="189"/>
        <v>850</v>
      </c>
      <c r="BD678" s="14">
        <f>SUMIFS(BC$4:BC678,AU$4:AU678,"="&amp;AU678,AX$4:AX678,"="&amp;AX678)</f>
        <v>3996</v>
      </c>
      <c r="BE678" s="25" t="s">
        <v>1403</v>
      </c>
      <c r="BF678" s="14">
        <f t="shared" si="190"/>
        <v>468</v>
      </c>
      <c r="BG678" s="14">
        <f>SUMIFS(BF$4:BF678,AU$4:AU678,"="&amp;AU678,AX$4:AX678,"="&amp;AX678)</f>
        <v>2193</v>
      </c>
      <c r="BH678" s="25" t="s">
        <v>1404</v>
      </c>
      <c r="BI678" s="14">
        <f t="shared" si="191"/>
        <v>22950</v>
      </c>
      <c r="BJ678" s="14">
        <f>SUMIFS(BI$4:BI678,$AU$4:$AU678,"="&amp;$AU678,$AX$4:$AX678,"="&amp;$AX678)</f>
        <v>107892</v>
      </c>
    </row>
    <row r="679" spans="46:62" ht="16.5" x14ac:dyDescent="0.2">
      <c r="AT679" s="13">
        <v>676</v>
      </c>
      <c r="AU679" s="13">
        <f t="shared" si="184"/>
        <v>10</v>
      </c>
      <c r="AV679" s="13">
        <f t="shared" si="185"/>
        <v>1502011</v>
      </c>
      <c r="AW679" s="13" t="s">
        <v>1373</v>
      </c>
      <c r="AX679" s="13">
        <f t="shared" si="186"/>
        <v>4</v>
      </c>
      <c r="AY679" s="13" t="s">
        <v>1394</v>
      </c>
      <c r="AZ679" s="13">
        <f t="shared" si="187"/>
        <v>1</v>
      </c>
      <c r="BA679" s="13" t="str">
        <f t="shared" si="188"/>
        <v>张飞魂珠-4 等级-1</v>
      </c>
      <c r="BB679" s="25" t="s">
        <v>1402</v>
      </c>
      <c r="BC679" s="14">
        <f t="shared" si="189"/>
        <v>130</v>
      </c>
      <c r="BD679" s="14">
        <f>SUMIFS(BC$4:BC679,AU$4:AU679,"="&amp;AU679,AX$4:AX679,"="&amp;AX679)</f>
        <v>130</v>
      </c>
      <c r="BE679" s="25" t="s">
        <v>1403</v>
      </c>
      <c r="BF679" s="14">
        <f t="shared" si="190"/>
        <v>72</v>
      </c>
      <c r="BG679" s="14">
        <f>SUMIFS(BF$4:BF679,AU$4:AU679,"="&amp;AU679,AX$4:AX679,"="&amp;AX679)</f>
        <v>72</v>
      </c>
      <c r="BH679" s="25" t="s">
        <v>1404</v>
      </c>
      <c r="BI679" s="14">
        <f t="shared" si="191"/>
        <v>3510</v>
      </c>
      <c r="BJ679" s="14">
        <f>SUMIFS(BI$4:BI679,$AU$4:$AU679,"="&amp;$AU679,$AX$4:$AX679,"="&amp;$AX679)</f>
        <v>3510</v>
      </c>
    </row>
    <row r="680" spans="46:62" ht="16.5" x14ac:dyDescent="0.2">
      <c r="AT680" s="13">
        <v>677</v>
      </c>
      <c r="AU680" s="13">
        <f t="shared" si="184"/>
        <v>10</v>
      </c>
      <c r="AV680" s="13">
        <f t="shared" si="185"/>
        <v>1502011</v>
      </c>
      <c r="AW680" s="13" t="s">
        <v>1373</v>
      </c>
      <c r="AX680" s="13">
        <f t="shared" si="186"/>
        <v>4</v>
      </c>
      <c r="AY680" s="13" t="s">
        <v>1394</v>
      </c>
      <c r="AZ680" s="13">
        <f t="shared" si="187"/>
        <v>2</v>
      </c>
      <c r="BA680" s="13" t="str">
        <f t="shared" si="188"/>
        <v>张飞魂珠-4 等级-2</v>
      </c>
      <c r="BB680" s="25" t="s">
        <v>1402</v>
      </c>
      <c r="BC680" s="14">
        <f t="shared" si="189"/>
        <v>200</v>
      </c>
      <c r="BD680" s="14">
        <f>SUMIFS(BC$4:BC680,AU$4:AU680,"="&amp;AU680,AX$4:AX680,"="&amp;AX680)</f>
        <v>330</v>
      </c>
      <c r="BE680" s="25" t="s">
        <v>1403</v>
      </c>
      <c r="BF680" s="14">
        <f t="shared" si="190"/>
        <v>110</v>
      </c>
      <c r="BG680" s="14">
        <f>SUMIFS(BF$4:BF680,AU$4:AU680,"="&amp;AU680,AX$4:AX680,"="&amp;AX680)</f>
        <v>182</v>
      </c>
      <c r="BH680" s="25" t="s">
        <v>1404</v>
      </c>
      <c r="BI680" s="14">
        <f t="shared" si="191"/>
        <v>5400</v>
      </c>
      <c r="BJ680" s="14">
        <f>SUMIFS(BI$4:BI680,$AU$4:$AU680,"="&amp;$AU680,$AX$4:$AX680,"="&amp;$AX680)</f>
        <v>8910</v>
      </c>
    </row>
    <row r="681" spans="46:62" ht="16.5" x14ac:dyDescent="0.2">
      <c r="AT681" s="13">
        <v>678</v>
      </c>
      <c r="AU681" s="13">
        <f t="shared" si="184"/>
        <v>10</v>
      </c>
      <c r="AV681" s="13">
        <f t="shared" si="185"/>
        <v>1502011</v>
      </c>
      <c r="AW681" s="13" t="s">
        <v>1373</v>
      </c>
      <c r="AX681" s="13">
        <f t="shared" si="186"/>
        <v>4</v>
      </c>
      <c r="AY681" s="13" t="s">
        <v>1394</v>
      </c>
      <c r="AZ681" s="13">
        <f t="shared" si="187"/>
        <v>3</v>
      </c>
      <c r="BA681" s="13" t="str">
        <f t="shared" si="188"/>
        <v>张飞魂珠-4 等级-3</v>
      </c>
      <c r="BB681" s="25" t="s">
        <v>1402</v>
      </c>
      <c r="BC681" s="14">
        <f t="shared" si="189"/>
        <v>260</v>
      </c>
      <c r="BD681" s="14">
        <f>SUMIFS(BC$4:BC681,AU$4:AU681,"="&amp;AU681,AX$4:AX681,"="&amp;AX681)</f>
        <v>590</v>
      </c>
      <c r="BE681" s="25" t="s">
        <v>1403</v>
      </c>
      <c r="BF681" s="14">
        <f t="shared" si="190"/>
        <v>143</v>
      </c>
      <c r="BG681" s="14">
        <f>SUMIFS(BF$4:BF681,AU$4:AU681,"="&amp;AU681,AX$4:AX681,"="&amp;AX681)</f>
        <v>325</v>
      </c>
      <c r="BH681" s="25" t="s">
        <v>1404</v>
      </c>
      <c r="BI681" s="14">
        <f t="shared" si="191"/>
        <v>7020</v>
      </c>
      <c r="BJ681" s="14">
        <f>SUMIFS(BI$4:BI681,$AU$4:$AU681,"="&amp;$AU681,$AX$4:$AX681,"="&amp;$AX681)</f>
        <v>15930</v>
      </c>
    </row>
    <row r="682" spans="46:62" ht="16.5" x14ac:dyDescent="0.2">
      <c r="AT682" s="13">
        <v>679</v>
      </c>
      <c r="AU682" s="13">
        <f t="shared" si="184"/>
        <v>10</v>
      </c>
      <c r="AV682" s="13">
        <f t="shared" si="185"/>
        <v>1502011</v>
      </c>
      <c r="AW682" s="13" t="s">
        <v>1373</v>
      </c>
      <c r="AX682" s="13">
        <f t="shared" si="186"/>
        <v>4</v>
      </c>
      <c r="AY682" s="13" t="s">
        <v>1394</v>
      </c>
      <c r="AZ682" s="13">
        <f t="shared" si="187"/>
        <v>4</v>
      </c>
      <c r="BA682" s="13" t="str">
        <f t="shared" si="188"/>
        <v>张飞魂珠-4 等级-4</v>
      </c>
      <c r="BB682" s="25" t="s">
        <v>1402</v>
      </c>
      <c r="BC682" s="14">
        <f t="shared" si="189"/>
        <v>400</v>
      </c>
      <c r="BD682" s="14">
        <f>SUMIFS(BC$4:BC682,AU$4:AU682,"="&amp;AU682,AX$4:AX682,"="&amp;AX682)</f>
        <v>990</v>
      </c>
      <c r="BE682" s="25" t="s">
        <v>1403</v>
      </c>
      <c r="BF682" s="14">
        <f t="shared" si="190"/>
        <v>220</v>
      </c>
      <c r="BG682" s="14">
        <f>SUMIFS(BF$4:BF682,AU$4:AU682,"="&amp;AU682,AX$4:AX682,"="&amp;AX682)</f>
        <v>545</v>
      </c>
      <c r="BH682" s="25" t="s">
        <v>1404</v>
      </c>
      <c r="BI682" s="14">
        <f t="shared" si="191"/>
        <v>10800</v>
      </c>
      <c r="BJ682" s="14">
        <f>SUMIFS(BI$4:BI682,$AU$4:$AU682,"="&amp;$AU682,$AX$4:$AX682,"="&amp;$AX682)</f>
        <v>26730</v>
      </c>
    </row>
    <row r="683" spans="46:62" ht="16.5" x14ac:dyDescent="0.2">
      <c r="AT683" s="13">
        <v>680</v>
      </c>
      <c r="AU683" s="13">
        <f t="shared" si="184"/>
        <v>10</v>
      </c>
      <c r="AV683" s="13">
        <f t="shared" si="185"/>
        <v>1502011</v>
      </c>
      <c r="AW683" s="13" t="s">
        <v>1373</v>
      </c>
      <c r="AX683" s="13">
        <f t="shared" si="186"/>
        <v>4</v>
      </c>
      <c r="AY683" s="13" t="s">
        <v>1394</v>
      </c>
      <c r="AZ683" s="13">
        <f t="shared" si="187"/>
        <v>5</v>
      </c>
      <c r="BA683" s="13" t="str">
        <f t="shared" si="188"/>
        <v>张飞魂珠-4 等级-5</v>
      </c>
      <c r="BB683" s="25" t="s">
        <v>1402</v>
      </c>
      <c r="BC683" s="14">
        <f t="shared" si="189"/>
        <v>540</v>
      </c>
      <c r="BD683" s="14">
        <f>SUMIFS(BC$4:BC683,AU$4:AU683,"="&amp;AU683,AX$4:AX683,"="&amp;AX683)</f>
        <v>1530</v>
      </c>
      <c r="BE683" s="25" t="s">
        <v>1403</v>
      </c>
      <c r="BF683" s="14">
        <f t="shared" si="190"/>
        <v>297</v>
      </c>
      <c r="BG683" s="14">
        <f>SUMIFS(BF$4:BF683,AU$4:AU683,"="&amp;AU683,AX$4:AX683,"="&amp;AX683)</f>
        <v>842</v>
      </c>
      <c r="BH683" s="25" t="s">
        <v>1404</v>
      </c>
      <c r="BI683" s="14">
        <f t="shared" si="191"/>
        <v>14580</v>
      </c>
      <c r="BJ683" s="14">
        <f>SUMIFS(BI$4:BI683,$AU$4:$AU683,"="&amp;$AU683,$AX$4:$AX683,"="&amp;$AX683)</f>
        <v>41310</v>
      </c>
    </row>
    <row r="684" spans="46:62" ht="16.5" x14ac:dyDescent="0.2">
      <c r="AT684" s="13">
        <v>681</v>
      </c>
      <c r="AU684" s="13">
        <f t="shared" si="184"/>
        <v>10</v>
      </c>
      <c r="AV684" s="13">
        <f t="shared" si="185"/>
        <v>1502011</v>
      </c>
      <c r="AW684" s="13" t="s">
        <v>1373</v>
      </c>
      <c r="AX684" s="13">
        <f t="shared" si="186"/>
        <v>4</v>
      </c>
      <c r="AY684" s="13" t="s">
        <v>1394</v>
      </c>
      <c r="AZ684" s="13">
        <f t="shared" si="187"/>
        <v>6</v>
      </c>
      <c r="BA684" s="13" t="str">
        <f t="shared" si="188"/>
        <v>张飞魂珠-4 等级-6</v>
      </c>
      <c r="BB684" s="25" t="s">
        <v>1402</v>
      </c>
      <c r="BC684" s="14">
        <f t="shared" si="189"/>
        <v>670</v>
      </c>
      <c r="BD684" s="14">
        <f>SUMIFS(BC$4:BC684,AU$4:AU684,"="&amp;AU684,AX$4:AX684,"="&amp;AX684)</f>
        <v>2200</v>
      </c>
      <c r="BE684" s="25" t="s">
        <v>1403</v>
      </c>
      <c r="BF684" s="14">
        <f t="shared" si="190"/>
        <v>424</v>
      </c>
      <c r="BG684" s="14">
        <f>SUMIFS(BF$4:BF684,AU$4:AU684,"="&amp;AU684,AX$4:AX684,"="&amp;AX684)</f>
        <v>1266</v>
      </c>
      <c r="BH684" s="25" t="s">
        <v>1404</v>
      </c>
      <c r="BI684" s="14">
        <f t="shared" si="191"/>
        <v>18090</v>
      </c>
      <c r="BJ684" s="14">
        <f>SUMIFS(BI$4:BI684,$AU$4:$AU684,"="&amp;$AU684,$AX$4:$AX684,"="&amp;$AX684)</f>
        <v>59400</v>
      </c>
    </row>
    <row r="685" spans="46:62" ht="16.5" x14ac:dyDescent="0.2">
      <c r="AT685" s="13">
        <v>682</v>
      </c>
      <c r="AU685" s="13">
        <f t="shared" si="184"/>
        <v>10</v>
      </c>
      <c r="AV685" s="13">
        <f t="shared" si="185"/>
        <v>1502011</v>
      </c>
      <c r="AW685" s="13" t="s">
        <v>1373</v>
      </c>
      <c r="AX685" s="13">
        <f t="shared" si="186"/>
        <v>4</v>
      </c>
      <c r="AY685" s="13" t="s">
        <v>1394</v>
      </c>
      <c r="AZ685" s="13">
        <f t="shared" si="187"/>
        <v>7</v>
      </c>
      <c r="BA685" s="13" t="str">
        <f t="shared" si="188"/>
        <v>张飞魂珠-4 等级-7</v>
      </c>
      <c r="BB685" s="25" t="s">
        <v>1402</v>
      </c>
      <c r="BC685" s="14">
        <f t="shared" si="189"/>
        <v>800</v>
      </c>
      <c r="BD685" s="14">
        <f>SUMIFS(BC$4:BC685,AU$4:AU685,"="&amp;AU685,AX$4:AX685,"="&amp;AX685)</f>
        <v>3000</v>
      </c>
      <c r="BE685" s="25" t="s">
        <v>1403</v>
      </c>
      <c r="BF685" s="14">
        <f t="shared" si="190"/>
        <v>440</v>
      </c>
      <c r="BG685" s="14">
        <f>SUMIFS(BF$4:BF685,AU$4:AU685,"="&amp;AU685,AX$4:AX685,"="&amp;AX685)</f>
        <v>1706</v>
      </c>
      <c r="BH685" s="25" t="s">
        <v>1404</v>
      </c>
      <c r="BI685" s="14">
        <f t="shared" si="191"/>
        <v>21600</v>
      </c>
      <c r="BJ685" s="14">
        <f>SUMIFS(BI$4:BI685,$AU$4:$AU685,"="&amp;$AU685,$AX$4:$AX685,"="&amp;$AX685)</f>
        <v>81000</v>
      </c>
    </row>
    <row r="686" spans="46:62" ht="16.5" x14ac:dyDescent="0.2">
      <c r="AT686" s="13">
        <v>683</v>
      </c>
      <c r="AU686" s="13">
        <f t="shared" si="184"/>
        <v>10</v>
      </c>
      <c r="AV686" s="13">
        <f t="shared" si="185"/>
        <v>1502011</v>
      </c>
      <c r="AW686" s="13" t="s">
        <v>1373</v>
      </c>
      <c r="AX686" s="13">
        <f t="shared" si="186"/>
        <v>4</v>
      </c>
      <c r="AY686" s="13" t="s">
        <v>1394</v>
      </c>
      <c r="AZ686" s="13">
        <f t="shared" si="187"/>
        <v>8</v>
      </c>
      <c r="BA686" s="13" t="str">
        <f t="shared" si="188"/>
        <v>张飞魂珠-4 等级-8</v>
      </c>
      <c r="BB686" s="25" t="s">
        <v>1402</v>
      </c>
      <c r="BC686" s="14">
        <f t="shared" si="189"/>
        <v>950</v>
      </c>
      <c r="BD686" s="14">
        <f>SUMIFS(BC$4:BC686,AU$4:AU686,"="&amp;AU686,AX$4:AX686,"="&amp;AX686)</f>
        <v>3950</v>
      </c>
      <c r="BE686" s="25" t="s">
        <v>1403</v>
      </c>
      <c r="BF686" s="14">
        <f t="shared" si="190"/>
        <v>523</v>
      </c>
      <c r="BG686" s="14">
        <f>SUMIFS(BF$4:BF686,AU$4:AU686,"="&amp;AU686,AX$4:AX686,"="&amp;AX686)</f>
        <v>2229</v>
      </c>
      <c r="BH686" s="25" t="s">
        <v>1404</v>
      </c>
      <c r="BI686" s="14">
        <f t="shared" si="191"/>
        <v>25650</v>
      </c>
      <c r="BJ686" s="14">
        <f>SUMIFS(BI$4:BI686,$AU$4:$AU686,"="&amp;$AU686,$AX$4:$AX686,"="&amp;$AX686)</f>
        <v>106650</v>
      </c>
    </row>
    <row r="687" spans="46:62" ht="16.5" x14ac:dyDescent="0.2">
      <c r="AT687" s="13">
        <v>684</v>
      </c>
      <c r="AU687" s="13">
        <f t="shared" si="184"/>
        <v>10</v>
      </c>
      <c r="AV687" s="13">
        <f t="shared" si="185"/>
        <v>1502011</v>
      </c>
      <c r="AW687" s="13" t="s">
        <v>1373</v>
      </c>
      <c r="AX687" s="13">
        <f t="shared" si="186"/>
        <v>4</v>
      </c>
      <c r="AY687" s="13" t="s">
        <v>1394</v>
      </c>
      <c r="AZ687" s="13">
        <f t="shared" si="187"/>
        <v>9</v>
      </c>
      <c r="BA687" s="13" t="str">
        <f t="shared" si="188"/>
        <v>张飞魂珠-4 等级-9</v>
      </c>
      <c r="BB687" s="25" t="s">
        <v>1402</v>
      </c>
      <c r="BC687" s="14">
        <f t="shared" si="189"/>
        <v>1100</v>
      </c>
      <c r="BD687" s="14">
        <f>SUMIFS(BC$4:BC687,AU$4:AU687,"="&amp;AU687,AX$4:AX687,"="&amp;AX687)</f>
        <v>5050</v>
      </c>
      <c r="BE687" s="25" t="s">
        <v>1403</v>
      </c>
      <c r="BF687" s="14">
        <f t="shared" si="190"/>
        <v>605</v>
      </c>
      <c r="BG687" s="14">
        <f>SUMIFS(BF$4:BF687,AU$4:AU687,"="&amp;AU687,AX$4:AX687,"="&amp;AX687)</f>
        <v>2834</v>
      </c>
      <c r="BH687" s="25" t="s">
        <v>1404</v>
      </c>
      <c r="BI687" s="14">
        <f t="shared" si="191"/>
        <v>29700</v>
      </c>
      <c r="BJ687" s="14">
        <f>SUMIFS(BI$4:BI687,$AU$4:$AU687,"="&amp;$AU687,$AX$4:$AX687,"="&amp;$AX687)</f>
        <v>136350</v>
      </c>
    </row>
    <row r="688" spans="46:62" ht="16.5" x14ac:dyDescent="0.2">
      <c r="AT688" s="13">
        <v>685</v>
      </c>
      <c r="AU688" s="13">
        <f t="shared" si="184"/>
        <v>10</v>
      </c>
      <c r="AV688" s="13">
        <f t="shared" si="185"/>
        <v>1502011</v>
      </c>
      <c r="AW688" s="13" t="s">
        <v>1373</v>
      </c>
      <c r="AX688" s="13">
        <f t="shared" si="186"/>
        <v>5</v>
      </c>
      <c r="AY688" s="13" t="s">
        <v>1394</v>
      </c>
      <c r="AZ688" s="13">
        <f t="shared" si="187"/>
        <v>1</v>
      </c>
      <c r="BA688" s="13" t="str">
        <f t="shared" si="188"/>
        <v>张飞魂珠-5 等级-1</v>
      </c>
      <c r="BB688" s="25" t="s">
        <v>1402</v>
      </c>
      <c r="BC688" s="14">
        <f t="shared" si="189"/>
        <v>180</v>
      </c>
      <c r="BD688" s="14">
        <f>SUMIFS(BC$4:BC688,AU$4:AU688,"="&amp;AU688,AX$4:AX688,"="&amp;AX688)</f>
        <v>180</v>
      </c>
      <c r="BE688" s="25" t="s">
        <v>1403</v>
      </c>
      <c r="BF688" s="14">
        <f t="shared" si="190"/>
        <v>99</v>
      </c>
      <c r="BG688" s="14">
        <f>SUMIFS(BF$4:BF688,AU$4:AU688,"="&amp;AU688,AX$4:AX688,"="&amp;AX688)</f>
        <v>99</v>
      </c>
      <c r="BH688" s="25" t="s">
        <v>1404</v>
      </c>
      <c r="BI688" s="14">
        <f t="shared" si="191"/>
        <v>4860</v>
      </c>
      <c r="BJ688" s="14">
        <f>SUMIFS(BI$4:BI688,$AU$4:$AU688,"="&amp;$AU688,$AX$4:$AX688,"="&amp;$AX688)</f>
        <v>4860</v>
      </c>
    </row>
    <row r="689" spans="46:62" ht="16.5" x14ac:dyDescent="0.2">
      <c r="AT689" s="13">
        <v>686</v>
      </c>
      <c r="AU689" s="13">
        <f t="shared" si="184"/>
        <v>10</v>
      </c>
      <c r="AV689" s="13">
        <f t="shared" si="185"/>
        <v>1502011</v>
      </c>
      <c r="AW689" s="13" t="s">
        <v>1373</v>
      </c>
      <c r="AX689" s="13">
        <f t="shared" si="186"/>
        <v>5</v>
      </c>
      <c r="AY689" s="13" t="s">
        <v>1394</v>
      </c>
      <c r="AZ689" s="13">
        <f t="shared" si="187"/>
        <v>2</v>
      </c>
      <c r="BA689" s="13" t="str">
        <f t="shared" si="188"/>
        <v>张飞魂珠-5 等级-2</v>
      </c>
      <c r="BB689" s="25" t="s">
        <v>1402</v>
      </c>
      <c r="BC689" s="14">
        <f t="shared" si="189"/>
        <v>280</v>
      </c>
      <c r="BD689" s="14">
        <f>SUMIFS(BC$4:BC689,AU$4:AU689,"="&amp;AU689,AX$4:AX689,"="&amp;AX689)</f>
        <v>460</v>
      </c>
      <c r="BE689" s="25" t="s">
        <v>1403</v>
      </c>
      <c r="BF689" s="14">
        <f t="shared" si="190"/>
        <v>154</v>
      </c>
      <c r="BG689" s="14">
        <f>SUMIFS(BF$4:BF689,AU$4:AU689,"="&amp;AU689,AX$4:AX689,"="&amp;AX689)</f>
        <v>253</v>
      </c>
      <c r="BH689" s="25" t="s">
        <v>1404</v>
      </c>
      <c r="BI689" s="14">
        <f t="shared" si="191"/>
        <v>7560</v>
      </c>
      <c r="BJ689" s="14">
        <f>SUMIFS(BI$4:BI689,$AU$4:$AU689,"="&amp;$AU689,$AX$4:$AX689,"="&amp;$AX689)</f>
        <v>12420</v>
      </c>
    </row>
    <row r="690" spans="46:62" ht="16.5" x14ac:dyDescent="0.2">
      <c r="AT690" s="13">
        <v>687</v>
      </c>
      <c r="AU690" s="13">
        <f t="shared" si="184"/>
        <v>10</v>
      </c>
      <c r="AV690" s="13">
        <f t="shared" si="185"/>
        <v>1502011</v>
      </c>
      <c r="AW690" s="13" t="s">
        <v>1373</v>
      </c>
      <c r="AX690" s="13">
        <f t="shared" si="186"/>
        <v>5</v>
      </c>
      <c r="AY690" s="13" t="s">
        <v>1394</v>
      </c>
      <c r="AZ690" s="13">
        <f t="shared" si="187"/>
        <v>3</v>
      </c>
      <c r="BA690" s="13" t="str">
        <f t="shared" si="188"/>
        <v>张飞魂珠-5 等级-3</v>
      </c>
      <c r="BB690" s="25" t="s">
        <v>1402</v>
      </c>
      <c r="BC690" s="14">
        <f t="shared" si="189"/>
        <v>370</v>
      </c>
      <c r="BD690" s="14">
        <f>SUMIFS(BC$4:BC690,AU$4:AU690,"="&amp;AU690,AX$4:AX690,"="&amp;AX690)</f>
        <v>830</v>
      </c>
      <c r="BE690" s="25" t="s">
        <v>1403</v>
      </c>
      <c r="BF690" s="14">
        <f t="shared" si="190"/>
        <v>204</v>
      </c>
      <c r="BG690" s="14">
        <f>SUMIFS(BF$4:BF690,AU$4:AU690,"="&amp;AU690,AX$4:AX690,"="&amp;AX690)</f>
        <v>457</v>
      </c>
      <c r="BH690" s="25" t="s">
        <v>1404</v>
      </c>
      <c r="BI690" s="14">
        <f t="shared" si="191"/>
        <v>9990</v>
      </c>
      <c r="BJ690" s="14">
        <f>SUMIFS(BI$4:BI690,$AU$4:$AU690,"="&amp;$AU690,$AX$4:$AX690,"="&amp;$AX690)</f>
        <v>22410</v>
      </c>
    </row>
    <row r="691" spans="46:62" ht="16.5" x14ac:dyDescent="0.2">
      <c r="AT691" s="13">
        <v>688</v>
      </c>
      <c r="AU691" s="13">
        <f t="shared" si="184"/>
        <v>10</v>
      </c>
      <c r="AV691" s="13">
        <f t="shared" si="185"/>
        <v>1502011</v>
      </c>
      <c r="AW691" s="13" t="s">
        <v>1373</v>
      </c>
      <c r="AX691" s="13">
        <f t="shared" si="186"/>
        <v>5</v>
      </c>
      <c r="AY691" s="13" t="s">
        <v>1394</v>
      </c>
      <c r="AZ691" s="13">
        <f t="shared" si="187"/>
        <v>4</v>
      </c>
      <c r="BA691" s="13" t="str">
        <f t="shared" si="188"/>
        <v>张飞魂珠-5 等级-4</v>
      </c>
      <c r="BB691" s="25" t="s">
        <v>1402</v>
      </c>
      <c r="BC691" s="14">
        <f t="shared" si="189"/>
        <v>560</v>
      </c>
      <c r="BD691" s="14">
        <f>SUMIFS(BC$4:BC691,AU$4:AU691,"="&amp;AU691,AX$4:AX691,"="&amp;AX691)</f>
        <v>1390</v>
      </c>
      <c r="BE691" s="25" t="s">
        <v>1403</v>
      </c>
      <c r="BF691" s="14">
        <f t="shared" si="190"/>
        <v>308</v>
      </c>
      <c r="BG691" s="14">
        <f>SUMIFS(BF$4:BF691,AU$4:AU691,"="&amp;AU691,AX$4:AX691,"="&amp;AX691)</f>
        <v>765</v>
      </c>
      <c r="BH691" s="25" t="s">
        <v>1404</v>
      </c>
      <c r="BI691" s="14">
        <f t="shared" si="191"/>
        <v>15120</v>
      </c>
      <c r="BJ691" s="14">
        <f>SUMIFS(BI$4:BI691,$AU$4:$AU691,"="&amp;$AU691,$AX$4:$AX691,"="&amp;$AX691)</f>
        <v>37530</v>
      </c>
    </row>
    <row r="692" spans="46:62" ht="16.5" x14ac:dyDescent="0.2">
      <c r="AT692" s="13">
        <v>689</v>
      </c>
      <c r="AU692" s="13">
        <f t="shared" si="184"/>
        <v>10</v>
      </c>
      <c r="AV692" s="13">
        <f t="shared" si="185"/>
        <v>1502011</v>
      </c>
      <c r="AW692" s="13" t="s">
        <v>1373</v>
      </c>
      <c r="AX692" s="13">
        <f t="shared" si="186"/>
        <v>5</v>
      </c>
      <c r="AY692" s="13" t="s">
        <v>1394</v>
      </c>
      <c r="AZ692" s="13">
        <f t="shared" si="187"/>
        <v>5</v>
      </c>
      <c r="BA692" s="13" t="str">
        <f t="shared" si="188"/>
        <v>张飞魂珠-5 等级-5</v>
      </c>
      <c r="BB692" s="25" t="s">
        <v>1402</v>
      </c>
      <c r="BC692" s="14">
        <f t="shared" si="189"/>
        <v>750</v>
      </c>
      <c r="BD692" s="14">
        <f>SUMIFS(BC$4:BC692,AU$4:AU692,"="&amp;AU692,AX$4:AX692,"="&amp;AX692)</f>
        <v>2140</v>
      </c>
      <c r="BE692" s="25" t="s">
        <v>1403</v>
      </c>
      <c r="BF692" s="14">
        <f t="shared" si="190"/>
        <v>413</v>
      </c>
      <c r="BG692" s="14">
        <f>SUMIFS(BF$4:BF692,AU$4:AU692,"="&amp;AU692,AX$4:AX692,"="&amp;AX692)</f>
        <v>1178</v>
      </c>
      <c r="BH692" s="25" t="s">
        <v>1404</v>
      </c>
      <c r="BI692" s="14">
        <f t="shared" si="191"/>
        <v>20250</v>
      </c>
      <c r="BJ692" s="14">
        <f>SUMIFS(BI$4:BI692,$AU$4:$AU692,"="&amp;$AU692,$AX$4:$AX692,"="&amp;$AX692)</f>
        <v>57780</v>
      </c>
    </row>
    <row r="693" spans="46:62" ht="16.5" x14ac:dyDescent="0.2">
      <c r="AT693" s="13">
        <v>690</v>
      </c>
      <c r="AU693" s="13">
        <f t="shared" si="184"/>
        <v>10</v>
      </c>
      <c r="AV693" s="13">
        <f t="shared" si="185"/>
        <v>1502011</v>
      </c>
      <c r="AW693" s="13" t="s">
        <v>1373</v>
      </c>
      <c r="AX693" s="13">
        <f t="shared" si="186"/>
        <v>5</v>
      </c>
      <c r="AY693" s="13" t="s">
        <v>1394</v>
      </c>
      <c r="AZ693" s="13">
        <f t="shared" si="187"/>
        <v>6</v>
      </c>
      <c r="BA693" s="13" t="str">
        <f t="shared" si="188"/>
        <v>张飞魂珠-5 等级-6</v>
      </c>
      <c r="BB693" s="25" t="s">
        <v>1402</v>
      </c>
      <c r="BC693" s="14">
        <f t="shared" si="189"/>
        <v>950</v>
      </c>
      <c r="BD693" s="14">
        <f>SUMIFS(BC$4:BC693,AU$4:AU693,"="&amp;AU693,AX$4:AX693,"="&amp;AX693)</f>
        <v>3090</v>
      </c>
      <c r="BE693" s="25" t="s">
        <v>1403</v>
      </c>
      <c r="BF693" s="14">
        <f t="shared" si="190"/>
        <v>523</v>
      </c>
      <c r="BG693" s="14">
        <f>SUMIFS(BF$4:BF693,AU$4:AU693,"="&amp;AU693,AX$4:AX693,"="&amp;AX693)</f>
        <v>1701</v>
      </c>
      <c r="BH693" s="25" t="s">
        <v>1404</v>
      </c>
      <c r="BI693" s="14">
        <f t="shared" si="191"/>
        <v>25650</v>
      </c>
      <c r="BJ693" s="14">
        <f>SUMIFS(BI$4:BI693,$AU$4:$AU693,"="&amp;$AU693,$AX$4:$AX693,"="&amp;$AX693)</f>
        <v>83430</v>
      </c>
    </row>
    <row r="694" spans="46:62" ht="16.5" x14ac:dyDescent="0.2">
      <c r="AT694" s="13">
        <v>691</v>
      </c>
      <c r="AU694" s="13">
        <f t="shared" si="184"/>
        <v>10</v>
      </c>
      <c r="AV694" s="13">
        <f t="shared" si="185"/>
        <v>1502011</v>
      </c>
      <c r="AW694" s="13" t="s">
        <v>1373</v>
      </c>
      <c r="AX694" s="13">
        <f t="shared" si="186"/>
        <v>5</v>
      </c>
      <c r="AY694" s="13" t="s">
        <v>1394</v>
      </c>
      <c r="AZ694" s="13">
        <f t="shared" si="187"/>
        <v>7</v>
      </c>
      <c r="BA694" s="13" t="str">
        <f t="shared" si="188"/>
        <v>张飞魂珠-5 等级-7</v>
      </c>
      <c r="BB694" s="25" t="s">
        <v>1402</v>
      </c>
      <c r="BC694" s="14">
        <f t="shared" si="189"/>
        <v>1200</v>
      </c>
      <c r="BD694" s="14">
        <f>SUMIFS(BC$4:BC694,AU$4:AU694,"="&amp;AU694,AX$4:AX694,"="&amp;AX694)</f>
        <v>4290</v>
      </c>
      <c r="BE694" s="25" t="s">
        <v>1403</v>
      </c>
      <c r="BF694" s="14">
        <f t="shared" si="190"/>
        <v>660</v>
      </c>
      <c r="BG694" s="14">
        <f>SUMIFS(BF$4:BF694,AU$4:AU694,"="&amp;AU694,AX$4:AX694,"="&amp;AX694)</f>
        <v>2361</v>
      </c>
      <c r="BH694" s="25" t="s">
        <v>1404</v>
      </c>
      <c r="BI694" s="14">
        <f t="shared" si="191"/>
        <v>32400</v>
      </c>
      <c r="BJ694" s="14">
        <f>SUMIFS(BI$4:BI694,$AU$4:$AU694,"="&amp;$AU694,$AX$4:$AX694,"="&amp;$AX694)</f>
        <v>115830</v>
      </c>
    </row>
    <row r="695" spans="46:62" ht="16.5" x14ac:dyDescent="0.2">
      <c r="AT695" s="13">
        <v>692</v>
      </c>
      <c r="AU695" s="13">
        <f t="shared" si="184"/>
        <v>10</v>
      </c>
      <c r="AV695" s="13">
        <f t="shared" si="185"/>
        <v>1502011</v>
      </c>
      <c r="AW695" s="13" t="s">
        <v>1373</v>
      </c>
      <c r="AX695" s="13">
        <f t="shared" si="186"/>
        <v>5</v>
      </c>
      <c r="AY695" s="13" t="s">
        <v>1394</v>
      </c>
      <c r="AZ695" s="13">
        <f t="shared" si="187"/>
        <v>8</v>
      </c>
      <c r="BA695" s="13" t="str">
        <f t="shared" si="188"/>
        <v>张飞魂珠-5 等级-8</v>
      </c>
      <c r="BB695" s="25" t="s">
        <v>1402</v>
      </c>
      <c r="BC695" s="14">
        <f t="shared" si="189"/>
        <v>1300</v>
      </c>
      <c r="BD695" s="14">
        <f>SUMIFS(BC$4:BC695,AU$4:AU695,"="&amp;AU695,AX$4:AX695,"="&amp;AX695)</f>
        <v>5590</v>
      </c>
      <c r="BE695" s="25" t="s">
        <v>1403</v>
      </c>
      <c r="BF695" s="14">
        <f t="shared" si="190"/>
        <v>715</v>
      </c>
      <c r="BG695" s="14">
        <f>SUMIFS(BF$4:BF695,AU$4:AU695,"="&amp;AU695,AX$4:AX695,"="&amp;AX695)</f>
        <v>3076</v>
      </c>
      <c r="BH695" s="25" t="s">
        <v>1404</v>
      </c>
      <c r="BI695" s="14">
        <f t="shared" si="191"/>
        <v>35100</v>
      </c>
      <c r="BJ695" s="14">
        <f>SUMIFS(BI$4:BI695,$AU$4:$AU695,"="&amp;$AU695,$AX$4:$AX695,"="&amp;$AX695)</f>
        <v>150930</v>
      </c>
    </row>
    <row r="696" spans="46:62" ht="16.5" x14ac:dyDescent="0.2">
      <c r="AT696" s="13">
        <v>693</v>
      </c>
      <c r="AU696" s="13">
        <f t="shared" si="184"/>
        <v>10</v>
      </c>
      <c r="AV696" s="13">
        <f t="shared" si="185"/>
        <v>1502011</v>
      </c>
      <c r="AW696" s="13" t="s">
        <v>1373</v>
      </c>
      <c r="AX696" s="13">
        <f t="shared" si="186"/>
        <v>5</v>
      </c>
      <c r="AY696" s="13" t="s">
        <v>1394</v>
      </c>
      <c r="AZ696" s="13">
        <f t="shared" si="187"/>
        <v>9</v>
      </c>
      <c r="BA696" s="13" t="str">
        <f t="shared" si="188"/>
        <v>张飞魂珠-5 等级-9</v>
      </c>
      <c r="BB696" s="25" t="s">
        <v>1402</v>
      </c>
      <c r="BC696" s="14">
        <f t="shared" si="189"/>
        <v>1500</v>
      </c>
      <c r="BD696" s="14">
        <f>SUMIFS(BC$4:BC696,AU$4:AU696,"="&amp;AU696,AX$4:AX696,"="&amp;AX696)</f>
        <v>7090</v>
      </c>
      <c r="BE696" s="25" t="s">
        <v>1403</v>
      </c>
      <c r="BF696" s="14">
        <f t="shared" si="190"/>
        <v>825</v>
      </c>
      <c r="BG696" s="14">
        <f>SUMIFS(BF$4:BF696,AU$4:AU696,"="&amp;AU696,AX$4:AX696,"="&amp;AX696)</f>
        <v>3901</v>
      </c>
      <c r="BH696" s="25" t="s">
        <v>1404</v>
      </c>
      <c r="BI696" s="14">
        <f t="shared" si="191"/>
        <v>40500</v>
      </c>
      <c r="BJ696" s="14">
        <f>SUMIFS(BI$4:BI696,$AU$4:$AU696,"="&amp;$AU696,$AX$4:$AX696,"="&amp;$AX696)</f>
        <v>191430</v>
      </c>
    </row>
    <row r="697" spans="46:62" ht="16.5" x14ac:dyDescent="0.2">
      <c r="AT697" s="13">
        <v>694</v>
      </c>
      <c r="AU697" s="13">
        <f t="shared" si="184"/>
        <v>10</v>
      </c>
      <c r="AV697" s="13">
        <f t="shared" si="185"/>
        <v>1502011</v>
      </c>
      <c r="AW697" s="13" t="s">
        <v>1373</v>
      </c>
      <c r="AX697" s="13">
        <f t="shared" si="186"/>
        <v>6</v>
      </c>
      <c r="AY697" s="13" t="s">
        <v>1394</v>
      </c>
      <c r="AZ697" s="13">
        <f t="shared" si="187"/>
        <v>1</v>
      </c>
      <c r="BA697" s="13" t="str">
        <f t="shared" si="188"/>
        <v>张飞魂珠-6 等级-1</v>
      </c>
      <c r="BB697" s="25" t="s">
        <v>1402</v>
      </c>
      <c r="BC697" s="14">
        <f t="shared" si="189"/>
        <v>250</v>
      </c>
      <c r="BD697" s="14">
        <f>SUMIFS(BC$4:BC697,AU$4:AU697,"="&amp;AU697,AX$4:AX697,"="&amp;AX697)</f>
        <v>250</v>
      </c>
      <c r="BE697" s="25" t="s">
        <v>1403</v>
      </c>
      <c r="BF697" s="14">
        <f t="shared" si="190"/>
        <v>138</v>
      </c>
      <c r="BG697" s="14">
        <f>SUMIFS(BF$4:BF697,AU$4:AU697,"="&amp;AU697,AX$4:AX697,"="&amp;AX697)</f>
        <v>138</v>
      </c>
      <c r="BH697" s="25" t="s">
        <v>1404</v>
      </c>
      <c r="BI697" s="14">
        <f t="shared" si="191"/>
        <v>6750</v>
      </c>
      <c r="BJ697" s="14">
        <f>SUMIFS(BI$4:BI697,$AU$4:$AU697,"="&amp;$AU697,$AX$4:$AX697,"="&amp;$AX697)</f>
        <v>6750</v>
      </c>
    </row>
    <row r="698" spans="46:62" ht="16.5" x14ac:dyDescent="0.2">
      <c r="AT698" s="13">
        <v>695</v>
      </c>
      <c r="AU698" s="13">
        <f t="shared" si="184"/>
        <v>10</v>
      </c>
      <c r="AV698" s="13">
        <f t="shared" si="185"/>
        <v>1502011</v>
      </c>
      <c r="AW698" s="13" t="s">
        <v>1373</v>
      </c>
      <c r="AX698" s="13">
        <f t="shared" si="186"/>
        <v>6</v>
      </c>
      <c r="AY698" s="13" t="s">
        <v>1394</v>
      </c>
      <c r="AZ698" s="13">
        <f t="shared" si="187"/>
        <v>2</v>
      </c>
      <c r="BA698" s="13" t="str">
        <f t="shared" si="188"/>
        <v>张飞魂珠-6 等级-2</v>
      </c>
      <c r="BB698" s="25" t="s">
        <v>1402</v>
      </c>
      <c r="BC698" s="14">
        <f t="shared" si="189"/>
        <v>400</v>
      </c>
      <c r="BD698" s="14">
        <f>SUMIFS(BC$4:BC698,AU$4:AU698,"="&amp;AU698,AX$4:AX698,"="&amp;AX698)</f>
        <v>650</v>
      </c>
      <c r="BE698" s="25" t="s">
        <v>1403</v>
      </c>
      <c r="BF698" s="14">
        <f t="shared" si="190"/>
        <v>220</v>
      </c>
      <c r="BG698" s="14">
        <f>SUMIFS(BF$4:BF698,AU$4:AU698,"="&amp;AU698,AX$4:AX698,"="&amp;AX698)</f>
        <v>358</v>
      </c>
      <c r="BH698" s="25" t="s">
        <v>1404</v>
      </c>
      <c r="BI698" s="14">
        <f t="shared" si="191"/>
        <v>10800</v>
      </c>
      <c r="BJ698" s="14">
        <f>SUMIFS(BI$4:BI698,$AU$4:$AU698,"="&amp;$AU698,$AX$4:$AX698,"="&amp;$AX698)</f>
        <v>17550</v>
      </c>
    </row>
    <row r="699" spans="46:62" ht="16.5" x14ac:dyDescent="0.2">
      <c r="AT699" s="13">
        <v>696</v>
      </c>
      <c r="AU699" s="13">
        <f t="shared" si="184"/>
        <v>10</v>
      </c>
      <c r="AV699" s="13">
        <f t="shared" si="185"/>
        <v>1502011</v>
      </c>
      <c r="AW699" s="13" t="s">
        <v>1373</v>
      </c>
      <c r="AX699" s="13">
        <f t="shared" si="186"/>
        <v>6</v>
      </c>
      <c r="AY699" s="13" t="s">
        <v>1394</v>
      </c>
      <c r="AZ699" s="13">
        <f t="shared" si="187"/>
        <v>3</v>
      </c>
      <c r="BA699" s="13" t="str">
        <f t="shared" si="188"/>
        <v>张飞魂珠-6 等级-3</v>
      </c>
      <c r="BB699" s="25" t="s">
        <v>1402</v>
      </c>
      <c r="BC699" s="14">
        <f t="shared" si="189"/>
        <v>500</v>
      </c>
      <c r="BD699" s="14">
        <f>SUMIFS(BC$4:BC699,AU$4:AU699,"="&amp;AU699,AX$4:AX699,"="&amp;AX699)</f>
        <v>1150</v>
      </c>
      <c r="BE699" s="25" t="s">
        <v>1403</v>
      </c>
      <c r="BF699" s="14">
        <f t="shared" si="190"/>
        <v>275</v>
      </c>
      <c r="BG699" s="14">
        <f>SUMIFS(BF$4:BF699,AU$4:AU699,"="&amp;AU699,AX$4:AX699,"="&amp;AX699)</f>
        <v>633</v>
      </c>
      <c r="BH699" s="25" t="s">
        <v>1404</v>
      </c>
      <c r="BI699" s="14">
        <f t="shared" si="191"/>
        <v>13500</v>
      </c>
      <c r="BJ699" s="14">
        <f>SUMIFS(BI$4:BI699,$AU$4:$AU699,"="&amp;$AU699,$AX$4:$AX699,"="&amp;$AX699)</f>
        <v>31050</v>
      </c>
    </row>
    <row r="700" spans="46:62" ht="16.5" x14ac:dyDescent="0.2">
      <c r="AT700" s="13">
        <v>697</v>
      </c>
      <c r="AU700" s="13">
        <f t="shared" si="184"/>
        <v>10</v>
      </c>
      <c r="AV700" s="13">
        <f t="shared" si="185"/>
        <v>1502011</v>
      </c>
      <c r="AW700" s="13" t="s">
        <v>1373</v>
      </c>
      <c r="AX700" s="13">
        <f t="shared" si="186"/>
        <v>6</v>
      </c>
      <c r="AY700" s="13" t="s">
        <v>1394</v>
      </c>
      <c r="AZ700" s="13">
        <f t="shared" si="187"/>
        <v>4</v>
      </c>
      <c r="BA700" s="13" t="str">
        <f t="shared" si="188"/>
        <v>张飞魂珠-6 等级-4</v>
      </c>
      <c r="BB700" s="25" t="s">
        <v>1402</v>
      </c>
      <c r="BC700" s="14">
        <f t="shared" si="189"/>
        <v>800</v>
      </c>
      <c r="BD700" s="14">
        <f>SUMIFS(BC$4:BC700,AU$4:AU700,"="&amp;AU700,AX$4:AX700,"="&amp;AX700)</f>
        <v>1950</v>
      </c>
      <c r="BE700" s="25" t="s">
        <v>1403</v>
      </c>
      <c r="BF700" s="14">
        <f t="shared" si="190"/>
        <v>440</v>
      </c>
      <c r="BG700" s="14">
        <f>SUMIFS(BF$4:BF700,AU$4:AU700,"="&amp;AU700,AX$4:AX700,"="&amp;AX700)</f>
        <v>1073</v>
      </c>
      <c r="BH700" s="25" t="s">
        <v>1404</v>
      </c>
      <c r="BI700" s="14">
        <f t="shared" si="191"/>
        <v>21600</v>
      </c>
      <c r="BJ700" s="14">
        <f>SUMIFS(BI$4:BI700,$AU$4:$AU700,"="&amp;$AU700,$AX$4:$AX700,"="&amp;$AX700)</f>
        <v>52650</v>
      </c>
    </row>
    <row r="701" spans="46:62" ht="16.5" x14ac:dyDescent="0.2">
      <c r="AT701" s="13">
        <v>698</v>
      </c>
      <c r="AU701" s="13">
        <f t="shared" si="184"/>
        <v>10</v>
      </c>
      <c r="AV701" s="13">
        <f t="shared" si="185"/>
        <v>1502011</v>
      </c>
      <c r="AW701" s="13" t="s">
        <v>1373</v>
      </c>
      <c r="AX701" s="13">
        <f t="shared" si="186"/>
        <v>6</v>
      </c>
      <c r="AY701" s="13" t="s">
        <v>1394</v>
      </c>
      <c r="AZ701" s="13">
        <f t="shared" si="187"/>
        <v>5</v>
      </c>
      <c r="BA701" s="13" t="str">
        <f t="shared" si="188"/>
        <v>张飞魂珠-6 等级-5</v>
      </c>
      <c r="BB701" s="25" t="s">
        <v>1402</v>
      </c>
      <c r="BC701" s="14">
        <f t="shared" si="189"/>
        <v>1100</v>
      </c>
      <c r="BD701" s="14">
        <f>SUMIFS(BC$4:BC701,AU$4:AU701,"="&amp;AU701,AX$4:AX701,"="&amp;AX701)</f>
        <v>3050</v>
      </c>
      <c r="BE701" s="25" t="s">
        <v>1403</v>
      </c>
      <c r="BF701" s="14">
        <f t="shared" si="190"/>
        <v>605</v>
      </c>
      <c r="BG701" s="14">
        <f>SUMIFS(BF$4:BF701,AU$4:AU701,"="&amp;AU701,AX$4:AX701,"="&amp;AX701)</f>
        <v>1678</v>
      </c>
      <c r="BH701" s="25" t="s">
        <v>1404</v>
      </c>
      <c r="BI701" s="14">
        <f t="shared" si="191"/>
        <v>29700</v>
      </c>
      <c r="BJ701" s="14">
        <f>SUMIFS(BI$4:BI701,$AU$4:$AU701,"="&amp;$AU701,$AX$4:$AX701,"="&amp;$AX701)</f>
        <v>82350</v>
      </c>
    </row>
    <row r="702" spans="46:62" ht="16.5" x14ac:dyDescent="0.2">
      <c r="AT702" s="13">
        <v>699</v>
      </c>
      <c r="AU702" s="13">
        <f t="shared" si="184"/>
        <v>10</v>
      </c>
      <c r="AV702" s="13">
        <f t="shared" si="185"/>
        <v>1502011</v>
      </c>
      <c r="AW702" s="13" t="s">
        <v>1373</v>
      </c>
      <c r="AX702" s="13">
        <f t="shared" si="186"/>
        <v>6</v>
      </c>
      <c r="AY702" s="13" t="s">
        <v>1394</v>
      </c>
      <c r="AZ702" s="13">
        <f t="shared" si="187"/>
        <v>6</v>
      </c>
      <c r="BA702" s="13" t="str">
        <f t="shared" si="188"/>
        <v>张飞魂珠-6 等级-6</v>
      </c>
      <c r="BB702" s="25" t="s">
        <v>1402</v>
      </c>
      <c r="BC702" s="14">
        <f t="shared" si="189"/>
        <v>1350</v>
      </c>
      <c r="BD702" s="14">
        <f>SUMIFS(BC$4:BC702,AU$4:AU702,"="&amp;AU702,AX$4:AX702,"="&amp;AX702)</f>
        <v>4400</v>
      </c>
      <c r="BE702" s="25" t="s">
        <v>1403</v>
      </c>
      <c r="BF702" s="14">
        <f t="shared" si="190"/>
        <v>743</v>
      </c>
      <c r="BG702" s="14">
        <f>SUMIFS(BF$4:BF702,AU$4:AU702,"="&amp;AU702,AX$4:AX702,"="&amp;AX702)</f>
        <v>2421</v>
      </c>
      <c r="BH702" s="25" t="s">
        <v>1404</v>
      </c>
      <c r="BI702" s="14">
        <f t="shared" si="191"/>
        <v>36450</v>
      </c>
      <c r="BJ702" s="14">
        <f>SUMIFS(BI$4:BI702,$AU$4:$AU702,"="&amp;$AU702,$AX$4:$AX702,"="&amp;$AX702)</f>
        <v>118800</v>
      </c>
    </row>
    <row r="703" spans="46:62" ht="16.5" x14ac:dyDescent="0.2">
      <c r="AT703" s="13">
        <v>700</v>
      </c>
      <c r="AU703" s="13">
        <f t="shared" si="184"/>
        <v>10</v>
      </c>
      <c r="AV703" s="13">
        <f t="shared" si="185"/>
        <v>1502011</v>
      </c>
      <c r="AW703" s="13" t="s">
        <v>1373</v>
      </c>
      <c r="AX703" s="13">
        <f t="shared" si="186"/>
        <v>6</v>
      </c>
      <c r="AY703" s="13" t="s">
        <v>1394</v>
      </c>
      <c r="AZ703" s="13">
        <f t="shared" si="187"/>
        <v>7</v>
      </c>
      <c r="BA703" s="13" t="str">
        <f t="shared" si="188"/>
        <v>张飞魂珠-6 等级-7</v>
      </c>
      <c r="BB703" s="25" t="s">
        <v>1402</v>
      </c>
      <c r="BC703" s="14">
        <f t="shared" si="189"/>
        <v>1600</v>
      </c>
      <c r="BD703" s="14">
        <f>SUMIFS(BC$4:BC703,AU$4:AU703,"="&amp;AU703,AX$4:AX703,"="&amp;AX703)</f>
        <v>6000</v>
      </c>
      <c r="BE703" s="25" t="s">
        <v>1403</v>
      </c>
      <c r="BF703" s="14">
        <f t="shared" si="190"/>
        <v>880</v>
      </c>
      <c r="BG703" s="14">
        <f>SUMIFS(BF$4:BF703,AU$4:AU703,"="&amp;AU703,AX$4:AX703,"="&amp;AX703)</f>
        <v>3301</v>
      </c>
      <c r="BH703" s="25" t="s">
        <v>1404</v>
      </c>
      <c r="BI703" s="14">
        <f t="shared" si="191"/>
        <v>43200</v>
      </c>
      <c r="BJ703" s="14">
        <f>SUMIFS(BI$4:BI703,$AU$4:$AU703,"="&amp;$AU703,$AX$4:$AX703,"="&amp;$AX703)</f>
        <v>162000</v>
      </c>
    </row>
    <row r="704" spans="46:62" ht="16.5" x14ac:dyDescent="0.2">
      <c r="AT704" s="13">
        <v>701</v>
      </c>
      <c r="AU704" s="13">
        <f t="shared" si="184"/>
        <v>10</v>
      </c>
      <c r="AV704" s="13">
        <f t="shared" si="185"/>
        <v>1502011</v>
      </c>
      <c r="AW704" s="13" t="s">
        <v>1373</v>
      </c>
      <c r="AX704" s="13">
        <f t="shared" si="186"/>
        <v>6</v>
      </c>
      <c r="AY704" s="13" t="s">
        <v>1394</v>
      </c>
      <c r="AZ704" s="13">
        <f t="shared" si="187"/>
        <v>8</v>
      </c>
      <c r="BA704" s="13" t="str">
        <f t="shared" si="188"/>
        <v>张飞魂珠-6 等级-8</v>
      </c>
      <c r="BB704" s="25" t="s">
        <v>1402</v>
      </c>
      <c r="BC704" s="14">
        <f t="shared" si="189"/>
        <v>1900</v>
      </c>
      <c r="BD704" s="14">
        <f>SUMIFS(BC$4:BC704,AU$4:AU704,"="&amp;AU704,AX$4:AX704,"="&amp;AX704)</f>
        <v>7900</v>
      </c>
      <c r="BE704" s="25" t="s">
        <v>1403</v>
      </c>
      <c r="BF704" s="14">
        <f t="shared" si="190"/>
        <v>1045</v>
      </c>
      <c r="BG704" s="14">
        <f>SUMIFS(BF$4:BF704,AU$4:AU704,"="&amp;AU704,AX$4:AX704,"="&amp;AX704)</f>
        <v>4346</v>
      </c>
      <c r="BH704" s="25" t="s">
        <v>1404</v>
      </c>
      <c r="BI704" s="14">
        <f t="shared" si="191"/>
        <v>51300</v>
      </c>
      <c r="BJ704" s="14">
        <f>SUMIFS(BI$4:BI704,$AU$4:$AU704,"="&amp;$AU704,$AX$4:$AX704,"="&amp;$AX704)</f>
        <v>213300</v>
      </c>
    </row>
    <row r="705" spans="46:62" ht="16.5" x14ac:dyDescent="0.2">
      <c r="AT705" s="13">
        <v>702</v>
      </c>
      <c r="AU705" s="13">
        <f t="shared" si="184"/>
        <v>10</v>
      </c>
      <c r="AV705" s="13">
        <f t="shared" si="185"/>
        <v>1502011</v>
      </c>
      <c r="AW705" s="13" t="s">
        <v>1373</v>
      </c>
      <c r="AX705" s="13">
        <f t="shared" si="186"/>
        <v>6</v>
      </c>
      <c r="AY705" s="13" t="s">
        <v>1394</v>
      </c>
      <c r="AZ705" s="13">
        <f t="shared" si="187"/>
        <v>9</v>
      </c>
      <c r="BA705" s="13" t="str">
        <f t="shared" si="188"/>
        <v>张飞魂珠-6 等级-9</v>
      </c>
      <c r="BB705" s="25" t="s">
        <v>1402</v>
      </c>
      <c r="BC705" s="14">
        <f t="shared" si="189"/>
        <v>2200</v>
      </c>
      <c r="BD705" s="14">
        <f>SUMIFS(BC$4:BC705,AU$4:AU705,"="&amp;AU705,AX$4:AX705,"="&amp;AX705)</f>
        <v>10100</v>
      </c>
      <c r="BE705" s="25" t="s">
        <v>1403</v>
      </c>
      <c r="BF705" s="14">
        <f t="shared" si="190"/>
        <v>1210</v>
      </c>
      <c r="BG705" s="14">
        <f>SUMIFS(BF$4:BF705,AU$4:AU705,"="&amp;AU705,AX$4:AX705,"="&amp;AX705)</f>
        <v>5556</v>
      </c>
      <c r="BH705" s="25" t="s">
        <v>1404</v>
      </c>
      <c r="BI705" s="14">
        <f t="shared" si="191"/>
        <v>59400</v>
      </c>
      <c r="BJ705" s="14">
        <f>SUMIFS(BI$4:BI705,$AU$4:$AU705,"="&amp;$AU705,$AX$4:$AX705,"="&amp;$AX705)</f>
        <v>272700</v>
      </c>
    </row>
    <row r="706" spans="46:62" ht="16.5" x14ac:dyDescent="0.2">
      <c r="AT706" s="13">
        <v>703</v>
      </c>
      <c r="AU706" s="13">
        <f t="shared" si="184"/>
        <v>10</v>
      </c>
      <c r="AV706" s="13">
        <f t="shared" si="185"/>
        <v>1502011</v>
      </c>
      <c r="AW706" s="13" t="s">
        <v>1373</v>
      </c>
      <c r="AX706" s="13">
        <f t="shared" si="186"/>
        <v>7</v>
      </c>
      <c r="AY706" s="13" t="s">
        <v>1394</v>
      </c>
      <c r="AZ706" s="13">
        <f t="shared" si="187"/>
        <v>1</v>
      </c>
      <c r="BA706" s="13" t="str">
        <f t="shared" si="188"/>
        <v>张飞魂珠-7 等级-1</v>
      </c>
      <c r="BB706" s="25" t="s">
        <v>1402</v>
      </c>
      <c r="BC706" s="14">
        <f t="shared" si="189"/>
        <v>320</v>
      </c>
      <c r="BD706" s="14">
        <f>SUMIFS(BC$4:BC706,AU$4:AU706,"="&amp;AU706,AX$4:AX706,"="&amp;AX706)</f>
        <v>320</v>
      </c>
      <c r="BE706" s="25" t="s">
        <v>1403</v>
      </c>
      <c r="BF706" s="14">
        <f t="shared" si="190"/>
        <v>176</v>
      </c>
      <c r="BG706" s="14">
        <f>SUMIFS(BF$4:BF706,AU$4:AU706,"="&amp;AU706,AX$4:AX706,"="&amp;AX706)</f>
        <v>176</v>
      </c>
      <c r="BH706" s="25" t="s">
        <v>1404</v>
      </c>
      <c r="BI706" s="14">
        <f t="shared" si="191"/>
        <v>8640</v>
      </c>
      <c r="BJ706" s="14">
        <f>SUMIFS(BI$4:BI706,$AU$4:$AU706,"="&amp;$AU706,$AX$4:$AX706,"="&amp;$AX706)</f>
        <v>8640</v>
      </c>
    </row>
    <row r="707" spans="46:62" ht="16.5" x14ac:dyDescent="0.2">
      <c r="AT707" s="13">
        <v>704</v>
      </c>
      <c r="AU707" s="13">
        <f t="shared" si="184"/>
        <v>10</v>
      </c>
      <c r="AV707" s="13">
        <f t="shared" si="185"/>
        <v>1502011</v>
      </c>
      <c r="AW707" s="13" t="s">
        <v>1373</v>
      </c>
      <c r="AX707" s="13">
        <f t="shared" si="186"/>
        <v>7</v>
      </c>
      <c r="AY707" s="13" t="s">
        <v>1394</v>
      </c>
      <c r="AZ707" s="13">
        <f t="shared" si="187"/>
        <v>2</v>
      </c>
      <c r="BA707" s="13" t="str">
        <f t="shared" si="188"/>
        <v>张飞魂珠-7 等级-2</v>
      </c>
      <c r="BB707" s="25" t="s">
        <v>1402</v>
      </c>
      <c r="BC707" s="14">
        <f t="shared" si="189"/>
        <v>480</v>
      </c>
      <c r="BD707" s="14">
        <f>SUMIFS(BC$4:BC707,AU$4:AU707,"="&amp;AU707,AX$4:AX707,"="&amp;AX707)</f>
        <v>800</v>
      </c>
      <c r="BE707" s="25" t="s">
        <v>1403</v>
      </c>
      <c r="BF707" s="14">
        <f t="shared" si="190"/>
        <v>264</v>
      </c>
      <c r="BG707" s="14">
        <f>SUMIFS(BF$4:BF707,AU$4:AU707,"="&amp;AU707,AX$4:AX707,"="&amp;AX707)</f>
        <v>440</v>
      </c>
      <c r="BH707" s="25" t="s">
        <v>1404</v>
      </c>
      <c r="BI707" s="14">
        <f t="shared" si="191"/>
        <v>12960</v>
      </c>
      <c r="BJ707" s="14">
        <f>SUMIFS(BI$4:BI707,$AU$4:$AU707,"="&amp;$AU707,$AX$4:$AX707,"="&amp;$AX707)</f>
        <v>21600</v>
      </c>
    </row>
    <row r="708" spans="46:62" ht="16.5" x14ac:dyDescent="0.2">
      <c r="AT708" s="13">
        <v>705</v>
      </c>
      <c r="AU708" s="13">
        <f t="shared" si="184"/>
        <v>10</v>
      </c>
      <c r="AV708" s="13">
        <f t="shared" si="185"/>
        <v>1502011</v>
      </c>
      <c r="AW708" s="13" t="s">
        <v>1373</v>
      </c>
      <c r="AX708" s="13">
        <f t="shared" si="186"/>
        <v>7</v>
      </c>
      <c r="AY708" s="13" t="s">
        <v>1394</v>
      </c>
      <c r="AZ708" s="13">
        <f t="shared" si="187"/>
        <v>3</v>
      </c>
      <c r="BA708" s="13" t="str">
        <f t="shared" si="188"/>
        <v>张飞魂珠-7 等级-3</v>
      </c>
      <c r="BB708" s="25" t="s">
        <v>1402</v>
      </c>
      <c r="BC708" s="14">
        <f t="shared" si="189"/>
        <v>640</v>
      </c>
      <c r="BD708" s="14">
        <f>SUMIFS(BC$4:BC708,AU$4:AU708,"="&amp;AU708,AX$4:AX708,"="&amp;AX708)</f>
        <v>1440</v>
      </c>
      <c r="BE708" s="25" t="s">
        <v>1403</v>
      </c>
      <c r="BF708" s="14">
        <f t="shared" si="190"/>
        <v>352</v>
      </c>
      <c r="BG708" s="14">
        <f>SUMIFS(BF$4:BF708,AU$4:AU708,"="&amp;AU708,AX$4:AX708,"="&amp;AX708)</f>
        <v>792</v>
      </c>
      <c r="BH708" s="25" t="s">
        <v>1404</v>
      </c>
      <c r="BI708" s="14">
        <f t="shared" si="191"/>
        <v>17280</v>
      </c>
      <c r="BJ708" s="14">
        <f>SUMIFS(BI$4:BI708,$AU$4:$AU708,"="&amp;$AU708,$AX$4:$AX708,"="&amp;$AX708)</f>
        <v>38880</v>
      </c>
    </row>
    <row r="709" spans="46:62" ht="16.5" x14ac:dyDescent="0.2">
      <c r="AT709" s="13">
        <v>706</v>
      </c>
      <c r="AU709" s="13">
        <f t="shared" ref="AU709:AU772" si="192">INT((AT709-1)/72)+1</f>
        <v>10</v>
      </c>
      <c r="AV709" s="13">
        <f t="shared" ref="AV709:AV772" si="193">INDEX($X$4:$X$24,AU709)</f>
        <v>1502011</v>
      </c>
      <c r="AW709" s="13" t="s">
        <v>1373</v>
      </c>
      <c r="AX709" s="13">
        <f t="shared" ref="AX709:AX772" si="194">INT(((AT709-(AU709-1)*72)-1)/9)+1</f>
        <v>7</v>
      </c>
      <c r="AY709" s="13" t="s">
        <v>1394</v>
      </c>
      <c r="AZ709" s="13">
        <f t="shared" ref="AZ709:AZ772" si="195">AT709-(AU709-1)*72-(AX709-1)*9</f>
        <v>4</v>
      </c>
      <c r="BA709" s="13" t="str">
        <f t="shared" ref="BA709:BA772" si="196">INDEX($Y$4:$Y$24,AU709)&amp;"魂珠-"&amp;AX709&amp;" 等级-"&amp;AZ709</f>
        <v>张飞魂珠-7 等级-4</v>
      </c>
      <c r="BB709" s="25" t="s">
        <v>1402</v>
      </c>
      <c r="BC709" s="14">
        <f t="shared" ref="BC709:BC772" si="197">ROUND(INDEX(Q$4:Q$75,($AX709-1)*9+$AZ709)*INDEX(AD$4:AD$24,$AU709),0)</f>
        <v>960</v>
      </c>
      <c r="BD709" s="14">
        <f>SUMIFS(BC$4:BC709,AU$4:AU709,"="&amp;AU709,AX$4:AX709,"="&amp;AX709)</f>
        <v>2400</v>
      </c>
      <c r="BE709" s="25" t="s">
        <v>1403</v>
      </c>
      <c r="BF709" s="14">
        <f t="shared" ref="BF709:BF772" si="198">ROUND(INDEX(R$4:R$75,($AX709-1)*9+$AZ709)*INDEX(AE$4:AE$24,$AU709),0)</f>
        <v>528</v>
      </c>
      <c r="BG709" s="14">
        <f>SUMIFS(BF$4:BF709,AU$4:AU709,"="&amp;AU709,AX$4:AX709,"="&amp;AX709)</f>
        <v>1320</v>
      </c>
      <c r="BH709" s="25" t="s">
        <v>1404</v>
      </c>
      <c r="BI709" s="14">
        <f t="shared" ref="BI709:BI772" si="199">ROUND(INDEX(S$4:S$75,($AX709-1)*9+$AZ709)*INDEX(AF$4:AF$24,$AU709),0)</f>
        <v>25920</v>
      </c>
      <c r="BJ709" s="14">
        <f>SUMIFS(BI$4:BI709,$AU$4:$AU709,"="&amp;$AU709,$AX$4:$AX709,"="&amp;$AX709)</f>
        <v>64800</v>
      </c>
    </row>
    <row r="710" spans="46:62" ht="16.5" x14ac:dyDescent="0.2">
      <c r="AT710" s="13">
        <v>707</v>
      </c>
      <c r="AU710" s="13">
        <f t="shared" si="192"/>
        <v>10</v>
      </c>
      <c r="AV710" s="13">
        <f t="shared" si="193"/>
        <v>1502011</v>
      </c>
      <c r="AW710" s="13" t="s">
        <v>1373</v>
      </c>
      <c r="AX710" s="13">
        <f t="shared" si="194"/>
        <v>7</v>
      </c>
      <c r="AY710" s="13" t="s">
        <v>1394</v>
      </c>
      <c r="AZ710" s="13">
        <f t="shared" si="195"/>
        <v>5</v>
      </c>
      <c r="BA710" s="13" t="str">
        <f t="shared" si="196"/>
        <v>张飞魂珠-7 等级-5</v>
      </c>
      <c r="BB710" s="25" t="s">
        <v>1402</v>
      </c>
      <c r="BC710" s="14">
        <f t="shared" si="197"/>
        <v>1280</v>
      </c>
      <c r="BD710" s="14">
        <f>SUMIFS(BC$4:BC710,AU$4:AU710,"="&amp;AU710,AX$4:AX710,"="&amp;AX710)</f>
        <v>3680</v>
      </c>
      <c r="BE710" s="25" t="s">
        <v>1403</v>
      </c>
      <c r="BF710" s="14">
        <f t="shared" si="198"/>
        <v>704</v>
      </c>
      <c r="BG710" s="14">
        <f>SUMIFS(BF$4:BF710,AU$4:AU710,"="&amp;AU710,AX$4:AX710,"="&amp;AX710)</f>
        <v>2024</v>
      </c>
      <c r="BH710" s="25" t="s">
        <v>1404</v>
      </c>
      <c r="BI710" s="14">
        <f t="shared" si="199"/>
        <v>34560</v>
      </c>
      <c r="BJ710" s="14">
        <f>SUMIFS(BI$4:BI710,$AU$4:$AU710,"="&amp;$AU710,$AX$4:$AX710,"="&amp;$AX710)</f>
        <v>99360</v>
      </c>
    </row>
    <row r="711" spans="46:62" ht="16.5" x14ac:dyDescent="0.2">
      <c r="AT711" s="13">
        <v>708</v>
      </c>
      <c r="AU711" s="13">
        <f t="shared" si="192"/>
        <v>10</v>
      </c>
      <c r="AV711" s="13">
        <f t="shared" si="193"/>
        <v>1502011</v>
      </c>
      <c r="AW711" s="13" t="s">
        <v>1373</v>
      </c>
      <c r="AX711" s="13">
        <f t="shared" si="194"/>
        <v>7</v>
      </c>
      <c r="AY711" s="13" t="s">
        <v>1394</v>
      </c>
      <c r="AZ711" s="13">
        <f t="shared" si="195"/>
        <v>6</v>
      </c>
      <c r="BA711" s="13" t="str">
        <f t="shared" si="196"/>
        <v>张飞魂珠-7 等级-6</v>
      </c>
      <c r="BB711" s="25" t="s">
        <v>1402</v>
      </c>
      <c r="BC711" s="14">
        <f t="shared" si="197"/>
        <v>1600</v>
      </c>
      <c r="BD711" s="14">
        <f>SUMIFS(BC$4:BC711,AU$4:AU711,"="&amp;AU711,AX$4:AX711,"="&amp;AX711)</f>
        <v>5280</v>
      </c>
      <c r="BE711" s="25" t="s">
        <v>1403</v>
      </c>
      <c r="BF711" s="14">
        <f t="shared" si="198"/>
        <v>880</v>
      </c>
      <c r="BG711" s="14">
        <f>SUMIFS(BF$4:BF711,AU$4:AU711,"="&amp;AU711,AX$4:AX711,"="&amp;AX711)</f>
        <v>2904</v>
      </c>
      <c r="BH711" s="25" t="s">
        <v>1404</v>
      </c>
      <c r="BI711" s="14">
        <f t="shared" si="199"/>
        <v>43200</v>
      </c>
      <c r="BJ711" s="14">
        <f>SUMIFS(BI$4:BI711,$AU$4:$AU711,"="&amp;$AU711,$AX$4:$AX711,"="&amp;$AX711)</f>
        <v>142560</v>
      </c>
    </row>
    <row r="712" spans="46:62" ht="16.5" x14ac:dyDescent="0.2">
      <c r="AT712" s="13">
        <v>709</v>
      </c>
      <c r="AU712" s="13">
        <f t="shared" si="192"/>
        <v>10</v>
      </c>
      <c r="AV712" s="13">
        <f t="shared" si="193"/>
        <v>1502011</v>
      </c>
      <c r="AW712" s="13" t="s">
        <v>1373</v>
      </c>
      <c r="AX712" s="13">
        <f t="shared" si="194"/>
        <v>7</v>
      </c>
      <c r="AY712" s="13" t="s">
        <v>1394</v>
      </c>
      <c r="AZ712" s="13">
        <f t="shared" si="195"/>
        <v>7</v>
      </c>
      <c r="BA712" s="13" t="str">
        <f t="shared" si="196"/>
        <v>张飞魂珠-7 等级-7</v>
      </c>
      <c r="BB712" s="25" t="s">
        <v>1402</v>
      </c>
      <c r="BC712" s="14">
        <f t="shared" si="197"/>
        <v>1920</v>
      </c>
      <c r="BD712" s="14">
        <f>SUMIFS(BC$4:BC712,AU$4:AU712,"="&amp;AU712,AX$4:AX712,"="&amp;AX712)</f>
        <v>7200</v>
      </c>
      <c r="BE712" s="25" t="s">
        <v>1403</v>
      </c>
      <c r="BF712" s="14">
        <f t="shared" si="198"/>
        <v>1056</v>
      </c>
      <c r="BG712" s="14">
        <f>SUMIFS(BF$4:BF712,AU$4:AU712,"="&amp;AU712,AX$4:AX712,"="&amp;AX712)</f>
        <v>3960</v>
      </c>
      <c r="BH712" s="25" t="s">
        <v>1404</v>
      </c>
      <c r="BI712" s="14">
        <f t="shared" si="199"/>
        <v>51840</v>
      </c>
      <c r="BJ712" s="14">
        <f>SUMIFS(BI$4:BI712,$AU$4:$AU712,"="&amp;$AU712,$AX$4:$AX712,"="&amp;$AX712)</f>
        <v>194400</v>
      </c>
    </row>
    <row r="713" spans="46:62" ht="16.5" x14ac:dyDescent="0.2">
      <c r="AT713" s="13">
        <v>710</v>
      </c>
      <c r="AU713" s="13">
        <f t="shared" si="192"/>
        <v>10</v>
      </c>
      <c r="AV713" s="13">
        <f t="shared" si="193"/>
        <v>1502011</v>
      </c>
      <c r="AW713" s="13" t="s">
        <v>1373</v>
      </c>
      <c r="AX713" s="13">
        <f t="shared" si="194"/>
        <v>7</v>
      </c>
      <c r="AY713" s="13" t="s">
        <v>1394</v>
      </c>
      <c r="AZ713" s="13">
        <f t="shared" si="195"/>
        <v>8</v>
      </c>
      <c r="BA713" s="13" t="str">
        <f t="shared" si="196"/>
        <v>张飞魂珠-7 等级-8</v>
      </c>
      <c r="BB713" s="25" t="s">
        <v>1402</v>
      </c>
      <c r="BC713" s="14">
        <f t="shared" si="197"/>
        <v>2240</v>
      </c>
      <c r="BD713" s="14">
        <f>SUMIFS(BC$4:BC713,AU$4:AU713,"="&amp;AU713,AX$4:AX713,"="&amp;AX713)</f>
        <v>9440</v>
      </c>
      <c r="BE713" s="25" t="s">
        <v>1403</v>
      </c>
      <c r="BF713" s="14">
        <f t="shared" si="198"/>
        <v>1232</v>
      </c>
      <c r="BG713" s="14">
        <f>SUMIFS(BF$4:BF713,AU$4:AU713,"="&amp;AU713,AX$4:AX713,"="&amp;AX713)</f>
        <v>5192</v>
      </c>
      <c r="BH713" s="25" t="s">
        <v>1404</v>
      </c>
      <c r="BI713" s="14">
        <f t="shared" si="199"/>
        <v>60480</v>
      </c>
      <c r="BJ713" s="14">
        <f>SUMIFS(BI$4:BI713,$AU$4:$AU713,"="&amp;$AU713,$AX$4:$AX713,"="&amp;$AX713)</f>
        <v>254880</v>
      </c>
    </row>
    <row r="714" spans="46:62" ht="16.5" x14ac:dyDescent="0.2">
      <c r="AT714" s="13">
        <v>711</v>
      </c>
      <c r="AU714" s="13">
        <f t="shared" si="192"/>
        <v>10</v>
      </c>
      <c r="AV714" s="13">
        <f t="shared" si="193"/>
        <v>1502011</v>
      </c>
      <c r="AW714" s="13" t="s">
        <v>1373</v>
      </c>
      <c r="AX714" s="13">
        <f t="shared" si="194"/>
        <v>7</v>
      </c>
      <c r="AY714" s="13" t="s">
        <v>1394</v>
      </c>
      <c r="AZ714" s="13">
        <f t="shared" si="195"/>
        <v>9</v>
      </c>
      <c r="BA714" s="13" t="str">
        <f t="shared" si="196"/>
        <v>张飞魂珠-7 等级-9</v>
      </c>
      <c r="BB714" s="25" t="s">
        <v>1402</v>
      </c>
      <c r="BC714" s="14">
        <f t="shared" si="197"/>
        <v>2560</v>
      </c>
      <c r="BD714" s="14">
        <f>SUMIFS(BC$4:BC714,AU$4:AU714,"="&amp;AU714,AX$4:AX714,"="&amp;AX714)</f>
        <v>12000</v>
      </c>
      <c r="BE714" s="25" t="s">
        <v>1403</v>
      </c>
      <c r="BF714" s="14">
        <f t="shared" si="198"/>
        <v>1408</v>
      </c>
      <c r="BG714" s="14">
        <f>SUMIFS(BF$4:BF714,AU$4:AU714,"="&amp;AU714,AX$4:AX714,"="&amp;AX714)</f>
        <v>6600</v>
      </c>
      <c r="BH714" s="25" t="s">
        <v>1404</v>
      </c>
      <c r="BI714" s="14">
        <f t="shared" si="199"/>
        <v>69120</v>
      </c>
      <c r="BJ714" s="14">
        <f>SUMIFS(BI$4:BI714,$AU$4:$AU714,"="&amp;$AU714,$AX$4:$AX714,"="&amp;$AX714)</f>
        <v>324000</v>
      </c>
    </row>
    <row r="715" spans="46:62" ht="16.5" x14ac:dyDescent="0.2">
      <c r="AT715" s="13">
        <v>712</v>
      </c>
      <c r="AU715" s="13">
        <f t="shared" si="192"/>
        <v>10</v>
      </c>
      <c r="AV715" s="13">
        <f t="shared" si="193"/>
        <v>1502011</v>
      </c>
      <c r="AW715" s="13" t="s">
        <v>1373</v>
      </c>
      <c r="AX715" s="13">
        <f t="shared" si="194"/>
        <v>8</v>
      </c>
      <c r="AY715" s="13" t="s">
        <v>1394</v>
      </c>
      <c r="AZ715" s="13">
        <f t="shared" si="195"/>
        <v>1</v>
      </c>
      <c r="BA715" s="13" t="str">
        <f t="shared" si="196"/>
        <v>张飞魂珠-8 等级-1</v>
      </c>
      <c r="BB715" s="25" t="s">
        <v>1402</v>
      </c>
      <c r="BC715" s="14">
        <f t="shared" si="197"/>
        <v>400</v>
      </c>
      <c r="BD715" s="14">
        <f>SUMIFS(BC$4:BC715,AU$4:AU715,"="&amp;AU715,AX$4:AX715,"="&amp;AX715)</f>
        <v>400</v>
      </c>
      <c r="BE715" s="25" t="s">
        <v>1403</v>
      </c>
      <c r="BF715" s="14">
        <f t="shared" si="198"/>
        <v>220</v>
      </c>
      <c r="BG715" s="14">
        <f>SUMIFS(BF$4:BF715,AU$4:AU715,"="&amp;AU715,AX$4:AX715,"="&amp;AX715)</f>
        <v>220</v>
      </c>
      <c r="BH715" s="25" t="s">
        <v>1404</v>
      </c>
      <c r="BI715" s="14">
        <f t="shared" si="199"/>
        <v>10800</v>
      </c>
      <c r="BJ715" s="14">
        <f>SUMIFS(BI$4:BI715,$AU$4:$AU715,"="&amp;$AU715,$AX$4:$AX715,"="&amp;$AX715)</f>
        <v>10800</v>
      </c>
    </row>
    <row r="716" spans="46:62" ht="16.5" x14ac:dyDescent="0.2">
      <c r="AT716" s="13">
        <v>713</v>
      </c>
      <c r="AU716" s="13">
        <f t="shared" si="192"/>
        <v>10</v>
      </c>
      <c r="AV716" s="13">
        <f t="shared" si="193"/>
        <v>1502011</v>
      </c>
      <c r="AW716" s="13" t="s">
        <v>1373</v>
      </c>
      <c r="AX716" s="13">
        <f t="shared" si="194"/>
        <v>8</v>
      </c>
      <c r="AY716" s="13" t="s">
        <v>1394</v>
      </c>
      <c r="AZ716" s="13">
        <f t="shared" si="195"/>
        <v>2</v>
      </c>
      <c r="BA716" s="13" t="str">
        <f t="shared" si="196"/>
        <v>张飞魂珠-8 等级-2</v>
      </c>
      <c r="BB716" s="25" t="s">
        <v>1402</v>
      </c>
      <c r="BC716" s="14">
        <f t="shared" si="197"/>
        <v>600</v>
      </c>
      <c r="BD716" s="14">
        <f>SUMIFS(BC$4:BC716,AU$4:AU716,"="&amp;AU716,AX$4:AX716,"="&amp;AX716)</f>
        <v>1000</v>
      </c>
      <c r="BE716" s="25" t="s">
        <v>1403</v>
      </c>
      <c r="BF716" s="14">
        <f t="shared" si="198"/>
        <v>330</v>
      </c>
      <c r="BG716" s="14">
        <f>SUMIFS(BF$4:BF716,AU$4:AU716,"="&amp;AU716,AX$4:AX716,"="&amp;AX716)</f>
        <v>550</v>
      </c>
      <c r="BH716" s="25" t="s">
        <v>1404</v>
      </c>
      <c r="BI716" s="14">
        <f t="shared" si="199"/>
        <v>16200</v>
      </c>
      <c r="BJ716" s="14">
        <f>SUMIFS(BI$4:BI716,$AU$4:$AU716,"="&amp;$AU716,$AX$4:$AX716,"="&amp;$AX716)</f>
        <v>27000</v>
      </c>
    </row>
    <row r="717" spans="46:62" ht="16.5" x14ac:dyDescent="0.2">
      <c r="AT717" s="13">
        <v>714</v>
      </c>
      <c r="AU717" s="13">
        <f t="shared" si="192"/>
        <v>10</v>
      </c>
      <c r="AV717" s="13">
        <f t="shared" si="193"/>
        <v>1502011</v>
      </c>
      <c r="AW717" s="13" t="s">
        <v>1373</v>
      </c>
      <c r="AX717" s="13">
        <f t="shared" si="194"/>
        <v>8</v>
      </c>
      <c r="AY717" s="13" t="s">
        <v>1394</v>
      </c>
      <c r="AZ717" s="13">
        <f t="shared" si="195"/>
        <v>3</v>
      </c>
      <c r="BA717" s="13" t="str">
        <f t="shared" si="196"/>
        <v>张飞魂珠-8 等级-3</v>
      </c>
      <c r="BB717" s="25" t="s">
        <v>1402</v>
      </c>
      <c r="BC717" s="14">
        <f t="shared" si="197"/>
        <v>800</v>
      </c>
      <c r="BD717" s="14">
        <f>SUMIFS(BC$4:BC717,AU$4:AU717,"="&amp;AU717,AX$4:AX717,"="&amp;AX717)</f>
        <v>1800</v>
      </c>
      <c r="BE717" s="25" t="s">
        <v>1403</v>
      </c>
      <c r="BF717" s="14">
        <f t="shared" si="198"/>
        <v>440</v>
      </c>
      <c r="BG717" s="14">
        <f>SUMIFS(BF$4:BF717,AU$4:AU717,"="&amp;AU717,AX$4:AX717,"="&amp;AX717)</f>
        <v>990</v>
      </c>
      <c r="BH717" s="25" t="s">
        <v>1404</v>
      </c>
      <c r="BI717" s="14">
        <f t="shared" si="199"/>
        <v>21600</v>
      </c>
      <c r="BJ717" s="14">
        <f>SUMIFS(BI$4:BI717,$AU$4:$AU717,"="&amp;$AU717,$AX$4:$AX717,"="&amp;$AX717)</f>
        <v>48600</v>
      </c>
    </row>
    <row r="718" spans="46:62" ht="16.5" x14ac:dyDescent="0.2">
      <c r="AT718" s="13">
        <v>715</v>
      </c>
      <c r="AU718" s="13">
        <f t="shared" si="192"/>
        <v>10</v>
      </c>
      <c r="AV718" s="13">
        <f t="shared" si="193"/>
        <v>1502011</v>
      </c>
      <c r="AW718" s="13" t="s">
        <v>1373</v>
      </c>
      <c r="AX718" s="13">
        <f t="shared" si="194"/>
        <v>8</v>
      </c>
      <c r="AY718" s="13" t="s">
        <v>1394</v>
      </c>
      <c r="AZ718" s="13">
        <f t="shared" si="195"/>
        <v>4</v>
      </c>
      <c r="BA718" s="13" t="str">
        <f t="shared" si="196"/>
        <v>张飞魂珠-8 等级-4</v>
      </c>
      <c r="BB718" s="25" t="s">
        <v>1402</v>
      </c>
      <c r="BC718" s="14">
        <f t="shared" si="197"/>
        <v>1200</v>
      </c>
      <c r="BD718" s="14">
        <f>SUMIFS(BC$4:BC718,AU$4:AU718,"="&amp;AU718,AX$4:AX718,"="&amp;AX718)</f>
        <v>3000</v>
      </c>
      <c r="BE718" s="25" t="s">
        <v>1403</v>
      </c>
      <c r="BF718" s="14">
        <f t="shared" si="198"/>
        <v>660</v>
      </c>
      <c r="BG718" s="14">
        <f>SUMIFS(BF$4:BF718,AU$4:AU718,"="&amp;AU718,AX$4:AX718,"="&amp;AX718)</f>
        <v>1650</v>
      </c>
      <c r="BH718" s="25" t="s">
        <v>1404</v>
      </c>
      <c r="BI718" s="14">
        <f t="shared" si="199"/>
        <v>32400</v>
      </c>
      <c r="BJ718" s="14">
        <f>SUMIFS(BI$4:BI718,$AU$4:$AU718,"="&amp;$AU718,$AX$4:$AX718,"="&amp;$AX718)</f>
        <v>81000</v>
      </c>
    </row>
    <row r="719" spans="46:62" ht="16.5" x14ac:dyDescent="0.2">
      <c r="AT719" s="13">
        <v>716</v>
      </c>
      <c r="AU719" s="13">
        <f t="shared" si="192"/>
        <v>10</v>
      </c>
      <c r="AV719" s="13">
        <f t="shared" si="193"/>
        <v>1502011</v>
      </c>
      <c r="AW719" s="13" t="s">
        <v>1373</v>
      </c>
      <c r="AX719" s="13">
        <f t="shared" si="194"/>
        <v>8</v>
      </c>
      <c r="AY719" s="13" t="s">
        <v>1394</v>
      </c>
      <c r="AZ719" s="13">
        <f t="shared" si="195"/>
        <v>5</v>
      </c>
      <c r="BA719" s="13" t="str">
        <f t="shared" si="196"/>
        <v>张飞魂珠-8 等级-5</v>
      </c>
      <c r="BB719" s="25" t="s">
        <v>1402</v>
      </c>
      <c r="BC719" s="14">
        <f t="shared" si="197"/>
        <v>1600</v>
      </c>
      <c r="BD719" s="14">
        <f>SUMIFS(BC$4:BC719,AU$4:AU719,"="&amp;AU719,AX$4:AX719,"="&amp;AX719)</f>
        <v>4600</v>
      </c>
      <c r="BE719" s="25" t="s">
        <v>1403</v>
      </c>
      <c r="BF719" s="14">
        <f t="shared" si="198"/>
        <v>880</v>
      </c>
      <c r="BG719" s="14">
        <f>SUMIFS(BF$4:BF719,AU$4:AU719,"="&amp;AU719,AX$4:AX719,"="&amp;AX719)</f>
        <v>2530</v>
      </c>
      <c r="BH719" s="25" t="s">
        <v>1404</v>
      </c>
      <c r="BI719" s="14">
        <f t="shared" si="199"/>
        <v>43200</v>
      </c>
      <c r="BJ719" s="14">
        <f>SUMIFS(BI$4:BI719,$AU$4:$AU719,"="&amp;$AU719,$AX$4:$AX719,"="&amp;$AX719)</f>
        <v>124200</v>
      </c>
    </row>
    <row r="720" spans="46:62" ht="16.5" x14ac:dyDescent="0.2">
      <c r="AT720" s="13">
        <v>717</v>
      </c>
      <c r="AU720" s="13">
        <f t="shared" si="192"/>
        <v>10</v>
      </c>
      <c r="AV720" s="13">
        <f t="shared" si="193"/>
        <v>1502011</v>
      </c>
      <c r="AW720" s="13" t="s">
        <v>1373</v>
      </c>
      <c r="AX720" s="13">
        <f t="shared" si="194"/>
        <v>8</v>
      </c>
      <c r="AY720" s="13" t="s">
        <v>1394</v>
      </c>
      <c r="AZ720" s="13">
        <f t="shared" si="195"/>
        <v>6</v>
      </c>
      <c r="BA720" s="13" t="str">
        <f t="shared" si="196"/>
        <v>张飞魂珠-8 等级-6</v>
      </c>
      <c r="BB720" s="25" t="s">
        <v>1402</v>
      </c>
      <c r="BC720" s="14">
        <f t="shared" si="197"/>
        <v>2000</v>
      </c>
      <c r="BD720" s="14">
        <f>SUMIFS(BC$4:BC720,AU$4:AU720,"="&amp;AU720,AX$4:AX720,"="&amp;AX720)</f>
        <v>6600</v>
      </c>
      <c r="BE720" s="25" t="s">
        <v>1403</v>
      </c>
      <c r="BF720" s="14">
        <f t="shared" si="198"/>
        <v>1100</v>
      </c>
      <c r="BG720" s="14">
        <f>SUMIFS(BF$4:BF720,AU$4:AU720,"="&amp;AU720,AX$4:AX720,"="&amp;AX720)</f>
        <v>3630</v>
      </c>
      <c r="BH720" s="25" t="s">
        <v>1404</v>
      </c>
      <c r="BI720" s="14">
        <f t="shared" si="199"/>
        <v>54000</v>
      </c>
      <c r="BJ720" s="14">
        <f>SUMIFS(BI$4:BI720,$AU$4:$AU720,"="&amp;$AU720,$AX$4:$AX720,"="&amp;$AX720)</f>
        <v>178200</v>
      </c>
    </row>
    <row r="721" spans="46:62" ht="16.5" x14ac:dyDescent="0.2">
      <c r="AT721" s="13">
        <v>718</v>
      </c>
      <c r="AU721" s="13">
        <f t="shared" si="192"/>
        <v>10</v>
      </c>
      <c r="AV721" s="13">
        <f t="shared" si="193"/>
        <v>1502011</v>
      </c>
      <c r="AW721" s="13" t="s">
        <v>1373</v>
      </c>
      <c r="AX721" s="13">
        <f t="shared" si="194"/>
        <v>8</v>
      </c>
      <c r="AY721" s="13" t="s">
        <v>1394</v>
      </c>
      <c r="AZ721" s="13">
        <f t="shared" si="195"/>
        <v>7</v>
      </c>
      <c r="BA721" s="13" t="str">
        <f t="shared" si="196"/>
        <v>张飞魂珠-8 等级-7</v>
      </c>
      <c r="BB721" s="25" t="s">
        <v>1402</v>
      </c>
      <c r="BC721" s="14">
        <f t="shared" si="197"/>
        <v>2400</v>
      </c>
      <c r="BD721" s="14">
        <f>SUMIFS(BC$4:BC721,AU$4:AU721,"="&amp;AU721,AX$4:AX721,"="&amp;AX721)</f>
        <v>9000</v>
      </c>
      <c r="BE721" s="25" t="s">
        <v>1403</v>
      </c>
      <c r="BF721" s="14">
        <f t="shared" si="198"/>
        <v>1320</v>
      </c>
      <c r="BG721" s="14">
        <f>SUMIFS(BF$4:BF721,AU$4:AU721,"="&amp;AU721,AX$4:AX721,"="&amp;AX721)</f>
        <v>4950</v>
      </c>
      <c r="BH721" s="25" t="s">
        <v>1404</v>
      </c>
      <c r="BI721" s="14">
        <f t="shared" si="199"/>
        <v>64800</v>
      </c>
      <c r="BJ721" s="14">
        <f>SUMIFS(BI$4:BI721,$AU$4:$AU721,"="&amp;$AU721,$AX$4:$AX721,"="&amp;$AX721)</f>
        <v>243000</v>
      </c>
    </row>
    <row r="722" spans="46:62" ht="16.5" x14ac:dyDescent="0.2">
      <c r="AT722" s="13">
        <v>719</v>
      </c>
      <c r="AU722" s="13">
        <f t="shared" si="192"/>
        <v>10</v>
      </c>
      <c r="AV722" s="13">
        <f t="shared" si="193"/>
        <v>1502011</v>
      </c>
      <c r="AW722" s="13" t="s">
        <v>1373</v>
      </c>
      <c r="AX722" s="13">
        <f t="shared" si="194"/>
        <v>8</v>
      </c>
      <c r="AY722" s="13" t="s">
        <v>1394</v>
      </c>
      <c r="AZ722" s="13">
        <f t="shared" si="195"/>
        <v>8</v>
      </c>
      <c r="BA722" s="13" t="str">
        <f t="shared" si="196"/>
        <v>张飞魂珠-8 等级-8</v>
      </c>
      <c r="BB722" s="25" t="s">
        <v>1402</v>
      </c>
      <c r="BC722" s="14">
        <f t="shared" si="197"/>
        <v>2800</v>
      </c>
      <c r="BD722" s="14">
        <f>SUMIFS(BC$4:BC722,AU$4:AU722,"="&amp;AU722,AX$4:AX722,"="&amp;AX722)</f>
        <v>11800</v>
      </c>
      <c r="BE722" s="25" t="s">
        <v>1403</v>
      </c>
      <c r="BF722" s="14">
        <f t="shared" si="198"/>
        <v>1540</v>
      </c>
      <c r="BG722" s="14">
        <f>SUMIFS(BF$4:BF722,AU$4:AU722,"="&amp;AU722,AX$4:AX722,"="&amp;AX722)</f>
        <v>6490</v>
      </c>
      <c r="BH722" s="25" t="s">
        <v>1404</v>
      </c>
      <c r="BI722" s="14">
        <f t="shared" si="199"/>
        <v>75600</v>
      </c>
      <c r="BJ722" s="14">
        <f>SUMIFS(BI$4:BI722,$AU$4:$AU722,"="&amp;$AU722,$AX$4:$AX722,"="&amp;$AX722)</f>
        <v>318600</v>
      </c>
    </row>
    <row r="723" spans="46:62" ht="16.5" x14ac:dyDescent="0.2">
      <c r="AT723" s="13">
        <v>720</v>
      </c>
      <c r="AU723" s="13">
        <f t="shared" si="192"/>
        <v>10</v>
      </c>
      <c r="AV723" s="13">
        <f t="shared" si="193"/>
        <v>1502011</v>
      </c>
      <c r="AW723" s="13" t="s">
        <v>1373</v>
      </c>
      <c r="AX723" s="13">
        <f t="shared" si="194"/>
        <v>8</v>
      </c>
      <c r="AY723" s="13" t="s">
        <v>1394</v>
      </c>
      <c r="AZ723" s="13">
        <f t="shared" si="195"/>
        <v>9</v>
      </c>
      <c r="BA723" s="13" t="str">
        <f t="shared" si="196"/>
        <v>张飞魂珠-8 等级-9</v>
      </c>
      <c r="BB723" s="25" t="s">
        <v>1402</v>
      </c>
      <c r="BC723" s="14">
        <f t="shared" si="197"/>
        <v>3200</v>
      </c>
      <c r="BD723" s="14">
        <f>SUMIFS(BC$4:BC723,AU$4:AU723,"="&amp;AU723,AX$4:AX723,"="&amp;AX723)</f>
        <v>15000</v>
      </c>
      <c r="BE723" s="25" t="s">
        <v>1403</v>
      </c>
      <c r="BF723" s="14">
        <f t="shared" si="198"/>
        <v>1760</v>
      </c>
      <c r="BG723" s="14">
        <f>SUMIFS(BF$4:BF723,AU$4:AU723,"="&amp;AU723,AX$4:AX723,"="&amp;AX723)</f>
        <v>8250</v>
      </c>
      <c r="BH723" s="25" t="s">
        <v>1404</v>
      </c>
      <c r="BI723" s="14">
        <f t="shared" si="199"/>
        <v>86400</v>
      </c>
      <c r="BJ723" s="14">
        <f>SUMIFS(BI$4:BI723,$AU$4:$AU723,"="&amp;$AU723,$AX$4:$AX723,"="&amp;$AX723)</f>
        <v>405000</v>
      </c>
    </row>
    <row r="724" spans="46:62" ht="16.5" x14ac:dyDescent="0.2">
      <c r="AT724" s="13">
        <v>721</v>
      </c>
      <c r="AU724" s="13">
        <f t="shared" si="192"/>
        <v>11</v>
      </c>
      <c r="AV724" s="13">
        <f t="shared" si="193"/>
        <v>1502012</v>
      </c>
      <c r="AW724" s="13" t="s">
        <v>1373</v>
      </c>
      <c r="AX724" s="13">
        <f t="shared" si="194"/>
        <v>1</v>
      </c>
      <c r="AY724" s="13" t="s">
        <v>1394</v>
      </c>
      <c r="AZ724" s="13">
        <f t="shared" si="195"/>
        <v>1</v>
      </c>
      <c r="BA724" s="13" t="str">
        <f t="shared" si="196"/>
        <v>夏侯惇魂珠-1 等级-1</v>
      </c>
      <c r="BB724" s="25" t="s">
        <v>1402</v>
      </c>
      <c r="BC724" s="14">
        <f t="shared" si="197"/>
        <v>60</v>
      </c>
      <c r="BD724" s="14">
        <f>SUMIFS(BC$4:BC724,AU$4:AU724,"="&amp;AU724,AX$4:AX724,"="&amp;AX724)</f>
        <v>60</v>
      </c>
      <c r="BE724" s="25" t="s">
        <v>1403</v>
      </c>
      <c r="BF724" s="14">
        <f t="shared" si="198"/>
        <v>30</v>
      </c>
      <c r="BG724" s="14">
        <f>SUMIFS(BF$4:BF724,AU$4:AU724,"="&amp;AU724,AX$4:AX724,"="&amp;AX724)</f>
        <v>30</v>
      </c>
      <c r="BH724" s="25" t="s">
        <v>1404</v>
      </c>
      <c r="BI724" s="14">
        <f t="shared" si="199"/>
        <v>1500</v>
      </c>
      <c r="BJ724" s="14">
        <f>SUMIFS(BI$4:BI724,$AU$4:$AU724,"="&amp;$AU724,$AX$4:$AX724,"="&amp;$AX724)</f>
        <v>1500</v>
      </c>
    </row>
    <row r="725" spans="46:62" ht="16.5" x14ac:dyDescent="0.2">
      <c r="AT725" s="13">
        <v>722</v>
      </c>
      <c r="AU725" s="13">
        <f t="shared" si="192"/>
        <v>11</v>
      </c>
      <c r="AV725" s="13">
        <f t="shared" si="193"/>
        <v>1502012</v>
      </c>
      <c r="AW725" s="13" t="s">
        <v>1373</v>
      </c>
      <c r="AX725" s="13">
        <f t="shared" si="194"/>
        <v>1</v>
      </c>
      <c r="AY725" s="13" t="s">
        <v>1394</v>
      </c>
      <c r="AZ725" s="13">
        <f t="shared" si="195"/>
        <v>2</v>
      </c>
      <c r="BA725" s="13" t="str">
        <f t="shared" si="196"/>
        <v>夏侯惇魂珠-1 等级-2</v>
      </c>
      <c r="BB725" s="25" t="s">
        <v>1402</v>
      </c>
      <c r="BC725" s="14">
        <f t="shared" si="197"/>
        <v>96</v>
      </c>
      <c r="BD725" s="14">
        <f>SUMIFS(BC$4:BC725,AU$4:AU725,"="&amp;AU725,AX$4:AX725,"="&amp;AX725)</f>
        <v>156</v>
      </c>
      <c r="BE725" s="25" t="s">
        <v>1403</v>
      </c>
      <c r="BF725" s="14">
        <f t="shared" si="198"/>
        <v>48</v>
      </c>
      <c r="BG725" s="14">
        <f>SUMIFS(BF$4:BF725,AU$4:AU725,"="&amp;AU725,AX$4:AX725,"="&amp;AX725)</f>
        <v>78</v>
      </c>
      <c r="BH725" s="25" t="s">
        <v>1404</v>
      </c>
      <c r="BI725" s="14">
        <f t="shared" si="199"/>
        <v>2400</v>
      </c>
      <c r="BJ725" s="14">
        <f>SUMIFS(BI$4:BI725,$AU$4:$AU725,"="&amp;$AU725,$AX$4:$AX725,"="&amp;$AX725)</f>
        <v>3900</v>
      </c>
    </row>
    <row r="726" spans="46:62" ht="16.5" x14ac:dyDescent="0.2">
      <c r="AT726" s="13">
        <v>723</v>
      </c>
      <c r="AU726" s="13">
        <f t="shared" si="192"/>
        <v>11</v>
      </c>
      <c r="AV726" s="13">
        <f t="shared" si="193"/>
        <v>1502012</v>
      </c>
      <c r="AW726" s="13" t="s">
        <v>1373</v>
      </c>
      <c r="AX726" s="13">
        <f t="shared" si="194"/>
        <v>1</v>
      </c>
      <c r="AY726" s="13" t="s">
        <v>1394</v>
      </c>
      <c r="AZ726" s="13">
        <f t="shared" si="195"/>
        <v>3</v>
      </c>
      <c r="BA726" s="13" t="str">
        <f t="shared" si="196"/>
        <v>夏侯惇魂珠-1 等级-3</v>
      </c>
      <c r="BB726" s="25" t="s">
        <v>1402</v>
      </c>
      <c r="BC726" s="14">
        <f t="shared" si="197"/>
        <v>120</v>
      </c>
      <c r="BD726" s="14">
        <f>SUMIFS(BC$4:BC726,AU$4:AU726,"="&amp;AU726,AX$4:AX726,"="&amp;AX726)</f>
        <v>276</v>
      </c>
      <c r="BE726" s="25" t="s">
        <v>1403</v>
      </c>
      <c r="BF726" s="14">
        <f t="shared" si="198"/>
        <v>60</v>
      </c>
      <c r="BG726" s="14">
        <f>SUMIFS(BF$4:BF726,AU$4:AU726,"="&amp;AU726,AX$4:AX726,"="&amp;AX726)</f>
        <v>138</v>
      </c>
      <c r="BH726" s="25" t="s">
        <v>1404</v>
      </c>
      <c r="BI726" s="14">
        <f t="shared" si="199"/>
        <v>3000</v>
      </c>
      <c r="BJ726" s="14">
        <f>SUMIFS(BI$4:BI726,$AU$4:$AU726,"="&amp;$AU726,$AX$4:$AX726,"="&amp;$AX726)</f>
        <v>6900</v>
      </c>
    </row>
    <row r="727" spans="46:62" ht="16.5" x14ac:dyDescent="0.2">
      <c r="AT727" s="13">
        <v>724</v>
      </c>
      <c r="AU727" s="13">
        <f t="shared" si="192"/>
        <v>11</v>
      </c>
      <c r="AV727" s="13">
        <f t="shared" si="193"/>
        <v>1502012</v>
      </c>
      <c r="AW727" s="13" t="s">
        <v>1373</v>
      </c>
      <c r="AX727" s="13">
        <f t="shared" si="194"/>
        <v>1</v>
      </c>
      <c r="AY727" s="13" t="s">
        <v>1394</v>
      </c>
      <c r="AZ727" s="13">
        <f t="shared" si="195"/>
        <v>4</v>
      </c>
      <c r="BA727" s="13" t="str">
        <f t="shared" si="196"/>
        <v>夏侯惇魂珠-1 等级-4</v>
      </c>
      <c r="BB727" s="25" t="s">
        <v>1402</v>
      </c>
      <c r="BC727" s="14">
        <f t="shared" si="197"/>
        <v>192</v>
      </c>
      <c r="BD727" s="14">
        <f>SUMIFS(BC$4:BC727,AU$4:AU727,"="&amp;AU727,AX$4:AX727,"="&amp;AX727)</f>
        <v>468</v>
      </c>
      <c r="BE727" s="25" t="s">
        <v>1403</v>
      </c>
      <c r="BF727" s="14">
        <f t="shared" si="198"/>
        <v>96</v>
      </c>
      <c r="BG727" s="14">
        <f>SUMIFS(BF$4:BF727,AU$4:AU727,"="&amp;AU727,AX$4:AX727,"="&amp;AX727)</f>
        <v>234</v>
      </c>
      <c r="BH727" s="25" t="s">
        <v>1404</v>
      </c>
      <c r="BI727" s="14">
        <f t="shared" si="199"/>
        <v>4800</v>
      </c>
      <c r="BJ727" s="14">
        <f>SUMIFS(BI$4:BI727,$AU$4:$AU727,"="&amp;$AU727,$AX$4:$AX727,"="&amp;$AX727)</f>
        <v>11700</v>
      </c>
    </row>
    <row r="728" spans="46:62" ht="16.5" x14ac:dyDescent="0.2">
      <c r="AT728" s="13">
        <v>725</v>
      </c>
      <c r="AU728" s="13">
        <f t="shared" si="192"/>
        <v>11</v>
      </c>
      <c r="AV728" s="13">
        <f t="shared" si="193"/>
        <v>1502012</v>
      </c>
      <c r="AW728" s="13" t="s">
        <v>1373</v>
      </c>
      <c r="AX728" s="13">
        <f t="shared" si="194"/>
        <v>1</v>
      </c>
      <c r="AY728" s="13" t="s">
        <v>1394</v>
      </c>
      <c r="AZ728" s="13">
        <f t="shared" si="195"/>
        <v>5</v>
      </c>
      <c r="BA728" s="13" t="str">
        <f t="shared" si="196"/>
        <v>夏侯惇魂珠-1 等级-5</v>
      </c>
      <c r="BB728" s="25" t="s">
        <v>1402</v>
      </c>
      <c r="BC728" s="14">
        <f t="shared" si="197"/>
        <v>264</v>
      </c>
      <c r="BD728" s="14">
        <f>SUMIFS(BC$4:BC728,AU$4:AU728,"="&amp;AU728,AX$4:AX728,"="&amp;AX728)</f>
        <v>732</v>
      </c>
      <c r="BE728" s="25" t="s">
        <v>1403</v>
      </c>
      <c r="BF728" s="14">
        <f t="shared" si="198"/>
        <v>132</v>
      </c>
      <c r="BG728" s="14">
        <f>SUMIFS(BF$4:BF728,AU$4:AU728,"="&amp;AU728,AX$4:AX728,"="&amp;AX728)</f>
        <v>366</v>
      </c>
      <c r="BH728" s="25" t="s">
        <v>1404</v>
      </c>
      <c r="BI728" s="14">
        <f t="shared" si="199"/>
        <v>6600</v>
      </c>
      <c r="BJ728" s="14">
        <f>SUMIFS(BI$4:BI728,$AU$4:$AU728,"="&amp;$AU728,$AX$4:$AX728,"="&amp;$AX728)</f>
        <v>18300</v>
      </c>
    </row>
    <row r="729" spans="46:62" ht="16.5" x14ac:dyDescent="0.2">
      <c r="AT729" s="13">
        <v>726</v>
      </c>
      <c r="AU729" s="13">
        <f t="shared" si="192"/>
        <v>11</v>
      </c>
      <c r="AV729" s="13">
        <f t="shared" si="193"/>
        <v>1502012</v>
      </c>
      <c r="AW729" s="13" t="s">
        <v>1373</v>
      </c>
      <c r="AX729" s="13">
        <f t="shared" si="194"/>
        <v>1</v>
      </c>
      <c r="AY729" s="13" t="s">
        <v>1394</v>
      </c>
      <c r="AZ729" s="13">
        <f t="shared" si="195"/>
        <v>6</v>
      </c>
      <c r="BA729" s="13" t="str">
        <f t="shared" si="196"/>
        <v>夏侯惇魂珠-1 等级-6</v>
      </c>
      <c r="BB729" s="25" t="s">
        <v>1402</v>
      </c>
      <c r="BC729" s="14">
        <f t="shared" si="197"/>
        <v>336</v>
      </c>
      <c r="BD729" s="14">
        <f>SUMIFS(BC$4:BC729,AU$4:AU729,"="&amp;AU729,AX$4:AX729,"="&amp;AX729)</f>
        <v>1068</v>
      </c>
      <c r="BE729" s="25" t="s">
        <v>1403</v>
      </c>
      <c r="BF729" s="14">
        <f t="shared" si="198"/>
        <v>168</v>
      </c>
      <c r="BG729" s="14">
        <f>SUMIFS(BF$4:BF729,AU$4:AU729,"="&amp;AU729,AX$4:AX729,"="&amp;AX729)</f>
        <v>534</v>
      </c>
      <c r="BH729" s="25" t="s">
        <v>1404</v>
      </c>
      <c r="BI729" s="14">
        <f t="shared" si="199"/>
        <v>8400</v>
      </c>
      <c r="BJ729" s="14">
        <f>SUMIFS(BI$4:BI729,$AU$4:$AU729,"="&amp;$AU729,$AX$4:$AX729,"="&amp;$AX729)</f>
        <v>26700</v>
      </c>
    </row>
    <row r="730" spans="46:62" ht="16.5" x14ac:dyDescent="0.2">
      <c r="AT730" s="13">
        <v>727</v>
      </c>
      <c r="AU730" s="13">
        <f t="shared" si="192"/>
        <v>11</v>
      </c>
      <c r="AV730" s="13">
        <f t="shared" si="193"/>
        <v>1502012</v>
      </c>
      <c r="AW730" s="13" t="s">
        <v>1373</v>
      </c>
      <c r="AX730" s="13">
        <f t="shared" si="194"/>
        <v>1</v>
      </c>
      <c r="AY730" s="13" t="s">
        <v>1394</v>
      </c>
      <c r="AZ730" s="13">
        <f t="shared" si="195"/>
        <v>7</v>
      </c>
      <c r="BA730" s="13" t="str">
        <f t="shared" si="196"/>
        <v>夏侯惇魂珠-1 等级-7</v>
      </c>
      <c r="BB730" s="25" t="s">
        <v>1402</v>
      </c>
      <c r="BC730" s="14">
        <f t="shared" si="197"/>
        <v>384</v>
      </c>
      <c r="BD730" s="14">
        <f>SUMIFS(BC$4:BC730,AU$4:AU730,"="&amp;AU730,AX$4:AX730,"="&amp;AX730)</f>
        <v>1452</v>
      </c>
      <c r="BE730" s="25" t="s">
        <v>1403</v>
      </c>
      <c r="BF730" s="14">
        <f t="shared" si="198"/>
        <v>192</v>
      </c>
      <c r="BG730" s="14">
        <f>SUMIFS(BF$4:BF730,AU$4:AU730,"="&amp;AU730,AX$4:AX730,"="&amp;AX730)</f>
        <v>726</v>
      </c>
      <c r="BH730" s="25" t="s">
        <v>1404</v>
      </c>
      <c r="BI730" s="14">
        <f t="shared" si="199"/>
        <v>9600</v>
      </c>
      <c r="BJ730" s="14">
        <f>SUMIFS(BI$4:BI730,$AU$4:$AU730,"="&amp;$AU730,$AX$4:$AX730,"="&amp;$AX730)</f>
        <v>36300</v>
      </c>
    </row>
    <row r="731" spans="46:62" ht="16.5" x14ac:dyDescent="0.2">
      <c r="AT731" s="13">
        <v>728</v>
      </c>
      <c r="AU731" s="13">
        <f t="shared" si="192"/>
        <v>11</v>
      </c>
      <c r="AV731" s="13">
        <f t="shared" si="193"/>
        <v>1502012</v>
      </c>
      <c r="AW731" s="13" t="s">
        <v>1373</v>
      </c>
      <c r="AX731" s="13">
        <f t="shared" si="194"/>
        <v>1</v>
      </c>
      <c r="AY731" s="13" t="s">
        <v>1394</v>
      </c>
      <c r="AZ731" s="13">
        <f t="shared" si="195"/>
        <v>8</v>
      </c>
      <c r="BA731" s="13" t="str">
        <f t="shared" si="196"/>
        <v>夏侯惇魂珠-1 等级-8</v>
      </c>
      <c r="BB731" s="25" t="s">
        <v>1402</v>
      </c>
      <c r="BC731" s="14">
        <f t="shared" si="197"/>
        <v>456</v>
      </c>
      <c r="BD731" s="14">
        <f>SUMIFS(BC$4:BC731,AU$4:AU731,"="&amp;AU731,AX$4:AX731,"="&amp;AX731)</f>
        <v>1908</v>
      </c>
      <c r="BE731" s="25" t="s">
        <v>1403</v>
      </c>
      <c r="BF731" s="14">
        <f t="shared" si="198"/>
        <v>228</v>
      </c>
      <c r="BG731" s="14">
        <f>SUMIFS(BF$4:BF731,AU$4:AU731,"="&amp;AU731,AX$4:AX731,"="&amp;AX731)</f>
        <v>954</v>
      </c>
      <c r="BH731" s="25" t="s">
        <v>1404</v>
      </c>
      <c r="BI731" s="14">
        <f t="shared" si="199"/>
        <v>11400</v>
      </c>
      <c r="BJ731" s="14">
        <f>SUMIFS(BI$4:BI731,$AU$4:$AU731,"="&amp;$AU731,$AX$4:$AX731,"="&amp;$AX731)</f>
        <v>47700</v>
      </c>
    </row>
    <row r="732" spans="46:62" ht="16.5" x14ac:dyDescent="0.2">
      <c r="AT732" s="13">
        <v>729</v>
      </c>
      <c r="AU732" s="13">
        <f t="shared" si="192"/>
        <v>11</v>
      </c>
      <c r="AV732" s="13">
        <f t="shared" si="193"/>
        <v>1502012</v>
      </c>
      <c r="AW732" s="13" t="s">
        <v>1373</v>
      </c>
      <c r="AX732" s="13">
        <f t="shared" si="194"/>
        <v>1</v>
      </c>
      <c r="AY732" s="13" t="s">
        <v>1394</v>
      </c>
      <c r="AZ732" s="13">
        <f t="shared" si="195"/>
        <v>9</v>
      </c>
      <c r="BA732" s="13" t="str">
        <f t="shared" si="196"/>
        <v>夏侯惇魂珠-1 等级-9</v>
      </c>
      <c r="BB732" s="25" t="s">
        <v>1402</v>
      </c>
      <c r="BC732" s="14">
        <f t="shared" si="197"/>
        <v>504</v>
      </c>
      <c r="BD732" s="14">
        <f>SUMIFS(BC$4:BC732,AU$4:AU732,"="&amp;AU732,AX$4:AX732,"="&amp;AX732)</f>
        <v>2412</v>
      </c>
      <c r="BE732" s="25" t="s">
        <v>1403</v>
      </c>
      <c r="BF732" s="14">
        <f t="shared" si="198"/>
        <v>252</v>
      </c>
      <c r="BG732" s="14">
        <f>SUMIFS(BF$4:BF732,AU$4:AU732,"="&amp;AU732,AX$4:AX732,"="&amp;AX732)</f>
        <v>1206</v>
      </c>
      <c r="BH732" s="25" t="s">
        <v>1404</v>
      </c>
      <c r="BI732" s="14">
        <f t="shared" si="199"/>
        <v>12600</v>
      </c>
      <c r="BJ732" s="14">
        <f>SUMIFS(BI$4:BI732,$AU$4:$AU732,"="&amp;$AU732,$AX$4:$AX732,"="&amp;$AX732)</f>
        <v>60300</v>
      </c>
    </row>
    <row r="733" spans="46:62" ht="16.5" x14ac:dyDescent="0.2">
      <c r="AT733" s="13">
        <v>730</v>
      </c>
      <c r="AU733" s="13">
        <f t="shared" si="192"/>
        <v>11</v>
      </c>
      <c r="AV733" s="13">
        <f t="shared" si="193"/>
        <v>1502012</v>
      </c>
      <c r="AW733" s="13" t="s">
        <v>1373</v>
      </c>
      <c r="AX733" s="13">
        <f t="shared" si="194"/>
        <v>2</v>
      </c>
      <c r="AY733" s="13" t="s">
        <v>1394</v>
      </c>
      <c r="AZ733" s="13">
        <f t="shared" si="195"/>
        <v>1</v>
      </c>
      <c r="BA733" s="13" t="str">
        <f t="shared" si="196"/>
        <v>夏侯惇魂珠-2 等级-1</v>
      </c>
      <c r="BB733" s="25" t="s">
        <v>1402</v>
      </c>
      <c r="BC733" s="14">
        <f t="shared" si="197"/>
        <v>96</v>
      </c>
      <c r="BD733" s="14">
        <f>SUMIFS(BC$4:BC733,AU$4:AU733,"="&amp;AU733,AX$4:AX733,"="&amp;AX733)</f>
        <v>96</v>
      </c>
      <c r="BE733" s="25" t="s">
        <v>1403</v>
      </c>
      <c r="BF733" s="14">
        <f t="shared" si="198"/>
        <v>48</v>
      </c>
      <c r="BG733" s="14">
        <f>SUMIFS(BF$4:BF733,AU$4:AU733,"="&amp;AU733,AX$4:AX733,"="&amp;AX733)</f>
        <v>48</v>
      </c>
      <c r="BH733" s="25" t="s">
        <v>1404</v>
      </c>
      <c r="BI733" s="14">
        <f t="shared" si="199"/>
        <v>2400</v>
      </c>
      <c r="BJ733" s="14">
        <f>SUMIFS(BI$4:BI733,$AU$4:$AU733,"="&amp;$AU733,$AX$4:$AX733,"="&amp;$AX733)</f>
        <v>2400</v>
      </c>
    </row>
    <row r="734" spans="46:62" ht="16.5" x14ac:dyDescent="0.2">
      <c r="AT734" s="13">
        <v>731</v>
      </c>
      <c r="AU734" s="13">
        <f t="shared" si="192"/>
        <v>11</v>
      </c>
      <c r="AV734" s="13">
        <f t="shared" si="193"/>
        <v>1502012</v>
      </c>
      <c r="AW734" s="13" t="s">
        <v>1373</v>
      </c>
      <c r="AX734" s="13">
        <f t="shared" si="194"/>
        <v>2</v>
      </c>
      <c r="AY734" s="13" t="s">
        <v>1394</v>
      </c>
      <c r="AZ734" s="13">
        <f t="shared" si="195"/>
        <v>2</v>
      </c>
      <c r="BA734" s="13" t="str">
        <f t="shared" si="196"/>
        <v>夏侯惇魂珠-2 等级-2</v>
      </c>
      <c r="BB734" s="25" t="s">
        <v>1402</v>
      </c>
      <c r="BC734" s="14">
        <f t="shared" si="197"/>
        <v>144</v>
      </c>
      <c r="BD734" s="14">
        <f>SUMIFS(BC$4:BC734,AU$4:AU734,"="&amp;AU734,AX$4:AX734,"="&amp;AX734)</f>
        <v>240</v>
      </c>
      <c r="BE734" s="25" t="s">
        <v>1403</v>
      </c>
      <c r="BF734" s="14">
        <f t="shared" si="198"/>
        <v>72</v>
      </c>
      <c r="BG734" s="14">
        <f>SUMIFS(BF$4:BF734,AU$4:AU734,"="&amp;AU734,AX$4:AX734,"="&amp;AX734)</f>
        <v>120</v>
      </c>
      <c r="BH734" s="25" t="s">
        <v>1404</v>
      </c>
      <c r="BI734" s="14">
        <f t="shared" si="199"/>
        <v>3600</v>
      </c>
      <c r="BJ734" s="14">
        <f>SUMIFS(BI$4:BI734,$AU$4:$AU734,"="&amp;$AU734,$AX$4:$AX734,"="&amp;$AX734)</f>
        <v>6000</v>
      </c>
    </row>
    <row r="735" spans="46:62" ht="16.5" x14ac:dyDescent="0.2">
      <c r="AT735" s="13">
        <v>732</v>
      </c>
      <c r="AU735" s="13">
        <f t="shared" si="192"/>
        <v>11</v>
      </c>
      <c r="AV735" s="13">
        <f t="shared" si="193"/>
        <v>1502012</v>
      </c>
      <c r="AW735" s="13" t="s">
        <v>1373</v>
      </c>
      <c r="AX735" s="13">
        <f t="shared" si="194"/>
        <v>2</v>
      </c>
      <c r="AY735" s="13" t="s">
        <v>1394</v>
      </c>
      <c r="AZ735" s="13">
        <f t="shared" si="195"/>
        <v>3</v>
      </c>
      <c r="BA735" s="13" t="str">
        <f t="shared" si="196"/>
        <v>夏侯惇魂珠-2 等级-3</v>
      </c>
      <c r="BB735" s="25" t="s">
        <v>1402</v>
      </c>
      <c r="BC735" s="14">
        <f t="shared" si="197"/>
        <v>192</v>
      </c>
      <c r="BD735" s="14">
        <f>SUMIFS(BC$4:BC735,AU$4:AU735,"="&amp;AU735,AX$4:AX735,"="&amp;AX735)</f>
        <v>432</v>
      </c>
      <c r="BE735" s="25" t="s">
        <v>1403</v>
      </c>
      <c r="BF735" s="14">
        <f t="shared" si="198"/>
        <v>96</v>
      </c>
      <c r="BG735" s="14">
        <f>SUMIFS(BF$4:BF735,AU$4:AU735,"="&amp;AU735,AX$4:AX735,"="&amp;AX735)</f>
        <v>216</v>
      </c>
      <c r="BH735" s="25" t="s">
        <v>1404</v>
      </c>
      <c r="BI735" s="14">
        <f t="shared" si="199"/>
        <v>4800</v>
      </c>
      <c r="BJ735" s="14">
        <f>SUMIFS(BI$4:BI735,$AU$4:$AU735,"="&amp;$AU735,$AX$4:$AX735,"="&amp;$AX735)</f>
        <v>10800</v>
      </c>
    </row>
    <row r="736" spans="46:62" ht="16.5" x14ac:dyDescent="0.2">
      <c r="AT736" s="13">
        <v>733</v>
      </c>
      <c r="AU736" s="13">
        <f t="shared" si="192"/>
        <v>11</v>
      </c>
      <c r="AV736" s="13">
        <f t="shared" si="193"/>
        <v>1502012</v>
      </c>
      <c r="AW736" s="13" t="s">
        <v>1373</v>
      </c>
      <c r="AX736" s="13">
        <f t="shared" si="194"/>
        <v>2</v>
      </c>
      <c r="AY736" s="13" t="s">
        <v>1394</v>
      </c>
      <c r="AZ736" s="13">
        <f t="shared" si="195"/>
        <v>4</v>
      </c>
      <c r="BA736" s="13" t="str">
        <f t="shared" si="196"/>
        <v>夏侯惇魂珠-2 等级-4</v>
      </c>
      <c r="BB736" s="25" t="s">
        <v>1402</v>
      </c>
      <c r="BC736" s="14">
        <f t="shared" si="197"/>
        <v>288</v>
      </c>
      <c r="BD736" s="14">
        <f>SUMIFS(BC$4:BC736,AU$4:AU736,"="&amp;AU736,AX$4:AX736,"="&amp;AX736)</f>
        <v>720</v>
      </c>
      <c r="BE736" s="25" t="s">
        <v>1403</v>
      </c>
      <c r="BF736" s="14">
        <f t="shared" si="198"/>
        <v>144</v>
      </c>
      <c r="BG736" s="14">
        <f>SUMIFS(BF$4:BF736,AU$4:AU736,"="&amp;AU736,AX$4:AX736,"="&amp;AX736)</f>
        <v>360</v>
      </c>
      <c r="BH736" s="25" t="s">
        <v>1404</v>
      </c>
      <c r="BI736" s="14">
        <f t="shared" si="199"/>
        <v>7200</v>
      </c>
      <c r="BJ736" s="14">
        <f>SUMIFS(BI$4:BI736,$AU$4:$AU736,"="&amp;$AU736,$AX$4:$AX736,"="&amp;$AX736)</f>
        <v>18000</v>
      </c>
    </row>
    <row r="737" spans="46:62" ht="16.5" x14ac:dyDescent="0.2">
      <c r="AT737" s="13">
        <v>734</v>
      </c>
      <c r="AU737" s="13">
        <f t="shared" si="192"/>
        <v>11</v>
      </c>
      <c r="AV737" s="13">
        <f t="shared" si="193"/>
        <v>1502012</v>
      </c>
      <c r="AW737" s="13" t="s">
        <v>1373</v>
      </c>
      <c r="AX737" s="13">
        <f t="shared" si="194"/>
        <v>2</v>
      </c>
      <c r="AY737" s="13" t="s">
        <v>1394</v>
      </c>
      <c r="AZ737" s="13">
        <f t="shared" si="195"/>
        <v>5</v>
      </c>
      <c r="BA737" s="13" t="str">
        <f t="shared" si="196"/>
        <v>夏侯惇魂珠-2 等级-5</v>
      </c>
      <c r="BB737" s="25" t="s">
        <v>1402</v>
      </c>
      <c r="BC737" s="14">
        <f t="shared" si="197"/>
        <v>384</v>
      </c>
      <c r="BD737" s="14">
        <f>SUMIFS(BC$4:BC737,AU$4:AU737,"="&amp;AU737,AX$4:AX737,"="&amp;AX737)</f>
        <v>1104</v>
      </c>
      <c r="BE737" s="25" t="s">
        <v>1403</v>
      </c>
      <c r="BF737" s="14">
        <f t="shared" si="198"/>
        <v>192</v>
      </c>
      <c r="BG737" s="14">
        <f>SUMIFS(BF$4:BF737,AU$4:AU737,"="&amp;AU737,AX$4:AX737,"="&amp;AX737)</f>
        <v>552</v>
      </c>
      <c r="BH737" s="25" t="s">
        <v>1404</v>
      </c>
      <c r="BI737" s="14">
        <f t="shared" si="199"/>
        <v>9600</v>
      </c>
      <c r="BJ737" s="14">
        <f>SUMIFS(BI$4:BI737,$AU$4:$AU737,"="&amp;$AU737,$AX$4:$AX737,"="&amp;$AX737)</f>
        <v>27600</v>
      </c>
    </row>
    <row r="738" spans="46:62" ht="16.5" x14ac:dyDescent="0.2">
      <c r="AT738" s="13">
        <v>735</v>
      </c>
      <c r="AU738" s="13">
        <f t="shared" si="192"/>
        <v>11</v>
      </c>
      <c r="AV738" s="13">
        <f t="shared" si="193"/>
        <v>1502012</v>
      </c>
      <c r="AW738" s="13" t="s">
        <v>1373</v>
      </c>
      <c r="AX738" s="13">
        <f t="shared" si="194"/>
        <v>2</v>
      </c>
      <c r="AY738" s="13" t="s">
        <v>1394</v>
      </c>
      <c r="AZ738" s="13">
        <f t="shared" si="195"/>
        <v>6</v>
      </c>
      <c r="BA738" s="13" t="str">
        <f t="shared" si="196"/>
        <v>夏侯惇魂珠-2 等级-6</v>
      </c>
      <c r="BB738" s="25" t="s">
        <v>1402</v>
      </c>
      <c r="BC738" s="14">
        <f t="shared" si="197"/>
        <v>480</v>
      </c>
      <c r="BD738" s="14">
        <f>SUMIFS(BC$4:BC738,AU$4:AU738,"="&amp;AU738,AX$4:AX738,"="&amp;AX738)</f>
        <v>1584</v>
      </c>
      <c r="BE738" s="25" t="s">
        <v>1403</v>
      </c>
      <c r="BF738" s="14">
        <f t="shared" si="198"/>
        <v>240</v>
      </c>
      <c r="BG738" s="14">
        <f>SUMIFS(BF$4:BF738,AU$4:AU738,"="&amp;AU738,AX$4:AX738,"="&amp;AX738)</f>
        <v>792</v>
      </c>
      <c r="BH738" s="25" t="s">
        <v>1404</v>
      </c>
      <c r="BI738" s="14">
        <f t="shared" si="199"/>
        <v>12000</v>
      </c>
      <c r="BJ738" s="14">
        <f>SUMIFS(BI$4:BI738,$AU$4:$AU738,"="&amp;$AU738,$AX$4:$AX738,"="&amp;$AX738)</f>
        <v>39600</v>
      </c>
    </row>
    <row r="739" spans="46:62" ht="16.5" x14ac:dyDescent="0.2">
      <c r="AT739" s="13">
        <v>736</v>
      </c>
      <c r="AU739" s="13">
        <f t="shared" si="192"/>
        <v>11</v>
      </c>
      <c r="AV739" s="13">
        <f t="shared" si="193"/>
        <v>1502012</v>
      </c>
      <c r="AW739" s="13" t="s">
        <v>1373</v>
      </c>
      <c r="AX739" s="13">
        <f t="shared" si="194"/>
        <v>2</v>
      </c>
      <c r="AY739" s="13" t="s">
        <v>1394</v>
      </c>
      <c r="AZ739" s="13">
        <f t="shared" si="195"/>
        <v>7</v>
      </c>
      <c r="BA739" s="13" t="str">
        <f t="shared" si="196"/>
        <v>夏侯惇魂珠-2 等级-7</v>
      </c>
      <c r="BB739" s="25" t="s">
        <v>1402</v>
      </c>
      <c r="BC739" s="14">
        <f t="shared" si="197"/>
        <v>576</v>
      </c>
      <c r="BD739" s="14">
        <f>SUMIFS(BC$4:BC739,AU$4:AU739,"="&amp;AU739,AX$4:AX739,"="&amp;AX739)</f>
        <v>2160</v>
      </c>
      <c r="BE739" s="25" t="s">
        <v>1403</v>
      </c>
      <c r="BF739" s="14">
        <f t="shared" si="198"/>
        <v>288</v>
      </c>
      <c r="BG739" s="14">
        <f>SUMIFS(BF$4:BF739,AU$4:AU739,"="&amp;AU739,AX$4:AX739,"="&amp;AX739)</f>
        <v>1080</v>
      </c>
      <c r="BH739" s="25" t="s">
        <v>1404</v>
      </c>
      <c r="BI739" s="14">
        <f t="shared" si="199"/>
        <v>14400</v>
      </c>
      <c r="BJ739" s="14">
        <f>SUMIFS(BI$4:BI739,$AU$4:$AU739,"="&amp;$AU739,$AX$4:$AX739,"="&amp;$AX739)</f>
        <v>54000</v>
      </c>
    </row>
    <row r="740" spans="46:62" ht="16.5" x14ac:dyDescent="0.2">
      <c r="AT740" s="13">
        <v>737</v>
      </c>
      <c r="AU740" s="13">
        <f t="shared" si="192"/>
        <v>11</v>
      </c>
      <c r="AV740" s="13">
        <f t="shared" si="193"/>
        <v>1502012</v>
      </c>
      <c r="AW740" s="13" t="s">
        <v>1373</v>
      </c>
      <c r="AX740" s="13">
        <f t="shared" si="194"/>
        <v>2</v>
      </c>
      <c r="AY740" s="13" t="s">
        <v>1394</v>
      </c>
      <c r="AZ740" s="13">
        <f t="shared" si="195"/>
        <v>8</v>
      </c>
      <c r="BA740" s="13" t="str">
        <f t="shared" si="196"/>
        <v>夏侯惇魂珠-2 等级-8</v>
      </c>
      <c r="BB740" s="25" t="s">
        <v>1402</v>
      </c>
      <c r="BC740" s="14">
        <f t="shared" si="197"/>
        <v>672</v>
      </c>
      <c r="BD740" s="14">
        <f>SUMIFS(BC$4:BC740,AU$4:AU740,"="&amp;AU740,AX$4:AX740,"="&amp;AX740)</f>
        <v>2832</v>
      </c>
      <c r="BE740" s="25" t="s">
        <v>1403</v>
      </c>
      <c r="BF740" s="14">
        <f t="shared" si="198"/>
        <v>336</v>
      </c>
      <c r="BG740" s="14">
        <f>SUMIFS(BF$4:BF740,AU$4:AU740,"="&amp;AU740,AX$4:AX740,"="&amp;AX740)</f>
        <v>1416</v>
      </c>
      <c r="BH740" s="25" t="s">
        <v>1404</v>
      </c>
      <c r="BI740" s="14">
        <f t="shared" si="199"/>
        <v>16800</v>
      </c>
      <c r="BJ740" s="14">
        <f>SUMIFS(BI$4:BI740,$AU$4:$AU740,"="&amp;$AU740,$AX$4:$AX740,"="&amp;$AX740)</f>
        <v>70800</v>
      </c>
    </row>
    <row r="741" spans="46:62" ht="16.5" x14ac:dyDescent="0.2">
      <c r="AT741" s="13">
        <v>738</v>
      </c>
      <c r="AU741" s="13">
        <f t="shared" si="192"/>
        <v>11</v>
      </c>
      <c r="AV741" s="13">
        <f t="shared" si="193"/>
        <v>1502012</v>
      </c>
      <c r="AW741" s="13" t="s">
        <v>1373</v>
      </c>
      <c r="AX741" s="13">
        <f t="shared" si="194"/>
        <v>2</v>
      </c>
      <c r="AY741" s="13" t="s">
        <v>1394</v>
      </c>
      <c r="AZ741" s="13">
        <f t="shared" si="195"/>
        <v>9</v>
      </c>
      <c r="BA741" s="13" t="str">
        <f t="shared" si="196"/>
        <v>夏侯惇魂珠-2 等级-9</v>
      </c>
      <c r="BB741" s="25" t="s">
        <v>1402</v>
      </c>
      <c r="BC741" s="14">
        <f t="shared" si="197"/>
        <v>768</v>
      </c>
      <c r="BD741" s="14">
        <f>SUMIFS(BC$4:BC741,AU$4:AU741,"="&amp;AU741,AX$4:AX741,"="&amp;AX741)</f>
        <v>3600</v>
      </c>
      <c r="BE741" s="25" t="s">
        <v>1403</v>
      </c>
      <c r="BF741" s="14">
        <f t="shared" si="198"/>
        <v>384</v>
      </c>
      <c r="BG741" s="14">
        <f>SUMIFS(BF$4:BF741,AU$4:AU741,"="&amp;AU741,AX$4:AX741,"="&amp;AX741)</f>
        <v>1800</v>
      </c>
      <c r="BH741" s="25" t="s">
        <v>1404</v>
      </c>
      <c r="BI741" s="14">
        <f t="shared" si="199"/>
        <v>19200</v>
      </c>
      <c r="BJ741" s="14">
        <f>SUMIFS(BI$4:BI741,$AU$4:$AU741,"="&amp;$AU741,$AX$4:$AX741,"="&amp;$AX741)</f>
        <v>90000</v>
      </c>
    </row>
    <row r="742" spans="46:62" ht="16.5" x14ac:dyDescent="0.2">
      <c r="AT742" s="13">
        <v>739</v>
      </c>
      <c r="AU742" s="13">
        <f t="shared" si="192"/>
        <v>11</v>
      </c>
      <c r="AV742" s="13">
        <f t="shared" si="193"/>
        <v>1502012</v>
      </c>
      <c r="AW742" s="13" t="s">
        <v>1373</v>
      </c>
      <c r="AX742" s="13">
        <f t="shared" si="194"/>
        <v>3</v>
      </c>
      <c r="AY742" s="13" t="s">
        <v>1394</v>
      </c>
      <c r="AZ742" s="13">
        <f t="shared" si="195"/>
        <v>1</v>
      </c>
      <c r="BA742" s="13" t="str">
        <f t="shared" si="196"/>
        <v>夏侯惇魂珠-3 等级-1</v>
      </c>
      <c r="BB742" s="25" t="s">
        <v>1402</v>
      </c>
      <c r="BC742" s="14">
        <f t="shared" si="197"/>
        <v>120</v>
      </c>
      <c r="BD742" s="14">
        <f>SUMIFS(BC$4:BC742,AU$4:AU742,"="&amp;AU742,AX$4:AX742,"="&amp;AX742)</f>
        <v>120</v>
      </c>
      <c r="BE742" s="25" t="s">
        <v>1403</v>
      </c>
      <c r="BF742" s="14">
        <f t="shared" si="198"/>
        <v>60</v>
      </c>
      <c r="BG742" s="14">
        <f>SUMIFS(BF$4:BF742,AU$4:AU742,"="&amp;AU742,AX$4:AX742,"="&amp;AX742)</f>
        <v>60</v>
      </c>
      <c r="BH742" s="25" t="s">
        <v>1404</v>
      </c>
      <c r="BI742" s="14">
        <f t="shared" si="199"/>
        <v>3000</v>
      </c>
      <c r="BJ742" s="14">
        <f>SUMIFS(BI$4:BI742,$AU$4:$AU742,"="&amp;$AU742,$AX$4:$AX742,"="&amp;$AX742)</f>
        <v>3000</v>
      </c>
    </row>
    <row r="743" spans="46:62" ht="16.5" x14ac:dyDescent="0.2">
      <c r="AT743" s="13">
        <v>740</v>
      </c>
      <c r="AU743" s="13">
        <f t="shared" si="192"/>
        <v>11</v>
      </c>
      <c r="AV743" s="13">
        <f t="shared" si="193"/>
        <v>1502012</v>
      </c>
      <c r="AW743" s="13" t="s">
        <v>1373</v>
      </c>
      <c r="AX743" s="13">
        <f t="shared" si="194"/>
        <v>3</v>
      </c>
      <c r="AY743" s="13" t="s">
        <v>1394</v>
      </c>
      <c r="AZ743" s="13">
        <f t="shared" si="195"/>
        <v>2</v>
      </c>
      <c r="BA743" s="13" t="str">
        <f t="shared" si="196"/>
        <v>夏侯惇魂珠-3 等级-2</v>
      </c>
      <c r="BB743" s="25" t="s">
        <v>1402</v>
      </c>
      <c r="BC743" s="14">
        <f t="shared" si="197"/>
        <v>192</v>
      </c>
      <c r="BD743" s="14">
        <f>SUMIFS(BC$4:BC743,AU$4:AU743,"="&amp;AU743,AX$4:AX743,"="&amp;AX743)</f>
        <v>312</v>
      </c>
      <c r="BE743" s="25" t="s">
        <v>1403</v>
      </c>
      <c r="BF743" s="14">
        <f t="shared" si="198"/>
        <v>96</v>
      </c>
      <c r="BG743" s="14">
        <f>SUMIFS(BF$4:BF743,AU$4:AU743,"="&amp;AU743,AX$4:AX743,"="&amp;AX743)</f>
        <v>156</v>
      </c>
      <c r="BH743" s="25" t="s">
        <v>1404</v>
      </c>
      <c r="BI743" s="14">
        <f t="shared" si="199"/>
        <v>4800</v>
      </c>
      <c r="BJ743" s="14">
        <f>SUMIFS(BI$4:BI743,$AU$4:$AU743,"="&amp;$AU743,$AX$4:$AX743,"="&amp;$AX743)</f>
        <v>7800</v>
      </c>
    </row>
    <row r="744" spans="46:62" ht="16.5" x14ac:dyDescent="0.2">
      <c r="AT744" s="13">
        <v>741</v>
      </c>
      <c r="AU744" s="13">
        <f t="shared" si="192"/>
        <v>11</v>
      </c>
      <c r="AV744" s="13">
        <f t="shared" si="193"/>
        <v>1502012</v>
      </c>
      <c r="AW744" s="13" t="s">
        <v>1373</v>
      </c>
      <c r="AX744" s="13">
        <f t="shared" si="194"/>
        <v>3</v>
      </c>
      <c r="AY744" s="13" t="s">
        <v>1394</v>
      </c>
      <c r="AZ744" s="13">
        <f t="shared" si="195"/>
        <v>3</v>
      </c>
      <c r="BA744" s="13" t="str">
        <f t="shared" si="196"/>
        <v>夏侯惇魂珠-3 等级-3</v>
      </c>
      <c r="BB744" s="25" t="s">
        <v>1402</v>
      </c>
      <c r="BC744" s="14">
        <f t="shared" si="197"/>
        <v>252</v>
      </c>
      <c r="BD744" s="14">
        <f>SUMIFS(BC$4:BC744,AU$4:AU744,"="&amp;AU744,AX$4:AX744,"="&amp;AX744)</f>
        <v>564</v>
      </c>
      <c r="BE744" s="25" t="s">
        <v>1403</v>
      </c>
      <c r="BF744" s="14">
        <f t="shared" si="198"/>
        <v>126</v>
      </c>
      <c r="BG744" s="14">
        <f>SUMIFS(BF$4:BF744,AU$4:AU744,"="&amp;AU744,AX$4:AX744,"="&amp;AX744)</f>
        <v>282</v>
      </c>
      <c r="BH744" s="25" t="s">
        <v>1404</v>
      </c>
      <c r="BI744" s="14">
        <f t="shared" si="199"/>
        <v>6300</v>
      </c>
      <c r="BJ744" s="14">
        <f>SUMIFS(BI$4:BI744,$AU$4:$AU744,"="&amp;$AU744,$AX$4:$AX744,"="&amp;$AX744)</f>
        <v>14100</v>
      </c>
    </row>
    <row r="745" spans="46:62" ht="16.5" x14ac:dyDescent="0.2">
      <c r="AT745" s="13">
        <v>742</v>
      </c>
      <c r="AU745" s="13">
        <f t="shared" si="192"/>
        <v>11</v>
      </c>
      <c r="AV745" s="13">
        <f t="shared" si="193"/>
        <v>1502012</v>
      </c>
      <c r="AW745" s="13" t="s">
        <v>1373</v>
      </c>
      <c r="AX745" s="13">
        <f t="shared" si="194"/>
        <v>3</v>
      </c>
      <c r="AY745" s="13" t="s">
        <v>1394</v>
      </c>
      <c r="AZ745" s="13">
        <f t="shared" si="195"/>
        <v>4</v>
      </c>
      <c r="BA745" s="13" t="str">
        <f t="shared" si="196"/>
        <v>夏侯惇魂珠-3 等级-4</v>
      </c>
      <c r="BB745" s="25" t="s">
        <v>1402</v>
      </c>
      <c r="BC745" s="14">
        <f t="shared" si="197"/>
        <v>384</v>
      </c>
      <c r="BD745" s="14">
        <f>SUMIFS(BC$4:BC745,AU$4:AU745,"="&amp;AU745,AX$4:AX745,"="&amp;AX745)</f>
        <v>948</v>
      </c>
      <c r="BE745" s="25" t="s">
        <v>1403</v>
      </c>
      <c r="BF745" s="14">
        <f t="shared" si="198"/>
        <v>192</v>
      </c>
      <c r="BG745" s="14">
        <f>SUMIFS(BF$4:BF745,AU$4:AU745,"="&amp;AU745,AX$4:AX745,"="&amp;AX745)</f>
        <v>474</v>
      </c>
      <c r="BH745" s="25" t="s">
        <v>1404</v>
      </c>
      <c r="BI745" s="14">
        <f t="shared" si="199"/>
        <v>9600</v>
      </c>
      <c r="BJ745" s="14">
        <f>SUMIFS(BI$4:BI745,$AU$4:$AU745,"="&amp;$AU745,$AX$4:$AX745,"="&amp;$AX745)</f>
        <v>23700</v>
      </c>
    </row>
    <row r="746" spans="46:62" ht="16.5" x14ac:dyDescent="0.2">
      <c r="AT746" s="13">
        <v>743</v>
      </c>
      <c r="AU746" s="13">
        <f t="shared" si="192"/>
        <v>11</v>
      </c>
      <c r="AV746" s="13">
        <f t="shared" si="193"/>
        <v>1502012</v>
      </c>
      <c r="AW746" s="13" t="s">
        <v>1373</v>
      </c>
      <c r="AX746" s="13">
        <f t="shared" si="194"/>
        <v>3</v>
      </c>
      <c r="AY746" s="13" t="s">
        <v>1394</v>
      </c>
      <c r="AZ746" s="13">
        <f t="shared" si="195"/>
        <v>5</v>
      </c>
      <c r="BA746" s="13" t="str">
        <f t="shared" si="196"/>
        <v>夏侯惇魂珠-3 等级-5</v>
      </c>
      <c r="BB746" s="25" t="s">
        <v>1402</v>
      </c>
      <c r="BC746" s="14">
        <f t="shared" si="197"/>
        <v>511</v>
      </c>
      <c r="BD746" s="14">
        <f>SUMIFS(BC$4:BC746,AU$4:AU746,"="&amp;AU746,AX$4:AX746,"="&amp;AX746)</f>
        <v>1459</v>
      </c>
      <c r="BE746" s="25" t="s">
        <v>1403</v>
      </c>
      <c r="BF746" s="14">
        <f t="shared" si="198"/>
        <v>256</v>
      </c>
      <c r="BG746" s="14">
        <f>SUMIFS(BF$4:BF746,AU$4:AU746,"="&amp;AU746,AX$4:AX746,"="&amp;AX746)</f>
        <v>730</v>
      </c>
      <c r="BH746" s="25" t="s">
        <v>1404</v>
      </c>
      <c r="BI746" s="14">
        <f t="shared" si="199"/>
        <v>12780</v>
      </c>
      <c r="BJ746" s="14">
        <f>SUMIFS(BI$4:BI746,$AU$4:$AU746,"="&amp;$AU746,$AX$4:$AX746,"="&amp;$AX746)</f>
        <v>36480</v>
      </c>
    </row>
    <row r="747" spans="46:62" ht="16.5" x14ac:dyDescent="0.2">
      <c r="AT747" s="13">
        <v>744</v>
      </c>
      <c r="AU747" s="13">
        <f t="shared" si="192"/>
        <v>11</v>
      </c>
      <c r="AV747" s="13">
        <f t="shared" si="193"/>
        <v>1502012</v>
      </c>
      <c r="AW747" s="13" t="s">
        <v>1373</v>
      </c>
      <c r="AX747" s="13">
        <f t="shared" si="194"/>
        <v>3</v>
      </c>
      <c r="AY747" s="13" t="s">
        <v>1394</v>
      </c>
      <c r="AZ747" s="13">
        <f t="shared" si="195"/>
        <v>6</v>
      </c>
      <c r="BA747" s="13" t="str">
        <f t="shared" si="196"/>
        <v>夏侯惇魂珠-3 等级-6</v>
      </c>
      <c r="BB747" s="25" t="s">
        <v>1402</v>
      </c>
      <c r="BC747" s="14">
        <f t="shared" si="197"/>
        <v>648</v>
      </c>
      <c r="BD747" s="14">
        <f>SUMIFS(BC$4:BC747,AU$4:AU747,"="&amp;AU747,AX$4:AX747,"="&amp;AX747)</f>
        <v>2107</v>
      </c>
      <c r="BE747" s="25" t="s">
        <v>1403</v>
      </c>
      <c r="BF747" s="14">
        <f t="shared" si="198"/>
        <v>324</v>
      </c>
      <c r="BG747" s="14">
        <f>SUMIFS(BF$4:BF747,AU$4:AU747,"="&amp;AU747,AX$4:AX747,"="&amp;AX747)</f>
        <v>1054</v>
      </c>
      <c r="BH747" s="25" t="s">
        <v>1404</v>
      </c>
      <c r="BI747" s="14">
        <f t="shared" si="199"/>
        <v>16200</v>
      </c>
      <c r="BJ747" s="14">
        <f>SUMIFS(BI$4:BI747,$AU$4:$AU747,"="&amp;$AU747,$AX$4:$AX747,"="&amp;$AX747)</f>
        <v>52680</v>
      </c>
    </row>
    <row r="748" spans="46:62" ht="16.5" x14ac:dyDescent="0.2">
      <c r="AT748" s="13">
        <v>745</v>
      </c>
      <c r="AU748" s="13">
        <f t="shared" si="192"/>
        <v>11</v>
      </c>
      <c r="AV748" s="13">
        <f t="shared" si="193"/>
        <v>1502012</v>
      </c>
      <c r="AW748" s="13" t="s">
        <v>1373</v>
      </c>
      <c r="AX748" s="13">
        <f t="shared" si="194"/>
        <v>3</v>
      </c>
      <c r="AY748" s="13" t="s">
        <v>1394</v>
      </c>
      <c r="AZ748" s="13">
        <f t="shared" si="195"/>
        <v>7</v>
      </c>
      <c r="BA748" s="13" t="str">
        <f t="shared" si="196"/>
        <v>夏侯惇魂珠-3 等级-7</v>
      </c>
      <c r="BB748" s="25" t="s">
        <v>1402</v>
      </c>
      <c r="BC748" s="14">
        <f t="shared" si="197"/>
        <v>768</v>
      </c>
      <c r="BD748" s="14">
        <f>SUMIFS(BC$4:BC748,AU$4:AU748,"="&amp;AU748,AX$4:AX748,"="&amp;AX748)</f>
        <v>2875</v>
      </c>
      <c r="BE748" s="25" t="s">
        <v>1403</v>
      </c>
      <c r="BF748" s="14">
        <f t="shared" si="198"/>
        <v>384</v>
      </c>
      <c r="BG748" s="14">
        <f>SUMIFS(BF$4:BF748,AU$4:AU748,"="&amp;AU748,AX$4:AX748,"="&amp;AX748)</f>
        <v>1438</v>
      </c>
      <c r="BH748" s="25" t="s">
        <v>1404</v>
      </c>
      <c r="BI748" s="14">
        <f t="shared" si="199"/>
        <v>19200</v>
      </c>
      <c r="BJ748" s="14">
        <f>SUMIFS(BI$4:BI748,$AU$4:$AU748,"="&amp;$AU748,$AX$4:$AX748,"="&amp;$AX748)</f>
        <v>71880</v>
      </c>
    </row>
    <row r="749" spans="46:62" ht="16.5" x14ac:dyDescent="0.2">
      <c r="AT749" s="13">
        <v>746</v>
      </c>
      <c r="AU749" s="13">
        <f t="shared" si="192"/>
        <v>11</v>
      </c>
      <c r="AV749" s="13">
        <f t="shared" si="193"/>
        <v>1502012</v>
      </c>
      <c r="AW749" s="13" t="s">
        <v>1373</v>
      </c>
      <c r="AX749" s="13">
        <f t="shared" si="194"/>
        <v>3</v>
      </c>
      <c r="AY749" s="13" t="s">
        <v>1394</v>
      </c>
      <c r="AZ749" s="13">
        <f t="shared" si="195"/>
        <v>8</v>
      </c>
      <c r="BA749" s="13" t="str">
        <f t="shared" si="196"/>
        <v>夏侯惇魂珠-3 等级-8</v>
      </c>
      <c r="BB749" s="25" t="s">
        <v>1402</v>
      </c>
      <c r="BC749" s="14">
        <f t="shared" si="197"/>
        <v>900</v>
      </c>
      <c r="BD749" s="14">
        <f>SUMIFS(BC$4:BC749,AU$4:AU749,"="&amp;AU749,AX$4:AX749,"="&amp;AX749)</f>
        <v>3775</v>
      </c>
      <c r="BE749" s="25" t="s">
        <v>1403</v>
      </c>
      <c r="BF749" s="14">
        <f t="shared" si="198"/>
        <v>444</v>
      </c>
      <c r="BG749" s="14">
        <f>SUMIFS(BF$4:BF749,AU$4:AU749,"="&amp;AU749,AX$4:AX749,"="&amp;AX749)</f>
        <v>1882</v>
      </c>
      <c r="BH749" s="25" t="s">
        <v>1404</v>
      </c>
      <c r="BI749" s="14">
        <f t="shared" si="199"/>
        <v>22500</v>
      </c>
      <c r="BJ749" s="14">
        <f>SUMIFS(BI$4:BI749,$AU$4:$AU749,"="&amp;$AU749,$AX$4:$AX749,"="&amp;$AX749)</f>
        <v>94380</v>
      </c>
    </row>
    <row r="750" spans="46:62" ht="16.5" x14ac:dyDescent="0.2">
      <c r="AT750" s="13">
        <v>747</v>
      </c>
      <c r="AU750" s="13">
        <f t="shared" si="192"/>
        <v>11</v>
      </c>
      <c r="AV750" s="13">
        <f t="shared" si="193"/>
        <v>1502012</v>
      </c>
      <c r="AW750" s="13" t="s">
        <v>1373</v>
      </c>
      <c r="AX750" s="13">
        <f t="shared" si="194"/>
        <v>3</v>
      </c>
      <c r="AY750" s="13" t="s">
        <v>1394</v>
      </c>
      <c r="AZ750" s="13">
        <f t="shared" si="195"/>
        <v>9</v>
      </c>
      <c r="BA750" s="13" t="str">
        <f t="shared" si="196"/>
        <v>夏侯惇魂珠-3 等级-9</v>
      </c>
      <c r="BB750" s="25" t="s">
        <v>1402</v>
      </c>
      <c r="BC750" s="14">
        <f t="shared" si="197"/>
        <v>1020</v>
      </c>
      <c r="BD750" s="14">
        <f>SUMIFS(BC$4:BC750,AU$4:AU750,"="&amp;AU750,AX$4:AX750,"="&amp;AX750)</f>
        <v>4795</v>
      </c>
      <c r="BE750" s="25" t="s">
        <v>1403</v>
      </c>
      <c r="BF750" s="14">
        <f t="shared" si="198"/>
        <v>510</v>
      </c>
      <c r="BG750" s="14">
        <f>SUMIFS(BF$4:BF750,AU$4:AU750,"="&amp;AU750,AX$4:AX750,"="&amp;AX750)</f>
        <v>2392</v>
      </c>
      <c r="BH750" s="25" t="s">
        <v>1404</v>
      </c>
      <c r="BI750" s="14">
        <f t="shared" si="199"/>
        <v>25500</v>
      </c>
      <c r="BJ750" s="14">
        <f>SUMIFS(BI$4:BI750,$AU$4:$AU750,"="&amp;$AU750,$AX$4:$AX750,"="&amp;$AX750)</f>
        <v>119880</v>
      </c>
    </row>
    <row r="751" spans="46:62" ht="16.5" x14ac:dyDescent="0.2">
      <c r="AT751" s="13">
        <v>748</v>
      </c>
      <c r="AU751" s="13">
        <f t="shared" si="192"/>
        <v>11</v>
      </c>
      <c r="AV751" s="13">
        <f t="shared" si="193"/>
        <v>1502012</v>
      </c>
      <c r="AW751" s="13" t="s">
        <v>1373</v>
      </c>
      <c r="AX751" s="13">
        <f t="shared" si="194"/>
        <v>4</v>
      </c>
      <c r="AY751" s="13" t="s">
        <v>1394</v>
      </c>
      <c r="AZ751" s="13">
        <f t="shared" si="195"/>
        <v>1</v>
      </c>
      <c r="BA751" s="13" t="str">
        <f t="shared" si="196"/>
        <v>夏侯惇魂珠-4 等级-1</v>
      </c>
      <c r="BB751" s="25" t="s">
        <v>1402</v>
      </c>
      <c r="BC751" s="14">
        <f t="shared" si="197"/>
        <v>156</v>
      </c>
      <c r="BD751" s="14">
        <f>SUMIFS(BC$4:BC751,AU$4:AU751,"="&amp;AU751,AX$4:AX751,"="&amp;AX751)</f>
        <v>156</v>
      </c>
      <c r="BE751" s="25" t="s">
        <v>1403</v>
      </c>
      <c r="BF751" s="14">
        <f t="shared" si="198"/>
        <v>78</v>
      </c>
      <c r="BG751" s="14">
        <f>SUMIFS(BF$4:BF751,AU$4:AU751,"="&amp;AU751,AX$4:AX751,"="&amp;AX751)</f>
        <v>78</v>
      </c>
      <c r="BH751" s="25" t="s">
        <v>1404</v>
      </c>
      <c r="BI751" s="14">
        <f t="shared" si="199"/>
        <v>3900</v>
      </c>
      <c r="BJ751" s="14">
        <f>SUMIFS(BI$4:BI751,$AU$4:$AU751,"="&amp;$AU751,$AX$4:$AX751,"="&amp;$AX751)</f>
        <v>3900</v>
      </c>
    </row>
    <row r="752" spans="46:62" ht="16.5" x14ac:dyDescent="0.2">
      <c r="AT752" s="13">
        <v>749</v>
      </c>
      <c r="AU752" s="13">
        <f t="shared" si="192"/>
        <v>11</v>
      </c>
      <c r="AV752" s="13">
        <f t="shared" si="193"/>
        <v>1502012</v>
      </c>
      <c r="AW752" s="13" t="s">
        <v>1373</v>
      </c>
      <c r="AX752" s="13">
        <f t="shared" si="194"/>
        <v>4</v>
      </c>
      <c r="AY752" s="13" t="s">
        <v>1394</v>
      </c>
      <c r="AZ752" s="13">
        <f t="shared" si="195"/>
        <v>2</v>
      </c>
      <c r="BA752" s="13" t="str">
        <f t="shared" si="196"/>
        <v>夏侯惇魂珠-4 等级-2</v>
      </c>
      <c r="BB752" s="25" t="s">
        <v>1402</v>
      </c>
      <c r="BC752" s="14">
        <f t="shared" si="197"/>
        <v>240</v>
      </c>
      <c r="BD752" s="14">
        <f>SUMIFS(BC$4:BC752,AU$4:AU752,"="&amp;AU752,AX$4:AX752,"="&amp;AX752)</f>
        <v>396</v>
      </c>
      <c r="BE752" s="25" t="s">
        <v>1403</v>
      </c>
      <c r="BF752" s="14">
        <f t="shared" si="198"/>
        <v>120</v>
      </c>
      <c r="BG752" s="14">
        <f>SUMIFS(BF$4:BF752,AU$4:AU752,"="&amp;AU752,AX$4:AX752,"="&amp;AX752)</f>
        <v>198</v>
      </c>
      <c r="BH752" s="25" t="s">
        <v>1404</v>
      </c>
      <c r="BI752" s="14">
        <f t="shared" si="199"/>
        <v>6000</v>
      </c>
      <c r="BJ752" s="14">
        <f>SUMIFS(BI$4:BI752,$AU$4:$AU752,"="&amp;$AU752,$AX$4:$AX752,"="&amp;$AX752)</f>
        <v>9900</v>
      </c>
    </row>
    <row r="753" spans="46:62" ht="16.5" x14ac:dyDescent="0.2">
      <c r="AT753" s="13">
        <v>750</v>
      </c>
      <c r="AU753" s="13">
        <f t="shared" si="192"/>
        <v>11</v>
      </c>
      <c r="AV753" s="13">
        <f t="shared" si="193"/>
        <v>1502012</v>
      </c>
      <c r="AW753" s="13" t="s">
        <v>1373</v>
      </c>
      <c r="AX753" s="13">
        <f t="shared" si="194"/>
        <v>4</v>
      </c>
      <c r="AY753" s="13" t="s">
        <v>1394</v>
      </c>
      <c r="AZ753" s="13">
        <f t="shared" si="195"/>
        <v>3</v>
      </c>
      <c r="BA753" s="13" t="str">
        <f t="shared" si="196"/>
        <v>夏侯惇魂珠-4 等级-3</v>
      </c>
      <c r="BB753" s="25" t="s">
        <v>1402</v>
      </c>
      <c r="BC753" s="14">
        <f t="shared" si="197"/>
        <v>312</v>
      </c>
      <c r="BD753" s="14">
        <f>SUMIFS(BC$4:BC753,AU$4:AU753,"="&amp;AU753,AX$4:AX753,"="&amp;AX753)</f>
        <v>708</v>
      </c>
      <c r="BE753" s="25" t="s">
        <v>1403</v>
      </c>
      <c r="BF753" s="14">
        <f t="shared" si="198"/>
        <v>156</v>
      </c>
      <c r="BG753" s="14">
        <f>SUMIFS(BF$4:BF753,AU$4:AU753,"="&amp;AU753,AX$4:AX753,"="&amp;AX753)</f>
        <v>354</v>
      </c>
      <c r="BH753" s="25" t="s">
        <v>1404</v>
      </c>
      <c r="BI753" s="14">
        <f t="shared" si="199"/>
        <v>7800</v>
      </c>
      <c r="BJ753" s="14">
        <f>SUMIFS(BI$4:BI753,$AU$4:$AU753,"="&amp;$AU753,$AX$4:$AX753,"="&amp;$AX753)</f>
        <v>17700</v>
      </c>
    </row>
    <row r="754" spans="46:62" ht="16.5" x14ac:dyDescent="0.2">
      <c r="AT754" s="13">
        <v>751</v>
      </c>
      <c r="AU754" s="13">
        <f t="shared" si="192"/>
        <v>11</v>
      </c>
      <c r="AV754" s="13">
        <f t="shared" si="193"/>
        <v>1502012</v>
      </c>
      <c r="AW754" s="13" t="s">
        <v>1373</v>
      </c>
      <c r="AX754" s="13">
        <f t="shared" si="194"/>
        <v>4</v>
      </c>
      <c r="AY754" s="13" t="s">
        <v>1394</v>
      </c>
      <c r="AZ754" s="13">
        <f t="shared" si="195"/>
        <v>4</v>
      </c>
      <c r="BA754" s="13" t="str">
        <f t="shared" si="196"/>
        <v>夏侯惇魂珠-4 等级-4</v>
      </c>
      <c r="BB754" s="25" t="s">
        <v>1402</v>
      </c>
      <c r="BC754" s="14">
        <f t="shared" si="197"/>
        <v>480</v>
      </c>
      <c r="BD754" s="14">
        <f>SUMIFS(BC$4:BC754,AU$4:AU754,"="&amp;AU754,AX$4:AX754,"="&amp;AX754)</f>
        <v>1188</v>
      </c>
      <c r="BE754" s="25" t="s">
        <v>1403</v>
      </c>
      <c r="BF754" s="14">
        <f t="shared" si="198"/>
        <v>240</v>
      </c>
      <c r="BG754" s="14">
        <f>SUMIFS(BF$4:BF754,AU$4:AU754,"="&amp;AU754,AX$4:AX754,"="&amp;AX754)</f>
        <v>594</v>
      </c>
      <c r="BH754" s="25" t="s">
        <v>1404</v>
      </c>
      <c r="BI754" s="14">
        <f t="shared" si="199"/>
        <v>12000</v>
      </c>
      <c r="BJ754" s="14">
        <f>SUMIFS(BI$4:BI754,$AU$4:$AU754,"="&amp;$AU754,$AX$4:$AX754,"="&amp;$AX754)</f>
        <v>29700</v>
      </c>
    </row>
    <row r="755" spans="46:62" ht="16.5" x14ac:dyDescent="0.2">
      <c r="AT755" s="13">
        <v>752</v>
      </c>
      <c r="AU755" s="13">
        <f t="shared" si="192"/>
        <v>11</v>
      </c>
      <c r="AV755" s="13">
        <f t="shared" si="193"/>
        <v>1502012</v>
      </c>
      <c r="AW755" s="13" t="s">
        <v>1373</v>
      </c>
      <c r="AX755" s="13">
        <f t="shared" si="194"/>
        <v>4</v>
      </c>
      <c r="AY755" s="13" t="s">
        <v>1394</v>
      </c>
      <c r="AZ755" s="13">
        <f t="shared" si="195"/>
        <v>5</v>
      </c>
      <c r="BA755" s="13" t="str">
        <f t="shared" si="196"/>
        <v>夏侯惇魂珠-4 等级-5</v>
      </c>
      <c r="BB755" s="25" t="s">
        <v>1402</v>
      </c>
      <c r="BC755" s="14">
        <f t="shared" si="197"/>
        <v>648</v>
      </c>
      <c r="BD755" s="14">
        <f>SUMIFS(BC$4:BC755,AU$4:AU755,"="&amp;AU755,AX$4:AX755,"="&amp;AX755)</f>
        <v>1836</v>
      </c>
      <c r="BE755" s="25" t="s">
        <v>1403</v>
      </c>
      <c r="BF755" s="14">
        <f t="shared" si="198"/>
        <v>324</v>
      </c>
      <c r="BG755" s="14">
        <f>SUMIFS(BF$4:BF755,AU$4:AU755,"="&amp;AU755,AX$4:AX755,"="&amp;AX755)</f>
        <v>918</v>
      </c>
      <c r="BH755" s="25" t="s">
        <v>1404</v>
      </c>
      <c r="BI755" s="14">
        <f t="shared" si="199"/>
        <v>16200</v>
      </c>
      <c r="BJ755" s="14">
        <f>SUMIFS(BI$4:BI755,$AU$4:$AU755,"="&amp;$AU755,$AX$4:$AX755,"="&amp;$AX755)</f>
        <v>45900</v>
      </c>
    </row>
    <row r="756" spans="46:62" ht="16.5" x14ac:dyDescent="0.2">
      <c r="AT756" s="13">
        <v>753</v>
      </c>
      <c r="AU756" s="13">
        <f t="shared" si="192"/>
        <v>11</v>
      </c>
      <c r="AV756" s="13">
        <f t="shared" si="193"/>
        <v>1502012</v>
      </c>
      <c r="AW756" s="13" t="s">
        <v>1373</v>
      </c>
      <c r="AX756" s="13">
        <f t="shared" si="194"/>
        <v>4</v>
      </c>
      <c r="AY756" s="13" t="s">
        <v>1394</v>
      </c>
      <c r="AZ756" s="13">
        <f t="shared" si="195"/>
        <v>6</v>
      </c>
      <c r="BA756" s="13" t="str">
        <f t="shared" si="196"/>
        <v>夏侯惇魂珠-4 等级-6</v>
      </c>
      <c r="BB756" s="25" t="s">
        <v>1402</v>
      </c>
      <c r="BC756" s="14">
        <f t="shared" si="197"/>
        <v>804</v>
      </c>
      <c r="BD756" s="14">
        <f>SUMIFS(BC$4:BC756,AU$4:AU756,"="&amp;AU756,AX$4:AX756,"="&amp;AX756)</f>
        <v>2640</v>
      </c>
      <c r="BE756" s="25" t="s">
        <v>1403</v>
      </c>
      <c r="BF756" s="14">
        <f t="shared" si="198"/>
        <v>462</v>
      </c>
      <c r="BG756" s="14">
        <f>SUMIFS(BF$4:BF756,AU$4:AU756,"="&amp;AU756,AX$4:AX756,"="&amp;AX756)</f>
        <v>1380</v>
      </c>
      <c r="BH756" s="25" t="s">
        <v>1404</v>
      </c>
      <c r="BI756" s="14">
        <f t="shared" si="199"/>
        <v>20100</v>
      </c>
      <c r="BJ756" s="14">
        <f>SUMIFS(BI$4:BI756,$AU$4:$AU756,"="&amp;$AU756,$AX$4:$AX756,"="&amp;$AX756)</f>
        <v>66000</v>
      </c>
    </row>
    <row r="757" spans="46:62" ht="16.5" x14ac:dyDescent="0.2">
      <c r="AT757" s="13">
        <v>754</v>
      </c>
      <c r="AU757" s="13">
        <f t="shared" si="192"/>
        <v>11</v>
      </c>
      <c r="AV757" s="13">
        <f t="shared" si="193"/>
        <v>1502012</v>
      </c>
      <c r="AW757" s="13" t="s">
        <v>1373</v>
      </c>
      <c r="AX757" s="13">
        <f t="shared" si="194"/>
        <v>4</v>
      </c>
      <c r="AY757" s="13" t="s">
        <v>1394</v>
      </c>
      <c r="AZ757" s="13">
        <f t="shared" si="195"/>
        <v>7</v>
      </c>
      <c r="BA757" s="13" t="str">
        <f t="shared" si="196"/>
        <v>夏侯惇魂珠-4 等级-7</v>
      </c>
      <c r="BB757" s="25" t="s">
        <v>1402</v>
      </c>
      <c r="BC757" s="14">
        <f t="shared" si="197"/>
        <v>960</v>
      </c>
      <c r="BD757" s="14">
        <f>SUMIFS(BC$4:BC757,AU$4:AU757,"="&amp;AU757,AX$4:AX757,"="&amp;AX757)</f>
        <v>3600</v>
      </c>
      <c r="BE757" s="25" t="s">
        <v>1403</v>
      </c>
      <c r="BF757" s="14">
        <f t="shared" si="198"/>
        <v>480</v>
      </c>
      <c r="BG757" s="14">
        <f>SUMIFS(BF$4:BF757,AU$4:AU757,"="&amp;AU757,AX$4:AX757,"="&amp;AX757)</f>
        <v>1860</v>
      </c>
      <c r="BH757" s="25" t="s">
        <v>1404</v>
      </c>
      <c r="BI757" s="14">
        <f t="shared" si="199"/>
        <v>24000</v>
      </c>
      <c r="BJ757" s="14">
        <f>SUMIFS(BI$4:BI757,$AU$4:$AU757,"="&amp;$AU757,$AX$4:$AX757,"="&amp;$AX757)</f>
        <v>90000</v>
      </c>
    </row>
    <row r="758" spans="46:62" ht="16.5" x14ac:dyDescent="0.2">
      <c r="AT758" s="13">
        <v>755</v>
      </c>
      <c r="AU758" s="13">
        <f t="shared" si="192"/>
        <v>11</v>
      </c>
      <c r="AV758" s="13">
        <f t="shared" si="193"/>
        <v>1502012</v>
      </c>
      <c r="AW758" s="13" t="s">
        <v>1373</v>
      </c>
      <c r="AX758" s="13">
        <f t="shared" si="194"/>
        <v>4</v>
      </c>
      <c r="AY758" s="13" t="s">
        <v>1394</v>
      </c>
      <c r="AZ758" s="13">
        <f t="shared" si="195"/>
        <v>8</v>
      </c>
      <c r="BA758" s="13" t="str">
        <f t="shared" si="196"/>
        <v>夏侯惇魂珠-4 等级-8</v>
      </c>
      <c r="BB758" s="25" t="s">
        <v>1402</v>
      </c>
      <c r="BC758" s="14">
        <f t="shared" si="197"/>
        <v>1140</v>
      </c>
      <c r="BD758" s="14">
        <f>SUMIFS(BC$4:BC758,AU$4:AU758,"="&amp;AU758,AX$4:AX758,"="&amp;AX758)</f>
        <v>4740</v>
      </c>
      <c r="BE758" s="25" t="s">
        <v>1403</v>
      </c>
      <c r="BF758" s="14">
        <f t="shared" si="198"/>
        <v>570</v>
      </c>
      <c r="BG758" s="14">
        <f>SUMIFS(BF$4:BF758,AU$4:AU758,"="&amp;AU758,AX$4:AX758,"="&amp;AX758)</f>
        <v>2430</v>
      </c>
      <c r="BH758" s="25" t="s">
        <v>1404</v>
      </c>
      <c r="BI758" s="14">
        <f t="shared" si="199"/>
        <v>28500</v>
      </c>
      <c r="BJ758" s="14">
        <f>SUMIFS(BI$4:BI758,$AU$4:$AU758,"="&amp;$AU758,$AX$4:$AX758,"="&amp;$AX758)</f>
        <v>118500</v>
      </c>
    </row>
    <row r="759" spans="46:62" ht="16.5" x14ac:dyDescent="0.2">
      <c r="AT759" s="13">
        <v>756</v>
      </c>
      <c r="AU759" s="13">
        <f t="shared" si="192"/>
        <v>11</v>
      </c>
      <c r="AV759" s="13">
        <f t="shared" si="193"/>
        <v>1502012</v>
      </c>
      <c r="AW759" s="13" t="s">
        <v>1373</v>
      </c>
      <c r="AX759" s="13">
        <f t="shared" si="194"/>
        <v>4</v>
      </c>
      <c r="AY759" s="13" t="s">
        <v>1394</v>
      </c>
      <c r="AZ759" s="13">
        <f t="shared" si="195"/>
        <v>9</v>
      </c>
      <c r="BA759" s="13" t="str">
        <f t="shared" si="196"/>
        <v>夏侯惇魂珠-4 等级-9</v>
      </c>
      <c r="BB759" s="25" t="s">
        <v>1402</v>
      </c>
      <c r="BC759" s="14">
        <f t="shared" si="197"/>
        <v>1320</v>
      </c>
      <c r="BD759" s="14">
        <f>SUMIFS(BC$4:BC759,AU$4:AU759,"="&amp;AU759,AX$4:AX759,"="&amp;AX759)</f>
        <v>6060</v>
      </c>
      <c r="BE759" s="25" t="s">
        <v>1403</v>
      </c>
      <c r="BF759" s="14">
        <f t="shared" si="198"/>
        <v>660</v>
      </c>
      <c r="BG759" s="14">
        <f>SUMIFS(BF$4:BF759,AU$4:AU759,"="&amp;AU759,AX$4:AX759,"="&amp;AX759)</f>
        <v>3090</v>
      </c>
      <c r="BH759" s="25" t="s">
        <v>1404</v>
      </c>
      <c r="BI759" s="14">
        <f t="shared" si="199"/>
        <v>33000</v>
      </c>
      <c r="BJ759" s="14">
        <f>SUMIFS(BI$4:BI759,$AU$4:$AU759,"="&amp;$AU759,$AX$4:$AX759,"="&amp;$AX759)</f>
        <v>151500</v>
      </c>
    </row>
    <row r="760" spans="46:62" ht="16.5" x14ac:dyDescent="0.2">
      <c r="AT760" s="13">
        <v>757</v>
      </c>
      <c r="AU760" s="13">
        <f t="shared" si="192"/>
        <v>11</v>
      </c>
      <c r="AV760" s="13">
        <f t="shared" si="193"/>
        <v>1502012</v>
      </c>
      <c r="AW760" s="13" t="s">
        <v>1373</v>
      </c>
      <c r="AX760" s="13">
        <f t="shared" si="194"/>
        <v>5</v>
      </c>
      <c r="AY760" s="13" t="s">
        <v>1394</v>
      </c>
      <c r="AZ760" s="13">
        <f t="shared" si="195"/>
        <v>1</v>
      </c>
      <c r="BA760" s="13" t="str">
        <f t="shared" si="196"/>
        <v>夏侯惇魂珠-5 等级-1</v>
      </c>
      <c r="BB760" s="25" t="s">
        <v>1402</v>
      </c>
      <c r="BC760" s="14">
        <f t="shared" si="197"/>
        <v>216</v>
      </c>
      <c r="BD760" s="14">
        <f>SUMIFS(BC$4:BC760,AU$4:AU760,"="&amp;AU760,AX$4:AX760,"="&amp;AX760)</f>
        <v>216</v>
      </c>
      <c r="BE760" s="25" t="s">
        <v>1403</v>
      </c>
      <c r="BF760" s="14">
        <f t="shared" si="198"/>
        <v>108</v>
      </c>
      <c r="BG760" s="14">
        <f>SUMIFS(BF$4:BF760,AU$4:AU760,"="&amp;AU760,AX$4:AX760,"="&amp;AX760)</f>
        <v>108</v>
      </c>
      <c r="BH760" s="25" t="s">
        <v>1404</v>
      </c>
      <c r="BI760" s="14">
        <f t="shared" si="199"/>
        <v>5400</v>
      </c>
      <c r="BJ760" s="14">
        <f>SUMIFS(BI$4:BI760,$AU$4:$AU760,"="&amp;$AU760,$AX$4:$AX760,"="&amp;$AX760)</f>
        <v>5400</v>
      </c>
    </row>
    <row r="761" spans="46:62" ht="16.5" x14ac:dyDescent="0.2">
      <c r="AT761" s="13">
        <v>758</v>
      </c>
      <c r="AU761" s="13">
        <f t="shared" si="192"/>
        <v>11</v>
      </c>
      <c r="AV761" s="13">
        <f t="shared" si="193"/>
        <v>1502012</v>
      </c>
      <c r="AW761" s="13" t="s">
        <v>1373</v>
      </c>
      <c r="AX761" s="13">
        <f t="shared" si="194"/>
        <v>5</v>
      </c>
      <c r="AY761" s="13" t="s">
        <v>1394</v>
      </c>
      <c r="AZ761" s="13">
        <f t="shared" si="195"/>
        <v>2</v>
      </c>
      <c r="BA761" s="13" t="str">
        <f t="shared" si="196"/>
        <v>夏侯惇魂珠-5 等级-2</v>
      </c>
      <c r="BB761" s="25" t="s">
        <v>1402</v>
      </c>
      <c r="BC761" s="14">
        <f t="shared" si="197"/>
        <v>336</v>
      </c>
      <c r="BD761" s="14">
        <f>SUMIFS(BC$4:BC761,AU$4:AU761,"="&amp;AU761,AX$4:AX761,"="&amp;AX761)</f>
        <v>552</v>
      </c>
      <c r="BE761" s="25" t="s">
        <v>1403</v>
      </c>
      <c r="BF761" s="14">
        <f t="shared" si="198"/>
        <v>168</v>
      </c>
      <c r="BG761" s="14">
        <f>SUMIFS(BF$4:BF761,AU$4:AU761,"="&amp;AU761,AX$4:AX761,"="&amp;AX761)</f>
        <v>276</v>
      </c>
      <c r="BH761" s="25" t="s">
        <v>1404</v>
      </c>
      <c r="BI761" s="14">
        <f t="shared" si="199"/>
        <v>8400</v>
      </c>
      <c r="BJ761" s="14">
        <f>SUMIFS(BI$4:BI761,$AU$4:$AU761,"="&amp;$AU761,$AX$4:$AX761,"="&amp;$AX761)</f>
        <v>13800</v>
      </c>
    </row>
    <row r="762" spans="46:62" ht="16.5" x14ac:dyDescent="0.2">
      <c r="AT762" s="13">
        <v>759</v>
      </c>
      <c r="AU762" s="13">
        <f t="shared" si="192"/>
        <v>11</v>
      </c>
      <c r="AV762" s="13">
        <f t="shared" si="193"/>
        <v>1502012</v>
      </c>
      <c r="AW762" s="13" t="s">
        <v>1373</v>
      </c>
      <c r="AX762" s="13">
        <f t="shared" si="194"/>
        <v>5</v>
      </c>
      <c r="AY762" s="13" t="s">
        <v>1394</v>
      </c>
      <c r="AZ762" s="13">
        <f t="shared" si="195"/>
        <v>3</v>
      </c>
      <c r="BA762" s="13" t="str">
        <f t="shared" si="196"/>
        <v>夏侯惇魂珠-5 等级-3</v>
      </c>
      <c r="BB762" s="25" t="s">
        <v>1402</v>
      </c>
      <c r="BC762" s="14">
        <f t="shared" si="197"/>
        <v>444</v>
      </c>
      <c r="BD762" s="14">
        <f>SUMIFS(BC$4:BC762,AU$4:AU762,"="&amp;AU762,AX$4:AX762,"="&amp;AX762)</f>
        <v>996</v>
      </c>
      <c r="BE762" s="25" t="s">
        <v>1403</v>
      </c>
      <c r="BF762" s="14">
        <f t="shared" si="198"/>
        <v>222</v>
      </c>
      <c r="BG762" s="14">
        <f>SUMIFS(BF$4:BF762,AU$4:AU762,"="&amp;AU762,AX$4:AX762,"="&amp;AX762)</f>
        <v>498</v>
      </c>
      <c r="BH762" s="25" t="s">
        <v>1404</v>
      </c>
      <c r="BI762" s="14">
        <f t="shared" si="199"/>
        <v>11100</v>
      </c>
      <c r="BJ762" s="14">
        <f>SUMIFS(BI$4:BI762,$AU$4:$AU762,"="&amp;$AU762,$AX$4:$AX762,"="&amp;$AX762)</f>
        <v>24900</v>
      </c>
    </row>
    <row r="763" spans="46:62" ht="16.5" x14ac:dyDescent="0.2">
      <c r="AT763" s="13">
        <v>760</v>
      </c>
      <c r="AU763" s="13">
        <f t="shared" si="192"/>
        <v>11</v>
      </c>
      <c r="AV763" s="13">
        <f t="shared" si="193"/>
        <v>1502012</v>
      </c>
      <c r="AW763" s="13" t="s">
        <v>1373</v>
      </c>
      <c r="AX763" s="13">
        <f t="shared" si="194"/>
        <v>5</v>
      </c>
      <c r="AY763" s="13" t="s">
        <v>1394</v>
      </c>
      <c r="AZ763" s="13">
        <f t="shared" si="195"/>
        <v>4</v>
      </c>
      <c r="BA763" s="13" t="str">
        <f t="shared" si="196"/>
        <v>夏侯惇魂珠-5 等级-4</v>
      </c>
      <c r="BB763" s="25" t="s">
        <v>1402</v>
      </c>
      <c r="BC763" s="14">
        <f t="shared" si="197"/>
        <v>672</v>
      </c>
      <c r="BD763" s="14">
        <f>SUMIFS(BC$4:BC763,AU$4:AU763,"="&amp;AU763,AX$4:AX763,"="&amp;AX763)</f>
        <v>1668</v>
      </c>
      <c r="BE763" s="25" t="s">
        <v>1403</v>
      </c>
      <c r="BF763" s="14">
        <f t="shared" si="198"/>
        <v>336</v>
      </c>
      <c r="BG763" s="14">
        <f>SUMIFS(BF$4:BF763,AU$4:AU763,"="&amp;AU763,AX$4:AX763,"="&amp;AX763)</f>
        <v>834</v>
      </c>
      <c r="BH763" s="25" t="s">
        <v>1404</v>
      </c>
      <c r="BI763" s="14">
        <f t="shared" si="199"/>
        <v>16800</v>
      </c>
      <c r="BJ763" s="14">
        <f>SUMIFS(BI$4:BI763,$AU$4:$AU763,"="&amp;$AU763,$AX$4:$AX763,"="&amp;$AX763)</f>
        <v>41700</v>
      </c>
    </row>
    <row r="764" spans="46:62" ht="16.5" x14ac:dyDescent="0.2">
      <c r="AT764" s="13">
        <v>761</v>
      </c>
      <c r="AU764" s="13">
        <f t="shared" si="192"/>
        <v>11</v>
      </c>
      <c r="AV764" s="13">
        <f t="shared" si="193"/>
        <v>1502012</v>
      </c>
      <c r="AW764" s="13" t="s">
        <v>1373</v>
      </c>
      <c r="AX764" s="13">
        <f t="shared" si="194"/>
        <v>5</v>
      </c>
      <c r="AY764" s="13" t="s">
        <v>1394</v>
      </c>
      <c r="AZ764" s="13">
        <f t="shared" si="195"/>
        <v>5</v>
      </c>
      <c r="BA764" s="13" t="str">
        <f t="shared" si="196"/>
        <v>夏侯惇魂珠-5 等级-5</v>
      </c>
      <c r="BB764" s="25" t="s">
        <v>1402</v>
      </c>
      <c r="BC764" s="14">
        <f t="shared" si="197"/>
        <v>900</v>
      </c>
      <c r="BD764" s="14">
        <f>SUMIFS(BC$4:BC764,AU$4:AU764,"="&amp;AU764,AX$4:AX764,"="&amp;AX764)</f>
        <v>2568</v>
      </c>
      <c r="BE764" s="25" t="s">
        <v>1403</v>
      </c>
      <c r="BF764" s="14">
        <f t="shared" si="198"/>
        <v>450</v>
      </c>
      <c r="BG764" s="14">
        <f>SUMIFS(BF$4:BF764,AU$4:AU764,"="&amp;AU764,AX$4:AX764,"="&amp;AX764)</f>
        <v>1284</v>
      </c>
      <c r="BH764" s="25" t="s">
        <v>1404</v>
      </c>
      <c r="BI764" s="14">
        <f t="shared" si="199"/>
        <v>22500</v>
      </c>
      <c r="BJ764" s="14">
        <f>SUMIFS(BI$4:BI764,$AU$4:$AU764,"="&amp;$AU764,$AX$4:$AX764,"="&amp;$AX764)</f>
        <v>64200</v>
      </c>
    </row>
    <row r="765" spans="46:62" ht="16.5" x14ac:dyDescent="0.2">
      <c r="AT765" s="13">
        <v>762</v>
      </c>
      <c r="AU765" s="13">
        <f t="shared" si="192"/>
        <v>11</v>
      </c>
      <c r="AV765" s="13">
        <f t="shared" si="193"/>
        <v>1502012</v>
      </c>
      <c r="AW765" s="13" t="s">
        <v>1373</v>
      </c>
      <c r="AX765" s="13">
        <f t="shared" si="194"/>
        <v>5</v>
      </c>
      <c r="AY765" s="13" t="s">
        <v>1394</v>
      </c>
      <c r="AZ765" s="13">
        <f t="shared" si="195"/>
        <v>6</v>
      </c>
      <c r="BA765" s="13" t="str">
        <f t="shared" si="196"/>
        <v>夏侯惇魂珠-5 等级-6</v>
      </c>
      <c r="BB765" s="25" t="s">
        <v>1402</v>
      </c>
      <c r="BC765" s="14">
        <f t="shared" si="197"/>
        <v>1140</v>
      </c>
      <c r="BD765" s="14">
        <f>SUMIFS(BC$4:BC765,AU$4:AU765,"="&amp;AU765,AX$4:AX765,"="&amp;AX765)</f>
        <v>3708</v>
      </c>
      <c r="BE765" s="25" t="s">
        <v>1403</v>
      </c>
      <c r="BF765" s="14">
        <f t="shared" si="198"/>
        <v>570</v>
      </c>
      <c r="BG765" s="14">
        <f>SUMIFS(BF$4:BF765,AU$4:AU765,"="&amp;AU765,AX$4:AX765,"="&amp;AX765)</f>
        <v>1854</v>
      </c>
      <c r="BH765" s="25" t="s">
        <v>1404</v>
      </c>
      <c r="BI765" s="14">
        <f t="shared" si="199"/>
        <v>28500</v>
      </c>
      <c r="BJ765" s="14">
        <f>SUMIFS(BI$4:BI765,$AU$4:$AU765,"="&amp;$AU765,$AX$4:$AX765,"="&amp;$AX765)</f>
        <v>92700</v>
      </c>
    </row>
    <row r="766" spans="46:62" ht="16.5" x14ac:dyDescent="0.2">
      <c r="AT766" s="13">
        <v>763</v>
      </c>
      <c r="AU766" s="13">
        <f t="shared" si="192"/>
        <v>11</v>
      </c>
      <c r="AV766" s="13">
        <f t="shared" si="193"/>
        <v>1502012</v>
      </c>
      <c r="AW766" s="13" t="s">
        <v>1373</v>
      </c>
      <c r="AX766" s="13">
        <f t="shared" si="194"/>
        <v>5</v>
      </c>
      <c r="AY766" s="13" t="s">
        <v>1394</v>
      </c>
      <c r="AZ766" s="13">
        <f t="shared" si="195"/>
        <v>7</v>
      </c>
      <c r="BA766" s="13" t="str">
        <f t="shared" si="196"/>
        <v>夏侯惇魂珠-5 等级-7</v>
      </c>
      <c r="BB766" s="25" t="s">
        <v>1402</v>
      </c>
      <c r="BC766" s="14">
        <f t="shared" si="197"/>
        <v>1440</v>
      </c>
      <c r="BD766" s="14">
        <f>SUMIFS(BC$4:BC766,AU$4:AU766,"="&amp;AU766,AX$4:AX766,"="&amp;AX766)</f>
        <v>5148</v>
      </c>
      <c r="BE766" s="25" t="s">
        <v>1403</v>
      </c>
      <c r="BF766" s="14">
        <f t="shared" si="198"/>
        <v>720</v>
      </c>
      <c r="BG766" s="14">
        <f>SUMIFS(BF$4:BF766,AU$4:AU766,"="&amp;AU766,AX$4:AX766,"="&amp;AX766)</f>
        <v>2574</v>
      </c>
      <c r="BH766" s="25" t="s">
        <v>1404</v>
      </c>
      <c r="BI766" s="14">
        <f t="shared" si="199"/>
        <v>36000</v>
      </c>
      <c r="BJ766" s="14">
        <f>SUMIFS(BI$4:BI766,$AU$4:$AU766,"="&amp;$AU766,$AX$4:$AX766,"="&amp;$AX766)</f>
        <v>128700</v>
      </c>
    </row>
    <row r="767" spans="46:62" ht="16.5" x14ac:dyDescent="0.2">
      <c r="AT767" s="13">
        <v>764</v>
      </c>
      <c r="AU767" s="13">
        <f t="shared" si="192"/>
        <v>11</v>
      </c>
      <c r="AV767" s="13">
        <f t="shared" si="193"/>
        <v>1502012</v>
      </c>
      <c r="AW767" s="13" t="s">
        <v>1373</v>
      </c>
      <c r="AX767" s="13">
        <f t="shared" si="194"/>
        <v>5</v>
      </c>
      <c r="AY767" s="13" t="s">
        <v>1394</v>
      </c>
      <c r="AZ767" s="13">
        <f t="shared" si="195"/>
        <v>8</v>
      </c>
      <c r="BA767" s="13" t="str">
        <f t="shared" si="196"/>
        <v>夏侯惇魂珠-5 等级-8</v>
      </c>
      <c r="BB767" s="25" t="s">
        <v>1402</v>
      </c>
      <c r="BC767" s="14">
        <f t="shared" si="197"/>
        <v>1560</v>
      </c>
      <c r="BD767" s="14">
        <f>SUMIFS(BC$4:BC767,AU$4:AU767,"="&amp;AU767,AX$4:AX767,"="&amp;AX767)</f>
        <v>6708</v>
      </c>
      <c r="BE767" s="25" t="s">
        <v>1403</v>
      </c>
      <c r="BF767" s="14">
        <f t="shared" si="198"/>
        <v>780</v>
      </c>
      <c r="BG767" s="14">
        <f>SUMIFS(BF$4:BF767,AU$4:AU767,"="&amp;AU767,AX$4:AX767,"="&amp;AX767)</f>
        <v>3354</v>
      </c>
      <c r="BH767" s="25" t="s">
        <v>1404</v>
      </c>
      <c r="BI767" s="14">
        <f t="shared" si="199"/>
        <v>39000</v>
      </c>
      <c r="BJ767" s="14">
        <f>SUMIFS(BI$4:BI767,$AU$4:$AU767,"="&amp;$AU767,$AX$4:$AX767,"="&amp;$AX767)</f>
        <v>167700</v>
      </c>
    </row>
    <row r="768" spans="46:62" ht="16.5" x14ac:dyDescent="0.2">
      <c r="AT768" s="13">
        <v>765</v>
      </c>
      <c r="AU768" s="13">
        <f t="shared" si="192"/>
        <v>11</v>
      </c>
      <c r="AV768" s="13">
        <f t="shared" si="193"/>
        <v>1502012</v>
      </c>
      <c r="AW768" s="13" t="s">
        <v>1373</v>
      </c>
      <c r="AX768" s="13">
        <f t="shared" si="194"/>
        <v>5</v>
      </c>
      <c r="AY768" s="13" t="s">
        <v>1394</v>
      </c>
      <c r="AZ768" s="13">
        <f t="shared" si="195"/>
        <v>9</v>
      </c>
      <c r="BA768" s="13" t="str">
        <f t="shared" si="196"/>
        <v>夏侯惇魂珠-5 等级-9</v>
      </c>
      <c r="BB768" s="25" t="s">
        <v>1402</v>
      </c>
      <c r="BC768" s="14">
        <f t="shared" si="197"/>
        <v>1800</v>
      </c>
      <c r="BD768" s="14">
        <f>SUMIFS(BC$4:BC768,AU$4:AU768,"="&amp;AU768,AX$4:AX768,"="&amp;AX768)</f>
        <v>8508</v>
      </c>
      <c r="BE768" s="25" t="s">
        <v>1403</v>
      </c>
      <c r="BF768" s="14">
        <f t="shared" si="198"/>
        <v>900</v>
      </c>
      <c r="BG768" s="14">
        <f>SUMIFS(BF$4:BF768,AU$4:AU768,"="&amp;AU768,AX$4:AX768,"="&amp;AX768)</f>
        <v>4254</v>
      </c>
      <c r="BH768" s="25" t="s">
        <v>1404</v>
      </c>
      <c r="BI768" s="14">
        <f t="shared" si="199"/>
        <v>45000</v>
      </c>
      <c r="BJ768" s="14">
        <f>SUMIFS(BI$4:BI768,$AU$4:$AU768,"="&amp;$AU768,$AX$4:$AX768,"="&amp;$AX768)</f>
        <v>212700</v>
      </c>
    </row>
    <row r="769" spans="46:62" ht="16.5" x14ac:dyDescent="0.2">
      <c r="AT769" s="13">
        <v>766</v>
      </c>
      <c r="AU769" s="13">
        <f t="shared" si="192"/>
        <v>11</v>
      </c>
      <c r="AV769" s="13">
        <f t="shared" si="193"/>
        <v>1502012</v>
      </c>
      <c r="AW769" s="13" t="s">
        <v>1373</v>
      </c>
      <c r="AX769" s="13">
        <f t="shared" si="194"/>
        <v>6</v>
      </c>
      <c r="AY769" s="13" t="s">
        <v>1394</v>
      </c>
      <c r="AZ769" s="13">
        <f t="shared" si="195"/>
        <v>1</v>
      </c>
      <c r="BA769" s="13" t="str">
        <f t="shared" si="196"/>
        <v>夏侯惇魂珠-6 等级-1</v>
      </c>
      <c r="BB769" s="25" t="s">
        <v>1402</v>
      </c>
      <c r="BC769" s="14">
        <f t="shared" si="197"/>
        <v>300</v>
      </c>
      <c r="BD769" s="14">
        <f>SUMIFS(BC$4:BC769,AU$4:AU769,"="&amp;AU769,AX$4:AX769,"="&amp;AX769)</f>
        <v>300</v>
      </c>
      <c r="BE769" s="25" t="s">
        <v>1403</v>
      </c>
      <c r="BF769" s="14">
        <f t="shared" si="198"/>
        <v>150</v>
      </c>
      <c r="BG769" s="14">
        <f>SUMIFS(BF$4:BF769,AU$4:AU769,"="&amp;AU769,AX$4:AX769,"="&amp;AX769)</f>
        <v>150</v>
      </c>
      <c r="BH769" s="25" t="s">
        <v>1404</v>
      </c>
      <c r="BI769" s="14">
        <f t="shared" si="199"/>
        <v>7500</v>
      </c>
      <c r="BJ769" s="14">
        <f>SUMIFS(BI$4:BI769,$AU$4:$AU769,"="&amp;$AU769,$AX$4:$AX769,"="&amp;$AX769)</f>
        <v>7500</v>
      </c>
    </row>
    <row r="770" spans="46:62" ht="16.5" x14ac:dyDescent="0.2">
      <c r="AT770" s="13">
        <v>767</v>
      </c>
      <c r="AU770" s="13">
        <f t="shared" si="192"/>
        <v>11</v>
      </c>
      <c r="AV770" s="13">
        <f t="shared" si="193"/>
        <v>1502012</v>
      </c>
      <c r="AW770" s="13" t="s">
        <v>1373</v>
      </c>
      <c r="AX770" s="13">
        <f t="shared" si="194"/>
        <v>6</v>
      </c>
      <c r="AY770" s="13" t="s">
        <v>1394</v>
      </c>
      <c r="AZ770" s="13">
        <f t="shared" si="195"/>
        <v>2</v>
      </c>
      <c r="BA770" s="13" t="str">
        <f t="shared" si="196"/>
        <v>夏侯惇魂珠-6 等级-2</v>
      </c>
      <c r="BB770" s="25" t="s">
        <v>1402</v>
      </c>
      <c r="BC770" s="14">
        <f t="shared" si="197"/>
        <v>480</v>
      </c>
      <c r="BD770" s="14">
        <f>SUMIFS(BC$4:BC770,AU$4:AU770,"="&amp;AU770,AX$4:AX770,"="&amp;AX770)</f>
        <v>780</v>
      </c>
      <c r="BE770" s="25" t="s">
        <v>1403</v>
      </c>
      <c r="BF770" s="14">
        <f t="shared" si="198"/>
        <v>240</v>
      </c>
      <c r="BG770" s="14">
        <f>SUMIFS(BF$4:BF770,AU$4:AU770,"="&amp;AU770,AX$4:AX770,"="&amp;AX770)</f>
        <v>390</v>
      </c>
      <c r="BH770" s="25" t="s">
        <v>1404</v>
      </c>
      <c r="BI770" s="14">
        <f t="shared" si="199"/>
        <v>12000</v>
      </c>
      <c r="BJ770" s="14">
        <f>SUMIFS(BI$4:BI770,$AU$4:$AU770,"="&amp;$AU770,$AX$4:$AX770,"="&amp;$AX770)</f>
        <v>19500</v>
      </c>
    </row>
    <row r="771" spans="46:62" ht="16.5" x14ac:dyDescent="0.2">
      <c r="AT771" s="13">
        <v>768</v>
      </c>
      <c r="AU771" s="13">
        <f t="shared" si="192"/>
        <v>11</v>
      </c>
      <c r="AV771" s="13">
        <f t="shared" si="193"/>
        <v>1502012</v>
      </c>
      <c r="AW771" s="13" t="s">
        <v>1373</v>
      </c>
      <c r="AX771" s="13">
        <f t="shared" si="194"/>
        <v>6</v>
      </c>
      <c r="AY771" s="13" t="s">
        <v>1394</v>
      </c>
      <c r="AZ771" s="13">
        <f t="shared" si="195"/>
        <v>3</v>
      </c>
      <c r="BA771" s="13" t="str">
        <f t="shared" si="196"/>
        <v>夏侯惇魂珠-6 等级-3</v>
      </c>
      <c r="BB771" s="25" t="s">
        <v>1402</v>
      </c>
      <c r="BC771" s="14">
        <f t="shared" si="197"/>
        <v>600</v>
      </c>
      <c r="BD771" s="14">
        <f>SUMIFS(BC$4:BC771,AU$4:AU771,"="&amp;AU771,AX$4:AX771,"="&amp;AX771)</f>
        <v>1380</v>
      </c>
      <c r="BE771" s="25" t="s">
        <v>1403</v>
      </c>
      <c r="BF771" s="14">
        <f t="shared" si="198"/>
        <v>300</v>
      </c>
      <c r="BG771" s="14">
        <f>SUMIFS(BF$4:BF771,AU$4:AU771,"="&amp;AU771,AX$4:AX771,"="&amp;AX771)</f>
        <v>690</v>
      </c>
      <c r="BH771" s="25" t="s">
        <v>1404</v>
      </c>
      <c r="BI771" s="14">
        <f t="shared" si="199"/>
        <v>15000</v>
      </c>
      <c r="BJ771" s="14">
        <f>SUMIFS(BI$4:BI771,$AU$4:$AU771,"="&amp;$AU771,$AX$4:$AX771,"="&amp;$AX771)</f>
        <v>34500</v>
      </c>
    </row>
    <row r="772" spans="46:62" ht="16.5" x14ac:dyDescent="0.2">
      <c r="AT772" s="13">
        <v>769</v>
      </c>
      <c r="AU772" s="13">
        <f t="shared" si="192"/>
        <v>11</v>
      </c>
      <c r="AV772" s="13">
        <f t="shared" si="193"/>
        <v>1502012</v>
      </c>
      <c r="AW772" s="13" t="s">
        <v>1373</v>
      </c>
      <c r="AX772" s="13">
        <f t="shared" si="194"/>
        <v>6</v>
      </c>
      <c r="AY772" s="13" t="s">
        <v>1394</v>
      </c>
      <c r="AZ772" s="13">
        <f t="shared" si="195"/>
        <v>4</v>
      </c>
      <c r="BA772" s="13" t="str">
        <f t="shared" si="196"/>
        <v>夏侯惇魂珠-6 等级-4</v>
      </c>
      <c r="BB772" s="25" t="s">
        <v>1402</v>
      </c>
      <c r="BC772" s="14">
        <f t="shared" si="197"/>
        <v>960</v>
      </c>
      <c r="BD772" s="14">
        <f>SUMIFS(BC$4:BC772,AU$4:AU772,"="&amp;AU772,AX$4:AX772,"="&amp;AX772)</f>
        <v>2340</v>
      </c>
      <c r="BE772" s="25" t="s">
        <v>1403</v>
      </c>
      <c r="BF772" s="14">
        <f t="shared" si="198"/>
        <v>480</v>
      </c>
      <c r="BG772" s="14">
        <f>SUMIFS(BF$4:BF772,AU$4:AU772,"="&amp;AU772,AX$4:AX772,"="&amp;AX772)</f>
        <v>1170</v>
      </c>
      <c r="BH772" s="25" t="s">
        <v>1404</v>
      </c>
      <c r="BI772" s="14">
        <f t="shared" si="199"/>
        <v>24000</v>
      </c>
      <c r="BJ772" s="14">
        <f>SUMIFS(BI$4:BI772,$AU$4:$AU772,"="&amp;$AU772,$AX$4:$AX772,"="&amp;$AX772)</f>
        <v>58500</v>
      </c>
    </row>
    <row r="773" spans="46:62" ht="16.5" x14ac:dyDescent="0.2">
      <c r="AT773" s="13">
        <v>770</v>
      </c>
      <c r="AU773" s="13">
        <f t="shared" ref="AU773:AU836" si="200">INT((AT773-1)/72)+1</f>
        <v>11</v>
      </c>
      <c r="AV773" s="13">
        <f t="shared" ref="AV773:AV836" si="201">INDEX($X$4:$X$24,AU773)</f>
        <v>1502012</v>
      </c>
      <c r="AW773" s="13" t="s">
        <v>1373</v>
      </c>
      <c r="AX773" s="13">
        <f t="shared" ref="AX773:AX836" si="202">INT(((AT773-(AU773-1)*72)-1)/9)+1</f>
        <v>6</v>
      </c>
      <c r="AY773" s="13" t="s">
        <v>1394</v>
      </c>
      <c r="AZ773" s="13">
        <f t="shared" ref="AZ773:AZ836" si="203">AT773-(AU773-1)*72-(AX773-1)*9</f>
        <v>5</v>
      </c>
      <c r="BA773" s="13" t="str">
        <f t="shared" ref="BA773:BA836" si="204">INDEX($Y$4:$Y$24,AU773)&amp;"魂珠-"&amp;AX773&amp;" 等级-"&amp;AZ773</f>
        <v>夏侯惇魂珠-6 等级-5</v>
      </c>
      <c r="BB773" s="25" t="s">
        <v>1402</v>
      </c>
      <c r="BC773" s="14">
        <f t="shared" ref="BC773:BC836" si="205">ROUND(INDEX(Q$4:Q$75,($AX773-1)*9+$AZ773)*INDEX(AD$4:AD$24,$AU773),0)</f>
        <v>1320</v>
      </c>
      <c r="BD773" s="14">
        <f>SUMIFS(BC$4:BC773,AU$4:AU773,"="&amp;AU773,AX$4:AX773,"="&amp;AX773)</f>
        <v>3660</v>
      </c>
      <c r="BE773" s="25" t="s">
        <v>1403</v>
      </c>
      <c r="BF773" s="14">
        <f t="shared" ref="BF773:BF836" si="206">ROUND(INDEX(R$4:R$75,($AX773-1)*9+$AZ773)*INDEX(AE$4:AE$24,$AU773),0)</f>
        <v>660</v>
      </c>
      <c r="BG773" s="14">
        <f>SUMIFS(BF$4:BF773,AU$4:AU773,"="&amp;AU773,AX$4:AX773,"="&amp;AX773)</f>
        <v>1830</v>
      </c>
      <c r="BH773" s="25" t="s">
        <v>1404</v>
      </c>
      <c r="BI773" s="14">
        <f t="shared" ref="BI773:BI836" si="207">ROUND(INDEX(S$4:S$75,($AX773-1)*9+$AZ773)*INDEX(AF$4:AF$24,$AU773),0)</f>
        <v>33000</v>
      </c>
      <c r="BJ773" s="14">
        <f>SUMIFS(BI$4:BI773,$AU$4:$AU773,"="&amp;$AU773,$AX$4:$AX773,"="&amp;$AX773)</f>
        <v>91500</v>
      </c>
    </row>
    <row r="774" spans="46:62" ht="16.5" x14ac:dyDescent="0.2">
      <c r="AT774" s="13">
        <v>771</v>
      </c>
      <c r="AU774" s="13">
        <f t="shared" si="200"/>
        <v>11</v>
      </c>
      <c r="AV774" s="13">
        <f t="shared" si="201"/>
        <v>1502012</v>
      </c>
      <c r="AW774" s="13" t="s">
        <v>1373</v>
      </c>
      <c r="AX774" s="13">
        <f t="shared" si="202"/>
        <v>6</v>
      </c>
      <c r="AY774" s="13" t="s">
        <v>1394</v>
      </c>
      <c r="AZ774" s="13">
        <f t="shared" si="203"/>
        <v>6</v>
      </c>
      <c r="BA774" s="13" t="str">
        <f t="shared" si="204"/>
        <v>夏侯惇魂珠-6 等级-6</v>
      </c>
      <c r="BB774" s="25" t="s">
        <v>1402</v>
      </c>
      <c r="BC774" s="14">
        <f t="shared" si="205"/>
        <v>1620</v>
      </c>
      <c r="BD774" s="14">
        <f>SUMIFS(BC$4:BC774,AU$4:AU774,"="&amp;AU774,AX$4:AX774,"="&amp;AX774)</f>
        <v>5280</v>
      </c>
      <c r="BE774" s="25" t="s">
        <v>1403</v>
      </c>
      <c r="BF774" s="14">
        <f t="shared" si="206"/>
        <v>810</v>
      </c>
      <c r="BG774" s="14">
        <f>SUMIFS(BF$4:BF774,AU$4:AU774,"="&amp;AU774,AX$4:AX774,"="&amp;AX774)</f>
        <v>2640</v>
      </c>
      <c r="BH774" s="25" t="s">
        <v>1404</v>
      </c>
      <c r="BI774" s="14">
        <f t="shared" si="207"/>
        <v>40500</v>
      </c>
      <c r="BJ774" s="14">
        <f>SUMIFS(BI$4:BI774,$AU$4:$AU774,"="&amp;$AU774,$AX$4:$AX774,"="&amp;$AX774)</f>
        <v>132000</v>
      </c>
    </row>
    <row r="775" spans="46:62" ht="16.5" x14ac:dyDescent="0.2">
      <c r="AT775" s="13">
        <v>772</v>
      </c>
      <c r="AU775" s="13">
        <f t="shared" si="200"/>
        <v>11</v>
      </c>
      <c r="AV775" s="13">
        <f t="shared" si="201"/>
        <v>1502012</v>
      </c>
      <c r="AW775" s="13" t="s">
        <v>1373</v>
      </c>
      <c r="AX775" s="13">
        <f t="shared" si="202"/>
        <v>6</v>
      </c>
      <c r="AY775" s="13" t="s">
        <v>1394</v>
      </c>
      <c r="AZ775" s="13">
        <f t="shared" si="203"/>
        <v>7</v>
      </c>
      <c r="BA775" s="13" t="str">
        <f t="shared" si="204"/>
        <v>夏侯惇魂珠-6 等级-7</v>
      </c>
      <c r="BB775" s="25" t="s">
        <v>1402</v>
      </c>
      <c r="BC775" s="14">
        <f t="shared" si="205"/>
        <v>1920</v>
      </c>
      <c r="BD775" s="14">
        <f>SUMIFS(BC$4:BC775,AU$4:AU775,"="&amp;AU775,AX$4:AX775,"="&amp;AX775)</f>
        <v>7200</v>
      </c>
      <c r="BE775" s="25" t="s">
        <v>1403</v>
      </c>
      <c r="BF775" s="14">
        <f t="shared" si="206"/>
        <v>960</v>
      </c>
      <c r="BG775" s="14">
        <f>SUMIFS(BF$4:BF775,AU$4:AU775,"="&amp;AU775,AX$4:AX775,"="&amp;AX775)</f>
        <v>3600</v>
      </c>
      <c r="BH775" s="25" t="s">
        <v>1404</v>
      </c>
      <c r="BI775" s="14">
        <f t="shared" si="207"/>
        <v>48000</v>
      </c>
      <c r="BJ775" s="14">
        <f>SUMIFS(BI$4:BI775,$AU$4:$AU775,"="&amp;$AU775,$AX$4:$AX775,"="&amp;$AX775)</f>
        <v>180000</v>
      </c>
    </row>
    <row r="776" spans="46:62" ht="16.5" x14ac:dyDescent="0.2">
      <c r="AT776" s="13">
        <v>773</v>
      </c>
      <c r="AU776" s="13">
        <f t="shared" si="200"/>
        <v>11</v>
      </c>
      <c r="AV776" s="13">
        <f t="shared" si="201"/>
        <v>1502012</v>
      </c>
      <c r="AW776" s="13" t="s">
        <v>1373</v>
      </c>
      <c r="AX776" s="13">
        <f t="shared" si="202"/>
        <v>6</v>
      </c>
      <c r="AY776" s="13" t="s">
        <v>1394</v>
      </c>
      <c r="AZ776" s="13">
        <f t="shared" si="203"/>
        <v>8</v>
      </c>
      <c r="BA776" s="13" t="str">
        <f t="shared" si="204"/>
        <v>夏侯惇魂珠-6 等级-8</v>
      </c>
      <c r="BB776" s="25" t="s">
        <v>1402</v>
      </c>
      <c r="BC776" s="14">
        <f t="shared" si="205"/>
        <v>2280</v>
      </c>
      <c r="BD776" s="14">
        <f>SUMIFS(BC$4:BC776,AU$4:AU776,"="&amp;AU776,AX$4:AX776,"="&amp;AX776)</f>
        <v>9480</v>
      </c>
      <c r="BE776" s="25" t="s">
        <v>1403</v>
      </c>
      <c r="BF776" s="14">
        <f t="shared" si="206"/>
        <v>1140</v>
      </c>
      <c r="BG776" s="14">
        <f>SUMIFS(BF$4:BF776,AU$4:AU776,"="&amp;AU776,AX$4:AX776,"="&amp;AX776)</f>
        <v>4740</v>
      </c>
      <c r="BH776" s="25" t="s">
        <v>1404</v>
      </c>
      <c r="BI776" s="14">
        <f t="shared" si="207"/>
        <v>57000</v>
      </c>
      <c r="BJ776" s="14">
        <f>SUMIFS(BI$4:BI776,$AU$4:$AU776,"="&amp;$AU776,$AX$4:$AX776,"="&amp;$AX776)</f>
        <v>237000</v>
      </c>
    </row>
    <row r="777" spans="46:62" ht="16.5" x14ac:dyDescent="0.2">
      <c r="AT777" s="13">
        <v>774</v>
      </c>
      <c r="AU777" s="13">
        <f t="shared" si="200"/>
        <v>11</v>
      </c>
      <c r="AV777" s="13">
        <f t="shared" si="201"/>
        <v>1502012</v>
      </c>
      <c r="AW777" s="13" t="s">
        <v>1373</v>
      </c>
      <c r="AX777" s="13">
        <f t="shared" si="202"/>
        <v>6</v>
      </c>
      <c r="AY777" s="13" t="s">
        <v>1394</v>
      </c>
      <c r="AZ777" s="13">
        <f t="shared" si="203"/>
        <v>9</v>
      </c>
      <c r="BA777" s="13" t="str">
        <f t="shared" si="204"/>
        <v>夏侯惇魂珠-6 等级-9</v>
      </c>
      <c r="BB777" s="25" t="s">
        <v>1402</v>
      </c>
      <c r="BC777" s="14">
        <f t="shared" si="205"/>
        <v>2640</v>
      </c>
      <c r="BD777" s="14">
        <f>SUMIFS(BC$4:BC777,AU$4:AU777,"="&amp;AU777,AX$4:AX777,"="&amp;AX777)</f>
        <v>12120</v>
      </c>
      <c r="BE777" s="25" t="s">
        <v>1403</v>
      </c>
      <c r="BF777" s="14">
        <f t="shared" si="206"/>
        <v>1320</v>
      </c>
      <c r="BG777" s="14">
        <f>SUMIFS(BF$4:BF777,AU$4:AU777,"="&amp;AU777,AX$4:AX777,"="&amp;AX777)</f>
        <v>6060</v>
      </c>
      <c r="BH777" s="25" t="s">
        <v>1404</v>
      </c>
      <c r="BI777" s="14">
        <f t="shared" si="207"/>
        <v>66000</v>
      </c>
      <c r="BJ777" s="14">
        <f>SUMIFS(BI$4:BI777,$AU$4:$AU777,"="&amp;$AU777,$AX$4:$AX777,"="&amp;$AX777)</f>
        <v>303000</v>
      </c>
    </row>
    <row r="778" spans="46:62" ht="16.5" x14ac:dyDescent="0.2">
      <c r="AT778" s="13">
        <v>775</v>
      </c>
      <c r="AU778" s="13">
        <f t="shared" si="200"/>
        <v>11</v>
      </c>
      <c r="AV778" s="13">
        <f t="shared" si="201"/>
        <v>1502012</v>
      </c>
      <c r="AW778" s="13" t="s">
        <v>1373</v>
      </c>
      <c r="AX778" s="13">
        <f t="shared" si="202"/>
        <v>7</v>
      </c>
      <c r="AY778" s="13" t="s">
        <v>1394</v>
      </c>
      <c r="AZ778" s="13">
        <f t="shared" si="203"/>
        <v>1</v>
      </c>
      <c r="BA778" s="13" t="str">
        <f t="shared" si="204"/>
        <v>夏侯惇魂珠-7 等级-1</v>
      </c>
      <c r="BB778" s="25" t="s">
        <v>1402</v>
      </c>
      <c r="BC778" s="14">
        <f t="shared" si="205"/>
        <v>384</v>
      </c>
      <c r="BD778" s="14">
        <f>SUMIFS(BC$4:BC778,AU$4:AU778,"="&amp;AU778,AX$4:AX778,"="&amp;AX778)</f>
        <v>384</v>
      </c>
      <c r="BE778" s="25" t="s">
        <v>1403</v>
      </c>
      <c r="BF778" s="14">
        <f t="shared" si="206"/>
        <v>192</v>
      </c>
      <c r="BG778" s="14">
        <f>SUMIFS(BF$4:BF778,AU$4:AU778,"="&amp;AU778,AX$4:AX778,"="&amp;AX778)</f>
        <v>192</v>
      </c>
      <c r="BH778" s="25" t="s">
        <v>1404</v>
      </c>
      <c r="BI778" s="14">
        <f t="shared" si="207"/>
        <v>9600</v>
      </c>
      <c r="BJ778" s="14">
        <f>SUMIFS(BI$4:BI778,$AU$4:$AU778,"="&amp;$AU778,$AX$4:$AX778,"="&amp;$AX778)</f>
        <v>9600</v>
      </c>
    </row>
    <row r="779" spans="46:62" ht="16.5" x14ac:dyDescent="0.2">
      <c r="AT779" s="13">
        <v>776</v>
      </c>
      <c r="AU779" s="13">
        <f t="shared" si="200"/>
        <v>11</v>
      </c>
      <c r="AV779" s="13">
        <f t="shared" si="201"/>
        <v>1502012</v>
      </c>
      <c r="AW779" s="13" t="s">
        <v>1373</v>
      </c>
      <c r="AX779" s="13">
        <f t="shared" si="202"/>
        <v>7</v>
      </c>
      <c r="AY779" s="13" t="s">
        <v>1394</v>
      </c>
      <c r="AZ779" s="13">
        <f t="shared" si="203"/>
        <v>2</v>
      </c>
      <c r="BA779" s="13" t="str">
        <f t="shared" si="204"/>
        <v>夏侯惇魂珠-7 等级-2</v>
      </c>
      <c r="BB779" s="25" t="s">
        <v>1402</v>
      </c>
      <c r="BC779" s="14">
        <f t="shared" si="205"/>
        <v>576</v>
      </c>
      <c r="BD779" s="14">
        <f>SUMIFS(BC$4:BC779,AU$4:AU779,"="&amp;AU779,AX$4:AX779,"="&amp;AX779)</f>
        <v>960</v>
      </c>
      <c r="BE779" s="25" t="s">
        <v>1403</v>
      </c>
      <c r="BF779" s="14">
        <f t="shared" si="206"/>
        <v>288</v>
      </c>
      <c r="BG779" s="14">
        <f>SUMIFS(BF$4:BF779,AU$4:AU779,"="&amp;AU779,AX$4:AX779,"="&amp;AX779)</f>
        <v>480</v>
      </c>
      <c r="BH779" s="25" t="s">
        <v>1404</v>
      </c>
      <c r="BI779" s="14">
        <f t="shared" si="207"/>
        <v>14400</v>
      </c>
      <c r="BJ779" s="14">
        <f>SUMIFS(BI$4:BI779,$AU$4:$AU779,"="&amp;$AU779,$AX$4:$AX779,"="&amp;$AX779)</f>
        <v>24000</v>
      </c>
    </row>
    <row r="780" spans="46:62" ht="16.5" x14ac:dyDescent="0.2">
      <c r="AT780" s="13">
        <v>777</v>
      </c>
      <c r="AU780" s="13">
        <f t="shared" si="200"/>
        <v>11</v>
      </c>
      <c r="AV780" s="13">
        <f t="shared" si="201"/>
        <v>1502012</v>
      </c>
      <c r="AW780" s="13" t="s">
        <v>1373</v>
      </c>
      <c r="AX780" s="13">
        <f t="shared" si="202"/>
        <v>7</v>
      </c>
      <c r="AY780" s="13" t="s">
        <v>1394</v>
      </c>
      <c r="AZ780" s="13">
        <f t="shared" si="203"/>
        <v>3</v>
      </c>
      <c r="BA780" s="13" t="str">
        <f t="shared" si="204"/>
        <v>夏侯惇魂珠-7 等级-3</v>
      </c>
      <c r="BB780" s="25" t="s">
        <v>1402</v>
      </c>
      <c r="BC780" s="14">
        <f t="shared" si="205"/>
        <v>768</v>
      </c>
      <c r="BD780" s="14">
        <f>SUMIFS(BC$4:BC780,AU$4:AU780,"="&amp;AU780,AX$4:AX780,"="&amp;AX780)</f>
        <v>1728</v>
      </c>
      <c r="BE780" s="25" t="s">
        <v>1403</v>
      </c>
      <c r="BF780" s="14">
        <f t="shared" si="206"/>
        <v>384</v>
      </c>
      <c r="BG780" s="14">
        <f>SUMIFS(BF$4:BF780,AU$4:AU780,"="&amp;AU780,AX$4:AX780,"="&amp;AX780)</f>
        <v>864</v>
      </c>
      <c r="BH780" s="25" t="s">
        <v>1404</v>
      </c>
      <c r="BI780" s="14">
        <f t="shared" si="207"/>
        <v>19200</v>
      </c>
      <c r="BJ780" s="14">
        <f>SUMIFS(BI$4:BI780,$AU$4:$AU780,"="&amp;$AU780,$AX$4:$AX780,"="&amp;$AX780)</f>
        <v>43200</v>
      </c>
    </row>
    <row r="781" spans="46:62" ht="16.5" x14ac:dyDescent="0.2">
      <c r="AT781" s="13">
        <v>778</v>
      </c>
      <c r="AU781" s="13">
        <f t="shared" si="200"/>
        <v>11</v>
      </c>
      <c r="AV781" s="13">
        <f t="shared" si="201"/>
        <v>1502012</v>
      </c>
      <c r="AW781" s="13" t="s">
        <v>1373</v>
      </c>
      <c r="AX781" s="13">
        <f t="shared" si="202"/>
        <v>7</v>
      </c>
      <c r="AY781" s="13" t="s">
        <v>1394</v>
      </c>
      <c r="AZ781" s="13">
        <f t="shared" si="203"/>
        <v>4</v>
      </c>
      <c r="BA781" s="13" t="str">
        <f t="shared" si="204"/>
        <v>夏侯惇魂珠-7 等级-4</v>
      </c>
      <c r="BB781" s="25" t="s">
        <v>1402</v>
      </c>
      <c r="BC781" s="14">
        <f t="shared" si="205"/>
        <v>1152</v>
      </c>
      <c r="BD781" s="14">
        <f>SUMIFS(BC$4:BC781,AU$4:AU781,"="&amp;AU781,AX$4:AX781,"="&amp;AX781)</f>
        <v>2880</v>
      </c>
      <c r="BE781" s="25" t="s">
        <v>1403</v>
      </c>
      <c r="BF781" s="14">
        <f t="shared" si="206"/>
        <v>576</v>
      </c>
      <c r="BG781" s="14">
        <f>SUMIFS(BF$4:BF781,AU$4:AU781,"="&amp;AU781,AX$4:AX781,"="&amp;AX781)</f>
        <v>1440</v>
      </c>
      <c r="BH781" s="25" t="s">
        <v>1404</v>
      </c>
      <c r="BI781" s="14">
        <f t="shared" si="207"/>
        <v>28800</v>
      </c>
      <c r="BJ781" s="14">
        <f>SUMIFS(BI$4:BI781,$AU$4:$AU781,"="&amp;$AU781,$AX$4:$AX781,"="&amp;$AX781)</f>
        <v>72000</v>
      </c>
    </row>
    <row r="782" spans="46:62" ht="16.5" x14ac:dyDescent="0.2">
      <c r="AT782" s="13">
        <v>779</v>
      </c>
      <c r="AU782" s="13">
        <f t="shared" si="200"/>
        <v>11</v>
      </c>
      <c r="AV782" s="13">
        <f t="shared" si="201"/>
        <v>1502012</v>
      </c>
      <c r="AW782" s="13" t="s">
        <v>1373</v>
      </c>
      <c r="AX782" s="13">
        <f t="shared" si="202"/>
        <v>7</v>
      </c>
      <c r="AY782" s="13" t="s">
        <v>1394</v>
      </c>
      <c r="AZ782" s="13">
        <f t="shared" si="203"/>
        <v>5</v>
      </c>
      <c r="BA782" s="13" t="str">
        <f t="shared" si="204"/>
        <v>夏侯惇魂珠-7 等级-5</v>
      </c>
      <c r="BB782" s="25" t="s">
        <v>1402</v>
      </c>
      <c r="BC782" s="14">
        <f t="shared" si="205"/>
        <v>1536</v>
      </c>
      <c r="BD782" s="14">
        <f>SUMIFS(BC$4:BC782,AU$4:AU782,"="&amp;AU782,AX$4:AX782,"="&amp;AX782)</f>
        <v>4416</v>
      </c>
      <c r="BE782" s="25" t="s">
        <v>1403</v>
      </c>
      <c r="BF782" s="14">
        <f t="shared" si="206"/>
        <v>768</v>
      </c>
      <c r="BG782" s="14">
        <f>SUMIFS(BF$4:BF782,AU$4:AU782,"="&amp;AU782,AX$4:AX782,"="&amp;AX782)</f>
        <v>2208</v>
      </c>
      <c r="BH782" s="25" t="s">
        <v>1404</v>
      </c>
      <c r="BI782" s="14">
        <f t="shared" si="207"/>
        <v>38400</v>
      </c>
      <c r="BJ782" s="14">
        <f>SUMIFS(BI$4:BI782,$AU$4:$AU782,"="&amp;$AU782,$AX$4:$AX782,"="&amp;$AX782)</f>
        <v>110400</v>
      </c>
    </row>
    <row r="783" spans="46:62" ht="16.5" x14ac:dyDescent="0.2">
      <c r="AT783" s="13">
        <v>780</v>
      </c>
      <c r="AU783" s="13">
        <f t="shared" si="200"/>
        <v>11</v>
      </c>
      <c r="AV783" s="13">
        <f t="shared" si="201"/>
        <v>1502012</v>
      </c>
      <c r="AW783" s="13" t="s">
        <v>1373</v>
      </c>
      <c r="AX783" s="13">
        <f t="shared" si="202"/>
        <v>7</v>
      </c>
      <c r="AY783" s="13" t="s">
        <v>1394</v>
      </c>
      <c r="AZ783" s="13">
        <f t="shared" si="203"/>
        <v>6</v>
      </c>
      <c r="BA783" s="13" t="str">
        <f t="shared" si="204"/>
        <v>夏侯惇魂珠-7 等级-6</v>
      </c>
      <c r="BB783" s="25" t="s">
        <v>1402</v>
      </c>
      <c r="BC783" s="14">
        <f t="shared" si="205"/>
        <v>1920</v>
      </c>
      <c r="BD783" s="14">
        <f>SUMIFS(BC$4:BC783,AU$4:AU783,"="&amp;AU783,AX$4:AX783,"="&amp;AX783)</f>
        <v>6336</v>
      </c>
      <c r="BE783" s="25" t="s">
        <v>1403</v>
      </c>
      <c r="BF783" s="14">
        <f t="shared" si="206"/>
        <v>960</v>
      </c>
      <c r="BG783" s="14">
        <f>SUMIFS(BF$4:BF783,AU$4:AU783,"="&amp;AU783,AX$4:AX783,"="&amp;AX783)</f>
        <v>3168</v>
      </c>
      <c r="BH783" s="25" t="s">
        <v>1404</v>
      </c>
      <c r="BI783" s="14">
        <f t="shared" si="207"/>
        <v>48000</v>
      </c>
      <c r="BJ783" s="14">
        <f>SUMIFS(BI$4:BI783,$AU$4:$AU783,"="&amp;$AU783,$AX$4:$AX783,"="&amp;$AX783)</f>
        <v>158400</v>
      </c>
    </row>
    <row r="784" spans="46:62" ht="16.5" x14ac:dyDescent="0.2">
      <c r="AT784" s="13">
        <v>781</v>
      </c>
      <c r="AU784" s="13">
        <f t="shared" si="200"/>
        <v>11</v>
      </c>
      <c r="AV784" s="13">
        <f t="shared" si="201"/>
        <v>1502012</v>
      </c>
      <c r="AW784" s="13" t="s">
        <v>1373</v>
      </c>
      <c r="AX784" s="13">
        <f t="shared" si="202"/>
        <v>7</v>
      </c>
      <c r="AY784" s="13" t="s">
        <v>1394</v>
      </c>
      <c r="AZ784" s="13">
        <f t="shared" si="203"/>
        <v>7</v>
      </c>
      <c r="BA784" s="13" t="str">
        <f t="shared" si="204"/>
        <v>夏侯惇魂珠-7 等级-7</v>
      </c>
      <c r="BB784" s="25" t="s">
        <v>1402</v>
      </c>
      <c r="BC784" s="14">
        <f t="shared" si="205"/>
        <v>2304</v>
      </c>
      <c r="BD784" s="14">
        <f>SUMIFS(BC$4:BC784,AU$4:AU784,"="&amp;AU784,AX$4:AX784,"="&amp;AX784)</f>
        <v>8640</v>
      </c>
      <c r="BE784" s="25" t="s">
        <v>1403</v>
      </c>
      <c r="BF784" s="14">
        <f t="shared" si="206"/>
        <v>1152</v>
      </c>
      <c r="BG784" s="14">
        <f>SUMIFS(BF$4:BF784,AU$4:AU784,"="&amp;AU784,AX$4:AX784,"="&amp;AX784)</f>
        <v>4320</v>
      </c>
      <c r="BH784" s="25" t="s">
        <v>1404</v>
      </c>
      <c r="BI784" s="14">
        <f t="shared" si="207"/>
        <v>57600</v>
      </c>
      <c r="BJ784" s="14">
        <f>SUMIFS(BI$4:BI784,$AU$4:$AU784,"="&amp;$AU784,$AX$4:$AX784,"="&amp;$AX784)</f>
        <v>216000</v>
      </c>
    </row>
    <row r="785" spans="46:62" ht="16.5" x14ac:dyDescent="0.2">
      <c r="AT785" s="13">
        <v>782</v>
      </c>
      <c r="AU785" s="13">
        <f t="shared" si="200"/>
        <v>11</v>
      </c>
      <c r="AV785" s="13">
        <f t="shared" si="201"/>
        <v>1502012</v>
      </c>
      <c r="AW785" s="13" t="s">
        <v>1373</v>
      </c>
      <c r="AX785" s="13">
        <f t="shared" si="202"/>
        <v>7</v>
      </c>
      <c r="AY785" s="13" t="s">
        <v>1394</v>
      </c>
      <c r="AZ785" s="13">
        <f t="shared" si="203"/>
        <v>8</v>
      </c>
      <c r="BA785" s="13" t="str">
        <f t="shared" si="204"/>
        <v>夏侯惇魂珠-7 等级-8</v>
      </c>
      <c r="BB785" s="25" t="s">
        <v>1402</v>
      </c>
      <c r="BC785" s="14">
        <f t="shared" si="205"/>
        <v>2688</v>
      </c>
      <c r="BD785" s="14">
        <f>SUMIFS(BC$4:BC785,AU$4:AU785,"="&amp;AU785,AX$4:AX785,"="&amp;AX785)</f>
        <v>11328</v>
      </c>
      <c r="BE785" s="25" t="s">
        <v>1403</v>
      </c>
      <c r="BF785" s="14">
        <f t="shared" si="206"/>
        <v>1344</v>
      </c>
      <c r="BG785" s="14">
        <f>SUMIFS(BF$4:BF785,AU$4:AU785,"="&amp;AU785,AX$4:AX785,"="&amp;AX785)</f>
        <v>5664</v>
      </c>
      <c r="BH785" s="25" t="s">
        <v>1404</v>
      </c>
      <c r="BI785" s="14">
        <f t="shared" si="207"/>
        <v>67200</v>
      </c>
      <c r="BJ785" s="14">
        <f>SUMIFS(BI$4:BI785,$AU$4:$AU785,"="&amp;$AU785,$AX$4:$AX785,"="&amp;$AX785)</f>
        <v>283200</v>
      </c>
    </row>
    <row r="786" spans="46:62" ht="16.5" x14ac:dyDescent="0.2">
      <c r="AT786" s="13">
        <v>783</v>
      </c>
      <c r="AU786" s="13">
        <f t="shared" si="200"/>
        <v>11</v>
      </c>
      <c r="AV786" s="13">
        <f t="shared" si="201"/>
        <v>1502012</v>
      </c>
      <c r="AW786" s="13" t="s">
        <v>1373</v>
      </c>
      <c r="AX786" s="13">
        <f t="shared" si="202"/>
        <v>7</v>
      </c>
      <c r="AY786" s="13" t="s">
        <v>1394</v>
      </c>
      <c r="AZ786" s="13">
        <f t="shared" si="203"/>
        <v>9</v>
      </c>
      <c r="BA786" s="13" t="str">
        <f t="shared" si="204"/>
        <v>夏侯惇魂珠-7 等级-9</v>
      </c>
      <c r="BB786" s="25" t="s">
        <v>1402</v>
      </c>
      <c r="BC786" s="14">
        <f t="shared" si="205"/>
        <v>3072</v>
      </c>
      <c r="BD786" s="14">
        <f>SUMIFS(BC$4:BC786,AU$4:AU786,"="&amp;AU786,AX$4:AX786,"="&amp;AX786)</f>
        <v>14400</v>
      </c>
      <c r="BE786" s="25" t="s">
        <v>1403</v>
      </c>
      <c r="BF786" s="14">
        <f t="shared" si="206"/>
        <v>1536</v>
      </c>
      <c r="BG786" s="14">
        <f>SUMIFS(BF$4:BF786,AU$4:AU786,"="&amp;AU786,AX$4:AX786,"="&amp;AX786)</f>
        <v>7200</v>
      </c>
      <c r="BH786" s="25" t="s">
        <v>1404</v>
      </c>
      <c r="BI786" s="14">
        <f t="shared" si="207"/>
        <v>76800</v>
      </c>
      <c r="BJ786" s="14">
        <f>SUMIFS(BI$4:BI786,$AU$4:$AU786,"="&amp;$AU786,$AX$4:$AX786,"="&amp;$AX786)</f>
        <v>360000</v>
      </c>
    </row>
    <row r="787" spans="46:62" ht="16.5" x14ac:dyDescent="0.2">
      <c r="AT787" s="13">
        <v>784</v>
      </c>
      <c r="AU787" s="13">
        <f t="shared" si="200"/>
        <v>11</v>
      </c>
      <c r="AV787" s="13">
        <f t="shared" si="201"/>
        <v>1502012</v>
      </c>
      <c r="AW787" s="13" t="s">
        <v>1373</v>
      </c>
      <c r="AX787" s="13">
        <f t="shared" si="202"/>
        <v>8</v>
      </c>
      <c r="AY787" s="13" t="s">
        <v>1394</v>
      </c>
      <c r="AZ787" s="13">
        <f t="shared" si="203"/>
        <v>1</v>
      </c>
      <c r="BA787" s="13" t="str">
        <f t="shared" si="204"/>
        <v>夏侯惇魂珠-8 等级-1</v>
      </c>
      <c r="BB787" s="25" t="s">
        <v>1402</v>
      </c>
      <c r="BC787" s="14">
        <f t="shared" si="205"/>
        <v>480</v>
      </c>
      <c r="BD787" s="14">
        <f>SUMIFS(BC$4:BC787,AU$4:AU787,"="&amp;AU787,AX$4:AX787,"="&amp;AX787)</f>
        <v>480</v>
      </c>
      <c r="BE787" s="25" t="s">
        <v>1403</v>
      </c>
      <c r="BF787" s="14">
        <f t="shared" si="206"/>
        <v>240</v>
      </c>
      <c r="BG787" s="14">
        <f>SUMIFS(BF$4:BF787,AU$4:AU787,"="&amp;AU787,AX$4:AX787,"="&amp;AX787)</f>
        <v>240</v>
      </c>
      <c r="BH787" s="25" t="s">
        <v>1404</v>
      </c>
      <c r="BI787" s="14">
        <f t="shared" si="207"/>
        <v>12000</v>
      </c>
      <c r="BJ787" s="14">
        <f>SUMIFS(BI$4:BI787,$AU$4:$AU787,"="&amp;$AU787,$AX$4:$AX787,"="&amp;$AX787)</f>
        <v>12000</v>
      </c>
    </row>
    <row r="788" spans="46:62" ht="16.5" x14ac:dyDescent="0.2">
      <c r="AT788" s="13">
        <v>785</v>
      </c>
      <c r="AU788" s="13">
        <f t="shared" si="200"/>
        <v>11</v>
      </c>
      <c r="AV788" s="13">
        <f t="shared" si="201"/>
        <v>1502012</v>
      </c>
      <c r="AW788" s="13" t="s">
        <v>1373</v>
      </c>
      <c r="AX788" s="13">
        <f t="shared" si="202"/>
        <v>8</v>
      </c>
      <c r="AY788" s="13" t="s">
        <v>1394</v>
      </c>
      <c r="AZ788" s="13">
        <f t="shared" si="203"/>
        <v>2</v>
      </c>
      <c r="BA788" s="13" t="str">
        <f t="shared" si="204"/>
        <v>夏侯惇魂珠-8 等级-2</v>
      </c>
      <c r="BB788" s="25" t="s">
        <v>1402</v>
      </c>
      <c r="BC788" s="14">
        <f t="shared" si="205"/>
        <v>720</v>
      </c>
      <c r="BD788" s="14">
        <f>SUMIFS(BC$4:BC788,AU$4:AU788,"="&amp;AU788,AX$4:AX788,"="&amp;AX788)</f>
        <v>1200</v>
      </c>
      <c r="BE788" s="25" t="s">
        <v>1403</v>
      </c>
      <c r="BF788" s="14">
        <f t="shared" si="206"/>
        <v>360</v>
      </c>
      <c r="BG788" s="14">
        <f>SUMIFS(BF$4:BF788,AU$4:AU788,"="&amp;AU788,AX$4:AX788,"="&amp;AX788)</f>
        <v>600</v>
      </c>
      <c r="BH788" s="25" t="s">
        <v>1404</v>
      </c>
      <c r="BI788" s="14">
        <f t="shared" si="207"/>
        <v>18000</v>
      </c>
      <c r="BJ788" s="14">
        <f>SUMIFS(BI$4:BI788,$AU$4:$AU788,"="&amp;$AU788,$AX$4:$AX788,"="&amp;$AX788)</f>
        <v>30000</v>
      </c>
    </row>
    <row r="789" spans="46:62" ht="16.5" x14ac:dyDescent="0.2">
      <c r="AT789" s="13">
        <v>786</v>
      </c>
      <c r="AU789" s="13">
        <f t="shared" si="200"/>
        <v>11</v>
      </c>
      <c r="AV789" s="13">
        <f t="shared" si="201"/>
        <v>1502012</v>
      </c>
      <c r="AW789" s="13" t="s">
        <v>1373</v>
      </c>
      <c r="AX789" s="13">
        <f t="shared" si="202"/>
        <v>8</v>
      </c>
      <c r="AY789" s="13" t="s">
        <v>1394</v>
      </c>
      <c r="AZ789" s="13">
        <f t="shared" si="203"/>
        <v>3</v>
      </c>
      <c r="BA789" s="13" t="str">
        <f t="shared" si="204"/>
        <v>夏侯惇魂珠-8 等级-3</v>
      </c>
      <c r="BB789" s="25" t="s">
        <v>1402</v>
      </c>
      <c r="BC789" s="14">
        <f t="shared" si="205"/>
        <v>960</v>
      </c>
      <c r="BD789" s="14">
        <f>SUMIFS(BC$4:BC789,AU$4:AU789,"="&amp;AU789,AX$4:AX789,"="&amp;AX789)</f>
        <v>2160</v>
      </c>
      <c r="BE789" s="25" t="s">
        <v>1403</v>
      </c>
      <c r="BF789" s="14">
        <f t="shared" si="206"/>
        <v>480</v>
      </c>
      <c r="BG789" s="14">
        <f>SUMIFS(BF$4:BF789,AU$4:AU789,"="&amp;AU789,AX$4:AX789,"="&amp;AX789)</f>
        <v>1080</v>
      </c>
      <c r="BH789" s="25" t="s">
        <v>1404</v>
      </c>
      <c r="BI789" s="14">
        <f t="shared" si="207"/>
        <v>24000</v>
      </c>
      <c r="BJ789" s="14">
        <f>SUMIFS(BI$4:BI789,$AU$4:$AU789,"="&amp;$AU789,$AX$4:$AX789,"="&amp;$AX789)</f>
        <v>54000</v>
      </c>
    </row>
    <row r="790" spans="46:62" ht="16.5" x14ac:dyDescent="0.2">
      <c r="AT790" s="13">
        <v>787</v>
      </c>
      <c r="AU790" s="13">
        <f t="shared" si="200"/>
        <v>11</v>
      </c>
      <c r="AV790" s="13">
        <f t="shared" si="201"/>
        <v>1502012</v>
      </c>
      <c r="AW790" s="13" t="s">
        <v>1373</v>
      </c>
      <c r="AX790" s="13">
        <f t="shared" si="202"/>
        <v>8</v>
      </c>
      <c r="AY790" s="13" t="s">
        <v>1394</v>
      </c>
      <c r="AZ790" s="13">
        <f t="shared" si="203"/>
        <v>4</v>
      </c>
      <c r="BA790" s="13" t="str">
        <f t="shared" si="204"/>
        <v>夏侯惇魂珠-8 等级-4</v>
      </c>
      <c r="BB790" s="25" t="s">
        <v>1402</v>
      </c>
      <c r="BC790" s="14">
        <f t="shared" si="205"/>
        <v>1440</v>
      </c>
      <c r="BD790" s="14">
        <f>SUMIFS(BC$4:BC790,AU$4:AU790,"="&amp;AU790,AX$4:AX790,"="&amp;AX790)</f>
        <v>3600</v>
      </c>
      <c r="BE790" s="25" t="s">
        <v>1403</v>
      </c>
      <c r="BF790" s="14">
        <f t="shared" si="206"/>
        <v>720</v>
      </c>
      <c r="BG790" s="14">
        <f>SUMIFS(BF$4:BF790,AU$4:AU790,"="&amp;AU790,AX$4:AX790,"="&amp;AX790)</f>
        <v>1800</v>
      </c>
      <c r="BH790" s="25" t="s">
        <v>1404</v>
      </c>
      <c r="BI790" s="14">
        <f t="shared" si="207"/>
        <v>36000</v>
      </c>
      <c r="BJ790" s="14">
        <f>SUMIFS(BI$4:BI790,$AU$4:$AU790,"="&amp;$AU790,$AX$4:$AX790,"="&amp;$AX790)</f>
        <v>90000</v>
      </c>
    </row>
    <row r="791" spans="46:62" ht="16.5" x14ac:dyDescent="0.2">
      <c r="AT791" s="13">
        <v>788</v>
      </c>
      <c r="AU791" s="13">
        <f t="shared" si="200"/>
        <v>11</v>
      </c>
      <c r="AV791" s="13">
        <f t="shared" si="201"/>
        <v>1502012</v>
      </c>
      <c r="AW791" s="13" t="s">
        <v>1373</v>
      </c>
      <c r="AX791" s="13">
        <f t="shared" si="202"/>
        <v>8</v>
      </c>
      <c r="AY791" s="13" t="s">
        <v>1394</v>
      </c>
      <c r="AZ791" s="13">
        <f t="shared" si="203"/>
        <v>5</v>
      </c>
      <c r="BA791" s="13" t="str">
        <f t="shared" si="204"/>
        <v>夏侯惇魂珠-8 等级-5</v>
      </c>
      <c r="BB791" s="25" t="s">
        <v>1402</v>
      </c>
      <c r="BC791" s="14">
        <f t="shared" si="205"/>
        <v>1920</v>
      </c>
      <c r="BD791" s="14">
        <f>SUMIFS(BC$4:BC791,AU$4:AU791,"="&amp;AU791,AX$4:AX791,"="&amp;AX791)</f>
        <v>5520</v>
      </c>
      <c r="BE791" s="25" t="s">
        <v>1403</v>
      </c>
      <c r="BF791" s="14">
        <f t="shared" si="206"/>
        <v>960</v>
      </c>
      <c r="BG791" s="14">
        <f>SUMIFS(BF$4:BF791,AU$4:AU791,"="&amp;AU791,AX$4:AX791,"="&amp;AX791)</f>
        <v>2760</v>
      </c>
      <c r="BH791" s="25" t="s">
        <v>1404</v>
      </c>
      <c r="BI791" s="14">
        <f t="shared" si="207"/>
        <v>48000</v>
      </c>
      <c r="BJ791" s="14">
        <f>SUMIFS(BI$4:BI791,$AU$4:$AU791,"="&amp;$AU791,$AX$4:$AX791,"="&amp;$AX791)</f>
        <v>138000</v>
      </c>
    </row>
    <row r="792" spans="46:62" ht="16.5" x14ac:dyDescent="0.2">
      <c r="AT792" s="13">
        <v>789</v>
      </c>
      <c r="AU792" s="13">
        <f t="shared" si="200"/>
        <v>11</v>
      </c>
      <c r="AV792" s="13">
        <f t="shared" si="201"/>
        <v>1502012</v>
      </c>
      <c r="AW792" s="13" t="s">
        <v>1373</v>
      </c>
      <c r="AX792" s="13">
        <f t="shared" si="202"/>
        <v>8</v>
      </c>
      <c r="AY792" s="13" t="s">
        <v>1394</v>
      </c>
      <c r="AZ792" s="13">
        <f t="shared" si="203"/>
        <v>6</v>
      </c>
      <c r="BA792" s="13" t="str">
        <f t="shared" si="204"/>
        <v>夏侯惇魂珠-8 等级-6</v>
      </c>
      <c r="BB792" s="25" t="s">
        <v>1402</v>
      </c>
      <c r="BC792" s="14">
        <f t="shared" si="205"/>
        <v>2400</v>
      </c>
      <c r="BD792" s="14">
        <f>SUMIFS(BC$4:BC792,AU$4:AU792,"="&amp;AU792,AX$4:AX792,"="&amp;AX792)</f>
        <v>7920</v>
      </c>
      <c r="BE792" s="25" t="s">
        <v>1403</v>
      </c>
      <c r="BF792" s="14">
        <f t="shared" si="206"/>
        <v>1200</v>
      </c>
      <c r="BG792" s="14">
        <f>SUMIFS(BF$4:BF792,AU$4:AU792,"="&amp;AU792,AX$4:AX792,"="&amp;AX792)</f>
        <v>3960</v>
      </c>
      <c r="BH792" s="25" t="s">
        <v>1404</v>
      </c>
      <c r="BI792" s="14">
        <f t="shared" si="207"/>
        <v>60000</v>
      </c>
      <c r="BJ792" s="14">
        <f>SUMIFS(BI$4:BI792,$AU$4:$AU792,"="&amp;$AU792,$AX$4:$AX792,"="&amp;$AX792)</f>
        <v>198000</v>
      </c>
    </row>
    <row r="793" spans="46:62" ht="16.5" x14ac:dyDescent="0.2">
      <c r="AT793" s="13">
        <v>790</v>
      </c>
      <c r="AU793" s="13">
        <f t="shared" si="200"/>
        <v>11</v>
      </c>
      <c r="AV793" s="13">
        <f t="shared" si="201"/>
        <v>1502012</v>
      </c>
      <c r="AW793" s="13" t="s">
        <v>1373</v>
      </c>
      <c r="AX793" s="13">
        <f t="shared" si="202"/>
        <v>8</v>
      </c>
      <c r="AY793" s="13" t="s">
        <v>1394</v>
      </c>
      <c r="AZ793" s="13">
        <f t="shared" si="203"/>
        <v>7</v>
      </c>
      <c r="BA793" s="13" t="str">
        <f t="shared" si="204"/>
        <v>夏侯惇魂珠-8 等级-7</v>
      </c>
      <c r="BB793" s="25" t="s">
        <v>1402</v>
      </c>
      <c r="BC793" s="14">
        <f t="shared" si="205"/>
        <v>2880</v>
      </c>
      <c r="BD793" s="14">
        <f>SUMIFS(BC$4:BC793,AU$4:AU793,"="&amp;AU793,AX$4:AX793,"="&amp;AX793)</f>
        <v>10800</v>
      </c>
      <c r="BE793" s="25" t="s">
        <v>1403</v>
      </c>
      <c r="BF793" s="14">
        <f t="shared" si="206"/>
        <v>1440</v>
      </c>
      <c r="BG793" s="14">
        <f>SUMIFS(BF$4:BF793,AU$4:AU793,"="&amp;AU793,AX$4:AX793,"="&amp;AX793)</f>
        <v>5400</v>
      </c>
      <c r="BH793" s="25" t="s">
        <v>1404</v>
      </c>
      <c r="BI793" s="14">
        <f t="shared" si="207"/>
        <v>72000</v>
      </c>
      <c r="BJ793" s="14">
        <f>SUMIFS(BI$4:BI793,$AU$4:$AU793,"="&amp;$AU793,$AX$4:$AX793,"="&amp;$AX793)</f>
        <v>270000</v>
      </c>
    </row>
    <row r="794" spans="46:62" ht="16.5" x14ac:dyDescent="0.2">
      <c r="AT794" s="13">
        <v>791</v>
      </c>
      <c r="AU794" s="13">
        <f t="shared" si="200"/>
        <v>11</v>
      </c>
      <c r="AV794" s="13">
        <f t="shared" si="201"/>
        <v>1502012</v>
      </c>
      <c r="AW794" s="13" t="s">
        <v>1373</v>
      </c>
      <c r="AX794" s="13">
        <f t="shared" si="202"/>
        <v>8</v>
      </c>
      <c r="AY794" s="13" t="s">
        <v>1394</v>
      </c>
      <c r="AZ794" s="13">
        <f t="shared" si="203"/>
        <v>8</v>
      </c>
      <c r="BA794" s="13" t="str">
        <f t="shared" si="204"/>
        <v>夏侯惇魂珠-8 等级-8</v>
      </c>
      <c r="BB794" s="25" t="s">
        <v>1402</v>
      </c>
      <c r="BC794" s="14">
        <f t="shared" si="205"/>
        <v>3360</v>
      </c>
      <c r="BD794" s="14">
        <f>SUMIFS(BC$4:BC794,AU$4:AU794,"="&amp;AU794,AX$4:AX794,"="&amp;AX794)</f>
        <v>14160</v>
      </c>
      <c r="BE794" s="25" t="s">
        <v>1403</v>
      </c>
      <c r="BF794" s="14">
        <f t="shared" si="206"/>
        <v>1680</v>
      </c>
      <c r="BG794" s="14">
        <f>SUMIFS(BF$4:BF794,AU$4:AU794,"="&amp;AU794,AX$4:AX794,"="&amp;AX794)</f>
        <v>7080</v>
      </c>
      <c r="BH794" s="25" t="s">
        <v>1404</v>
      </c>
      <c r="BI794" s="14">
        <f t="shared" si="207"/>
        <v>84000</v>
      </c>
      <c r="BJ794" s="14">
        <f>SUMIFS(BI$4:BI794,$AU$4:$AU794,"="&amp;$AU794,$AX$4:$AX794,"="&amp;$AX794)</f>
        <v>354000</v>
      </c>
    </row>
    <row r="795" spans="46:62" ht="16.5" x14ac:dyDescent="0.2">
      <c r="AT795" s="13">
        <v>792</v>
      </c>
      <c r="AU795" s="13">
        <f t="shared" si="200"/>
        <v>11</v>
      </c>
      <c r="AV795" s="13">
        <f t="shared" si="201"/>
        <v>1502012</v>
      </c>
      <c r="AW795" s="13" t="s">
        <v>1373</v>
      </c>
      <c r="AX795" s="13">
        <f t="shared" si="202"/>
        <v>8</v>
      </c>
      <c r="AY795" s="13" t="s">
        <v>1394</v>
      </c>
      <c r="AZ795" s="13">
        <f t="shared" si="203"/>
        <v>9</v>
      </c>
      <c r="BA795" s="13" t="str">
        <f t="shared" si="204"/>
        <v>夏侯惇魂珠-8 等级-9</v>
      </c>
      <c r="BB795" s="25" t="s">
        <v>1402</v>
      </c>
      <c r="BC795" s="14">
        <f t="shared" si="205"/>
        <v>3840</v>
      </c>
      <c r="BD795" s="14">
        <f>SUMIFS(BC$4:BC795,AU$4:AU795,"="&amp;AU795,AX$4:AX795,"="&amp;AX795)</f>
        <v>18000</v>
      </c>
      <c r="BE795" s="25" t="s">
        <v>1403</v>
      </c>
      <c r="BF795" s="14">
        <f t="shared" si="206"/>
        <v>1920</v>
      </c>
      <c r="BG795" s="14">
        <f>SUMIFS(BF$4:BF795,AU$4:AU795,"="&amp;AU795,AX$4:AX795,"="&amp;AX795)</f>
        <v>9000</v>
      </c>
      <c r="BH795" s="25" t="s">
        <v>1404</v>
      </c>
      <c r="BI795" s="14">
        <f t="shared" si="207"/>
        <v>96000</v>
      </c>
      <c r="BJ795" s="14">
        <f>SUMIFS(BI$4:BI795,$AU$4:$AU795,"="&amp;$AU795,$AX$4:$AX795,"="&amp;$AX795)</f>
        <v>450000</v>
      </c>
    </row>
    <row r="796" spans="46:62" ht="16.5" x14ac:dyDescent="0.2">
      <c r="AT796" s="13">
        <v>793</v>
      </c>
      <c r="AU796" s="13">
        <f t="shared" si="200"/>
        <v>12</v>
      </c>
      <c r="AV796" s="13">
        <f t="shared" si="201"/>
        <v>1502014</v>
      </c>
      <c r="AW796" s="13" t="s">
        <v>1373</v>
      </c>
      <c r="AX796" s="13">
        <f t="shared" si="202"/>
        <v>1</v>
      </c>
      <c r="AY796" s="13" t="s">
        <v>1394</v>
      </c>
      <c r="AZ796" s="13">
        <f t="shared" si="203"/>
        <v>1</v>
      </c>
      <c r="BA796" s="13" t="str">
        <f t="shared" si="204"/>
        <v>石灵明魂珠-1 等级-1</v>
      </c>
      <c r="BB796" s="25" t="s">
        <v>1402</v>
      </c>
      <c r="BC796" s="14">
        <f t="shared" si="205"/>
        <v>50</v>
      </c>
      <c r="BD796" s="14">
        <f>SUMIFS(BC$4:BC796,AU$4:AU796,"="&amp;AU796,AX$4:AX796,"="&amp;AX796)</f>
        <v>50</v>
      </c>
      <c r="BE796" s="25" t="s">
        <v>1403</v>
      </c>
      <c r="BF796" s="14">
        <f t="shared" si="206"/>
        <v>25</v>
      </c>
      <c r="BG796" s="14">
        <f>SUMIFS(BF$4:BF796,AU$4:AU796,"="&amp;AU796,AX$4:AX796,"="&amp;AX796)</f>
        <v>25</v>
      </c>
      <c r="BH796" s="25" t="s">
        <v>1404</v>
      </c>
      <c r="BI796" s="14">
        <f t="shared" si="207"/>
        <v>1000</v>
      </c>
      <c r="BJ796" s="14">
        <f>SUMIFS(BI$4:BI796,$AU$4:$AU796,"="&amp;$AU796,$AX$4:$AX796,"="&amp;$AX796)</f>
        <v>1000</v>
      </c>
    </row>
    <row r="797" spans="46:62" ht="16.5" x14ac:dyDescent="0.2">
      <c r="AT797" s="13">
        <v>794</v>
      </c>
      <c r="AU797" s="13">
        <f t="shared" si="200"/>
        <v>12</v>
      </c>
      <c r="AV797" s="13">
        <f t="shared" si="201"/>
        <v>1502014</v>
      </c>
      <c r="AW797" s="13" t="s">
        <v>1373</v>
      </c>
      <c r="AX797" s="13">
        <f t="shared" si="202"/>
        <v>1</v>
      </c>
      <c r="AY797" s="13" t="s">
        <v>1394</v>
      </c>
      <c r="AZ797" s="13">
        <f t="shared" si="203"/>
        <v>2</v>
      </c>
      <c r="BA797" s="13" t="str">
        <f t="shared" si="204"/>
        <v>石灵明魂珠-1 等级-2</v>
      </c>
      <c r="BB797" s="25" t="s">
        <v>1402</v>
      </c>
      <c r="BC797" s="14">
        <f t="shared" si="205"/>
        <v>80</v>
      </c>
      <c r="BD797" s="14">
        <f>SUMIFS(BC$4:BC797,AU$4:AU797,"="&amp;AU797,AX$4:AX797,"="&amp;AX797)</f>
        <v>130</v>
      </c>
      <c r="BE797" s="25" t="s">
        <v>1403</v>
      </c>
      <c r="BF797" s="14">
        <f t="shared" si="206"/>
        <v>40</v>
      </c>
      <c r="BG797" s="14">
        <f>SUMIFS(BF$4:BF797,AU$4:AU797,"="&amp;AU797,AX$4:AX797,"="&amp;AX797)</f>
        <v>65</v>
      </c>
      <c r="BH797" s="25" t="s">
        <v>1404</v>
      </c>
      <c r="BI797" s="14">
        <f t="shared" si="207"/>
        <v>1600</v>
      </c>
      <c r="BJ797" s="14">
        <f>SUMIFS(BI$4:BI797,$AU$4:$AU797,"="&amp;$AU797,$AX$4:$AX797,"="&amp;$AX797)</f>
        <v>2600</v>
      </c>
    </row>
    <row r="798" spans="46:62" ht="16.5" x14ac:dyDescent="0.2">
      <c r="AT798" s="13">
        <v>795</v>
      </c>
      <c r="AU798" s="13">
        <f t="shared" si="200"/>
        <v>12</v>
      </c>
      <c r="AV798" s="13">
        <f t="shared" si="201"/>
        <v>1502014</v>
      </c>
      <c r="AW798" s="13" t="s">
        <v>1373</v>
      </c>
      <c r="AX798" s="13">
        <f t="shared" si="202"/>
        <v>1</v>
      </c>
      <c r="AY798" s="13" t="s">
        <v>1394</v>
      </c>
      <c r="AZ798" s="13">
        <f t="shared" si="203"/>
        <v>3</v>
      </c>
      <c r="BA798" s="13" t="str">
        <f t="shared" si="204"/>
        <v>石灵明魂珠-1 等级-3</v>
      </c>
      <c r="BB798" s="25" t="s">
        <v>1402</v>
      </c>
      <c r="BC798" s="14">
        <f t="shared" si="205"/>
        <v>100</v>
      </c>
      <c r="BD798" s="14">
        <f>SUMIFS(BC$4:BC798,AU$4:AU798,"="&amp;AU798,AX$4:AX798,"="&amp;AX798)</f>
        <v>230</v>
      </c>
      <c r="BE798" s="25" t="s">
        <v>1403</v>
      </c>
      <c r="BF798" s="14">
        <f t="shared" si="206"/>
        <v>50</v>
      </c>
      <c r="BG798" s="14">
        <f>SUMIFS(BF$4:BF798,AU$4:AU798,"="&amp;AU798,AX$4:AX798,"="&amp;AX798)</f>
        <v>115</v>
      </c>
      <c r="BH798" s="25" t="s">
        <v>1404</v>
      </c>
      <c r="BI798" s="14">
        <f t="shared" si="207"/>
        <v>2000</v>
      </c>
      <c r="BJ798" s="14">
        <f>SUMIFS(BI$4:BI798,$AU$4:$AU798,"="&amp;$AU798,$AX$4:$AX798,"="&amp;$AX798)</f>
        <v>4600</v>
      </c>
    </row>
    <row r="799" spans="46:62" ht="16.5" x14ac:dyDescent="0.2">
      <c r="AT799" s="13">
        <v>796</v>
      </c>
      <c r="AU799" s="13">
        <f t="shared" si="200"/>
        <v>12</v>
      </c>
      <c r="AV799" s="13">
        <f t="shared" si="201"/>
        <v>1502014</v>
      </c>
      <c r="AW799" s="13" t="s">
        <v>1373</v>
      </c>
      <c r="AX799" s="13">
        <f t="shared" si="202"/>
        <v>1</v>
      </c>
      <c r="AY799" s="13" t="s">
        <v>1394</v>
      </c>
      <c r="AZ799" s="13">
        <f t="shared" si="203"/>
        <v>4</v>
      </c>
      <c r="BA799" s="13" t="str">
        <f t="shared" si="204"/>
        <v>石灵明魂珠-1 等级-4</v>
      </c>
      <c r="BB799" s="25" t="s">
        <v>1402</v>
      </c>
      <c r="BC799" s="14">
        <f t="shared" si="205"/>
        <v>160</v>
      </c>
      <c r="BD799" s="14">
        <f>SUMIFS(BC$4:BC799,AU$4:AU799,"="&amp;AU799,AX$4:AX799,"="&amp;AX799)</f>
        <v>390</v>
      </c>
      <c r="BE799" s="25" t="s">
        <v>1403</v>
      </c>
      <c r="BF799" s="14">
        <f t="shared" si="206"/>
        <v>80</v>
      </c>
      <c r="BG799" s="14">
        <f>SUMIFS(BF$4:BF799,AU$4:AU799,"="&amp;AU799,AX$4:AX799,"="&amp;AX799)</f>
        <v>195</v>
      </c>
      <c r="BH799" s="25" t="s">
        <v>1404</v>
      </c>
      <c r="BI799" s="14">
        <f t="shared" si="207"/>
        <v>3200</v>
      </c>
      <c r="BJ799" s="14">
        <f>SUMIFS(BI$4:BI799,$AU$4:$AU799,"="&amp;$AU799,$AX$4:$AX799,"="&amp;$AX799)</f>
        <v>7800</v>
      </c>
    </row>
    <row r="800" spans="46:62" ht="16.5" x14ac:dyDescent="0.2">
      <c r="AT800" s="13">
        <v>797</v>
      </c>
      <c r="AU800" s="13">
        <f t="shared" si="200"/>
        <v>12</v>
      </c>
      <c r="AV800" s="13">
        <f t="shared" si="201"/>
        <v>1502014</v>
      </c>
      <c r="AW800" s="13" t="s">
        <v>1373</v>
      </c>
      <c r="AX800" s="13">
        <f t="shared" si="202"/>
        <v>1</v>
      </c>
      <c r="AY800" s="13" t="s">
        <v>1394</v>
      </c>
      <c r="AZ800" s="13">
        <f t="shared" si="203"/>
        <v>5</v>
      </c>
      <c r="BA800" s="13" t="str">
        <f t="shared" si="204"/>
        <v>石灵明魂珠-1 等级-5</v>
      </c>
      <c r="BB800" s="25" t="s">
        <v>1402</v>
      </c>
      <c r="BC800" s="14">
        <f t="shared" si="205"/>
        <v>220</v>
      </c>
      <c r="BD800" s="14">
        <f>SUMIFS(BC$4:BC800,AU$4:AU800,"="&amp;AU800,AX$4:AX800,"="&amp;AX800)</f>
        <v>610</v>
      </c>
      <c r="BE800" s="25" t="s">
        <v>1403</v>
      </c>
      <c r="BF800" s="14">
        <f t="shared" si="206"/>
        <v>110</v>
      </c>
      <c r="BG800" s="14">
        <f>SUMIFS(BF$4:BF800,AU$4:AU800,"="&amp;AU800,AX$4:AX800,"="&amp;AX800)</f>
        <v>305</v>
      </c>
      <c r="BH800" s="25" t="s">
        <v>1404</v>
      </c>
      <c r="BI800" s="14">
        <f t="shared" si="207"/>
        <v>4400</v>
      </c>
      <c r="BJ800" s="14">
        <f>SUMIFS(BI$4:BI800,$AU$4:$AU800,"="&amp;$AU800,$AX$4:$AX800,"="&amp;$AX800)</f>
        <v>12200</v>
      </c>
    </row>
    <row r="801" spans="46:62" ht="16.5" x14ac:dyDescent="0.2">
      <c r="AT801" s="13">
        <v>798</v>
      </c>
      <c r="AU801" s="13">
        <f t="shared" si="200"/>
        <v>12</v>
      </c>
      <c r="AV801" s="13">
        <f t="shared" si="201"/>
        <v>1502014</v>
      </c>
      <c r="AW801" s="13" t="s">
        <v>1373</v>
      </c>
      <c r="AX801" s="13">
        <f t="shared" si="202"/>
        <v>1</v>
      </c>
      <c r="AY801" s="13" t="s">
        <v>1394</v>
      </c>
      <c r="AZ801" s="13">
        <f t="shared" si="203"/>
        <v>6</v>
      </c>
      <c r="BA801" s="13" t="str">
        <f t="shared" si="204"/>
        <v>石灵明魂珠-1 等级-6</v>
      </c>
      <c r="BB801" s="25" t="s">
        <v>1402</v>
      </c>
      <c r="BC801" s="14">
        <f t="shared" si="205"/>
        <v>280</v>
      </c>
      <c r="BD801" s="14">
        <f>SUMIFS(BC$4:BC801,AU$4:AU801,"="&amp;AU801,AX$4:AX801,"="&amp;AX801)</f>
        <v>890</v>
      </c>
      <c r="BE801" s="25" t="s">
        <v>1403</v>
      </c>
      <c r="BF801" s="14">
        <f t="shared" si="206"/>
        <v>140</v>
      </c>
      <c r="BG801" s="14">
        <f>SUMIFS(BF$4:BF801,AU$4:AU801,"="&amp;AU801,AX$4:AX801,"="&amp;AX801)</f>
        <v>445</v>
      </c>
      <c r="BH801" s="25" t="s">
        <v>1404</v>
      </c>
      <c r="BI801" s="14">
        <f t="shared" si="207"/>
        <v>5600</v>
      </c>
      <c r="BJ801" s="14">
        <f>SUMIFS(BI$4:BI801,$AU$4:$AU801,"="&amp;$AU801,$AX$4:$AX801,"="&amp;$AX801)</f>
        <v>17800</v>
      </c>
    </row>
    <row r="802" spans="46:62" ht="16.5" x14ac:dyDescent="0.2">
      <c r="AT802" s="13">
        <v>799</v>
      </c>
      <c r="AU802" s="13">
        <f t="shared" si="200"/>
        <v>12</v>
      </c>
      <c r="AV802" s="13">
        <f t="shared" si="201"/>
        <v>1502014</v>
      </c>
      <c r="AW802" s="13" t="s">
        <v>1373</v>
      </c>
      <c r="AX802" s="13">
        <f t="shared" si="202"/>
        <v>1</v>
      </c>
      <c r="AY802" s="13" t="s">
        <v>1394</v>
      </c>
      <c r="AZ802" s="13">
        <f t="shared" si="203"/>
        <v>7</v>
      </c>
      <c r="BA802" s="13" t="str">
        <f t="shared" si="204"/>
        <v>石灵明魂珠-1 等级-7</v>
      </c>
      <c r="BB802" s="25" t="s">
        <v>1402</v>
      </c>
      <c r="BC802" s="14">
        <f t="shared" si="205"/>
        <v>320</v>
      </c>
      <c r="BD802" s="14">
        <f>SUMIFS(BC$4:BC802,AU$4:AU802,"="&amp;AU802,AX$4:AX802,"="&amp;AX802)</f>
        <v>1210</v>
      </c>
      <c r="BE802" s="25" t="s">
        <v>1403</v>
      </c>
      <c r="BF802" s="14">
        <f t="shared" si="206"/>
        <v>160</v>
      </c>
      <c r="BG802" s="14">
        <f>SUMIFS(BF$4:BF802,AU$4:AU802,"="&amp;AU802,AX$4:AX802,"="&amp;AX802)</f>
        <v>605</v>
      </c>
      <c r="BH802" s="25" t="s">
        <v>1404</v>
      </c>
      <c r="BI802" s="14">
        <f t="shared" si="207"/>
        <v>6400</v>
      </c>
      <c r="BJ802" s="14">
        <f>SUMIFS(BI$4:BI802,$AU$4:$AU802,"="&amp;$AU802,$AX$4:$AX802,"="&amp;$AX802)</f>
        <v>24200</v>
      </c>
    </row>
    <row r="803" spans="46:62" ht="16.5" x14ac:dyDescent="0.2">
      <c r="AT803" s="13">
        <v>800</v>
      </c>
      <c r="AU803" s="13">
        <f t="shared" si="200"/>
        <v>12</v>
      </c>
      <c r="AV803" s="13">
        <f t="shared" si="201"/>
        <v>1502014</v>
      </c>
      <c r="AW803" s="13" t="s">
        <v>1373</v>
      </c>
      <c r="AX803" s="13">
        <f t="shared" si="202"/>
        <v>1</v>
      </c>
      <c r="AY803" s="13" t="s">
        <v>1394</v>
      </c>
      <c r="AZ803" s="13">
        <f t="shared" si="203"/>
        <v>8</v>
      </c>
      <c r="BA803" s="13" t="str">
        <f t="shared" si="204"/>
        <v>石灵明魂珠-1 等级-8</v>
      </c>
      <c r="BB803" s="25" t="s">
        <v>1402</v>
      </c>
      <c r="BC803" s="14">
        <f t="shared" si="205"/>
        <v>380</v>
      </c>
      <c r="BD803" s="14">
        <f>SUMIFS(BC$4:BC803,AU$4:AU803,"="&amp;AU803,AX$4:AX803,"="&amp;AX803)</f>
        <v>1590</v>
      </c>
      <c r="BE803" s="25" t="s">
        <v>1403</v>
      </c>
      <c r="BF803" s="14">
        <f t="shared" si="206"/>
        <v>190</v>
      </c>
      <c r="BG803" s="14">
        <f>SUMIFS(BF$4:BF803,AU$4:AU803,"="&amp;AU803,AX$4:AX803,"="&amp;AX803)</f>
        <v>795</v>
      </c>
      <c r="BH803" s="25" t="s">
        <v>1404</v>
      </c>
      <c r="BI803" s="14">
        <f t="shared" si="207"/>
        <v>7600</v>
      </c>
      <c r="BJ803" s="14">
        <f>SUMIFS(BI$4:BI803,$AU$4:$AU803,"="&amp;$AU803,$AX$4:$AX803,"="&amp;$AX803)</f>
        <v>31800</v>
      </c>
    </row>
    <row r="804" spans="46:62" ht="16.5" x14ac:dyDescent="0.2">
      <c r="AT804" s="13">
        <v>801</v>
      </c>
      <c r="AU804" s="13">
        <f t="shared" si="200"/>
        <v>12</v>
      </c>
      <c r="AV804" s="13">
        <f t="shared" si="201"/>
        <v>1502014</v>
      </c>
      <c r="AW804" s="13" t="s">
        <v>1373</v>
      </c>
      <c r="AX804" s="13">
        <f t="shared" si="202"/>
        <v>1</v>
      </c>
      <c r="AY804" s="13" t="s">
        <v>1394</v>
      </c>
      <c r="AZ804" s="13">
        <f t="shared" si="203"/>
        <v>9</v>
      </c>
      <c r="BA804" s="13" t="str">
        <f t="shared" si="204"/>
        <v>石灵明魂珠-1 等级-9</v>
      </c>
      <c r="BB804" s="25" t="s">
        <v>1402</v>
      </c>
      <c r="BC804" s="14">
        <f t="shared" si="205"/>
        <v>420</v>
      </c>
      <c r="BD804" s="14">
        <f>SUMIFS(BC$4:BC804,AU$4:AU804,"="&amp;AU804,AX$4:AX804,"="&amp;AX804)</f>
        <v>2010</v>
      </c>
      <c r="BE804" s="25" t="s">
        <v>1403</v>
      </c>
      <c r="BF804" s="14">
        <f t="shared" si="206"/>
        <v>210</v>
      </c>
      <c r="BG804" s="14">
        <f>SUMIFS(BF$4:BF804,AU$4:AU804,"="&amp;AU804,AX$4:AX804,"="&amp;AX804)</f>
        <v>1005</v>
      </c>
      <c r="BH804" s="25" t="s">
        <v>1404</v>
      </c>
      <c r="BI804" s="14">
        <f t="shared" si="207"/>
        <v>8400</v>
      </c>
      <c r="BJ804" s="14">
        <f>SUMIFS(BI$4:BI804,$AU$4:$AU804,"="&amp;$AU804,$AX$4:$AX804,"="&amp;$AX804)</f>
        <v>40200</v>
      </c>
    </row>
    <row r="805" spans="46:62" ht="16.5" x14ac:dyDescent="0.2">
      <c r="AT805" s="13">
        <v>802</v>
      </c>
      <c r="AU805" s="13">
        <f t="shared" si="200"/>
        <v>12</v>
      </c>
      <c r="AV805" s="13">
        <f t="shared" si="201"/>
        <v>1502014</v>
      </c>
      <c r="AW805" s="13" t="s">
        <v>1373</v>
      </c>
      <c r="AX805" s="13">
        <f t="shared" si="202"/>
        <v>2</v>
      </c>
      <c r="AY805" s="13" t="s">
        <v>1394</v>
      </c>
      <c r="AZ805" s="13">
        <f t="shared" si="203"/>
        <v>1</v>
      </c>
      <c r="BA805" s="13" t="str">
        <f t="shared" si="204"/>
        <v>石灵明魂珠-2 等级-1</v>
      </c>
      <c r="BB805" s="25" t="s">
        <v>1402</v>
      </c>
      <c r="BC805" s="14">
        <f t="shared" si="205"/>
        <v>80</v>
      </c>
      <c r="BD805" s="14">
        <f>SUMIFS(BC$4:BC805,AU$4:AU805,"="&amp;AU805,AX$4:AX805,"="&amp;AX805)</f>
        <v>80</v>
      </c>
      <c r="BE805" s="25" t="s">
        <v>1403</v>
      </c>
      <c r="BF805" s="14">
        <f t="shared" si="206"/>
        <v>40</v>
      </c>
      <c r="BG805" s="14">
        <f>SUMIFS(BF$4:BF805,AU$4:AU805,"="&amp;AU805,AX$4:AX805,"="&amp;AX805)</f>
        <v>40</v>
      </c>
      <c r="BH805" s="25" t="s">
        <v>1404</v>
      </c>
      <c r="BI805" s="14">
        <f t="shared" si="207"/>
        <v>1600</v>
      </c>
      <c r="BJ805" s="14">
        <f>SUMIFS(BI$4:BI805,$AU$4:$AU805,"="&amp;$AU805,$AX$4:$AX805,"="&amp;$AX805)</f>
        <v>1600</v>
      </c>
    </row>
    <row r="806" spans="46:62" ht="16.5" x14ac:dyDescent="0.2">
      <c r="AT806" s="13">
        <v>803</v>
      </c>
      <c r="AU806" s="13">
        <f t="shared" si="200"/>
        <v>12</v>
      </c>
      <c r="AV806" s="13">
        <f t="shared" si="201"/>
        <v>1502014</v>
      </c>
      <c r="AW806" s="13" t="s">
        <v>1373</v>
      </c>
      <c r="AX806" s="13">
        <f t="shared" si="202"/>
        <v>2</v>
      </c>
      <c r="AY806" s="13" t="s">
        <v>1394</v>
      </c>
      <c r="AZ806" s="13">
        <f t="shared" si="203"/>
        <v>2</v>
      </c>
      <c r="BA806" s="13" t="str">
        <f t="shared" si="204"/>
        <v>石灵明魂珠-2 等级-2</v>
      </c>
      <c r="BB806" s="25" t="s">
        <v>1402</v>
      </c>
      <c r="BC806" s="14">
        <f t="shared" si="205"/>
        <v>120</v>
      </c>
      <c r="BD806" s="14">
        <f>SUMIFS(BC$4:BC806,AU$4:AU806,"="&amp;AU806,AX$4:AX806,"="&amp;AX806)</f>
        <v>200</v>
      </c>
      <c r="BE806" s="25" t="s">
        <v>1403</v>
      </c>
      <c r="BF806" s="14">
        <f t="shared" si="206"/>
        <v>60</v>
      </c>
      <c r="BG806" s="14">
        <f>SUMIFS(BF$4:BF806,AU$4:AU806,"="&amp;AU806,AX$4:AX806,"="&amp;AX806)</f>
        <v>100</v>
      </c>
      <c r="BH806" s="25" t="s">
        <v>1404</v>
      </c>
      <c r="BI806" s="14">
        <f t="shared" si="207"/>
        <v>2400</v>
      </c>
      <c r="BJ806" s="14">
        <f>SUMIFS(BI$4:BI806,$AU$4:$AU806,"="&amp;$AU806,$AX$4:$AX806,"="&amp;$AX806)</f>
        <v>4000</v>
      </c>
    </row>
    <row r="807" spans="46:62" ht="16.5" x14ac:dyDescent="0.2">
      <c r="AT807" s="13">
        <v>804</v>
      </c>
      <c r="AU807" s="13">
        <f t="shared" si="200"/>
        <v>12</v>
      </c>
      <c r="AV807" s="13">
        <f t="shared" si="201"/>
        <v>1502014</v>
      </c>
      <c r="AW807" s="13" t="s">
        <v>1373</v>
      </c>
      <c r="AX807" s="13">
        <f t="shared" si="202"/>
        <v>2</v>
      </c>
      <c r="AY807" s="13" t="s">
        <v>1394</v>
      </c>
      <c r="AZ807" s="13">
        <f t="shared" si="203"/>
        <v>3</v>
      </c>
      <c r="BA807" s="13" t="str">
        <f t="shared" si="204"/>
        <v>石灵明魂珠-2 等级-3</v>
      </c>
      <c r="BB807" s="25" t="s">
        <v>1402</v>
      </c>
      <c r="BC807" s="14">
        <f t="shared" si="205"/>
        <v>160</v>
      </c>
      <c r="BD807" s="14">
        <f>SUMIFS(BC$4:BC807,AU$4:AU807,"="&amp;AU807,AX$4:AX807,"="&amp;AX807)</f>
        <v>360</v>
      </c>
      <c r="BE807" s="25" t="s">
        <v>1403</v>
      </c>
      <c r="BF807" s="14">
        <f t="shared" si="206"/>
        <v>80</v>
      </c>
      <c r="BG807" s="14">
        <f>SUMIFS(BF$4:BF807,AU$4:AU807,"="&amp;AU807,AX$4:AX807,"="&amp;AX807)</f>
        <v>180</v>
      </c>
      <c r="BH807" s="25" t="s">
        <v>1404</v>
      </c>
      <c r="BI807" s="14">
        <f t="shared" si="207"/>
        <v>3200</v>
      </c>
      <c r="BJ807" s="14">
        <f>SUMIFS(BI$4:BI807,$AU$4:$AU807,"="&amp;$AU807,$AX$4:$AX807,"="&amp;$AX807)</f>
        <v>7200</v>
      </c>
    </row>
    <row r="808" spans="46:62" ht="16.5" x14ac:dyDescent="0.2">
      <c r="AT808" s="13">
        <v>805</v>
      </c>
      <c r="AU808" s="13">
        <f t="shared" si="200"/>
        <v>12</v>
      </c>
      <c r="AV808" s="13">
        <f t="shared" si="201"/>
        <v>1502014</v>
      </c>
      <c r="AW808" s="13" t="s">
        <v>1373</v>
      </c>
      <c r="AX808" s="13">
        <f t="shared" si="202"/>
        <v>2</v>
      </c>
      <c r="AY808" s="13" t="s">
        <v>1394</v>
      </c>
      <c r="AZ808" s="13">
        <f t="shared" si="203"/>
        <v>4</v>
      </c>
      <c r="BA808" s="13" t="str">
        <f t="shared" si="204"/>
        <v>石灵明魂珠-2 等级-4</v>
      </c>
      <c r="BB808" s="25" t="s">
        <v>1402</v>
      </c>
      <c r="BC808" s="14">
        <f t="shared" si="205"/>
        <v>240</v>
      </c>
      <c r="BD808" s="14">
        <f>SUMIFS(BC$4:BC808,AU$4:AU808,"="&amp;AU808,AX$4:AX808,"="&amp;AX808)</f>
        <v>600</v>
      </c>
      <c r="BE808" s="25" t="s">
        <v>1403</v>
      </c>
      <c r="BF808" s="14">
        <f t="shared" si="206"/>
        <v>120</v>
      </c>
      <c r="BG808" s="14">
        <f>SUMIFS(BF$4:BF808,AU$4:AU808,"="&amp;AU808,AX$4:AX808,"="&amp;AX808)</f>
        <v>300</v>
      </c>
      <c r="BH808" s="25" t="s">
        <v>1404</v>
      </c>
      <c r="BI808" s="14">
        <f t="shared" si="207"/>
        <v>4800</v>
      </c>
      <c r="BJ808" s="14">
        <f>SUMIFS(BI$4:BI808,$AU$4:$AU808,"="&amp;$AU808,$AX$4:$AX808,"="&amp;$AX808)</f>
        <v>12000</v>
      </c>
    </row>
    <row r="809" spans="46:62" ht="16.5" x14ac:dyDescent="0.2">
      <c r="AT809" s="13">
        <v>806</v>
      </c>
      <c r="AU809" s="13">
        <f t="shared" si="200"/>
        <v>12</v>
      </c>
      <c r="AV809" s="13">
        <f t="shared" si="201"/>
        <v>1502014</v>
      </c>
      <c r="AW809" s="13" t="s">
        <v>1373</v>
      </c>
      <c r="AX809" s="13">
        <f t="shared" si="202"/>
        <v>2</v>
      </c>
      <c r="AY809" s="13" t="s">
        <v>1394</v>
      </c>
      <c r="AZ809" s="13">
        <f t="shared" si="203"/>
        <v>5</v>
      </c>
      <c r="BA809" s="13" t="str">
        <f t="shared" si="204"/>
        <v>石灵明魂珠-2 等级-5</v>
      </c>
      <c r="BB809" s="25" t="s">
        <v>1402</v>
      </c>
      <c r="BC809" s="14">
        <f t="shared" si="205"/>
        <v>320</v>
      </c>
      <c r="BD809" s="14">
        <f>SUMIFS(BC$4:BC809,AU$4:AU809,"="&amp;AU809,AX$4:AX809,"="&amp;AX809)</f>
        <v>920</v>
      </c>
      <c r="BE809" s="25" t="s">
        <v>1403</v>
      </c>
      <c r="BF809" s="14">
        <f t="shared" si="206"/>
        <v>160</v>
      </c>
      <c r="BG809" s="14">
        <f>SUMIFS(BF$4:BF809,AU$4:AU809,"="&amp;AU809,AX$4:AX809,"="&amp;AX809)</f>
        <v>460</v>
      </c>
      <c r="BH809" s="25" t="s">
        <v>1404</v>
      </c>
      <c r="BI809" s="14">
        <f t="shared" si="207"/>
        <v>6400</v>
      </c>
      <c r="BJ809" s="14">
        <f>SUMIFS(BI$4:BI809,$AU$4:$AU809,"="&amp;$AU809,$AX$4:$AX809,"="&amp;$AX809)</f>
        <v>18400</v>
      </c>
    </row>
    <row r="810" spans="46:62" ht="16.5" x14ac:dyDescent="0.2">
      <c r="AT810" s="13">
        <v>807</v>
      </c>
      <c r="AU810" s="13">
        <f t="shared" si="200"/>
        <v>12</v>
      </c>
      <c r="AV810" s="13">
        <f t="shared" si="201"/>
        <v>1502014</v>
      </c>
      <c r="AW810" s="13" t="s">
        <v>1373</v>
      </c>
      <c r="AX810" s="13">
        <f t="shared" si="202"/>
        <v>2</v>
      </c>
      <c r="AY810" s="13" t="s">
        <v>1394</v>
      </c>
      <c r="AZ810" s="13">
        <f t="shared" si="203"/>
        <v>6</v>
      </c>
      <c r="BA810" s="13" t="str">
        <f t="shared" si="204"/>
        <v>石灵明魂珠-2 等级-6</v>
      </c>
      <c r="BB810" s="25" t="s">
        <v>1402</v>
      </c>
      <c r="BC810" s="14">
        <f t="shared" si="205"/>
        <v>400</v>
      </c>
      <c r="BD810" s="14">
        <f>SUMIFS(BC$4:BC810,AU$4:AU810,"="&amp;AU810,AX$4:AX810,"="&amp;AX810)</f>
        <v>1320</v>
      </c>
      <c r="BE810" s="25" t="s">
        <v>1403</v>
      </c>
      <c r="BF810" s="14">
        <f t="shared" si="206"/>
        <v>200</v>
      </c>
      <c r="BG810" s="14">
        <f>SUMIFS(BF$4:BF810,AU$4:AU810,"="&amp;AU810,AX$4:AX810,"="&amp;AX810)</f>
        <v>660</v>
      </c>
      <c r="BH810" s="25" t="s">
        <v>1404</v>
      </c>
      <c r="BI810" s="14">
        <f t="shared" si="207"/>
        <v>8000</v>
      </c>
      <c r="BJ810" s="14">
        <f>SUMIFS(BI$4:BI810,$AU$4:$AU810,"="&amp;$AU810,$AX$4:$AX810,"="&amp;$AX810)</f>
        <v>26400</v>
      </c>
    </row>
    <row r="811" spans="46:62" ht="16.5" x14ac:dyDescent="0.2">
      <c r="AT811" s="13">
        <v>808</v>
      </c>
      <c r="AU811" s="13">
        <f t="shared" si="200"/>
        <v>12</v>
      </c>
      <c r="AV811" s="13">
        <f t="shared" si="201"/>
        <v>1502014</v>
      </c>
      <c r="AW811" s="13" t="s">
        <v>1373</v>
      </c>
      <c r="AX811" s="13">
        <f t="shared" si="202"/>
        <v>2</v>
      </c>
      <c r="AY811" s="13" t="s">
        <v>1394</v>
      </c>
      <c r="AZ811" s="13">
        <f t="shared" si="203"/>
        <v>7</v>
      </c>
      <c r="BA811" s="13" t="str">
        <f t="shared" si="204"/>
        <v>石灵明魂珠-2 等级-7</v>
      </c>
      <c r="BB811" s="25" t="s">
        <v>1402</v>
      </c>
      <c r="BC811" s="14">
        <f t="shared" si="205"/>
        <v>480</v>
      </c>
      <c r="BD811" s="14">
        <f>SUMIFS(BC$4:BC811,AU$4:AU811,"="&amp;AU811,AX$4:AX811,"="&amp;AX811)</f>
        <v>1800</v>
      </c>
      <c r="BE811" s="25" t="s">
        <v>1403</v>
      </c>
      <c r="BF811" s="14">
        <f t="shared" si="206"/>
        <v>240</v>
      </c>
      <c r="BG811" s="14">
        <f>SUMIFS(BF$4:BF811,AU$4:AU811,"="&amp;AU811,AX$4:AX811,"="&amp;AX811)</f>
        <v>900</v>
      </c>
      <c r="BH811" s="25" t="s">
        <v>1404</v>
      </c>
      <c r="BI811" s="14">
        <f t="shared" si="207"/>
        <v>9600</v>
      </c>
      <c r="BJ811" s="14">
        <f>SUMIFS(BI$4:BI811,$AU$4:$AU811,"="&amp;$AU811,$AX$4:$AX811,"="&amp;$AX811)</f>
        <v>36000</v>
      </c>
    </row>
    <row r="812" spans="46:62" ht="16.5" x14ac:dyDescent="0.2">
      <c r="AT812" s="13">
        <v>809</v>
      </c>
      <c r="AU812" s="13">
        <f t="shared" si="200"/>
        <v>12</v>
      </c>
      <c r="AV812" s="13">
        <f t="shared" si="201"/>
        <v>1502014</v>
      </c>
      <c r="AW812" s="13" t="s">
        <v>1373</v>
      </c>
      <c r="AX812" s="13">
        <f t="shared" si="202"/>
        <v>2</v>
      </c>
      <c r="AY812" s="13" t="s">
        <v>1394</v>
      </c>
      <c r="AZ812" s="13">
        <f t="shared" si="203"/>
        <v>8</v>
      </c>
      <c r="BA812" s="13" t="str">
        <f t="shared" si="204"/>
        <v>石灵明魂珠-2 等级-8</v>
      </c>
      <c r="BB812" s="25" t="s">
        <v>1402</v>
      </c>
      <c r="BC812" s="14">
        <f t="shared" si="205"/>
        <v>560</v>
      </c>
      <c r="BD812" s="14">
        <f>SUMIFS(BC$4:BC812,AU$4:AU812,"="&amp;AU812,AX$4:AX812,"="&amp;AX812)</f>
        <v>2360</v>
      </c>
      <c r="BE812" s="25" t="s">
        <v>1403</v>
      </c>
      <c r="BF812" s="14">
        <f t="shared" si="206"/>
        <v>280</v>
      </c>
      <c r="BG812" s="14">
        <f>SUMIFS(BF$4:BF812,AU$4:AU812,"="&amp;AU812,AX$4:AX812,"="&amp;AX812)</f>
        <v>1180</v>
      </c>
      <c r="BH812" s="25" t="s">
        <v>1404</v>
      </c>
      <c r="BI812" s="14">
        <f t="shared" si="207"/>
        <v>11200</v>
      </c>
      <c r="BJ812" s="14">
        <f>SUMIFS(BI$4:BI812,$AU$4:$AU812,"="&amp;$AU812,$AX$4:$AX812,"="&amp;$AX812)</f>
        <v>47200</v>
      </c>
    </row>
    <row r="813" spans="46:62" ht="16.5" x14ac:dyDescent="0.2">
      <c r="AT813" s="13">
        <v>810</v>
      </c>
      <c r="AU813" s="13">
        <f t="shared" si="200"/>
        <v>12</v>
      </c>
      <c r="AV813" s="13">
        <f t="shared" si="201"/>
        <v>1502014</v>
      </c>
      <c r="AW813" s="13" t="s">
        <v>1373</v>
      </c>
      <c r="AX813" s="13">
        <f t="shared" si="202"/>
        <v>2</v>
      </c>
      <c r="AY813" s="13" t="s">
        <v>1394</v>
      </c>
      <c r="AZ813" s="13">
        <f t="shared" si="203"/>
        <v>9</v>
      </c>
      <c r="BA813" s="13" t="str">
        <f t="shared" si="204"/>
        <v>石灵明魂珠-2 等级-9</v>
      </c>
      <c r="BB813" s="25" t="s">
        <v>1402</v>
      </c>
      <c r="BC813" s="14">
        <f t="shared" si="205"/>
        <v>640</v>
      </c>
      <c r="BD813" s="14">
        <f>SUMIFS(BC$4:BC813,AU$4:AU813,"="&amp;AU813,AX$4:AX813,"="&amp;AX813)</f>
        <v>3000</v>
      </c>
      <c r="BE813" s="25" t="s">
        <v>1403</v>
      </c>
      <c r="BF813" s="14">
        <f t="shared" si="206"/>
        <v>320</v>
      </c>
      <c r="BG813" s="14">
        <f>SUMIFS(BF$4:BF813,AU$4:AU813,"="&amp;AU813,AX$4:AX813,"="&amp;AX813)</f>
        <v>1500</v>
      </c>
      <c r="BH813" s="25" t="s">
        <v>1404</v>
      </c>
      <c r="BI813" s="14">
        <f t="shared" si="207"/>
        <v>12800</v>
      </c>
      <c r="BJ813" s="14">
        <f>SUMIFS(BI$4:BI813,$AU$4:$AU813,"="&amp;$AU813,$AX$4:$AX813,"="&amp;$AX813)</f>
        <v>60000</v>
      </c>
    </row>
    <row r="814" spans="46:62" ht="16.5" x14ac:dyDescent="0.2">
      <c r="AT814" s="13">
        <v>811</v>
      </c>
      <c r="AU814" s="13">
        <f t="shared" si="200"/>
        <v>12</v>
      </c>
      <c r="AV814" s="13">
        <f t="shared" si="201"/>
        <v>1502014</v>
      </c>
      <c r="AW814" s="13" t="s">
        <v>1373</v>
      </c>
      <c r="AX814" s="13">
        <f t="shared" si="202"/>
        <v>3</v>
      </c>
      <c r="AY814" s="13" t="s">
        <v>1394</v>
      </c>
      <c r="AZ814" s="13">
        <f t="shared" si="203"/>
        <v>1</v>
      </c>
      <c r="BA814" s="13" t="str">
        <f t="shared" si="204"/>
        <v>石灵明魂珠-3 等级-1</v>
      </c>
      <c r="BB814" s="25" t="s">
        <v>1402</v>
      </c>
      <c r="BC814" s="14">
        <f t="shared" si="205"/>
        <v>100</v>
      </c>
      <c r="BD814" s="14">
        <f>SUMIFS(BC$4:BC814,AU$4:AU814,"="&amp;AU814,AX$4:AX814,"="&amp;AX814)</f>
        <v>100</v>
      </c>
      <c r="BE814" s="25" t="s">
        <v>1403</v>
      </c>
      <c r="BF814" s="14">
        <f t="shared" si="206"/>
        <v>50</v>
      </c>
      <c r="BG814" s="14">
        <f>SUMIFS(BF$4:BF814,AU$4:AU814,"="&amp;AU814,AX$4:AX814,"="&amp;AX814)</f>
        <v>50</v>
      </c>
      <c r="BH814" s="25" t="s">
        <v>1404</v>
      </c>
      <c r="BI814" s="14">
        <f t="shared" si="207"/>
        <v>2000</v>
      </c>
      <c r="BJ814" s="14">
        <f>SUMIFS(BI$4:BI814,$AU$4:$AU814,"="&amp;$AU814,$AX$4:$AX814,"="&amp;$AX814)</f>
        <v>2000</v>
      </c>
    </row>
    <row r="815" spans="46:62" ht="16.5" x14ac:dyDescent="0.2">
      <c r="AT815" s="13">
        <v>812</v>
      </c>
      <c r="AU815" s="13">
        <f t="shared" si="200"/>
        <v>12</v>
      </c>
      <c r="AV815" s="13">
        <f t="shared" si="201"/>
        <v>1502014</v>
      </c>
      <c r="AW815" s="13" t="s">
        <v>1373</v>
      </c>
      <c r="AX815" s="13">
        <f t="shared" si="202"/>
        <v>3</v>
      </c>
      <c r="AY815" s="13" t="s">
        <v>1394</v>
      </c>
      <c r="AZ815" s="13">
        <f t="shared" si="203"/>
        <v>2</v>
      </c>
      <c r="BA815" s="13" t="str">
        <f t="shared" si="204"/>
        <v>石灵明魂珠-3 等级-2</v>
      </c>
      <c r="BB815" s="25" t="s">
        <v>1402</v>
      </c>
      <c r="BC815" s="14">
        <f t="shared" si="205"/>
        <v>160</v>
      </c>
      <c r="BD815" s="14">
        <f>SUMIFS(BC$4:BC815,AU$4:AU815,"="&amp;AU815,AX$4:AX815,"="&amp;AX815)</f>
        <v>260</v>
      </c>
      <c r="BE815" s="25" t="s">
        <v>1403</v>
      </c>
      <c r="BF815" s="14">
        <f t="shared" si="206"/>
        <v>80</v>
      </c>
      <c r="BG815" s="14">
        <f>SUMIFS(BF$4:BF815,AU$4:AU815,"="&amp;AU815,AX$4:AX815,"="&amp;AX815)</f>
        <v>130</v>
      </c>
      <c r="BH815" s="25" t="s">
        <v>1404</v>
      </c>
      <c r="BI815" s="14">
        <f t="shared" si="207"/>
        <v>3200</v>
      </c>
      <c r="BJ815" s="14">
        <f>SUMIFS(BI$4:BI815,$AU$4:$AU815,"="&amp;$AU815,$AX$4:$AX815,"="&amp;$AX815)</f>
        <v>5200</v>
      </c>
    </row>
    <row r="816" spans="46:62" ht="16.5" x14ac:dyDescent="0.2">
      <c r="AT816" s="13">
        <v>813</v>
      </c>
      <c r="AU816" s="13">
        <f t="shared" si="200"/>
        <v>12</v>
      </c>
      <c r="AV816" s="13">
        <f t="shared" si="201"/>
        <v>1502014</v>
      </c>
      <c r="AW816" s="13" t="s">
        <v>1373</v>
      </c>
      <c r="AX816" s="13">
        <f t="shared" si="202"/>
        <v>3</v>
      </c>
      <c r="AY816" s="13" t="s">
        <v>1394</v>
      </c>
      <c r="AZ816" s="13">
        <f t="shared" si="203"/>
        <v>3</v>
      </c>
      <c r="BA816" s="13" t="str">
        <f t="shared" si="204"/>
        <v>石灵明魂珠-3 等级-3</v>
      </c>
      <c r="BB816" s="25" t="s">
        <v>1402</v>
      </c>
      <c r="BC816" s="14">
        <f t="shared" si="205"/>
        <v>210</v>
      </c>
      <c r="BD816" s="14">
        <f>SUMIFS(BC$4:BC816,AU$4:AU816,"="&amp;AU816,AX$4:AX816,"="&amp;AX816)</f>
        <v>470</v>
      </c>
      <c r="BE816" s="25" t="s">
        <v>1403</v>
      </c>
      <c r="BF816" s="14">
        <f t="shared" si="206"/>
        <v>105</v>
      </c>
      <c r="BG816" s="14">
        <f>SUMIFS(BF$4:BF816,AU$4:AU816,"="&amp;AU816,AX$4:AX816,"="&amp;AX816)</f>
        <v>235</v>
      </c>
      <c r="BH816" s="25" t="s">
        <v>1404</v>
      </c>
      <c r="BI816" s="14">
        <f t="shared" si="207"/>
        <v>4200</v>
      </c>
      <c r="BJ816" s="14">
        <f>SUMIFS(BI$4:BI816,$AU$4:$AU816,"="&amp;$AU816,$AX$4:$AX816,"="&amp;$AX816)</f>
        <v>9400</v>
      </c>
    </row>
    <row r="817" spans="46:62" ht="16.5" x14ac:dyDescent="0.2">
      <c r="AT817" s="13">
        <v>814</v>
      </c>
      <c r="AU817" s="13">
        <f t="shared" si="200"/>
        <v>12</v>
      </c>
      <c r="AV817" s="13">
        <f t="shared" si="201"/>
        <v>1502014</v>
      </c>
      <c r="AW817" s="13" t="s">
        <v>1373</v>
      </c>
      <c r="AX817" s="13">
        <f t="shared" si="202"/>
        <v>3</v>
      </c>
      <c r="AY817" s="13" t="s">
        <v>1394</v>
      </c>
      <c r="AZ817" s="13">
        <f t="shared" si="203"/>
        <v>4</v>
      </c>
      <c r="BA817" s="13" t="str">
        <f t="shared" si="204"/>
        <v>石灵明魂珠-3 等级-4</v>
      </c>
      <c r="BB817" s="25" t="s">
        <v>1402</v>
      </c>
      <c r="BC817" s="14">
        <f t="shared" si="205"/>
        <v>320</v>
      </c>
      <c r="BD817" s="14">
        <f>SUMIFS(BC$4:BC817,AU$4:AU817,"="&amp;AU817,AX$4:AX817,"="&amp;AX817)</f>
        <v>790</v>
      </c>
      <c r="BE817" s="25" t="s">
        <v>1403</v>
      </c>
      <c r="BF817" s="14">
        <f t="shared" si="206"/>
        <v>160</v>
      </c>
      <c r="BG817" s="14">
        <f>SUMIFS(BF$4:BF817,AU$4:AU817,"="&amp;AU817,AX$4:AX817,"="&amp;AX817)</f>
        <v>395</v>
      </c>
      <c r="BH817" s="25" t="s">
        <v>1404</v>
      </c>
      <c r="BI817" s="14">
        <f t="shared" si="207"/>
        <v>6400</v>
      </c>
      <c r="BJ817" s="14">
        <f>SUMIFS(BI$4:BI817,$AU$4:$AU817,"="&amp;$AU817,$AX$4:$AX817,"="&amp;$AX817)</f>
        <v>15800</v>
      </c>
    </row>
    <row r="818" spans="46:62" ht="16.5" x14ac:dyDescent="0.2">
      <c r="AT818" s="13">
        <v>815</v>
      </c>
      <c r="AU818" s="13">
        <f t="shared" si="200"/>
        <v>12</v>
      </c>
      <c r="AV818" s="13">
        <f t="shared" si="201"/>
        <v>1502014</v>
      </c>
      <c r="AW818" s="13" t="s">
        <v>1373</v>
      </c>
      <c r="AX818" s="13">
        <f t="shared" si="202"/>
        <v>3</v>
      </c>
      <c r="AY818" s="13" t="s">
        <v>1394</v>
      </c>
      <c r="AZ818" s="13">
        <f t="shared" si="203"/>
        <v>5</v>
      </c>
      <c r="BA818" s="13" t="str">
        <f t="shared" si="204"/>
        <v>石灵明魂珠-3 等级-5</v>
      </c>
      <c r="BB818" s="25" t="s">
        <v>1402</v>
      </c>
      <c r="BC818" s="14">
        <f t="shared" si="205"/>
        <v>426</v>
      </c>
      <c r="BD818" s="14">
        <f>SUMIFS(BC$4:BC818,AU$4:AU818,"="&amp;AU818,AX$4:AX818,"="&amp;AX818)</f>
        <v>1216</v>
      </c>
      <c r="BE818" s="25" t="s">
        <v>1403</v>
      </c>
      <c r="BF818" s="14">
        <f t="shared" si="206"/>
        <v>213</v>
      </c>
      <c r="BG818" s="14">
        <f>SUMIFS(BF$4:BF818,AU$4:AU818,"="&amp;AU818,AX$4:AX818,"="&amp;AX818)</f>
        <v>608</v>
      </c>
      <c r="BH818" s="25" t="s">
        <v>1404</v>
      </c>
      <c r="BI818" s="14">
        <f t="shared" si="207"/>
        <v>8520</v>
      </c>
      <c r="BJ818" s="14">
        <f>SUMIFS(BI$4:BI818,$AU$4:$AU818,"="&amp;$AU818,$AX$4:$AX818,"="&amp;$AX818)</f>
        <v>24320</v>
      </c>
    </row>
    <row r="819" spans="46:62" ht="16.5" x14ac:dyDescent="0.2">
      <c r="AT819" s="13">
        <v>816</v>
      </c>
      <c r="AU819" s="13">
        <f t="shared" si="200"/>
        <v>12</v>
      </c>
      <c r="AV819" s="13">
        <f t="shared" si="201"/>
        <v>1502014</v>
      </c>
      <c r="AW819" s="13" t="s">
        <v>1373</v>
      </c>
      <c r="AX819" s="13">
        <f t="shared" si="202"/>
        <v>3</v>
      </c>
      <c r="AY819" s="13" t="s">
        <v>1394</v>
      </c>
      <c r="AZ819" s="13">
        <f t="shared" si="203"/>
        <v>6</v>
      </c>
      <c r="BA819" s="13" t="str">
        <f t="shared" si="204"/>
        <v>石灵明魂珠-3 等级-6</v>
      </c>
      <c r="BB819" s="25" t="s">
        <v>1402</v>
      </c>
      <c r="BC819" s="14">
        <f t="shared" si="205"/>
        <v>540</v>
      </c>
      <c r="BD819" s="14">
        <f>SUMIFS(BC$4:BC819,AU$4:AU819,"="&amp;AU819,AX$4:AX819,"="&amp;AX819)</f>
        <v>1756</v>
      </c>
      <c r="BE819" s="25" t="s">
        <v>1403</v>
      </c>
      <c r="BF819" s="14">
        <f t="shared" si="206"/>
        <v>270</v>
      </c>
      <c r="BG819" s="14">
        <f>SUMIFS(BF$4:BF819,AU$4:AU819,"="&amp;AU819,AX$4:AX819,"="&amp;AX819)</f>
        <v>878</v>
      </c>
      <c r="BH819" s="25" t="s">
        <v>1404</v>
      </c>
      <c r="BI819" s="14">
        <f t="shared" si="207"/>
        <v>10800</v>
      </c>
      <c r="BJ819" s="14">
        <f>SUMIFS(BI$4:BI819,$AU$4:$AU819,"="&amp;$AU819,$AX$4:$AX819,"="&amp;$AX819)</f>
        <v>35120</v>
      </c>
    </row>
    <row r="820" spans="46:62" ht="16.5" x14ac:dyDescent="0.2">
      <c r="AT820" s="13">
        <v>817</v>
      </c>
      <c r="AU820" s="13">
        <f t="shared" si="200"/>
        <v>12</v>
      </c>
      <c r="AV820" s="13">
        <f t="shared" si="201"/>
        <v>1502014</v>
      </c>
      <c r="AW820" s="13" t="s">
        <v>1373</v>
      </c>
      <c r="AX820" s="13">
        <f t="shared" si="202"/>
        <v>3</v>
      </c>
      <c r="AY820" s="13" t="s">
        <v>1394</v>
      </c>
      <c r="AZ820" s="13">
        <f t="shared" si="203"/>
        <v>7</v>
      </c>
      <c r="BA820" s="13" t="str">
        <f t="shared" si="204"/>
        <v>石灵明魂珠-3 等级-7</v>
      </c>
      <c r="BB820" s="25" t="s">
        <v>1402</v>
      </c>
      <c r="BC820" s="14">
        <f t="shared" si="205"/>
        <v>640</v>
      </c>
      <c r="BD820" s="14">
        <f>SUMIFS(BC$4:BC820,AU$4:AU820,"="&amp;AU820,AX$4:AX820,"="&amp;AX820)</f>
        <v>2396</v>
      </c>
      <c r="BE820" s="25" t="s">
        <v>1403</v>
      </c>
      <c r="BF820" s="14">
        <f t="shared" si="206"/>
        <v>320</v>
      </c>
      <c r="BG820" s="14">
        <f>SUMIFS(BF$4:BF820,AU$4:AU820,"="&amp;AU820,AX$4:AX820,"="&amp;AX820)</f>
        <v>1198</v>
      </c>
      <c r="BH820" s="25" t="s">
        <v>1404</v>
      </c>
      <c r="BI820" s="14">
        <f t="shared" si="207"/>
        <v>12800</v>
      </c>
      <c r="BJ820" s="14">
        <f>SUMIFS(BI$4:BI820,$AU$4:$AU820,"="&amp;$AU820,$AX$4:$AX820,"="&amp;$AX820)</f>
        <v>47920</v>
      </c>
    </row>
    <row r="821" spans="46:62" ht="16.5" x14ac:dyDescent="0.2">
      <c r="AT821" s="13">
        <v>818</v>
      </c>
      <c r="AU821" s="13">
        <f t="shared" si="200"/>
        <v>12</v>
      </c>
      <c r="AV821" s="13">
        <f t="shared" si="201"/>
        <v>1502014</v>
      </c>
      <c r="AW821" s="13" t="s">
        <v>1373</v>
      </c>
      <c r="AX821" s="13">
        <f t="shared" si="202"/>
        <v>3</v>
      </c>
      <c r="AY821" s="13" t="s">
        <v>1394</v>
      </c>
      <c r="AZ821" s="13">
        <f t="shared" si="203"/>
        <v>8</v>
      </c>
      <c r="BA821" s="13" t="str">
        <f t="shared" si="204"/>
        <v>石灵明魂珠-3 等级-8</v>
      </c>
      <c r="BB821" s="25" t="s">
        <v>1402</v>
      </c>
      <c r="BC821" s="14">
        <f t="shared" si="205"/>
        <v>750</v>
      </c>
      <c r="BD821" s="14">
        <f>SUMIFS(BC$4:BC821,AU$4:AU821,"="&amp;AU821,AX$4:AX821,"="&amp;AX821)</f>
        <v>3146</v>
      </c>
      <c r="BE821" s="25" t="s">
        <v>1403</v>
      </c>
      <c r="BF821" s="14">
        <f t="shared" si="206"/>
        <v>370</v>
      </c>
      <c r="BG821" s="14">
        <f>SUMIFS(BF$4:BF821,AU$4:AU821,"="&amp;AU821,AX$4:AX821,"="&amp;AX821)</f>
        <v>1568</v>
      </c>
      <c r="BH821" s="25" t="s">
        <v>1404</v>
      </c>
      <c r="BI821" s="14">
        <f t="shared" si="207"/>
        <v>15000</v>
      </c>
      <c r="BJ821" s="14">
        <f>SUMIFS(BI$4:BI821,$AU$4:$AU821,"="&amp;$AU821,$AX$4:$AX821,"="&amp;$AX821)</f>
        <v>62920</v>
      </c>
    </row>
    <row r="822" spans="46:62" ht="16.5" x14ac:dyDescent="0.2">
      <c r="AT822" s="13">
        <v>819</v>
      </c>
      <c r="AU822" s="13">
        <f t="shared" si="200"/>
        <v>12</v>
      </c>
      <c r="AV822" s="13">
        <f t="shared" si="201"/>
        <v>1502014</v>
      </c>
      <c r="AW822" s="13" t="s">
        <v>1373</v>
      </c>
      <c r="AX822" s="13">
        <f t="shared" si="202"/>
        <v>3</v>
      </c>
      <c r="AY822" s="13" t="s">
        <v>1394</v>
      </c>
      <c r="AZ822" s="13">
        <f t="shared" si="203"/>
        <v>9</v>
      </c>
      <c r="BA822" s="13" t="str">
        <f t="shared" si="204"/>
        <v>石灵明魂珠-3 等级-9</v>
      </c>
      <c r="BB822" s="25" t="s">
        <v>1402</v>
      </c>
      <c r="BC822" s="14">
        <f t="shared" si="205"/>
        <v>850</v>
      </c>
      <c r="BD822" s="14">
        <f>SUMIFS(BC$4:BC822,AU$4:AU822,"="&amp;AU822,AX$4:AX822,"="&amp;AX822)</f>
        <v>3996</v>
      </c>
      <c r="BE822" s="25" t="s">
        <v>1403</v>
      </c>
      <c r="BF822" s="14">
        <f t="shared" si="206"/>
        <v>425</v>
      </c>
      <c r="BG822" s="14">
        <f>SUMIFS(BF$4:BF822,AU$4:AU822,"="&amp;AU822,AX$4:AX822,"="&amp;AX822)</f>
        <v>1993</v>
      </c>
      <c r="BH822" s="25" t="s">
        <v>1404</v>
      </c>
      <c r="BI822" s="14">
        <f t="shared" si="207"/>
        <v>17000</v>
      </c>
      <c r="BJ822" s="14">
        <f>SUMIFS(BI$4:BI822,$AU$4:$AU822,"="&amp;$AU822,$AX$4:$AX822,"="&amp;$AX822)</f>
        <v>79920</v>
      </c>
    </row>
    <row r="823" spans="46:62" ht="16.5" x14ac:dyDescent="0.2">
      <c r="AT823" s="13">
        <v>820</v>
      </c>
      <c r="AU823" s="13">
        <f t="shared" si="200"/>
        <v>12</v>
      </c>
      <c r="AV823" s="13">
        <f t="shared" si="201"/>
        <v>1502014</v>
      </c>
      <c r="AW823" s="13" t="s">
        <v>1373</v>
      </c>
      <c r="AX823" s="13">
        <f t="shared" si="202"/>
        <v>4</v>
      </c>
      <c r="AY823" s="13" t="s">
        <v>1394</v>
      </c>
      <c r="AZ823" s="13">
        <f t="shared" si="203"/>
        <v>1</v>
      </c>
      <c r="BA823" s="13" t="str">
        <f t="shared" si="204"/>
        <v>石灵明魂珠-4 等级-1</v>
      </c>
      <c r="BB823" s="25" t="s">
        <v>1402</v>
      </c>
      <c r="BC823" s="14">
        <f t="shared" si="205"/>
        <v>130</v>
      </c>
      <c r="BD823" s="14">
        <f>SUMIFS(BC$4:BC823,AU$4:AU823,"="&amp;AU823,AX$4:AX823,"="&amp;AX823)</f>
        <v>130</v>
      </c>
      <c r="BE823" s="25" t="s">
        <v>1403</v>
      </c>
      <c r="BF823" s="14">
        <f t="shared" si="206"/>
        <v>65</v>
      </c>
      <c r="BG823" s="14">
        <f>SUMIFS(BF$4:BF823,AU$4:AU823,"="&amp;AU823,AX$4:AX823,"="&amp;AX823)</f>
        <v>65</v>
      </c>
      <c r="BH823" s="25" t="s">
        <v>1404</v>
      </c>
      <c r="BI823" s="14">
        <f t="shared" si="207"/>
        <v>2600</v>
      </c>
      <c r="BJ823" s="14">
        <f>SUMIFS(BI$4:BI823,$AU$4:$AU823,"="&amp;$AU823,$AX$4:$AX823,"="&amp;$AX823)</f>
        <v>2600</v>
      </c>
    </row>
    <row r="824" spans="46:62" ht="16.5" x14ac:dyDescent="0.2">
      <c r="AT824" s="13">
        <v>821</v>
      </c>
      <c r="AU824" s="13">
        <f t="shared" si="200"/>
        <v>12</v>
      </c>
      <c r="AV824" s="13">
        <f t="shared" si="201"/>
        <v>1502014</v>
      </c>
      <c r="AW824" s="13" t="s">
        <v>1373</v>
      </c>
      <c r="AX824" s="13">
        <f t="shared" si="202"/>
        <v>4</v>
      </c>
      <c r="AY824" s="13" t="s">
        <v>1394</v>
      </c>
      <c r="AZ824" s="13">
        <f t="shared" si="203"/>
        <v>2</v>
      </c>
      <c r="BA824" s="13" t="str">
        <f t="shared" si="204"/>
        <v>石灵明魂珠-4 等级-2</v>
      </c>
      <c r="BB824" s="25" t="s">
        <v>1402</v>
      </c>
      <c r="BC824" s="14">
        <f t="shared" si="205"/>
        <v>200</v>
      </c>
      <c r="BD824" s="14">
        <f>SUMIFS(BC$4:BC824,AU$4:AU824,"="&amp;AU824,AX$4:AX824,"="&amp;AX824)</f>
        <v>330</v>
      </c>
      <c r="BE824" s="25" t="s">
        <v>1403</v>
      </c>
      <c r="BF824" s="14">
        <f t="shared" si="206"/>
        <v>100</v>
      </c>
      <c r="BG824" s="14">
        <f>SUMIFS(BF$4:BF824,AU$4:AU824,"="&amp;AU824,AX$4:AX824,"="&amp;AX824)</f>
        <v>165</v>
      </c>
      <c r="BH824" s="25" t="s">
        <v>1404</v>
      </c>
      <c r="BI824" s="14">
        <f t="shared" si="207"/>
        <v>4000</v>
      </c>
      <c r="BJ824" s="14">
        <f>SUMIFS(BI$4:BI824,$AU$4:$AU824,"="&amp;$AU824,$AX$4:$AX824,"="&amp;$AX824)</f>
        <v>6600</v>
      </c>
    </row>
    <row r="825" spans="46:62" ht="16.5" x14ac:dyDescent="0.2">
      <c r="AT825" s="13">
        <v>822</v>
      </c>
      <c r="AU825" s="13">
        <f t="shared" si="200"/>
        <v>12</v>
      </c>
      <c r="AV825" s="13">
        <f t="shared" si="201"/>
        <v>1502014</v>
      </c>
      <c r="AW825" s="13" t="s">
        <v>1373</v>
      </c>
      <c r="AX825" s="13">
        <f t="shared" si="202"/>
        <v>4</v>
      </c>
      <c r="AY825" s="13" t="s">
        <v>1394</v>
      </c>
      <c r="AZ825" s="13">
        <f t="shared" si="203"/>
        <v>3</v>
      </c>
      <c r="BA825" s="13" t="str">
        <f t="shared" si="204"/>
        <v>石灵明魂珠-4 等级-3</v>
      </c>
      <c r="BB825" s="25" t="s">
        <v>1402</v>
      </c>
      <c r="BC825" s="14">
        <f t="shared" si="205"/>
        <v>260</v>
      </c>
      <c r="BD825" s="14">
        <f>SUMIFS(BC$4:BC825,AU$4:AU825,"="&amp;AU825,AX$4:AX825,"="&amp;AX825)</f>
        <v>590</v>
      </c>
      <c r="BE825" s="25" t="s">
        <v>1403</v>
      </c>
      <c r="BF825" s="14">
        <f t="shared" si="206"/>
        <v>130</v>
      </c>
      <c r="BG825" s="14">
        <f>SUMIFS(BF$4:BF825,AU$4:AU825,"="&amp;AU825,AX$4:AX825,"="&amp;AX825)</f>
        <v>295</v>
      </c>
      <c r="BH825" s="25" t="s">
        <v>1404</v>
      </c>
      <c r="BI825" s="14">
        <f t="shared" si="207"/>
        <v>5200</v>
      </c>
      <c r="BJ825" s="14">
        <f>SUMIFS(BI$4:BI825,$AU$4:$AU825,"="&amp;$AU825,$AX$4:$AX825,"="&amp;$AX825)</f>
        <v>11800</v>
      </c>
    </row>
    <row r="826" spans="46:62" ht="16.5" x14ac:dyDescent="0.2">
      <c r="AT826" s="13">
        <v>823</v>
      </c>
      <c r="AU826" s="13">
        <f t="shared" si="200"/>
        <v>12</v>
      </c>
      <c r="AV826" s="13">
        <f t="shared" si="201"/>
        <v>1502014</v>
      </c>
      <c r="AW826" s="13" t="s">
        <v>1373</v>
      </c>
      <c r="AX826" s="13">
        <f t="shared" si="202"/>
        <v>4</v>
      </c>
      <c r="AY826" s="13" t="s">
        <v>1394</v>
      </c>
      <c r="AZ826" s="13">
        <f t="shared" si="203"/>
        <v>4</v>
      </c>
      <c r="BA826" s="13" t="str">
        <f t="shared" si="204"/>
        <v>石灵明魂珠-4 等级-4</v>
      </c>
      <c r="BB826" s="25" t="s">
        <v>1402</v>
      </c>
      <c r="BC826" s="14">
        <f t="shared" si="205"/>
        <v>400</v>
      </c>
      <c r="BD826" s="14">
        <f>SUMIFS(BC$4:BC826,AU$4:AU826,"="&amp;AU826,AX$4:AX826,"="&amp;AX826)</f>
        <v>990</v>
      </c>
      <c r="BE826" s="25" t="s">
        <v>1403</v>
      </c>
      <c r="BF826" s="14">
        <f t="shared" si="206"/>
        <v>200</v>
      </c>
      <c r="BG826" s="14">
        <f>SUMIFS(BF$4:BF826,AU$4:AU826,"="&amp;AU826,AX$4:AX826,"="&amp;AX826)</f>
        <v>495</v>
      </c>
      <c r="BH826" s="25" t="s">
        <v>1404</v>
      </c>
      <c r="BI826" s="14">
        <f t="shared" si="207"/>
        <v>8000</v>
      </c>
      <c r="BJ826" s="14">
        <f>SUMIFS(BI$4:BI826,$AU$4:$AU826,"="&amp;$AU826,$AX$4:$AX826,"="&amp;$AX826)</f>
        <v>19800</v>
      </c>
    </row>
    <row r="827" spans="46:62" ht="16.5" x14ac:dyDescent="0.2">
      <c r="AT827" s="13">
        <v>824</v>
      </c>
      <c r="AU827" s="13">
        <f t="shared" si="200"/>
        <v>12</v>
      </c>
      <c r="AV827" s="13">
        <f t="shared" si="201"/>
        <v>1502014</v>
      </c>
      <c r="AW827" s="13" t="s">
        <v>1373</v>
      </c>
      <c r="AX827" s="13">
        <f t="shared" si="202"/>
        <v>4</v>
      </c>
      <c r="AY827" s="13" t="s">
        <v>1394</v>
      </c>
      <c r="AZ827" s="13">
        <f t="shared" si="203"/>
        <v>5</v>
      </c>
      <c r="BA827" s="13" t="str">
        <f t="shared" si="204"/>
        <v>石灵明魂珠-4 等级-5</v>
      </c>
      <c r="BB827" s="25" t="s">
        <v>1402</v>
      </c>
      <c r="BC827" s="14">
        <f t="shared" si="205"/>
        <v>540</v>
      </c>
      <c r="BD827" s="14">
        <f>SUMIFS(BC$4:BC827,AU$4:AU827,"="&amp;AU827,AX$4:AX827,"="&amp;AX827)</f>
        <v>1530</v>
      </c>
      <c r="BE827" s="25" t="s">
        <v>1403</v>
      </c>
      <c r="BF827" s="14">
        <f t="shared" si="206"/>
        <v>270</v>
      </c>
      <c r="BG827" s="14">
        <f>SUMIFS(BF$4:BF827,AU$4:AU827,"="&amp;AU827,AX$4:AX827,"="&amp;AX827)</f>
        <v>765</v>
      </c>
      <c r="BH827" s="25" t="s">
        <v>1404</v>
      </c>
      <c r="BI827" s="14">
        <f t="shared" si="207"/>
        <v>10800</v>
      </c>
      <c r="BJ827" s="14">
        <f>SUMIFS(BI$4:BI827,$AU$4:$AU827,"="&amp;$AU827,$AX$4:$AX827,"="&amp;$AX827)</f>
        <v>30600</v>
      </c>
    </row>
    <row r="828" spans="46:62" ht="16.5" x14ac:dyDescent="0.2">
      <c r="AT828" s="13">
        <v>825</v>
      </c>
      <c r="AU828" s="13">
        <f t="shared" si="200"/>
        <v>12</v>
      </c>
      <c r="AV828" s="13">
        <f t="shared" si="201"/>
        <v>1502014</v>
      </c>
      <c r="AW828" s="13" t="s">
        <v>1373</v>
      </c>
      <c r="AX828" s="13">
        <f t="shared" si="202"/>
        <v>4</v>
      </c>
      <c r="AY828" s="13" t="s">
        <v>1394</v>
      </c>
      <c r="AZ828" s="13">
        <f t="shared" si="203"/>
        <v>6</v>
      </c>
      <c r="BA828" s="13" t="str">
        <f t="shared" si="204"/>
        <v>石灵明魂珠-4 等级-6</v>
      </c>
      <c r="BB828" s="25" t="s">
        <v>1402</v>
      </c>
      <c r="BC828" s="14">
        <f t="shared" si="205"/>
        <v>670</v>
      </c>
      <c r="BD828" s="14">
        <f>SUMIFS(BC$4:BC828,AU$4:AU828,"="&amp;AU828,AX$4:AX828,"="&amp;AX828)</f>
        <v>2200</v>
      </c>
      <c r="BE828" s="25" t="s">
        <v>1403</v>
      </c>
      <c r="BF828" s="14">
        <f t="shared" si="206"/>
        <v>385</v>
      </c>
      <c r="BG828" s="14">
        <f>SUMIFS(BF$4:BF828,AU$4:AU828,"="&amp;AU828,AX$4:AX828,"="&amp;AX828)</f>
        <v>1150</v>
      </c>
      <c r="BH828" s="25" t="s">
        <v>1404</v>
      </c>
      <c r="BI828" s="14">
        <f t="shared" si="207"/>
        <v>13400</v>
      </c>
      <c r="BJ828" s="14">
        <f>SUMIFS(BI$4:BI828,$AU$4:$AU828,"="&amp;$AU828,$AX$4:$AX828,"="&amp;$AX828)</f>
        <v>44000</v>
      </c>
    </row>
    <row r="829" spans="46:62" ht="16.5" x14ac:dyDescent="0.2">
      <c r="AT829" s="13">
        <v>826</v>
      </c>
      <c r="AU829" s="13">
        <f t="shared" si="200"/>
        <v>12</v>
      </c>
      <c r="AV829" s="13">
        <f t="shared" si="201"/>
        <v>1502014</v>
      </c>
      <c r="AW829" s="13" t="s">
        <v>1373</v>
      </c>
      <c r="AX829" s="13">
        <f t="shared" si="202"/>
        <v>4</v>
      </c>
      <c r="AY829" s="13" t="s">
        <v>1394</v>
      </c>
      <c r="AZ829" s="13">
        <f t="shared" si="203"/>
        <v>7</v>
      </c>
      <c r="BA829" s="13" t="str">
        <f t="shared" si="204"/>
        <v>石灵明魂珠-4 等级-7</v>
      </c>
      <c r="BB829" s="25" t="s">
        <v>1402</v>
      </c>
      <c r="BC829" s="14">
        <f t="shared" si="205"/>
        <v>800</v>
      </c>
      <c r="BD829" s="14">
        <f>SUMIFS(BC$4:BC829,AU$4:AU829,"="&amp;AU829,AX$4:AX829,"="&amp;AX829)</f>
        <v>3000</v>
      </c>
      <c r="BE829" s="25" t="s">
        <v>1403</v>
      </c>
      <c r="BF829" s="14">
        <f t="shared" si="206"/>
        <v>400</v>
      </c>
      <c r="BG829" s="14">
        <f>SUMIFS(BF$4:BF829,AU$4:AU829,"="&amp;AU829,AX$4:AX829,"="&amp;AX829)</f>
        <v>1550</v>
      </c>
      <c r="BH829" s="25" t="s">
        <v>1404</v>
      </c>
      <c r="BI829" s="14">
        <f t="shared" si="207"/>
        <v>16000</v>
      </c>
      <c r="BJ829" s="14">
        <f>SUMIFS(BI$4:BI829,$AU$4:$AU829,"="&amp;$AU829,$AX$4:$AX829,"="&amp;$AX829)</f>
        <v>60000</v>
      </c>
    </row>
    <row r="830" spans="46:62" ht="16.5" x14ac:dyDescent="0.2">
      <c r="AT830" s="13">
        <v>827</v>
      </c>
      <c r="AU830" s="13">
        <f t="shared" si="200"/>
        <v>12</v>
      </c>
      <c r="AV830" s="13">
        <f t="shared" si="201"/>
        <v>1502014</v>
      </c>
      <c r="AW830" s="13" t="s">
        <v>1373</v>
      </c>
      <c r="AX830" s="13">
        <f t="shared" si="202"/>
        <v>4</v>
      </c>
      <c r="AY830" s="13" t="s">
        <v>1394</v>
      </c>
      <c r="AZ830" s="13">
        <f t="shared" si="203"/>
        <v>8</v>
      </c>
      <c r="BA830" s="13" t="str">
        <f t="shared" si="204"/>
        <v>石灵明魂珠-4 等级-8</v>
      </c>
      <c r="BB830" s="25" t="s">
        <v>1402</v>
      </c>
      <c r="BC830" s="14">
        <f t="shared" si="205"/>
        <v>950</v>
      </c>
      <c r="BD830" s="14">
        <f>SUMIFS(BC$4:BC830,AU$4:AU830,"="&amp;AU830,AX$4:AX830,"="&amp;AX830)</f>
        <v>3950</v>
      </c>
      <c r="BE830" s="25" t="s">
        <v>1403</v>
      </c>
      <c r="BF830" s="14">
        <f t="shared" si="206"/>
        <v>475</v>
      </c>
      <c r="BG830" s="14">
        <f>SUMIFS(BF$4:BF830,AU$4:AU830,"="&amp;AU830,AX$4:AX830,"="&amp;AX830)</f>
        <v>2025</v>
      </c>
      <c r="BH830" s="25" t="s">
        <v>1404</v>
      </c>
      <c r="BI830" s="14">
        <f t="shared" si="207"/>
        <v>19000</v>
      </c>
      <c r="BJ830" s="14">
        <f>SUMIFS(BI$4:BI830,$AU$4:$AU830,"="&amp;$AU830,$AX$4:$AX830,"="&amp;$AX830)</f>
        <v>79000</v>
      </c>
    </row>
    <row r="831" spans="46:62" ht="16.5" x14ac:dyDescent="0.2">
      <c r="AT831" s="13">
        <v>828</v>
      </c>
      <c r="AU831" s="13">
        <f t="shared" si="200"/>
        <v>12</v>
      </c>
      <c r="AV831" s="13">
        <f t="shared" si="201"/>
        <v>1502014</v>
      </c>
      <c r="AW831" s="13" t="s">
        <v>1373</v>
      </c>
      <c r="AX831" s="13">
        <f t="shared" si="202"/>
        <v>4</v>
      </c>
      <c r="AY831" s="13" t="s">
        <v>1394</v>
      </c>
      <c r="AZ831" s="13">
        <f t="shared" si="203"/>
        <v>9</v>
      </c>
      <c r="BA831" s="13" t="str">
        <f t="shared" si="204"/>
        <v>石灵明魂珠-4 等级-9</v>
      </c>
      <c r="BB831" s="25" t="s">
        <v>1402</v>
      </c>
      <c r="BC831" s="14">
        <f t="shared" si="205"/>
        <v>1100</v>
      </c>
      <c r="BD831" s="14">
        <f>SUMIFS(BC$4:BC831,AU$4:AU831,"="&amp;AU831,AX$4:AX831,"="&amp;AX831)</f>
        <v>5050</v>
      </c>
      <c r="BE831" s="25" t="s">
        <v>1403</v>
      </c>
      <c r="BF831" s="14">
        <f t="shared" si="206"/>
        <v>550</v>
      </c>
      <c r="BG831" s="14">
        <f>SUMIFS(BF$4:BF831,AU$4:AU831,"="&amp;AU831,AX$4:AX831,"="&amp;AX831)</f>
        <v>2575</v>
      </c>
      <c r="BH831" s="25" t="s">
        <v>1404</v>
      </c>
      <c r="BI831" s="14">
        <f t="shared" si="207"/>
        <v>22000</v>
      </c>
      <c r="BJ831" s="14">
        <f>SUMIFS(BI$4:BI831,$AU$4:$AU831,"="&amp;$AU831,$AX$4:$AX831,"="&amp;$AX831)</f>
        <v>101000</v>
      </c>
    </row>
    <row r="832" spans="46:62" ht="16.5" x14ac:dyDescent="0.2">
      <c r="AT832" s="13">
        <v>829</v>
      </c>
      <c r="AU832" s="13">
        <f t="shared" si="200"/>
        <v>12</v>
      </c>
      <c r="AV832" s="13">
        <f t="shared" si="201"/>
        <v>1502014</v>
      </c>
      <c r="AW832" s="13" t="s">
        <v>1373</v>
      </c>
      <c r="AX832" s="13">
        <f t="shared" si="202"/>
        <v>5</v>
      </c>
      <c r="AY832" s="13" t="s">
        <v>1394</v>
      </c>
      <c r="AZ832" s="13">
        <f t="shared" si="203"/>
        <v>1</v>
      </c>
      <c r="BA832" s="13" t="str">
        <f t="shared" si="204"/>
        <v>石灵明魂珠-5 等级-1</v>
      </c>
      <c r="BB832" s="25" t="s">
        <v>1402</v>
      </c>
      <c r="BC832" s="14">
        <f t="shared" si="205"/>
        <v>180</v>
      </c>
      <c r="BD832" s="14">
        <f>SUMIFS(BC$4:BC832,AU$4:AU832,"="&amp;AU832,AX$4:AX832,"="&amp;AX832)</f>
        <v>180</v>
      </c>
      <c r="BE832" s="25" t="s">
        <v>1403</v>
      </c>
      <c r="BF832" s="14">
        <f t="shared" si="206"/>
        <v>90</v>
      </c>
      <c r="BG832" s="14">
        <f>SUMIFS(BF$4:BF832,AU$4:AU832,"="&amp;AU832,AX$4:AX832,"="&amp;AX832)</f>
        <v>90</v>
      </c>
      <c r="BH832" s="25" t="s">
        <v>1404</v>
      </c>
      <c r="BI832" s="14">
        <f t="shared" si="207"/>
        <v>3600</v>
      </c>
      <c r="BJ832" s="14">
        <f>SUMIFS(BI$4:BI832,$AU$4:$AU832,"="&amp;$AU832,$AX$4:$AX832,"="&amp;$AX832)</f>
        <v>3600</v>
      </c>
    </row>
    <row r="833" spans="46:62" ht="16.5" x14ac:dyDescent="0.2">
      <c r="AT833" s="13">
        <v>830</v>
      </c>
      <c r="AU833" s="13">
        <f t="shared" si="200"/>
        <v>12</v>
      </c>
      <c r="AV833" s="13">
        <f t="shared" si="201"/>
        <v>1502014</v>
      </c>
      <c r="AW833" s="13" t="s">
        <v>1373</v>
      </c>
      <c r="AX833" s="13">
        <f t="shared" si="202"/>
        <v>5</v>
      </c>
      <c r="AY833" s="13" t="s">
        <v>1394</v>
      </c>
      <c r="AZ833" s="13">
        <f t="shared" si="203"/>
        <v>2</v>
      </c>
      <c r="BA833" s="13" t="str">
        <f t="shared" si="204"/>
        <v>石灵明魂珠-5 等级-2</v>
      </c>
      <c r="BB833" s="25" t="s">
        <v>1402</v>
      </c>
      <c r="BC833" s="14">
        <f t="shared" si="205"/>
        <v>280</v>
      </c>
      <c r="BD833" s="14">
        <f>SUMIFS(BC$4:BC833,AU$4:AU833,"="&amp;AU833,AX$4:AX833,"="&amp;AX833)</f>
        <v>460</v>
      </c>
      <c r="BE833" s="25" t="s">
        <v>1403</v>
      </c>
      <c r="BF833" s="14">
        <f t="shared" si="206"/>
        <v>140</v>
      </c>
      <c r="BG833" s="14">
        <f>SUMIFS(BF$4:BF833,AU$4:AU833,"="&amp;AU833,AX$4:AX833,"="&amp;AX833)</f>
        <v>230</v>
      </c>
      <c r="BH833" s="25" t="s">
        <v>1404</v>
      </c>
      <c r="BI833" s="14">
        <f t="shared" si="207"/>
        <v>5600</v>
      </c>
      <c r="BJ833" s="14">
        <f>SUMIFS(BI$4:BI833,$AU$4:$AU833,"="&amp;$AU833,$AX$4:$AX833,"="&amp;$AX833)</f>
        <v>9200</v>
      </c>
    </row>
    <row r="834" spans="46:62" ht="16.5" x14ac:dyDescent="0.2">
      <c r="AT834" s="13">
        <v>831</v>
      </c>
      <c r="AU834" s="13">
        <f t="shared" si="200"/>
        <v>12</v>
      </c>
      <c r="AV834" s="13">
        <f t="shared" si="201"/>
        <v>1502014</v>
      </c>
      <c r="AW834" s="13" t="s">
        <v>1373</v>
      </c>
      <c r="AX834" s="13">
        <f t="shared" si="202"/>
        <v>5</v>
      </c>
      <c r="AY834" s="13" t="s">
        <v>1394</v>
      </c>
      <c r="AZ834" s="13">
        <f t="shared" si="203"/>
        <v>3</v>
      </c>
      <c r="BA834" s="13" t="str">
        <f t="shared" si="204"/>
        <v>石灵明魂珠-5 等级-3</v>
      </c>
      <c r="BB834" s="25" t="s">
        <v>1402</v>
      </c>
      <c r="BC834" s="14">
        <f t="shared" si="205"/>
        <v>370</v>
      </c>
      <c r="BD834" s="14">
        <f>SUMIFS(BC$4:BC834,AU$4:AU834,"="&amp;AU834,AX$4:AX834,"="&amp;AX834)</f>
        <v>830</v>
      </c>
      <c r="BE834" s="25" t="s">
        <v>1403</v>
      </c>
      <c r="BF834" s="14">
        <f t="shared" si="206"/>
        <v>185</v>
      </c>
      <c r="BG834" s="14">
        <f>SUMIFS(BF$4:BF834,AU$4:AU834,"="&amp;AU834,AX$4:AX834,"="&amp;AX834)</f>
        <v>415</v>
      </c>
      <c r="BH834" s="25" t="s">
        <v>1404</v>
      </c>
      <c r="BI834" s="14">
        <f t="shared" si="207"/>
        <v>7400</v>
      </c>
      <c r="BJ834" s="14">
        <f>SUMIFS(BI$4:BI834,$AU$4:$AU834,"="&amp;$AU834,$AX$4:$AX834,"="&amp;$AX834)</f>
        <v>16600</v>
      </c>
    </row>
    <row r="835" spans="46:62" ht="16.5" x14ac:dyDescent="0.2">
      <c r="AT835" s="13">
        <v>832</v>
      </c>
      <c r="AU835" s="13">
        <f t="shared" si="200"/>
        <v>12</v>
      </c>
      <c r="AV835" s="13">
        <f t="shared" si="201"/>
        <v>1502014</v>
      </c>
      <c r="AW835" s="13" t="s">
        <v>1373</v>
      </c>
      <c r="AX835" s="13">
        <f t="shared" si="202"/>
        <v>5</v>
      </c>
      <c r="AY835" s="13" t="s">
        <v>1394</v>
      </c>
      <c r="AZ835" s="13">
        <f t="shared" si="203"/>
        <v>4</v>
      </c>
      <c r="BA835" s="13" t="str">
        <f t="shared" si="204"/>
        <v>石灵明魂珠-5 等级-4</v>
      </c>
      <c r="BB835" s="25" t="s">
        <v>1402</v>
      </c>
      <c r="BC835" s="14">
        <f t="shared" si="205"/>
        <v>560</v>
      </c>
      <c r="BD835" s="14">
        <f>SUMIFS(BC$4:BC835,AU$4:AU835,"="&amp;AU835,AX$4:AX835,"="&amp;AX835)</f>
        <v>1390</v>
      </c>
      <c r="BE835" s="25" t="s">
        <v>1403</v>
      </c>
      <c r="BF835" s="14">
        <f t="shared" si="206"/>
        <v>280</v>
      </c>
      <c r="BG835" s="14">
        <f>SUMIFS(BF$4:BF835,AU$4:AU835,"="&amp;AU835,AX$4:AX835,"="&amp;AX835)</f>
        <v>695</v>
      </c>
      <c r="BH835" s="25" t="s">
        <v>1404</v>
      </c>
      <c r="BI835" s="14">
        <f t="shared" si="207"/>
        <v>11200</v>
      </c>
      <c r="BJ835" s="14">
        <f>SUMIFS(BI$4:BI835,$AU$4:$AU835,"="&amp;$AU835,$AX$4:$AX835,"="&amp;$AX835)</f>
        <v>27800</v>
      </c>
    </row>
    <row r="836" spans="46:62" ht="16.5" x14ac:dyDescent="0.2">
      <c r="AT836" s="13">
        <v>833</v>
      </c>
      <c r="AU836" s="13">
        <f t="shared" si="200"/>
        <v>12</v>
      </c>
      <c r="AV836" s="13">
        <f t="shared" si="201"/>
        <v>1502014</v>
      </c>
      <c r="AW836" s="13" t="s">
        <v>1373</v>
      </c>
      <c r="AX836" s="13">
        <f t="shared" si="202"/>
        <v>5</v>
      </c>
      <c r="AY836" s="13" t="s">
        <v>1394</v>
      </c>
      <c r="AZ836" s="13">
        <f t="shared" si="203"/>
        <v>5</v>
      </c>
      <c r="BA836" s="13" t="str">
        <f t="shared" si="204"/>
        <v>石灵明魂珠-5 等级-5</v>
      </c>
      <c r="BB836" s="25" t="s">
        <v>1402</v>
      </c>
      <c r="BC836" s="14">
        <f t="shared" si="205"/>
        <v>750</v>
      </c>
      <c r="BD836" s="14">
        <f>SUMIFS(BC$4:BC836,AU$4:AU836,"="&amp;AU836,AX$4:AX836,"="&amp;AX836)</f>
        <v>2140</v>
      </c>
      <c r="BE836" s="25" t="s">
        <v>1403</v>
      </c>
      <c r="BF836" s="14">
        <f t="shared" si="206"/>
        <v>375</v>
      </c>
      <c r="BG836" s="14">
        <f>SUMIFS(BF$4:BF836,AU$4:AU836,"="&amp;AU836,AX$4:AX836,"="&amp;AX836)</f>
        <v>1070</v>
      </c>
      <c r="BH836" s="25" t="s">
        <v>1404</v>
      </c>
      <c r="BI836" s="14">
        <f t="shared" si="207"/>
        <v>15000</v>
      </c>
      <c r="BJ836" s="14">
        <f>SUMIFS(BI$4:BI836,$AU$4:$AU836,"="&amp;$AU836,$AX$4:$AX836,"="&amp;$AX836)</f>
        <v>42800</v>
      </c>
    </row>
    <row r="837" spans="46:62" ht="16.5" x14ac:dyDescent="0.2">
      <c r="AT837" s="13">
        <v>834</v>
      </c>
      <c r="AU837" s="13">
        <f t="shared" ref="AU837:AU900" si="208">INT((AT837-1)/72)+1</f>
        <v>12</v>
      </c>
      <c r="AV837" s="13">
        <f t="shared" ref="AV837:AV900" si="209">INDEX($X$4:$X$24,AU837)</f>
        <v>1502014</v>
      </c>
      <c r="AW837" s="13" t="s">
        <v>1373</v>
      </c>
      <c r="AX837" s="13">
        <f t="shared" ref="AX837:AX900" si="210">INT(((AT837-(AU837-1)*72)-1)/9)+1</f>
        <v>5</v>
      </c>
      <c r="AY837" s="13" t="s">
        <v>1394</v>
      </c>
      <c r="AZ837" s="13">
        <f t="shared" ref="AZ837:AZ900" si="211">AT837-(AU837-1)*72-(AX837-1)*9</f>
        <v>6</v>
      </c>
      <c r="BA837" s="13" t="str">
        <f t="shared" ref="BA837:BA900" si="212">INDEX($Y$4:$Y$24,AU837)&amp;"魂珠-"&amp;AX837&amp;" 等级-"&amp;AZ837</f>
        <v>石灵明魂珠-5 等级-6</v>
      </c>
      <c r="BB837" s="25" t="s">
        <v>1402</v>
      </c>
      <c r="BC837" s="14">
        <f t="shared" ref="BC837:BC900" si="213">ROUND(INDEX(Q$4:Q$75,($AX837-1)*9+$AZ837)*INDEX(AD$4:AD$24,$AU837),0)</f>
        <v>950</v>
      </c>
      <c r="BD837" s="14">
        <f>SUMIFS(BC$4:BC837,AU$4:AU837,"="&amp;AU837,AX$4:AX837,"="&amp;AX837)</f>
        <v>3090</v>
      </c>
      <c r="BE837" s="25" t="s">
        <v>1403</v>
      </c>
      <c r="BF837" s="14">
        <f t="shared" ref="BF837:BF900" si="214">ROUND(INDEX(R$4:R$75,($AX837-1)*9+$AZ837)*INDEX(AE$4:AE$24,$AU837),0)</f>
        <v>475</v>
      </c>
      <c r="BG837" s="14">
        <f>SUMIFS(BF$4:BF837,AU$4:AU837,"="&amp;AU837,AX$4:AX837,"="&amp;AX837)</f>
        <v>1545</v>
      </c>
      <c r="BH837" s="25" t="s">
        <v>1404</v>
      </c>
      <c r="BI837" s="14">
        <f t="shared" ref="BI837:BI900" si="215">ROUND(INDEX(S$4:S$75,($AX837-1)*9+$AZ837)*INDEX(AF$4:AF$24,$AU837),0)</f>
        <v>19000</v>
      </c>
      <c r="BJ837" s="14">
        <f>SUMIFS(BI$4:BI837,$AU$4:$AU837,"="&amp;$AU837,$AX$4:$AX837,"="&amp;$AX837)</f>
        <v>61800</v>
      </c>
    </row>
    <row r="838" spans="46:62" ht="16.5" x14ac:dyDescent="0.2">
      <c r="AT838" s="13">
        <v>835</v>
      </c>
      <c r="AU838" s="13">
        <f t="shared" si="208"/>
        <v>12</v>
      </c>
      <c r="AV838" s="13">
        <f t="shared" si="209"/>
        <v>1502014</v>
      </c>
      <c r="AW838" s="13" t="s">
        <v>1373</v>
      </c>
      <c r="AX838" s="13">
        <f t="shared" si="210"/>
        <v>5</v>
      </c>
      <c r="AY838" s="13" t="s">
        <v>1394</v>
      </c>
      <c r="AZ838" s="13">
        <f t="shared" si="211"/>
        <v>7</v>
      </c>
      <c r="BA838" s="13" t="str">
        <f t="shared" si="212"/>
        <v>石灵明魂珠-5 等级-7</v>
      </c>
      <c r="BB838" s="25" t="s">
        <v>1402</v>
      </c>
      <c r="BC838" s="14">
        <f t="shared" si="213"/>
        <v>1200</v>
      </c>
      <c r="BD838" s="14">
        <f>SUMIFS(BC$4:BC838,AU$4:AU838,"="&amp;AU838,AX$4:AX838,"="&amp;AX838)</f>
        <v>4290</v>
      </c>
      <c r="BE838" s="25" t="s">
        <v>1403</v>
      </c>
      <c r="BF838" s="14">
        <f t="shared" si="214"/>
        <v>600</v>
      </c>
      <c r="BG838" s="14">
        <f>SUMIFS(BF$4:BF838,AU$4:AU838,"="&amp;AU838,AX$4:AX838,"="&amp;AX838)</f>
        <v>2145</v>
      </c>
      <c r="BH838" s="25" t="s">
        <v>1404</v>
      </c>
      <c r="BI838" s="14">
        <f t="shared" si="215"/>
        <v>24000</v>
      </c>
      <c r="BJ838" s="14">
        <f>SUMIFS(BI$4:BI838,$AU$4:$AU838,"="&amp;$AU838,$AX$4:$AX838,"="&amp;$AX838)</f>
        <v>85800</v>
      </c>
    </row>
    <row r="839" spans="46:62" ht="16.5" x14ac:dyDescent="0.2">
      <c r="AT839" s="13">
        <v>836</v>
      </c>
      <c r="AU839" s="13">
        <f t="shared" si="208"/>
        <v>12</v>
      </c>
      <c r="AV839" s="13">
        <f t="shared" si="209"/>
        <v>1502014</v>
      </c>
      <c r="AW839" s="13" t="s">
        <v>1373</v>
      </c>
      <c r="AX839" s="13">
        <f t="shared" si="210"/>
        <v>5</v>
      </c>
      <c r="AY839" s="13" t="s">
        <v>1394</v>
      </c>
      <c r="AZ839" s="13">
        <f t="shared" si="211"/>
        <v>8</v>
      </c>
      <c r="BA839" s="13" t="str">
        <f t="shared" si="212"/>
        <v>石灵明魂珠-5 等级-8</v>
      </c>
      <c r="BB839" s="25" t="s">
        <v>1402</v>
      </c>
      <c r="BC839" s="14">
        <f t="shared" si="213"/>
        <v>1300</v>
      </c>
      <c r="BD839" s="14">
        <f>SUMIFS(BC$4:BC839,AU$4:AU839,"="&amp;AU839,AX$4:AX839,"="&amp;AX839)</f>
        <v>5590</v>
      </c>
      <c r="BE839" s="25" t="s">
        <v>1403</v>
      </c>
      <c r="BF839" s="14">
        <f t="shared" si="214"/>
        <v>650</v>
      </c>
      <c r="BG839" s="14">
        <f>SUMIFS(BF$4:BF839,AU$4:AU839,"="&amp;AU839,AX$4:AX839,"="&amp;AX839)</f>
        <v>2795</v>
      </c>
      <c r="BH839" s="25" t="s">
        <v>1404</v>
      </c>
      <c r="BI839" s="14">
        <f t="shared" si="215"/>
        <v>26000</v>
      </c>
      <c r="BJ839" s="14">
        <f>SUMIFS(BI$4:BI839,$AU$4:$AU839,"="&amp;$AU839,$AX$4:$AX839,"="&amp;$AX839)</f>
        <v>111800</v>
      </c>
    </row>
    <row r="840" spans="46:62" ht="16.5" x14ac:dyDescent="0.2">
      <c r="AT840" s="13">
        <v>837</v>
      </c>
      <c r="AU840" s="13">
        <f t="shared" si="208"/>
        <v>12</v>
      </c>
      <c r="AV840" s="13">
        <f t="shared" si="209"/>
        <v>1502014</v>
      </c>
      <c r="AW840" s="13" t="s">
        <v>1373</v>
      </c>
      <c r="AX840" s="13">
        <f t="shared" si="210"/>
        <v>5</v>
      </c>
      <c r="AY840" s="13" t="s">
        <v>1394</v>
      </c>
      <c r="AZ840" s="13">
        <f t="shared" si="211"/>
        <v>9</v>
      </c>
      <c r="BA840" s="13" t="str">
        <f t="shared" si="212"/>
        <v>石灵明魂珠-5 等级-9</v>
      </c>
      <c r="BB840" s="25" t="s">
        <v>1402</v>
      </c>
      <c r="BC840" s="14">
        <f t="shared" si="213"/>
        <v>1500</v>
      </c>
      <c r="BD840" s="14">
        <f>SUMIFS(BC$4:BC840,AU$4:AU840,"="&amp;AU840,AX$4:AX840,"="&amp;AX840)</f>
        <v>7090</v>
      </c>
      <c r="BE840" s="25" t="s">
        <v>1403</v>
      </c>
      <c r="BF840" s="14">
        <f t="shared" si="214"/>
        <v>750</v>
      </c>
      <c r="BG840" s="14">
        <f>SUMIFS(BF$4:BF840,AU$4:AU840,"="&amp;AU840,AX$4:AX840,"="&amp;AX840)</f>
        <v>3545</v>
      </c>
      <c r="BH840" s="25" t="s">
        <v>1404</v>
      </c>
      <c r="BI840" s="14">
        <f t="shared" si="215"/>
        <v>30000</v>
      </c>
      <c r="BJ840" s="14">
        <f>SUMIFS(BI$4:BI840,$AU$4:$AU840,"="&amp;$AU840,$AX$4:$AX840,"="&amp;$AX840)</f>
        <v>141800</v>
      </c>
    </row>
    <row r="841" spans="46:62" ht="16.5" x14ac:dyDescent="0.2">
      <c r="AT841" s="13">
        <v>838</v>
      </c>
      <c r="AU841" s="13">
        <f t="shared" si="208"/>
        <v>12</v>
      </c>
      <c r="AV841" s="13">
        <f t="shared" si="209"/>
        <v>1502014</v>
      </c>
      <c r="AW841" s="13" t="s">
        <v>1373</v>
      </c>
      <c r="AX841" s="13">
        <f t="shared" si="210"/>
        <v>6</v>
      </c>
      <c r="AY841" s="13" t="s">
        <v>1394</v>
      </c>
      <c r="AZ841" s="13">
        <f t="shared" si="211"/>
        <v>1</v>
      </c>
      <c r="BA841" s="13" t="str">
        <f t="shared" si="212"/>
        <v>石灵明魂珠-6 等级-1</v>
      </c>
      <c r="BB841" s="25" t="s">
        <v>1402</v>
      </c>
      <c r="BC841" s="14">
        <f t="shared" si="213"/>
        <v>250</v>
      </c>
      <c r="BD841" s="14">
        <f>SUMIFS(BC$4:BC841,AU$4:AU841,"="&amp;AU841,AX$4:AX841,"="&amp;AX841)</f>
        <v>250</v>
      </c>
      <c r="BE841" s="25" t="s">
        <v>1403</v>
      </c>
      <c r="BF841" s="14">
        <f t="shared" si="214"/>
        <v>125</v>
      </c>
      <c r="BG841" s="14">
        <f>SUMIFS(BF$4:BF841,AU$4:AU841,"="&amp;AU841,AX$4:AX841,"="&amp;AX841)</f>
        <v>125</v>
      </c>
      <c r="BH841" s="25" t="s">
        <v>1404</v>
      </c>
      <c r="BI841" s="14">
        <f t="shared" si="215"/>
        <v>5000</v>
      </c>
      <c r="BJ841" s="14">
        <f>SUMIFS(BI$4:BI841,$AU$4:$AU841,"="&amp;$AU841,$AX$4:$AX841,"="&amp;$AX841)</f>
        <v>5000</v>
      </c>
    </row>
    <row r="842" spans="46:62" ht="16.5" x14ac:dyDescent="0.2">
      <c r="AT842" s="13">
        <v>839</v>
      </c>
      <c r="AU842" s="13">
        <f t="shared" si="208"/>
        <v>12</v>
      </c>
      <c r="AV842" s="13">
        <f t="shared" si="209"/>
        <v>1502014</v>
      </c>
      <c r="AW842" s="13" t="s">
        <v>1373</v>
      </c>
      <c r="AX842" s="13">
        <f t="shared" si="210"/>
        <v>6</v>
      </c>
      <c r="AY842" s="13" t="s">
        <v>1394</v>
      </c>
      <c r="AZ842" s="13">
        <f t="shared" si="211"/>
        <v>2</v>
      </c>
      <c r="BA842" s="13" t="str">
        <f t="shared" si="212"/>
        <v>石灵明魂珠-6 等级-2</v>
      </c>
      <c r="BB842" s="25" t="s">
        <v>1402</v>
      </c>
      <c r="BC842" s="14">
        <f t="shared" si="213"/>
        <v>400</v>
      </c>
      <c r="BD842" s="14">
        <f>SUMIFS(BC$4:BC842,AU$4:AU842,"="&amp;AU842,AX$4:AX842,"="&amp;AX842)</f>
        <v>650</v>
      </c>
      <c r="BE842" s="25" t="s">
        <v>1403</v>
      </c>
      <c r="BF842" s="14">
        <f t="shared" si="214"/>
        <v>200</v>
      </c>
      <c r="BG842" s="14">
        <f>SUMIFS(BF$4:BF842,AU$4:AU842,"="&amp;AU842,AX$4:AX842,"="&amp;AX842)</f>
        <v>325</v>
      </c>
      <c r="BH842" s="25" t="s">
        <v>1404</v>
      </c>
      <c r="BI842" s="14">
        <f t="shared" si="215"/>
        <v>8000</v>
      </c>
      <c r="BJ842" s="14">
        <f>SUMIFS(BI$4:BI842,$AU$4:$AU842,"="&amp;$AU842,$AX$4:$AX842,"="&amp;$AX842)</f>
        <v>13000</v>
      </c>
    </row>
    <row r="843" spans="46:62" ht="16.5" x14ac:dyDescent="0.2">
      <c r="AT843" s="13">
        <v>840</v>
      </c>
      <c r="AU843" s="13">
        <f t="shared" si="208"/>
        <v>12</v>
      </c>
      <c r="AV843" s="13">
        <f t="shared" si="209"/>
        <v>1502014</v>
      </c>
      <c r="AW843" s="13" t="s">
        <v>1373</v>
      </c>
      <c r="AX843" s="13">
        <f t="shared" si="210"/>
        <v>6</v>
      </c>
      <c r="AY843" s="13" t="s">
        <v>1394</v>
      </c>
      <c r="AZ843" s="13">
        <f t="shared" si="211"/>
        <v>3</v>
      </c>
      <c r="BA843" s="13" t="str">
        <f t="shared" si="212"/>
        <v>石灵明魂珠-6 等级-3</v>
      </c>
      <c r="BB843" s="25" t="s">
        <v>1402</v>
      </c>
      <c r="BC843" s="14">
        <f t="shared" si="213"/>
        <v>500</v>
      </c>
      <c r="BD843" s="14">
        <f>SUMIFS(BC$4:BC843,AU$4:AU843,"="&amp;AU843,AX$4:AX843,"="&amp;AX843)</f>
        <v>1150</v>
      </c>
      <c r="BE843" s="25" t="s">
        <v>1403</v>
      </c>
      <c r="BF843" s="14">
        <f t="shared" si="214"/>
        <v>250</v>
      </c>
      <c r="BG843" s="14">
        <f>SUMIFS(BF$4:BF843,AU$4:AU843,"="&amp;AU843,AX$4:AX843,"="&amp;AX843)</f>
        <v>575</v>
      </c>
      <c r="BH843" s="25" t="s">
        <v>1404</v>
      </c>
      <c r="BI843" s="14">
        <f t="shared" si="215"/>
        <v>10000</v>
      </c>
      <c r="BJ843" s="14">
        <f>SUMIFS(BI$4:BI843,$AU$4:$AU843,"="&amp;$AU843,$AX$4:$AX843,"="&amp;$AX843)</f>
        <v>23000</v>
      </c>
    </row>
    <row r="844" spans="46:62" ht="16.5" x14ac:dyDescent="0.2">
      <c r="AT844" s="13">
        <v>841</v>
      </c>
      <c r="AU844" s="13">
        <f t="shared" si="208"/>
        <v>12</v>
      </c>
      <c r="AV844" s="13">
        <f t="shared" si="209"/>
        <v>1502014</v>
      </c>
      <c r="AW844" s="13" t="s">
        <v>1373</v>
      </c>
      <c r="AX844" s="13">
        <f t="shared" si="210"/>
        <v>6</v>
      </c>
      <c r="AY844" s="13" t="s">
        <v>1394</v>
      </c>
      <c r="AZ844" s="13">
        <f t="shared" si="211"/>
        <v>4</v>
      </c>
      <c r="BA844" s="13" t="str">
        <f t="shared" si="212"/>
        <v>石灵明魂珠-6 等级-4</v>
      </c>
      <c r="BB844" s="25" t="s">
        <v>1402</v>
      </c>
      <c r="BC844" s="14">
        <f t="shared" si="213"/>
        <v>800</v>
      </c>
      <c r="BD844" s="14">
        <f>SUMIFS(BC$4:BC844,AU$4:AU844,"="&amp;AU844,AX$4:AX844,"="&amp;AX844)</f>
        <v>1950</v>
      </c>
      <c r="BE844" s="25" t="s">
        <v>1403</v>
      </c>
      <c r="BF844" s="14">
        <f t="shared" si="214"/>
        <v>400</v>
      </c>
      <c r="BG844" s="14">
        <f>SUMIFS(BF$4:BF844,AU$4:AU844,"="&amp;AU844,AX$4:AX844,"="&amp;AX844)</f>
        <v>975</v>
      </c>
      <c r="BH844" s="25" t="s">
        <v>1404</v>
      </c>
      <c r="BI844" s="14">
        <f t="shared" si="215"/>
        <v>16000</v>
      </c>
      <c r="BJ844" s="14">
        <f>SUMIFS(BI$4:BI844,$AU$4:$AU844,"="&amp;$AU844,$AX$4:$AX844,"="&amp;$AX844)</f>
        <v>39000</v>
      </c>
    </row>
    <row r="845" spans="46:62" ht="16.5" x14ac:dyDescent="0.2">
      <c r="AT845" s="13">
        <v>842</v>
      </c>
      <c r="AU845" s="13">
        <f t="shared" si="208"/>
        <v>12</v>
      </c>
      <c r="AV845" s="13">
        <f t="shared" si="209"/>
        <v>1502014</v>
      </c>
      <c r="AW845" s="13" t="s">
        <v>1373</v>
      </c>
      <c r="AX845" s="13">
        <f t="shared" si="210"/>
        <v>6</v>
      </c>
      <c r="AY845" s="13" t="s">
        <v>1394</v>
      </c>
      <c r="AZ845" s="13">
        <f t="shared" si="211"/>
        <v>5</v>
      </c>
      <c r="BA845" s="13" t="str">
        <f t="shared" si="212"/>
        <v>石灵明魂珠-6 等级-5</v>
      </c>
      <c r="BB845" s="25" t="s">
        <v>1402</v>
      </c>
      <c r="BC845" s="14">
        <f t="shared" si="213"/>
        <v>1100</v>
      </c>
      <c r="BD845" s="14">
        <f>SUMIFS(BC$4:BC845,AU$4:AU845,"="&amp;AU845,AX$4:AX845,"="&amp;AX845)</f>
        <v>3050</v>
      </c>
      <c r="BE845" s="25" t="s">
        <v>1403</v>
      </c>
      <c r="BF845" s="14">
        <f t="shared" si="214"/>
        <v>550</v>
      </c>
      <c r="BG845" s="14">
        <f>SUMIFS(BF$4:BF845,AU$4:AU845,"="&amp;AU845,AX$4:AX845,"="&amp;AX845)</f>
        <v>1525</v>
      </c>
      <c r="BH845" s="25" t="s">
        <v>1404</v>
      </c>
      <c r="BI845" s="14">
        <f t="shared" si="215"/>
        <v>22000</v>
      </c>
      <c r="BJ845" s="14">
        <f>SUMIFS(BI$4:BI845,$AU$4:$AU845,"="&amp;$AU845,$AX$4:$AX845,"="&amp;$AX845)</f>
        <v>61000</v>
      </c>
    </row>
    <row r="846" spans="46:62" ht="16.5" x14ac:dyDescent="0.2">
      <c r="AT846" s="13">
        <v>843</v>
      </c>
      <c r="AU846" s="13">
        <f t="shared" si="208"/>
        <v>12</v>
      </c>
      <c r="AV846" s="13">
        <f t="shared" si="209"/>
        <v>1502014</v>
      </c>
      <c r="AW846" s="13" t="s">
        <v>1373</v>
      </c>
      <c r="AX846" s="13">
        <f t="shared" si="210"/>
        <v>6</v>
      </c>
      <c r="AY846" s="13" t="s">
        <v>1394</v>
      </c>
      <c r="AZ846" s="13">
        <f t="shared" si="211"/>
        <v>6</v>
      </c>
      <c r="BA846" s="13" t="str">
        <f t="shared" si="212"/>
        <v>石灵明魂珠-6 等级-6</v>
      </c>
      <c r="BB846" s="25" t="s">
        <v>1402</v>
      </c>
      <c r="BC846" s="14">
        <f t="shared" si="213"/>
        <v>1350</v>
      </c>
      <c r="BD846" s="14">
        <f>SUMIFS(BC$4:BC846,AU$4:AU846,"="&amp;AU846,AX$4:AX846,"="&amp;AX846)</f>
        <v>4400</v>
      </c>
      <c r="BE846" s="25" t="s">
        <v>1403</v>
      </c>
      <c r="BF846" s="14">
        <f t="shared" si="214"/>
        <v>675</v>
      </c>
      <c r="BG846" s="14">
        <f>SUMIFS(BF$4:BF846,AU$4:AU846,"="&amp;AU846,AX$4:AX846,"="&amp;AX846)</f>
        <v>2200</v>
      </c>
      <c r="BH846" s="25" t="s">
        <v>1404</v>
      </c>
      <c r="BI846" s="14">
        <f t="shared" si="215"/>
        <v>27000</v>
      </c>
      <c r="BJ846" s="14">
        <f>SUMIFS(BI$4:BI846,$AU$4:$AU846,"="&amp;$AU846,$AX$4:$AX846,"="&amp;$AX846)</f>
        <v>88000</v>
      </c>
    </row>
    <row r="847" spans="46:62" ht="16.5" x14ac:dyDescent="0.2">
      <c r="AT847" s="13">
        <v>844</v>
      </c>
      <c r="AU847" s="13">
        <f t="shared" si="208"/>
        <v>12</v>
      </c>
      <c r="AV847" s="13">
        <f t="shared" si="209"/>
        <v>1502014</v>
      </c>
      <c r="AW847" s="13" t="s">
        <v>1373</v>
      </c>
      <c r="AX847" s="13">
        <f t="shared" si="210"/>
        <v>6</v>
      </c>
      <c r="AY847" s="13" t="s">
        <v>1394</v>
      </c>
      <c r="AZ847" s="13">
        <f t="shared" si="211"/>
        <v>7</v>
      </c>
      <c r="BA847" s="13" t="str">
        <f t="shared" si="212"/>
        <v>石灵明魂珠-6 等级-7</v>
      </c>
      <c r="BB847" s="25" t="s">
        <v>1402</v>
      </c>
      <c r="BC847" s="14">
        <f t="shared" si="213"/>
        <v>1600</v>
      </c>
      <c r="BD847" s="14">
        <f>SUMIFS(BC$4:BC847,AU$4:AU847,"="&amp;AU847,AX$4:AX847,"="&amp;AX847)</f>
        <v>6000</v>
      </c>
      <c r="BE847" s="25" t="s">
        <v>1403</v>
      </c>
      <c r="BF847" s="14">
        <f t="shared" si="214"/>
        <v>800</v>
      </c>
      <c r="BG847" s="14">
        <f>SUMIFS(BF$4:BF847,AU$4:AU847,"="&amp;AU847,AX$4:AX847,"="&amp;AX847)</f>
        <v>3000</v>
      </c>
      <c r="BH847" s="25" t="s">
        <v>1404</v>
      </c>
      <c r="BI847" s="14">
        <f t="shared" si="215"/>
        <v>32000</v>
      </c>
      <c r="BJ847" s="14">
        <f>SUMIFS(BI$4:BI847,$AU$4:$AU847,"="&amp;$AU847,$AX$4:$AX847,"="&amp;$AX847)</f>
        <v>120000</v>
      </c>
    </row>
    <row r="848" spans="46:62" ht="16.5" x14ac:dyDescent="0.2">
      <c r="AT848" s="13">
        <v>845</v>
      </c>
      <c r="AU848" s="13">
        <f t="shared" si="208"/>
        <v>12</v>
      </c>
      <c r="AV848" s="13">
        <f t="shared" si="209"/>
        <v>1502014</v>
      </c>
      <c r="AW848" s="13" t="s">
        <v>1373</v>
      </c>
      <c r="AX848" s="13">
        <f t="shared" si="210"/>
        <v>6</v>
      </c>
      <c r="AY848" s="13" t="s">
        <v>1394</v>
      </c>
      <c r="AZ848" s="13">
        <f t="shared" si="211"/>
        <v>8</v>
      </c>
      <c r="BA848" s="13" t="str">
        <f t="shared" si="212"/>
        <v>石灵明魂珠-6 等级-8</v>
      </c>
      <c r="BB848" s="25" t="s">
        <v>1402</v>
      </c>
      <c r="BC848" s="14">
        <f t="shared" si="213"/>
        <v>1900</v>
      </c>
      <c r="BD848" s="14">
        <f>SUMIFS(BC$4:BC848,AU$4:AU848,"="&amp;AU848,AX$4:AX848,"="&amp;AX848)</f>
        <v>7900</v>
      </c>
      <c r="BE848" s="25" t="s">
        <v>1403</v>
      </c>
      <c r="BF848" s="14">
        <f t="shared" si="214"/>
        <v>950</v>
      </c>
      <c r="BG848" s="14">
        <f>SUMIFS(BF$4:BF848,AU$4:AU848,"="&amp;AU848,AX$4:AX848,"="&amp;AX848)</f>
        <v>3950</v>
      </c>
      <c r="BH848" s="25" t="s">
        <v>1404</v>
      </c>
      <c r="BI848" s="14">
        <f t="shared" si="215"/>
        <v>38000</v>
      </c>
      <c r="BJ848" s="14">
        <f>SUMIFS(BI$4:BI848,$AU$4:$AU848,"="&amp;$AU848,$AX$4:$AX848,"="&amp;$AX848)</f>
        <v>158000</v>
      </c>
    </row>
    <row r="849" spans="46:62" ht="16.5" x14ac:dyDescent="0.2">
      <c r="AT849" s="13">
        <v>846</v>
      </c>
      <c r="AU849" s="13">
        <f t="shared" si="208"/>
        <v>12</v>
      </c>
      <c r="AV849" s="13">
        <f t="shared" si="209"/>
        <v>1502014</v>
      </c>
      <c r="AW849" s="13" t="s">
        <v>1373</v>
      </c>
      <c r="AX849" s="13">
        <f t="shared" si="210"/>
        <v>6</v>
      </c>
      <c r="AY849" s="13" t="s">
        <v>1394</v>
      </c>
      <c r="AZ849" s="13">
        <f t="shared" si="211"/>
        <v>9</v>
      </c>
      <c r="BA849" s="13" t="str">
        <f t="shared" si="212"/>
        <v>石灵明魂珠-6 等级-9</v>
      </c>
      <c r="BB849" s="25" t="s">
        <v>1402</v>
      </c>
      <c r="BC849" s="14">
        <f t="shared" si="213"/>
        <v>2200</v>
      </c>
      <c r="BD849" s="14">
        <f>SUMIFS(BC$4:BC849,AU$4:AU849,"="&amp;AU849,AX$4:AX849,"="&amp;AX849)</f>
        <v>10100</v>
      </c>
      <c r="BE849" s="25" t="s">
        <v>1403</v>
      </c>
      <c r="BF849" s="14">
        <f t="shared" si="214"/>
        <v>1100</v>
      </c>
      <c r="BG849" s="14">
        <f>SUMIFS(BF$4:BF849,AU$4:AU849,"="&amp;AU849,AX$4:AX849,"="&amp;AX849)</f>
        <v>5050</v>
      </c>
      <c r="BH849" s="25" t="s">
        <v>1404</v>
      </c>
      <c r="BI849" s="14">
        <f t="shared" si="215"/>
        <v>44000</v>
      </c>
      <c r="BJ849" s="14">
        <f>SUMIFS(BI$4:BI849,$AU$4:$AU849,"="&amp;$AU849,$AX$4:$AX849,"="&amp;$AX849)</f>
        <v>202000</v>
      </c>
    </row>
    <row r="850" spans="46:62" ht="16.5" x14ac:dyDescent="0.2">
      <c r="AT850" s="13">
        <v>847</v>
      </c>
      <c r="AU850" s="13">
        <f t="shared" si="208"/>
        <v>12</v>
      </c>
      <c r="AV850" s="13">
        <f t="shared" si="209"/>
        <v>1502014</v>
      </c>
      <c r="AW850" s="13" t="s">
        <v>1373</v>
      </c>
      <c r="AX850" s="13">
        <f t="shared" si="210"/>
        <v>7</v>
      </c>
      <c r="AY850" s="13" t="s">
        <v>1394</v>
      </c>
      <c r="AZ850" s="13">
        <f t="shared" si="211"/>
        <v>1</v>
      </c>
      <c r="BA850" s="13" t="str">
        <f t="shared" si="212"/>
        <v>石灵明魂珠-7 等级-1</v>
      </c>
      <c r="BB850" s="25" t="s">
        <v>1402</v>
      </c>
      <c r="BC850" s="14">
        <f t="shared" si="213"/>
        <v>320</v>
      </c>
      <c r="BD850" s="14">
        <f>SUMIFS(BC$4:BC850,AU$4:AU850,"="&amp;AU850,AX$4:AX850,"="&amp;AX850)</f>
        <v>320</v>
      </c>
      <c r="BE850" s="25" t="s">
        <v>1403</v>
      </c>
      <c r="BF850" s="14">
        <f t="shared" si="214"/>
        <v>160</v>
      </c>
      <c r="BG850" s="14">
        <f>SUMIFS(BF$4:BF850,AU$4:AU850,"="&amp;AU850,AX$4:AX850,"="&amp;AX850)</f>
        <v>160</v>
      </c>
      <c r="BH850" s="25" t="s">
        <v>1404</v>
      </c>
      <c r="BI850" s="14">
        <f t="shared" si="215"/>
        <v>6400</v>
      </c>
      <c r="BJ850" s="14">
        <f>SUMIFS(BI$4:BI850,$AU$4:$AU850,"="&amp;$AU850,$AX$4:$AX850,"="&amp;$AX850)</f>
        <v>6400</v>
      </c>
    </row>
    <row r="851" spans="46:62" ht="16.5" x14ac:dyDescent="0.2">
      <c r="AT851" s="13">
        <v>848</v>
      </c>
      <c r="AU851" s="13">
        <f t="shared" si="208"/>
        <v>12</v>
      </c>
      <c r="AV851" s="13">
        <f t="shared" si="209"/>
        <v>1502014</v>
      </c>
      <c r="AW851" s="13" t="s">
        <v>1373</v>
      </c>
      <c r="AX851" s="13">
        <f t="shared" si="210"/>
        <v>7</v>
      </c>
      <c r="AY851" s="13" t="s">
        <v>1394</v>
      </c>
      <c r="AZ851" s="13">
        <f t="shared" si="211"/>
        <v>2</v>
      </c>
      <c r="BA851" s="13" t="str">
        <f t="shared" si="212"/>
        <v>石灵明魂珠-7 等级-2</v>
      </c>
      <c r="BB851" s="25" t="s">
        <v>1402</v>
      </c>
      <c r="BC851" s="14">
        <f t="shared" si="213"/>
        <v>480</v>
      </c>
      <c r="BD851" s="14">
        <f>SUMIFS(BC$4:BC851,AU$4:AU851,"="&amp;AU851,AX$4:AX851,"="&amp;AX851)</f>
        <v>800</v>
      </c>
      <c r="BE851" s="25" t="s">
        <v>1403</v>
      </c>
      <c r="BF851" s="14">
        <f t="shared" si="214"/>
        <v>240</v>
      </c>
      <c r="BG851" s="14">
        <f>SUMIFS(BF$4:BF851,AU$4:AU851,"="&amp;AU851,AX$4:AX851,"="&amp;AX851)</f>
        <v>400</v>
      </c>
      <c r="BH851" s="25" t="s">
        <v>1404</v>
      </c>
      <c r="BI851" s="14">
        <f t="shared" si="215"/>
        <v>9600</v>
      </c>
      <c r="BJ851" s="14">
        <f>SUMIFS(BI$4:BI851,$AU$4:$AU851,"="&amp;$AU851,$AX$4:$AX851,"="&amp;$AX851)</f>
        <v>16000</v>
      </c>
    </row>
    <row r="852" spans="46:62" ht="16.5" x14ac:dyDescent="0.2">
      <c r="AT852" s="13">
        <v>849</v>
      </c>
      <c r="AU852" s="13">
        <f t="shared" si="208"/>
        <v>12</v>
      </c>
      <c r="AV852" s="13">
        <f t="shared" si="209"/>
        <v>1502014</v>
      </c>
      <c r="AW852" s="13" t="s">
        <v>1373</v>
      </c>
      <c r="AX852" s="13">
        <f t="shared" si="210"/>
        <v>7</v>
      </c>
      <c r="AY852" s="13" t="s">
        <v>1394</v>
      </c>
      <c r="AZ852" s="13">
        <f t="shared" si="211"/>
        <v>3</v>
      </c>
      <c r="BA852" s="13" t="str">
        <f t="shared" si="212"/>
        <v>石灵明魂珠-7 等级-3</v>
      </c>
      <c r="BB852" s="25" t="s">
        <v>1402</v>
      </c>
      <c r="BC852" s="14">
        <f t="shared" si="213"/>
        <v>640</v>
      </c>
      <c r="BD852" s="14">
        <f>SUMIFS(BC$4:BC852,AU$4:AU852,"="&amp;AU852,AX$4:AX852,"="&amp;AX852)</f>
        <v>1440</v>
      </c>
      <c r="BE852" s="25" t="s">
        <v>1403</v>
      </c>
      <c r="BF852" s="14">
        <f t="shared" si="214"/>
        <v>320</v>
      </c>
      <c r="BG852" s="14">
        <f>SUMIFS(BF$4:BF852,AU$4:AU852,"="&amp;AU852,AX$4:AX852,"="&amp;AX852)</f>
        <v>720</v>
      </c>
      <c r="BH852" s="25" t="s">
        <v>1404</v>
      </c>
      <c r="BI852" s="14">
        <f t="shared" si="215"/>
        <v>12800</v>
      </c>
      <c r="BJ852" s="14">
        <f>SUMIFS(BI$4:BI852,$AU$4:$AU852,"="&amp;$AU852,$AX$4:$AX852,"="&amp;$AX852)</f>
        <v>28800</v>
      </c>
    </row>
    <row r="853" spans="46:62" ht="16.5" x14ac:dyDescent="0.2">
      <c r="AT853" s="13">
        <v>850</v>
      </c>
      <c r="AU853" s="13">
        <f t="shared" si="208"/>
        <v>12</v>
      </c>
      <c r="AV853" s="13">
        <f t="shared" si="209"/>
        <v>1502014</v>
      </c>
      <c r="AW853" s="13" t="s">
        <v>1373</v>
      </c>
      <c r="AX853" s="13">
        <f t="shared" si="210"/>
        <v>7</v>
      </c>
      <c r="AY853" s="13" t="s">
        <v>1394</v>
      </c>
      <c r="AZ853" s="13">
        <f t="shared" si="211"/>
        <v>4</v>
      </c>
      <c r="BA853" s="13" t="str">
        <f t="shared" si="212"/>
        <v>石灵明魂珠-7 等级-4</v>
      </c>
      <c r="BB853" s="25" t="s">
        <v>1402</v>
      </c>
      <c r="BC853" s="14">
        <f t="shared" si="213"/>
        <v>960</v>
      </c>
      <c r="BD853" s="14">
        <f>SUMIFS(BC$4:BC853,AU$4:AU853,"="&amp;AU853,AX$4:AX853,"="&amp;AX853)</f>
        <v>2400</v>
      </c>
      <c r="BE853" s="25" t="s">
        <v>1403</v>
      </c>
      <c r="BF853" s="14">
        <f t="shared" si="214"/>
        <v>480</v>
      </c>
      <c r="BG853" s="14">
        <f>SUMIFS(BF$4:BF853,AU$4:AU853,"="&amp;AU853,AX$4:AX853,"="&amp;AX853)</f>
        <v>1200</v>
      </c>
      <c r="BH853" s="25" t="s">
        <v>1404</v>
      </c>
      <c r="BI853" s="14">
        <f t="shared" si="215"/>
        <v>19200</v>
      </c>
      <c r="BJ853" s="14">
        <f>SUMIFS(BI$4:BI853,$AU$4:$AU853,"="&amp;$AU853,$AX$4:$AX853,"="&amp;$AX853)</f>
        <v>48000</v>
      </c>
    </row>
    <row r="854" spans="46:62" ht="16.5" x14ac:dyDescent="0.2">
      <c r="AT854" s="13">
        <v>851</v>
      </c>
      <c r="AU854" s="13">
        <f t="shared" si="208"/>
        <v>12</v>
      </c>
      <c r="AV854" s="13">
        <f t="shared" si="209"/>
        <v>1502014</v>
      </c>
      <c r="AW854" s="13" t="s">
        <v>1373</v>
      </c>
      <c r="AX854" s="13">
        <f t="shared" si="210"/>
        <v>7</v>
      </c>
      <c r="AY854" s="13" t="s">
        <v>1394</v>
      </c>
      <c r="AZ854" s="13">
        <f t="shared" si="211"/>
        <v>5</v>
      </c>
      <c r="BA854" s="13" t="str">
        <f t="shared" si="212"/>
        <v>石灵明魂珠-7 等级-5</v>
      </c>
      <c r="BB854" s="25" t="s">
        <v>1402</v>
      </c>
      <c r="BC854" s="14">
        <f t="shared" si="213"/>
        <v>1280</v>
      </c>
      <c r="BD854" s="14">
        <f>SUMIFS(BC$4:BC854,AU$4:AU854,"="&amp;AU854,AX$4:AX854,"="&amp;AX854)</f>
        <v>3680</v>
      </c>
      <c r="BE854" s="25" t="s">
        <v>1403</v>
      </c>
      <c r="BF854" s="14">
        <f t="shared" si="214"/>
        <v>640</v>
      </c>
      <c r="BG854" s="14">
        <f>SUMIFS(BF$4:BF854,AU$4:AU854,"="&amp;AU854,AX$4:AX854,"="&amp;AX854)</f>
        <v>1840</v>
      </c>
      <c r="BH854" s="25" t="s">
        <v>1404</v>
      </c>
      <c r="BI854" s="14">
        <f t="shared" si="215"/>
        <v>25600</v>
      </c>
      <c r="BJ854" s="14">
        <f>SUMIFS(BI$4:BI854,$AU$4:$AU854,"="&amp;$AU854,$AX$4:$AX854,"="&amp;$AX854)</f>
        <v>73600</v>
      </c>
    </row>
    <row r="855" spans="46:62" ht="16.5" x14ac:dyDescent="0.2">
      <c r="AT855" s="13">
        <v>852</v>
      </c>
      <c r="AU855" s="13">
        <f t="shared" si="208"/>
        <v>12</v>
      </c>
      <c r="AV855" s="13">
        <f t="shared" si="209"/>
        <v>1502014</v>
      </c>
      <c r="AW855" s="13" t="s">
        <v>1373</v>
      </c>
      <c r="AX855" s="13">
        <f t="shared" si="210"/>
        <v>7</v>
      </c>
      <c r="AY855" s="13" t="s">
        <v>1394</v>
      </c>
      <c r="AZ855" s="13">
        <f t="shared" si="211"/>
        <v>6</v>
      </c>
      <c r="BA855" s="13" t="str">
        <f t="shared" si="212"/>
        <v>石灵明魂珠-7 等级-6</v>
      </c>
      <c r="BB855" s="25" t="s">
        <v>1402</v>
      </c>
      <c r="BC855" s="14">
        <f t="shared" si="213"/>
        <v>1600</v>
      </c>
      <c r="BD855" s="14">
        <f>SUMIFS(BC$4:BC855,AU$4:AU855,"="&amp;AU855,AX$4:AX855,"="&amp;AX855)</f>
        <v>5280</v>
      </c>
      <c r="BE855" s="25" t="s">
        <v>1403</v>
      </c>
      <c r="BF855" s="14">
        <f t="shared" si="214"/>
        <v>800</v>
      </c>
      <c r="BG855" s="14">
        <f>SUMIFS(BF$4:BF855,AU$4:AU855,"="&amp;AU855,AX$4:AX855,"="&amp;AX855)</f>
        <v>2640</v>
      </c>
      <c r="BH855" s="25" t="s">
        <v>1404</v>
      </c>
      <c r="BI855" s="14">
        <f t="shared" si="215"/>
        <v>32000</v>
      </c>
      <c r="BJ855" s="14">
        <f>SUMIFS(BI$4:BI855,$AU$4:$AU855,"="&amp;$AU855,$AX$4:$AX855,"="&amp;$AX855)</f>
        <v>105600</v>
      </c>
    </row>
    <row r="856" spans="46:62" ht="16.5" x14ac:dyDescent="0.2">
      <c r="AT856" s="13">
        <v>853</v>
      </c>
      <c r="AU856" s="13">
        <f t="shared" si="208"/>
        <v>12</v>
      </c>
      <c r="AV856" s="13">
        <f t="shared" si="209"/>
        <v>1502014</v>
      </c>
      <c r="AW856" s="13" t="s">
        <v>1373</v>
      </c>
      <c r="AX856" s="13">
        <f t="shared" si="210"/>
        <v>7</v>
      </c>
      <c r="AY856" s="13" t="s">
        <v>1394</v>
      </c>
      <c r="AZ856" s="13">
        <f t="shared" si="211"/>
        <v>7</v>
      </c>
      <c r="BA856" s="13" t="str">
        <f t="shared" si="212"/>
        <v>石灵明魂珠-7 等级-7</v>
      </c>
      <c r="BB856" s="25" t="s">
        <v>1402</v>
      </c>
      <c r="BC856" s="14">
        <f t="shared" si="213"/>
        <v>1920</v>
      </c>
      <c r="BD856" s="14">
        <f>SUMIFS(BC$4:BC856,AU$4:AU856,"="&amp;AU856,AX$4:AX856,"="&amp;AX856)</f>
        <v>7200</v>
      </c>
      <c r="BE856" s="25" t="s">
        <v>1403</v>
      </c>
      <c r="BF856" s="14">
        <f t="shared" si="214"/>
        <v>960</v>
      </c>
      <c r="BG856" s="14">
        <f>SUMIFS(BF$4:BF856,AU$4:AU856,"="&amp;AU856,AX$4:AX856,"="&amp;AX856)</f>
        <v>3600</v>
      </c>
      <c r="BH856" s="25" t="s">
        <v>1404</v>
      </c>
      <c r="BI856" s="14">
        <f t="shared" si="215"/>
        <v>38400</v>
      </c>
      <c r="BJ856" s="14">
        <f>SUMIFS(BI$4:BI856,$AU$4:$AU856,"="&amp;$AU856,$AX$4:$AX856,"="&amp;$AX856)</f>
        <v>144000</v>
      </c>
    </row>
    <row r="857" spans="46:62" ht="16.5" x14ac:dyDescent="0.2">
      <c r="AT857" s="13">
        <v>854</v>
      </c>
      <c r="AU857" s="13">
        <f t="shared" si="208"/>
        <v>12</v>
      </c>
      <c r="AV857" s="13">
        <f t="shared" si="209"/>
        <v>1502014</v>
      </c>
      <c r="AW857" s="13" t="s">
        <v>1373</v>
      </c>
      <c r="AX857" s="13">
        <f t="shared" si="210"/>
        <v>7</v>
      </c>
      <c r="AY857" s="13" t="s">
        <v>1394</v>
      </c>
      <c r="AZ857" s="13">
        <f t="shared" si="211"/>
        <v>8</v>
      </c>
      <c r="BA857" s="13" t="str">
        <f t="shared" si="212"/>
        <v>石灵明魂珠-7 等级-8</v>
      </c>
      <c r="BB857" s="25" t="s">
        <v>1402</v>
      </c>
      <c r="BC857" s="14">
        <f t="shared" si="213"/>
        <v>2240</v>
      </c>
      <c r="BD857" s="14">
        <f>SUMIFS(BC$4:BC857,AU$4:AU857,"="&amp;AU857,AX$4:AX857,"="&amp;AX857)</f>
        <v>9440</v>
      </c>
      <c r="BE857" s="25" t="s">
        <v>1403</v>
      </c>
      <c r="BF857" s="14">
        <f t="shared" si="214"/>
        <v>1120</v>
      </c>
      <c r="BG857" s="14">
        <f>SUMIFS(BF$4:BF857,AU$4:AU857,"="&amp;AU857,AX$4:AX857,"="&amp;AX857)</f>
        <v>4720</v>
      </c>
      <c r="BH857" s="25" t="s">
        <v>1404</v>
      </c>
      <c r="BI857" s="14">
        <f t="shared" si="215"/>
        <v>44800</v>
      </c>
      <c r="BJ857" s="14">
        <f>SUMIFS(BI$4:BI857,$AU$4:$AU857,"="&amp;$AU857,$AX$4:$AX857,"="&amp;$AX857)</f>
        <v>188800</v>
      </c>
    </row>
    <row r="858" spans="46:62" ht="16.5" x14ac:dyDescent="0.2">
      <c r="AT858" s="13">
        <v>855</v>
      </c>
      <c r="AU858" s="13">
        <f t="shared" si="208"/>
        <v>12</v>
      </c>
      <c r="AV858" s="13">
        <f t="shared" si="209"/>
        <v>1502014</v>
      </c>
      <c r="AW858" s="13" t="s">
        <v>1373</v>
      </c>
      <c r="AX858" s="13">
        <f t="shared" si="210"/>
        <v>7</v>
      </c>
      <c r="AY858" s="13" t="s">
        <v>1394</v>
      </c>
      <c r="AZ858" s="13">
        <f t="shared" si="211"/>
        <v>9</v>
      </c>
      <c r="BA858" s="13" t="str">
        <f t="shared" si="212"/>
        <v>石灵明魂珠-7 等级-9</v>
      </c>
      <c r="BB858" s="25" t="s">
        <v>1402</v>
      </c>
      <c r="BC858" s="14">
        <f t="shared" si="213"/>
        <v>2560</v>
      </c>
      <c r="BD858" s="14">
        <f>SUMIFS(BC$4:BC858,AU$4:AU858,"="&amp;AU858,AX$4:AX858,"="&amp;AX858)</f>
        <v>12000</v>
      </c>
      <c r="BE858" s="25" t="s">
        <v>1403</v>
      </c>
      <c r="BF858" s="14">
        <f t="shared" si="214"/>
        <v>1280</v>
      </c>
      <c r="BG858" s="14">
        <f>SUMIFS(BF$4:BF858,AU$4:AU858,"="&amp;AU858,AX$4:AX858,"="&amp;AX858)</f>
        <v>6000</v>
      </c>
      <c r="BH858" s="25" t="s">
        <v>1404</v>
      </c>
      <c r="BI858" s="14">
        <f t="shared" si="215"/>
        <v>51200</v>
      </c>
      <c r="BJ858" s="14">
        <f>SUMIFS(BI$4:BI858,$AU$4:$AU858,"="&amp;$AU858,$AX$4:$AX858,"="&amp;$AX858)</f>
        <v>240000</v>
      </c>
    </row>
    <row r="859" spans="46:62" ht="16.5" x14ac:dyDescent="0.2">
      <c r="AT859" s="13">
        <v>856</v>
      </c>
      <c r="AU859" s="13">
        <f t="shared" si="208"/>
        <v>12</v>
      </c>
      <c r="AV859" s="13">
        <f t="shared" si="209"/>
        <v>1502014</v>
      </c>
      <c r="AW859" s="13" t="s">
        <v>1373</v>
      </c>
      <c r="AX859" s="13">
        <f t="shared" si="210"/>
        <v>8</v>
      </c>
      <c r="AY859" s="13" t="s">
        <v>1394</v>
      </c>
      <c r="AZ859" s="13">
        <f t="shared" si="211"/>
        <v>1</v>
      </c>
      <c r="BA859" s="13" t="str">
        <f t="shared" si="212"/>
        <v>石灵明魂珠-8 等级-1</v>
      </c>
      <c r="BB859" s="25" t="s">
        <v>1402</v>
      </c>
      <c r="BC859" s="14">
        <f t="shared" si="213"/>
        <v>400</v>
      </c>
      <c r="BD859" s="14">
        <f>SUMIFS(BC$4:BC859,AU$4:AU859,"="&amp;AU859,AX$4:AX859,"="&amp;AX859)</f>
        <v>400</v>
      </c>
      <c r="BE859" s="25" t="s">
        <v>1403</v>
      </c>
      <c r="BF859" s="14">
        <f t="shared" si="214"/>
        <v>200</v>
      </c>
      <c r="BG859" s="14">
        <f>SUMIFS(BF$4:BF859,AU$4:AU859,"="&amp;AU859,AX$4:AX859,"="&amp;AX859)</f>
        <v>200</v>
      </c>
      <c r="BH859" s="25" t="s">
        <v>1404</v>
      </c>
      <c r="BI859" s="14">
        <f t="shared" si="215"/>
        <v>8000</v>
      </c>
      <c r="BJ859" s="14">
        <f>SUMIFS(BI$4:BI859,$AU$4:$AU859,"="&amp;$AU859,$AX$4:$AX859,"="&amp;$AX859)</f>
        <v>8000</v>
      </c>
    </row>
    <row r="860" spans="46:62" ht="16.5" x14ac:dyDescent="0.2">
      <c r="AT860" s="13">
        <v>857</v>
      </c>
      <c r="AU860" s="13">
        <f t="shared" si="208"/>
        <v>12</v>
      </c>
      <c r="AV860" s="13">
        <f t="shared" si="209"/>
        <v>1502014</v>
      </c>
      <c r="AW860" s="13" t="s">
        <v>1373</v>
      </c>
      <c r="AX860" s="13">
        <f t="shared" si="210"/>
        <v>8</v>
      </c>
      <c r="AY860" s="13" t="s">
        <v>1394</v>
      </c>
      <c r="AZ860" s="13">
        <f t="shared" si="211"/>
        <v>2</v>
      </c>
      <c r="BA860" s="13" t="str">
        <f t="shared" si="212"/>
        <v>石灵明魂珠-8 等级-2</v>
      </c>
      <c r="BB860" s="25" t="s">
        <v>1402</v>
      </c>
      <c r="BC860" s="14">
        <f t="shared" si="213"/>
        <v>600</v>
      </c>
      <c r="BD860" s="14">
        <f>SUMIFS(BC$4:BC860,AU$4:AU860,"="&amp;AU860,AX$4:AX860,"="&amp;AX860)</f>
        <v>1000</v>
      </c>
      <c r="BE860" s="25" t="s">
        <v>1403</v>
      </c>
      <c r="BF860" s="14">
        <f t="shared" si="214"/>
        <v>300</v>
      </c>
      <c r="BG860" s="14">
        <f>SUMIFS(BF$4:BF860,AU$4:AU860,"="&amp;AU860,AX$4:AX860,"="&amp;AX860)</f>
        <v>500</v>
      </c>
      <c r="BH860" s="25" t="s">
        <v>1404</v>
      </c>
      <c r="BI860" s="14">
        <f t="shared" si="215"/>
        <v>12000</v>
      </c>
      <c r="BJ860" s="14">
        <f>SUMIFS(BI$4:BI860,$AU$4:$AU860,"="&amp;$AU860,$AX$4:$AX860,"="&amp;$AX860)</f>
        <v>20000</v>
      </c>
    </row>
    <row r="861" spans="46:62" ht="16.5" x14ac:dyDescent="0.2">
      <c r="AT861" s="13">
        <v>858</v>
      </c>
      <c r="AU861" s="13">
        <f t="shared" si="208"/>
        <v>12</v>
      </c>
      <c r="AV861" s="13">
        <f t="shared" si="209"/>
        <v>1502014</v>
      </c>
      <c r="AW861" s="13" t="s">
        <v>1373</v>
      </c>
      <c r="AX861" s="13">
        <f t="shared" si="210"/>
        <v>8</v>
      </c>
      <c r="AY861" s="13" t="s">
        <v>1394</v>
      </c>
      <c r="AZ861" s="13">
        <f t="shared" si="211"/>
        <v>3</v>
      </c>
      <c r="BA861" s="13" t="str">
        <f t="shared" si="212"/>
        <v>石灵明魂珠-8 等级-3</v>
      </c>
      <c r="BB861" s="25" t="s">
        <v>1402</v>
      </c>
      <c r="BC861" s="14">
        <f t="shared" si="213"/>
        <v>800</v>
      </c>
      <c r="BD861" s="14">
        <f>SUMIFS(BC$4:BC861,AU$4:AU861,"="&amp;AU861,AX$4:AX861,"="&amp;AX861)</f>
        <v>1800</v>
      </c>
      <c r="BE861" s="25" t="s">
        <v>1403</v>
      </c>
      <c r="BF861" s="14">
        <f t="shared" si="214"/>
        <v>400</v>
      </c>
      <c r="BG861" s="14">
        <f>SUMIFS(BF$4:BF861,AU$4:AU861,"="&amp;AU861,AX$4:AX861,"="&amp;AX861)</f>
        <v>900</v>
      </c>
      <c r="BH861" s="25" t="s">
        <v>1404</v>
      </c>
      <c r="BI861" s="14">
        <f t="shared" si="215"/>
        <v>16000</v>
      </c>
      <c r="BJ861" s="14">
        <f>SUMIFS(BI$4:BI861,$AU$4:$AU861,"="&amp;$AU861,$AX$4:$AX861,"="&amp;$AX861)</f>
        <v>36000</v>
      </c>
    </row>
    <row r="862" spans="46:62" ht="16.5" x14ac:dyDescent="0.2">
      <c r="AT862" s="13">
        <v>859</v>
      </c>
      <c r="AU862" s="13">
        <f t="shared" si="208"/>
        <v>12</v>
      </c>
      <c r="AV862" s="13">
        <f t="shared" si="209"/>
        <v>1502014</v>
      </c>
      <c r="AW862" s="13" t="s">
        <v>1373</v>
      </c>
      <c r="AX862" s="13">
        <f t="shared" si="210"/>
        <v>8</v>
      </c>
      <c r="AY862" s="13" t="s">
        <v>1394</v>
      </c>
      <c r="AZ862" s="13">
        <f t="shared" si="211"/>
        <v>4</v>
      </c>
      <c r="BA862" s="13" t="str">
        <f t="shared" si="212"/>
        <v>石灵明魂珠-8 等级-4</v>
      </c>
      <c r="BB862" s="25" t="s">
        <v>1402</v>
      </c>
      <c r="BC862" s="14">
        <f t="shared" si="213"/>
        <v>1200</v>
      </c>
      <c r="BD862" s="14">
        <f>SUMIFS(BC$4:BC862,AU$4:AU862,"="&amp;AU862,AX$4:AX862,"="&amp;AX862)</f>
        <v>3000</v>
      </c>
      <c r="BE862" s="25" t="s">
        <v>1403</v>
      </c>
      <c r="BF862" s="14">
        <f t="shared" si="214"/>
        <v>600</v>
      </c>
      <c r="BG862" s="14">
        <f>SUMIFS(BF$4:BF862,AU$4:AU862,"="&amp;AU862,AX$4:AX862,"="&amp;AX862)</f>
        <v>1500</v>
      </c>
      <c r="BH862" s="25" t="s">
        <v>1404</v>
      </c>
      <c r="BI862" s="14">
        <f t="shared" si="215"/>
        <v>24000</v>
      </c>
      <c r="BJ862" s="14">
        <f>SUMIFS(BI$4:BI862,$AU$4:$AU862,"="&amp;$AU862,$AX$4:$AX862,"="&amp;$AX862)</f>
        <v>60000</v>
      </c>
    </row>
    <row r="863" spans="46:62" ht="16.5" x14ac:dyDescent="0.2">
      <c r="AT863" s="13">
        <v>860</v>
      </c>
      <c r="AU863" s="13">
        <f t="shared" si="208"/>
        <v>12</v>
      </c>
      <c r="AV863" s="13">
        <f t="shared" si="209"/>
        <v>1502014</v>
      </c>
      <c r="AW863" s="13" t="s">
        <v>1373</v>
      </c>
      <c r="AX863" s="13">
        <f t="shared" si="210"/>
        <v>8</v>
      </c>
      <c r="AY863" s="13" t="s">
        <v>1394</v>
      </c>
      <c r="AZ863" s="13">
        <f t="shared" si="211"/>
        <v>5</v>
      </c>
      <c r="BA863" s="13" t="str">
        <f t="shared" si="212"/>
        <v>石灵明魂珠-8 等级-5</v>
      </c>
      <c r="BB863" s="25" t="s">
        <v>1402</v>
      </c>
      <c r="BC863" s="14">
        <f t="shared" si="213"/>
        <v>1600</v>
      </c>
      <c r="BD863" s="14">
        <f>SUMIFS(BC$4:BC863,AU$4:AU863,"="&amp;AU863,AX$4:AX863,"="&amp;AX863)</f>
        <v>4600</v>
      </c>
      <c r="BE863" s="25" t="s">
        <v>1403</v>
      </c>
      <c r="BF863" s="14">
        <f t="shared" si="214"/>
        <v>800</v>
      </c>
      <c r="BG863" s="14">
        <f>SUMIFS(BF$4:BF863,AU$4:AU863,"="&amp;AU863,AX$4:AX863,"="&amp;AX863)</f>
        <v>2300</v>
      </c>
      <c r="BH863" s="25" t="s">
        <v>1404</v>
      </c>
      <c r="BI863" s="14">
        <f t="shared" si="215"/>
        <v>32000</v>
      </c>
      <c r="BJ863" s="14">
        <f>SUMIFS(BI$4:BI863,$AU$4:$AU863,"="&amp;$AU863,$AX$4:$AX863,"="&amp;$AX863)</f>
        <v>92000</v>
      </c>
    </row>
    <row r="864" spans="46:62" ht="16.5" x14ac:dyDescent="0.2">
      <c r="AT864" s="13">
        <v>861</v>
      </c>
      <c r="AU864" s="13">
        <f t="shared" si="208"/>
        <v>12</v>
      </c>
      <c r="AV864" s="13">
        <f t="shared" si="209"/>
        <v>1502014</v>
      </c>
      <c r="AW864" s="13" t="s">
        <v>1373</v>
      </c>
      <c r="AX864" s="13">
        <f t="shared" si="210"/>
        <v>8</v>
      </c>
      <c r="AY864" s="13" t="s">
        <v>1394</v>
      </c>
      <c r="AZ864" s="13">
        <f t="shared" si="211"/>
        <v>6</v>
      </c>
      <c r="BA864" s="13" t="str">
        <f t="shared" si="212"/>
        <v>石灵明魂珠-8 等级-6</v>
      </c>
      <c r="BB864" s="25" t="s">
        <v>1402</v>
      </c>
      <c r="BC864" s="14">
        <f t="shared" si="213"/>
        <v>2000</v>
      </c>
      <c r="BD864" s="14">
        <f>SUMIFS(BC$4:BC864,AU$4:AU864,"="&amp;AU864,AX$4:AX864,"="&amp;AX864)</f>
        <v>6600</v>
      </c>
      <c r="BE864" s="25" t="s">
        <v>1403</v>
      </c>
      <c r="BF864" s="14">
        <f t="shared" si="214"/>
        <v>1000</v>
      </c>
      <c r="BG864" s="14">
        <f>SUMIFS(BF$4:BF864,AU$4:AU864,"="&amp;AU864,AX$4:AX864,"="&amp;AX864)</f>
        <v>3300</v>
      </c>
      <c r="BH864" s="25" t="s">
        <v>1404</v>
      </c>
      <c r="BI864" s="14">
        <f t="shared" si="215"/>
        <v>40000</v>
      </c>
      <c r="BJ864" s="14">
        <f>SUMIFS(BI$4:BI864,$AU$4:$AU864,"="&amp;$AU864,$AX$4:$AX864,"="&amp;$AX864)</f>
        <v>132000</v>
      </c>
    </row>
    <row r="865" spans="46:62" ht="16.5" x14ac:dyDescent="0.2">
      <c r="AT865" s="13">
        <v>862</v>
      </c>
      <c r="AU865" s="13">
        <f t="shared" si="208"/>
        <v>12</v>
      </c>
      <c r="AV865" s="13">
        <f t="shared" si="209"/>
        <v>1502014</v>
      </c>
      <c r="AW865" s="13" t="s">
        <v>1373</v>
      </c>
      <c r="AX865" s="13">
        <f t="shared" si="210"/>
        <v>8</v>
      </c>
      <c r="AY865" s="13" t="s">
        <v>1394</v>
      </c>
      <c r="AZ865" s="13">
        <f t="shared" si="211"/>
        <v>7</v>
      </c>
      <c r="BA865" s="13" t="str">
        <f t="shared" si="212"/>
        <v>石灵明魂珠-8 等级-7</v>
      </c>
      <c r="BB865" s="25" t="s">
        <v>1402</v>
      </c>
      <c r="BC865" s="14">
        <f t="shared" si="213"/>
        <v>2400</v>
      </c>
      <c r="BD865" s="14">
        <f>SUMIFS(BC$4:BC865,AU$4:AU865,"="&amp;AU865,AX$4:AX865,"="&amp;AX865)</f>
        <v>9000</v>
      </c>
      <c r="BE865" s="25" t="s">
        <v>1403</v>
      </c>
      <c r="BF865" s="14">
        <f t="shared" si="214"/>
        <v>1200</v>
      </c>
      <c r="BG865" s="14">
        <f>SUMIFS(BF$4:BF865,AU$4:AU865,"="&amp;AU865,AX$4:AX865,"="&amp;AX865)</f>
        <v>4500</v>
      </c>
      <c r="BH865" s="25" t="s">
        <v>1404</v>
      </c>
      <c r="BI865" s="14">
        <f t="shared" si="215"/>
        <v>48000</v>
      </c>
      <c r="BJ865" s="14">
        <f>SUMIFS(BI$4:BI865,$AU$4:$AU865,"="&amp;$AU865,$AX$4:$AX865,"="&amp;$AX865)</f>
        <v>180000</v>
      </c>
    </row>
    <row r="866" spans="46:62" ht="16.5" x14ac:dyDescent="0.2">
      <c r="AT866" s="13">
        <v>863</v>
      </c>
      <c r="AU866" s="13">
        <f t="shared" si="208"/>
        <v>12</v>
      </c>
      <c r="AV866" s="13">
        <f t="shared" si="209"/>
        <v>1502014</v>
      </c>
      <c r="AW866" s="13" t="s">
        <v>1373</v>
      </c>
      <c r="AX866" s="13">
        <f t="shared" si="210"/>
        <v>8</v>
      </c>
      <c r="AY866" s="13" t="s">
        <v>1394</v>
      </c>
      <c r="AZ866" s="13">
        <f t="shared" si="211"/>
        <v>8</v>
      </c>
      <c r="BA866" s="13" t="str">
        <f t="shared" si="212"/>
        <v>石灵明魂珠-8 等级-8</v>
      </c>
      <c r="BB866" s="25" t="s">
        <v>1402</v>
      </c>
      <c r="BC866" s="14">
        <f t="shared" si="213"/>
        <v>2800</v>
      </c>
      <c r="BD866" s="14">
        <f>SUMIFS(BC$4:BC866,AU$4:AU866,"="&amp;AU866,AX$4:AX866,"="&amp;AX866)</f>
        <v>11800</v>
      </c>
      <c r="BE866" s="25" t="s">
        <v>1403</v>
      </c>
      <c r="BF866" s="14">
        <f t="shared" si="214"/>
        <v>1400</v>
      </c>
      <c r="BG866" s="14">
        <f>SUMIFS(BF$4:BF866,AU$4:AU866,"="&amp;AU866,AX$4:AX866,"="&amp;AX866)</f>
        <v>5900</v>
      </c>
      <c r="BH866" s="25" t="s">
        <v>1404</v>
      </c>
      <c r="BI866" s="14">
        <f t="shared" si="215"/>
        <v>56000</v>
      </c>
      <c r="BJ866" s="14">
        <f>SUMIFS(BI$4:BI866,$AU$4:$AU866,"="&amp;$AU866,$AX$4:$AX866,"="&amp;$AX866)</f>
        <v>236000</v>
      </c>
    </row>
    <row r="867" spans="46:62" ht="16.5" x14ac:dyDescent="0.2">
      <c r="AT867" s="13">
        <v>864</v>
      </c>
      <c r="AU867" s="13">
        <f t="shared" si="208"/>
        <v>12</v>
      </c>
      <c r="AV867" s="13">
        <f t="shared" si="209"/>
        <v>1502014</v>
      </c>
      <c r="AW867" s="13" t="s">
        <v>1373</v>
      </c>
      <c r="AX867" s="13">
        <f t="shared" si="210"/>
        <v>8</v>
      </c>
      <c r="AY867" s="13" t="s">
        <v>1394</v>
      </c>
      <c r="AZ867" s="13">
        <f t="shared" si="211"/>
        <v>9</v>
      </c>
      <c r="BA867" s="13" t="str">
        <f t="shared" si="212"/>
        <v>石灵明魂珠-8 等级-9</v>
      </c>
      <c r="BB867" s="25" t="s">
        <v>1402</v>
      </c>
      <c r="BC867" s="14">
        <f t="shared" si="213"/>
        <v>3200</v>
      </c>
      <c r="BD867" s="14">
        <f>SUMIFS(BC$4:BC867,AU$4:AU867,"="&amp;AU867,AX$4:AX867,"="&amp;AX867)</f>
        <v>15000</v>
      </c>
      <c r="BE867" s="25" t="s">
        <v>1403</v>
      </c>
      <c r="BF867" s="14">
        <f t="shared" si="214"/>
        <v>1600</v>
      </c>
      <c r="BG867" s="14">
        <f>SUMIFS(BF$4:BF867,AU$4:AU867,"="&amp;AU867,AX$4:AX867,"="&amp;AX867)</f>
        <v>7500</v>
      </c>
      <c r="BH867" s="25" t="s">
        <v>1404</v>
      </c>
      <c r="BI867" s="14">
        <f t="shared" si="215"/>
        <v>64000</v>
      </c>
      <c r="BJ867" s="14">
        <f>SUMIFS(BI$4:BI867,$AU$4:$AU867,"="&amp;$AU867,$AX$4:$AX867,"="&amp;$AX867)</f>
        <v>300000</v>
      </c>
    </row>
    <row r="868" spans="46:62" ht="16.5" x14ac:dyDescent="0.2">
      <c r="AT868" s="13">
        <v>865</v>
      </c>
      <c r="AU868" s="13">
        <f t="shared" si="208"/>
        <v>13</v>
      </c>
      <c r="AV868" s="13">
        <f t="shared" si="209"/>
        <v>1502016</v>
      </c>
      <c r="AW868" s="13" t="s">
        <v>1373</v>
      </c>
      <c r="AX868" s="13">
        <f t="shared" si="210"/>
        <v>1</v>
      </c>
      <c r="AY868" s="13" t="s">
        <v>1394</v>
      </c>
      <c r="AZ868" s="13">
        <f t="shared" si="211"/>
        <v>1</v>
      </c>
      <c r="BA868" s="13" t="str">
        <f t="shared" si="212"/>
        <v>西方龙魂珠-1 等级-1</v>
      </c>
      <c r="BB868" s="25" t="s">
        <v>1402</v>
      </c>
      <c r="BC868" s="14">
        <f t="shared" si="213"/>
        <v>55</v>
      </c>
      <c r="BD868" s="14">
        <f>SUMIFS(BC$4:BC868,AU$4:AU868,"="&amp;AU868,AX$4:AX868,"="&amp;AX868)</f>
        <v>55</v>
      </c>
      <c r="BE868" s="25" t="s">
        <v>1403</v>
      </c>
      <c r="BF868" s="14">
        <f t="shared" si="214"/>
        <v>30</v>
      </c>
      <c r="BG868" s="14">
        <f>SUMIFS(BF$4:BF868,AU$4:AU868,"="&amp;AU868,AX$4:AX868,"="&amp;AX868)</f>
        <v>30</v>
      </c>
      <c r="BH868" s="25" t="s">
        <v>1404</v>
      </c>
      <c r="BI868" s="14">
        <f t="shared" si="215"/>
        <v>1350</v>
      </c>
      <c r="BJ868" s="14">
        <f>SUMIFS(BI$4:BI868,$AU$4:$AU868,"="&amp;$AU868,$AX$4:$AX868,"="&amp;$AX868)</f>
        <v>1350</v>
      </c>
    </row>
    <row r="869" spans="46:62" ht="16.5" x14ac:dyDescent="0.2">
      <c r="AT869" s="13">
        <v>866</v>
      </c>
      <c r="AU869" s="13">
        <f t="shared" si="208"/>
        <v>13</v>
      </c>
      <c r="AV869" s="13">
        <f t="shared" si="209"/>
        <v>1502016</v>
      </c>
      <c r="AW869" s="13" t="s">
        <v>1373</v>
      </c>
      <c r="AX869" s="13">
        <f t="shared" si="210"/>
        <v>1</v>
      </c>
      <c r="AY869" s="13" t="s">
        <v>1394</v>
      </c>
      <c r="AZ869" s="13">
        <f t="shared" si="211"/>
        <v>2</v>
      </c>
      <c r="BA869" s="13" t="str">
        <f t="shared" si="212"/>
        <v>西方龙魂珠-1 等级-2</v>
      </c>
      <c r="BB869" s="25" t="s">
        <v>1402</v>
      </c>
      <c r="BC869" s="14">
        <f t="shared" si="213"/>
        <v>88</v>
      </c>
      <c r="BD869" s="14">
        <f>SUMIFS(BC$4:BC869,AU$4:AU869,"="&amp;AU869,AX$4:AX869,"="&amp;AX869)</f>
        <v>143</v>
      </c>
      <c r="BE869" s="25" t="s">
        <v>1403</v>
      </c>
      <c r="BF869" s="14">
        <f t="shared" si="214"/>
        <v>48</v>
      </c>
      <c r="BG869" s="14">
        <f>SUMIFS(BF$4:BF869,AU$4:AU869,"="&amp;AU869,AX$4:AX869,"="&amp;AX869)</f>
        <v>78</v>
      </c>
      <c r="BH869" s="25" t="s">
        <v>1404</v>
      </c>
      <c r="BI869" s="14">
        <f t="shared" si="215"/>
        <v>2160</v>
      </c>
      <c r="BJ869" s="14">
        <f>SUMIFS(BI$4:BI869,$AU$4:$AU869,"="&amp;$AU869,$AX$4:$AX869,"="&amp;$AX869)</f>
        <v>3510</v>
      </c>
    </row>
    <row r="870" spans="46:62" ht="16.5" x14ac:dyDescent="0.2">
      <c r="AT870" s="13">
        <v>867</v>
      </c>
      <c r="AU870" s="13">
        <f t="shared" si="208"/>
        <v>13</v>
      </c>
      <c r="AV870" s="13">
        <f t="shared" si="209"/>
        <v>1502016</v>
      </c>
      <c r="AW870" s="13" t="s">
        <v>1373</v>
      </c>
      <c r="AX870" s="13">
        <f t="shared" si="210"/>
        <v>1</v>
      </c>
      <c r="AY870" s="13" t="s">
        <v>1394</v>
      </c>
      <c r="AZ870" s="13">
        <f t="shared" si="211"/>
        <v>3</v>
      </c>
      <c r="BA870" s="13" t="str">
        <f t="shared" si="212"/>
        <v>西方龙魂珠-1 等级-3</v>
      </c>
      <c r="BB870" s="25" t="s">
        <v>1402</v>
      </c>
      <c r="BC870" s="14">
        <f t="shared" si="213"/>
        <v>110</v>
      </c>
      <c r="BD870" s="14">
        <f>SUMIFS(BC$4:BC870,AU$4:AU870,"="&amp;AU870,AX$4:AX870,"="&amp;AX870)</f>
        <v>253</v>
      </c>
      <c r="BE870" s="25" t="s">
        <v>1403</v>
      </c>
      <c r="BF870" s="14">
        <f t="shared" si="214"/>
        <v>60</v>
      </c>
      <c r="BG870" s="14">
        <f>SUMIFS(BF$4:BF870,AU$4:AU870,"="&amp;AU870,AX$4:AX870,"="&amp;AX870)</f>
        <v>138</v>
      </c>
      <c r="BH870" s="25" t="s">
        <v>1404</v>
      </c>
      <c r="BI870" s="14">
        <f t="shared" si="215"/>
        <v>2700</v>
      </c>
      <c r="BJ870" s="14">
        <f>SUMIFS(BI$4:BI870,$AU$4:$AU870,"="&amp;$AU870,$AX$4:$AX870,"="&amp;$AX870)</f>
        <v>6210</v>
      </c>
    </row>
    <row r="871" spans="46:62" ht="16.5" x14ac:dyDescent="0.2">
      <c r="AT871" s="13">
        <v>868</v>
      </c>
      <c r="AU871" s="13">
        <f t="shared" si="208"/>
        <v>13</v>
      </c>
      <c r="AV871" s="13">
        <f t="shared" si="209"/>
        <v>1502016</v>
      </c>
      <c r="AW871" s="13" t="s">
        <v>1373</v>
      </c>
      <c r="AX871" s="13">
        <f t="shared" si="210"/>
        <v>1</v>
      </c>
      <c r="AY871" s="13" t="s">
        <v>1394</v>
      </c>
      <c r="AZ871" s="13">
        <f t="shared" si="211"/>
        <v>4</v>
      </c>
      <c r="BA871" s="13" t="str">
        <f t="shared" si="212"/>
        <v>西方龙魂珠-1 等级-4</v>
      </c>
      <c r="BB871" s="25" t="s">
        <v>1402</v>
      </c>
      <c r="BC871" s="14">
        <f t="shared" si="213"/>
        <v>176</v>
      </c>
      <c r="BD871" s="14">
        <f>SUMIFS(BC$4:BC871,AU$4:AU871,"="&amp;AU871,AX$4:AX871,"="&amp;AX871)</f>
        <v>429</v>
      </c>
      <c r="BE871" s="25" t="s">
        <v>1403</v>
      </c>
      <c r="BF871" s="14">
        <f t="shared" si="214"/>
        <v>96</v>
      </c>
      <c r="BG871" s="14">
        <f>SUMIFS(BF$4:BF871,AU$4:AU871,"="&amp;AU871,AX$4:AX871,"="&amp;AX871)</f>
        <v>234</v>
      </c>
      <c r="BH871" s="25" t="s">
        <v>1404</v>
      </c>
      <c r="BI871" s="14">
        <f t="shared" si="215"/>
        <v>4320</v>
      </c>
      <c r="BJ871" s="14">
        <f>SUMIFS(BI$4:BI871,$AU$4:$AU871,"="&amp;$AU871,$AX$4:$AX871,"="&amp;$AX871)</f>
        <v>10530</v>
      </c>
    </row>
    <row r="872" spans="46:62" ht="16.5" x14ac:dyDescent="0.2">
      <c r="AT872" s="13">
        <v>869</v>
      </c>
      <c r="AU872" s="13">
        <f t="shared" si="208"/>
        <v>13</v>
      </c>
      <c r="AV872" s="13">
        <f t="shared" si="209"/>
        <v>1502016</v>
      </c>
      <c r="AW872" s="13" t="s">
        <v>1373</v>
      </c>
      <c r="AX872" s="13">
        <f t="shared" si="210"/>
        <v>1</v>
      </c>
      <c r="AY872" s="13" t="s">
        <v>1394</v>
      </c>
      <c r="AZ872" s="13">
        <f t="shared" si="211"/>
        <v>5</v>
      </c>
      <c r="BA872" s="13" t="str">
        <f t="shared" si="212"/>
        <v>西方龙魂珠-1 等级-5</v>
      </c>
      <c r="BB872" s="25" t="s">
        <v>1402</v>
      </c>
      <c r="BC872" s="14">
        <f t="shared" si="213"/>
        <v>242</v>
      </c>
      <c r="BD872" s="14">
        <f>SUMIFS(BC$4:BC872,AU$4:AU872,"="&amp;AU872,AX$4:AX872,"="&amp;AX872)</f>
        <v>671</v>
      </c>
      <c r="BE872" s="25" t="s">
        <v>1403</v>
      </c>
      <c r="BF872" s="14">
        <f t="shared" si="214"/>
        <v>132</v>
      </c>
      <c r="BG872" s="14">
        <f>SUMIFS(BF$4:BF872,AU$4:AU872,"="&amp;AU872,AX$4:AX872,"="&amp;AX872)</f>
        <v>366</v>
      </c>
      <c r="BH872" s="25" t="s">
        <v>1404</v>
      </c>
      <c r="BI872" s="14">
        <f t="shared" si="215"/>
        <v>5940</v>
      </c>
      <c r="BJ872" s="14">
        <f>SUMIFS(BI$4:BI872,$AU$4:$AU872,"="&amp;$AU872,$AX$4:$AX872,"="&amp;$AX872)</f>
        <v>16470</v>
      </c>
    </row>
    <row r="873" spans="46:62" ht="16.5" x14ac:dyDescent="0.2">
      <c r="AT873" s="13">
        <v>870</v>
      </c>
      <c r="AU873" s="13">
        <f t="shared" si="208"/>
        <v>13</v>
      </c>
      <c r="AV873" s="13">
        <f t="shared" si="209"/>
        <v>1502016</v>
      </c>
      <c r="AW873" s="13" t="s">
        <v>1373</v>
      </c>
      <c r="AX873" s="13">
        <f t="shared" si="210"/>
        <v>1</v>
      </c>
      <c r="AY873" s="13" t="s">
        <v>1394</v>
      </c>
      <c r="AZ873" s="13">
        <f t="shared" si="211"/>
        <v>6</v>
      </c>
      <c r="BA873" s="13" t="str">
        <f t="shared" si="212"/>
        <v>西方龙魂珠-1 等级-6</v>
      </c>
      <c r="BB873" s="25" t="s">
        <v>1402</v>
      </c>
      <c r="BC873" s="14">
        <f t="shared" si="213"/>
        <v>308</v>
      </c>
      <c r="BD873" s="14">
        <f>SUMIFS(BC$4:BC873,AU$4:AU873,"="&amp;AU873,AX$4:AX873,"="&amp;AX873)</f>
        <v>979</v>
      </c>
      <c r="BE873" s="25" t="s">
        <v>1403</v>
      </c>
      <c r="BF873" s="14">
        <f t="shared" si="214"/>
        <v>168</v>
      </c>
      <c r="BG873" s="14">
        <f>SUMIFS(BF$4:BF873,AU$4:AU873,"="&amp;AU873,AX$4:AX873,"="&amp;AX873)</f>
        <v>534</v>
      </c>
      <c r="BH873" s="25" t="s">
        <v>1404</v>
      </c>
      <c r="BI873" s="14">
        <f t="shared" si="215"/>
        <v>7560</v>
      </c>
      <c r="BJ873" s="14">
        <f>SUMIFS(BI$4:BI873,$AU$4:$AU873,"="&amp;$AU873,$AX$4:$AX873,"="&amp;$AX873)</f>
        <v>24030</v>
      </c>
    </row>
    <row r="874" spans="46:62" ht="16.5" x14ac:dyDescent="0.2">
      <c r="AT874" s="13">
        <v>871</v>
      </c>
      <c r="AU874" s="13">
        <f t="shared" si="208"/>
        <v>13</v>
      </c>
      <c r="AV874" s="13">
        <f t="shared" si="209"/>
        <v>1502016</v>
      </c>
      <c r="AW874" s="13" t="s">
        <v>1373</v>
      </c>
      <c r="AX874" s="13">
        <f t="shared" si="210"/>
        <v>1</v>
      </c>
      <c r="AY874" s="13" t="s">
        <v>1394</v>
      </c>
      <c r="AZ874" s="13">
        <f t="shared" si="211"/>
        <v>7</v>
      </c>
      <c r="BA874" s="13" t="str">
        <f t="shared" si="212"/>
        <v>西方龙魂珠-1 等级-7</v>
      </c>
      <c r="BB874" s="25" t="s">
        <v>1402</v>
      </c>
      <c r="BC874" s="14">
        <f t="shared" si="213"/>
        <v>352</v>
      </c>
      <c r="BD874" s="14">
        <f>SUMIFS(BC$4:BC874,AU$4:AU874,"="&amp;AU874,AX$4:AX874,"="&amp;AX874)</f>
        <v>1331</v>
      </c>
      <c r="BE874" s="25" t="s">
        <v>1403</v>
      </c>
      <c r="BF874" s="14">
        <f t="shared" si="214"/>
        <v>192</v>
      </c>
      <c r="BG874" s="14">
        <f>SUMIFS(BF$4:BF874,AU$4:AU874,"="&amp;AU874,AX$4:AX874,"="&amp;AX874)</f>
        <v>726</v>
      </c>
      <c r="BH874" s="25" t="s">
        <v>1404</v>
      </c>
      <c r="BI874" s="14">
        <f t="shared" si="215"/>
        <v>8640</v>
      </c>
      <c r="BJ874" s="14">
        <f>SUMIFS(BI$4:BI874,$AU$4:$AU874,"="&amp;$AU874,$AX$4:$AX874,"="&amp;$AX874)</f>
        <v>32670</v>
      </c>
    </row>
    <row r="875" spans="46:62" ht="16.5" x14ac:dyDescent="0.2">
      <c r="AT875" s="13">
        <v>872</v>
      </c>
      <c r="AU875" s="13">
        <f t="shared" si="208"/>
        <v>13</v>
      </c>
      <c r="AV875" s="13">
        <f t="shared" si="209"/>
        <v>1502016</v>
      </c>
      <c r="AW875" s="13" t="s">
        <v>1373</v>
      </c>
      <c r="AX875" s="13">
        <f t="shared" si="210"/>
        <v>1</v>
      </c>
      <c r="AY875" s="13" t="s">
        <v>1394</v>
      </c>
      <c r="AZ875" s="13">
        <f t="shared" si="211"/>
        <v>8</v>
      </c>
      <c r="BA875" s="13" t="str">
        <f t="shared" si="212"/>
        <v>西方龙魂珠-1 等级-8</v>
      </c>
      <c r="BB875" s="25" t="s">
        <v>1402</v>
      </c>
      <c r="BC875" s="14">
        <f t="shared" si="213"/>
        <v>418</v>
      </c>
      <c r="BD875" s="14">
        <f>SUMIFS(BC$4:BC875,AU$4:AU875,"="&amp;AU875,AX$4:AX875,"="&amp;AX875)</f>
        <v>1749</v>
      </c>
      <c r="BE875" s="25" t="s">
        <v>1403</v>
      </c>
      <c r="BF875" s="14">
        <f t="shared" si="214"/>
        <v>228</v>
      </c>
      <c r="BG875" s="14">
        <f>SUMIFS(BF$4:BF875,AU$4:AU875,"="&amp;AU875,AX$4:AX875,"="&amp;AX875)</f>
        <v>954</v>
      </c>
      <c r="BH875" s="25" t="s">
        <v>1404</v>
      </c>
      <c r="BI875" s="14">
        <f t="shared" si="215"/>
        <v>10260</v>
      </c>
      <c r="BJ875" s="14">
        <f>SUMIFS(BI$4:BI875,$AU$4:$AU875,"="&amp;$AU875,$AX$4:$AX875,"="&amp;$AX875)</f>
        <v>42930</v>
      </c>
    </row>
    <row r="876" spans="46:62" ht="16.5" x14ac:dyDescent="0.2">
      <c r="AT876" s="13">
        <v>873</v>
      </c>
      <c r="AU876" s="13">
        <f t="shared" si="208"/>
        <v>13</v>
      </c>
      <c r="AV876" s="13">
        <f t="shared" si="209"/>
        <v>1502016</v>
      </c>
      <c r="AW876" s="13" t="s">
        <v>1373</v>
      </c>
      <c r="AX876" s="13">
        <f t="shared" si="210"/>
        <v>1</v>
      </c>
      <c r="AY876" s="13" t="s">
        <v>1394</v>
      </c>
      <c r="AZ876" s="13">
        <f t="shared" si="211"/>
        <v>9</v>
      </c>
      <c r="BA876" s="13" t="str">
        <f t="shared" si="212"/>
        <v>西方龙魂珠-1 等级-9</v>
      </c>
      <c r="BB876" s="25" t="s">
        <v>1402</v>
      </c>
      <c r="BC876" s="14">
        <f t="shared" si="213"/>
        <v>462</v>
      </c>
      <c r="BD876" s="14">
        <f>SUMIFS(BC$4:BC876,AU$4:AU876,"="&amp;AU876,AX$4:AX876,"="&amp;AX876)</f>
        <v>2211</v>
      </c>
      <c r="BE876" s="25" t="s">
        <v>1403</v>
      </c>
      <c r="BF876" s="14">
        <f t="shared" si="214"/>
        <v>252</v>
      </c>
      <c r="BG876" s="14">
        <f>SUMIFS(BF$4:BF876,AU$4:AU876,"="&amp;AU876,AX$4:AX876,"="&amp;AX876)</f>
        <v>1206</v>
      </c>
      <c r="BH876" s="25" t="s">
        <v>1404</v>
      </c>
      <c r="BI876" s="14">
        <f t="shared" si="215"/>
        <v>11340</v>
      </c>
      <c r="BJ876" s="14">
        <f>SUMIFS(BI$4:BI876,$AU$4:$AU876,"="&amp;$AU876,$AX$4:$AX876,"="&amp;$AX876)</f>
        <v>54270</v>
      </c>
    </row>
    <row r="877" spans="46:62" ht="16.5" x14ac:dyDescent="0.2">
      <c r="AT877" s="13">
        <v>874</v>
      </c>
      <c r="AU877" s="13">
        <f t="shared" si="208"/>
        <v>13</v>
      </c>
      <c r="AV877" s="13">
        <f t="shared" si="209"/>
        <v>1502016</v>
      </c>
      <c r="AW877" s="13" t="s">
        <v>1373</v>
      </c>
      <c r="AX877" s="13">
        <f t="shared" si="210"/>
        <v>2</v>
      </c>
      <c r="AY877" s="13" t="s">
        <v>1394</v>
      </c>
      <c r="AZ877" s="13">
        <f t="shared" si="211"/>
        <v>1</v>
      </c>
      <c r="BA877" s="13" t="str">
        <f t="shared" si="212"/>
        <v>西方龙魂珠-2 等级-1</v>
      </c>
      <c r="BB877" s="25" t="s">
        <v>1402</v>
      </c>
      <c r="BC877" s="14">
        <f t="shared" si="213"/>
        <v>88</v>
      </c>
      <c r="BD877" s="14">
        <f>SUMIFS(BC$4:BC877,AU$4:AU877,"="&amp;AU877,AX$4:AX877,"="&amp;AX877)</f>
        <v>88</v>
      </c>
      <c r="BE877" s="25" t="s">
        <v>1403</v>
      </c>
      <c r="BF877" s="14">
        <f t="shared" si="214"/>
        <v>48</v>
      </c>
      <c r="BG877" s="14">
        <f>SUMIFS(BF$4:BF877,AU$4:AU877,"="&amp;AU877,AX$4:AX877,"="&amp;AX877)</f>
        <v>48</v>
      </c>
      <c r="BH877" s="25" t="s">
        <v>1404</v>
      </c>
      <c r="BI877" s="14">
        <f t="shared" si="215"/>
        <v>2160</v>
      </c>
      <c r="BJ877" s="14">
        <f>SUMIFS(BI$4:BI877,$AU$4:$AU877,"="&amp;$AU877,$AX$4:$AX877,"="&amp;$AX877)</f>
        <v>2160</v>
      </c>
    </row>
    <row r="878" spans="46:62" ht="16.5" x14ac:dyDescent="0.2">
      <c r="AT878" s="13">
        <v>875</v>
      </c>
      <c r="AU878" s="13">
        <f t="shared" si="208"/>
        <v>13</v>
      </c>
      <c r="AV878" s="13">
        <f t="shared" si="209"/>
        <v>1502016</v>
      </c>
      <c r="AW878" s="13" t="s">
        <v>1373</v>
      </c>
      <c r="AX878" s="13">
        <f t="shared" si="210"/>
        <v>2</v>
      </c>
      <c r="AY878" s="13" t="s">
        <v>1394</v>
      </c>
      <c r="AZ878" s="13">
        <f t="shared" si="211"/>
        <v>2</v>
      </c>
      <c r="BA878" s="13" t="str">
        <f t="shared" si="212"/>
        <v>西方龙魂珠-2 等级-2</v>
      </c>
      <c r="BB878" s="25" t="s">
        <v>1402</v>
      </c>
      <c r="BC878" s="14">
        <f t="shared" si="213"/>
        <v>132</v>
      </c>
      <c r="BD878" s="14">
        <f>SUMIFS(BC$4:BC878,AU$4:AU878,"="&amp;AU878,AX$4:AX878,"="&amp;AX878)</f>
        <v>220</v>
      </c>
      <c r="BE878" s="25" t="s">
        <v>1403</v>
      </c>
      <c r="BF878" s="14">
        <f t="shared" si="214"/>
        <v>72</v>
      </c>
      <c r="BG878" s="14">
        <f>SUMIFS(BF$4:BF878,AU$4:AU878,"="&amp;AU878,AX$4:AX878,"="&amp;AX878)</f>
        <v>120</v>
      </c>
      <c r="BH878" s="25" t="s">
        <v>1404</v>
      </c>
      <c r="BI878" s="14">
        <f t="shared" si="215"/>
        <v>3240</v>
      </c>
      <c r="BJ878" s="14">
        <f>SUMIFS(BI$4:BI878,$AU$4:$AU878,"="&amp;$AU878,$AX$4:$AX878,"="&amp;$AX878)</f>
        <v>5400</v>
      </c>
    </row>
    <row r="879" spans="46:62" ht="16.5" x14ac:dyDescent="0.2">
      <c r="AT879" s="13">
        <v>876</v>
      </c>
      <c r="AU879" s="13">
        <f t="shared" si="208"/>
        <v>13</v>
      </c>
      <c r="AV879" s="13">
        <f t="shared" si="209"/>
        <v>1502016</v>
      </c>
      <c r="AW879" s="13" t="s">
        <v>1373</v>
      </c>
      <c r="AX879" s="13">
        <f t="shared" si="210"/>
        <v>2</v>
      </c>
      <c r="AY879" s="13" t="s">
        <v>1394</v>
      </c>
      <c r="AZ879" s="13">
        <f t="shared" si="211"/>
        <v>3</v>
      </c>
      <c r="BA879" s="13" t="str">
        <f t="shared" si="212"/>
        <v>西方龙魂珠-2 等级-3</v>
      </c>
      <c r="BB879" s="25" t="s">
        <v>1402</v>
      </c>
      <c r="BC879" s="14">
        <f t="shared" si="213"/>
        <v>176</v>
      </c>
      <c r="BD879" s="14">
        <f>SUMIFS(BC$4:BC879,AU$4:AU879,"="&amp;AU879,AX$4:AX879,"="&amp;AX879)</f>
        <v>396</v>
      </c>
      <c r="BE879" s="25" t="s">
        <v>1403</v>
      </c>
      <c r="BF879" s="14">
        <f t="shared" si="214"/>
        <v>96</v>
      </c>
      <c r="BG879" s="14">
        <f>SUMIFS(BF$4:BF879,AU$4:AU879,"="&amp;AU879,AX$4:AX879,"="&amp;AX879)</f>
        <v>216</v>
      </c>
      <c r="BH879" s="25" t="s">
        <v>1404</v>
      </c>
      <c r="BI879" s="14">
        <f t="shared" si="215"/>
        <v>4320</v>
      </c>
      <c r="BJ879" s="14">
        <f>SUMIFS(BI$4:BI879,$AU$4:$AU879,"="&amp;$AU879,$AX$4:$AX879,"="&amp;$AX879)</f>
        <v>9720</v>
      </c>
    </row>
    <row r="880" spans="46:62" ht="16.5" x14ac:dyDescent="0.2">
      <c r="AT880" s="13">
        <v>877</v>
      </c>
      <c r="AU880" s="13">
        <f t="shared" si="208"/>
        <v>13</v>
      </c>
      <c r="AV880" s="13">
        <f t="shared" si="209"/>
        <v>1502016</v>
      </c>
      <c r="AW880" s="13" t="s">
        <v>1373</v>
      </c>
      <c r="AX880" s="13">
        <f t="shared" si="210"/>
        <v>2</v>
      </c>
      <c r="AY880" s="13" t="s">
        <v>1394</v>
      </c>
      <c r="AZ880" s="13">
        <f t="shared" si="211"/>
        <v>4</v>
      </c>
      <c r="BA880" s="13" t="str">
        <f t="shared" si="212"/>
        <v>西方龙魂珠-2 等级-4</v>
      </c>
      <c r="BB880" s="25" t="s">
        <v>1402</v>
      </c>
      <c r="BC880" s="14">
        <f t="shared" si="213"/>
        <v>264</v>
      </c>
      <c r="BD880" s="14">
        <f>SUMIFS(BC$4:BC880,AU$4:AU880,"="&amp;AU880,AX$4:AX880,"="&amp;AX880)</f>
        <v>660</v>
      </c>
      <c r="BE880" s="25" t="s">
        <v>1403</v>
      </c>
      <c r="BF880" s="14">
        <f t="shared" si="214"/>
        <v>144</v>
      </c>
      <c r="BG880" s="14">
        <f>SUMIFS(BF$4:BF880,AU$4:AU880,"="&amp;AU880,AX$4:AX880,"="&amp;AX880)</f>
        <v>360</v>
      </c>
      <c r="BH880" s="25" t="s">
        <v>1404</v>
      </c>
      <c r="BI880" s="14">
        <f t="shared" si="215"/>
        <v>6480</v>
      </c>
      <c r="BJ880" s="14">
        <f>SUMIFS(BI$4:BI880,$AU$4:$AU880,"="&amp;$AU880,$AX$4:$AX880,"="&amp;$AX880)</f>
        <v>16200</v>
      </c>
    </row>
    <row r="881" spans="46:62" ht="16.5" x14ac:dyDescent="0.2">
      <c r="AT881" s="13">
        <v>878</v>
      </c>
      <c r="AU881" s="13">
        <f t="shared" si="208"/>
        <v>13</v>
      </c>
      <c r="AV881" s="13">
        <f t="shared" si="209"/>
        <v>1502016</v>
      </c>
      <c r="AW881" s="13" t="s">
        <v>1373</v>
      </c>
      <c r="AX881" s="13">
        <f t="shared" si="210"/>
        <v>2</v>
      </c>
      <c r="AY881" s="13" t="s">
        <v>1394</v>
      </c>
      <c r="AZ881" s="13">
        <f t="shared" si="211"/>
        <v>5</v>
      </c>
      <c r="BA881" s="13" t="str">
        <f t="shared" si="212"/>
        <v>西方龙魂珠-2 等级-5</v>
      </c>
      <c r="BB881" s="25" t="s">
        <v>1402</v>
      </c>
      <c r="BC881" s="14">
        <f t="shared" si="213"/>
        <v>352</v>
      </c>
      <c r="BD881" s="14">
        <f>SUMIFS(BC$4:BC881,AU$4:AU881,"="&amp;AU881,AX$4:AX881,"="&amp;AX881)</f>
        <v>1012</v>
      </c>
      <c r="BE881" s="25" t="s">
        <v>1403</v>
      </c>
      <c r="BF881" s="14">
        <f t="shared" si="214"/>
        <v>192</v>
      </c>
      <c r="BG881" s="14">
        <f>SUMIFS(BF$4:BF881,AU$4:AU881,"="&amp;AU881,AX$4:AX881,"="&amp;AX881)</f>
        <v>552</v>
      </c>
      <c r="BH881" s="25" t="s">
        <v>1404</v>
      </c>
      <c r="BI881" s="14">
        <f t="shared" si="215"/>
        <v>8640</v>
      </c>
      <c r="BJ881" s="14">
        <f>SUMIFS(BI$4:BI881,$AU$4:$AU881,"="&amp;$AU881,$AX$4:$AX881,"="&amp;$AX881)</f>
        <v>24840</v>
      </c>
    </row>
    <row r="882" spans="46:62" ht="16.5" x14ac:dyDescent="0.2">
      <c r="AT882" s="13">
        <v>879</v>
      </c>
      <c r="AU882" s="13">
        <f t="shared" si="208"/>
        <v>13</v>
      </c>
      <c r="AV882" s="13">
        <f t="shared" si="209"/>
        <v>1502016</v>
      </c>
      <c r="AW882" s="13" t="s">
        <v>1373</v>
      </c>
      <c r="AX882" s="13">
        <f t="shared" si="210"/>
        <v>2</v>
      </c>
      <c r="AY882" s="13" t="s">
        <v>1394</v>
      </c>
      <c r="AZ882" s="13">
        <f t="shared" si="211"/>
        <v>6</v>
      </c>
      <c r="BA882" s="13" t="str">
        <f t="shared" si="212"/>
        <v>西方龙魂珠-2 等级-6</v>
      </c>
      <c r="BB882" s="25" t="s">
        <v>1402</v>
      </c>
      <c r="BC882" s="14">
        <f t="shared" si="213"/>
        <v>440</v>
      </c>
      <c r="BD882" s="14">
        <f>SUMIFS(BC$4:BC882,AU$4:AU882,"="&amp;AU882,AX$4:AX882,"="&amp;AX882)</f>
        <v>1452</v>
      </c>
      <c r="BE882" s="25" t="s">
        <v>1403</v>
      </c>
      <c r="BF882" s="14">
        <f t="shared" si="214"/>
        <v>240</v>
      </c>
      <c r="BG882" s="14">
        <f>SUMIFS(BF$4:BF882,AU$4:AU882,"="&amp;AU882,AX$4:AX882,"="&amp;AX882)</f>
        <v>792</v>
      </c>
      <c r="BH882" s="25" t="s">
        <v>1404</v>
      </c>
      <c r="BI882" s="14">
        <f t="shared" si="215"/>
        <v>10800</v>
      </c>
      <c r="BJ882" s="14">
        <f>SUMIFS(BI$4:BI882,$AU$4:$AU882,"="&amp;$AU882,$AX$4:$AX882,"="&amp;$AX882)</f>
        <v>35640</v>
      </c>
    </row>
    <row r="883" spans="46:62" ht="16.5" x14ac:dyDescent="0.2">
      <c r="AT883" s="13">
        <v>880</v>
      </c>
      <c r="AU883" s="13">
        <f t="shared" si="208"/>
        <v>13</v>
      </c>
      <c r="AV883" s="13">
        <f t="shared" si="209"/>
        <v>1502016</v>
      </c>
      <c r="AW883" s="13" t="s">
        <v>1373</v>
      </c>
      <c r="AX883" s="13">
        <f t="shared" si="210"/>
        <v>2</v>
      </c>
      <c r="AY883" s="13" t="s">
        <v>1394</v>
      </c>
      <c r="AZ883" s="13">
        <f t="shared" si="211"/>
        <v>7</v>
      </c>
      <c r="BA883" s="13" t="str">
        <f t="shared" si="212"/>
        <v>西方龙魂珠-2 等级-7</v>
      </c>
      <c r="BB883" s="25" t="s">
        <v>1402</v>
      </c>
      <c r="BC883" s="14">
        <f t="shared" si="213"/>
        <v>528</v>
      </c>
      <c r="BD883" s="14">
        <f>SUMIFS(BC$4:BC883,AU$4:AU883,"="&amp;AU883,AX$4:AX883,"="&amp;AX883)</f>
        <v>1980</v>
      </c>
      <c r="BE883" s="25" t="s">
        <v>1403</v>
      </c>
      <c r="BF883" s="14">
        <f t="shared" si="214"/>
        <v>288</v>
      </c>
      <c r="BG883" s="14">
        <f>SUMIFS(BF$4:BF883,AU$4:AU883,"="&amp;AU883,AX$4:AX883,"="&amp;AX883)</f>
        <v>1080</v>
      </c>
      <c r="BH883" s="25" t="s">
        <v>1404</v>
      </c>
      <c r="BI883" s="14">
        <f t="shared" si="215"/>
        <v>12960</v>
      </c>
      <c r="BJ883" s="14">
        <f>SUMIFS(BI$4:BI883,$AU$4:$AU883,"="&amp;$AU883,$AX$4:$AX883,"="&amp;$AX883)</f>
        <v>48600</v>
      </c>
    </row>
    <row r="884" spans="46:62" ht="16.5" x14ac:dyDescent="0.2">
      <c r="AT884" s="13">
        <v>881</v>
      </c>
      <c r="AU884" s="13">
        <f t="shared" si="208"/>
        <v>13</v>
      </c>
      <c r="AV884" s="13">
        <f t="shared" si="209"/>
        <v>1502016</v>
      </c>
      <c r="AW884" s="13" t="s">
        <v>1373</v>
      </c>
      <c r="AX884" s="13">
        <f t="shared" si="210"/>
        <v>2</v>
      </c>
      <c r="AY884" s="13" t="s">
        <v>1394</v>
      </c>
      <c r="AZ884" s="13">
        <f t="shared" si="211"/>
        <v>8</v>
      </c>
      <c r="BA884" s="13" t="str">
        <f t="shared" si="212"/>
        <v>西方龙魂珠-2 等级-8</v>
      </c>
      <c r="BB884" s="25" t="s">
        <v>1402</v>
      </c>
      <c r="BC884" s="14">
        <f t="shared" si="213"/>
        <v>616</v>
      </c>
      <c r="BD884" s="14">
        <f>SUMIFS(BC$4:BC884,AU$4:AU884,"="&amp;AU884,AX$4:AX884,"="&amp;AX884)</f>
        <v>2596</v>
      </c>
      <c r="BE884" s="25" t="s">
        <v>1403</v>
      </c>
      <c r="BF884" s="14">
        <f t="shared" si="214"/>
        <v>336</v>
      </c>
      <c r="BG884" s="14">
        <f>SUMIFS(BF$4:BF884,AU$4:AU884,"="&amp;AU884,AX$4:AX884,"="&amp;AX884)</f>
        <v>1416</v>
      </c>
      <c r="BH884" s="25" t="s">
        <v>1404</v>
      </c>
      <c r="BI884" s="14">
        <f t="shared" si="215"/>
        <v>15120</v>
      </c>
      <c r="BJ884" s="14">
        <f>SUMIFS(BI$4:BI884,$AU$4:$AU884,"="&amp;$AU884,$AX$4:$AX884,"="&amp;$AX884)</f>
        <v>63720</v>
      </c>
    </row>
    <row r="885" spans="46:62" ht="16.5" x14ac:dyDescent="0.2">
      <c r="AT885" s="13">
        <v>882</v>
      </c>
      <c r="AU885" s="13">
        <f t="shared" si="208"/>
        <v>13</v>
      </c>
      <c r="AV885" s="13">
        <f t="shared" si="209"/>
        <v>1502016</v>
      </c>
      <c r="AW885" s="13" t="s">
        <v>1373</v>
      </c>
      <c r="AX885" s="13">
        <f t="shared" si="210"/>
        <v>2</v>
      </c>
      <c r="AY885" s="13" t="s">
        <v>1394</v>
      </c>
      <c r="AZ885" s="13">
        <f t="shared" si="211"/>
        <v>9</v>
      </c>
      <c r="BA885" s="13" t="str">
        <f t="shared" si="212"/>
        <v>西方龙魂珠-2 等级-9</v>
      </c>
      <c r="BB885" s="25" t="s">
        <v>1402</v>
      </c>
      <c r="BC885" s="14">
        <f t="shared" si="213"/>
        <v>704</v>
      </c>
      <c r="BD885" s="14">
        <f>SUMIFS(BC$4:BC885,AU$4:AU885,"="&amp;AU885,AX$4:AX885,"="&amp;AX885)</f>
        <v>3300</v>
      </c>
      <c r="BE885" s="25" t="s">
        <v>1403</v>
      </c>
      <c r="BF885" s="14">
        <f t="shared" si="214"/>
        <v>384</v>
      </c>
      <c r="BG885" s="14">
        <f>SUMIFS(BF$4:BF885,AU$4:AU885,"="&amp;AU885,AX$4:AX885,"="&amp;AX885)</f>
        <v>1800</v>
      </c>
      <c r="BH885" s="25" t="s">
        <v>1404</v>
      </c>
      <c r="BI885" s="14">
        <f t="shared" si="215"/>
        <v>17280</v>
      </c>
      <c r="BJ885" s="14">
        <f>SUMIFS(BI$4:BI885,$AU$4:$AU885,"="&amp;$AU885,$AX$4:$AX885,"="&amp;$AX885)</f>
        <v>81000</v>
      </c>
    </row>
    <row r="886" spans="46:62" ht="16.5" x14ac:dyDescent="0.2">
      <c r="AT886" s="13">
        <v>883</v>
      </c>
      <c r="AU886" s="13">
        <f t="shared" si="208"/>
        <v>13</v>
      </c>
      <c r="AV886" s="13">
        <f t="shared" si="209"/>
        <v>1502016</v>
      </c>
      <c r="AW886" s="13" t="s">
        <v>1373</v>
      </c>
      <c r="AX886" s="13">
        <f t="shared" si="210"/>
        <v>3</v>
      </c>
      <c r="AY886" s="13" t="s">
        <v>1394</v>
      </c>
      <c r="AZ886" s="13">
        <f t="shared" si="211"/>
        <v>1</v>
      </c>
      <c r="BA886" s="13" t="str">
        <f t="shared" si="212"/>
        <v>西方龙魂珠-3 等级-1</v>
      </c>
      <c r="BB886" s="25" t="s">
        <v>1402</v>
      </c>
      <c r="BC886" s="14">
        <f t="shared" si="213"/>
        <v>110</v>
      </c>
      <c r="BD886" s="14">
        <f>SUMIFS(BC$4:BC886,AU$4:AU886,"="&amp;AU886,AX$4:AX886,"="&amp;AX886)</f>
        <v>110</v>
      </c>
      <c r="BE886" s="25" t="s">
        <v>1403</v>
      </c>
      <c r="BF886" s="14">
        <f t="shared" si="214"/>
        <v>60</v>
      </c>
      <c r="BG886" s="14">
        <f>SUMIFS(BF$4:BF886,AU$4:AU886,"="&amp;AU886,AX$4:AX886,"="&amp;AX886)</f>
        <v>60</v>
      </c>
      <c r="BH886" s="25" t="s">
        <v>1404</v>
      </c>
      <c r="BI886" s="14">
        <f t="shared" si="215"/>
        <v>2700</v>
      </c>
      <c r="BJ886" s="14">
        <f>SUMIFS(BI$4:BI886,$AU$4:$AU886,"="&amp;$AU886,$AX$4:$AX886,"="&amp;$AX886)</f>
        <v>2700</v>
      </c>
    </row>
    <row r="887" spans="46:62" ht="16.5" x14ac:dyDescent="0.2">
      <c r="AT887" s="13">
        <v>884</v>
      </c>
      <c r="AU887" s="13">
        <f t="shared" si="208"/>
        <v>13</v>
      </c>
      <c r="AV887" s="13">
        <f t="shared" si="209"/>
        <v>1502016</v>
      </c>
      <c r="AW887" s="13" t="s">
        <v>1373</v>
      </c>
      <c r="AX887" s="13">
        <f t="shared" si="210"/>
        <v>3</v>
      </c>
      <c r="AY887" s="13" t="s">
        <v>1394</v>
      </c>
      <c r="AZ887" s="13">
        <f t="shared" si="211"/>
        <v>2</v>
      </c>
      <c r="BA887" s="13" t="str">
        <f t="shared" si="212"/>
        <v>西方龙魂珠-3 等级-2</v>
      </c>
      <c r="BB887" s="25" t="s">
        <v>1402</v>
      </c>
      <c r="BC887" s="14">
        <f t="shared" si="213"/>
        <v>176</v>
      </c>
      <c r="BD887" s="14">
        <f>SUMIFS(BC$4:BC887,AU$4:AU887,"="&amp;AU887,AX$4:AX887,"="&amp;AX887)</f>
        <v>286</v>
      </c>
      <c r="BE887" s="25" t="s">
        <v>1403</v>
      </c>
      <c r="BF887" s="14">
        <f t="shared" si="214"/>
        <v>96</v>
      </c>
      <c r="BG887" s="14">
        <f>SUMIFS(BF$4:BF887,AU$4:AU887,"="&amp;AU887,AX$4:AX887,"="&amp;AX887)</f>
        <v>156</v>
      </c>
      <c r="BH887" s="25" t="s">
        <v>1404</v>
      </c>
      <c r="BI887" s="14">
        <f t="shared" si="215"/>
        <v>4320</v>
      </c>
      <c r="BJ887" s="14">
        <f>SUMIFS(BI$4:BI887,$AU$4:$AU887,"="&amp;$AU887,$AX$4:$AX887,"="&amp;$AX887)</f>
        <v>7020</v>
      </c>
    </row>
    <row r="888" spans="46:62" ht="16.5" x14ac:dyDescent="0.2">
      <c r="AT888" s="13">
        <v>885</v>
      </c>
      <c r="AU888" s="13">
        <f t="shared" si="208"/>
        <v>13</v>
      </c>
      <c r="AV888" s="13">
        <f t="shared" si="209"/>
        <v>1502016</v>
      </c>
      <c r="AW888" s="13" t="s">
        <v>1373</v>
      </c>
      <c r="AX888" s="13">
        <f t="shared" si="210"/>
        <v>3</v>
      </c>
      <c r="AY888" s="13" t="s">
        <v>1394</v>
      </c>
      <c r="AZ888" s="13">
        <f t="shared" si="211"/>
        <v>3</v>
      </c>
      <c r="BA888" s="13" t="str">
        <f t="shared" si="212"/>
        <v>西方龙魂珠-3 等级-3</v>
      </c>
      <c r="BB888" s="25" t="s">
        <v>1402</v>
      </c>
      <c r="BC888" s="14">
        <f t="shared" si="213"/>
        <v>231</v>
      </c>
      <c r="BD888" s="14">
        <f>SUMIFS(BC$4:BC888,AU$4:AU888,"="&amp;AU888,AX$4:AX888,"="&amp;AX888)</f>
        <v>517</v>
      </c>
      <c r="BE888" s="25" t="s">
        <v>1403</v>
      </c>
      <c r="BF888" s="14">
        <f t="shared" si="214"/>
        <v>126</v>
      </c>
      <c r="BG888" s="14">
        <f>SUMIFS(BF$4:BF888,AU$4:AU888,"="&amp;AU888,AX$4:AX888,"="&amp;AX888)</f>
        <v>282</v>
      </c>
      <c r="BH888" s="25" t="s">
        <v>1404</v>
      </c>
      <c r="BI888" s="14">
        <f t="shared" si="215"/>
        <v>5670</v>
      </c>
      <c r="BJ888" s="14">
        <f>SUMIFS(BI$4:BI888,$AU$4:$AU888,"="&amp;$AU888,$AX$4:$AX888,"="&amp;$AX888)</f>
        <v>12690</v>
      </c>
    </row>
    <row r="889" spans="46:62" ht="16.5" x14ac:dyDescent="0.2">
      <c r="AT889" s="13">
        <v>886</v>
      </c>
      <c r="AU889" s="13">
        <f t="shared" si="208"/>
        <v>13</v>
      </c>
      <c r="AV889" s="13">
        <f t="shared" si="209"/>
        <v>1502016</v>
      </c>
      <c r="AW889" s="13" t="s">
        <v>1373</v>
      </c>
      <c r="AX889" s="13">
        <f t="shared" si="210"/>
        <v>3</v>
      </c>
      <c r="AY889" s="13" t="s">
        <v>1394</v>
      </c>
      <c r="AZ889" s="13">
        <f t="shared" si="211"/>
        <v>4</v>
      </c>
      <c r="BA889" s="13" t="str">
        <f t="shared" si="212"/>
        <v>西方龙魂珠-3 等级-4</v>
      </c>
      <c r="BB889" s="25" t="s">
        <v>1402</v>
      </c>
      <c r="BC889" s="14">
        <f t="shared" si="213"/>
        <v>352</v>
      </c>
      <c r="BD889" s="14">
        <f>SUMIFS(BC$4:BC889,AU$4:AU889,"="&amp;AU889,AX$4:AX889,"="&amp;AX889)</f>
        <v>869</v>
      </c>
      <c r="BE889" s="25" t="s">
        <v>1403</v>
      </c>
      <c r="BF889" s="14">
        <f t="shared" si="214"/>
        <v>192</v>
      </c>
      <c r="BG889" s="14">
        <f>SUMIFS(BF$4:BF889,AU$4:AU889,"="&amp;AU889,AX$4:AX889,"="&amp;AX889)</f>
        <v>474</v>
      </c>
      <c r="BH889" s="25" t="s">
        <v>1404</v>
      </c>
      <c r="BI889" s="14">
        <f t="shared" si="215"/>
        <v>8640</v>
      </c>
      <c r="BJ889" s="14">
        <f>SUMIFS(BI$4:BI889,$AU$4:$AU889,"="&amp;$AU889,$AX$4:$AX889,"="&amp;$AX889)</f>
        <v>21330</v>
      </c>
    </row>
    <row r="890" spans="46:62" ht="16.5" x14ac:dyDescent="0.2">
      <c r="AT890" s="13">
        <v>887</v>
      </c>
      <c r="AU890" s="13">
        <f t="shared" si="208"/>
        <v>13</v>
      </c>
      <c r="AV890" s="13">
        <f t="shared" si="209"/>
        <v>1502016</v>
      </c>
      <c r="AW890" s="13" t="s">
        <v>1373</v>
      </c>
      <c r="AX890" s="13">
        <f t="shared" si="210"/>
        <v>3</v>
      </c>
      <c r="AY890" s="13" t="s">
        <v>1394</v>
      </c>
      <c r="AZ890" s="13">
        <f t="shared" si="211"/>
        <v>5</v>
      </c>
      <c r="BA890" s="13" t="str">
        <f t="shared" si="212"/>
        <v>西方龙魂珠-3 等级-5</v>
      </c>
      <c r="BB890" s="25" t="s">
        <v>1402</v>
      </c>
      <c r="BC890" s="14">
        <f t="shared" si="213"/>
        <v>469</v>
      </c>
      <c r="BD890" s="14">
        <f>SUMIFS(BC$4:BC890,AU$4:AU890,"="&amp;AU890,AX$4:AX890,"="&amp;AX890)</f>
        <v>1338</v>
      </c>
      <c r="BE890" s="25" t="s">
        <v>1403</v>
      </c>
      <c r="BF890" s="14">
        <f t="shared" si="214"/>
        <v>256</v>
      </c>
      <c r="BG890" s="14">
        <f>SUMIFS(BF$4:BF890,AU$4:AU890,"="&amp;AU890,AX$4:AX890,"="&amp;AX890)</f>
        <v>730</v>
      </c>
      <c r="BH890" s="25" t="s">
        <v>1404</v>
      </c>
      <c r="BI890" s="14">
        <f t="shared" si="215"/>
        <v>11502</v>
      </c>
      <c r="BJ890" s="14">
        <f>SUMIFS(BI$4:BI890,$AU$4:$AU890,"="&amp;$AU890,$AX$4:$AX890,"="&amp;$AX890)</f>
        <v>32832</v>
      </c>
    </row>
    <row r="891" spans="46:62" ht="16.5" x14ac:dyDescent="0.2">
      <c r="AT891" s="13">
        <v>888</v>
      </c>
      <c r="AU891" s="13">
        <f t="shared" si="208"/>
        <v>13</v>
      </c>
      <c r="AV891" s="13">
        <f t="shared" si="209"/>
        <v>1502016</v>
      </c>
      <c r="AW891" s="13" t="s">
        <v>1373</v>
      </c>
      <c r="AX891" s="13">
        <f t="shared" si="210"/>
        <v>3</v>
      </c>
      <c r="AY891" s="13" t="s">
        <v>1394</v>
      </c>
      <c r="AZ891" s="13">
        <f t="shared" si="211"/>
        <v>6</v>
      </c>
      <c r="BA891" s="13" t="str">
        <f t="shared" si="212"/>
        <v>西方龙魂珠-3 等级-6</v>
      </c>
      <c r="BB891" s="25" t="s">
        <v>1402</v>
      </c>
      <c r="BC891" s="14">
        <f t="shared" si="213"/>
        <v>594</v>
      </c>
      <c r="BD891" s="14">
        <f>SUMIFS(BC$4:BC891,AU$4:AU891,"="&amp;AU891,AX$4:AX891,"="&amp;AX891)</f>
        <v>1932</v>
      </c>
      <c r="BE891" s="25" t="s">
        <v>1403</v>
      </c>
      <c r="BF891" s="14">
        <f t="shared" si="214"/>
        <v>324</v>
      </c>
      <c r="BG891" s="14">
        <f>SUMIFS(BF$4:BF891,AU$4:AU891,"="&amp;AU891,AX$4:AX891,"="&amp;AX891)</f>
        <v>1054</v>
      </c>
      <c r="BH891" s="25" t="s">
        <v>1404</v>
      </c>
      <c r="BI891" s="14">
        <f t="shared" si="215"/>
        <v>14580</v>
      </c>
      <c r="BJ891" s="14">
        <f>SUMIFS(BI$4:BI891,$AU$4:$AU891,"="&amp;$AU891,$AX$4:$AX891,"="&amp;$AX891)</f>
        <v>47412</v>
      </c>
    </row>
    <row r="892" spans="46:62" ht="16.5" x14ac:dyDescent="0.2">
      <c r="AT892" s="13">
        <v>889</v>
      </c>
      <c r="AU892" s="13">
        <f t="shared" si="208"/>
        <v>13</v>
      </c>
      <c r="AV892" s="13">
        <f t="shared" si="209"/>
        <v>1502016</v>
      </c>
      <c r="AW892" s="13" t="s">
        <v>1373</v>
      </c>
      <c r="AX892" s="13">
        <f t="shared" si="210"/>
        <v>3</v>
      </c>
      <c r="AY892" s="13" t="s">
        <v>1394</v>
      </c>
      <c r="AZ892" s="13">
        <f t="shared" si="211"/>
        <v>7</v>
      </c>
      <c r="BA892" s="13" t="str">
        <f t="shared" si="212"/>
        <v>西方龙魂珠-3 等级-7</v>
      </c>
      <c r="BB892" s="25" t="s">
        <v>1402</v>
      </c>
      <c r="BC892" s="14">
        <f t="shared" si="213"/>
        <v>704</v>
      </c>
      <c r="BD892" s="14">
        <f>SUMIFS(BC$4:BC892,AU$4:AU892,"="&amp;AU892,AX$4:AX892,"="&amp;AX892)</f>
        <v>2636</v>
      </c>
      <c r="BE892" s="25" t="s">
        <v>1403</v>
      </c>
      <c r="BF892" s="14">
        <f t="shared" si="214"/>
        <v>384</v>
      </c>
      <c r="BG892" s="14">
        <f>SUMIFS(BF$4:BF892,AU$4:AU892,"="&amp;AU892,AX$4:AX892,"="&amp;AX892)</f>
        <v>1438</v>
      </c>
      <c r="BH892" s="25" t="s">
        <v>1404</v>
      </c>
      <c r="BI892" s="14">
        <f t="shared" si="215"/>
        <v>17280</v>
      </c>
      <c r="BJ892" s="14">
        <f>SUMIFS(BI$4:BI892,$AU$4:$AU892,"="&amp;$AU892,$AX$4:$AX892,"="&amp;$AX892)</f>
        <v>64692</v>
      </c>
    </row>
    <row r="893" spans="46:62" ht="16.5" x14ac:dyDescent="0.2">
      <c r="AT893" s="13">
        <v>890</v>
      </c>
      <c r="AU893" s="13">
        <f t="shared" si="208"/>
        <v>13</v>
      </c>
      <c r="AV893" s="13">
        <f t="shared" si="209"/>
        <v>1502016</v>
      </c>
      <c r="AW893" s="13" t="s">
        <v>1373</v>
      </c>
      <c r="AX893" s="13">
        <f t="shared" si="210"/>
        <v>3</v>
      </c>
      <c r="AY893" s="13" t="s">
        <v>1394</v>
      </c>
      <c r="AZ893" s="13">
        <f t="shared" si="211"/>
        <v>8</v>
      </c>
      <c r="BA893" s="13" t="str">
        <f t="shared" si="212"/>
        <v>西方龙魂珠-3 等级-8</v>
      </c>
      <c r="BB893" s="25" t="s">
        <v>1402</v>
      </c>
      <c r="BC893" s="14">
        <f t="shared" si="213"/>
        <v>825</v>
      </c>
      <c r="BD893" s="14">
        <f>SUMIFS(BC$4:BC893,AU$4:AU893,"="&amp;AU893,AX$4:AX893,"="&amp;AX893)</f>
        <v>3461</v>
      </c>
      <c r="BE893" s="25" t="s">
        <v>1403</v>
      </c>
      <c r="BF893" s="14">
        <f t="shared" si="214"/>
        <v>444</v>
      </c>
      <c r="BG893" s="14">
        <f>SUMIFS(BF$4:BF893,AU$4:AU893,"="&amp;AU893,AX$4:AX893,"="&amp;AX893)</f>
        <v>1882</v>
      </c>
      <c r="BH893" s="25" t="s">
        <v>1404</v>
      </c>
      <c r="BI893" s="14">
        <f t="shared" si="215"/>
        <v>20250</v>
      </c>
      <c r="BJ893" s="14">
        <f>SUMIFS(BI$4:BI893,$AU$4:$AU893,"="&amp;$AU893,$AX$4:$AX893,"="&amp;$AX893)</f>
        <v>84942</v>
      </c>
    </row>
    <row r="894" spans="46:62" ht="16.5" x14ac:dyDescent="0.2">
      <c r="AT894" s="13">
        <v>891</v>
      </c>
      <c r="AU894" s="13">
        <f t="shared" si="208"/>
        <v>13</v>
      </c>
      <c r="AV894" s="13">
        <f t="shared" si="209"/>
        <v>1502016</v>
      </c>
      <c r="AW894" s="13" t="s">
        <v>1373</v>
      </c>
      <c r="AX894" s="13">
        <f t="shared" si="210"/>
        <v>3</v>
      </c>
      <c r="AY894" s="13" t="s">
        <v>1394</v>
      </c>
      <c r="AZ894" s="13">
        <f t="shared" si="211"/>
        <v>9</v>
      </c>
      <c r="BA894" s="13" t="str">
        <f t="shared" si="212"/>
        <v>西方龙魂珠-3 等级-9</v>
      </c>
      <c r="BB894" s="25" t="s">
        <v>1402</v>
      </c>
      <c r="BC894" s="14">
        <f t="shared" si="213"/>
        <v>935</v>
      </c>
      <c r="BD894" s="14">
        <f>SUMIFS(BC$4:BC894,AU$4:AU894,"="&amp;AU894,AX$4:AX894,"="&amp;AX894)</f>
        <v>4396</v>
      </c>
      <c r="BE894" s="25" t="s">
        <v>1403</v>
      </c>
      <c r="BF894" s="14">
        <f t="shared" si="214"/>
        <v>510</v>
      </c>
      <c r="BG894" s="14">
        <f>SUMIFS(BF$4:BF894,AU$4:AU894,"="&amp;AU894,AX$4:AX894,"="&amp;AX894)</f>
        <v>2392</v>
      </c>
      <c r="BH894" s="25" t="s">
        <v>1404</v>
      </c>
      <c r="BI894" s="14">
        <f t="shared" si="215"/>
        <v>22950</v>
      </c>
      <c r="BJ894" s="14">
        <f>SUMIFS(BI$4:BI894,$AU$4:$AU894,"="&amp;$AU894,$AX$4:$AX894,"="&amp;$AX894)</f>
        <v>107892</v>
      </c>
    </row>
    <row r="895" spans="46:62" ht="16.5" x14ac:dyDescent="0.2">
      <c r="AT895" s="13">
        <v>892</v>
      </c>
      <c r="AU895" s="13">
        <f t="shared" si="208"/>
        <v>13</v>
      </c>
      <c r="AV895" s="13">
        <f t="shared" si="209"/>
        <v>1502016</v>
      </c>
      <c r="AW895" s="13" t="s">
        <v>1373</v>
      </c>
      <c r="AX895" s="13">
        <f t="shared" si="210"/>
        <v>4</v>
      </c>
      <c r="AY895" s="13" t="s">
        <v>1394</v>
      </c>
      <c r="AZ895" s="13">
        <f t="shared" si="211"/>
        <v>1</v>
      </c>
      <c r="BA895" s="13" t="str">
        <f t="shared" si="212"/>
        <v>西方龙魂珠-4 等级-1</v>
      </c>
      <c r="BB895" s="25" t="s">
        <v>1402</v>
      </c>
      <c r="BC895" s="14">
        <f t="shared" si="213"/>
        <v>143</v>
      </c>
      <c r="BD895" s="14">
        <f>SUMIFS(BC$4:BC895,AU$4:AU895,"="&amp;AU895,AX$4:AX895,"="&amp;AX895)</f>
        <v>143</v>
      </c>
      <c r="BE895" s="25" t="s">
        <v>1403</v>
      </c>
      <c r="BF895" s="14">
        <f t="shared" si="214"/>
        <v>78</v>
      </c>
      <c r="BG895" s="14">
        <f>SUMIFS(BF$4:BF895,AU$4:AU895,"="&amp;AU895,AX$4:AX895,"="&amp;AX895)</f>
        <v>78</v>
      </c>
      <c r="BH895" s="25" t="s">
        <v>1404</v>
      </c>
      <c r="BI895" s="14">
        <f t="shared" si="215"/>
        <v>3510</v>
      </c>
      <c r="BJ895" s="14">
        <f>SUMIFS(BI$4:BI895,$AU$4:$AU895,"="&amp;$AU895,$AX$4:$AX895,"="&amp;$AX895)</f>
        <v>3510</v>
      </c>
    </row>
    <row r="896" spans="46:62" ht="16.5" x14ac:dyDescent="0.2">
      <c r="AT896" s="13">
        <v>893</v>
      </c>
      <c r="AU896" s="13">
        <f t="shared" si="208"/>
        <v>13</v>
      </c>
      <c r="AV896" s="13">
        <f t="shared" si="209"/>
        <v>1502016</v>
      </c>
      <c r="AW896" s="13" t="s">
        <v>1373</v>
      </c>
      <c r="AX896" s="13">
        <f t="shared" si="210"/>
        <v>4</v>
      </c>
      <c r="AY896" s="13" t="s">
        <v>1394</v>
      </c>
      <c r="AZ896" s="13">
        <f t="shared" si="211"/>
        <v>2</v>
      </c>
      <c r="BA896" s="13" t="str">
        <f t="shared" si="212"/>
        <v>西方龙魂珠-4 等级-2</v>
      </c>
      <c r="BB896" s="25" t="s">
        <v>1402</v>
      </c>
      <c r="BC896" s="14">
        <f t="shared" si="213"/>
        <v>220</v>
      </c>
      <c r="BD896" s="14">
        <f>SUMIFS(BC$4:BC896,AU$4:AU896,"="&amp;AU896,AX$4:AX896,"="&amp;AX896)</f>
        <v>363</v>
      </c>
      <c r="BE896" s="25" t="s">
        <v>1403</v>
      </c>
      <c r="BF896" s="14">
        <f t="shared" si="214"/>
        <v>120</v>
      </c>
      <c r="BG896" s="14">
        <f>SUMIFS(BF$4:BF896,AU$4:AU896,"="&amp;AU896,AX$4:AX896,"="&amp;AX896)</f>
        <v>198</v>
      </c>
      <c r="BH896" s="25" t="s">
        <v>1404</v>
      </c>
      <c r="BI896" s="14">
        <f t="shared" si="215"/>
        <v>5400</v>
      </c>
      <c r="BJ896" s="14">
        <f>SUMIFS(BI$4:BI896,$AU$4:$AU896,"="&amp;$AU896,$AX$4:$AX896,"="&amp;$AX896)</f>
        <v>8910</v>
      </c>
    </row>
    <row r="897" spans="46:62" ht="16.5" x14ac:dyDescent="0.2">
      <c r="AT897" s="13">
        <v>894</v>
      </c>
      <c r="AU897" s="13">
        <f t="shared" si="208"/>
        <v>13</v>
      </c>
      <c r="AV897" s="13">
        <f t="shared" si="209"/>
        <v>1502016</v>
      </c>
      <c r="AW897" s="13" t="s">
        <v>1373</v>
      </c>
      <c r="AX897" s="13">
        <f t="shared" si="210"/>
        <v>4</v>
      </c>
      <c r="AY897" s="13" t="s">
        <v>1394</v>
      </c>
      <c r="AZ897" s="13">
        <f t="shared" si="211"/>
        <v>3</v>
      </c>
      <c r="BA897" s="13" t="str">
        <f t="shared" si="212"/>
        <v>西方龙魂珠-4 等级-3</v>
      </c>
      <c r="BB897" s="25" t="s">
        <v>1402</v>
      </c>
      <c r="BC897" s="14">
        <f t="shared" si="213"/>
        <v>286</v>
      </c>
      <c r="BD897" s="14">
        <f>SUMIFS(BC$4:BC897,AU$4:AU897,"="&amp;AU897,AX$4:AX897,"="&amp;AX897)</f>
        <v>649</v>
      </c>
      <c r="BE897" s="25" t="s">
        <v>1403</v>
      </c>
      <c r="BF897" s="14">
        <f t="shared" si="214"/>
        <v>156</v>
      </c>
      <c r="BG897" s="14">
        <f>SUMIFS(BF$4:BF897,AU$4:AU897,"="&amp;AU897,AX$4:AX897,"="&amp;AX897)</f>
        <v>354</v>
      </c>
      <c r="BH897" s="25" t="s">
        <v>1404</v>
      </c>
      <c r="BI897" s="14">
        <f t="shared" si="215"/>
        <v>7020</v>
      </c>
      <c r="BJ897" s="14">
        <f>SUMIFS(BI$4:BI897,$AU$4:$AU897,"="&amp;$AU897,$AX$4:$AX897,"="&amp;$AX897)</f>
        <v>15930</v>
      </c>
    </row>
    <row r="898" spans="46:62" ht="16.5" x14ac:dyDescent="0.2">
      <c r="AT898" s="13">
        <v>895</v>
      </c>
      <c r="AU898" s="13">
        <f t="shared" si="208"/>
        <v>13</v>
      </c>
      <c r="AV898" s="13">
        <f t="shared" si="209"/>
        <v>1502016</v>
      </c>
      <c r="AW898" s="13" t="s">
        <v>1373</v>
      </c>
      <c r="AX898" s="13">
        <f t="shared" si="210"/>
        <v>4</v>
      </c>
      <c r="AY898" s="13" t="s">
        <v>1394</v>
      </c>
      <c r="AZ898" s="13">
        <f t="shared" si="211"/>
        <v>4</v>
      </c>
      <c r="BA898" s="13" t="str">
        <f t="shared" si="212"/>
        <v>西方龙魂珠-4 等级-4</v>
      </c>
      <c r="BB898" s="25" t="s">
        <v>1402</v>
      </c>
      <c r="BC898" s="14">
        <f t="shared" si="213"/>
        <v>440</v>
      </c>
      <c r="BD898" s="14">
        <f>SUMIFS(BC$4:BC898,AU$4:AU898,"="&amp;AU898,AX$4:AX898,"="&amp;AX898)</f>
        <v>1089</v>
      </c>
      <c r="BE898" s="25" t="s">
        <v>1403</v>
      </c>
      <c r="BF898" s="14">
        <f t="shared" si="214"/>
        <v>240</v>
      </c>
      <c r="BG898" s="14">
        <f>SUMIFS(BF$4:BF898,AU$4:AU898,"="&amp;AU898,AX$4:AX898,"="&amp;AX898)</f>
        <v>594</v>
      </c>
      <c r="BH898" s="25" t="s">
        <v>1404</v>
      </c>
      <c r="BI898" s="14">
        <f t="shared" si="215"/>
        <v>10800</v>
      </c>
      <c r="BJ898" s="14">
        <f>SUMIFS(BI$4:BI898,$AU$4:$AU898,"="&amp;$AU898,$AX$4:$AX898,"="&amp;$AX898)</f>
        <v>26730</v>
      </c>
    </row>
    <row r="899" spans="46:62" ht="16.5" x14ac:dyDescent="0.2">
      <c r="AT899" s="13">
        <v>896</v>
      </c>
      <c r="AU899" s="13">
        <f t="shared" si="208"/>
        <v>13</v>
      </c>
      <c r="AV899" s="13">
        <f t="shared" si="209"/>
        <v>1502016</v>
      </c>
      <c r="AW899" s="13" t="s">
        <v>1373</v>
      </c>
      <c r="AX899" s="13">
        <f t="shared" si="210"/>
        <v>4</v>
      </c>
      <c r="AY899" s="13" t="s">
        <v>1394</v>
      </c>
      <c r="AZ899" s="13">
        <f t="shared" si="211"/>
        <v>5</v>
      </c>
      <c r="BA899" s="13" t="str">
        <f t="shared" si="212"/>
        <v>西方龙魂珠-4 等级-5</v>
      </c>
      <c r="BB899" s="25" t="s">
        <v>1402</v>
      </c>
      <c r="BC899" s="14">
        <f t="shared" si="213"/>
        <v>594</v>
      </c>
      <c r="BD899" s="14">
        <f>SUMIFS(BC$4:BC899,AU$4:AU899,"="&amp;AU899,AX$4:AX899,"="&amp;AX899)</f>
        <v>1683</v>
      </c>
      <c r="BE899" s="25" t="s">
        <v>1403</v>
      </c>
      <c r="BF899" s="14">
        <f t="shared" si="214"/>
        <v>324</v>
      </c>
      <c r="BG899" s="14">
        <f>SUMIFS(BF$4:BF899,AU$4:AU899,"="&amp;AU899,AX$4:AX899,"="&amp;AX899)</f>
        <v>918</v>
      </c>
      <c r="BH899" s="25" t="s">
        <v>1404</v>
      </c>
      <c r="BI899" s="14">
        <f t="shared" si="215"/>
        <v>14580</v>
      </c>
      <c r="BJ899" s="14">
        <f>SUMIFS(BI$4:BI899,$AU$4:$AU899,"="&amp;$AU899,$AX$4:$AX899,"="&amp;$AX899)</f>
        <v>41310</v>
      </c>
    </row>
    <row r="900" spans="46:62" ht="16.5" x14ac:dyDescent="0.2">
      <c r="AT900" s="13">
        <v>897</v>
      </c>
      <c r="AU900" s="13">
        <f t="shared" si="208"/>
        <v>13</v>
      </c>
      <c r="AV900" s="13">
        <f t="shared" si="209"/>
        <v>1502016</v>
      </c>
      <c r="AW900" s="13" t="s">
        <v>1373</v>
      </c>
      <c r="AX900" s="13">
        <f t="shared" si="210"/>
        <v>4</v>
      </c>
      <c r="AY900" s="13" t="s">
        <v>1394</v>
      </c>
      <c r="AZ900" s="13">
        <f t="shared" si="211"/>
        <v>6</v>
      </c>
      <c r="BA900" s="13" t="str">
        <f t="shared" si="212"/>
        <v>西方龙魂珠-4 等级-6</v>
      </c>
      <c r="BB900" s="25" t="s">
        <v>1402</v>
      </c>
      <c r="BC900" s="14">
        <f t="shared" si="213"/>
        <v>737</v>
      </c>
      <c r="BD900" s="14">
        <f>SUMIFS(BC$4:BC900,AU$4:AU900,"="&amp;AU900,AX$4:AX900,"="&amp;AX900)</f>
        <v>2420</v>
      </c>
      <c r="BE900" s="25" t="s">
        <v>1403</v>
      </c>
      <c r="BF900" s="14">
        <f t="shared" si="214"/>
        <v>462</v>
      </c>
      <c r="BG900" s="14">
        <f>SUMIFS(BF$4:BF900,AU$4:AU900,"="&amp;AU900,AX$4:AX900,"="&amp;AX900)</f>
        <v>1380</v>
      </c>
      <c r="BH900" s="25" t="s">
        <v>1404</v>
      </c>
      <c r="BI900" s="14">
        <f t="shared" si="215"/>
        <v>18090</v>
      </c>
      <c r="BJ900" s="14">
        <f>SUMIFS(BI$4:BI900,$AU$4:$AU900,"="&amp;$AU900,$AX$4:$AX900,"="&amp;$AX900)</f>
        <v>59400</v>
      </c>
    </row>
    <row r="901" spans="46:62" ht="16.5" x14ac:dyDescent="0.2">
      <c r="AT901" s="13">
        <v>898</v>
      </c>
      <c r="AU901" s="13">
        <f t="shared" ref="AU901:AU964" si="216">INT((AT901-1)/72)+1</f>
        <v>13</v>
      </c>
      <c r="AV901" s="13">
        <f t="shared" ref="AV901:AV964" si="217">INDEX($X$4:$X$24,AU901)</f>
        <v>1502016</v>
      </c>
      <c r="AW901" s="13" t="s">
        <v>1373</v>
      </c>
      <c r="AX901" s="13">
        <f t="shared" ref="AX901:AX964" si="218">INT(((AT901-(AU901-1)*72)-1)/9)+1</f>
        <v>4</v>
      </c>
      <c r="AY901" s="13" t="s">
        <v>1394</v>
      </c>
      <c r="AZ901" s="13">
        <f t="shared" ref="AZ901:AZ964" si="219">AT901-(AU901-1)*72-(AX901-1)*9</f>
        <v>7</v>
      </c>
      <c r="BA901" s="13" t="str">
        <f t="shared" ref="BA901:BA964" si="220">INDEX($Y$4:$Y$24,AU901)&amp;"魂珠-"&amp;AX901&amp;" 等级-"&amp;AZ901</f>
        <v>西方龙魂珠-4 等级-7</v>
      </c>
      <c r="BB901" s="25" t="s">
        <v>1402</v>
      </c>
      <c r="BC901" s="14">
        <f t="shared" ref="BC901:BC964" si="221">ROUND(INDEX(Q$4:Q$75,($AX901-1)*9+$AZ901)*INDEX(AD$4:AD$24,$AU901),0)</f>
        <v>880</v>
      </c>
      <c r="BD901" s="14">
        <f>SUMIFS(BC$4:BC901,AU$4:AU901,"="&amp;AU901,AX$4:AX901,"="&amp;AX901)</f>
        <v>3300</v>
      </c>
      <c r="BE901" s="25" t="s">
        <v>1403</v>
      </c>
      <c r="BF901" s="14">
        <f t="shared" ref="BF901:BF964" si="222">ROUND(INDEX(R$4:R$75,($AX901-1)*9+$AZ901)*INDEX(AE$4:AE$24,$AU901),0)</f>
        <v>480</v>
      </c>
      <c r="BG901" s="14">
        <f>SUMIFS(BF$4:BF901,AU$4:AU901,"="&amp;AU901,AX$4:AX901,"="&amp;AX901)</f>
        <v>1860</v>
      </c>
      <c r="BH901" s="25" t="s">
        <v>1404</v>
      </c>
      <c r="BI901" s="14">
        <f t="shared" ref="BI901:BI964" si="223">ROUND(INDEX(S$4:S$75,($AX901-1)*9+$AZ901)*INDEX(AF$4:AF$24,$AU901),0)</f>
        <v>21600</v>
      </c>
      <c r="BJ901" s="14">
        <f>SUMIFS(BI$4:BI901,$AU$4:$AU901,"="&amp;$AU901,$AX$4:$AX901,"="&amp;$AX901)</f>
        <v>81000</v>
      </c>
    </row>
    <row r="902" spans="46:62" ht="16.5" x14ac:dyDescent="0.2">
      <c r="AT902" s="13">
        <v>899</v>
      </c>
      <c r="AU902" s="13">
        <f t="shared" si="216"/>
        <v>13</v>
      </c>
      <c r="AV902" s="13">
        <f t="shared" si="217"/>
        <v>1502016</v>
      </c>
      <c r="AW902" s="13" t="s">
        <v>1373</v>
      </c>
      <c r="AX902" s="13">
        <f t="shared" si="218"/>
        <v>4</v>
      </c>
      <c r="AY902" s="13" t="s">
        <v>1394</v>
      </c>
      <c r="AZ902" s="13">
        <f t="shared" si="219"/>
        <v>8</v>
      </c>
      <c r="BA902" s="13" t="str">
        <f t="shared" si="220"/>
        <v>西方龙魂珠-4 等级-8</v>
      </c>
      <c r="BB902" s="25" t="s">
        <v>1402</v>
      </c>
      <c r="BC902" s="14">
        <f t="shared" si="221"/>
        <v>1045</v>
      </c>
      <c r="BD902" s="14">
        <f>SUMIFS(BC$4:BC902,AU$4:AU902,"="&amp;AU902,AX$4:AX902,"="&amp;AX902)</f>
        <v>4345</v>
      </c>
      <c r="BE902" s="25" t="s">
        <v>1403</v>
      </c>
      <c r="BF902" s="14">
        <f t="shared" si="222"/>
        <v>570</v>
      </c>
      <c r="BG902" s="14">
        <f>SUMIFS(BF$4:BF902,AU$4:AU902,"="&amp;AU902,AX$4:AX902,"="&amp;AX902)</f>
        <v>2430</v>
      </c>
      <c r="BH902" s="25" t="s">
        <v>1404</v>
      </c>
      <c r="BI902" s="14">
        <f t="shared" si="223"/>
        <v>25650</v>
      </c>
      <c r="BJ902" s="14">
        <f>SUMIFS(BI$4:BI902,$AU$4:$AU902,"="&amp;$AU902,$AX$4:$AX902,"="&amp;$AX902)</f>
        <v>106650</v>
      </c>
    </row>
    <row r="903" spans="46:62" ht="16.5" x14ac:dyDescent="0.2">
      <c r="AT903" s="13">
        <v>900</v>
      </c>
      <c r="AU903" s="13">
        <f t="shared" si="216"/>
        <v>13</v>
      </c>
      <c r="AV903" s="13">
        <f t="shared" si="217"/>
        <v>1502016</v>
      </c>
      <c r="AW903" s="13" t="s">
        <v>1373</v>
      </c>
      <c r="AX903" s="13">
        <f t="shared" si="218"/>
        <v>4</v>
      </c>
      <c r="AY903" s="13" t="s">
        <v>1394</v>
      </c>
      <c r="AZ903" s="13">
        <f t="shared" si="219"/>
        <v>9</v>
      </c>
      <c r="BA903" s="13" t="str">
        <f t="shared" si="220"/>
        <v>西方龙魂珠-4 等级-9</v>
      </c>
      <c r="BB903" s="25" t="s">
        <v>1402</v>
      </c>
      <c r="BC903" s="14">
        <f t="shared" si="221"/>
        <v>1210</v>
      </c>
      <c r="BD903" s="14">
        <f>SUMIFS(BC$4:BC903,AU$4:AU903,"="&amp;AU903,AX$4:AX903,"="&amp;AX903)</f>
        <v>5555</v>
      </c>
      <c r="BE903" s="25" t="s">
        <v>1403</v>
      </c>
      <c r="BF903" s="14">
        <f t="shared" si="222"/>
        <v>660</v>
      </c>
      <c r="BG903" s="14">
        <f>SUMIFS(BF$4:BF903,AU$4:AU903,"="&amp;AU903,AX$4:AX903,"="&amp;AX903)</f>
        <v>3090</v>
      </c>
      <c r="BH903" s="25" t="s">
        <v>1404</v>
      </c>
      <c r="BI903" s="14">
        <f t="shared" si="223"/>
        <v>29700</v>
      </c>
      <c r="BJ903" s="14">
        <f>SUMIFS(BI$4:BI903,$AU$4:$AU903,"="&amp;$AU903,$AX$4:$AX903,"="&amp;$AX903)</f>
        <v>136350</v>
      </c>
    </row>
    <row r="904" spans="46:62" ht="16.5" x14ac:dyDescent="0.2">
      <c r="AT904" s="13">
        <v>901</v>
      </c>
      <c r="AU904" s="13">
        <f t="shared" si="216"/>
        <v>13</v>
      </c>
      <c r="AV904" s="13">
        <f t="shared" si="217"/>
        <v>1502016</v>
      </c>
      <c r="AW904" s="13" t="s">
        <v>1373</v>
      </c>
      <c r="AX904" s="13">
        <f t="shared" si="218"/>
        <v>5</v>
      </c>
      <c r="AY904" s="13" t="s">
        <v>1394</v>
      </c>
      <c r="AZ904" s="13">
        <f t="shared" si="219"/>
        <v>1</v>
      </c>
      <c r="BA904" s="13" t="str">
        <f t="shared" si="220"/>
        <v>西方龙魂珠-5 等级-1</v>
      </c>
      <c r="BB904" s="25" t="s">
        <v>1402</v>
      </c>
      <c r="BC904" s="14">
        <f t="shared" si="221"/>
        <v>198</v>
      </c>
      <c r="BD904" s="14">
        <f>SUMIFS(BC$4:BC904,AU$4:AU904,"="&amp;AU904,AX$4:AX904,"="&amp;AX904)</f>
        <v>198</v>
      </c>
      <c r="BE904" s="25" t="s">
        <v>1403</v>
      </c>
      <c r="BF904" s="14">
        <f t="shared" si="222"/>
        <v>108</v>
      </c>
      <c r="BG904" s="14">
        <f>SUMIFS(BF$4:BF904,AU$4:AU904,"="&amp;AU904,AX$4:AX904,"="&amp;AX904)</f>
        <v>108</v>
      </c>
      <c r="BH904" s="25" t="s">
        <v>1404</v>
      </c>
      <c r="BI904" s="14">
        <f t="shared" si="223"/>
        <v>4860</v>
      </c>
      <c r="BJ904" s="14">
        <f>SUMIFS(BI$4:BI904,$AU$4:$AU904,"="&amp;$AU904,$AX$4:$AX904,"="&amp;$AX904)</f>
        <v>4860</v>
      </c>
    </row>
    <row r="905" spans="46:62" ht="16.5" x14ac:dyDescent="0.2">
      <c r="AT905" s="13">
        <v>902</v>
      </c>
      <c r="AU905" s="13">
        <f t="shared" si="216"/>
        <v>13</v>
      </c>
      <c r="AV905" s="13">
        <f t="shared" si="217"/>
        <v>1502016</v>
      </c>
      <c r="AW905" s="13" t="s">
        <v>1373</v>
      </c>
      <c r="AX905" s="13">
        <f t="shared" si="218"/>
        <v>5</v>
      </c>
      <c r="AY905" s="13" t="s">
        <v>1394</v>
      </c>
      <c r="AZ905" s="13">
        <f t="shared" si="219"/>
        <v>2</v>
      </c>
      <c r="BA905" s="13" t="str">
        <f t="shared" si="220"/>
        <v>西方龙魂珠-5 等级-2</v>
      </c>
      <c r="BB905" s="25" t="s">
        <v>1402</v>
      </c>
      <c r="BC905" s="14">
        <f t="shared" si="221"/>
        <v>308</v>
      </c>
      <c r="BD905" s="14">
        <f>SUMIFS(BC$4:BC905,AU$4:AU905,"="&amp;AU905,AX$4:AX905,"="&amp;AX905)</f>
        <v>506</v>
      </c>
      <c r="BE905" s="25" t="s">
        <v>1403</v>
      </c>
      <c r="BF905" s="14">
        <f t="shared" si="222"/>
        <v>168</v>
      </c>
      <c r="BG905" s="14">
        <f>SUMIFS(BF$4:BF905,AU$4:AU905,"="&amp;AU905,AX$4:AX905,"="&amp;AX905)</f>
        <v>276</v>
      </c>
      <c r="BH905" s="25" t="s">
        <v>1404</v>
      </c>
      <c r="BI905" s="14">
        <f t="shared" si="223"/>
        <v>7560</v>
      </c>
      <c r="BJ905" s="14">
        <f>SUMIFS(BI$4:BI905,$AU$4:$AU905,"="&amp;$AU905,$AX$4:$AX905,"="&amp;$AX905)</f>
        <v>12420</v>
      </c>
    </row>
    <row r="906" spans="46:62" ht="16.5" x14ac:dyDescent="0.2">
      <c r="AT906" s="13">
        <v>903</v>
      </c>
      <c r="AU906" s="13">
        <f t="shared" si="216"/>
        <v>13</v>
      </c>
      <c r="AV906" s="13">
        <f t="shared" si="217"/>
        <v>1502016</v>
      </c>
      <c r="AW906" s="13" t="s">
        <v>1373</v>
      </c>
      <c r="AX906" s="13">
        <f t="shared" si="218"/>
        <v>5</v>
      </c>
      <c r="AY906" s="13" t="s">
        <v>1394</v>
      </c>
      <c r="AZ906" s="13">
        <f t="shared" si="219"/>
        <v>3</v>
      </c>
      <c r="BA906" s="13" t="str">
        <f t="shared" si="220"/>
        <v>西方龙魂珠-5 等级-3</v>
      </c>
      <c r="BB906" s="25" t="s">
        <v>1402</v>
      </c>
      <c r="BC906" s="14">
        <f t="shared" si="221"/>
        <v>407</v>
      </c>
      <c r="BD906" s="14">
        <f>SUMIFS(BC$4:BC906,AU$4:AU906,"="&amp;AU906,AX$4:AX906,"="&amp;AX906)</f>
        <v>913</v>
      </c>
      <c r="BE906" s="25" t="s">
        <v>1403</v>
      </c>
      <c r="BF906" s="14">
        <f t="shared" si="222"/>
        <v>222</v>
      </c>
      <c r="BG906" s="14">
        <f>SUMIFS(BF$4:BF906,AU$4:AU906,"="&amp;AU906,AX$4:AX906,"="&amp;AX906)</f>
        <v>498</v>
      </c>
      <c r="BH906" s="25" t="s">
        <v>1404</v>
      </c>
      <c r="BI906" s="14">
        <f t="shared" si="223"/>
        <v>9990</v>
      </c>
      <c r="BJ906" s="14">
        <f>SUMIFS(BI$4:BI906,$AU$4:$AU906,"="&amp;$AU906,$AX$4:$AX906,"="&amp;$AX906)</f>
        <v>22410</v>
      </c>
    </row>
    <row r="907" spans="46:62" ht="16.5" x14ac:dyDescent="0.2">
      <c r="AT907" s="13">
        <v>904</v>
      </c>
      <c r="AU907" s="13">
        <f t="shared" si="216"/>
        <v>13</v>
      </c>
      <c r="AV907" s="13">
        <f t="shared" si="217"/>
        <v>1502016</v>
      </c>
      <c r="AW907" s="13" t="s">
        <v>1373</v>
      </c>
      <c r="AX907" s="13">
        <f t="shared" si="218"/>
        <v>5</v>
      </c>
      <c r="AY907" s="13" t="s">
        <v>1394</v>
      </c>
      <c r="AZ907" s="13">
        <f t="shared" si="219"/>
        <v>4</v>
      </c>
      <c r="BA907" s="13" t="str">
        <f t="shared" si="220"/>
        <v>西方龙魂珠-5 等级-4</v>
      </c>
      <c r="BB907" s="25" t="s">
        <v>1402</v>
      </c>
      <c r="BC907" s="14">
        <f t="shared" si="221"/>
        <v>616</v>
      </c>
      <c r="BD907" s="14">
        <f>SUMIFS(BC$4:BC907,AU$4:AU907,"="&amp;AU907,AX$4:AX907,"="&amp;AX907)</f>
        <v>1529</v>
      </c>
      <c r="BE907" s="25" t="s">
        <v>1403</v>
      </c>
      <c r="BF907" s="14">
        <f t="shared" si="222"/>
        <v>336</v>
      </c>
      <c r="BG907" s="14">
        <f>SUMIFS(BF$4:BF907,AU$4:AU907,"="&amp;AU907,AX$4:AX907,"="&amp;AX907)</f>
        <v>834</v>
      </c>
      <c r="BH907" s="25" t="s">
        <v>1404</v>
      </c>
      <c r="BI907" s="14">
        <f t="shared" si="223"/>
        <v>15120</v>
      </c>
      <c r="BJ907" s="14">
        <f>SUMIFS(BI$4:BI907,$AU$4:$AU907,"="&amp;$AU907,$AX$4:$AX907,"="&amp;$AX907)</f>
        <v>37530</v>
      </c>
    </row>
    <row r="908" spans="46:62" ht="16.5" x14ac:dyDescent="0.2">
      <c r="AT908" s="13">
        <v>905</v>
      </c>
      <c r="AU908" s="13">
        <f t="shared" si="216"/>
        <v>13</v>
      </c>
      <c r="AV908" s="13">
        <f t="shared" si="217"/>
        <v>1502016</v>
      </c>
      <c r="AW908" s="13" t="s">
        <v>1373</v>
      </c>
      <c r="AX908" s="13">
        <f t="shared" si="218"/>
        <v>5</v>
      </c>
      <c r="AY908" s="13" t="s">
        <v>1394</v>
      </c>
      <c r="AZ908" s="13">
        <f t="shared" si="219"/>
        <v>5</v>
      </c>
      <c r="BA908" s="13" t="str">
        <f t="shared" si="220"/>
        <v>西方龙魂珠-5 等级-5</v>
      </c>
      <c r="BB908" s="25" t="s">
        <v>1402</v>
      </c>
      <c r="BC908" s="14">
        <f t="shared" si="221"/>
        <v>825</v>
      </c>
      <c r="BD908" s="14">
        <f>SUMIFS(BC$4:BC908,AU$4:AU908,"="&amp;AU908,AX$4:AX908,"="&amp;AX908)</f>
        <v>2354</v>
      </c>
      <c r="BE908" s="25" t="s">
        <v>1403</v>
      </c>
      <c r="BF908" s="14">
        <f t="shared" si="222"/>
        <v>450</v>
      </c>
      <c r="BG908" s="14">
        <f>SUMIFS(BF$4:BF908,AU$4:AU908,"="&amp;AU908,AX$4:AX908,"="&amp;AX908)</f>
        <v>1284</v>
      </c>
      <c r="BH908" s="25" t="s">
        <v>1404</v>
      </c>
      <c r="BI908" s="14">
        <f t="shared" si="223"/>
        <v>20250</v>
      </c>
      <c r="BJ908" s="14">
        <f>SUMIFS(BI$4:BI908,$AU$4:$AU908,"="&amp;$AU908,$AX$4:$AX908,"="&amp;$AX908)</f>
        <v>57780</v>
      </c>
    </row>
    <row r="909" spans="46:62" ht="16.5" x14ac:dyDescent="0.2">
      <c r="AT909" s="13">
        <v>906</v>
      </c>
      <c r="AU909" s="13">
        <f t="shared" si="216"/>
        <v>13</v>
      </c>
      <c r="AV909" s="13">
        <f t="shared" si="217"/>
        <v>1502016</v>
      </c>
      <c r="AW909" s="13" t="s">
        <v>1373</v>
      </c>
      <c r="AX909" s="13">
        <f t="shared" si="218"/>
        <v>5</v>
      </c>
      <c r="AY909" s="13" t="s">
        <v>1394</v>
      </c>
      <c r="AZ909" s="13">
        <f t="shared" si="219"/>
        <v>6</v>
      </c>
      <c r="BA909" s="13" t="str">
        <f t="shared" si="220"/>
        <v>西方龙魂珠-5 等级-6</v>
      </c>
      <c r="BB909" s="25" t="s">
        <v>1402</v>
      </c>
      <c r="BC909" s="14">
        <f t="shared" si="221"/>
        <v>1045</v>
      </c>
      <c r="BD909" s="14">
        <f>SUMIFS(BC$4:BC909,AU$4:AU909,"="&amp;AU909,AX$4:AX909,"="&amp;AX909)</f>
        <v>3399</v>
      </c>
      <c r="BE909" s="25" t="s">
        <v>1403</v>
      </c>
      <c r="BF909" s="14">
        <f t="shared" si="222"/>
        <v>570</v>
      </c>
      <c r="BG909" s="14">
        <f>SUMIFS(BF$4:BF909,AU$4:AU909,"="&amp;AU909,AX$4:AX909,"="&amp;AX909)</f>
        <v>1854</v>
      </c>
      <c r="BH909" s="25" t="s">
        <v>1404</v>
      </c>
      <c r="BI909" s="14">
        <f t="shared" si="223"/>
        <v>25650</v>
      </c>
      <c r="BJ909" s="14">
        <f>SUMIFS(BI$4:BI909,$AU$4:$AU909,"="&amp;$AU909,$AX$4:$AX909,"="&amp;$AX909)</f>
        <v>83430</v>
      </c>
    </row>
    <row r="910" spans="46:62" ht="16.5" x14ac:dyDescent="0.2">
      <c r="AT910" s="13">
        <v>907</v>
      </c>
      <c r="AU910" s="13">
        <f t="shared" si="216"/>
        <v>13</v>
      </c>
      <c r="AV910" s="13">
        <f t="shared" si="217"/>
        <v>1502016</v>
      </c>
      <c r="AW910" s="13" t="s">
        <v>1373</v>
      </c>
      <c r="AX910" s="13">
        <f t="shared" si="218"/>
        <v>5</v>
      </c>
      <c r="AY910" s="13" t="s">
        <v>1394</v>
      </c>
      <c r="AZ910" s="13">
        <f t="shared" si="219"/>
        <v>7</v>
      </c>
      <c r="BA910" s="13" t="str">
        <f t="shared" si="220"/>
        <v>西方龙魂珠-5 等级-7</v>
      </c>
      <c r="BB910" s="25" t="s">
        <v>1402</v>
      </c>
      <c r="BC910" s="14">
        <f t="shared" si="221"/>
        <v>1320</v>
      </c>
      <c r="BD910" s="14">
        <f>SUMIFS(BC$4:BC910,AU$4:AU910,"="&amp;AU910,AX$4:AX910,"="&amp;AX910)</f>
        <v>4719</v>
      </c>
      <c r="BE910" s="25" t="s">
        <v>1403</v>
      </c>
      <c r="BF910" s="14">
        <f t="shared" si="222"/>
        <v>720</v>
      </c>
      <c r="BG910" s="14">
        <f>SUMIFS(BF$4:BF910,AU$4:AU910,"="&amp;AU910,AX$4:AX910,"="&amp;AX910)</f>
        <v>2574</v>
      </c>
      <c r="BH910" s="25" t="s">
        <v>1404</v>
      </c>
      <c r="BI910" s="14">
        <f t="shared" si="223"/>
        <v>32400</v>
      </c>
      <c r="BJ910" s="14">
        <f>SUMIFS(BI$4:BI910,$AU$4:$AU910,"="&amp;$AU910,$AX$4:$AX910,"="&amp;$AX910)</f>
        <v>115830</v>
      </c>
    </row>
    <row r="911" spans="46:62" ht="16.5" x14ac:dyDescent="0.2">
      <c r="AT911" s="13">
        <v>908</v>
      </c>
      <c r="AU911" s="13">
        <f t="shared" si="216"/>
        <v>13</v>
      </c>
      <c r="AV911" s="13">
        <f t="shared" si="217"/>
        <v>1502016</v>
      </c>
      <c r="AW911" s="13" t="s">
        <v>1373</v>
      </c>
      <c r="AX911" s="13">
        <f t="shared" si="218"/>
        <v>5</v>
      </c>
      <c r="AY911" s="13" t="s">
        <v>1394</v>
      </c>
      <c r="AZ911" s="13">
        <f t="shared" si="219"/>
        <v>8</v>
      </c>
      <c r="BA911" s="13" t="str">
        <f t="shared" si="220"/>
        <v>西方龙魂珠-5 等级-8</v>
      </c>
      <c r="BB911" s="25" t="s">
        <v>1402</v>
      </c>
      <c r="BC911" s="14">
        <f t="shared" si="221"/>
        <v>1430</v>
      </c>
      <c r="BD911" s="14">
        <f>SUMIFS(BC$4:BC911,AU$4:AU911,"="&amp;AU911,AX$4:AX911,"="&amp;AX911)</f>
        <v>6149</v>
      </c>
      <c r="BE911" s="25" t="s">
        <v>1403</v>
      </c>
      <c r="BF911" s="14">
        <f t="shared" si="222"/>
        <v>780</v>
      </c>
      <c r="BG911" s="14">
        <f>SUMIFS(BF$4:BF911,AU$4:AU911,"="&amp;AU911,AX$4:AX911,"="&amp;AX911)</f>
        <v>3354</v>
      </c>
      <c r="BH911" s="25" t="s">
        <v>1404</v>
      </c>
      <c r="BI911" s="14">
        <f t="shared" si="223"/>
        <v>35100</v>
      </c>
      <c r="BJ911" s="14">
        <f>SUMIFS(BI$4:BI911,$AU$4:$AU911,"="&amp;$AU911,$AX$4:$AX911,"="&amp;$AX911)</f>
        <v>150930</v>
      </c>
    </row>
    <row r="912" spans="46:62" ht="16.5" x14ac:dyDescent="0.2">
      <c r="AT912" s="13">
        <v>909</v>
      </c>
      <c r="AU912" s="13">
        <f t="shared" si="216"/>
        <v>13</v>
      </c>
      <c r="AV912" s="13">
        <f t="shared" si="217"/>
        <v>1502016</v>
      </c>
      <c r="AW912" s="13" t="s">
        <v>1373</v>
      </c>
      <c r="AX912" s="13">
        <f t="shared" si="218"/>
        <v>5</v>
      </c>
      <c r="AY912" s="13" t="s">
        <v>1394</v>
      </c>
      <c r="AZ912" s="13">
        <f t="shared" si="219"/>
        <v>9</v>
      </c>
      <c r="BA912" s="13" t="str">
        <f t="shared" si="220"/>
        <v>西方龙魂珠-5 等级-9</v>
      </c>
      <c r="BB912" s="25" t="s">
        <v>1402</v>
      </c>
      <c r="BC912" s="14">
        <f t="shared" si="221"/>
        <v>1650</v>
      </c>
      <c r="BD912" s="14">
        <f>SUMIFS(BC$4:BC912,AU$4:AU912,"="&amp;AU912,AX$4:AX912,"="&amp;AX912)</f>
        <v>7799</v>
      </c>
      <c r="BE912" s="25" t="s">
        <v>1403</v>
      </c>
      <c r="BF912" s="14">
        <f t="shared" si="222"/>
        <v>900</v>
      </c>
      <c r="BG912" s="14">
        <f>SUMIFS(BF$4:BF912,AU$4:AU912,"="&amp;AU912,AX$4:AX912,"="&amp;AX912)</f>
        <v>4254</v>
      </c>
      <c r="BH912" s="25" t="s">
        <v>1404</v>
      </c>
      <c r="BI912" s="14">
        <f t="shared" si="223"/>
        <v>40500</v>
      </c>
      <c r="BJ912" s="14">
        <f>SUMIFS(BI$4:BI912,$AU$4:$AU912,"="&amp;$AU912,$AX$4:$AX912,"="&amp;$AX912)</f>
        <v>191430</v>
      </c>
    </row>
    <row r="913" spans="46:62" ht="16.5" x14ac:dyDescent="0.2">
      <c r="AT913" s="13">
        <v>910</v>
      </c>
      <c r="AU913" s="13">
        <f t="shared" si="216"/>
        <v>13</v>
      </c>
      <c r="AV913" s="13">
        <f t="shared" si="217"/>
        <v>1502016</v>
      </c>
      <c r="AW913" s="13" t="s">
        <v>1373</v>
      </c>
      <c r="AX913" s="13">
        <f t="shared" si="218"/>
        <v>6</v>
      </c>
      <c r="AY913" s="13" t="s">
        <v>1394</v>
      </c>
      <c r="AZ913" s="13">
        <f t="shared" si="219"/>
        <v>1</v>
      </c>
      <c r="BA913" s="13" t="str">
        <f t="shared" si="220"/>
        <v>西方龙魂珠-6 等级-1</v>
      </c>
      <c r="BB913" s="25" t="s">
        <v>1402</v>
      </c>
      <c r="BC913" s="14">
        <f t="shared" si="221"/>
        <v>275</v>
      </c>
      <c r="BD913" s="14">
        <f>SUMIFS(BC$4:BC913,AU$4:AU913,"="&amp;AU913,AX$4:AX913,"="&amp;AX913)</f>
        <v>275</v>
      </c>
      <c r="BE913" s="25" t="s">
        <v>1403</v>
      </c>
      <c r="BF913" s="14">
        <f t="shared" si="222"/>
        <v>150</v>
      </c>
      <c r="BG913" s="14">
        <f>SUMIFS(BF$4:BF913,AU$4:AU913,"="&amp;AU913,AX$4:AX913,"="&amp;AX913)</f>
        <v>150</v>
      </c>
      <c r="BH913" s="25" t="s">
        <v>1404</v>
      </c>
      <c r="BI913" s="14">
        <f t="shared" si="223"/>
        <v>6750</v>
      </c>
      <c r="BJ913" s="14">
        <f>SUMIFS(BI$4:BI913,$AU$4:$AU913,"="&amp;$AU913,$AX$4:$AX913,"="&amp;$AX913)</f>
        <v>6750</v>
      </c>
    </row>
    <row r="914" spans="46:62" ht="16.5" x14ac:dyDescent="0.2">
      <c r="AT914" s="13">
        <v>911</v>
      </c>
      <c r="AU914" s="13">
        <f t="shared" si="216"/>
        <v>13</v>
      </c>
      <c r="AV914" s="13">
        <f t="shared" si="217"/>
        <v>1502016</v>
      </c>
      <c r="AW914" s="13" t="s">
        <v>1373</v>
      </c>
      <c r="AX914" s="13">
        <f t="shared" si="218"/>
        <v>6</v>
      </c>
      <c r="AY914" s="13" t="s">
        <v>1394</v>
      </c>
      <c r="AZ914" s="13">
        <f t="shared" si="219"/>
        <v>2</v>
      </c>
      <c r="BA914" s="13" t="str">
        <f t="shared" si="220"/>
        <v>西方龙魂珠-6 等级-2</v>
      </c>
      <c r="BB914" s="25" t="s">
        <v>1402</v>
      </c>
      <c r="BC914" s="14">
        <f t="shared" si="221"/>
        <v>440</v>
      </c>
      <c r="BD914" s="14">
        <f>SUMIFS(BC$4:BC914,AU$4:AU914,"="&amp;AU914,AX$4:AX914,"="&amp;AX914)</f>
        <v>715</v>
      </c>
      <c r="BE914" s="25" t="s">
        <v>1403</v>
      </c>
      <c r="BF914" s="14">
        <f t="shared" si="222"/>
        <v>240</v>
      </c>
      <c r="BG914" s="14">
        <f>SUMIFS(BF$4:BF914,AU$4:AU914,"="&amp;AU914,AX$4:AX914,"="&amp;AX914)</f>
        <v>390</v>
      </c>
      <c r="BH914" s="25" t="s">
        <v>1404</v>
      </c>
      <c r="BI914" s="14">
        <f t="shared" si="223"/>
        <v>10800</v>
      </c>
      <c r="BJ914" s="14">
        <f>SUMIFS(BI$4:BI914,$AU$4:$AU914,"="&amp;$AU914,$AX$4:$AX914,"="&amp;$AX914)</f>
        <v>17550</v>
      </c>
    </row>
    <row r="915" spans="46:62" ht="16.5" x14ac:dyDescent="0.2">
      <c r="AT915" s="13">
        <v>912</v>
      </c>
      <c r="AU915" s="13">
        <f t="shared" si="216"/>
        <v>13</v>
      </c>
      <c r="AV915" s="13">
        <f t="shared" si="217"/>
        <v>1502016</v>
      </c>
      <c r="AW915" s="13" t="s">
        <v>1373</v>
      </c>
      <c r="AX915" s="13">
        <f t="shared" si="218"/>
        <v>6</v>
      </c>
      <c r="AY915" s="13" t="s">
        <v>1394</v>
      </c>
      <c r="AZ915" s="13">
        <f t="shared" si="219"/>
        <v>3</v>
      </c>
      <c r="BA915" s="13" t="str">
        <f t="shared" si="220"/>
        <v>西方龙魂珠-6 等级-3</v>
      </c>
      <c r="BB915" s="25" t="s">
        <v>1402</v>
      </c>
      <c r="BC915" s="14">
        <f t="shared" si="221"/>
        <v>550</v>
      </c>
      <c r="BD915" s="14">
        <f>SUMIFS(BC$4:BC915,AU$4:AU915,"="&amp;AU915,AX$4:AX915,"="&amp;AX915)</f>
        <v>1265</v>
      </c>
      <c r="BE915" s="25" t="s">
        <v>1403</v>
      </c>
      <c r="BF915" s="14">
        <f t="shared" si="222"/>
        <v>300</v>
      </c>
      <c r="BG915" s="14">
        <f>SUMIFS(BF$4:BF915,AU$4:AU915,"="&amp;AU915,AX$4:AX915,"="&amp;AX915)</f>
        <v>690</v>
      </c>
      <c r="BH915" s="25" t="s">
        <v>1404</v>
      </c>
      <c r="BI915" s="14">
        <f t="shared" si="223"/>
        <v>13500</v>
      </c>
      <c r="BJ915" s="14">
        <f>SUMIFS(BI$4:BI915,$AU$4:$AU915,"="&amp;$AU915,$AX$4:$AX915,"="&amp;$AX915)</f>
        <v>31050</v>
      </c>
    </row>
    <row r="916" spans="46:62" ht="16.5" x14ac:dyDescent="0.2">
      <c r="AT916" s="13">
        <v>913</v>
      </c>
      <c r="AU916" s="13">
        <f t="shared" si="216"/>
        <v>13</v>
      </c>
      <c r="AV916" s="13">
        <f t="shared" si="217"/>
        <v>1502016</v>
      </c>
      <c r="AW916" s="13" t="s">
        <v>1373</v>
      </c>
      <c r="AX916" s="13">
        <f t="shared" si="218"/>
        <v>6</v>
      </c>
      <c r="AY916" s="13" t="s">
        <v>1394</v>
      </c>
      <c r="AZ916" s="13">
        <f t="shared" si="219"/>
        <v>4</v>
      </c>
      <c r="BA916" s="13" t="str">
        <f t="shared" si="220"/>
        <v>西方龙魂珠-6 等级-4</v>
      </c>
      <c r="BB916" s="25" t="s">
        <v>1402</v>
      </c>
      <c r="BC916" s="14">
        <f t="shared" si="221"/>
        <v>880</v>
      </c>
      <c r="BD916" s="14">
        <f>SUMIFS(BC$4:BC916,AU$4:AU916,"="&amp;AU916,AX$4:AX916,"="&amp;AX916)</f>
        <v>2145</v>
      </c>
      <c r="BE916" s="25" t="s">
        <v>1403</v>
      </c>
      <c r="BF916" s="14">
        <f t="shared" si="222"/>
        <v>480</v>
      </c>
      <c r="BG916" s="14">
        <f>SUMIFS(BF$4:BF916,AU$4:AU916,"="&amp;AU916,AX$4:AX916,"="&amp;AX916)</f>
        <v>1170</v>
      </c>
      <c r="BH916" s="25" t="s">
        <v>1404</v>
      </c>
      <c r="BI916" s="14">
        <f t="shared" si="223"/>
        <v>21600</v>
      </c>
      <c r="BJ916" s="14">
        <f>SUMIFS(BI$4:BI916,$AU$4:$AU916,"="&amp;$AU916,$AX$4:$AX916,"="&amp;$AX916)</f>
        <v>52650</v>
      </c>
    </row>
    <row r="917" spans="46:62" ht="16.5" x14ac:dyDescent="0.2">
      <c r="AT917" s="13">
        <v>914</v>
      </c>
      <c r="AU917" s="13">
        <f t="shared" si="216"/>
        <v>13</v>
      </c>
      <c r="AV917" s="13">
        <f t="shared" si="217"/>
        <v>1502016</v>
      </c>
      <c r="AW917" s="13" t="s">
        <v>1373</v>
      </c>
      <c r="AX917" s="13">
        <f t="shared" si="218"/>
        <v>6</v>
      </c>
      <c r="AY917" s="13" t="s">
        <v>1394</v>
      </c>
      <c r="AZ917" s="13">
        <f t="shared" si="219"/>
        <v>5</v>
      </c>
      <c r="BA917" s="13" t="str">
        <f t="shared" si="220"/>
        <v>西方龙魂珠-6 等级-5</v>
      </c>
      <c r="BB917" s="25" t="s">
        <v>1402</v>
      </c>
      <c r="BC917" s="14">
        <f t="shared" si="221"/>
        <v>1210</v>
      </c>
      <c r="BD917" s="14">
        <f>SUMIFS(BC$4:BC917,AU$4:AU917,"="&amp;AU917,AX$4:AX917,"="&amp;AX917)</f>
        <v>3355</v>
      </c>
      <c r="BE917" s="25" t="s">
        <v>1403</v>
      </c>
      <c r="BF917" s="14">
        <f t="shared" si="222"/>
        <v>660</v>
      </c>
      <c r="BG917" s="14">
        <f>SUMIFS(BF$4:BF917,AU$4:AU917,"="&amp;AU917,AX$4:AX917,"="&amp;AX917)</f>
        <v>1830</v>
      </c>
      <c r="BH917" s="25" t="s">
        <v>1404</v>
      </c>
      <c r="BI917" s="14">
        <f t="shared" si="223"/>
        <v>29700</v>
      </c>
      <c r="BJ917" s="14">
        <f>SUMIFS(BI$4:BI917,$AU$4:$AU917,"="&amp;$AU917,$AX$4:$AX917,"="&amp;$AX917)</f>
        <v>82350</v>
      </c>
    </row>
    <row r="918" spans="46:62" ht="16.5" x14ac:dyDescent="0.2">
      <c r="AT918" s="13">
        <v>915</v>
      </c>
      <c r="AU918" s="13">
        <f t="shared" si="216"/>
        <v>13</v>
      </c>
      <c r="AV918" s="13">
        <f t="shared" si="217"/>
        <v>1502016</v>
      </c>
      <c r="AW918" s="13" t="s">
        <v>1373</v>
      </c>
      <c r="AX918" s="13">
        <f t="shared" si="218"/>
        <v>6</v>
      </c>
      <c r="AY918" s="13" t="s">
        <v>1394</v>
      </c>
      <c r="AZ918" s="13">
        <f t="shared" si="219"/>
        <v>6</v>
      </c>
      <c r="BA918" s="13" t="str">
        <f t="shared" si="220"/>
        <v>西方龙魂珠-6 等级-6</v>
      </c>
      <c r="BB918" s="25" t="s">
        <v>1402</v>
      </c>
      <c r="BC918" s="14">
        <f t="shared" si="221"/>
        <v>1485</v>
      </c>
      <c r="BD918" s="14">
        <f>SUMIFS(BC$4:BC918,AU$4:AU918,"="&amp;AU918,AX$4:AX918,"="&amp;AX918)</f>
        <v>4840</v>
      </c>
      <c r="BE918" s="25" t="s">
        <v>1403</v>
      </c>
      <c r="BF918" s="14">
        <f t="shared" si="222"/>
        <v>810</v>
      </c>
      <c r="BG918" s="14">
        <f>SUMIFS(BF$4:BF918,AU$4:AU918,"="&amp;AU918,AX$4:AX918,"="&amp;AX918)</f>
        <v>2640</v>
      </c>
      <c r="BH918" s="25" t="s">
        <v>1404</v>
      </c>
      <c r="BI918" s="14">
        <f t="shared" si="223"/>
        <v>36450</v>
      </c>
      <c r="BJ918" s="14">
        <f>SUMIFS(BI$4:BI918,$AU$4:$AU918,"="&amp;$AU918,$AX$4:$AX918,"="&amp;$AX918)</f>
        <v>118800</v>
      </c>
    </row>
    <row r="919" spans="46:62" ht="16.5" x14ac:dyDescent="0.2">
      <c r="AT919" s="13">
        <v>916</v>
      </c>
      <c r="AU919" s="13">
        <f t="shared" si="216"/>
        <v>13</v>
      </c>
      <c r="AV919" s="13">
        <f t="shared" si="217"/>
        <v>1502016</v>
      </c>
      <c r="AW919" s="13" t="s">
        <v>1373</v>
      </c>
      <c r="AX919" s="13">
        <f t="shared" si="218"/>
        <v>6</v>
      </c>
      <c r="AY919" s="13" t="s">
        <v>1394</v>
      </c>
      <c r="AZ919" s="13">
        <f t="shared" si="219"/>
        <v>7</v>
      </c>
      <c r="BA919" s="13" t="str">
        <f t="shared" si="220"/>
        <v>西方龙魂珠-6 等级-7</v>
      </c>
      <c r="BB919" s="25" t="s">
        <v>1402</v>
      </c>
      <c r="BC919" s="14">
        <f t="shared" si="221"/>
        <v>1760</v>
      </c>
      <c r="BD919" s="14">
        <f>SUMIFS(BC$4:BC919,AU$4:AU919,"="&amp;AU919,AX$4:AX919,"="&amp;AX919)</f>
        <v>6600</v>
      </c>
      <c r="BE919" s="25" t="s">
        <v>1403</v>
      </c>
      <c r="BF919" s="14">
        <f t="shared" si="222"/>
        <v>960</v>
      </c>
      <c r="BG919" s="14">
        <f>SUMIFS(BF$4:BF919,AU$4:AU919,"="&amp;AU919,AX$4:AX919,"="&amp;AX919)</f>
        <v>3600</v>
      </c>
      <c r="BH919" s="25" t="s">
        <v>1404</v>
      </c>
      <c r="BI919" s="14">
        <f t="shared" si="223"/>
        <v>43200</v>
      </c>
      <c r="BJ919" s="14">
        <f>SUMIFS(BI$4:BI919,$AU$4:$AU919,"="&amp;$AU919,$AX$4:$AX919,"="&amp;$AX919)</f>
        <v>162000</v>
      </c>
    </row>
    <row r="920" spans="46:62" ht="16.5" x14ac:dyDescent="0.2">
      <c r="AT920" s="13">
        <v>917</v>
      </c>
      <c r="AU920" s="13">
        <f t="shared" si="216"/>
        <v>13</v>
      </c>
      <c r="AV920" s="13">
        <f t="shared" si="217"/>
        <v>1502016</v>
      </c>
      <c r="AW920" s="13" t="s">
        <v>1373</v>
      </c>
      <c r="AX920" s="13">
        <f t="shared" si="218"/>
        <v>6</v>
      </c>
      <c r="AY920" s="13" t="s">
        <v>1394</v>
      </c>
      <c r="AZ920" s="13">
        <f t="shared" si="219"/>
        <v>8</v>
      </c>
      <c r="BA920" s="13" t="str">
        <f t="shared" si="220"/>
        <v>西方龙魂珠-6 等级-8</v>
      </c>
      <c r="BB920" s="25" t="s">
        <v>1402</v>
      </c>
      <c r="BC920" s="14">
        <f t="shared" si="221"/>
        <v>2090</v>
      </c>
      <c r="BD920" s="14">
        <f>SUMIFS(BC$4:BC920,AU$4:AU920,"="&amp;AU920,AX$4:AX920,"="&amp;AX920)</f>
        <v>8690</v>
      </c>
      <c r="BE920" s="25" t="s">
        <v>1403</v>
      </c>
      <c r="BF920" s="14">
        <f t="shared" si="222"/>
        <v>1140</v>
      </c>
      <c r="BG920" s="14">
        <f>SUMIFS(BF$4:BF920,AU$4:AU920,"="&amp;AU920,AX$4:AX920,"="&amp;AX920)</f>
        <v>4740</v>
      </c>
      <c r="BH920" s="25" t="s">
        <v>1404</v>
      </c>
      <c r="BI920" s="14">
        <f t="shared" si="223"/>
        <v>51300</v>
      </c>
      <c r="BJ920" s="14">
        <f>SUMIFS(BI$4:BI920,$AU$4:$AU920,"="&amp;$AU920,$AX$4:$AX920,"="&amp;$AX920)</f>
        <v>213300</v>
      </c>
    </row>
    <row r="921" spans="46:62" ht="16.5" x14ac:dyDescent="0.2">
      <c r="AT921" s="13">
        <v>918</v>
      </c>
      <c r="AU921" s="13">
        <f t="shared" si="216"/>
        <v>13</v>
      </c>
      <c r="AV921" s="13">
        <f t="shared" si="217"/>
        <v>1502016</v>
      </c>
      <c r="AW921" s="13" t="s">
        <v>1373</v>
      </c>
      <c r="AX921" s="13">
        <f t="shared" si="218"/>
        <v>6</v>
      </c>
      <c r="AY921" s="13" t="s">
        <v>1394</v>
      </c>
      <c r="AZ921" s="13">
        <f t="shared" si="219"/>
        <v>9</v>
      </c>
      <c r="BA921" s="13" t="str">
        <f t="shared" si="220"/>
        <v>西方龙魂珠-6 等级-9</v>
      </c>
      <c r="BB921" s="25" t="s">
        <v>1402</v>
      </c>
      <c r="BC921" s="14">
        <f t="shared" si="221"/>
        <v>2420</v>
      </c>
      <c r="BD921" s="14">
        <f>SUMIFS(BC$4:BC921,AU$4:AU921,"="&amp;AU921,AX$4:AX921,"="&amp;AX921)</f>
        <v>11110</v>
      </c>
      <c r="BE921" s="25" t="s">
        <v>1403</v>
      </c>
      <c r="BF921" s="14">
        <f t="shared" si="222"/>
        <v>1320</v>
      </c>
      <c r="BG921" s="14">
        <f>SUMIFS(BF$4:BF921,AU$4:AU921,"="&amp;AU921,AX$4:AX921,"="&amp;AX921)</f>
        <v>6060</v>
      </c>
      <c r="BH921" s="25" t="s">
        <v>1404</v>
      </c>
      <c r="BI921" s="14">
        <f t="shared" si="223"/>
        <v>59400</v>
      </c>
      <c r="BJ921" s="14">
        <f>SUMIFS(BI$4:BI921,$AU$4:$AU921,"="&amp;$AU921,$AX$4:$AX921,"="&amp;$AX921)</f>
        <v>272700</v>
      </c>
    </row>
    <row r="922" spans="46:62" ht="16.5" x14ac:dyDescent="0.2">
      <c r="AT922" s="13">
        <v>919</v>
      </c>
      <c r="AU922" s="13">
        <f t="shared" si="216"/>
        <v>13</v>
      </c>
      <c r="AV922" s="13">
        <f t="shared" si="217"/>
        <v>1502016</v>
      </c>
      <c r="AW922" s="13" t="s">
        <v>1373</v>
      </c>
      <c r="AX922" s="13">
        <f t="shared" si="218"/>
        <v>7</v>
      </c>
      <c r="AY922" s="13" t="s">
        <v>1394</v>
      </c>
      <c r="AZ922" s="13">
        <f t="shared" si="219"/>
        <v>1</v>
      </c>
      <c r="BA922" s="13" t="str">
        <f t="shared" si="220"/>
        <v>西方龙魂珠-7 等级-1</v>
      </c>
      <c r="BB922" s="25" t="s">
        <v>1402</v>
      </c>
      <c r="BC922" s="14">
        <f t="shared" si="221"/>
        <v>352</v>
      </c>
      <c r="BD922" s="14">
        <f>SUMIFS(BC$4:BC922,AU$4:AU922,"="&amp;AU922,AX$4:AX922,"="&amp;AX922)</f>
        <v>352</v>
      </c>
      <c r="BE922" s="25" t="s">
        <v>1403</v>
      </c>
      <c r="BF922" s="14">
        <f t="shared" si="222"/>
        <v>192</v>
      </c>
      <c r="BG922" s="14">
        <f>SUMIFS(BF$4:BF922,AU$4:AU922,"="&amp;AU922,AX$4:AX922,"="&amp;AX922)</f>
        <v>192</v>
      </c>
      <c r="BH922" s="25" t="s">
        <v>1404</v>
      </c>
      <c r="BI922" s="14">
        <f t="shared" si="223"/>
        <v>8640</v>
      </c>
      <c r="BJ922" s="14">
        <f>SUMIFS(BI$4:BI922,$AU$4:$AU922,"="&amp;$AU922,$AX$4:$AX922,"="&amp;$AX922)</f>
        <v>8640</v>
      </c>
    </row>
    <row r="923" spans="46:62" ht="16.5" x14ac:dyDescent="0.2">
      <c r="AT923" s="13">
        <v>920</v>
      </c>
      <c r="AU923" s="13">
        <f t="shared" si="216"/>
        <v>13</v>
      </c>
      <c r="AV923" s="13">
        <f t="shared" si="217"/>
        <v>1502016</v>
      </c>
      <c r="AW923" s="13" t="s">
        <v>1373</v>
      </c>
      <c r="AX923" s="13">
        <f t="shared" si="218"/>
        <v>7</v>
      </c>
      <c r="AY923" s="13" t="s">
        <v>1394</v>
      </c>
      <c r="AZ923" s="13">
        <f t="shared" si="219"/>
        <v>2</v>
      </c>
      <c r="BA923" s="13" t="str">
        <f t="shared" si="220"/>
        <v>西方龙魂珠-7 等级-2</v>
      </c>
      <c r="BB923" s="25" t="s">
        <v>1402</v>
      </c>
      <c r="BC923" s="14">
        <f t="shared" si="221"/>
        <v>528</v>
      </c>
      <c r="BD923" s="14">
        <f>SUMIFS(BC$4:BC923,AU$4:AU923,"="&amp;AU923,AX$4:AX923,"="&amp;AX923)</f>
        <v>880</v>
      </c>
      <c r="BE923" s="25" t="s">
        <v>1403</v>
      </c>
      <c r="BF923" s="14">
        <f t="shared" si="222"/>
        <v>288</v>
      </c>
      <c r="BG923" s="14">
        <f>SUMIFS(BF$4:BF923,AU$4:AU923,"="&amp;AU923,AX$4:AX923,"="&amp;AX923)</f>
        <v>480</v>
      </c>
      <c r="BH923" s="25" t="s">
        <v>1404</v>
      </c>
      <c r="BI923" s="14">
        <f t="shared" si="223"/>
        <v>12960</v>
      </c>
      <c r="BJ923" s="14">
        <f>SUMIFS(BI$4:BI923,$AU$4:$AU923,"="&amp;$AU923,$AX$4:$AX923,"="&amp;$AX923)</f>
        <v>21600</v>
      </c>
    </row>
    <row r="924" spans="46:62" ht="16.5" x14ac:dyDescent="0.2">
      <c r="AT924" s="13">
        <v>921</v>
      </c>
      <c r="AU924" s="13">
        <f t="shared" si="216"/>
        <v>13</v>
      </c>
      <c r="AV924" s="13">
        <f t="shared" si="217"/>
        <v>1502016</v>
      </c>
      <c r="AW924" s="13" t="s">
        <v>1373</v>
      </c>
      <c r="AX924" s="13">
        <f t="shared" si="218"/>
        <v>7</v>
      </c>
      <c r="AY924" s="13" t="s">
        <v>1394</v>
      </c>
      <c r="AZ924" s="13">
        <f t="shared" si="219"/>
        <v>3</v>
      </c>
      <c r="BA924" s="13" t="str">
        <f t="shared" si="220"/>
        <v>西方龙魂珠-7 等级-3</v>
      </c>
      <c r="BB924" s="25" t="s">
        <v>1402</v>
      </c>
      <c r="BC924" s="14">
        <f t="shared" si="221"/>
        <v>704</v>
      </c>
      <c r="BD924" s="14">
        <f>SUMIFS(BC$4:BC924,AU$4:AU924,"="&amp;AU924,AX$4:AX924,"="&amp;AX924)</f>
        <v>1584</v>
      </c>
      <c r="BE924" s="25" t="s">
        <v>1403</v>
      </c>
      <c r="BF924" s="14">
        <f t="shared" si="222"/>
        <v>384</v>
      </c>
      <c r="BG924" s="14">
        <f>SUMIFS(BF$4:BF924,AU$4:AU924,"="&amp;AU924,AX$4:AX924,"="&amp;AX924)</f>
        <v>864</v>
      </c>
      <c r="BH924" s="25" t="s">
        <v>1404</v>
      </c>
      <c r="BI924" s="14">
        <f t="shared" si="223"/>
        <v>17280</v>
      </c>
      <c r="BJ924" s="14">
        <f>SUMIFS(BI$4:BI924,$AU$4:$AU924,"="&amp;$AU924,$AX$4:$AX924,"="&amp;$AX924)</f>
        <v>38880</v>
      </c>
    </row>
    <row r="925" spans="46:62" ht="16.5" x14ac:dyDescent="0.2">
      <c r="AT925" s="13">
        <v>922</v>
      </c>
      <c r="AU925" s="13">
        <f t="shared" si="216"/>
        <v>13</v>
      </c>
      <c r="AV925" s="13">
        <f t="shared" si="217"/>
        <v>1502016</v>
      </c>
      <c r="AW925" s="13" t="s">
        <v>1373</v>
      </c>
      <c r="AX925" s="13">
        <f t="shared" si="218"/>
        <v>7</v>
      </c>
      <c r="AY925" s="13" t="s">
        <v>1394</v>
      </c>
      <c r="AZ925" s="13">
        <f t="shared" si="219"/>
        <v>4</v>
      </c>
      <c r="BA925" s="13" t="str">
        <f t="shared" si="220"/>
        <v>西方龙魂珠-7 等级-4</v>
      </c>
      <c r="BB925" s="25" t="s">
        <v>1402</v>
      </c>
      <c r="BC925" s="14">
        <f t="shared" si="221"/>
        <v>1056</v>
      </c>
      <c r="BD925" s="14">
        <f>SUMIFS(BC$4:BC925,AU$4:AU925,"="&amp;AU925,AX$4:AX925,"="&amp;AX925)</f>
        <v>2640</v>
      </c>
      <c r="BE925" s="25" t="s">
        <v>1403</v>
      </c>
      <c r="BF925" s="14">
        <f t="shared" si="222"/>
        <v>576</v>
      </c>
      <c r="BG925" s="14">
        <f>SUMIFS(BF$4:BF925,AU$4:AU925,"="&amp;AU925,AX$4:AX925,"="&amp;AX925)</f>
        <v>1440</v>
      </c>
      <c r="BH925" s="25" t="s">
        <v>1404</v>
      </c>
      <c r="BI925" s="14">
        <f t="shared" si="223"/>
        <v>25920</v>
      </c>
      <c r="BJ925" s="14">
        <f>SUMIFS(BI$4:BI925,$AU$4:$AU925,"="&amp;$AU925,$AX$4:$AX925,"="&amp;$AX925)</f>
        <v>64800</v>
      </c>
    </row>
    <row r="926" spans="46:62" ht="16.5" x14ac:dyDescent="0.2">
      <c r="AT926" s="13">
        <v>923</v>
      </c>
      <c r="AU926" s="13">
        <f t="shared" si="216"/>
        <v>13</v>
      </c>
      <c r="AV926" s="13">
        <f t="shared" si="217"/>
        <v>1502016</v>
      </c>
      <c r="AW926" s="13" t="s">
        <v>1373</v>
      </c>
      <c r="AX926" s="13">
        <f t="shared" si="218"/>
        <v>7</v>
      </c>
      <c r="AY926" s="13" t="s">
        <v>1394</v>
      </c>
      <c r="AZ926" s="13">
        <f t="shared" si="219"/>
        <v>5</v>
      </c>
      <c r="BA926" s="13" t="str">
        <f t="shared" si="220"/>
        <v>西方龙魂珠-7 等级-5</v>
      </c>
      <c r="BB926" s="25" t="s">
        <v>1402</v>
      </c>
      <c r="BC926" s="14">
        <f t="shared" si="221"/>
        <v>1408</v>
      </c>
      <c r="BD926" s="14">
        <f>SUMIFS(BC$4:BC926,AU$4:AU926,"="&amp;AU926,AX$4:AX926,"="&amp;AX926)</f>
        <v>4048</v>
      </c>
      <c r="BE926" s="25" t="s">
        <v>1403</v>
      </c>
      <c r="BF926" s="14">
        <f t="shared" si="222"/>
        <v>768</v>
      </c>
      <c r="BG926" s="14">
        <f>SUMIFS(BF$4:BF926,AU$4:AU926,"="&amp;AU926,AX$4:AX926,"="&amp;AX926)</f>
        <v>2208</v>
      </c>
      <c r="BH926" s="25" t="s">
        <v>1404</v>
      </c>
      <c r="BI926" s="14">
        <f t="shared" si="223"/>
        <v>34560</v>
      </c>
      <c r="BJ926" s="14">
        <f>SUMIFS(BI$4:BI926,$AU$4:$AU926,"="&amp;$AU926,$AX$4:$AX926,"="&amp;$AX926)</f>
        <v>99360</v>
      </c>
    </row>
    <row r="927" spans="46:62" ht="16.5" x14ac:dyDescent="0.2">
      <c r="AT927" s="13">
        <v>924</v>
      </c>
      <c r="AU927" s="13">
        <f t="shared" si="216"/>
        <v>13</v>
      </c>
      <c r="AV927" s="13">
        <f t="shared" si="217"/>
        <v>1502016</v>
      </c>
      <c r="AW927" s="13" t="s">
        <v>1373</v>
      </c>
      <c r="AX927" s="13">
        <f t="shared" si="218"/>
        <v>7</v>
      </c>
      <c r="AY927" s="13" t="s">
        <v>1394</v>
      </c>
      <c r="AZ927" s="13">
        <f t="shared" si="219"/>
        <v>6</v>
      </c>
      <c r="BA927" s="13" t="str">
        <f t="shared" si="220"/>
        <v>西方龙魂珠-7 等级-6</v>
      </c>
      <c r="BB927" s="25" t="s">
        <v>1402</v>
      </c>
      <c r="BC927" s="14">
        <f t="shared" si="221"/>
        <v>1760</v>
      </c>
      <c r="BD927" s="14">
        <f>SUMIFS(BC$4:BC927,AU$4:AU927,"="&amp;AU927,AX$4:AX927,"="&amp;AX927)</f>
        <v>5808</v>
      </c>
      <c r="BE927" s="25" t="s">
        <v>1403</v>
      </c>
      <c r="BF927" s="14">
        <f t="shared" si="222"/>
        <v>960</v>
      </c>
      <c r="BG927" s="14">
        <f>SUMIFS(BF$4:BF927,AU$4:AU927,"="&amp;AU927,AX$4:AX927,"="&amp;AX927)</f>
        <v>3168</v>
      </c>
      <c r="BH927" s="25" t="s">
        <v>1404</v>
      </c>
      <c r="BI927" s="14">
        <f t="shared" si="223"/>
        <v>43200</v>
      </c>
      <c r="BJ927" s="14">
        <f>SUMIFS(BI$4:BI927,$AU$4:$AU927,"="&amp;$AU927,$AX$4:$AX927,"="&amp;$AX927)</f>
        <v>142560</v>
      </c>
    </row>
    <row r="928" spans="46:62" ht="16.5" x14ac:dyDescent="0.2">
      <c r="AT928" s="13">
        <v>925</v>
      </c>
      <c r="AU928" s="13">
        <f t="shared" si="216"/>
        <v>13</v>
      </c>
      <c r="AV928" s="13">
        <f t="shared" si="217"/>
        <v>1502016</v>
      </c>
      <c r="AW928" s="13" t="s">
        <v>1373</v>
      </c>
      <c r="AX928" s="13">
        <f t="shared" si="218"/>
        <v>7</v>
      </c>
      <c r="AY928" s="13" t="s">
        <v>1394</v>
      </c>
      <c r="AZ928" s="13">
        <f t="shared" si="219"/>
        <v>7</v>
      </c>
      <c r="BA928" s="13" t="str">
        <f t="shared" si="220"/>
        <v>西方龙魂珠-7 等级-7</v>
      </c>
      <c r="BB928" s="25" t="s">
        <v>1402</v>
      </c>
      <c r="BC928" s="14">
        <f t="shared" si="221"/>
        <v>2112</v>
      </c>
      <c r="BD928" s="14">
        <f>SUMIFS(BC$4:BC928,AU$4:AU928,"="&amp;AU928,AX$4:AX928,"="&amp;AX928)</f>
        <v>7920</v>
      </c>
      <c r="BE928" s="25" t="s">
        <v>1403</v>
      </c>
      <c r="BF928" s="14">
        <f t="shared" si="222"/>
        <v>1152</v>
      </c>
      <c r="BG928" s="14">
        <f>SUMIFS(BF$4:BF928,AU$4:AU928,"="&amp;AU928,AX$4:AX928,"="&amp;AX928)</f>
        <v>4320</v>
      </c>
      <c r="BH928" s="25" t="s">
        <v>1404</v>
      </c>
      <c r="BI928" s="14">
        <f t="shared" si="223"/>
        <v>51840</v>
      </c>
      <c r="BJ928" s="14">
        <f>SUMIFS(BI$4:BI928,$AU$4:$AU928,"="&amp;$AU928,$AX$4:$AX928,"="&amp;$AX928)</f>
        <v>194400</v>
      </c>
    </row>
    <row r="929" spans="46:62" ht="16.5" x14ac:dyDescent="0.2">
      <c r="AT929" s="13">
        <v>926</v>
      </c>
      <c r="AU929" s="13">
        <f t="shared" si="216"/>
        <v>13</v>
      </c>
      <c r="AV929" s="13">
        <f t="shared" si="217"/>
        <v>1502016</v>
      </c>
      <c r="AW929" s="13" t="s">
        <v>1373</v>
      </c>
      <c r="AX929" s="13">
        <f t="shared" si="218"/>
        <v>7</v>
      </c>
      <c r="AY929" s="13" t="s">
        <v>1394</v>
      </c>
      <c r="AZ929" s="13">
        <f t="shared" si="219"/>
        <v>8</v>
      </c>
      <c r="BA929" s="13" t="str">
        <f t="shared" si="220"/>
        <v>西方龙魂珠-7 等级-8</v>
      </c>
      <c r="BB929" s="25" t="s">
        <v>1402</v>
      </c>
      <c r="BC929" s="14">
        <f t="shared" si="221"/>
        <v>2464</v>
      </c>
      <c r="BD929" s="14">
        <f>SUMIFS(BC$4:BC929,AU$4:AU929,"="&amp;AU929,AX$4:AX929,"="&amp;AX929)</f>
        <v>10384</v>
      </c>
      <c r="BE929" s="25" t="s">
        <v>1403</v>
      </c>
      <c r="BF929" s="14">
        <f t="shared" si="222"/>
        <v>1344</v>
      </c>
      <c r="BG929" s="14">
        <f>SUMIFS(BF$4:BF929,AU$4:AU929,"="&amp;AU929,AX$4:AX929,"="&amp;AX929)</f>
        <v>5664</v>
      </c>
      <c r="BH929" s="25" t="s">
        <v>1404</v>
      </c>
      <c r="BI929" s="14">
        <f t="shared" si="223"/>
        <v>60480</v>
      </c>
      <c r="BJ929" s="14">
        <f>SUMIFS(BI$4:BI929,$AU$4:$AU929,"="&amp;$AU929,$AX$4:$AX929,"="&amp;$AX929)</f>
        <v>254880</v>
      </c>
    </row>
    <row r="930" spans="46:62" ht="16.5" x14ac:dyDescent="0.2">
      <c r="AT930" s="13">
        <v>927</v>
      </c>
      <c r="AU930" s="13">
        <f t="shared" si="216"/>
        <v>13</v>
      </c>
      <c r="AV930" s="13">
        <f t="shared" si="217"/>
        <v>1502016</v>
      </c>
      <c r="AW930" s="13" t="s">
        <v>1373</v>
      </c>
      <c r="AX930" s="13">
        <f t="shared" si="218"/>
        <v>7</v>
      </c>
      <c r="AY930" s="13" t="s">
        <v>1394</v>
      </c>
      <c r="AZ930" s="13">
        <f t="shared" si="219"/>
        <v>9</v>
      </c>
      <c r="BA930" s="13" t="str">
        <f t="shared" si="220"/>
        <v>西方龙魂珠-7 等级-9</v>
      </c>
      <c r="BB930" s="25" t="s">
        <v>1402</v>
      </c>
      <c r="BC930" s="14">
        <f t="shared" si="221"/>
        <v>2816</v>
      </c>
      <c r="BD930" s="14">
        <f>SUMIFS(BC$4:BC930,AU$4:AU930,"="&amp;AU930,AX$4:AX930,"="&amp;AX930)</f>
        <v>13200</v>
      </c>
      <c r="BE930" s="25" t="s">
        <v>1403</v>
      </c>
      <c r="BF930" s="14">
        <f t="shared" si="222"/>
        <v>1536</v>
      </c>
      <c r="BG930" s="14">
        <f>SUMIFS(BF$4:BF930,AU$4:AU930,"="&amp;AU930,AX$4:AX930,"="&amp;AX930)</f>
        <v>7200</v>
      </c>
      <c r="BH930" s="25" t="s">
        <v>1404</v>
      </c>
      <c r="BI930" s="14">
        <f t="shared" si="223"/>
        <v>69120</v>
      </c>
      <c r="BJ930" s="14">
        <f>SUMIFS(BI$4:BI930,$AU$4:$AU930,"="&amp;$AU930,$AX$4:$AX930,"="&amp;$AX930)</f>
        <v>324000</v>
      </c>
    </row>
    <row r="931" spans="46:62" ht="16.5" x14ac:dyDescent="0.2">
      <c r="AT931" s="13">
        <v>928</v>
      </c>
      <c r="AU931" s="13">
        <f t="shared" si="216"/>
        <v>13</v>
      </c>
      <c r="AV931" s="13">
        <f t="shared" si="217"/>
        <v>1502016</v>
      </c>
      <c r="AW931" s="13" t="s">
        <v>1373</v>
      </c>
      <c r="AX931" s="13">
        <f t="shared" si="218"/>
        <v>8</v>
      </c>
      <c r="AY931" s="13" t="s">
        <v>1394</v>
      </c>
      <c r="AZ931" s="13">
        <f t="shared" si="219"/>
        <v>1</v>
      </c>
      <c r="BA931" s="13" t="str">
        <f t="shared" si="220"/>
        <v>西方龙魂珠-8 等级-1</v>
      </c>
      <c r="BB931" s="25" t="s">
        <v>1402</v>
      </c>
      <c r="BC931" s="14">
        <f t="shared" si="221"/>
        <v>440</v>
      </c>
      <c r="BD931" s="14">
        <f>SUMIFS(BC$4:BC931,AU$4:AU931,"="&amp;AU931,AX$4:AX931,"="&amp;AX931)</f>
        <v>440</v>
      </c>
      <c r="BE931" s="25" t="s">
        <v>1403</v>
      </c>
      <c r="BF931" s="14">
        <f t="shared" si="222"/>
        <v>240</v>
      </c>
      <c r="BG931" s="14">
        <f>SUMIFS(BF$4:BF931,AU$4:AU931,"="&amp;AU931,AX$4:AX931,"="&amp;AX931)</f>
        <v>240</v>
      </c>
      <c r="BH931" s="25" t="s">
        <v>1404</v>
      </c>
      <c r="BI931" s="14">
        <f t="shared" si="223"/>
        <v>10800</v>
      </c>
      <c r="BJ931" s="14">
        <f>SUMIFS(BI$4:BI931,$AU$4:$AU931,"="&amp;$AU931,$AX$4:$AX931,"="&amp;$AX931)</f>
        <v>10800</v>
      </c>
    </row>
    <row r="932" spans="46:62" ht="16.5" x14ac:dyDescent="0.2">
      <c r="AT932" s="13">
        <v>929</v>
      </c>
      <c r="AU932" s="13">
        <f t="shared" si="216"/>
        <v>13</v>
      </c>
      <c r="AV932" s="13">
        <f t="shared" si="217"/>
        <v>1502016</v>
      </c>
      <c r="AW932" s="13" t="s">
        <v>1373</v>
      </c>
      <c r="AX932" s="13">
        <f t="shared" si="218"/>
        <v>8</v>
      </c>
      <c r="AY932" s="13" t="s">
        <v>1394</v>
      </c>
      <c r="AZ932" s="13">
        <f t="shared" si="219"/>
        <v>2</v>
      </c>
      <c r="BA932" s="13" t="str">
        <f t="shared" si="220"/>
        <v>西方龙魂珠-8 等级-2</v>
      </c>
      <c r="BB932" s="25" t="s">
        <v>1402</v>
      </c>
      <c r="BC932" s="14">
        <f t="shared" si="221"/>
        <v>660</v>
      </c>
      <c r="BD932" s="14">
        <f>SUMIFS(BC$4:BC932,AU$4:AU932,"="&amp;AU932,AX$4:AX932,"="&amp;AX932)</f>
        <v>1100</v>
      </c>
      <c r="BE932" s="25" t="s">
        <v>1403</v>
      </c>
      <c r="BF932" s="14">
        <f t="shared" si="222"/>
        <v>360</v>
      </c>
      <c r="BG932" s="14">
        <f>SUMIFS(BF$4:BF932,AU$4:AU932,"="&amp;AU932,AX$4:AX932,"="&amp;AX932)</f>
        <v>600</v>
      </c>
      <c r="BH932" s="25" t="s">
        <v>1404</v>
      </c>
      <c r="BI932" s="14">
        <f t="shared" si="223"/>
        <v>16200</v>
      </c>
      <c r="BJ932" s="14">
        <f>SUMIFS(BI$4:BI932,$AU$4:$AU932,"="&amp;$AU932,$AX$4:$AX932,"="&amp;$AX932)</f>
        <v>27000</v>
      </c>
    </row>
    <row r="933" spans="46:62" ht="16.5" x14ac:dyDescent="0.2">
      <c r="AT933" s="13">
        <v>930</v>
      </c>
      <c r="AU933" s="13">
        <f t="shared" si="216"/>
        <v>13</v>
      </c>
      <c r="AV933" s="13">
        <f t="shared" si="217"/>
        <v>1502016</v>
      </c>
      <c r="AW933" s="13" t="s">
        <v>1373</v>
      </c>
      <c r="AX933" s="13">
        <f t="shared" si="218"/>
        <v>8</v>
      </c>
      <c r="AY933" s="13" t="s">
        <v>1394</v>
      </c>
      <c r="AZ933" s="13">
        <f t="shared" si="219"/>
        <v>3</v>
      </c>
      <c r="BA933" s="13" t="str">
        <f t="shared" si="220"/>
        <v>西方龙魂珠-8 等级-3</v>
      </c>
      <c r="BB933" s="25" t="s">
        <v>1402</v>
      </c>
      <c r="BC933" s="14">
        <f t="shared" si="221"/>
        <v>880</v>
      </c>
      <c r="BD933" s="14">
        <f>SUMIFS(BC$4:BC933,AU$4:AU933,"="&amp;AU933,AX$4:AX933,"="&amp;AX933)</f>
        <v>1980</v>
      </c>
      <c r="BE933" s="25" t="s">
        <v>1403</v>
      </c>
      <c r="BF933" s="14">
        <f t="shared" si="222"/>
        <v>480</v>
      </c>
      <c r="BG933" s="14">
        <f>SUMIFS(BF$4:BF933,AU$4:AU933,"="&amp;AU933,AX$4:AX933,"="&amp;AX933)</f>
        <v>1080</v>
      </c>
      <c r="BH933" s="25" t="s">
        <v>1404</v>
      </c>
      <c r="BI933" s="14">
        <f t="shared" si="223"/>
        <v>21600</v>
      </c>
      <c r="BJ933" s="14">
        <f>SUMIFS(BI$4:BI933,$AU$4:$AU933,"="&amp;$AU933,$AX$4:$AX933,"="&amp;$AX933)</f>
        <v>48600</v>
      </c>
    </row>
    <row r="934" spans="46:62" ht="16.5" x14ac:dyDescent="0.2">
      <c r="AT934" s="13">
        <v>931</v>
      </c>
      <c r="AU934" s="13">
        <f t="shared" si="216"/>
        <v>13</v>
      </c>
      <c r="AV934" s="13">
        <f t="shared" si="217"/>
        <v>1502016</v>
      </c>
      <c r="AW934" s="13" t="s">
        <v>1373</v>
      </c>
      <c r="AX934" s="13">
        <f t="shared" si="218"/>
        <v>8</v>
      </c>
      <c r="AY934" s="13" t="s">
        <v>1394</v>
      </c>
      <c r="AZ934" s="13">
        <f t="shared" si="219"/>
        <v>4</v>
      </c>
      <c r="BA934" s="13" t="str">
        <f t="shared" si="220"/>
        <v>西方龙魂珠-8 等级-4</v>
      </c>
      <c r="BB934" s="25" t="s">
        <v>1402</v>
      </c>
      <c r="BC934" s="14">
        <f t="shared" si="221"/>
        <v>1320</v>
      </c>
      <c r="BD934" s="14">
        <f>SUMIFS(BC$4:BC934,AU$4:AU934,"="&amp;AU934,AX$4:AX934,"="&amp;AX934)</f>
        <v>3300</v>
      </c>
      <c r="BE934" s="25" t="s">
        <v>1403</v>
      </c>
      <c r="BF934" s="14">
        <f t="shared" si="222"/>
        <v>720</v>
      </c>
      <c r="BG934" s="14">
        <f>SUMIFS(BF$4:BF934,AU$4:AU934,"="&amp;AU934,AX$4:AX934,"="&amp;AX934)</f>
        <v>1800</v>
      </c>
      <c r="BH934" s="25" t="s">
        <v>1404</v>
      </c>
      <c r="BI934" s="14">
        <f t="shared" si="223"/>
        <v>32400</v>
      </c>
      <c r="BJ934" s="14">
        <f>SUMIFS(BI$4:BI934,$AU$4:$AU934,"="&amp;$AU934,$AX$4:$AX934,"="&amp;$AX934)</f>
        <v>81000</v>
      </c>
    </row>
    <row r="935" spans="46:62" ht="16.5" x14ac:dyDescent="0.2">
      <c r="AT935" s="13">
        <v>932</v>
      </c>
      <c r="AU935" s="13">
        <f t="shared" si="216"/>
        <v>13</v>
      </c>
      <c r="AV935" s="13">
        <f t="shared" si="217"/>
        <v>1502016</v>
      </c>
      <c r="AW935" s="13" t="s">
        <v>1373</v>
      </c>
      <c r="AX935" s="13">
        <f t="shared" si="218"/>
        <v>8</v>
      </c>
      <c r="AY935" s="13" t="s">
        <v>1394</v>
      </c>
      <c r="AZ935" s="13">
        <f t="shared" si="219"/>
        <v>5</v>
      </c>
      <c r="BA935" s="13" t="str">
        <f t="shared" si="220"/>
        <v>西方龙魂珠-8 等级-5</v>
      </c>
      <c r="BB935" s="25" t="s">
        <v>1402</v>
      </c>
      <c r="BC935" s="14">
        <f t="shared" si="221"/>
        <v>1760</v>
      </c>
      <c r="BD935" s="14">
        <f>SUMIFS(BC$4:BC935,AU$4:AU935,"="&amp;AU935,AX$4:AX935,"="&amp;AX935)</f>
        <v>5060</v>
      </c>
      <c r="BE935" s="25" t="s">
        <v>1403</v>
      </c>
      <c r="BF935" s="14">
        <f t="shared" si="222"/>
        <v>960</v>
      </c>
      <c r="BG935" s="14">
        <f>SUMIFS(BF$4:BF935,AU$4:AU935,"="&amp;AU935,AX$4:AX935,"="&amp;AX935)</f>
        <v>2760</v>
      </c>
      <c r="BH935" s="25" t="s">
        <v>1404</v>
      </c>
      <c r="BI935" s="14">
        <f t="shared" si="223"/>
        <v>43200</v>
      </c>
      <c r="BJ935" s="14">
        <f>SUMIFS(BI$4:BI935,$AU$4:$AU935,"="&amp;$AU935,$AX$4:$AX935,"="&amp;$AX935)</f>
        <v>124200</v>
      </c>
    </row>
    <row r="936" spans="46:62" ht="16.5" x14ac:dyDescent="0.2">
      <c r="AT936" s="13">
        <v>933</v>
      </c>
      <c r="AU936" s="13">
        <f t="shared" si="216"/>
        <v>13</v>
      </c>
      <c r="AV936" s="13">
        <f t="shared" si="217"/>
        <v>1502016</v>
      </c>
      <c r="AW936" s="13" t="s">
        <v>1373</v>
      </c>
      <c r="AX936" s="13">
        <f t="shared" si="218"/>
        <v>8</v>
      </c>
      <c r="AY936" s="13" t="s">
        <v>1394</v>
      </c>
      <c r="AZ936" s="13">
        <f t="shared" si="219"/>
        <v>6</v>
      </c>
      <c r="BA936" s="13" t="str">
        <f t="shared" si="220"/>
        <v>西方龙魂珠-8 等级-6</v>
      </c>
      <c r="BB936" s="25" t="s">
        <v>1402</v>
      </c>
      <c r="BC936" s="14">
        <f t="shared" si="221"/>
        <v>2200</v>
      </c>
      <c r="BD936" s="14">
        <f>SUMIFS(BC$4:BC936,AU$4:AU936,"="&amp;AU936,AX$4:AX936,"="&amp;AX936)</f>
        <v>7260</v>
      </c>
      <c r="BE936" s="25" t="s">
        <v>1403</v>
      </c>
      <c r="BF936" s="14">
        <f t="shared" si="222"/>
        <v>1200</v>
      </c>
      <c r="BG936" s="14">
        <f>SUMIFS(BF$4:BF936,AU$4:AU936,"="&amp;AU936,AX$4:AX936,"="&amp;AX936)</f>
        <v>3960</v>
      </c>
      <c r="BH936" s="25" t="s">
        <v>1404</v>
      </c>
      <c r="BI936" s="14">
        <f t="shared" si="223"/>
        <v>54000</v>
      </c>
      <c r="BJ936" s="14">
        <f>SUMIFS(BI$4:BI936,$AU$4:$AU936,"="&amp;$AU936,$AX$4:$AX936,"="&amp;$AX936)</f>
        <v>178200</v>
      </c>
    </row>
    <row r="937" spans="46:62" ht="16.5" x14ac:dyDescent="0.2">
      <c r="AT937" s="13">
        <v>934</v>
      </c>
      <c r="AU937" s="13">
        <f t="shared" si="216"/>
        <v>13</v>
      </c>
      <c r="AV937" s="13">
        <f t="shared" si="217"/>
        <v>1502016</v>
      </c>
      <c r="AW937" s="13" t="s">
        <v>1373</v>
      </c>
      <c r="AX937" s="13">
        <f t="shared" si="218"/>
        <v>8</v>
      </c>
      <c r="AY937" s="13" t="s">
        <v>1394</v>
      </c>
      <c r="AZ937" s="13">
        <f t="shared" si="219"/>
        <v>7</v>
      </c>
      <c r="BA937" s="13" t="str">
        <f t="shared" si="220"/>
        <v>西方龙魂珠-8 等级-7</v>
      </c>
      <c r="BB937" s="25" t="s">
        <v>1402</v>
      </c>
      <c r="BC937" s="14">
        <f t="shared" si="221"/>
        <v>2640</v>
      </c>
      <c r="BD937" s="14">
        <f>SUMIFS(BC$4:BC937,AU$4:AU937,"="&amp;AU937,AX$4:AX937,"="&amp;AX937)</f>
        <v>9900</v>
      </c>
      <c r="BE937" s="25" t="s">
        <v>1403</v>
      </c>
      <c r="BF937" s="14">
        <f t="shared" si="222"/>
        <v>1440</v>
      </c>
      <c r="BG937" s="14">
        <f>SUMIFS(BF$4:BF937,AU$4:AU937,"="&amp;AU937,AX$4:AX937,"="&amp;AX937)</f>
        <v>5400</v>
      </c>
      <c r="BH937" s="25" t="s">
        <v>1404</v>
      </c>
      <c r="BI937" s="14">
        <f t="shared" si="223"/>
        <v>64800</v>
      </c>
      <c r="BJ937" s="14">
        <f>SUMIFS(BI$4:BI937,$AU$4:$AU937,"="&amp;$AU937,$AX$4:$AX937,"="&amp;$AX937)</f>
        <v>243000</v>
      </c>
    </row>
    <row r="938" spans="46:62" ht="16.5" x14ac:dyDescent="0.2">
      <c r="AT938" s="13">
        <v>935</v>
      </c>
      <c r="AU938" s="13">
        <f t="shared" si="216"/>
        <v>13</v>
      </c>
      <c r="AV938" s="13">
        <f t="shared" si="217"/>
        <v>1502016</v>
      </c>
      <c r="AW938" s="13" t="s">
        <v>1373</v>
      </c>
      <c r="AX938" s="13">
        <f t="shared" si="218"/>
        <v>8</v>
      </c>
      <c r="AY938" s="13" t="s">
        <v>1394</v>
      </c>
      <c r="AZ938" s="13">
        <f t="shared" si="219"/>
        <v>8</v>
      </c>
      <c r="BA938" s="13" t="str">
        <f t="shared" si="220"/>
        <v>西方龙魂珠-8 等级-8</v>
      </c>
      <c r="BB938" s="25" t="s">
        <v>1402</v>
      </c>
      <c r="BC938" s="14">
        <f t="shared" si="221"/>
        <v>3080</v>
      </c>
      <c r="BD938" s="14">
        <f>SUMIFS(BC$4:BC938,AU$4:AU938,"="&amp;AU938,AX$4:AX938,"="&amp;AX938)</f>
        <v>12980</v>
      </c>
      <c r="BE938" s="25" t="s">
        <v>1403</v>
      </c>
      <c r="BF938" s="14">
        <f t="shared" si="222"/>
        <v>1680</v>
      </c>
      <c r="BG938" s="14">
        <f>SUMIFS(BF$4:BF938,AU$4:AU938,"="&amp;AU938,AX$4:AX938,"="&amp;AX938)</f>
        <v>7080</v>
      </c>
      <c r="BH938" s="25" t="s">
        <v>1404</v>
      </c>
      <c r="BI938" s="14">
        <f t="shared" si="223"/>
        <v>75600</v>
      </c>
      <c r="BJ938" s="14">
        <f>SUMIFS(BI$4:BI938,$AU$4:$AU938,"="&amp;$AU938,$AX$4:$AX938,"="&amp;$AX938)</f>
        <v>318600</v>
      </c>
    </row>
    <row r="939" spans="46:62" ht="16.5" x14ac:dyDescent="0.2">
      <c r="AT939" s="13">
        <v>936</v>
      </c>
      <c r="AU939" s="13">
        <f t="shared" si="216"/>
        <v>13</v>
      </c>
      <c r="AV939" s="13">
        <f t="shared" si="217"/>
        <v>1502016</v>
      </c>
      <c r="AW939" s="13" t="s">
        <v>1373</v>
      </c>
      <c r="AX939" s="13">
        <f t="shared" si="218"/>
        <v>8</v>
      </c>
      <c r="AY939" s="13" t="s">
        <v>1394</v>
      </c>
      <c r="AZ939" s="13">
        <f t="shared" si="219"/>
        <v>9</v>
      </c>
      <c r="BA939" s="13" t="str">
        <f t="shared" si="220"/>
        <v>西方龙魂珠-8 等级-9</v>
      </c>
      <c r="BB939" s="25" t="s">
        <v>1402</v>
      </c>
      <c r="BC939" s="14">
        <f t="shared" si="221"/>
        <v>3520</v>
      </c>
      <c r="BD939" s="14">
        <f>SUMIFS(BC$4:BC939,AU$4:AU939,"="&amp;AU939,AX$4:AX939,"="&amp;AX939)</f>
        <v>16500</v>
      </c>
      <c r="BE939" s="25" t="s">
        <v>1403</v>
      </c>
      <c r="BF939" s="14">
        <f t="shared" si="222"/>
        <v>1920</v>
      </c>
      <c r="BG939" s="14">
        <f>SUMIFS(BF$4:BF939,AU$4:AU939,"="&amp;AU939,AX$4:AX939,"="&amp;AX939)</f>
        <v>9000</v>
      </c>
      <c r="BH939" s="25" t="s">
        <v>1404</v>
      </c>
      <c r="BI939" s="14">
        <f t="shared" si="223"/>
        <v>86400</v>
      </c>
      <c r="BJ939" s="14">
        <f>SUMIFS(BI$4:BI939,$AU$4:$AU939,"="&amp;$AU939,$AX$4:$AX939,"="&amp;$AX939)</f>
        <v>405000</v>
      </c>
    </row>
    <row r="940" spans="46:62" ht="16.5" x14ac:dyDescent="0.2">
      <c r="AT940" s="13">
        <v>937</v>
      </c>
      <c r="AU940" s="13">
        <f t="shared" si="216"/>
        <v>14</v>
      </c>
      <c r="AV940" s="13">
        <f t="shared" si="217"/>
        <v>1502017</v>
      </c>
      <c r="AW940" s="13" t="s">
        <v>1373</v>
      </c>
      <c r="AX940" s="13">
        <f t="shared" si="218"/>
        <v>1</v>
      </c>
      <c r="AY940" s="13" t="s">
        <v>1394</v>
      </c>
      <c r="AZ940" s="13">
        <f t="shared" si="219"/>
        <v>1</v>
      </c>
      <c r="BA940" s="13" t="str">
        <f t="shared" si="220"/>
        <v>飞廉魂珠-1 等级-1</v>
      </c>
      <c r="BB940" s="25" t="s">
        <v>1402</v>
      </c>
      <c r="BC940" s="14">
        <f t="shared" si="221"/>
        <v>55</v>
      </c>
      <c r="BD940" s="14">
        <f>SUMIFS(BC$4:BC940,AU$4:AU940,"="&amp;AU940,AX$4:AX940,"="&amp;AX940)</f>
        <v>55</v>
      </c>
      <c r="BE940" s="25" t="s">
        <v>1403</v>
      </c>
      <c r="BF940" s="14">
        <f t="shared" si="222"/>
        <v>28</v>
      </c>
      <c r="BG940" s="14">
        <f>SUMIFS(BF$4:BF940,AU$4:AU940,"="&amp;AU940,AX$4:AX940,"="&amp;AX940)</f>
        <v>28</v>
      </c>
      <c r="BH940" s="25" t="s">
        <v>1404</v>
      </c>
      <c r="BI940" s="14">
        <f t="shared" si="223"/>
        <v>900</v>
      </c>
      <c r="BJ940" s="14">
        <f>SUMIFS(BI$4:BI940,$AU$4:$AU940,"="&amp;$AU940,$AX$4:$AX940,"="&amp;$AX940)</f>
        <v>900</v>
      </c>
    </row>
    <row r="941" spans="46:62" ht="16.5" x14ac:dyDescent="0.2">
      <c r="AT941" s="13">
        <v>938</v>
      </c>
      <c r="AU941" s="13">
        <f t="shared" si="216"/>
        <v>14</v>
      </c>
      <c r="AV941" s="13">
        <f t="shared" si="217"/>
        <v>1502017</v>
      </c>
      <c r="AW941" s="13" t="s">
        <v>1373</v>
      </c>
      <c r="AX941" s="13">
        <f t="shared" si="218"/>
        <v>1</v>
      </c>
      <c r="AY941" s="13" t="s">
        <v>1394</v>
      </c>
      <c r="AZ941" s="13">
        <f t="shared" si="219"/>
        <v>2</v>
      </c>
      <c r="BA941" s="13" t="str">
        <f t="shared" si="220"/>
        <v>飞廉魂珠-1 等级-2</v>
      </c>
      <c r="BB941" s="25" t="s">
        <v>1402</v>
      </c>
      <c r="BC941" s="14">
        <f t="shared" si="221"/>
        <v>88</v>
      </c>
      <c r="BD941" s="14">
        <f>SUMIFS(BC$4:BC941,AU$4:AU941,"="&amp;AU941,AX$4:AX941,"="&amp;AX941)</f>
        <v>143</v>
      </c>
      <c r="BE941" s="25" t="s">
        <v>1403</v>
      </c>
      <c r="BF941" s="14">
        <f t="shared" si="222"/>
        <v>44</v>
      </c>
      <c r="BG941" s="14">
        <f>SUMIFS(BF$4:BF941,AU$4:AU941,"="&amp;AU941,AX$4:AX941,"="&amp;AX941)</f>
        <v>72</v>
      </c>
      <c r="BH941" s="25" t="s">
        <v>1404</v>
      </c>
      <c r="BI941" s="14">
        <f t="shared" si="223"/>
        <v>1440</v>
      </c>
      <c r="BJ941" s="14">
        <f>SUMIFS(BI$4:BI941,$AU$4:$AU941,"="&amp;$AU941,$AX$4:$AX941,"="&amp;$AX941)</f>
        <v>2340</v>
      </c>
    </row>
    <row r="942" spans="46:62" ht="16.5" x14ac:dyDescent="0.2">
      <c r="AT942" s="13">
        <v>939</v>
      </c>
      <c r="AU942" s="13">
        <f t="shared" si="216"/>
        <v>14</v>
      </c>
      <c r="AV942" s="13">
        <f t="shared" si="217"/>
        <v>1502017</v>
      </c>
      <c r="AW942" s="13" t="s">
        <v>1373</v>
      </c>
      <c r="AX942" s="13">
        <f t="shared" si="218"/>
        <v>1</v>
      </c>
      <c r="AY942" s="13" t="s">
        <v>1394</v>
      </c>
      <c r="AZ942" s="13">
        <f t="shared" si="219"/>
        <v>3</v>
      </c>
      <c r="BA942" s="13" t="str">
        <f t="shared" si="220"/>
        <v>飞廉魂珠-1 等级-3</v>
      </c>
      <c r="BB942" s="25" t="s">
        <v>1402</v>
      </c>
      <c r="BC942" s="14">
        <f t="shared" si="221"/>
        <v>110</v>
      </c>
      <c r="BD942" s="14">
        <f>SUMIFS(BC$4:BC942,AU$4:AU942,"="&amp;AU942,AX$4:AX942,"="&amp;AX942)</f>
        <v>253</v>
      </c>
      <c r="BE942" s="25" t="s">
        <v>1403</v>
      </c>
      <c r="BF942" s="14">
        <f t="shared" si="222"/>
        <v>55</v>
      </c>
      <c r="BG942" s="14">
        <f>SUMIFS(BF$4:BF942,AU$4:AU942,"="&amp;AU942,AX$4:AX942,"="&amp;AX942)</f>
        <v>127</v>
      </c>
      <c r="BH942" s="25" t="s">
        <v>1404</v>
      </c>
      <c r="BI942" s="14">
        <f t="shared" si="223"/>
        <v>1800</v>
      </c>
      <c r="BJ942" s="14">
        <f>SUMIFS(BI$4:BI942,$AU$4:$AU942,"="&amp;$AU942,$AX$4:$AX942,"="&amp;$AX942)</f>
        <v>4140</v>
      </c>
    </row>
    <row r="943" spans="46:62" ht="16.5" x14ac:dyDescent="0.2">
      <c r="AT943" s="13">
        <v>940</v>
      </c>
      <c r="AU943" s="13">
        <f t="shared" si="216"/>
        <v>14</v>
      </c>
      <c r="AV943" s="13">
        <f t="shared" si="217"/>
        <v>1502017</v>
      </c>
      <c r="AW943" s="13" t="s">
        <v>1373</v>
      </c>
      <c r="AX943" s="13">
        <f t="shared" si="218"/>
        <v>1</v>
      </c>
      <c r="AY943" s="13" t="s">
        <v>1394</v>
      </c>
      <c r="AZ943" s="13">
        <f t="shared" si="219"/>
        <v>4</v>
      </c>
      <c r="BA943" s="13" t="str">
        <f t="shared" si="220"/>
        <v>飞廉魂珠-1 等级-4</v>
      </c>
      <c r="BB943" s="25" t="s">
        <v>1402</v>
      </c>
      <c r="BC943" s="14">
        <f t="shared" si="221"/>
        <v>176</v>
      </c>
      <c r="BD943" s="14">
        <f>SUMIFS(BC$4:BC943,AU$4:AU943,"="&amp;AU943,AX$4:AX943,"="&amp;AX943)</f>
        <v>429</v>
      </c>
      <c r="BE943" s="25" t="s">
        <v>1403</v>
      </c>
      <c r="BF943" s="14">
        <f t="shared" si="222"/>
        <v>88</v>
      </c>
      <c r="BG943" s="14">
        <f>SUMIFS(BF$4:BF943,AU$4:AU943,"="&amp;AU943,AX$4:AX943,"="&amp;AX943)</f>
        <v>215</v>
      </c>
      <c r="BH943" s="25" t="s">
        <v>1404</v>
      </c>
      <c r="BI943" s="14">
        <f t="shared" si="223"/>
        <v>2880</v>
      </c>
      <c r="BJ943" s="14">
        <f>SUMIFS(BI$4:BI943,$AU$4:$AU943,"="&amp;$AU943,$AX$4:$AX943,"="&amp;$AX943)</f>
        <v>7020</v>
      </c>
    </row>
    <row r="944" spans="46:62" ht="16.5" x14ac:dyDescent="0.2">
      <c r="AT944" s="13">
        <v>941</v>
      </c>
      <c r="AU944" s="13">
        <f t="shared" si="216"/>
        <v>14</v>
      </c>
      <c r="AV944" s="13">
        <f t="shared" si="217"/>
        <v>1502017</v>
      </c>
      <c r="AW944" s="13" t="s">
        <v>1373</v>
      </c>
      <c r="AX944" s="13">
        <f t="shared" si="218"/>
        <v>1</v>
      </c>
      <c r="AY944" s="13" t="s">
        <v>1394</v>
      </c>
      <c r="AZ944" s="13">
        <f t="shared" si="219"/>
        <v>5</v>
      </c>
      <c r="BA944" s="13" t="str">
        <f t="shared" si="220"/>
        <v>飞廉魂珠-1 等级-5</v>
      </c>
      <c r="BB944" s="25" t="s">
        <v>1402</v>
      </c>
      <c r="BC944" s="14">
        <f t="shared" si="221"/>
        <v>242</v>
      </c>
      <c r="BD944" s="14">
        <f>SUMIFS(BC$4:BC944,AU$4:AU944,"="&amp;AU944,AX$4:AX944,"="&amp;AX944)</f>
        <v>671</v>
      </c>
      <c r="BE944" s="25" t="s">
        <v>1403</v>
      </c>
      <c r="BF944" s="14">
        <f t="shared" si="222"/>
        <v>121</v>
      </c>
      <c r="BG944" s="14">
        <f>SUMIFS(BF$4:BF944,AU$4:AU944,"="&amp;AU944,AX$4:AX944,"="&amp;AX944)</f>
        <v>336</v>
      </c>
      <c r="BH944" s="25" t="s">
        <v>1404</v>
      </c>
      <c r="BI944" s="14">
        <f t="shared" si="223"/>
        <v>3960</v>
      </c>
      <c r="BJ944" s="14">
        <f>SUMIFS(BI$4:BI944,$AU$4:$AU944,"="&amp;$AU944,$AX$4:$AX944,"="&amp;$AX944)</f>
        <v>10980</v>
      </c>
    </row>
    <row r="945" spans="46:62" ht="16.5" x14ac:dyDescent="0.2">
      <c r="AT945" s="13">
        <v>942</v>
      </c>
      <c r="AU945" s="13">
        <f t="shared" si="216"/>
        <v>14</v>
      </c>
      <c r="AV945" s="13">
        <f t="shared" si="217"/>
        <v>1502017</v>
      </c>
      <c r="AW945" s="13" t="s">
        <v>1373</v>
      </c>
      <c r="AX945" s="13">
        <f t="shared" si="218"/>
        <v>1</v>
      </c>
      <c r="AY945" s="13" t="s">
        <v>1394</v>
      </c>
      <c r="AZ945" s="13">
        <f t="shared" si="219"/>
        <v>6</v>
      </c>
      <c r="BA945" s="13" t="str">
        <f t="shared" si="220"/>
        <v>飞廉魂珠-1 等级-6</v>
      </c>
      <c r="BB945" s="25" t="s">
        <v>1402</v>
      </c>
      <c r="BC945" s="14">
        <f t="shared" si="221"/>
        <v>308</v>
      </c>
      <c r="BD945" s="14">
        <f>SUMIFS(BC$4:BC945,AU$4:AU945,"="&amp;AU945,AX$4:AX945,"="&amp;AX945)</f>
        <v>979</v>
      </c>
      <c r="BE945" s="25" t="s">
        <v>1403</v>
      </c>
      <c r="BF945" s="14">
        <f t="shared" si="222"/>
        <v>154</v>
      </c>
      <c r="BG945" s="14">
        <f>SUMIFS(BF$4:BF945,AU$4:AU945,"="&amp;AU945,AX$4:AX945,"="&amp;AX945)</f>
        <v>490</v>
      </c>
      <c r="BH945" s="25" t="s">
        <v>1404</v>
      </c>
      <c r="BI945" s="14">
        <f t="shared" si="223"/>
        <v>5040</v>
      </c>
      <c r="BJ945" s="14">
        <f>SUMIFS(BI$4:BI945,$AU$4:$AU945,"="&amp;$AU945,$AX$4:$AX945,"="&amp;$AX945)</f>
        <v>16020</v>
      </c>
    </row>
    <row r="946" spans="46:62" ht="16.5" x14ac:dyDescent="0.2">
      <c r="AT946" s="13">
        <v>943</v>
      </c>
      <c r="AU946" s="13">
        <f t="shared" si="216"/>
        <v>14</v>
      </c>
      <c r="AV946" s="13">
        <f t="shared" si="217"/>
        <v>1502017</v>
      </c>
      <c r="AW946" s="13" t="s">
        <v>1373</v>
      </c>
      <c r="AX946" s="13">
        <f t="shared" si="218"/>
        <v>1</v>
      </c>
      <c r="AY946" s="13" t="s">
        <v>1394</v>
      </c>
      <c r="AZ946" s="13">
        <f t="shared" si="219"/>
        <v>7</v>
      </c>
      <c r="BA946" s="13" t="str">
        <f t="shared" si="220"/>
        <v>飞廉魂珠-1 等级-7</v>
      </c>
      <c r="BB946" s="25" t="s">
        <v>1402</v>
      </c>
      <c r="BC946" s="14">
        <f t="shared" si="221"/>
        <v>352</v>
      </c>
      <c r="BD946" s="14">
        <f>SUMIFS(BC$4:BC946,AU$4:AU946,"="&amp;AU946,AX$4:AX946,"="&amp;AX946)</f>
        <v>1331</v>
      </c>
      <c r="BE946" s="25" t="s">
        <v>1403</v>
      </c>
      <c r="BF946" s="14">
        <f t="shared" si="222"/>
        <v>176</v>
      </c>
      <c r="BG946" s="14">
        <f>SUMIFS(BF$4:BF946,AU$4:AU946,"="&amp;AU946,AX$4:AX946,"="&amp;AX946)</f>
        <v>666</v>
      </c>
      <c r="BH946" s="25" t="s">
        <v>1404</v>
      </c>
      <c r="BI946" s="14">
        <f t="shared" si="223"/>
        <v>5760</v>
      </c>
      <c r="BJ946" s="14">
        <f>SUMIFS(BI$4:BI946,$AU$4:$AU946,"="&amp;$AU946,$AX$4:$AX946,"="&amp;$AX946)</f>
        <v>21780</v>
      </c>
    </row>
    <row r="947" spans="46:62" ht="16.5" x14ac:dyDescent="0.2">
      <c r="AT947" s="13">
        <v>944</v>
      </c>
      <c r="AU947" s="13">
        <f t="shared" si="216"/>
        <v>14</v>
      </c>
      <c r="AV947" s="13">
        <f t="shared" si="217"/>
        <v>1502017</v>
      </c>
      <c r="AW947" s="13" t="s">
        <v>1373</v>
      </c>
      <c r="AX947" s="13">
        <f t="shared" si="218"/>
        <v>1</v>
      </c>
      <c r="AY947" s="13" t="s">
        <v>1394</v>
      </c>
      <c r="AZ947" s="13">
        <f t="shared" si="219"/>
        <v>8</v>
      </c>
      <c r="BA947" s="13" t="str">
        <f t="shared" si="220"/>
        <v>飞廉魂珠-1 等级-8</v>
      </c>
      <c r="BB947" s="25" t="s">
        <v>1402</v>
      </c>
      <c r="BC947" s="14">
        <f t="shared" si="221"/>
        <v>418</v>
      </c>
      <c r="BD947" s="14">
        <f>SUMIFS(BC$4:BC947,AU$4:AU947,"="&amp;AU947,AX$4:AX947,"="&amp;AX947)</f>
        <v>1749</v>
      </c>
      <c r="BE947" s="25" t="s">
        <v>1403</v>
      </c>
      <c r="BF947" s="14">
        <f t="shared" si="222"/>
        <v>209</v>
      </c>
      <c r="BG947" s="14">
        <f>SUMIFS(BF$4:BF947,AU$4:AU947,"="&amp;AU947,AX$4:AX947,"="&amp;AX947)</f>
        <v>875</v>
      </c>
      <c r="BH947" s="25" t="s">
        <v>1404</v>
      </c>
      <c r="BI947" s="14">
        <f t="shared" si="223"/>
        <v>6840</v>
      </c>
      <c r="BJ947" s="14">
        <f>SUMIFS(BI$4:BI947,$AU$4:$AU947,"="&amp;$AU947,$AX$4:$AX947,"="&amp;$AX947)</f>
        <v>28620</v>
      </c>
    </row>
    <row r="948" spans="46:62" ht="16.5" x14ac:dyDescent="0.2">
      <c r="AT948" s="13">
        <v>945</v>
      </c>
      <c r="AU948" s="13">
        <f t="shared" si="216"/>
        <v>14</v>
      </c>
      <c r="AV948" s="13">
        <f t="shared" si="217"/>
        <v>1502017</v>
      </c>
      <c r="AW948" s="13" t="s">
        <v>1373</v>
      </c>
      <c r="AX948" s="13">
        <f t="shared" si="218"/>
        <v>1</v>
      </c>
      <c r="AY948" s="13" t="s">
        <v>1394</v>
      </c>
      <c r="AZ948" s="13">
        <f t="shared" si="219"/>
        <v>9</v>
      </c>
      <c r="BA948" s="13" t="str">
        <f t="shared" si="220"/>
        <v>飞廉魂珠-1 等级-9</v>
      </c>
      <c r="BB948" s="25" t="s">
        <v>1402</v>
      </c>
      <c r="BC948" s="14">
        <f t="shared" si="221"/>
        <v>462</v>
      </c>
      <c r="BD948" s="14">
        <f>SUMIFS(BC$4:BC948,AU$4:AU948,"="&amp;AU948,AX$4:AX948,"="&amp;AX948)</f>
        <v>2211</v>
      </c>
      <c r="BE948" s="25" t="s">
        <v>1403</v>
      </c>
      <c r="BF948" s="14">
        <f t="shared" si="222"/>
        <v>231</v>
      </c>
      <c r="BG948" s="14">
        <f>SUMIFS(BF$4:BF948,AU$4:AU948,"="&amp;AU948,AX$4:AX948,"="&amp;AX948)</f>
        <v>1106</v>
      </c>
      <c r="BH948" s="25" t="s">
        <v>1404</v>
      </c>
      <c r="BI948" s="14">
        <f t="shared" si="223"/>
        <v>7560</v>
      </c>
      <c r="BJ948" s="14">
        <f>SUMIFS(BI$4:BI948,$AU$4:$AU948,"="&amp;$AU948,$AX$4:$AX948,"="&amp;$AX948)</f>
        <v>36180</v>
      </c>
    </row>
    <row r="949" spans="46:62" ht="16.5" x14ac:dyDescent="0.2">
      <c r="AT949" s="13">
        <v>946</v>
      </c>
      <c r="AU949" s="13">
        <f t="shared" si="216"/>
        <v>14</v>
      </c>
      <c r="AV949" s="13">
        <f t="shared" si="217"/>
        <v>1502017</v>
      </c>
      <c r="AW949" s="13" t="s">
        <v>1373</v>
      </c>
      <c r="AX949" s="13">
        <f t="shared" si="218"/>
        <v>2</v>
      </c>
      <c r="AY949" s="13" t="s">
        <v>1394</v>
      </c>
      <c r="AZ949" s="13">
        <f t="shared" si="219"/>
        <v>1</v>
      </c>
      <c r="BA949" s="13" t="str">
        <f t="shared" si="220"/>
        <v>飞廉魂珠-2 等级-1</v>
      </c>
      <c r="BB949" s="25" t="s">
        <v>1402</v>
      </c>
      <c r="BC949" s="14">
        <f t="shared" si="221"/>
        <v>88</v>
      </c>
      <c r="BD949" s="14">
        <f>SUMIFS(BC$4:BC949,AU$4:AU949,"="&amp;AU949,AX$4:AX949,"="&amp;AX949)</f>
        <v>88</v>
      </c>
      <c r="BE949" s="25" t="s">
        <v>1403</v>
      </c>
      <c r="BF949" s="14">
        <f t="shared" si="222"/>
        <v>44</v>
      </c>
      <c r="BG949" s="14">
        <f>SUMIFS(BF$4:BF949,AU$4:AU949,"="&amp;AU949,AX$4:AX949,"="&amp;AX949)</f>
        <v>44</v>
      </c>
      <c r="BH949" s="25" t="s">
        <v>1404</v>
      </c>
      <c r="BI949" s="14">
        <f t="shared" si="223"/>
        <v>1440</v>
      </c>
      <c r="BJ949" s="14">
        <f>SUMIFS(BI$4:BI949,$AU$4:$AU949,"="&amp;$AU949,$AX$4:$AX949,"="&amp;$AX949)</f>
        <v>1440</v>
      </c>
    </row>
    <row r="950" spans="46:62" ht="16.5" x14ac:dyDescent="0.2">
      <c r="AT950" s="13">
        <v>947</v>
      </c>
      <c r="AU950" s="13">
        <f t="shared" si="216"/>
        <v>14</v>
      </c>
      <c r="AV950" s="13">
        <f t="shared" si="217"/>
        <v>1502017</v>
      </c>
      <c r="AW950" s="13" t="s">
        <v>1373</v>
      </c>
      <c r="AX950" s="13">
        <f t="shared" si="218"/>
        <v>2</v>
      </c>
      <c r="AY950" s="13" t="s">
        <v>1394</v>
      </c>
      <c r="AZ950" s="13">
        <f t="shared" si="219"/>
        <v>2</v>
      </c>
      <c r="BA950" s="13" t="str">
        <f t="shared" si="220"/>
        <v>飞廉魂珠-2 等级-2</v>
      </c>
      <c r="BB950" s="25" t="s">
        <v>1402</v>
      </c>
      <c r="BC950" s="14">
        <f t="shared" si="221"/>
        <v>132</v>
      </c>
      <c r="BD950" s="14">
        <f>SUMIFS(BC$4:BC950,AU$4:AU950,"="&amp;AU950,AX$4:AX950,"="&amp;AX950)</f>
        <v>220</v>
      </c>
      <c r="BE950" s="25" t="s">
        <v>1403</v>
      </c>
      <c r="BF950" s="14">
        <f t="shared" si="222"/>
        <v>66</v>
      </c>
      <c r="BG950" s="14">
        <f>SUMIFS(BF$4:BF950,AU$4:AU950,"="&amp;AU950,AX$4:AX950,"="&amp;AX950)</f>
        <v>110</v>
      </c>
      <c r="BH950" s="25" t="s">
        <v>1404</v>
      </c>
      <c r="BI950" s="14">
        <f t="shared" si="223"/>
        <v>2160</v>
      </c>
      <c r="BJ950" s="14">
        <f>SUMIFS(BI$4:BI950,$AU$4:$AU950,"="&amp;$AU950,$AX$4:$AX950,"="&amp;$AX950)</f>
        <v>3600</v>
      </c>
    </row>
    <row r="951" spans="46:62" ht="16.5" x14ac:dyDescent="0.2">
      <c r="AT951" s="13">
        <v>948</v>
      </c>
      <c r="AU951" s="13">
        <f t="shared" si="216"/>
        <v>14</v>
      </c>
      <c r="AV951" s="13">
        <f t="shared" si="217"/>
        <v>1502017</v>
      </c>
      <c r="AW951" s="13" t="s">
        <v>1373</v>
      </c>
      <c r="AX951" s="13">
        <f t="shared" si="218"/>
        <v>2</v>
      </c>
      <c r="AY951" s="13" t="s">
        <v>1394</v>
      </c>
      <c r="AZ951" s="13">
        <f t="shared" si="219"/>
        <v>3</v>
      </c>
      <c r="BA951" s="13" t="str">
        <f t="shared" si="220"/>
        <v>飞廉魂珠-2 等级-3</v>
      </c>
      <c r="BB951" s="25" t="s">
        <v>1402</v>
      </c>
      <c r="BC951" s="14">
        <f t="shared" si="221"/>
        <v>176</v>
      </c>
      <c r="BD951" s="14">
        <f>SUMIFS(BC$4:BC951,AU$4:AU951,"="&amp;AU951,AX$4:AX951,"="&amp;AX951)</f>
        <v>396</v>
      </c>
      <c r="BE951" s="25" t="s">
        <v>1403</v>
      </c>
      <c r="BF951" s="14">
        <f t="shared" si="222"/>
        <v>88</v>
      </c>
      <c r="BG951" s="14">
        <f>SUMIFS(BF$4:BF951,AU$4:AU951,"="&amp;AU951,AX$4:AX951,"="&amp;AX951)</f>
        <v>198</v>
      </c>
      <c r="BH951" s="25" t="s">
        <v>1404</v>
      </c>
      <c r="BI951" s="14">
        <f t="shared" si="223"/>
        <v>2880</v>
      </c>
      <c r="BJ951" s="14">
        <f>SUMIFS(BI$4:BI951,$AU$4:$AU951,"="&amp;$AU951,$AX$4:$AX951,"="&amp;$AX951)</f>
        <v>6480</v>
      </c>
    </row>
    <row r="952" spans="46:62" ht="16.5" x14ac:dyDescent="0.2">
      <c r="AT952" s="13">
        <v>949</v>
      </c>
      <c r="AU952" s="13">
        <f t="shared" si="216"/>
        <v>14</v>
      </c>
      <c r="AV952" s="13">
        <f t="shared" si="217"/>
        <v>1502017</v>
      </c>
      <c r="AW952" s="13" t="s">
        <v>1373</v>
      </c>
      <c r="AX952" s="13">
        <f t="shared" si="218"/>
        <v>2</v>
      </c>
      <c r="AY952" s="13" t="s">
        <v>1394</v>
      </c>
      <c r="AZ952" s="13">
        <f t="shared" si="219"/>
        <v>4</v>
      </c>
      <c r="BA952" s="13" t="str">
        <f t="shared" si="220"/>
        <v>飞廉魂珠-2 等级-4</v>
      </c>
      <c r="BB952" s="25" t="s">
        <v>1402</v>
      </c>
      <c r="BC952" s="14">
        <f t="shared" si="221"/>
        <v>264</v>
      </c>
      <c r="BD952" s="14">
        <f>SUMIFS(BC$4:BC952,AU$4:AU952,"="&amp;AU952,AX$4:AX952,"="&amp;AX952)</f>
        <v>660</v>
      </c>
      <c r="BE952" s="25" t="s">
        <v>1403</v>
      </c>
      <c r="BF952" s="14">
        <f t="shared" si="222"/>
        <v>132</v>
      </c>
      <c r="BG952" s="14">
        <f>SUMIFS(BF$4:BF952,AU$4:AU952,"="&amp;AU952,AX$4:AX952,"="&amp;AX952)</f>
        <v>330</v>
      </c>
      <c r="BH952" s="25" t="s">
        <v>1404</v>
      </c>
      <c r="BI952" s="14">
        <f t="shared" si="223"/>
        <v>4320</v>
      </c>
      <c r="BJ952" s="14">
        <f>SUMIFS(BI$4:BI952,$AU$4:$AU952,"="&amp;$AU952,$AX$4:$AX952,"="&amp;$AX952)</f>
        <v>10800</v>
      </c>
    </row>
    <row r="953" spans="46:62" ht="16.5" x14ac:dyDescent="0.2">
      <c r="AT953" s="13">
        <v>950</v>
      </c>
      <c r="AU953" s="13">
        <f t="shared" si="216"/>
        <v>14</v>
      </c>
      <c r="AV953" s="13">
        <f t="shared" si="217"/>
        <v>1502017</v>
      </c>
      <c r="AW953" s="13" t="s">
        <v>1373</v>
      </c>
      <c r="AX953" s="13">
        <f t="shared" si="218"/>
        <v>2</v>
      </c>
      <c r="AY953" s="13" t="s">
        <v>1394</v>
      </c>
      <c r="AZ953" s="13">
        <f t="shared" si="219"/>
        <v>5</v>
      </c>
      <c r="BA953" s="13" t="str">
        <f t="shared" si="220"/>
        <v>飞廉魂珠-2 等级-5</v>
      </c>
      <c r="BB953" s="25" t="s">
        <v>1402</v>
      </c>
      <c r="BC953" s="14">
        <f t="shared" si="221"/>
        <v>352</v>
      </c>
      <c r="BD953" s="14">
        <f>SUMIFS(BC$4:BC953,AU$4:AU953,"="&amp;AU953,AX$4:AX953,"="&amp;AX953)</f>
        <v>1012</v>
      </c>
      <c r="BE953" s="25" t="s">
        <v>1403</v>
      </c>
      <c r="BF953" s="14">
        <f t="shared" si="222"/>
        <v>176</v>
      </c>
      <c r="BG953" s="14">
        <f>SUMIFS(BF$4:BF953,AU$4:AU953,"="&amp;AU953,AX$4:AX953,"="&amp;AX953)</f>
        <v>506</v>
      </c>
      <c r="BH953" s="25" t="s">
        <v>1404</v>
      </c>
      <c r="BI953" s="14">
        <f t="shared" si="223"/>
        <v>5760</v>
      </c>
      <c r="BJ953" s="14">
        <f>SUMIFS(BI$4:BI953,$AU$4:$AU953,"="&amp;$AU953,$AX$4:$AX953,"="&amp;$AX953)</f>
        <v>16560</v>
      </c>
    </row>
    <row r="954" spans="46:62" ht="16.5" x14ac:dyDescent="0.2">
      <c r="AT954" s="13">
        <v>951</v>
      </c>
      <c r="AU954" s="13">
        <f t="shared" si="216"/>
        <v>14</v>
      </c>
      <c r="AV954" s="13">
        <f t="shared" si="217"/>
        <v>1502017</v>
      </c>
      <c r="AW954" s="13" t="s">
        <v>1373</v>
      </c>
      <c r="AX954" s="13">
        <f t="shared" si="218"/>
        <v>2</v>
      </c>
      <c r="AY954" s="13" t="s">
        <v>1394</v>
      </c>
      <c r="AZ954" s="13">
        <f t="shared" si="219"/>
        <v>6</v>
      </c>
      <c r="BA954" s="13" t="str">
        <f t="shared" si="220"/>
        <v>飞廉魂珠-2 等级-6</v>
      </c>
      <c r="BB954" s="25" t="s">
        <v>1402</v>
      </c>
      <c r="BC954" s="14">
        <f t="shared" si="221"/>
        <v>440</v>
      </c>
      <c r="BD954" s="14">
        <f>SUMIFS(BC$4:BC954,AU$4:AU954,"="&amp;AU954,AX$4:AX954,"="&amp;AX954)</f>
        <v>1452</v>
      </c>
      <c r="BE954" s="25" t="s">
        <v>1403</v>
      </c>
      <c r="BF954" s="14">
        <f t="shared" si="222"/>
        <v>220</v>
      </c>
      <c r="BG954" s="14">
        <f>SUMIFS(BF$4:BF954,AU$4:AU954,"="&amp;AU954,AX$4:AX954,"="&amp;AX954)</f>
        <v>726</v>
      </c>
      <c r="BH954" s="25" t="s">
        <v>1404</v>
      </c>
      <c r="BI954" s="14">
        <f t="shared" si="223"/>
        <v>7200</v>
      </c>
      <c r="BJ954" s="14">
        <f>SUMIFS(BI$4:BI954,$AU$4:$AU954,"="&amp;$AU954,$AX$4:$AX954,"="&amp;$AX954)</f>
        <v>23760</v>
      </c>
    </row>
    <row r="955" spans="46:62" ht="16.5" x14ac:dyDescent="0.2">
      <c r="AT955" s="13">
        <v>952</v>
      </c>
      <c r="AU955" s="13">
        <f t="shared" si="216"/>
        <v>14</v>
      </c>
      <c r="AV955" s="13">
        <f t="shared" si="217"/>
        <v>1502017</v>
      </c>
      <c r="AW955" s="13" t="s">
        <v>1373</v>
      </c>
      <c r="AX955" s="13">
        <f t="shared" si="218"/>
        <v>2</v>
      </c>
      <c r="AY955" s="13" t="s">
        <v>1394</v>
      </c>
      <c r="AZ955" s="13">
        <f t="shared" si="219"/>
        <v>7</v>
      </c>
      <c r="BA955" s="13" t="str">
        <f t="shared" si="220"/>
        <v>飞廉魂珠-2 等级-7</v>
      </c>
      <c r="BB955" s="25" t="s">
        <v>1402</v>
      </c>
      <c r="BC955" s="14">
        <f t="shared" si="221"/>
        <v>528</v>
      </c>
      <c r="BD955" s="14">
        <f>SUMIFS(BC$4:BC955,AU$4:AU955,"="&amp;AU955,AX$4:AX955,"="&amp;AX955)</f>
        <v>1980</v>
      </c>
      <c r="BE955" s="25" t="s">
        <v>1403</v>
      </c>
      <c r="BF955" s="14">
        <f t="shared" si="222"/>
        <v>264</v>
      </c>
      <c r="BG955" s="14">
        <f>SUMIFS(BF$4:BF955,AU$4:AU955,"="&amp;AU955,AX$4:AX955,"="&amp;AX955)</f>
        <v>990</v>
      </c>
      <c r="BH955" s="25" t="s">
        <v>1404</v>
      </c>
      <c r="BI955" s="14">
        <f t="shared" si="223"/>
        <v>8640</v>
      </c>
      <c r="BJ955" s="14">
        <f>SUMIFS(BI$4:BI955,$AU$4:$AU955,"="&amp;$AU955,$AX$4:$AX955,"="&amp;$AX955)</f>
        <v>32400</v>
      </c>
    </row>
    <row r="956" spans="46:62" ht="16.5" x14ac:dyDescent="0.2">
      <c r="AT956" s="13">
        <v>953</v>
      </c>
      <c r="AU956" s="13">
        <f t="shared" si="216"/>
        <v>14</v>
      </c>
      <c r="AV956" s="13">
        <f t="shared" si="217"/>
        <v>1502017</v>
      </c>
      <c r="AW956" s="13" t="s">
        <v>1373</v>
      </c>
      <c r="AX956" s="13">
        <f t="shared" si="218"/>
        <v>2</v>
      </c>
      <c r="AY956" s="13" t="s">
        <v>1394</v>
      </c>
      <c r="AZ956" s="13">
        <f t="shared" si="219"/>
        <v>8</v>
      </c>
      <c r="BA956" s="13" t="str">
        <f t="shared" si="220"/>
        <v>飞廉魂珠-2 等级-8</v>
      </c>
      <c r="BB956" s="25" t="s">
        <v>1402</v>
      </c>
      <c r="BC956" s="14">
        <f t="shared" si="221"/>
        <v>616</v>
      </c>
      <c r="BD956" s="14">
        <f>SUMIFS(BC$4:BC956,AU$4:AU956,"="&amp;AU956,AX$4:AX956,"="&amp;AX956)</f>
        <v>2596</v>
      </c>
      <c r="BE956" s="25" t="s">
        <v>1403</v>
      </c>
      <c r="BF956" s="14">
        <f t="shared" si="222"/>
        <v>308</v>
      </c>
      <c r="BG956" s="14">
        <f>SUMIFS(BF$4:BF956,AU$4:AU956,"="&amp;AU956,AX$4:AX956,"="&amp;AX956)</f>
        <v>1298</v>
      </c>
      <c r="BH956" s="25" t="s">
        <v>1404</v>
      </c>
      <c r="BI956" s="14">
        <f t="shared" si="223"/>
        <v>10080</v>
      </c>
      <c r="BJ956" s="14">
        <f>SUMIFS(BI$4:BI956,$AU$4:$AU956,"="&amp;$AU956,$AX$4:$AX956,"="&amp;$AX956)</f>
        <v>42480</v>
      </c>
    </row>
    <row r="957" spans="46:62" ht="16.5" x14ac:dyDescent="0.2">
      <c r="AT957" s="13">
        <v>954</v>
      </c>
      <c r="AU957" s="13">
        <f t="shared" si="216"/>
        <v>14</v>
      </c>
      <c r="AV957" s="13">
        <f t="shared" si="217"/>
        <v>1502017</v>
      </c>
      <c r="AW957" s="13" t="s">
        <v>1373</v>
      </c>
      <c r="AX957" s="13">
        <f t="shared" si="218"/>
        <v>2</v>
      </c>
      <c r="AY957" s="13" t="s">
        <v>1394</v>
      </c>
      <c r="AZ957" s="13">
        <f t="shared" si="219"/>
        <v>9</v>
      </c>
      <c r="BA957" s="13" t="str">
        <f t="shared" si="220"/>
        <v>飞廉魂珠-2 等级-9</v>
      </c>
      <c r="BB957" s="25" t="s">
        <v>1402</v>
      </c>
      <c r="BC957" s="14">
        <f t="shared" si="221"/>
        <v>704</v>
      </c>
      <c r="BD957" s="14">
        <f>SUMIFS(BC$4:BC957,AU$4:AU957,"="&amp;AU957,AX$4:AX957,"="&amp;AX957)</f>
        <v>3300</v>
      </c>
      <c r="BE957" s="25" t="s">
        <v>1403</v>
      </c>
      <c r="BF957" s="14">
        <f t="shared" si="222"/>
        <v>352</v>
      </c>
      <c r="BG957" s="14">
        <f>SUMIFS(BF$4:BF957,AU$4:AU957,"="&amp;AU957,AX$4:AX957,"="&amp;AX957)</f>
        <v>1650</v>
      </c>
      <c r="BH957" s="25" t="s">
        <v>1404</v>
      </c>
      <c r="BI957" s="14">
        <f t="shared" si="223"/>
        <v>11520</v>
      </c>
      <c r="BJ957" s="14">
        <f>SUMIFS(BI$4:BI957,$AU$4:$AU957,"="&amp;$AU957,$AX$4:$AX957,"="&amp;$AX957)</f>
        <v>54000</v>
      </c>
    </row>
    <row r="958" spans="46:62" ht="16.5" x14ac:dyDescent="0.2">
      <c r="AT958" s="13">
        <v>955</v>
      </c>
      <c r="AU958" s="13">
        <f t="shared" si="216"/>
        <v>14</v>
      </c>
      <c r="AV958" s="13">
        <f t="shared" si="217"/>
        <v>1502017</v>
      </c>
      <c r="AW958" s="13" t="s">
        <v>1373</v>
      </c>
      <c r="AX958" s="13">
        <f t="shared" si="218"/>
        <v>3</v>
      </c>
      <c r="AY958" s="13" t="s">
        <v>1394</v>
      </c>
      <c r="AZ958" s="13">
        <f t="shared" si="219"/>
        <v>1</v>
      </c>
      <c r="BA958" s="13" t="str">
        <f t="shared" si="220"/>
        <v>飞廉魂珠-3 等级-1</v>
      </c>
      <c r="BB958" s="25" t="s">
        <v>1402</v>
      </c>
      <c r="BC958" s="14">
        <f t="shared" si="221"/>
        <v>110</v>
      </c>
      <c r="BD958" s="14">
        <f>SUMIFS(BC$4:BC958,AU$4:AU958,"="&amp;AU958,AX$4:AX958,"="&amp;AX958)</f>
        <v>110</v>
      </c>
      <c r="BE958" s="25" t="s">
        <v>1403</v>
      </c>
      <c r="BF958" s="14">
        <f t="shared" si="222"/>
        <v>55</v>
      </c>
      <c r="BG958" s="14">
        <f>SUMIFS(BF$4:BF958,AU$4:AU958,"="&amp;AU958,AX$4:AX958,"="&amp;AX958)</f>
        <v>55</v>
      </c>
      <c r="BH958" s="25" t="s">
        <v>1404</v>
      </c>
      <c r="BI958" s="14">
        <f t="shared" si="223"/>
        <v>1800</v>
      </c>
      <c r="BJ958" s="14">
        <f>SUMIFS(BI$4:BI958,$AU$4:$AU958,"="&amp;$AU958,$AX$4:$AX958,"="&amp;$AX958)</f>
        <v>1800</v>
      </c>
    </row>
    <row r="959" spans="46:62" ht="16.5" x14ac:dyDescent="0.2">
      <c r="AT959" s="13">
        <v>956</v>
      </c>
      <c r="AU959" s="13">
        <f t="shared" si="216"/>
        <v>14</v>
      </c>
      <c r="AV959" s="13">
        <f t="shared" si="217"/>
        <v>1502017</v>
      </c>
      <c r="AW959" s="13" t="s">
        <v>1373</v>
      </c>
      <c r="AX959" s="13">
        <f t="shared" si="218"/>
        <v>3</v>
      </c>
      <c r="AY959" s="13" t="s">
        <v>1394</v>
      </c>
      <c r="AZ959" s="13">
        <f t="shared" si="219"/>
        <v>2</v>
      </c>
      <c r="BA959" s="13" t="str">
        <f t="shared" si="220"/>
        <v>飞廉魂珠-3 等级-2</v>
      </c>
      <c r="BB959" s="25" t="s">
        <v>1402</v>
      </c>
      <c r="BC959" s="14">
        <f t="shared" si="221"/>
        <v>176</v>
      </c>
      <c r="BD959" s="14">
        <f>SUMIFS(BC$4:BC959,AU$4:AU959,"="&amp;AU959,AX$4:AX959,"="&amp;AX959)</f>
        <v>286</v>
      </c>
      <c r="BE959" s="25" t="s">
        <v>1403</v>
      </c>
      <c r="BF959" s="14">
        <f t="shared" si="222"/>
        <v>88</v>
      </c>
      <c r="BG959" s="14">
        <f>SUMIFS(BF$4:BF959,AU$4:AU959,"="&amp;AU959,AX$4:AX959,"="&amp;AX959)</f>
        <v>143</v>
      </c>
      <c r="BH959" s="25" t="s">
        <v>1404</v>
      </c>
      <c r="BI959" s="14">
        <f t="shared" si="223"/>
        <v>2880</v>
      </c>
      <c r="BJ959" s="14">
        <f>SUMIFS(BI$4:BI959,$AU$4:$AU959,"="&amp;$AU959,$AX$4:$AX959,"="&amp;$AX959)</f>
        <v>4680</v>
      </c>
    </row>
    <row r="960" spans="46:62" ht="16.5" x14ac:dyDescent="0.2">
      <c r="AT960" s="13">
        <v>957</v>
      </c>
      <c r="AU960" s="13">
        <f t="shared" si="216"/>
        <v>14</v>
      </c>
      <c r="AV960" s="13">
        <f t="shared" si="217"/>
        <v>1502017</v>
      </c>
      <c r="AW960" s="13" t="s">
        <v>1373</v>
      </c>
      <c r="AX960" s="13">
        <f t="shared" si="218"/>
        <v>3</v>
      </c>
      <c r="AY960" s="13" t="s">
        <v>1394</v>
      </c>
      <c r="AZ960" s="13">
        <f t="shared" si="219"/>
        <v>3</v>
      </c>
      <c r="BA960" s="13" t="str">
        <f t="shared" si="220"/>
        <v>飞廉魂珠-3 等级-3</v>
      </c>
      <c r="BB960" s="25" t="s">
        <v>1402</v>
      </c>
      <c r="BC960" s="14">
        <f t="shared" si="221"/>
        <v>231</v>
      </c>
      <c r="BD960" s="14">
        <f>SUMIFS(BC$4:BC960,AU$4:AU960,"="&amp;AU960,AX$4:AX960,"="&amp;AX960)</f>
        <v>517</v>
      </c>
      <c r="BE960" s="25" t="s">
        <v>1403</v>
      </c>
      <c r="BF960" s="14">
        <f t="shared" si="222"/>
        <v>116</v>
      </c>
      <c r="BG960" s="14">
        <f>SUMIFS(BF$4:BF960,AU$4:AU960,"="&amp;AU960,AX$4:AX960,"="&amp;AX960)</f>
        <v>259</v>
      </c>
      <c r="BH960" s="25" t="s">
        <v>1404</v>
      </c>
      <c r="BI960" s="14">
        <f t="shared" si="223"/>
        <v>3780</v>
      </c>
      <c r="BJ960" s="14">
        <f>SUMIFS(BI$4:BI960,$AU$4:$AU960,"="&amp;$AU960,$AX$4:$AX960,"="&amp;$AX960)</f>
        <v>8460</v>
      </c>
    </row>
    <row r="961" spans="46:62" ht="16.5" x14ac:dyDescent="0.2">
      <c r="AT961" s="13">
        <v>958</v>
      </c>
      <c r="AU961" s="13">
        <f t="shared" si="216"/>
        <v>14</v>
      </c>
      <c r="AV961" s="13">
        <f t="shared" si="217"/>
        <v>1502017</v>
      </c>
      <c r="AW961" s="13" t="s">
        <v>1373</v>
      </c>
      <c r="AX961" s="13">
        <f t="shared" si="218"/>
        <v>3</v>
      </c>
      <c r="AY961" s="13" t="s">
        <v>1394</v>
      </c>
      <c r="AZ961" s="13">
        <f t="shared" si="219"/>
        <v>4</v>
      </c>
      <c r="BA961" s="13" t="str">
        <f t="shared" si="220"/>
        <v>飞廉魂珠-3 等级-4</v>
      </c>
      <c r="BB961" s="25" t="s">
        <v>1402</v>
      </c>
      <c r="BC961" s="14">
        <f t="shared" si="221"/>
        <v>352</v>
      </c>
      <c r="BD961" s="14">
        <f>SUMIFS(BC$4:BC961,AU$4:AU961,"="&amp;AU961,AX$4:AX961,"="&amp;AX961)</f>
        <v>869</v>
      </c>
      <c r="BE961" s="25" t="s">
        <v>1403</v>
      </c>
      <c r="BF961" s="14">
        <f t="shared" si="222"/>
        <v>176</v>
      </c>
      <c r="BG961" s="14">
        <f>SUMIFS(BF$4:BF961,AU$4:AU961,"="&amp;AU961,AX$4:AX961,"="&amp;AX961)</f>
        <v>435</v>
      </c>
      <c r="BH961" s="25" t="s">
        <v>1404</v>
      </c>
      <c r="BI961" s="14">
        <f t="shared" si="223"/>
        <v>5760</v>
      </c>
      <c r="BJ961" s="14">
        <f>SUMIFS(BI$4:BI961,$AU$4:$AU961,"="&amp;$AU961,$AX$4:$AX961,"="&amp;$AX961)</f>
        <v>14220</v>
      </c>
    </row>
    <row r="962" spans="46:62" ht="16.5" x14ac:dyDescent="0.2">
      <c r="AT962" s="13">
        <v>959</v>
      </c>
      <c r="AU962" s="13">
        <f t="shared" si="216"/>
        <v>14</v>
      </c>
      <c r="AV962" s="13">
        <f t="shared" si="217"/>
        <v>1502017</v>
      </c>
      <c r="AW962" s="13" t="s">
        <v>1373</v>
      </c>
      <c r="AX962" s="13">
        <f t="shared" si="218"/>
        <v>3</v>
      </c>
      <c r="AY962" s="13" t="s">
        <v>1394</v>
      </c>
      <c r="AZ962" s="13">
        <f t="shared" si="219"/>
        <v>5</v>
      </c>
      <c r="BA962" s="13" t="str">
        <f t="shared" si="220"/>
        <v>飞廉魂珠-3 等级-5</v>
      </c>
      <c r="BB962" s="25" t="s">
        <v>1402</v>
      </c>
      <c r="BC962" s="14">
        <f t="shared" si="221"/>
        <v>469</v>
      </c>
      <c r="BD962" s="14">
        <f>SUMIFS(BC$4:BC962,AU$4:AU962,"="&amp;AU962,AX$4:AX962,"="&amp;AX962)</f>
        <v>1338</v>
      </c>
      <c r="BE962" s="25" t="s">
        <v>1403</v>
      </c>
      <c r="BF962" s="14">
        <f t="shared" si="222"/>
        <v>234</v>
      </c>
      <c r="BG962" s="14">
        <f>SUMIFS(BF$4:BF962,AU$4:AU962,"="&amp;AU962,AX$4:AX962,"="&amp;AX962)</f>
        <v>669</v>
      </c>
      <c r="BH962" s="25" t="s">
        <v>1404</v>
      </c>
      <c r="BI962" s="14">
        <f t="shared" si="223"/>
        <v>7668</v>
      </c>
      <c r="BJ962" s="14">
        <f>SUMIFS(BI$4:BI962,$AU$4:$AU962,"="&amp;$AU962,$AX$4:$AX962,"="&amp;$AX962)</f>
        <v>21888</v>
      </c>
    </row>
    <row r="963" spans="46:62" ht="16.5" x14ac:dyDescent="0.2">
      <c r="AT963" s="13">
        <v>960</v>
      </c>
      <c r="AU963" s="13">
        <f t="shared" si="216"/>
        <v>14</v>
      </c>
      <c r="AV963" s="13">
        <f t="shared" si="217"/>
        <v>1502017</v>
      </c>
      <c r="AW963" s="13" t="s">
        <v>1373</v>
      </c>
      <c r="AX963" s="13">
        <f t="shared" si="218"/>
        <v>3</v>
      </c>
      <c r="AY963" s="13" t="s">
        <v>1394</v>
      </c>
      <c r="AZ963" s="13">
        <f t="shared" si="219"/>
        <v>6</v>
      </c>
      <c r="BA963" s="13" t="str">
        <f t="shared" si="220"/>
        <v>飞廉魂珠-3 等级-6</v>
      </c>
      <c r="BB963" s="25" t="s">
        <v>1402</v>
      </c>
      <c r="BC963" s="14">
        <f t="shared" si="221"/>
        <v>594</v>
      </c>
      <c r="BD963" s="14">
        <f>SUMIFS(BC$4:BC963,AU$4:AU963,"="&amp;AU963,AX$4:AX963,"="&amp;AX963)</f>
        <v>1932</v>
      </c>
      <c r="BE963" s="25" t="s">
        <v>1403</v>
      </c>
      <c r="BF963" s="14">
        <f t="shared" si="222"/>
        <v>297</v>
      </c>
      <c r="BG963" s="14">
        <f>SUMIFS(BF$4:BF963,AU$4:AU963,"="&amp;AU963,AX$4:AX963,"="&amp;AX963)</f>
        <v>966</v>
      </c>
      <c r="BH963" s="25" t="s">
        <v>1404</v>
      </c>
      <c r="BI963" s="14">
        <f t="shared" si="223"/>
        <v>9720</v>
      </c>
      <c r="BJ963" s="14">
        <f>SUMIFS(BI$4:BI963,$AU$4:$AU963,"="&amp;$AU963,$AX$4:$AX963,"="&amp;$AX963)</f>
        <v>31608</v>
      </c>
    </row>
    <row r="964" spans="46:62" ht="16.5" x14ac:dyDescent="0.2">
      <c r="AT964" s="13">
        <v>961</v>
      </c>
      <c r="AU964" s="13">
        <f t="shared" si="216"/>
        <v>14</v>
      </c>
      <c r="AV964" s="13">
        <f t="shared" si="217"/>
        <v>1502017</v>
      </c>
      <c r="AW964" s="13" t="s">
        <v>1373</v>
      </c>
      <c r="AX964" s="13">
        <f t="shared" si="218"/>
        <v>3</v>
      </c>
      <c r="AY964" s="13" t="s">
        <v>1394</v>
      </c>
      <c r="AZ964" s="13">
        <f t="shared" si="219"/>
        <v>7</v>
      </c>
      <c r="BA964" s="13" t="str">
        <f t="shared" si="220"/>
        <v>飞廉魂珠-3 等级-7</v>
      </c>
      <c r="BB964" s="25" t="s">
        <v>1402</v>
      </c>
      <c r="BC964" s="14">
        <f t="shared" si="221"/>
        <v>704</v>
      </c>
      <c r="BD964" s="14">
        <f>SUMIFS(BC$4:BC964,AU$4:AU964,"="&amp;AU964,AX$4:AX964,"="&amp;AX964)</f>
        <v>2636</v>
      </c>
      <c r="BE964" s="25" t="s">
        <v>1403</v>
      </c>
      <c r="BF964" s="14">
        <f t="shared" si="222"/>
        <v>352</v>
      </c>
      <c r="BG964" s="14">
        <f>SUMIFS(BF$4:BF964,AU$4:AU964,"="&amp;AU964,AX$4:AX964,"="&amp;AX964)</f>
        <v>1318</v>
      </c>
      <c r="BH964" s="25" t="s">
        <v>1404</v>
      </c>
      <c r="BI964" s="14">
        <f t="shared" si="223"/>
        <v>11520</v>
      </c>
      <c r="BJ964" s="14">
        <f>SUMIFS(BI$4:BI964,$AU$4:$AU964,"="&amp;$AU964,$AX$4:$AX964,"="&amp;$AX964)</f>
        <v>43128</v>
      </c>
    </row>
    <row r="965" spans="46:62" ht="16.5" x14ac:dyDescent="0.2">
      <c r="AT965" s="13">
        <v>962</v>
      </c>
      <c r="AU965" s="13">
        <f t="shared" ref="AU965:AU1028" si="224">INT((AT965-1)/72)+1</f>
        <v>14</v>
      </c>
      <c r="AV965" s="13">
        <f t="shared" ref="AV965:AV1028" si="225">INDEX($X$4:$X$24,AU965)</f>
        <v>1502017</v>
      </c>
      <c r="AW965" s="13" t="s">
        <v>1373</v>
      </c>
      <c r="AX965" s="13">
        <f t="shared" ref="AX965:AX1011" si="226">INT(((AT965-(AU965-1)*72)-1)/9)+1</f>
        <v>3</v>
      </c>
      <c r="AY965" s="13" t="s">
        <v>1394</v>
      </c>
      <c r="AZ965" s="13">
        <f t="shared" ref="AZ965:AZ1011" si="227">AT965-(AU965-1)*72-(AX965-1)*9</f>
        <v>8</v>
      </c>
      <c r="BA965" s="13" t="str">
        <f t="shared" ref="BA965:BA1011" si="228">INDEX($Y$4:$Y$24,AU965)&amp;"魂珠-"&amp;AX965&amp;" 等级-"&amp;AZ965</f>
        <v>飞廉魂珠-3 等级-8</v>
      </c>
      <c r="BB965" s="25" t="s">
        <v>1402</v>
      </c>
      <c r="BC965" s="14">
        <f t="shared" ref="BC965:BC1011" si="229">ROUND(INDEX(Q$4:Q$75,($AX965-1)*9+$AZ965)*INDEX(AD$4:AD$24,$AU965),0)</f>
        <v>825</v>
      </c>
      <c r="BD965" s="14">
        <f>SUMIFS(BC$4:BC965,AU$4:AU965,"="&amp;AU965,AX$4:AX965,"="&amp;AX965)</f>
        <v>3461</v>
      </c>
      <c r="BE965" s="25" t="s">
        <v>1403</v>
      </c>
      <c r="BF965" s="14">
        <f t="shared" ref="BF965:BF1011" si="230">ROUND(INDEX(R$4:R$75,($AX965-1)*9+$AZ965)*INDEX(AE$4:AE$24,$AU965),0)</f>
        <v>407</v>
      </c>
      <c r="BG965" s="14">
        <f>SUMIFS(BF$4:BF965,AU$4:AU965,"="&amp;AU965,AX$4:AX965,"="&amp;AX965)</f>
        <v>1725</v>
      </c>
      <c r="BH965" s="25" t="s">
        <v>1404</v>
      </c>
      <c r="BI965" s="14">
        <f t="shared" ref="BI965:BI1011" si="231">ROUND(INDEX(S$4:S$75,($AX965-1)*9+$AZ965)*INDEX(AF$4:AF$24,$AU965),0)</f>
        <v>13500</v>
      </c>
      <c r="BJ965" s="14">
        <f>SUMIFS(BI$4:BI965,$AU$4:$AU965,"="&amp;$AU965,$AX$4:$AX965,"="&amp;$AX965)</f>
        <v>56628</v>
      </c>
    </row>
    <row r="966" spans="46:62" ht="16.5" x14ac:dyDescent="0.2">
      <c r="AT966" s="13">
        <v>963</v>
      </c>
      <c r="AU966" s="13">
        <f t="shared" si="224"/>
        <v>14</v>
      </c>
      <c r="AV966" s="13">
        <f t="shared" si="225"/>
        <v>1502017</v>
      </c>
      <c r="AW966" s="13" t="s">
        <v>1373</v>
      </c>
      <c r="AX966" s="13">
        <f t="shared" si="226"/>
        <v>3</v>
      </c>
      <c r="AY966" s="13" t="s">
        <v>1394</v>
      </c>
      <c r="AZ966" s="13">
        <f t="shared" si="227"/>
        <v>9</v>
      </c>
      <c r="BA966" s="13" t="str">
        <f t="shared" si="228"/>
        <v>飞廉魂珠-3 等级-9</v>
      </c>
      <c r="BB966" s="25" t="s">
        <v>1402</v>
      </c>
      <c r="BC966" s="14">
        <f t="shared" si="229"/>
        <v>935</v>
      </c>
      <c r="BD966" s="14">
        <f>SUMIFS(BC$4:BC966,AU$4:AU966,"="&amp;AU966,AX$4:AX966,"="&amp;AX966)</f>
        <v>4396</v>
      </c>
      <c r="BE966" s="25" t="s">
        <v>1403</v>
      </c>
      <c r="BF966" s="14">
        <f t="shared" si="230"/>
        <v>468</v>
      </c>
      <c r="BG966" s="14">
        <f>SUMIFS(BF$4:BF966,AU$4:AU966,"="&amp;AU966,AX$4:AX966,"="&amp;AX966)</f>
        <v>2193</v>
      </c>
      <c r="BH966" s="25" t="s">
        <v>1404</v>
      </c>
      <c r="BI966" s="14">
        <f t="shared" si="231"/>
        <v>15300</v>
      </c>
      <c r="BJ966" s="14">
        <f>SUMIFS(BI$4:BI966,$AU$4:$AU966,"="&amp;$AU966,$AX$4:$AX966,"="&amp;$AX966)</f>
        <v>71928</v>
      </c>
    </row>
    <row r="967" spans="46:62" ht="16.5" x14ac:dyDescent="0.2">
      <c r="AT967" s="13">
        <v>964</v>
      </c>
      <c r="AU967" s="13">
        <f t="shared" si="224"/>
        <v>14</v>
      </c>
      <c r="AV967" s="13">
        <f t="shared" si="225"/>
        <v>1502017</v>
      </c>
      <c r="AW967" s="13" t="s">
        <v>1373</v>
      </c>
      <c r="AX967" s="13">
        <f t="shared" si="226"/>
        <v>4</v>
      </c>
      <c r="AY967" s="13" t="s">
        <v>1394</v>
      </c>
      <c r="AZ967" s="13">
        <f t="shared" si="227"/>
        <v>1</v>
      </c>
      <c r="BA967" s="13" t="str">
        <f t="shared" si="228"/>
        <v>飞廉魂珠-4 等级-1</v>
      </c>
      <c r="BB967" s="25" t="s">
        <v>1402</v>
      </c>
      <c r="BC967" s="14">
        <f t="shared" si="229"/>
        <v>143</v>
      </c>
      <c r="BD967" s="14">
        <f>SUMIFS(BC$4:BC967,AU$4:AU967,"="&amp;AU967,AX$4:AX967,"="&amp;AX967)</f>
        <v>143</v>
      </c>
      <c r="BE967" s="25" t="s">
        <v>1403</v>
      </c>
      <c r="BF967" s="14">
        <f t="shared" si="230"/>
        <v>72</v>
      </c>
      <c r="BG967" s="14">
        <f>SUMIFS(BF$4:BF967,AU$4:AU967,"="&amp;AU967,AX$4:AX967,"="&amp;AX967)</f>
        <v>72</v>
      </c>
      <c r="BH967" s="25" t="s">
        <v>1404</v>
      </c>
      <c r="BI967" s="14">
        <f t="shared" si="231"/>
        <v>2340</v>
      </c>
      <c r="BJ967" s="14">
        <f>SUMIFS(BI$4:BI967,$AU$4:$AU967,"="&amp;$AU967,$AX$4:$AX967,"="&amp;$AX967)</f>
        <v>2340</v>
      </c>
    </row>
    <row r="968" spans="46:62" ht="16.5" x14ac:dyDescent="0.2">
      <c r="AT968" s="13">
        <v>965</v>
      </c>
      <c r="AU968" s="13">
        <f t="shared" si="224"/>
        <v>14</v>
      </c>
      <c r="AV968" s="13">
        <f t="shared" si="225"/>
        <v>1502017</v>
      </c>
      <c r="AW968" s="13" t="s">
        <v>1373</v>
      </c>
      <c r="AX968" s="13">
        <f t="shared" si="226"/>
        <v>4</v>
      </c>
      <c r="AY968" s="13" t="s">
        <v>1394</v>
      </c>
      <c r="AZ968" s="13">
        <f t="shared" si="227"/>
        <v>2</v>
      </c>
      <c r="BA968" s="13" t="str">
        <f t="shared" si="228"/>
        <v>飞廉魂珠-4 等级-2</v>
      </c>
      <c r="BB968" s="25" t="s">
        <v>1402</v>
      </c>
      <c r="BC968" s="14">
        <f t="shared" si="229"/>
        <v>220</v>
      </c>
      <c r="BD968" s="14">
        <f>SUMIFS(BC$4:BC968,AU$4:AU968,"="&amp;AU968,AX$4:AX968,"="&amp;AX968)</f>
        <v>363</v>
      </c>
      <c r="BE968" s="25" t="s">
        <v>1403</v>
      </c>
      <c r="BF968" s="14">
        <f t="shared" si="230"/>
        <v>110</v>
      </c>
      <c r="BG968" s="14">
        <f>SUMIFS(BF$4:BF968,AU$4:AU968,"="&amp;AU968,AX$4:AX968,"="&amp;AX968)</f>
        <v>182</v>
      </c>
      <c r="BH968" s="25" t="s">
        <v>1404</v>
      </c>
      <c r="BI968" s="14">
        <f t="shared" si="231"/>
        <v>3600</v>
      </c>
      <c r="BJ968" s="14">
        <f>SUMIFS(BI$4:BI968,$AU$4:$AU968,"="&amp;$AU968,$AX$4:$AX968,"="&amp;$AX968)</f>
        <v>5940</v>
      </c>
    </row>
    <row r="969" spans="46:62" ht="16.5" x14ac:dyDescent="0.2">
      <c r="AT969" s="13">
        <v>966</v>
      </c>
      <c r="AU969" s="13">
        <f t="shared" si="224"/>
        <v>14</v>
      </c>
      <c r="AV969" s="13">
        <f t="shared" si="225"/>
        <v>1502017</v>
      </c>
      <c r="AW969" s="13" t="s">
        <v>1373</v>
      </c>
      <c r="AX969" s="13">
        <f t="shared" si="226"/>
        <v>4</v>
      </c>
      <c r="AY969" s="13" t="s">
        <v>1394</v>
      </c>
      <c r="AZ969" s="13">
        <f t="shared" si="227"/>
        <v>3</v>
      </c>
      <c r="BA969" s="13" t="str">
        <f t="shared" si="228"/>
        <v>飞廉魂珠-4 等级-3</v>
      </c>
      <c r="BB969" s="25" t="s">
        <v>1402</v>
      </c>
      <c r="BC969" s="14">
        <f t="shared" si="229"/>
        <v>286</v>
      </c>
      <c r="BD969" s="14">
        <f>SUMIFS(BC$4:BC969,AU$4:AU969,"="&amp;AU969,AX$4:AX969,"="&amp;AX969)</f>
        <v>649</v>
      </c>
      <c r="BE969" s="25" t="s">
        <v>1403</v>
      </c>
      <c r="BF969" s="14">
        <f t="shared" si="230"/>
        <v>143</v>
      </c>
      <c r="BG969" s="14">
        <f>SUMIFS(BF$4:BF969,AU$4:AU969,"="&amp;AU969,AX$4:AX969,"="&amp;AX969)</f>
        <v>325</v>
      </c>
      <c r="BH969" s="25" t="s">
        <v>1404</v>
      </c>
      <c r="BI969" s="14">
        <f t="shared" si="231"/>
        <v>4680</v>
      </c>
      <c r="BJ969" s="14">
        <f>SUMIFS(BI$4:BI969,$AU$4:$AU969,"="&amp;$AU969,$AX$4:$AX969,"="&amp;$AX969)</f>
        <v>10620</v>
      </c>
    </row>
    <row r="970" spans="46:62" ht="16.5" x14ac:dyDescent="0.2">
      <c r="AT970" s="13">
        <v>967</v>
      </c>
      <c r="AU970" s="13">
        <f t="shared" si="224"/>
        <v>14</v>
      </c>
      <c r="AV970" s="13">
        <f t="shared" si="225"/>
        <v>1502017</v>
      </c>
      <c r="AW970" s="13" t="s">
        <v>1373</v>
      </c>
      <c r="AX970" s="13">
        <f t="shared" si="226"/>
        <v>4</v>
      </c>
      <c r="AY970" s="13" t="s">
        <v>1394</v>
      </c>
      <c r="AZ970" s="13">
        <f t="shared" si="227"/>
        <v>4</v>
      </c>
      <c r="BA970" s="13" t="str">
        <f t="shared" si="228"/>
        <v>飞廉魂珠-4 等级-4</v>
      </c>
      <c r="BB970" s="25" t="s">
        <v>1402</v>
      </c>
      <c r="BC970" s="14">
        <f t="shared" si="229"/>
        <v>440</v>
      </c>
      <c r="BD970" s="14">
        <f>SUMIFS(BC$4:BC970,AU$4:AU970,"="&amp;AU970,AX$4:AX970,"="&amp;AX970)</f>
        <v>1089</v>
      </c>
      <c r="BE970" s="25" t="s">
        <v>1403</v>
      </c>
      <c r="BF970" s="14">
        <f t="shared" si="230"/>
        <v>220</v>
      </c>
      <c r="BG970" s="14">
        <f>SUMIFS(BF$4:BF970,AU$4:AU970,"="&amp;AU970,AX$4:AX970,"="&amp;AX970)</f>
        <v>545</v>
      </c>
      <c r="BH970" s="25" t="s">
        <v>1404</v>
      </c>
      <c r="BI970" s="14">
        <f t="shared" si="231"/>
        <v>7200</v>
      </c>
      <c r="BJ970" s="14">
        <f>SUMIFS(BI$4:BI970,$AU$4:$AU970,"="&amp;$AU970,$AX$4:$AX970,"="&amp;$AX970)</f>
        <v>17820</v>
      </c>
    </row>
    <row r="971" spans="46:62" ht="16.5" x14ac:dyDescent="0.2">
      <c r="AT971" s="13">
        <v>968</v>
      </c>
      <c r="AU971" s="13">
        <f t="shared" si="224"/>
        <v>14</v>
      </c>
      <c r="AV971" s="13">
        <f t="shared" si="225"/>
        <v>1502017</v>
      </c>
      <c r="AW971" s="13" t="s">
        <v>1373</v>
      </c>
      <c r="AX971" s="13">
        <f t="shared" si="226"/>
        <v>4</v>
      </c>
      <c r="AY971" s="13" t="s">
        <v>1394</v>
      </c>
      <c r="AZ971" s="13">
        <f t="shared" si="227"/>
        <v>5</v>
      </c>
      <c r="BA971" s="13" t="str">
        <f t="shared" si="228"/>
        <v>飞廉魂珠-4 等级-5</v>
      </c>
      <c r="BB971" s="25" t="s">
        <v>1402</v>
      </c>
      <c r="BC971" s="14">
        <f t="shared" si="229"/>
        <v>594</v>
      </c>
      <c r="BD971" s="14">
        <f>SUMIFS(BC$4:BC971,AU$4:AU971,"="&amp;AU971,AX$4:AX971,"="&amp;AX971)</f>
        <v>1683</v>
      </c>
      <c r="BE971" s="25" t="s">
        <v>1403</v>
      </c>
      <c r="BF971" s="14">
        <f t="shared" si="230"/>
        <v>297</v>
      </c>
      <c r="BG971" s="14">
        <f>SUMIFS(BF$4:BF971,AU$4:AU971,"="&amp;AU971,AX$4:AX971,"="&amp;AX971)</f>
        <v>842</v>
      </c>
      <c r="BH971" s="25" t="s">
        <v>1404</v>
      </c>
      <c r="BI971" s="14">
        <f t="shared" si="231"/>
        <v>9720</v>
      </c>
      <c r="BJ971" s="14">
        <f>SUMIFS(BI$4:BI971,$AU$4:$AU971,"="&amp;$AU971,$AX$4:$AX971,"="&amp;$AX971)</f>
        <v>27540</v>
      </c>
    </row>
    <row r="972" spans="46:62" ht="16.5" x14ac:dyDescent="0.2">
      <c r="AT972" s="13">
        <v>969</v>
      </c>
      <c r="AU972" s="13">
        <f t="shared" si="224"/>
        <v>14</v>
      </c>
      <c r="AV972" s="13">
        <f t="shared" si="225"/>
        <v>1502017</v>
      </c>
      <c r="AW972" s="13" t="s">
        <v>1373</v>
      </c>
      <c r="AX972" s="13">
        <f t="shared" si="226"/>
        <v>4</v>
      </c>
      <c r="AY972" s="13" t="s">
        <v>1394</v>
      </c>
      <c r="AZ972" s="13">
        <f t="shared" si="227"/>
        <v>6</v>
      </c>
      <c r="BA972" s="13" t="str">
        <f t="shared" si="228"/>
        <v>飞廉魂珠-4 等级-6</v>
      </c>
      <c r="BB972" s="25" t="s">
        <v>1402</v>
      </c>
      <c r="BC972" s="14">
        <f t="shared" si="229"/>
        <v>737</v>
      </c>
      <c r="BD972" s="14">
        <f>SUMIFS(BC$4:BC972,AU$4:AU972,"="&amp;AU972,AX$4:AX972,"="&amp;AX972)</f>
        <v>2420</v>
      </c>
      <c r="BE972" s="25" t="s">
        <v>1403</v>
      </c>
      <c r="BF972" s="14">
        <f t="shared" si="230"/>
        <v>424</v>
      </c>
      <c r="BG972" s="14">
        <f>SUMIFS(BF$4:BF972,AU$4:AU972,"="&amp;AU972,AX$4:AX972,"="&amp;AX972)</f>
        <v>1266</v>
      </c>
      <c r="BH972" s="25" t="s">
        <v>1404</v>
      </c>
      <c r="BI972" s="14">
        <f t="shared" si="231"/>
        <v>12060</v>
      </c>
      <c r="BJ972" s="14">
        <f>SUMIFS(BI$4:BI972,$AU$4:$AU972,"="&amp;$AU972,$AX$4:$AX972,"="&amp;$AX972)</f>
        <v>39600</v>
      </c>
    </row>
    <row r="973" spans="46:62" ht="16.5" x14ac:dyDescent="0.2">
      <c r="AT973" s="13">
        <v>970</v>
      </c>
      <c r="AU973" s="13">
        <f t="shared" si="224"/>
        <v>14</v>
      </c>
      <c r="AV973" s="13">
        <f t="shared" si="225"/>
        <v>1502017</v>
      </c>
      <c r="AW973" s="13" t="s">
        <v>1373</v>
      </c>
      <c r="AX973" s="13">
        <f t="shared" si="226"/>
        <v>4</v>
      </c>
      <c r="AY973" s="13" t="s">
        <v>1394</v>
      </c>
      <c r="AZ973" s="13">
        <f t="shared" si="227"/>
        <v>7</v>
      </c>
      <c r="BA973" s="13" t="str">
        <f t="shared" si="228"/>
        <v>飞廉魂珠-4 等级-7</v>
      </c>
      <c r="BB973" s="25" t="s">
        <v>1402</v>
      </c>
      <c r="BC973" s="14">
        <f t="shared" si="229"/>
        <v>880</v>
      </c>
      <c r="BD973" s="14">
        <f>SUMIFS(BC$4:BC973,AU$4:AU973,"="&amp;AU973,AX$4:AX973,"="&amp;AX973)</f>
        <v>3300</v>
      </c>
      <c r="BE973" s="25" t="s">
        <v>1403</v>
      </c>
      <c r="BF973" s="14">
        <f t="shared" si="230"/>
        <v>440</v>
      </c>
      <c r="BG973" s="14">
        <f>SUMIFS(BF$4:BF973,AU$4:AU973,"="&amp;AU973,AX$4:AX973,"="&amp;AX973)</f>
        <v>1706</v>
      </c>
      <c r="BH973" s="25" t="s">
        <v>1404</v>
      </c>
      <c r="BI973" s="14">
        <f t="shared" si="231"/>
        <v>14400</v>
      </c>
      <c r="BJ973" s="14">
        <f>SUMIFS(BI$4:BI973,$AU$4:$AU973,"="&amp;$AU973,$AX$4:$AX973,"="&amp;$AX973)</f>
        <v>54000</v>
      </c>
    </row>
    <row r="974" spans="46:62" ht="16.5" x14ac:dyDescent="0.2">
      <c r="AT974" s="13">
        <v>971</v>
      </c>
      <c r="AU974" s="13">
        <f t="shared" si="224"/>
        <v>14</v>
      </c>
      <c r="AV974" s="13">
        <f t="shared" si="225"/>
        <v>1502017</v>
      </c>
      <c r="AW974" s="13" t="s">
        <v>1373</v>
      </c>
      <c r="AX974" s="13">
        <f t="shared" si="226"/>
        <v>4</v>
      </c>
      <c r="AY974" s="13" t="s">
        <v>1394</v>
      </c>
      <c r="AZ974" s="13">
        <f t="shared" si="227"/>
        <v>8</v>
      </c>
      <c r="BA974" s="13" t="str">
        <f t="shared" si="228"/>
        <v>飞廉魂珠-4 等级-8</v>
      </c>
      <c r="BB974" s="25" t="s">
        <v>1402</v>
      </c>
      <c r="BC974" s="14">
        <f t="shared" si="229"/>
        <v>1045</v>
      </c>
      <c r="BD974" s="14">
        <f>SUMIFS(BC$4:BC974,AU$4:AU974,"="&amp;AU974,AX$4:AX974,"="&amp;AX974)</f>
        <v>4345</v>
      </c>
      <c r="BE974" s="25" t="s">
        <v>1403</v>
      </c>
      <c r="BF974" s="14">
        <f t="shared" si="230"/>
        <v>523</v>
      </c>
      <c r="BG974" s="14">
        <f>SUMIFS(BF$4:BF974,AU$4:AU974,"="&amp;AU974,AX$4:AX974,"="&amp;AX974)</f>
        <v>2229</v>
      </c>
      <c r="BH974" s="25" t="s">
        <v>1404</v>
      </c>
      <c r="BI974" s="14">
        <f t="shared" si="231"/>
        <v>17100</v>
      </c>
      <c r="BJ974" s="14">
        <f>SUMIFS(BI$4:BI974,$AU$4:$AU974,"="&amp;$AU974,$AX$4:$AX974,"="&amp;$AX974)</f>
        <v>71100</v>
      </c>
    </row>
    <row r="975" spans="46:62" ht="16.5" x14ac:dyDescent="0.2">
      <c r="AT975" s="13">
        <v>972</v>
      </c>
      <c r="AU975" s="13">
        <f t="shared" si="224"/>
        <v>14</v>
      </c>
      <c r="AV975" s="13">
        <f t="shared" si="225"/>
        <v>1502017</v>
      </c>
      <c r="AW975" s="13" t="s">
        <v>1373</v>
      </c>
      <c r="AX975" s="13">
        <f t="shared" si="226"/>
        <v>4</v>
      </c>
      <c r="AY975" s="13" t="s">
        <v>1394</v>
      </c>
      <c r="AZ975" s="13">
        <f t="shared" si="227"/>
        <v>9</v>
      </c>
      <c r="BA975" s="13" t="str">
        <f t="shared" si="228"/>
        <v>飞廉魂珠-4 等级-9</v>
      </c>
      <c r="BB975" s="25" t="s">
        <v>1402</v>
      </c>
      <c r="BC975" s="14">
        <f t="shared" si="229"/>
        <v>1210</v>
      </c>
      <c r="BD975" s="14">
        <f>SUMIFS(BC$4:BC975,AU$4:AU975,"="&amp;AU975,AX$4:AX975,"="&amp;AX975)</f>
        <v>5555</v>
      </c>
      <c r="BE975" s="25" t="s">
        <v>1403</v>
      </c>
      <c r="BF975" s="14">
        <f t="shared" si="230"/>
        <v>605</v>
      </c>
      <c r="BG975" s="14">
        <f>SUMIFS(BF$4:BF975,AU$4:AU975,"="&amp;AU975,AX$4:AX975,"="&amp;AX975)</f>
        <v>2834</v>
      </c>
      <c r="BH975" s="25" t="s">
        <v>1404</v>
      </c>
      <c r="BI975" s="14">
        <f t="shared" si="231"/>
        <v>19800</v>
      </c>
      <c r="BJ975" s="14">
        <f>SUMIFS(BI$4:BI975,$AU$4:$AU975,"="&amp;$AU975,$AX$4:$AX975,"="&amp;$AX975)</f>
        <v>90900</v>
      </c>
    </row>
    <row r="976" spans="46:62" ht="16.5" x14ac:dyDescent="0.2">
      <c r="AT976" s="13">
        <v>973</v>
      </c>
      <c r="AU976" s="13">
        <f t="shared" si="224"/>
        <v>14</v>
      </c>
      <c r="AV976" s="13">
        <f t="shared" si="225"/>
        <v>1502017</v>
      </c>
      <c r="AW976" s="13" t="s">
        <v>1373</v>
      </c>
      <c r="AX976" s="13">
        <f t="shared" si="226"/>
        <v>5</v>
      </c>
      <c r="AY976" s="13" t="s">
        <v>1394</v>
      </c>
      <c r="AZ976" s="13">
        <f t="shared" si="227"/>
        <v>1</v>
      </c>
      <c r="BA976" s="13" t="str">
        <f t="shared" si="228"/>
        <v>飞廉魂珠-5 等级-1</v>
      </c>
      <c r="BB976" s="25" t="s">
        <v>1402</v>
      </c>
      <c r="BC976" s="14">
        <f t="shared" si="229"/>
        <v>198</v>
      </c>
      <c r="BD976" s="14">
        <f>SUMIFS(BC$4:BC976,AU$4:AU976,"="&amp;AU976,AX$4:AX976,"="&amp;AX976)</f>
        <v>198</v>
      </c>
      <c r="BE976" s="25" t="s">
        <v>1403</v>
      </c>
      <c r="BF976" s="14">
        <f t="shared" si="230"/>
        <v>99</v>
      </c>
      <c r="BG976" s="14">
        <f>SUMIFS(BF$4:BF976,AU$4:AU976,"="&amp;AU976,AX$4:AX976,"="&amp;AX976)</f>
        <v>99</v>
      </c>
      <c r="BH976" s="25" t="s">
        <v>1404</v>
      </c>
      <c r="BI976" s="14">
        <f t="shared" si="231"/>
        <v>3240</v>
      </c>
      <c r="BJ976" s="14">
        <f>SUMIFS(BI$4:BI976,$AU$4:$AU976,"="&amp;$AU976,$AX$4:$AX976,"="&amp;$AX976)</f>
        <v>3240</v>
      </c>
    </row>
    <row r="977" spans="46:62" ht="16.5" x14ac:dyDescent="0.2">
      <c r="AT977" s="13">
        <v>974</v>
      </c>
      <c r="AU977" s="13">
        <f t="shared" si="224"/>
        <v>14</v>
      </c>
      <c r="AV977" s="13">
        <f t="shared" si="225"/>
        <v>1502017</v>
      </c>
      <c r="AW977" s="13" t="s">
        <v>1373</v>
      </c>
      <c r="AX977" s="13">
        <f t="shared" si="226"/>
        <v>5</v>
      </c>
      <c r="AY977" s="13" t="s">
        <v>1394</v>
      </c>
      <c r="AZ977" s="13">
        <f t="shared" si="227"/>
        <v>2</v>
      </c>
      <c r="BA977" s="13" t="str">
        <f t="shared" si="228"/>
        <v>飞廉魂珠-5 等级-2</v>
      </c>
      <c r="BB977" s="25" t="s">
        <v>1402</v>
      </c>
      <c r="BC977" s="14">
        <f t="shared" si="229"/>
        <v>308</v>
      </c>
      <c r="BD977" s="14">
        <f>SUMIFS(BC$4:BC977,AU$4:AU977,"="&amp;AU977,AX$4:AX977,"="&amp;AX977)</f>
        <v>506</v>
      </c>
      <c r="BE977" s="25" t="s">
        <v>1403</v>
      </c>
      <c r="BF977" s="14">
        <f t="shared" si="230"/>
        <v>154</v>
      </c>
      <c r="BG977" s="14">
        <f>SUMIFS(BF$4:BF977,AU$4:AU977,"="&amp;AU977,AX$4:AX977,"="&amp;AX977)</f>
        <v>253</v>
      </c>
      <c r="BH977" s="25" t="s">
        <v>1404</v>
      </c>
      <c r="BI977" s="14">
        <f t="shared" si="231"/>
        <v>5040</v>
      </c>
      <c r="BJ977" s="14">
        <f>SUMIFS(BI$4:BI977,$AU$4:$AU977,"="&amp;$AU977,$AX$4:$AX977,"="&amp;$AX977)</f>
        <v>8280</v>
      </c>
    </row>
    <row r="978" spans="46:62" ht="16.5" x14ac:dyDescent="0.2">
      <c r="AT978" s="13">
        <v>975</v>
      </c>
      <c r="AU978" s="13">
        <f t="shared" si="224"/>
        <v>14</v>
      </c>
      <c r="AV978" s="13">
        <f t="shared" si="225"/>
        <v>1502017</v>
      </c>
      <c r="AW978" s="13" t="s">
        <v>1373</v>
      </c>
      <c r="AX978" s="13">
        <f t="shared" si="226"/>
        <v>5</v>
      </c>
      <c r="AY978" s="13" t="s">
        <v>1394</v>
      </c>
      <c r="AZ978" s="13">
        <f t="shared" si="227"/>
        <v>3</v>
      </c>
      <c r="BA978" s="13" t="str">
        <f t="shared" si="228"/>
        <v>飞廉魂珠-5 等级-3</v>
      </c>
      <c r="BB978" s="25" t="s">
        <v>1402</v>
      </c>
      <c r="BC978" s="14">
        <f t="shared" si="229"/>
        <v>407</v>
      </c>
      <c r="BD978" s="14">
        <f>SUMIFS(BC$4:BC978,AU$4:AU978,"="&amp;AU978,AX$4:AX978,"="&amp;AX978)</f>
        <v>913</v>
      </c>
      <c r="BE978" s="25" t="s">
        <v>1403</v>
      </c>
      <c r="BF978" s="14">
        <f t="shared" si="230"/>
        <v>204</v>
      </c>
      <c r="BG978" s="14">
        <f>SUMIFS(BF$4:BF978,AU$4:AU978,"="&amp;AU978,AX$4:AX978,"="&amp;AX978)</f>
        <v>457</v>
      </c>
      <c r="BH978" s="25" t="s">
        <v>1404</v>
      </c>
      <c r="BI978" s="14">
        <f t="shared" si="231"/>
        <v>6660</v>
      </c>
      <c r="BJ978" s="14">
        <f>SUMIFS(BI$4:BI978,$AU$4:$AU978,"="&amp;$AU978,$AX$4:$AX978,"="&amp;$AX978)</f>
        <v>14940</v>
      </c>
    </row>
    <row r="979" spans="46:62" ht="16.5" x14ac:dyDescent="0.2">
      <c r="AT979" s="13">
        <v>976</v>
      </c>
      <c r="AU979" s="13">
        <f t="shared" si="224"/>
        <v>14</v>
      </c>
      <c r="AV979" s="13">
        <f t="shared" si="225"/>
        <v>1502017</v>
      </c>
      <c r="AW979" s="13" t="s">
        <v>1373</v>
      </c>
      <c r="AX979" s="13">
        <f t="shared" si="226"/>
        <v>5</v>
      </c>
      <c r="AY979" s="13" t="s">
        <v>1394</v>
      </c>
      <c r="AZ979" s="13">
        <f t="shared" si="227"/>
        <v>4</v>
      </c>
      <c r="BA979" s="13" t="str">
        <f t="shared" si="228"/>
        <v>飞廉魂珠-5 等级-4</v>
      </c>
      <c r="BB979" s="25" t="s">
        <v>1402</v>
      </c>
      <c r="BC979" s="14">
        <f t="shared" si="229"/>
        <v>616</v>
      </c>
      <c r="BD979" s="14">
        <f>SUMIFS(BC$4:BC979,AU$4:AU979,"="&amp;AU979,AX$4:AX979,"="&amp;AX979)</f>
        <v>1529</v>
      </c>
      <c r="BE979" s="25" t="s">
        <v>1403</v>
      </c>
      <c r="BF979" s="14">
        <f t="shared" si="230"/>
        <v>308</v>
      </c>
      <c r="BG979" s="14">
        <f>SUMIFS(BF$4:BF979,AU$4:AU979,"="&amp;AU979,AX$4:AX979,"="&amp;AX979)</f>
        <v>765</v>
      </c>
      <c r="BH979" s="25" t="s">
        <v>1404</v>
      </c>
      <c r="BI979" s="14">
        <f t="shared" si="231"/>
        <v>10080</v>
      </c>
      <c r="BJ979" s="14">
        <f>SUMIFS(BI$4:BI979,$AU$4:$AU979,"="&amp;$AU979,$AX$4:$AX979,"="&amp;$AX979)</f>
        <v>25020</v>
      </c>
    </row>
    <row r="980" spans="46:62" ht="16.5" x14ac:dyDescent="0.2">
      <c r="AT980" s="13">
        <v>977</v>
      </c>
      <c r="AU980" s="13">
        <f t="shared" si="224"/>
        <v>14</v>
      </c>
      <c r="AV980" s="13">
        <f t="shared" si="225"/>
        <v>1502017</v>
      </c>
      <c r="AW980" s="13" t="s">
        <v>1373</v>
      </c>
      <c r="AX980" s="13">
        <f t="shared" si="226"/>
        <v>5</v>
      </c>
      <c r="AY980" s="13" t="s">
        <v>1394</v>
      </c>
      <c r="AZ980" s="13">
        <f t="shared" si="227"/>
        <v>5</v>
      </c>
      <c r="BA980" s="13" t="str">
        <f t="shared" si="228"/>
        <v>飞廉魂珠-5 等级-5</v>
      </c>
      <c r="BB980" s="25" t="s">
        <v>1402</v>
      </c>
      <c r="BC980" s="14">
        <f t="shared" si="229"/>
        <v>825</v>
      </c>
      <c r="BD980" s="14">
        <f>SUMIFS(BC$4:BC980,AU$4:AU980,"="&amp;AU980,AX$4:AX980,"="&amp;AX980)</f>
        <v>2354</v>
      </c>
      <c r="BE980" s="25" t="s">
        <v>1403</v>
      </c>
      <c r="BF980" s="14">
        <f t="shared" si="230"/>
        <v>413</v>
      </c>
      <c r="BG980" s="14">
        <f>SUMIFS(BF$4:BF980,AU$4:AU980,"="&amp;AU980,AX$4:AX980,"="&amp;AX980)</f>
        <v>1178</v>
      </c>
      <c r="BH980" s="25" t="s">
        <v>1404</v>
      </c>
      <c r="BI980" s="14">
        <f t="shared" si="231"/>
        <v>13500</v>
      </c>
      <c r="BJ980" s="14">
        <f>SUMIFS(BI$4:BI980,$AU$4:$AU980,"="&amp;$AU980,$AX$4:$AX980,"="&amp;$AX980)</f>
        <v>38520</v>
      </c>
    </row>
    <row r="981" spans="46:62" ht="16.5" x14ac:dyDescent="0.2">
      <c r="AT981" s="13">
        <v>978</v>
      </c>
      <c r="AU981" s="13">
        <f t="shared" si="224"/>
        <v>14</v>
      </c>
      <c r="AV981" s="13">
        <f t="shared" si="225"/>
        <v>1502017</v>
      </c>
      <c r="AW981" s="13" t="s">
        <v>1373</v>
      </c>
      <c r="AX981" s="13">
        <f t="shared" si="226"/>
        <v>5</v>
      </c>
      <c r="AY981" s="13" t="s">
        <v>1394</v>
      </c>
      <c r="AZ981" s="13">
        <f t="shared" si="227"/>
        <v>6</v>
      </c>
      <c r="BA981" s="13" t="str">
        <f t="shared" si="228"/>
        <v>飞廉魂珠-5 等级-6</v>
      </c>
      <c r="BB981" s="25" t="s">
        <v>1402</v>
      </c>
      <c r="BC981" s="14">
        <f t="shared" si="229"/>
        <v>1045</v>
      </c>
      <c r="BD981" s="14">
        <f>SUMIFS(BC$4:BC981,AU$4:AU981,"="&amp;AU981,AX$4:AX981,"="&amp;AX981)</f>
        <v>3399</v>
      </c>
      <c r="BE981" s="25" t="s">
        <v>1403</v>
      </c>
      <c r="BF981" s="14">
        <f t="shared" si="230"/>
        <v>523</v>
      </c>
      <c r="BG981" s="14">
        <f>SUMIFS(BF$4:BF981,AU$4:AU981,"="&amp;AU981,AX$4:AX981,"="&amp;AX981)</f>
        <v>1701</v>
      </c>
      <c r="BH981" s="25" t="s">
        <v>1404</v>
      </c>
      <c r="BI981" s="14">
        <f t="shared" si="231"/>
        <v>17100</v>
      </c>
      <c r="BJ981" s="14">
        <f>SUMIFS(BI$4:BI981,$AU$4:$AU981,"="&amp;$AU981,$AX$4:$AX981,"="&amp;$AX981)</f>
        <v>55620</v>
      </c>
    </row>
    <row r="982" spans="46:62" ht="16.5" x14ac:dyDescent="0.2">
      <c r="AT982" s="13">
        <v>979</v>
      </c>
      <c r="AU982" s="13">
        <f t="shared" si="224"/>
        <v>14</v>
      </c>
      <c r="AV982" s="13">
        <f t="shared" si="225"/>
        <v>1502017</v>
      </c>
      <c r="AW982" s="13" t="s">
        <v>1373</v>
      </c>
      <c r="AX982" s="13">
        <f t="shared" si="226"/>
        <v>5</v>
      </c>
      <c r="AY982" s="13" t="s">
        <v>1394</v>
      </c>
      <c r="AZ982" s="13">
        <f t="shared" si="227"/>
        <v>7</v>
      </c>
      <c r="BA982" s="13" t="str">
        <f t="shared" si="228"/>
        <v>飞廉魂珠-5 等级-7</v>
      </c>
      <c r="BB982" s="25" t="s">
        <v>1402</v>
      </c>
      <c r="BC982" s="14">
        <f t="shared" si="229"/>
        <v>1320</v>
      </c>
      <c r="BD982" s="14">
        <f>SUMIFS(BC$4:BC982,AU$4:AU982,"="&amp;AU982,AX$4:AX982,"="&amp;AX982)</f>
        <v>4719</v>
      </c>
      <c r="BE982" s="25" t="s">
        <v>1403</v>
      </c>
      <c r="BF982" s="14">
        <f t="shared" si="230"/>
        <v>660</v>
      </c>
      <c r="BG982" s="14">
        <f>SUMIFS(BF$4:BF982,AU$4:AU982,"="&amp;AU982,AX$4:AX982,"="&amp;AX982)</f>
        <v>2361</v>
      </c>
      <c r="BH982" s="25" t="s">
        <v>1404</v>
      </c>
      <c r="BI982" s="14">
        <f t="shared" si="231"/>
        <v>21600</v>
      </c>
      <c r="BJ982" s="14">
        <f>SUMIFS(BI$4:BI982,$AU$4:$AU982,"="&amp;$AU982,$AX$4:$AX982,"="&amp;$AX982)</f>
        <v>77220</v>
      </c>
    </row>
    <row r="983" spans="46:62" ht="16.5" x14ac:dyDescent="0.2">
      <c r="AT983" s="13">
        <v>980</v>
      </c>
      <c r="AU983" s="13">
        <f t="shared" si="224"/>
        <v>14</v>
      </c>
      <c r="AV983" s="13">
        <f t="shared" si="225"/>
        <v>1502017</v>
      </c>
      <c r="AW983" s="13" t="s">
        <v>1373</v>
      </c>
      <c r="AX983" s="13">
        <f t="shared" si="226"/>
        <v>5</v>
      </c>
      <c r="AY983" s="13" t="s">
        <v>1394</v>
      </c>
      <c r="AZ983" s="13">
        <f t="shared" si="227"/>
        <v>8</v>
      </c>
      <c r="BA983" s="13" t="str">
        <f t="shared" si="228"/>
        <v>飞廉魂珠-5 等级-8</v>
      </c>
      <c r="BB983" s="25" t="s">
        <v>1402</v>
      </c>
      <c r="BC983" s="14">
        <f t="shared" si="229"/>
        <v>1430</v>
      </c>
      <c r="BD983" s="14">
        <f>SUMIFS(BC$4:BC983,AU$4:AU983,"="&amp;AU983,AX$4:AX983,"="&amp;AX983)</f>
        <v>6149</v>
      </c>
      <c r="BE983" s="25" t="s">
        <v>1403</v>
      </c>
      <c r="BF983" s="14">
        <f t="shared" si="230"/>
        <v>715</v>
      </c>
      <c r="BG983" s="14">
        <f>SUMIFS(BF$4:BF983,AU$4:AU983,"="&amp;AU983,AX$4:AX983,"="&amp;AX983)</f>
        <v>3076</v>
      </c>
      <c r="BH983" s="25" t="s">
        <v>1404</v>
      </c>
      <c r="BI983" s="14">
        <f t="shared" si="231"/>
        <v>23400</v>
      </c>
      <c r="BJ983" s="14">
        <f>SUMIFS(BI$4:BI983,$AU$4:$AU983,"="&amp;$AU983,$AX$4:$AX983,"="&amp;$AX983)</f>
        <v>100620</v>
      </c>
    </row>
    <row r="984" spans="46:62" ht="16.5" x14ac:dyDescent="0.2">
      <c r="AT984" s="13">
        <v>981</v>
      </c>
      <c r="AU984" s="13">
        <f t="shared" si="224"/>
        <v>14</v>
      </c>
      <c r="AV984" s="13">
        <f t="shared" si="225"/>
        <v>1502017</v>
      </c>
      <c r="AW984" s="13" t="s">
        <v>1373</v>
      </c>
      <c r="AX984" s="13">
        <f t="shared" si="226"/>
        <v>5</v>
      </c>
      <c r="AY984" s="13" t="s">
        <v>1394</v>
      </c>
      <c r="AZ984" s="13">
        <f t="shared" si="227"/>
        <v>9</v>
      </c>
      <c r="BA984" s="13" t="str">
        <f t="shared" si="228"/>
        <v>飞廉魂珠-5 等级-9</v>
      </c>
      <c r="BB984" s="25" t="s">
        <v>1402</v>
      </c>
      <c r="BC984" s="14">
        <f t="shared" si="229"/>
        <v>1650</v>
      </c>
      <c r="BD984" s="14">
        <f>SUMIFS(BC$4:BC984,AU$4:AU984,"="&amp;AU984,AX$4:AX984,"="&amp;AX984)</f>
        <v>7799</v>
      </c>
      <c r="BE984" s="25" t="s">
        <v>1403</v>
      </c>
      <c r="BF984" s="14">
        <f t="shared" si="230"/>
        <v>825</v>
      </c>
      <c r="BG984" s="14">
        <f>SUMIFS(BF$4:BF984,AU$4:AU984,"="&amp;AU984,AX$4:AX984,"="&amp;AX984)</f>
        <v>3901</v>
      </c>
      <c r="BH984" s="25" t="s">
        <v>1404</v>
      </c>
      <c r="BI984" s="14">
        <f t="shared" si="231"/>
        <v>27000</v>
      </c>
      <c r="BJ984" s="14">
        <f>SUMIFS(BI$4:BI984,$AU$4:$AU984,"="&amp;$AU984,$AX$4:$AX984,"="&amp;$AX984)</f>
        <v>127620</v>
      </c>
    </row>
    <row r="985" spans="46:62" ht="16.5" x14ac:dyDescent="0.2">
      <c r="AT985" s="13">
        <v>982</v>
      </c>
      <c r="AU985" s="13">
        <f t="shared" si="224"/>
        <v>14</v>
      </c>
      <c r="AV985" s="13">
        <f t="shared" si="225"/>
        <v>1502017</v>
      </c>
      <c r="AW985" s="13" t="s">
        <v>1373</v>
      </c>
      <c r="AX985" s="13">
        <f t="shared" si="226"/>
        <v>6</v>
      </c>
      <c r="AY985" s="13" t="s">
        <v>1394</v>
      </c>
      <c r="AZ985" s="13">
        <f t="shared" si="227"/>
        <v>1</v>
      </c>
      <c r="BA985" s="13" t="str">
        <f t="shared" si="228"/>
        <v>飞廉魂珠-6 等级-1</v>
      </c>
      <c r="BB985" s="25" t="s">
        <v>1402</v>
      </c>
      <c r="BC985" s="14">
        <f t="shared" si="229"/>
        <v>275</v>
      </c>
      <c r="BD985" s="14">
        <f>SUMIFS(BC$4:BC985,AU$4:AU985,"="&amp;AU985,AX$4:AX985,"="&amp;AX985)</f>
        <v>275</v>
      </c>
      <c r="BE985" s="25" t="s">
        <v>1403</v>
      </c>
      <c r="BF985" s="14">
        <f t="shared" si="230"/>
        <v>138</v>
      </c>
      <c r="BG985" s="14">
        <f>SUMIFS(BF$4:BF985,AU$4:AU985,"="&amp;AU985,AX$4:AX985,"="&amp;AX985)</f>
        <v>138</v>
      </c>
      <c r="BH985" s="25" t="s">
        <v>1404</v>
      </c>
      <c r="BI985" s="14">
        <f t="shared" si="231"/>
        <v>4500</v>
      </c>
      <c r="BJ985" s="14">
        <f>SUMIFS(BI$4:BI985,$AU$4:$AU985,"="&amp;$AU985,$AX$4:$AX985,"="&amp;$AX985)</f>
        <v>4500</v>
      </c>
    </row>
    <row r="986" spans="46:62" ht="16.5" x14ac:dyDescent="0.2">
      <c r="AT986" s="13">
        <v>983</v>
      </c>
      <c r="AU986" s="13">
        <f t="shared" si="224"/>
        <v>14</v>
      </c>
      <c r="AV986" s="13">
        <f t="shared" si="225"/>
        <v>1502017</v>
      </c>
      <c r="AW986" s="13" t="s">
        <v>1373</v>
      </c>
      <c r="AX986" s="13">
        <f t="shared" si="226"/>
        <v>6</v>
      </c>
      <c r="AY986" s="13" t="s">
        <v>1394</v>
      </c>
      <c r="AZ986" s="13">
        <f t="shared" si="227"/>
        <v>2</v>
      </c>
      <c r="BA986" s="13" t="str">
        <f t="shared" si="228"/>
        <v>飞廉魂珠-6 等级-2</v>
      </c>
      <c r="BB986" s="25" t="s">
        <v>1402</v>
      </c>
      <c r="BC986" s="14">
        <f t="shared" si="229"/>
        <v>440</v>
      </c>
      <c r="BD986" s="14">
        <f>SUMIFS(BC$4:BC986,AU$4:AU986,"="&amp;AU986,AX$4:AX986,"="&amp;AX986)</f>
        <v>715</v>
      </c>
      <c r="BE986" s="25" t="s">
        <v>1403</v>
      </c>
      <c r="BF986" s="14">
        <f t="shared" si="230"/>
        <v>220</v>
      </c>
      <c r="BG986" s="14">
        <f>SUMIFS(BF$4:BF986,AU$4:AU986,"="&amp;AU986,AX$4:AX986,"="&amp;AX986)</f>
        <v>358</v>
      </c>
      <c r="BH986" s="25" t="s">
        <v>1404</v>
      </c>
      <c r="BI986" s="14">
        <f t="shared" si="231"/>
        <v>7200</v>
      </c>
      <c r="BJ986" s="14">
        <f>SUMIFS(BI$4:BI986,$AU$4:$AU986,"="&amp;$AU986,$AX$4:$AX986,"="&amp;$AX986)</f>
        <v>11700</v>
      </c>
    </row>
    <row r="987" spans="46:62" ht="16.5" x14ac:dyDescent="0.2">
      <c r="AT987" s="13">
        <v>984</v>
      </c>
      <c r="AU987" s="13">
        <f t="shared" si="224"/>
        <v>14</v>
      </c>
      <c r="AV987" s="13">
        <f t="shared" si="225"/>
        <v>1502017</v>
      </c>
      <c r="AW987" s="13" t="s">
        <v>1373</v>
      </c>
      <c r="AX987" s="13">
        <f t="shared" si="226"/>
        <v>6</v>
      </c>
      <c r="AY987" s="13" t="s">
        <v>1394</v>
      </c>
      <c r="AZ987" s="13">
        <f t="shared" si="227"/>
        <v>3</v>
      </c>
      <c r="BA987" s="13" t="str">
        <f t="shared" si="228"/>
        <v>飞廉魂珠-6 等级-3</v>
      </c>
      <c r="BB987" s="25" t="s">
        <v>1402</v>
      </c>
      <c r="BC987" s="14">
        <f t="shared" si="229"/>
        <v>550</v>
      </c>
      <c r="BD987" s="14">
        <f>SUMIFS(BC$4:BC987,AU$4:AU987,"="&amp;AU987,AX$4:AX987,"="&amp;AX987)</f>
        <v>1265</v>
      </c>
      <c r="BE987" s="25" t="s">
        <v>1403</v>
      </c>
      <c r="BF987" s="14">
        <f t="shared" si="230"/>
        <v>275</v>
      </c>
      <c r="BG987" s="14">
        <f>SUMIFS(BF$4:BF987,AU$4:AU987,"="&amp;AU987,AX$4:AX987,"="&amp;AX987)</f>
        <v>633</v>
      </c>
      <c r="BH987" s="25" t="s">
        <v>1404</v>
      </c>
      <c r="BI987" s="14">
        <f t="shared" si="231"/>
        <v>9000</v>
      </c>
      <c r="BJ987" s="14">
        <f>SUMIFS(BI$4:BI987,$AU$4:$AU987,"="&amp;$AU987,$AX$4:$AX987,"="&amp;$AX987)</f>
        <v>20700</v>
      </c>
    </row>
    <row r="988" spans="46:62" ht="16.5" x14ac:dyDescent="0.2">
      <c r="AT988" s="13">
        <v>985</v>
      </c>
      <c r="AU988" s="13">
        <f t="shared" si="224"/>
        <v>14</v>
      </c>
      <c r="AV988" s="13">
        <f t="shared" si="225"/>
        <v>1502017</v>
      </c>
      <c r="AW988" s="13" t="s">
        <v>1373</v>
      </c>
      <c r="AX988" s="13">
        <f t="shared" si="226"/>
        <v>6</v>
      </c>
      <c r="AY988" s="13" t="s">
        <v>1394</v>
      </c>
      <c r="AZ988" s="13">
        <f t="shared" si="227"/>
        <v>4</v>
      </c>
      <c r="BA988" s="13" t="str">
        <f t="shared" si="228"/>
        <v>飞廉魂珠-6 等级-4</v>
      </c>
      <c r="BB988" s="25" t="s">
        <v>1402</v>
      </c>
      <c r="BC988" s="14">
        <f t="shared" si="229"/>
        <v>880</v>
      </c>
      <c r="BD988" s="14">
        <f>SUMIFS(BC$4:BC988,AU$4:AU988,"="&amp;AU988,AX$4:AX988,"="&amp;AX988)</f>
        <v>2145</v>
      </c>
      <c r="BE988" s="25" t="s">
        <v>1403</v>
      </c>
      <c r="BF988" s="14">
        <f t="shared" si="230"/>
        <v>440</v>
      </c>
      <c r="BG988" s="14">
        <f>SUMIFS(BF$4:BF988,AU$4:AU988,"="&amp;AU988,AX$4:AX988,"="&amp;AX988)</f>
        <v>1073</v>
      </c>
      <c r="BH988" s="25" t="s">
        <v>1404</v>
      </c>
      <c r="BI988" s="14">
        <f t="shared" si="231"/>
        <v>14400</v>
      </c>
      <c r="BJ988" s="14">
        <f>SUMIFS(BI$4:BI988,$AU$4:$AU988,"="&amp;$AU988,$AX$4:$AX988,"="&amp;$AX988)</f>
        <v>35100</v>
      </c>
    </row>
    <row r="989" spans="46:62" ht="16.5" x14ac:dyDescent="0.2">
      <c r="AT989" s="13">
        <v>986</v>
      </c>
      <c r="AU989" s="13">
        <f t="shared" si="224"/>
        <v>14</v>
      </c>
      <c r="AV989" s="13">
        <f t="shared" si="225"/>
        <v>1502017</v>
      </c>
      <c r="AW989" s="13" t="s">
        <v>1373</v>
      </c>
      <c r="AX989" s="13">
        <f t="shared" si="226"/>
        <v>6</v>
      </c>
      <c r="AY989" s="13" t="s">
        <v>1394</v>
      </c>
      <c r="AZ989" s="13">
        <f t="shared" si="227"/>
        <v>5</v>
      </c>
      <c r="BA989" s="13" t="str">
        <f t="shared" si="228"/>
        <v>飞廉魂珠-6 等级-5</v>
      </c>
      <c r="BB989" s="25" t="s">
        <v>1402</v>
      </c>
      <c r="BC989" s="14">
        <f t="shared" si="229"/>
        <v>1210</v>
      </c>
      <c r="BD989" s="14">
        <f>SUMIFS(BC$4:BC989,AU$4:AU989,"="&amp;AU989,AX$4:AX989,"="&amp;AX989)</f>
        <v>3355</v>
      </c>
      <c r="BE989" s="25" t="s">
        <v>1403</v>
      </c>
      <c r="BF989" s="14">
        <f t="shared" si="230"/>
        <v>605</v>
      </c>
      <c r="BG989" s="14">
        <f>SUMIFS(BF$4:BF989,AU$4:AU989,"="&amp;AU989,AX$4:AX989,"="&amp;AX989)</f>
        <v>1678</v>
      </c>
      <c r="BH989" s="25" t="s">
        <v>1404</v>
      </c>
      <c r="BI989" s="14">
        <f t="shared" si="231"/>
        <v>19800</v>
      </c>
      <c r="BJ989" s="14">
        <f>SUMIFS(BI$4:BI989,$AU$4:$AU989,"="&amp;$AU989,$AX$4:$AX989,"="&amp;$AX989)</f>
        <v>54900</v>
      </c>
    </row>
    <row r="990" spans="46:62" ht="16.5" x14ac:dyDescent="0.2">
      <c r="AT990" s="13">
        <v>987</v>
      </c>
      <c r="AU990" s="13">
        <f t="shared" si="224"/>
        <v>14</v>
      </c>
      <c r="AV990" s="13">
        <f t="shared" si="225"/>
        <v>1502017</v>
      </c>
      <c r="AW990" s="13" t="s">
        <v>1373</v>
      </c>
      <c r="AX990" s="13">
        <f t="shared" si="226"/>
        <v>6</v>
      </c>
      <c r="AY990" s="13" t="s">
        <v>1394</v>
      </c>
      <c r="AZ990" s="13">
        <f t="shared" si="227"/>
        <v>6</v>
      </c>
      <c r="BA990" s="13" t="str">
        <f t="shared" si="228"/>
        <v>飞廉魂珠-6 等级-6</v>
      </c>
      <c r="BB990" s="25" t="s">
        <v>1402</v>
      </c>
      <c r="BC990" s="14">
        <f t="shared" si="229"/>
        <v>1485</v>
      </c>
      <c r="BD990" s="14">
        <f>SUMIFS(BC$4:BC990,AU$4:AU990,"="&amp;AU990,AX$4:AX990,"="&amp;AX990)</f>
        <v>4840</v>
      </c>
      <c r="BE990" s="25" t="s">
        <v>1403</v>
      </c>
      <c r="BF990" s="14">
        <f t="shared" si="230"/>
        <v>743</v>
      </c>
      <c r="BG990" s="14">
        <f>SUMIFS(BF$4:BF990,AU$4:AU990,"="&amp;AU990,AX$4:AX990,"="&amp;AX990)</f>
        <v>2421</v>
      </c>
      <c r="BH990" s="25" t="s">
        <v>1404</v>
      </c>
      <c r="BI990" s="14">
        <f t="shared" si="231"/>
        <v>24300</v>
      </c>
      <c r="BJ990" s="14">
        <f>SUMIFS(BI$4:BI990,$AU$4:$AU990,"="&amp;$AU990,$AX$4:$AX990,"="&amp;$AX990)</f>
        <v>79200</v>
      </c>
    </row>
    <row r="991" spans="46:62" ht="16.5" x14ac:dyDescent="0.2">
      <c r="AT991" s="13">
        <v>988</v>
      </c>
      <c r="AU991" s="13">
        <f t="shared" si="224"/>
        <v>14</v>
      </c>
      <c r="AV991" s="13">
        <f t="shared" si="225"/>
        <v>1502017</v>
      </c>
      <c r="AW991" s="13" t="s">
        <v>1373</v>
      </c>
      <c r="AX991" s="13">
        <f t="shared" si="226"/>
        <v>6</v>
      </c>
      <c r="AY991" s="13" t="s">
        <v>1394</v>
      </c>
      <c r="AZ991" s="13">
        <f t="shared" si="227"/>
        <v>7</v>
      </c>
      <c r="BA991" s="13" t="str">
        <f t="shared" si="228"/>
        <v>飞廉魂珠-6 等级-7</v>
      </c>
      <c r="BB991" s="25" t="s">
        <v>1402</v>
      </c>
      <c r="BC991" s="14">
        <f t="shared" si="229"/>
        <v>1760</v>
      </c>
      <c r="BD991" s="14">
        <f>SUMIFS(BC$4:BC991,AU$4:AU991,"="&amp;AU991,AX$4:AX991,"="&amp;AX991)</f>
        <v>6600</v>
      </c>
      <c r="BE991" s="25" t="s">
        <v>1403</v>
      </c>
      <c r="BF991" s="14">
        <f t="shared" si="230"/>
        <v>880</v>
      </c>
      <c r="BG991" s="14">
        <f>SUMIFS(BF$4:BF991,AU$4:AU991,"="&amp;AU991,AX$4:AX991,"="&amp;AX991)</f>
        <v>3301</v>
      </c>
      <c r="BH991" s="25" t="s">
        <v>1404</v>
      </c>
      <c r="BI991" s="14">
        <f t="shared" si="231"/>
        <v>28800</v>
      </c>
      <c r="BJ991" s="14">
        <f>SUMIFS(BI$4:BI991,$AU$4:$AU991,"="&amp;$AU991,$AX$4:$AX991,"="&amp;$AX991)</f>
        <v>108000</v>
      </c>
    </row>
    <row r="992" spans="46:62" ht="16.5" x14ac:dyDescent="0.2">
      <c r="AT992" s="13">
        <v>989</v>
      </c>
      <c r="AU992" s="13">
        <f t="shared" si="224"/>
        <v>14</v>
      </c>
      <c r="AV992" s="13">
        <f t="shared" si="225"/>
        <v>1502017</v>
      </c>
      <c r="AW992" s="13" t="s">
        <v>1373</v>
      </c>
      <c r="AX992" s="13">
        <f t="shared" si="226"/>
        <v>6</v>
      </c>
      <c r="AY992" s="13" t="s">
        <v>1394</v>
      </c>
      <c r="AZ992" s="13">
        <f t="shared" si="227"/>
        <v>8</v>
      </c>
      <c r="BA992" s="13" t="str">
        <f t="shared" si="228"/>
        <v>飞廉魂珠-6 等级-8</v>
      </c>
      <c r="BB992" s="25" t="s">
        <v>1402</v>
      </c>
      <c r="BC992" s="14">
        <f t="shared" si="229"/>
        <v>2090</v>
      </c>
      <c r="BD992" s="14">
        <f>SUMIFS(BC$4:BC992,AU$4:AU992,"="&amp;AU992,AX$4:AX992,"="&amp;AX992)</f>
        <v>8690</v>
      </c>
      <c r="BE992" s="25" t="s">
        <v>1403</v>
      </c>
      <c r="BF992" s="14">
        <f t="shared" si="230"/>
        <v>1045</v>
      </c>
      <c r="BG992" s="14">
        <f>SUMIFS(BF$4:BF992,AU$4:AU992,"="&amp;AU992,AX$4:AX992,"="&amp;AX992)</f>
        <v>4346</v>
      </c>
      <c r="BH992" s="25" t="s">
        <v>1404</v>
      </c>
      <c r="BI992" s="14">
        <f t="shared" si="231"/>
        <v>34200</v>
      </c>
      <c r="BJ992" s="14">
        <f>SUMIFS(BI$4:BI992,$AU$4:$AU992,"="&amp;$AU992,$AX$4:$AX992,"="&amp;$AX992)</f>
        <v>142200</v>
      </c>
    </row>
    <row r="993" spans="46:62" ht="16.5" x14ac:dyDescent="0.2">
      <c r="AT993" s="13">
        <v>990</v>
      </c>
      <c r="AU993" s="13">
        <f t="shared" si="224"/>
        <v>14</v>
      </c>
      <c r="AV993" s="13">
        <f t="shared" si="225"/>
        <v>1502017</v>
      </c>
      <c r="AW993" s="13" t="s">
        <v>1373</v>
      </c>
      <c r="AX993" s="13">
        <f t="shared" si="226"/>
        <v>6</v>
      </c>
      <c r="AY993" s="13" t="s">
        <v>1394</v>
      </c>
      <c r="AZ993" s="13">
        <f t="shared" si="227"/>
        <v>9</v>
      </c>
      <c r="BA993" s="13" t="str">
        <f t="shared" si="228"/>
        <v>飞廉魂珠-6 等级-9</v>
      </c>
      <c r="BB993" s="25" t="s">
        <v>1402</v>
      </c>
      <c r="BC993" s="14">
        <f t="shared" si="229"/>
        <v>2420</v>
      </c>
      <c r="BD993" s="14">
        <f>SUMIFS(BC$4:BC993,AU$4:AU993,"="&amp;AU993,AX$4:AX993,"="&amp;AX993)</f>
        <v>11110</v>
      </c>
      <c r="BE993" s="25" t="s">
        <v>1403</v>
      </c>
      <c r="BF993" s="14">
        <f t="shared" si="230"/>
        <v>1210</v>
      </c>
      <c r="BG993" s="14">
        <f>SUMIFS(BF$4:BF993,AU$4:AU993,"="&amp;AU993,AX$4:AX993,"="&amp;AX993)</f>
        <v>5556</v>
      </c>
      <c r="BH993" s="25" t="s">
        <v>1404</v>
      </c>
      <c r="BI993" s="14">
        <f t="shared" si="231"/>
        <v>39600</v>
      </c>
      <c r="BJ993" s="14">
        <f>SUMIFS(BI$4:BI993,$AU$4:$AU993,"="&amp;$AU993,$AX$4:$AX993,"="&amp;$AX993)</f>
        <v>181800</v>
      </c>
    </row>
    <row r="994" spans="46:62" ht="16.5" x14ac:dyDescent="0.2">
      <c r="AT994" s="13">
        <v>991</v>
      </c>
      <c r="AU994" s="13">
        <f t="shared" si="224"/>
        <v>14</v>
      </c>
      <c r="AV994" s="13">
        <f t="shared" si="225"/>
        <v>1502017</v>
      </c>
      <c r="AW994" s="13" t="s">
        <v>1373</v>
      </c>
      <c r="AX994" s="13">
        <f t="shared" si="226"/>
        <v>7</v>
      </c>
      <c r="AY994" s="13" t="s">
        <v>1394</v>
      </c>
      <c r="AZ994" s="13">
        <f t="shared" si="227"/>
        <v>1</v>
      </c>
      <c r="BA994" s="13" t="str">
        <f t="shared" si="228"/>
        <v>飞廉魂珠-7 等级-1</v>
      </c>
      <c r="BB994" s="25" t="s">
        <v>1402</v>
      </c>
      <c r="BC994" s="14">
        <f t="shared" si="229"/>
        <v>352</v>
      </c>
      <c r="BD994" s="14">
        <f>SUMIFS(BC$4:BC994,AU$4:AU994,"="&amp;AU994,AX$4:AX994,"="&amp;AX994)</f>
        <v>352</v>
      </c>
      <c r="BE994" s="25" t="s">
        <v>1403</v>
      </c>
      <c r="BF994" s="14">
        <f t="shared" si="230"/>
        <v>176</v>
      </c>
      <c r="BG994" s="14">
        <f>SUMIFS(BF$4:BF994,AU$4:AU994,"="&amp;AU994,AX$4:AX994,"="&amp;AX994)</f>
        <v>176</v>
      </c>
      <c r="BH994" s="25" t="s">
        <v>1404</v>
      </c>
      <c r="BI994" s="14">
        <f t="shared" si="231"/>
        <v>5760</v>
      </c>
      <c r="BJ994" s="14">
        <f>SUMIFS(BI$4:BI994,$AU$4:$AU994,"="&amp;$AU994,$AX$4:$AX994,"="&amp;$AX994)</f>
        <v>5760</v>
      </c>
    </row>
    <row r="995" spans="46:62" ht="16.5" x14ac:dyDescent="0.2">
      <c r="AT995" s="13">
        <v>992</v>
      </c>
      <c r="AU995" s="13">
        <f t="shared" si="224"/>
        <v>14</v>
      </c>
      <c r="AV995" s="13">
        <f t="shared" si="225"/>
        <v>1502017</v>
      </c>
      <c r="AW995" s="13" t="s">
        <v>1373</v>
      </c>
      <c r="AX995" s="13">
        <f t="shared" si="226"/>
        <v>7</v>
      </c>
      <c r="AY995" s="13" t="s">
        <v>1394</v>
      </c>
      <c r="AZ995" s="13">
        <f t="shared" si="227"/>
        <v>2</v>
      </c>
      <c r="BA995" s="13" t="str">
        <f t="shared" si="228"/>
        <v>飞廉魂珠-7 等级-2</v>
      </c>
      <c r="BB995" s="25" t="s">
        <v>1402</v>
      </c>
      <c r="BC995" s="14">
        <f t="shared" si="229"/>
        <v>528</v>
      </c>
      <c r="BD995" s="14">
        <f>SUMIFS(BC$4:BC995,AU$4:AU995,"="&amp;AU995,AX$4:AX995,"="&amp;AX995)</f>
        <v>880</v>
      </c>
      <c r="BE995" s="25" t="s">
        <v>1403</v>
      </c>
      <c r="BF995" s="14">
        <f t="shared" si="230"/>
        <v>264</v>
      </c>
      <c r="BG995" s="14">
        <f>SUMIFS(BF$4:BF995,AU$4:AU995,"="&amp;AU995,AX$4:AX995,"="&amp;AX995)</f>
        <v>440</v>
      </c>
      <c r="BH995" s="25" t="s">
        <v>1404</v>
      </c>
      <c r="BI995" s="14">
        <f t="shared" si="231"/>
        <v>8640</v>
      </c>
      <c r="BJ995" s="14">
        <f>SUMIFS(BI$4:BI995,$AU$4:$AU995,"="&amp;$AU995,$AX$4:$AX995,"="&amp;$AX995)</f>
        <v>14400</v>
      </c>
    </row>
    <row r="996" spans="46:62" ht="16.5" x14ac:dyDescent="0.2">
      <c r="AT996" s="13">
        <v>993</v>
      </c>
      <c r="AU996" s="13">
        <f t="shared" si="224"/>
        <v>14</v>
      </c>
      <c r="AV996" s="13">
        <f t="shared" si="225"/>
        <v>1502017</v>
      </c>
      <c r="AW996" s="13" t="s">
        <v>1373</v>
      </c>
      <c r="AX996" s="13">
        <f t="shared" si="226"/>
        <v>7</v>
      </c>
      <c r="AY996" s="13" t="s">
        <v>1394</v>
      </c>
      <c r="AZ996" s="13">
        <f t="shared" si="227"/>
        <v>3</v>
      </c>
      <c r="BA996" s="13" t="str">
        <f t="shared" si="228"/>
        <v>飞廉魂珠-7 等级-3</v>
      </c>
      <c r="BB996" s="25" t="s">
        <v>1402</v>
      </c>
      <c r="BC996" s="14">
        <f t="shared" si="229"/>
        <v>704</v>
      </c>
      <c r="BD996" s="14">
        <f>SUMIFS(BC$4:BC996,AU$4:AU996,"="&amp;AU996,AX$4:AX996,"="&amp;AX996)</f>
        <v>1584</v>
      </c>
      <c r="BE996" s="25" t="s">
        <v>1403</v>
      </c>
      <c r="BF996" s="14">
        <f t="shared" si="230"/>
        <v>352</v>
      </c>
      <c r="BG996" s="14">
        <f>SUMIFS(BF$4:BF996,AU$4:AU996,"="&amp;AU996,AX$4:AX996,"="&amp;AX996)</f>
        <v>792</v>
      </c>
      <c r="BH996" s="25" t="s">
        <v>1404</v>
      </c>
      <c r="BI996" s="14">
        <f t="shared" si="231"/>
        <v>11520</v>
      </c>
      <c r="BJ996" s="14">
        <f>SUMIFS(BI$4:BI996,$AU$4:$AU996,"="&amp;$AU996,$AX$4:$AX996,"="&amp;$AX996)</f>
        <v>25920</v>
      </c>
    </row>
    <row r="997" spans="46:62" ht="16.5" x14ac:dyDescent="0.2">
      <c r="AT997" s="13">
        <v>994</v>
      </c>
      <c r="AU997" s="13">
        <f t="shared" si="224"/>
        <v>14</v>
      </c>
      <c r="AV997" s="13">
        <f t="shared" si="225"/>
        <v>1502017</v>
      </c>
      <c r="AW997" s="13" t="s">
        <v>1373</v>
      </c>
      <c r="AX997" s="13">
        <f t="shared" si="226"/>
        <v>7</v>
      </c>
      <c r="AY997" s="13" t="s">
        <v>1394</v>
      </c>
      <c r="AZ997" s="13">
        <f t="shared" si="227"/>
        <v>4</v>
      </c>
      <c r="BA997" s="13" t="str">
        <f t="shared" si="228"/>
        <v>飞廉魂珠-7 等级-4</v>
      </c>
      <c r="BB997" s="25" t="s">
        <v>1402</v>
      </c>
      <c r="BC997" s="14">
        <f t="shared" si="229"/>
        <v>1056</v>
      </c>
      <c r="BD997" s="14">
        <f>SUMIFS(BC$4:BC997,AU$4:AU997,"="&amp;AU997,AX$4:AX997,"="&amp;AX997)</f>
        <v>2640</v>
      </c>
      <c r="BE997" s="25" t="s">
        <v>1403</v>
      </c>
      <c r="BF997" s="14">
        <f t="shared" si="230"/>
        <v>528</v>
      </c>
      <c r="BG997" s="14">
        <f>SUMIFS(BF$4:BF997,AU$4:AU997,"="&amp;AU997,AX$4:AX997,"="&amp;AX997)</f>
        <v>1320</v>
      </c>
      <c r="BH997" s="25" t="s">
        <v>1404</v>
      </c>
      <c r="BI997" s="14">
        <f t="shared" si="231"/>
        <v>17280</v>
      </c>
      <c r="BJ997" s="14">
        <f>SUMIFS(BI$4:BI997,$AU$4:$AU997,"="&amp;$AU997,$AX$4:$AX997,"="&amp;$AX997)</f>
        <v>43200</v>
      </c>
    </row>
    <row r="998" spans="46:62" ht="16.5" x14ac:dyDescent="0.2">
      <c r="AT998" s="13">
        <v>995</v>
      </c>
      <c r="AU998" s="13">
        <f t="shared" si="224"/>
        <v>14</v>
      </c>
      <c r="AV998" s="13">
        <f t="shared" si="225"/>
        <v>1502017</v>
      </c>
      <c r="AW998" s="13" t="s">
        <v>1373</v>
      </c>
      <c r="AX998" s="13">
        <f t="shared" si="226"/>
        <v>7</v>
      </c>
      <c r="AY998" s="13" t="s">
        <v>1394</v>
      </c>
      <c r="AZ998" s="13">
        <f t="shared" si="227"/>
        <v>5</v>
      </c>
      <c r="BA998" s="13" t="str">
        <f t="shared" si="228"/>
        <v>飞廉魂珠-7 等级-5</v>
      </c>
      <c r="BB998" s="25" t="s">
        <v>1402</v>
      </c>
      <c r="BC998" s="14">
        <f t="shared" si="229"/>
        <v>1408</v>
      </c>
      <c r="BD998" s="14">
        <f>SUMIFS(BC$4:BC998,AU$4:AU998,"="&amp;AU998,AX$4:AX998,"="&amp;AX998)</f>
        <v>4048</v>
      </c>
      <c r="BE998" s="25" t="s">
        <v>1403</v>
      </c>
      <c r="BF998" s="14">
        <f t="shared" si="230"/>
        <v>704</v>
      </c>
      <c r="BG998" s="14">
        <f>SUMIFS(BF$4:BF998,AU$4:AU998,"="&amp;AU998,AX$4:AX998,"="&amp;AX998)</f>
        <v>2024</v>
      </c>
      <c r="BH998" s="25" t="s">
        <v>1404</v>
      </c>
      <c r="BI998" s="14">
        <f t="shared" si="231"/>
        <v>23040</v>
      </c>
      <c r="BJ998" s="14">
        <f>SUMIFS(BI$4:BI998,$AU$4:$AU998,"="&amp;$AU998,$AX$4:$AX998,"="&amp;$AX998)</f>
        <v>66240</v>
      </c>
    </row>
    <row r="999" spans="46:62" ht="16.5" x14ac:dyDescent="0.2">
      <c r="AT999" s="13">
        <v>996</v>
      </c>
      <c r="AU999" s="13">
        <f t="shared" si="224"/>
        <v>14</v>
      </c>
      <c r="AV999" s="13">
        <f t="shared" si="225"/>
        <v>1502017</v>
      </c>
      <c r="AW999" s="13" t="s">
        <v>1373</v>
      </c>
      <c r="AX999" s="13">
        <f t="shared" si="226"/>
        <v>7</v>
      </c>
      <c r="AY999" s="13" t="s">
        <v>1394</v>
      </c>
      <c r="AZ999" s="13">
        <f t="shared" si="227"/>
        <v>6</v>
      </c>
      <c r="BA999" s="13" t="str">
        <f t="shared" si="228"/>
        <v>飞廉魂珠-7 等级-6</v>
      </c>
      <c r="BB999" s="25" t="s">
        <v>1402</v>
      </c>
      <c r="BC999" s="14">
        <f t="shared" si="229"/>
        <v>1760</v>
      </c>
      <c r="BD999" s="14">
        <f>SUMIFS(BC$4:BC999,AU$4:AU999,"="&amp;AU999,AX$4:AX999,"="&amp;AX999)</f>
        <v>5808</v>
      </c>
      <c r="BE999" s="25" t="s">
        <v>1403</v>
      </c>
      <c r="BF999" s="14">
        <f t="shared" si="230"/>
        <v>880</v>
      </c>
      <c r="BG999" s="14">
        <f>SUMIFS(BF$4:BF999,AU$4:AU999,"="&amp;AU999,AX$4:AX999,"="&amp;AX999)</f>
        <v>2904</v>
      </c>
      <c r="BH999" s="25" t="s">
        <v>1404</v>
      </c>
      <c r="BI999" s="14">
        <f t="shared" si="231"/>
        <v>28800</v>
      </c>
      <c r="BJ999" s="14">
        <f>SUMIFS(BI$4:BI999,$AU$4:$AU999,"="&amp;$AU999,$AX$4:$AX999,"="&amp;$AX999)</f>
        <v>95040</v>
      </c>
    </row>
    <row r="1000" spans="46:62" ht="16.5" x14ac:dyDescent="0.2">
      <c r="AT1000" s="13">
        <v>997</v>
      </c>
      <c r="AU1000" s="13">
        <f t="shared" si="224"/>
        <v>14</v>
      </c>
      <c r="AV1000" s="13">
        <f t="shared" si="225"/>
        <v>1502017</v>
      </c>
      <c r="AW1000" s="13" t="s">
        <v>1373</v>
      </c>
      <c r="AX1000" s="13">
        <f t="shared" si="226"/>
        <v>7</v>
      </c>
      <c r="AY1000" s="13" t="s">
        <v>1394</v>
      </c>
      <c r="AZ1000" s="13">
        <f t="shared" si="227"/>
        <v>7</v>
      </c>
      <c r="BA1000" s="13" t="str">
        <f t="shared" si="228"/>
        <v>飞廉魂珠-7 等级-7</v>
      </c>
      <c r="BB1000" s="25" t="s">
        <v>1402</v>
      </c>
      <c r="BC1000" s="14">
        <f t="shared" si="229"/>
        <v>2112</v>
      </c>
      <c r="BD1000" s="14">
        <f>SUMIFS(BC$4:BC1000,AU$4:AU1000,"="&amp;AU1000,AX$4:AX1000,"="&amp;AX1000)</f>
        <v>7920</v>
      </c>
      <c r="BE1000" s="25" t="s">
        <v>1403</v>
      </c>
      <c r="BF1000" s="14">
        <f t="shared" si="230"/>
        <v>1056</v>
      </c>
      <c r="BG1000" s="14">
        <f>SUMIFS(BF$4:BF1000,AU$4:AU1000,"="&amp;AU1000,AX$4:AX1000,"="&amp;AX1000)</f>
        <v>3960</v>
      </c>
      <c r="BH1000" s="25" t="s">
        <v>1404</v>
      </c>
      <c r="BI1000" s="14">
        <f t="shared" si="231"/>
        <v>34560</v>
      </c>
      <c r="BJ1000" s="14">
        <f>SUMIFS(BI$4:BI1000,$AU$4:$AU1000,"="&amp;$AU1000,$AX$4:$AX1000,"="&amp;$AX1000)</f>
        <v>129600</v>
      </c>
    </row>
    <row r="1001" spans="46:62" ht="16.5" x14ac:dyDescent="0.2">
      <c r="AT1001" s="13">
        <v>998</v>
      </c>
      <c r="AU1001" s="13">
        <f t="shared" si="224"/>
        <v>14</v>
      </c>
      <c r="AV1001" s="13">
        <f t="shared" si="225"/>
        <v>1502017</v>
      </c>
      <c r="AW1001" s="13" t="s">
        <v>1373</v>
      </c>
      <c r="AX1001" s="13">
        <f t="shared" si="226"/>
        <v>7</v>
      </c>
      <c r="AY1001" s="13" t="s">
        <v>1394</v>
      </c>
      <c r="AZ1001" s="13">
        <f t="shared" si="227"/>
        <v>8</v>
      </c>
      <c r="BA1001" s="13" t="str">
        <f t="shared" si="228"/>
        <v>飞廉魂珠-7 等级-8</v>
      </c>
      <c r="BB1001" s="25" t="s">
        <v>1402</v>
      </c>
      <c r="BC1001" s="14">
        <f t="shared" si="229"/>
        <v>2464</v>
      </c>
      <c r="BD1001" s="14">
        <f>SUMIFS(BC$4:BC1001,AU$4:AU1001,"="&amp;AU1001,AX$4:AX1001,"="&amp;AX1001)</f>
        <v>10384</v>
      </c>
      <c r="BE1001" s="25" t="s">
        <v>1403</v>
      </c>
      <c r="BF1001" s="14">
        <f t="shared" si="230"/>
        <v>1232</v>
      </c>
      <c r="BG1001" s="14">
        <f>SUMIFS(BF$4:BF1001,AU$4:AU1001,"="&amp;AU1001,AX$4:AX1001,"="&amp;AX1001)</f>
        <v>5192</v>
      </c>
      <c r="BH1001" s="25" t="s">
        <v>1404</v>
      </c>
      <c r="BI1001" s="14">
        <f t="shared" si="231"/>
        <v>40320</v>
      </c>
      <c r="BJ1001" s="14">
        <f>SUMIFS(BI$4:BI1001,$AU$4:$AU1001,"="&amp;$AU1001,$AX$4:$AX1001,"="&amp;$AX1001)</f>
        <v>169920</v>
      </c>
    </row>
    <row r="1002" spans="46:62" ht="16.5" x14ac:dyDescent="0.2">
      <c r="AT1002" s="13">
        <v>999</v>
      </c>
      <c r="AU1002" s="13">
        <f t="shared" si="224"/>
        <v>14</v>
      </c>
      <c r="AV1002" s="13">
        <f t="shared" si="225"/>
        <v>1502017</v>
      </c>
      <c r="AW1002" s="13" t="s">
        <v>1373</v>
      </c>
      <c r="AX1002" s="13">
        <f t="shared" si="226"/>
        <v>7</v>
      </c>
      <c r="AY1002" s="13" t="s">
        <v>1394</v>
      </c>
      <c r="AZ1002" s="13">
        <f t="shared" si="227"/>
        <v>9</v>
      </c>
      <c r="BA1002" s="13" t="str">
        <f t="shared" si="228"/>
        <v>飞廉魂珠-7 等级-9</v>
      </c>
      <c r="BB1002" s="25" t="s">
        <v>1402</v>
      </c>
      <c r="BC1002" s="14">
        <f t="shared" si="229"/>
        <v>2816</v>
      </c>
      <c r="BD1002" s="14">
        <f>SUMIFS(BC$4:BC1002,AU$4:AU1002,"="&amp;AU1002,AX$4:AX1002,"="&amp;AX1002)</f>
        <v>13200</v>
      </c>
      <c r="BE1002" s="25" t="s">
        <v>1403</v>
      </c>
      <c r="BF1002" s="14">
        <f t="shared" si="230"/>
        <v>1408</v>
      </c>
      <c r="BG1002" s="14">
        <f>SUMIFS(BF$4:BF1002,AU$4:AU1002,"="&amp;AU1002,AX$4:AX1002,"="&amp;AX1002)</f>
        <v>6600</v>
      </c>
      <c r="BH1002" s="25" t="s">
        <v>1404</v>
      </c>
      <c r="BI1002" s="14">
        <f t="shared" si="231"/>
        <v>46080</v>
      </c>
      <c r="BJ1002" s="14">
        <f>SUMIFS(BI$4:BI1002,$AU$4:$AU1002,"="&amp;$AU1002,$AX$4:$AX1002,"="&amp;$AX1002)</f>
        <v>216000</v>
      </c>
    </row>
    <row r="1003" spans="46:62" ht="16.5" x14ac:dyDescent="0.2">
      <c r="AT1003" s="13">
        <v>1000</v>
      </c>
      <c r="AU1003" s="13">
        <f t="shared" si="224"/>
        <v>14</v>
      </c>
      <c r="AV1003" s="13">
        <f t="shared" si="225"/>
        <v>1502017</v>
      </c>
      <c r="AW1003" s="13" t="s">
        <v>1373</v>
      </c>
      <c r="AX1003" s="13">
        <f t="shared" si="226"/>
        <v>8</v>
      </c>
      <c r="AY1003" s="13" t="s">
        <v>1394</v>
      </c>
      <c r="AZ1003" s="13">
        <f t="shared" si="227"/>
        <v>1</v>
      </c>
      <c r="BA1003" s="13" t="str">
        <f t="shared" si="228"/>
        <v>飞廉魂珠-8 等级-1</v>
      </c>
      <c r="BB1003" s="25" t="s">
        <v>1402</v>
      </c>
      <c r="BC1003" s="14">
        <f t="shared" si="229"/>
        <v>440</v>
      </c>
      <c r="BD1003" s="14">
        <f>SUMIFS(BC$4:BC1003,AU$4:AU1003,"="&amp;AU1003,AX$4:AX1003,"="&amp;AX1003)</f>
        <v>440</v>
      </c>
      <c r="BE1003" s="25" t="s">
        <v>1403</v>
      </c>
      <c r="BF1003" s="14">
        <f t="shared" si="230"/>
        <v>220</v>
      </c>
      <c r="BG1003" s="14">
        <f>SUMIFS(BF$4:BF1003,AU$4:AU1003,"="&amp;AU1003,AX$4:AX1003,"="&amp;AX1003)</f>
        <v>220</v>
      </c>
      <c r="BH1003" s="25" t="s">
        <v>1404</v>
      </c>
      <c r="BI1003" s="14">
        <f t="shared" si="231"/>
        <v>7200</v>
      </c>
      <c r="BJ1003" s="14">
        <f>SUMIFS(BI$4:BI1003,$AU$4:$AU1003,"="&amp;$AU1003,$AX$4:$AX1003,"="&amp;$AX1003)</f>
        <v>7200</v>
      </c>
    </row>
    <row r="1004" spans="46:62" ht="16.5" x14ac:dyDescent="0.2">
      <c r="AT1004" s="13">
        <v>1001</v>
      </c>
      <c r="AU1004" s="13">
        <f t="shared" si="224"/>
        <v>14</v>
      </c>
      <c r="AV1004" s="13">
        <f t="shared" si="225"/>
        <v>1502017</v>
      </c>
      <c r="AW1004" s="13" t="s">
        <v>1373</v>
      </c>
      <c r="AX1004" s="13">
        <f t="shared" si="226"/>
        <v>8</v>
      </c>
      <c r="AY1004" s="13" t="s">
        <v>1394</v>
      </c>
      <c r="AZ1004" s="13">
        <f t="shared" si="227"/>
        <v>2</v>
      </c>
      <c r="BA1004" s="13" t="str">
        <f t="shared" si="228"/>
        <v>飞廉魂珠-8 等级-2</v>
      </c>
      <c r="BB1004" s="25" t="s">
        <v>1402</v>
      </c>
      <c r="BC1004" s="14">
        <f t="shared" si="229"/>
        <v>660</v>
      </c>
      <c r="BD1004" s="14">
        <f>SUMIFS(BC$4:BC1004,AU$4:AU1004,"="&amp;AU1004,AX$4:AX1004,"="&amp;AX1004)</f>
        <v>1100</v>
      </c>
      <c r="BE1004" s="25" t="s">
        <v>1403</v>
      </c>
      <c r="BF1004" s="14">
        <f t="shared" si="230"/>
        <v>330</v>
      </c>
      <c r="BG1004" s="14">
        <f>SUMIFS(BF$4:BF1004,AU$4:AU1004,"="&amp;AU1004,AX$4:AX1004,"="&amp;AX1004)</f>
        <v>550</v>
      </c>
      <c r="BH1004" s="25" t="s">
        <v>1404</v>
      </c>
      <c r="BI1004" s="14">
        <f t="shared" si="231"/>
        <v>10800</v>
      </c>
      <c r="BJ1004" s="14">
        <f>SUMIFS(BI$4:BI1004,$AU$4:$AU1004,"="&amp;$AU1004,$AX$4:$AX1004,"="&amp;$AX1004)</f>
        <v>18000</v>
      </c>
    </row>
    <row r="1005" spans="46:62" ht="16.5" x14ac:dyDescent="0.2">
      <c r="AT1005" s="13">
        <v>1002</v>
      </c>
      <c r="AU1005" s="13">
        <f t="shared" si="224"/>
        <v>14</v>
      </c>
      <c r="AV1005" s="13">
        <f t="shared" si="225"/>
        <v>1502017</v>
      </c>
      <c r="AW1005" s="13" t="s">
        <v>1373</v>
      </c>
      <c r="AX1005" s="13">
        <f t="shared" si="226"/>
        <v>8</v>
      </c>
      <c r="AY1005" s="13" t="s">
        <v>1394</v>
      </c>
      <c r="AZ1005" s="13">
        <f t="shared" si="227"/>
        <v>3</v>
      </c>
      <c r="BA1005" s="13" t="str">
        <f t="shared" si="228"/>
        <v>飞廉魂珠-8 等级-3</v>
      </c>
      <c r="BB1005" s="25" t="s">
        <v>1402</v>
      </c>
      <c r="BC1005" s="14">
        <f t="shared" si="229"/>
        <v>880</v>
      </c>
      <c r="BD1005" s="14">
        <f>SUMIFS(BC$4:BC1005,AU$4:AU1005,"="&amp;AU1005,AX$4:AX1005,"="&amp;AX1005)</f>
        <v>1980</v>
      </c>
      <c r="BE1005" s="25" t="s">
        <v>1403</v>
      </c>
      <c r="BF1005" s="14">
        <f t="shared" si="230"/>
        <v>440</v>
      </c>
      <c r="BG1005" s="14">
        <f>SUMIFS(BF$4:BF1005,AU$4:AU1005,"="&amp;AU1005,AX$4:AX1005,"="&amp;AX1005)</f>
        <v>990</v>
      </c>
      <c r="BH1005" s="25" t="s">
        <v>1404</v>
      </c>
      <c r="BI1005" s="14">
        <f t="shared" si="231"/>
        <v>14400</v>
      </c>
      <c r="BJ1005" s="14">
        <f>SUMIFS(BI$4:BI1005,$AU$4:$AU1005,"="&amp;$AU1005,$AX$4:$AX1005,"="&amp;$AX1005)</f>
        <v>32400</v>
      </c>
    </row>
    <row r="1006" spans="46:62" ht="16.5" x14ac:dyDescent="0.2">
      <c r="AT1006" s="13">
        <v>1003</v>
      </c>
      <c r="AU1006" s="13">
        <f t="shared" si="224"/>
        <v>14</v>
      </c>
      <c r="AV1006" s="13">
        <f t="shared" si="225"/>
        <v>1502017</v>
      </c>
      <c r="AW1006" s="13" t="s">
        <v>1373</v>
      </c>
      <c r="AX1006" s="13">
        <f t="shared" si="226"/>
        <v>8</v>
      </c>
      <c r="AY1006" s="13" t="s">
        <v>1394</v>
      </c>
      <c r="AZ1006" s="13">
        <f t="shared" si="227"/>
        <v>4</v>
      </c>
      <c r="BA1006" s="13" t="str">
        <f t="shared" si="228"/>
        <v>飞廉魂珠-8 等级-4</v>
      </c>
      <c r="BB1006" s="25" t="s">
        <v>1402</v>
      </c>
      <c r="BC1006" s="14">
        <f t="shared" si="229"/>
        <v>1320</v>
      </c>
      <c r="BD1006" s="14">
        <f>SUMIFS(BC$4:BC1006,AU$4:AU1006,"="&amp;AU1006,AX$4:AX1006,"="&amp;AX1006)</f>
        <v>3300</v>
      </c>
      <c r="BE1006" s="25" t="s">
        <v>1403</v>
      </c>
      <c r="BF1006" s="14">
        <f t="shared" si="230"/>
        <v>660</v>
      </c>
      <c r="BG1006" s="14">
        <f>SUMIFS(BF$4:BF1006,AU$4:AU1006,"="&amp;AU1006,AX$4:AX1006,"="&amp;AX1006)</f>
        <v>1650</v>
      </c>
      <c r="BH1006" s="25" t="s">
        <v>1404</v>
      </c>
      <c r="BI1006" s="14">
        <f t="shared" si="231"/>
        <v>21600</v>
      </c>
      <c r="BJ1006" s="14">
        <f>SUMIFS(BI$4:BI1006,$AU$4:$AU1006,"="&amp;$AU1006,$AX$4:$AX1006,"="&amp;$AX1006)</f>
        <v>54000</v>
      </c>
    </row>
    <row r="1007" spans="46:62" ht="16.5" x14ac:dyDescent="0.2">
      <c r="AT1007" s="13">
        <v>1004</v>
      </c>
      <c r="AU1007" s="13">
        <f t="shared" si="224"/>
        <v>14</v>
      </c>
      <c r="AV1007" s="13">
        <f t="shared" si="225"/>
        <v>1502017</v>
      </c>
      <c r="AW1007" s="13" t="s">
        <v>1373</v>
      </c>
      <c r="AX1007" s="13">
        <f t="shared" si="226"/>
        <v>8</v>
      </c>
      <c r="AY1007" s="13" t="s">
        <v>1394</v>
      </c>
      <c r="AZ1007" s="13">
        <f t="shared" si="227"/>
        <v>5</v>
      </c>
      <c r="BA1007" s="13" t="str">
        <f t="shared" si="228"/>
        <v>飞廉魂珠-8 等级-5</v>
      </c>
      <c r="BB1007" s="25" t="s">
        <v>1402</v>
      </c>
      <c r="BC1007" s="14">
        <f t="shared" si="229"/>
        <v>1760</v>
      </c>
      <c r="BD1007" s="14">
        <f>SUMIFS(BC$4:BC1007,AU$4:AU1007,"="&amp;AU1007,AX$4:AX1007,"="&amp;AX1007)</f>
        <v>5060</v>
      </c>
      <c r="BE1007" s="25" t="s">
        <v>1403</v>
      </c>
      <c r="BF1007" s="14">
        <f t="shared" si="230"/>
        <v>880</v>
      </c>
      <c r="BG1007" s="14">
        <f>SUMIFS(BF$4:BF1007,AU$4:AU1007,"="&amp;AU1007,AX$4:AX1007,"="&amp;AX1007)</f>
        <v>2530</v>
      </c>
      <c r="BH1007" s="25" t="s">
        <v>1404</v>
      </c>
      <c r="BI1007" s="14">
        <f t="shared" si="231"/>
        <v>28800</v>
      </c>
      <c r="BJ1007" s="14">
        <f>SUMIFS(BI$4:BI1007,$AU$4:$AU1007,"="&amp;$AU1007,$AX$4:$AX1007,"="&amp;$AX1007)</f>
        <v>82800</v>
      </c>
    </row>
    <row r="1008" spans="46:62" ht="16.5" x14ac:dyDescent="0.2">
      <c r="AT1008" s="13">
        <v>1005</v>
      </c>
      <c r="AU1008" s="13">
        <f t="shared" si="224"/>
        <v>14</v>
      </c>
      <c r="AV1008" s="13">
        <f t="shared" si="225"/>
        <v>1502017</v>
      </c>
      <c r="AW1008" s="13" t="s">
        <v>1373</v>
      </c>
      <c r="AX1008" s="13">
        <f t="shared" si="226"/>
        <v>8</v>
      </c>
      <c r="AY1008" s="13" t="s">
        <v>1394</v>
      </c>
      <c r="AZ1008" s="13">
        <f t="shared" si="227"/>
        <v>6</v>
      </c>
      <c r="BA1008" s="13" t="str">
        <f t="shared" si="228"/>
        <v>飞廉魂珠-8 等级-6</v>
      </c>
      <c r="BB1008" s="25" t="s">
        <v>1402</v>
      </c>
      <c r="BC1008" s="14">
        <f t="shared" si="229"/>
        <v>2200</v>
      </c>
      <c r="BD1008" s="14">
        <f>SUMIFS(BC$4:BC1008,AU$4:AU1008,"="&amp;AU1008,AX$4:AX1008,"="&amp;AX1008)</f>
        <v>7260</v>
      </c>
      <c r="BE1008" s="25" t="s">
        <v>1403</v>
      </c>
      <c r="BF1008" s="14">
        <f t="shared" si="230"/>
        <v>1100</v>
      </c>
      <c r="BG1008" s="14">
        <f>SUMIFS(BF$4:BF1008,AU$4:AU1008,"="&amp;AU1008,AX$4:AX1008,"="&amp;AX1008)</f>
        <v>3630</v>
      </c>
      <c r="BH1008" s="25" t="s">
        <v>1404</v>
      </c>
      <c r="BI1008" s="14">
        <f t="shared" si="231"/>
        <v>36000</v>
      </c>
      <c r="BJ1008" s="14">
        <f>SUMIFS(BI$4:BI1008,$AU$4:$AU1008,"="&amp;$AU1008,$AX$4:$AX1008,"="&amp;$AX1008)</f>
        <v>118800</v>
      </c>
    </row>
    <row r="1009" spans="46:62" ht="16.5" x14ac:dyDescent="0.2">
      <c r="AT1009" s="13">
        <v>1006</v>
      </c>
      <c r="AU1009" s="13">
        <f t="shared" si="224"/>
        <v>14</v>
      </c>
      <c r="AV1009" s="13">
        <f t="shared" si="225"/>
        <v>1502017</v>
      </c>
      <c r="AW1009" s="13" t="s">
        <v>1373</v>
      </c>
      <c r="AX1009" s="13">
        <f t="shared" si="226"/>
        <v>8</v>
      </c>
      <c r="AY1009" s="13" t="s">
        <v>1394</v>
      </c>
      <c r="AZ1009" s="13">
        <f t="shared" si="227"/>
        <v>7</v>
      </c>
      <c r="BA1009" s="13" t="str">
        <f t="shared" si="228"/>
        <v>飞廉魂珠-8 等级-7</v>
      </c>
      <c r="BB1009" s="25" t="s">
        <v>1402</v>
      </c>
      <c r="BC1009" s="14">
        <f t="shared" si="229"/>
        <v>2640</v>
      </c>
      <c r="BD1009" s="14">
        <f>SUMIFS(BC$4:BC1009,AU$4:AU1009,"="&amp;AU1009,AX$4:AX1009,"="&amp;AX1009)</f>
        <v>9900</v>
      </c>
      <c r="BE1009" s="25" t="s">
        <v>1403</v>
      </c>
      <c r="BF1009" s="14">
        <f t="shared" si="230"/>
        <v>1320</v>
      </c>
      <c r="BG1009" s="14">
        <f>SUMIFS(BF$4:BF1009,AU$4:AU1009,"="&amp;AU1009,AX$4:AX1009,"="&amp;AX1009)</f>
        <v>4950</v>
      </c>
      <c r="BH1009" s="25" t="s">
        <v>1404</v>
      </c>
      <c r="BI1009" s="14">
        <f t="shared" si="231"/>
        <v>43200</v>
      </c>
      <c r="BJ1009" s="14">
        <f>SUMIFS(BI$4:BI1009,$AU$4:$AU1009,"="&amp;$AU1009,$AX$4:$AX1009,"="&amp;$AX1009)</f>
        <v>162000</v>
      </c>
    </row>
    <row r="1010" spans="46:62" ht="16.5" x14ac:dyDescent="0.2">
      <c r="AT1010" s="13">
        <v>1007</v>
      </c>
      <c r="AU1010" s="13">
        <f t="shared" si="224"/>
        <v>14</v>
      </c>
      <c r="AV1010" s="13">
        <f t="shared" si="225"/>
        <v>1502017</v>
      </c>
      <c r="AW1010" s="13" t="s">
        <v>1373</v>
      </c>
      <c r="AX1010" s="13">
        <f t="shared" si="226"/>
        <v>8</v>
      </c>
      <c r="AY1010" s="13" t="s">
        <v>1394</v>
      </c>
      <c r="AZ1010" s="13">
        <f t="shared" si="227"/>
        <v>8</v>
      </c>
      <c r="BA1010" s="13" t="str">
        <f t="shared" si="228"/>
        <v>飞廉魂珠-8 等级-8</v>
      </c>
      <c r="BB1010" s="25" t="s">
        <v>1402</v>
      </c>
      <c r="BC1010" s="14">
        <f t="shared" si="229"/>
        <v>3080</v>
      </c>
      <c r="BD1010" s="14">
        <f>SUMIFS(BC$4:BC1010,AU$4:AU1010,"="&amp;AU1010,AX$4:AX1010,"="&amp;AX1010)</f>
        <v>12980</v>
      </c>
      <c r="BE1010" s="25" t="s">
        <v>1403</v>
      </c>
      <c r="BF1010" s="14">
        <f t="shared" si="230"/>
        <v>1540</v>
      </c>
      <c r="BG1010" s="14">
        <f>SUMIFS(BF$4:BF1010,AU$4:AU1010,"="&amp;AU1010,AX$4:AX1010,"="&amp;AX1010)</f>
        <v>6490</v>
      </c>
      <c r="BH1010" s="25" t="s">
        <v>1404</v>
      </c>
      <c r="BI1010" s="14">
        <f t="shared" si="231"/>
        <v>50400</v>
      </c>
      <c r="BJ1010" s="14">
        <f>SUMIFS(BI$4:BI1010,$AU$4:$AU1010,"="&amp;$AU1010,$AX$4:$AX1010,"="&amp;$AX1010)</f>
        <v>212400</v>
      </c>
    </row>
    <row r="1011" spans="46:62" ht="16.5" x14ac:dyDescent="0.2">
      <c r="AT1011" s="13">
        <v>1008</v>
      </c>
      <c r="AU1011" s="13">
        <f t="shared" si="224"/>
        <v>14</v>
      </c>
      <c r="AV1011" s="13">
        <f t="shared" si="225"/>
        <v>1502017</v>
      </c>
      <c r="AW1011" s="13" t="s">
        <v>1373</v>
      </c>
      <c r="AX1011" s="13">
        <f t="shared" si="226"/>
        <v>8</v>
      </c>
      <c r="AY1011" s="13" t="s">
        <v>1394</v>
      </c>
      <c r="AZ1011" s="13">
        <f t="shared" si="227"/>
        <v>9</v>
      </c>
      <c r="BA1011" s="13" t="str">
        <f t="shared" si="228"/>
        <v>飞廉魂珠-8 等级-9</v>
      </c>
      <c r="BB1011" s="25" t="s">
        <v>1402</v>
      </c>
      <c r="BC1011" s="14">
        <f t="shared" si="229"/>
        <v>3520</v>
      </c>
      <c r="BD1011" s="14">
        <f>SUMIFS(BC$4:BC1011,AU$4:AU1011,"="&amp;AU1011,AX$4:AX1011,"="&amp;AX1011)</f>
        <v>16500</v>
      </c>
      <c r="BE1011" s="25" t="s">
        <v>1403</v>
      </c>
      <c r="BF1011" s="14">
        <f t="shared" si="230"/>
        <v>1760</v>
      </c>
      <c r="BG1011" s="14">
        <f>SUMIFS(BF$4:BF1011,AU$4:AU1011,"="&amp;AU1011,AX$4:AX1011,"="&amp;AX1011)</f>
        <v>8250</v>
      </c>
      <c r="BH1011" s="25" t="s">
        <v>1404</v>
      </c>
      <c r="BI1011" s="14">
        <f t="shared" si="231"/>
        <v>57600</v>
      </c>
      <c r="BJ1011" s="14">
        <f>SUMIFS(BI$4:BI1011,$AU$4:$AU1011,"="&amp;$AU1011,$AX$4:$AX1011,"="&amp;$AX1011)</f>
        <v>270000</v>
      </c>
    </row>
    <row r="1012" spans="46:62" ht="16.5" x14ac:dyDescent="0.2">
      <c r="AT1012" s="13">
        <v>1009</v>
      </c>
      <c r="AU1012" s="13">
        <f t="shared" si="224"/>
        <v>15</v>
      </c>
      <c r="AV1012" s="13">
        <f t="shared" si="225"/>
        <v>1502020</v>
      </c>
      <c r="AW1012" s="13" t="s">
        <v>1373</v>
      </c>
      <c r="AX1012" s="13">
        <f t="shared" ref="AX1012:AX1075" si="232">INT(((AT1012-(AU1012-1)*72)-1)/9)+1</f>
        <v>1</v>
      </c>
      <c r="AY1012" s="13" t="s">
        <v>1394</v>
      </c>
      <c r="AZ1012" s="13">
        <f t="shared" ref="AZ1012:AZ1075" si="233">AT1012-(AU1012-1)*72-(AX1012-1)*9</f>
        <v>1</v>
      </c>
      <c r="BA1012" s="13" t="str">
        <f t="shared" ref="BA1012:BA1075" si="234">INDEX($Y$4:$Y$24,AU1012)&amp;"魂珠-"&amp;AX1012&amp;" 等级-"&amp;AZ1012</f>
        <v>高顺魂珠-1 等级-1</v>
      </c>
      <c r="BB1012" s="25" t="s">
        <v>44</v>
      </c>
      <c r="BC1012" s="14">
        <f t="shared" ref="BC1012:BC1075" si="235">ROUND(INDEX(Q$4:Q$75,($AX1012-1)*9+$AZ1012)*INDEX(AD$4:AD$24,$AU1012),0)</f>
        <v>55</v>
      </c>
      <c r="BD1012" s="14">
        <f>SUMIFS(BC$4:BC1012,AU$4:AU1012,"="&amp;AU1012,AX$4:AX1012,"="&amp;AX1012)</f>
        <v>55</v>
      </c>
      <c r="BE1012" s="25" t="s">
        <v>1403</v>
      </c>
      <c r="BF1012" s="14">
        <f t="shared" ref="BF1012:BF1075" si="236">ROUND(INDEX(R$4:R$75,($AX1012-1)*9+$AZ1012)*INDEX(AE$4:AE$24,$AU1012),0)</f>
        <v>25</v>
      </c>
      <c r="BG1012" s="14">
        <f>SUMIFS(BF$4:BF1012,AU$4:AU1012,"="&amp;AU1012,AX$4:AX1012,"="&amp;AX1012)</f>
        <v>25</v>
      </c>
      <c r="BH1012" s="25" t="s">
        <v>1404</v>
      </c>
      <c r="BI1012" s="14">
        <f t="shared" ref="BI1012:BI1075" si="237">ROUND(INDEX(S$4:S$75,($AX1012-1)*9+$AZ1012)*INDEX(AF$4:AF$24,$AU1012),0)</f>
        <v>1000</v>
      </c>
      <c r="BJ1012" s="14">
        <f>SUMIFS(BI$4:BI1012,$AU$4:$AU1012,"="&amp;$AU1012,$AX$4:$AX1012,"="&amp;$AX1012)</f>
        <v>1000</v>
      </c>
    </row>
    <row r="1013" spans="46:62" ht="16.5" x14ac:dyDescent="0.2">
      <c r="AT1013" s="13">
        <v>1010</v>
      </c>
      <c r="AU1013" s="13">
        <f t="shared" si="224"/>
        <v>15</v>
      </c>
      <c r="AV1013" s="13">
        <f t="shared" si="225"/>
        <v>1502020</v>
      </c>
      <c r="AW1013" s="13" t="s">
        <v>1373</v>
      </c>
      <c r="AX1013" s="13">
        <f t="shared" si="232"/>
        <v>1</v>
      </c>
      <c r="AY1013" s="13" t="s">
        <v>1394</v>
      </c>
      <c r="AZ1013" s="13">
        <f t="shared" si="233"/>
        <v>2</v>
      </c>
      <c r="BA1013" s="13" t="str">
        <f t="shared" si="234"/>
        <v>高顺魂珠-1 等级-2</v>
      </c>
      <c r="BB1013" s="25" t="s">
        <v>44</v>
      </c>
      <c r="BC1013" s="14">
        <f t="shared" si="235"/>
        <v>88</v>
      </c>
      <c r="BD1013" s="14">
        <f>SUMIFS(BC$4:BC1013,AU$4:AU1013,"="&amp;AU1013,AX$4:AX1013,"="&amp;AX1013)</f>
        <v>143</v>
      </c>
      <c r="BE1013" s="25" t="s">
        <v>1403</v>
      </c>
      <c r="BF1013" s="14">
        <f t="shared" si="236"/>
        <v>40</v>
      </c>
      <c r="BG1013" s="14">
        <f>SUMIFS(BF$4:BF1013,AU$4:AU1013,"="&amp;AU1013,AX$4:AX1013,"="&amp;AX1013)</f>
        <v>65</v>
      </c>
      <c r="BH1013" s="25" t="s">
        <v>1404</v>
      </c>
      <c r="BI1013" s="14">
        <f t="shared" si="237"/>
        <v>1600</v>
      </c>
      <c r="BJ1013" s="14">
        <f>SUMIFS(BI$4:BI1013,$AU$4:$AU1013,"="&amp;$AU1013,$AX$4:$AX1013,"="&amp;$AX1013)</f>
        <v>2600</v>
      </c>
    </row>
    <row r="1014" spans="46:62" ht="16.5" x14ac:dyDescent="0.2">
      <c r="AT1014" s="13">
        <v>1011</v>
      </c>
      <c r="AU1014" s="13">
        <f t="shared" si="224"/>
        <v>15</v>
      </c>
      <c r="AV1014" s="13">
        <f t="shared" si="225"/>
        <v>1502020</v>
      </c>
      <c r="AW1014" s="13" t="s">
        <v>1373</v>
      </c>
      <c r="AX1014" s="13">
        <f t="shared" si="232"/>
        <v>1</v>
      </c>
      <c r="AY1014" s="13" t="s">
        <v>1394</v>
      </c>
      <c r="AZ1014" s="13">
        <f t="shared" si="233"/>
        <v>3</v>
      </c>
      <c r="BA1014" s="13" t="str">
        <f t="shared" si="234"/>
        <v>高顺魂珠-1 等级-3</v>
      </c>
      <c r="BB1014" s="25" t="s">
        <v>44</v>
      </c>
      <c r="BC1014" s="14">
        <f t="shared" si="235"/>
        <v>110</v>
      </c>
      <c r="BD1014" s="14">
        <f>SUMIFS(BC$4:BC1014,AU$4:AU1014,"="&amp;AU1014,AX$4:AX1014,"="&amp;AX1014)</f>
        <v>253</v>
      </c>
      <c r="BE1014" s="25" t="s">
        <v>1403</v>
      </c>
      <c r="BF1014" s="14">
        <f t="shared" si="236"/>
        <v>50</v>
      </c>
      <c r="BG1014" s="14">
        <f>SUMIFS(BF$4:BF1014,AU$4:AU1014,"="&amp;AU1014,AX$4:AX1014,"="&amp;AX1014)</f>
        <v>115</v>
      </c>
      <c r="BH1014" s="25" t="s">
        <v>1404</v>
      </c>
      <c r="BI1014" s="14">
        <f t="shared" si="237"/>
        <v>2000</v>
      </c>
      <c r="BJ1014" s="14">
        <f>SUMIFS(BI$4:BI1014,$AU$4:$AU1014,"="&amp;$AU1014,$AX$4:$AX1014,"="&amp;$AX1014)</f>
        <v>4600</v>
      </c>
    </row>
    <row r="1015" spans="46:62" ht="16.5" x14ac:dyDescent="0.2">
      <c r="AT1015" s="13">
        <v>1012</v>
      </c>
      <c r="AU1015" s="13">
        <f t="shared" si="224"/>
        <v>15</v>
      </c>
      <c r="AV1015" s="13">
        <f t="shared" si="225"/>
        <v>1502020</v>
      </c>
      <c r="AW1015" s="13" t="s">
        <v>1373</v>
      </c>
      <c r="AX1015" s="13">
        <f t="shared" si="232"/>
        <v>1</v>
      </c>
      <c r="AY1015" s="13" t="s">
        <v>1394</v>
      </c>
      <c r="AZ1015" s="13">
        <f t="shared" si="233"/>
        <v>4</v>
      </c>
      <c r="BA1015" s="13" t="str">
        <f t="shared" si="234"/>
        <v>高顺魂珠-1 等级-4</v>
      </c>
      <c r="BB1015" s="25" t="s">
        <v>44</v>
      </c>
      <c r="BC1015" s="14">
        <f t="shared" si="235"/>
        <v>176</v>
      </c>
      <c r="BD1015" s="14">
        <f>SUMIFS(BC$4:BC1015,AU$4:AU1015,"="&amp;AU1015,AX$4:AX1015,"="&amp;AX1015)</f>
        <v>429</v>
      </c>
      <c r="BE1015" s="25" t="s">
        <v>1403</v>
      </c>
      <c r="BF1015" s="14">
        <f t="shared" si="236"/>
        <v>80</v>
      </c>
      <c r="BG1015" s="14">
        <f>SUMIFS(BF$4:BF1015,AU$4:AU1015,"="&amp;AU1015,AX$4:AX1015,"="&amp;AX1015)</f>
        <v>195</v>
      </c>
      <c r="BH1015" s="25" t="s">
        <v>1404</v>
      </c>
      <c r="BI1015" s="14">
        <f t="shared" si="237"/>
        <v>3200</v>
      </c>
      <c r="BJ1015" s="14">
        <f>SUMIFS(BI$4:BI1015,$AU$4:$AU1015,"="&amp;$AU1015,$AX$4:$AX1015,"="&amp;$AX1015)</f>
        <v>7800</v>
      </c>
    </row>
    <row r="1016" spans="46:62" ht="16.5" x14ac:dyDescent="0.2">
      <c r="AT1016" s="13">
        <v>1013</v>
      </c>
      <c r="AU1016" s="13">
        <f t="shared" si="224"/>
        <v>15</v>
      </c>
      <c r="AV1016" s="13">
        <f t="shared" si="225"/>
        <v>1502020</v>
      </c>
      <c r="AW1016" s="13" t="s">
        <v>1373</v>
      </c>
      <c r="AX1016" s="13">
        <f t="shared" si="232"/>
        <v>1</v>
      </c>
      <c r="AY1016" s="13" t="s">
        <v>1394</v>
      </c>
      <c r="AZ1016" s="13">
        <f t="shared" si="233"/>
        <v>5</v>
      </c>
      <c r="BA1016" s="13" t="str">
        <f t="shared" si="234"/>
        <v>高顺魂珠-1 等级-5</v>
      </c>
      <c r="BB1016" s="25" t="s">
        <v>44</v>
      </c>
      <c r="BC1016" s="14">
        <f t="shared" si="235"/>
        <v>242</v>
      </c>
      <c r="BD1016" s="14">
        <f>SUMIFS(BC$4:BC1016,AU$4:AU1016,"="&amp;AU1016,AX$4:AX1016,"="&amp;AX1016)</f>
        <v>671</v>
      </c>
      <c r="BE1016" s="25" t="s">
        <v>1403</v>
      </c>
      <c r="BF1016" s="14">
        <f t="shared" si="236"/>
        <v>110</v>
      </c>
      <c r="BG1016" s="14">
        <f>SUMIFS(BF$4:BF1016,AU$4:AU1016,"="&amp;AU1016,AX$4:AX1016,"="&amp;AX1016)</f>
        <v>305</v>
      </c>
      <c r="BH1016" s="25" t="s">
        <v>1404</v>
      </c>
      <c r="BI1016" s="14">
        <f t="shared" si="237"/>
        <v>4400</v>
      </c>
      <c r="BJ1016" s="14">
        <f>SUMIFS(BI$4:BI1016,$AU$4:$AU1016,"="&amp;$AU1016,$AX$4:$AX1016,"="&amp;$AX1016)</f>
        <v>12200</v>
      </c>
    </row>
    <row r="1017" spans="46:62" ht="16.5" x14ac:dyDescent="0.2">
      <c r="AT1017" s="13">
        <v>1014</v>
      </c>
      <c r="AU1017" s="13">
        <f t="shared" si="224"/>
        <v>15</v>
      </c>
      <c r="AV1017" s="13">
        <f t="shared" si="225"/>
        <v>1502020</v>
      </c>
      <c r="AW1017" s="13" t="s">
        <v>1373</v>
      </c>
      <c r="AX1017" s="13">
        <f t="shared" si="232"/>
        <v>1</v>
      </c>
      <c r="AY1017" s="13" t="s">
        <v>1394</v>
      </c>
      <c r="AZ1017" s="13">
        <f t="shared" si="233"/>
        <v>6</v>
      </c>
      <c r="BA1017" s="13" t="str">
        <f t="shared" si="234"/>
        <v>高顺魂珠-1 等级-6</v>
      </c>
      <c r="BB1017" s="25" t="s">
        <v>44</v>
      </c>
      <c r="BC1017" s="14">
        <f t="shared" si="235"/>
        <v>308</v>
      </c>
      <c r="BD1017" s="14">
        <f>SUMIFS(BC$4:BC1017,AU$4:AU1017,"="&amp;AU1017,AX$4:AX1017,"="&amp;AX1017)</f>
        <v>979</v>
      </c>
      <c r="BE1017" s="25" t="s">
        <v>1403</v>
      </c>
      <c r="BF1017" s="14">
        <f t="shared" si="236"/>
        <v>140</v>
      </c>
      <c r="BG1017" s="14">
        <f>SUMIFS(BF$4:BF1017,AU$4:AU1017,"="&amp;AU1017,AX$4:AX1017,"="&amp;AX1017)</f>
        <v>445</v>
      </c>
      <c r="BH1017" s="25" t="s">
        <v>1404</v>
      </c>
      <c r="BI1017" s="14">
        <f t="shared" si="237"/>
        <v>5600</v>
      </c>
      <c r="BJ1017" s="14">
        <f>SUMIFS(BI$4:BI1017,$AU$4:$AU1017,"="&amp;$AU1017,$AX$4:$AX1017,"="&amp;$AX1017)</f>
        <v>17800</v>
      </c>
    </row>
    <row r="1018" spans="46:62" ht="16.5" x14ac:dyDescent="0.2">
      <c r="AT1018" s="13">
        <v>1015</v>
      </c>
      <c r="AU1018" s="13">
        <f t="shared" si="224"/>
        <v>15</v>
      </c>
      <c r="AV1018" s="13">
        <f t="shared" si="225"/>
        <v>1502020</v>
      </c>
      <c r="AW1018" s="13" t="s">
        <v>1373</v>
      </c>
      <c r="AX1018" s="13">
        <f t="shared" si="232"/>
        <v>1</v>
      </c>
      <c r="AY1018" s="13" t="s">
        <v>1394</v>
      </c>
      <c r="AZ1018" s="13">
        <f t="shared" si="233"/>
        <v>7</v>
      </c>
      <c r="BA1018" s="13" t="str">
        <f t="shared" si="234"/>
        <v>高顺魂珠-1 等级-7</v>
      </c>
      <c r="BB1018" s="25" t="s">
        <v>44</v>
      </c>
      <c r="BC1018" s="14">
        <f t="shared" si="235"/>
        <v>352</v>
      </c>
      <c r="BD1018" s="14">
        <f>SUMIFS(BC$4:BC1018,AU$4:AU1018,"="&amp;AU1018,AX$4:AX1018,"="&amp;AX1018)</f>
        <v>1331</v>
      </c>
      <c r="BE1018" s="25" t="s">
        <v>1403</v>
      </c>
      <c r="BF1018" s="14">
        <f t="shared" si="236"/>
        <v>160</v>
      </c>
      <c r="BG1018" s="14">
        <f>SUMIFS(BF$4:BF1018,AU$4:AU1018,"="&amp;AU1018,AX$4:AX1018,"="&amp;AX1018)</f>
        <v>605</v>
      </c>
      <c r="BH1018" s="25" t="s">
        <v>1404</v>
      </c>
      <c r="BI1018" s="14">
        <f t="shared" si="237"/>
        <v>6400</v>
      </c>
      <c r="BJ1018" s="14">
        <f>SUMIFS(BI$4:BI1018,$AU$4:$AU1018,"="&amp;$AU1018,$AX$4:$AX1018,"="&amp;$AX1018)</f>
        <v>24200</v>
      </c>
    </row>
    <row r="1019" spans="46:62" ht="16.5" x14ac:dyDescent="0.2">
      <c r="AT1019" s="13">
        <v>1016</v>
      </c>
      <c r="AU1019" s="13">
        <f t="shared" si="224"/>
        <v>15</v>
      </c>
      <c r="AV1019" s="13">
        <f t="shared" si="225"/>
        <v>1502020</v>
      </c>
      <c r="AW1019" s="13" t="s">
        <v>1373</v>
      </c>
      <c r="AX1019" s="13">
        <f t="shared" si="232"/>
        <v>1</v>
      </c>
      <c r="AY1019" s="13" t="s">
        <v>1394</v>
      </c>
      <c r="AZ1019" s="13">
        <f t="shared" si="233"/>
        <v>8</v>
      </c>
      <c r="BA1019" s="13" t="str">
        <f t="shared" si="234"/>
        <v>高顺魂珠-1 等级-8</v>
      </c>
      <c r="BB1019" s="25" t="s">
        <v>44</v>
      </c>
      <c r="BC1019" s="14">
        <f t="shared" si="235"/>
        <v>418</v>
      </c>
      <c r="BD1019" s="14">
        <f>SUMIFS(BC$4:BC1019,AU$4:AU1019,"="&amp;AU1019,AX$4:AX1019,"="&amp;AX1019)</f>
        <v>1749</v>
      </c>
      <c r="BE1019" s="25" t="s">
        <v>1403</v>
      </c>
      <c r="BF1019" s="14">
        <f t="shared" si="236"/>
        <v>190</v>
      </c>
      <c r="BG1019" s="14">
        <f>SUMIFS(BF$4:BF1019,AU$4:AU1019,"="&amp;AU1019,AX$4:AX1019,"="&amp;AX1019)</f>
        <v>795</v>
      </c>
      <c r="BH1019" s="25" t="s">
        <v>1404</v>
      </c>
      <c r="BI1019" s="14">
        <f t="shared" si="237"/>
        <v>7600</v>
      </c>
      <c r="BJ1019" s="14">
        <f>SUMIFS(BI$4:BI1019,$AU$4:$AU1019,"="&amp;$AU1019,$AX$4:$AX1019,"="&amp;$AX1019)</f>
        <v>31800</v>
      </c>
    </row>
    <row r="1020" spans="46:62" ht="16.5" x14ac:dyDescent="0.2">
      <c r="AT1020" s="13">
        <v>1017</v>
      </c>
      <c r="AU1020" s="13">
        <f t="shared" si="224"/>
        <v>15</v>
      </c>
      <c r="AV1020" s="13">
        <f t="shared" si="225"/>
        <v>1502020</v>
      </c>
      <c r="AW1020" s="13" t="s">
        <v>1373</v>
      </c>
      <c r="AX1020" s="13">
        <f t="shared" si="232"/>
        <v>1</v>
      </c>
      <c r="AY1020" s="13" t="s">
        <v>1394</v>
      </c>
      <c r="AZ1020" s="13">
        <f t="shared" si="233"/>
        <v>9</v>
      </c>
      <c r="BA1020" s="13" t="str">
        <f t="shared" si="234"/>
        <v>高顺魂珠-1 等级-9</v>
      </c>
      <c r="BB1020" s="25" t="s">
        <v>44</v>
      </c>
      <c r="BC1020" s="14">
        <f t="shared" si="235"/>
        <v>462</v>
      </c>
      <c r="BD1020" s="14">
        <f>SUMIFS(BC$4:BC1020,AU$4:AU1020,"="&amp;AU1020,AX$4:AX1020,"="&amp;AX1020)</f>
        <v>2211</v>
      </c>
      <c r="BE1020" s="25" t="s">
        <v>1403</v>
      </c>
      <c r="BF1020" s="14">
        <f t="shared" si="236"/>
        <v>210</v>
      </c>
      <c r="BG1020" s="14">
        <f>SUMIFS(BF$4:BF1020,AU$4:AU1020,"="&amp;AU1020,AX$4:AX1020,"="&amp;AX1020)</f>
        <v>1005</v>
      </c>
      <c r="BH1020" s="25" t="s">
        <v>1404</v>
      </c>
      <c r="BI1020" s="14">
        <f t="shared" si="237"/>
        <v>8400</v>
      </c>
      <c r="BJ1020" s="14">
        <f>SUMIFS(BI$4:BI1020,$AU$4:$AU1020,"="&amp;$AU1020,$AX$4:$AX1020,"="&amp;$AX1020)</f>
        <v>40200</v>
      </c>
    </row>
    <row r="1021" spans="46:62" ht="16.5" x14ac:dyDescent="0.2">
      <c r="AT1021" s="13">
        <v>1018</v>
      </c>
      <c r="AU1021" s="13">
        <f t="shared" si="224"/>
        <v>15</v>
      </c>
      <c r="AV1021" s="13">
        <f t="shared" si="225"/>
        <v>1502020</v>
      </c>
      <c r="AW1021" s="13" t="s">
        <v>1373</v>
      </c>
      <c r="AX1021" s="13">
        <f t="shared" si="232"/>
        <v>2</v>
      </c>
      <c r="AY1021" s="13" t="s">
        <v>1394</v>
      </c>
      <c r="AZ1021" s="13">
        <f t="shared" si="233"/>
        <v>1</v>
      </c>
      <c r="BA1021" s="13" t="str">
        <f t="shared" si="234"/>
        <v>高顺魂珠-2 等级-1</v>
      </c>
      <c r="BB1021" s="25" t="s">
        <v>44</v>
      </c>
      <c r="BC1021" s="14">
        <f t="shared" si="235"/>
        <v>88</v>
      </c>
      <c r="BD1021" s="14">
        <f>SUMIFS(BC$4:BC1021,AU$4:AU1021,"="&amp;AU1021,AX$4:AX1021,"="&amp;AX1021)</f>
        <v>88</v>
      </c>
      <c r="BE1021" s="25" t="s">
        <v>1403</v>
      </c>
      <c r="BF1021" s="14">
        <f t="shared" si="236"/>
        <v>40</v>
      </c>
      <c r="BG1021" s="14">
        <f>SUMIFS(BF$4:BF1021,AU$4:AU1021,"="&amp;AU1021,AX$4:AX1021,"="&amp;AX1021)</f>
        <v>40</v>
      </c>
      <c r="BH1021" s="25" t="s">
        <v>1404</v>
      </c>
      <c r="BI1021" s="14">
        <f t="shared" si="237"/>
        <v>1600</v>
      </c>
      <c r="BJ1021" s="14">
        <f>SUMIFS(BI$4:BI1021,$AU$4:$AU1021,"="&amp;$AU1021,$AX$4:$AX1021,"="&amp;$AX1021)</f>
        <v>1600</v>
      </c>
    </row>
    <row r="1022" spans="46:62" ht="16.5" x14ac:dyDescent="0.2">
      <c r="AT1022" s="13">
        <v>1019</v>
      </c>
      <c r="AU1022" s="13">
        <f t="shared" si="224"/>
        <v>15</v>
      </c>
      <c r="AV1022" s="13">
        <f t="shared" si="225"/>
        <v>1502020</v>
      </c>
      <c r="AW1022" s="13" t="s">
        <v>1373</v>
      </c>
      <c r="AX1022" s="13">
        <f t="shared" si="232"/>
        <v>2</v>
      </c>
      <c r="AY1022" s="13" t="s">
        <v>1394</v>
      </c>
      <c r="AZ1022" s="13">
        <f t="shared" si="233"/>
        <v>2</v>
      </c>
      <c r="BA1022" s="13" t="str">
        <f t="shared" si="234"/>
        <v>高顺魂珠-2 等级-2</v>
      </c>
      <c r="BB1022" s="25" t="s">
        <v>44</v>
      </c>
      <c r="BC1022" s="14">
        <f t="shared" si="235"/>
        <v>132</v>
      </c>
      <c r="BD1022" s="14">
        <f>SUMIFS(BC$4:BC1022,AU$4:AU1022,"="&amp;AU1022,AX$4:AX1022,"="&amp;AX1022)</f>
        <v>220</v>
      </c>
      <c r="BE1022" s="25" t="s">
        <v>1403</v>
      </c>
      <c r="BF1022" s="14">
        <f t="shared" si="236"/>
        <v>60</v>
      </c>
      <c r="BG1022" s="14">
        <f>SUMIFS(BF$4:BF1022,AU$4:AU1022,"="&amp;AU1022,AX$4:AX1022,"="&amp;AX1022)</f>
        <v>100</v>
      </c>
      <c r="BH1022" s="25" t="s">
        <v>1404</v>
      </c>
      <c r="BI1022" s="14">
        <f t="shared" si="237"/>
        <v>2400</v>
      </c>
      <c r="BJ1022" s="14">
        <f>SUMIFS(BI$4:BI1022,$AU$4:$AU1022,"="&amp;$AU1022,$AX$4:$AX1022,"="&amp;$AX1022)</f>
        <v>4000</v>
      </c>
    </row>
    <row r="1023" spans="46:62" ht="16.5" x14ac:dyDescent="0.2">
      <c r="AT1023" s="13">
        <v>1020</v>
      </c>
      <c r="AU1023" s="13">
        <f t="shared" si="224"/>
        <v>15</v>
      </c>
      <c r="AV1023" s="13">
        <f t="shared" si="225"/>
        <v>1502020</v>
      </c>
      <c r="AW1023" s="13" t="s">
        <v>1373</v>
      </c>
      <c r="AX1023" s="13">
        <f t="shared" si="232"/>
        <v>2</v>
      </c>
      <c r="AY1023" s="13" t="s">
        <v>1394</v>
      </c>
      <c r="AZ1023" s="13">
        <f t="shared" si="233"/>
        <v>3</v>
      </c>
      <c r="BA1023" s="13" t="str">
        <f t="shared" si="234"/>
        <v>高顺魂珠-2 等级-3</v>
      </c>
      <c r="BB1023" s="25" t="s">
        <v>44</v>
      </c>
      <c r="BC1023" s="14">
        <f t="shared" si="235"/>
        <v>176</v>
      </c>
      <c r="BD1023" s="14">
        <f>SUMIFS(BC$4:BC1023,AU$4:AU1023,"="&amp;AU1023,AX$4:AX1023,"="&amp;AX1023)</f>
        <v>396</v>
      </c>
      <c r="BE1023" s="25" t="s">
        <v>1403</v>
      </c>
      <c r="BF1023" s="14">
        <f t="shared" si="236"/>
        <v>80</v>
      </c>
      <c r="BG1023" s="14">
        <f>SUMIFS(BF$4:BF1023,AU$4:AU1023,"="&amp;AU1023,AX$4:AX1023,"="&amp;AX1023)</f>
        <v>180</v>
      </c>
      <c r="BH1023" s="25" t="s">
        <v>1404</v>
      </c>
      <c r="BI1023" s="14">
        <f t="shared" si="237"/>
        <v>3200</v>
      </c>
      <c r="BJ1023" s="14">
        <f>SUMIFS(BI$4:BI1023,$AU$4:$AU1023,"="&amp;$AU1023,$AX$4:$AX1023,"="&amp;$AX1023)</f>
        <v>7200</v>
      </c>
    </row>
    <row r="1024" spans="46:62" ht="16.5" x14ac:dyDescent="0.2">
      <c r="AT1024" s="13">
        <v>1021</v>
      </c>
      <c r="AU1024" s="13">
        <f t="shared" si="224"/>
        <v>15</v>
      </c>
      <c r="AV1024" s="13">
        <f t="shared" si="225"/>
        <v>1502020</v>
      </c>
      <c r="AW1024" s="13" t="s">
        <v>1373</v>
      </c>
      <c r="AX1024" s="13">
        <f t="shared" si="232"/>
        <v>2</v>
      </c>
      <c r="AY1024" s="13" t="s">
        <v>1394</v>
      </c>
      <c r="AZ1024" s="13">
        <f t="shared" si="233"/>
        <v>4</v>
      </c>
      <c r="BA1024" s="13" t="str">
        <f t="shared" si="234"/>
        <v>高顺魂珠-2 等级-4</v>
      </c>
      <c r="BB1024" s="25" t="s">
        <v>44</v>
      </c>
      <c r="BC1024" s="14">
        <f t="shared" si="235"/>
        <v>264</v>
      </c>
      <c r="BD1024" s="14">
        <f>SUMIFS(BC$4:BC1024,AU$4:AU1024,"="&amp;AU1024,AX$4:AX1024,"="&amp;AX1024)</f>
        <v>660</v>
      </c>
      <c r="BE1024" s="25" t="s">
        <v>1403</v>
      </c>
      <c r="BF1024" s="14">
        <f t="shared" si="236"/>
        <v>120</v>
      </c>
      <c r="BG1024" s="14">
        <f>SUMIFS(BF$4:BF1024,AU$4:AU1024,"="&amp;AU1024,AX$4:AX1024,"="&amp;AX1024)</f>
        <v>300</v>
      </c>
      <c r="BH1024" s="25" t="s">
        <v>1404</v>
      </c>
      <c r="BI1024" s="14">
        <f t="shared" si="237"/>
        <v>4800</v>
      </c>
      <c r="BJ1024" s="14">
        <f>SUMIFS(BI$4:BI1024,$AU$4:$AU1024,"="&amp;$AU1024,$AX$4:$AX1024,"="&amp;$AX1024)</f>
        <v>12000</v>
      </c>
    </row>
    <row r="1025" spans="46:62" ht="16.5" x14ac:dyDescent="0.2">
      <c r="AT1025" s="13">
        <v>1022</v>
      </c>
      <c r="AU1025" s="13">
        <f t="shared" si="224"/>
        <v>15</v>
      </c>
      <c r="AV1025" s="13">
        <f t="shared" si="225"/>
        <v>1502020</v>
      </c>
      <c r="AW1025" s="13" t="s">
        <v>1373</v>
      </c>
      <c r="AX1025" s="13">
        <f t="shared" si="232"/>
        <v>2</v>
      </c>
      <c r="AY1025" s="13" t="s">
        <v>1394</v>
      </c>
      <c r="AZ1025" s="13">
        <f t="shared" si="233"/>
        <v>5</v>
      </c>
      <c r="BA1025" s="13" t="str">
        <f t="shared" si="234"/>
        <v>高顺魂珠-2 等级-5</v>
      </c>
      <c r="BB1025" s="25" t="s">
        <v>44</v>
      </c>
      <c r="BC1025" s="14">
        <f t="shared" si="235"/>
        <v>352</v>
      </c>
      <c r="BD1025" s="14">
        <f>SUMIFS(BC$4:BC1025,AU$4:AU1025,"="&amp;AU1025,AX$4:AX1025,"="&amp;AX1025)</f>
        <v>1012</v>
      </c>
      <c r="BE1025" s="25" t="s">
        <v>1403</v>
      </c>
      <c r="BF1025" s="14">
        <f t="shared" si="236"/>
        <v>160</v>
      </c>
      <c r="BG1025" s="14">
        <f>SUMIFS(BF$4:BF1025,AU$4:AU1025,"="&amp;AU1025,AX$4:AX1025,"="&amp;AX1025)</f>
        <v>460</v>
      </c>
      <c r="BH1025" s="25" t="s">
        <v>1404</v>
      </c>
      <c r="BI1025" s="14">
        <f t="shared" si="237"/>
        <v>6400</v>
      </c>
      <c r="BJ1025" s="14">
        <f>SUMIFS(BI$4:BI1025,$AU$4:$AU1025,"="&amp;$AU1025,$AX$4:$AX1025,"="&amp;$AX1025)</f>
        <v>18400</v>
      </c>
    </row>
    <row r="1026" spans="46:62" ht="16.5" x14ac:dyDescent="0.2">
      <c r="AT1026" s="13">
        <v>1023</v>
      </c>
      <c r="AU1026" s="13">
        <f t="shared" si="224"/>
        <v>15</v>
      </c>
      <c r="AV1026" s="13">
        <f t="shared" si="225"/>
        <v>1502020</v>
      </c>
      <c r="AW1026" s="13" t="s">
        <v>1373</v>
      </c>
      <c r="AX1026" s="13">
        <f t="shared" si="232"/>
        <v>2</v>
      </c>
      <c r="AY1026" s="13" t="s">
        <v>1394</v>
      </c>
      <c r="AZ1026" s="13">
        <f t="shared" si="233"/>
        <v>6</v>
      </c>
      <c r="BA1026" s="13" t="str">
        <f t="shared" si="234"/>
        <v>高顺魂珠-2 等级-6</v>
      </c>
      <c r="BB1026" s="25" t="s">
        <v>44</v>
      </c>
      <c r="BC1026" s="14">
        <f t="shared" si="235"/>
        <v>440</v>
      </c>
      <c r="BD1026" s="14">
        <f>SUMIFS(BC$4:BC1026,AU$4:AU1026,"="&amp;AU1026,AX$4:AX1026,"="&amp;AX1026)</f>
        <v>1452</v>
      </c>
      <c r="BE1026" s="25" t="s">
        <v>1403</v>
      </c>
      <c r="BF1026" s="14">
        <f t="shared" si="236"/>
        <v>200</v>
      </c>
      <c r="BG1026" s="14">
        <f>SUMIFS(BF$4:BF1026,AU$4:AU1026,"="&amp;AU1026,AX$4:AX1026,"="&amp;AX1026)</f>
        <v>660</v>
      </c>
      <c r="BH1026" s="25" t="s">
        <v>1404</v>
      </c>
      <c r="BI1026" s="14">
        <f t="shared" si="237"/>
        <v>8000</v>
      </c>
      <c r="BJ1026" s="14">
        <f>SUMIFS(BI$4:BI1026,$AU$4:$AU1026,"="&amp;$AU1026,$AX$4:$AX1026,"="&amp;$AX1026)</f>
        <v>26400</v>
      </c>
    </row>
    <row r="1027" spans="46:62" ht="16.5" x14ac:dyDescent="0.2">
      <c r="AT1027" s="13">
        <v>1024</v>
      </c>
      <c r="AU1027" s="13">
        <f t="shared" si="224"/>
        <v>15</v>
      </c>
      <c r="AV1027" s="13">
        <f t="shared" si="225"/>
        <v>1502020</v>
      </c>
      <c r="AW1027" s="13" t="s">
        <v>1373</v>
      </c>
      <c r="AX1027" s="13">
        <f t="shared" si="232"/>
        <v>2</v>
      </c>
      <c r="AY1027" s="13" t="s">
        <v>1394</v>
      </c>
      <c r="AZ1027" s="13">
        <f t="shared" si="233"/>
        <v>7</v>
      </c>
      <c r="BA1027" s="13" t="str">
        <f t="shared" si="234"/>
        <v>高顺魂珠-2 等级-7</v>
      </c>
      <c r="BB1027" s="25" t="s">
        <v>44</v>
      </c>
      <c r="BC1027" s="14">
        <f t="shared" si="235"/>
        <v>528</v>
      </c>
      <c r="BD1027" s="14">
        <f>SUMIFS(BC$4:BC1027,AU$4:AU1027,"="&amp;AU1027,AX$4:AX1027,"="&amp;AX1027)</f>
        <v>1980</v>
      </c>
      <c r="BE1027" s="25" t="s">
        <v>1403</v>
      </c>
      <c r="BF1027" s="14">
        <f t="shared" si="236"/>
        <v>240</v>
      </c>
      <c r="BG1027" s="14">
        <f>SUMIFS(BF$4:BF1027,AU$4:AU1027,"="&amp;AU1027,AX$4:AX1027,"="&amp;AX1027)</f>
        <v>900</v>
      </c>
      <c r="BH1027" s="25" t="s">
        <v>1404</v>
      </c>
      <c r="BI1027" s="14">
        <f t="shared" si="237"/>
        <v>9600</v>
      </c>
      <c r="BJ1027" s="14">
        <f>SUMIFS(BI$4:BI1027,$AU$4:$AU1027,"="&amp;$AU1027,$AX$4:$AX1027,"="&amp;$AX1027)</f>
        <v>36000</v>
      </c>
    </row>
    <row r="1028" spans="46:62" ht="16.5" x14ac:dyDescent="0.2">
      <c r="AT1028" s="13">
        <v>1025</v>
      </c>
      <c r="AU1028" s="13">
        <f t="shared" si="224"/>
        <v>15</v>
      </c>
      <c r="AV1028" s="13">
        <f t="shared" si="225"/>
        <v>1502020</v>
      </c>
      <c r="AW1028" s="13" t="s">
        <v>1373</v>
      </c>
      <c r="AX1028" s="13">
        <f t="shared" si="232"/>
        <v>2</v>
      </c>
      <c r="AY1028" s="13" t="s">
        <v>1394</v>
      </c>
      <c r="AZ1028" s="13">
        <f t="shared" si="233"/>
        <v>8</v>
      </c>
      <c r="BA1028" s="13" t="str">
        <f t="shared" si="234"/>
        <v>高顺魂珠-2 等级-8</v>
      </c>
      <c r="BB1028" s="25" t="s">
        <v>44</v>
      </c>
      <c r="BC1028" s="14">
        <f t="shared" si="235"/>
        <v>616</v>
      </c>
      <c r="BD1028" s="14">
        <f>SUMIFS(BC$4:BC1028,AU$4:AU1028,"="&amp;AU1028,AX$4:AX1028,"="&amp;AX1028)</f>
        <v>2596</v>
      </c>
      <c r="BE1028" s="25" t="s">
        <v>1403</v>
      </c>
      <c r="BF1028" s="14">
        <f t="shared" si="236"/>
        <v>280</v>
      </c>
      <c r="BG1028" s="14">
        <f>SUMIFS(BF$4:BF1028,AU$4:AU1028,"="&amp;AU1028,AX$4:AX1028,"="&amp;AX1028)</f>
        <v>1180</v>
      </c>
      <c r="BH1028" s="25" t="s">
        <v>1404</v>
      </c>
      <c r="BI1028" s="14">
        <f t="shared" si="237"/>
        <v>11200</v>
      </c>
      <c r="BJ1028" s="14">
        <f>SUMIFS(BI$4:BI1028,$AU$4:$AU1028,"="&amp;$AU1028,$AX$4:$AX1028,"="&amp;$AX1028)</f>
        <v>47200</v>
      </c>
    </row>
    <row r="1029" spans="46:62" ht="16.5" x14ac:dyDescent="0.2">
      <c r="AT1029" s="13">
        <v>1026</v>
      </c>
      <c r="AU1029" s="13">
        <f t="shared" ref="AU1029:AU1092" si="238">INT((AT1029-1)/72)+1</f>
        <v>15</v>
      </c>
      <c r="AV1029" s="13">
        <f t="shared" ref="AV1029:AV1092" si="239">INDEX($X$4:$X$24,AU1029)</f>
        <v>1502020</v>
      </c>
      <c r="AW1029" s="13" t="s">
        <v>1373</v>
      </c>
      <c r="AX1029" s="13">
        <f t="shared" si="232"/>
        <v>2</v>
      </c>
      <c r="AY1029" s="13" t="s">
        <v>1394</v>
      </c>
      <c r="AZ1029" s="13">
        <f t="shared" si="233"/>
        <v>9</v>
      </c>
      <c r="BA1029" s="13" t="str">
        <f t="shared" si="234"/>
        <v>高顺魂珠-2 等级-9</v>
      </c>
      <c r="BB1029" s="25" t="s">
        <v>44</v>
      </c>
      <c r="BC1029" s="14">
        <f t="shared" si="235"/>
        <v>704</v>
      </c>
      <c r="BD1029" s="14">
        <f>SUMIFS(BC$4:BC1029,AU$4:AU1029,"="&amp;AU1029,AX$4:AX1029,"="&amp;AX1029)</f>
        <v>3300</v>
      </c>
      <c r="BE1029" s="25" t="s">
        <v>1403</v>
      </c>
      <c r="BF1029" s="14">
        <f t="shared" si="236"/>
        <v>320</v>
      </c>
      <c r="BG1029" s="14">
        <f>SUMIFS(BF$4:BF1029,AU$4:AU1029,"="&amp;AU1029,AX$4:AX1029,"="&amp;AX1029)</f>
        <v>1500</v>
      </c>
      <c r="BH1029" s="25" t="s">
        <v>1404</v>
      </c>
      <c r="BI1029" s="14">
        <f t="shared" si="237"/>
        <v>12800</v>
      </c>
      <c r="BJ1029" s="14">
        <f>SUMIFS(BI$4:BI1029,$AU$4:$AU1029,"="&amp;$AU1029,$AX$4:$AX1029,"="&amp;$AX1029)</f>
        <v>60000</v>
      </c>
    </row>
    <row r="1030" spans="46:62" ht="16.5" x14ac:dyDescent="0.2">
      <c r="AT1030" s="13">
        <v>1027</v>
      </c>
      <c r="AU1030" s="13">
        <f t="shared" si="238"/>
        <v>15</v>
      </c>
      <c r="AV1030" s="13">
        <f t="shared" si="239"/>
        <v>1502020</v>
      </c>
      <c r="AW1030" s="13" t="s">
        <v>1373</v>
      </c>
      <c r="AX1030" s="13">
        <f t="shared" si="232"/>
        <v>3</v>
      </c>
      <c r="AY1030" s="13" t="s">
        <v>1394</v>
      </c>
      <c r="AZ1030" s="13">
        <f t="shared" si="233"/>
        <v>1</v>
      </c>
      <c r="BA1030" s="13" t="str">
        <f t="shared" si="234"/>
        <v>高顺魂珠-3 等级-1</v>
      </c>
      <c r="BB1030" s="25" t="s">
        <v>44</v>
      </c>
      <c r="BC1030" s="14">
        <f t="shared" si="235"/>
        <v>110</v>
      </c>
      <c r="BD1030" s="14">
        <f>SUMIFS(BC$4:BC1030,AU$4:AU1030,"="&amp;AU1030,AX$4:AX1030,"="&amp;AX1030)</f>
        <v>110</v>
      </c>
      <c r="BE1030" s="25" t="s">
        <v>1403</v>
      </c>
      <c r="BF1030" s="14">
        <f t="shared" si="236"/>
        <v>50</v>
      </c>
      <c r="BG1030" s="14">
        <f>SUMIFS(BF$4:BF1030,AU$4:AU1030,"="&amp;AU1030,AX$4:AX1030,"="&amp;AX1030)</f>
        <v>50</v>
      </c>
      <c r="BH1030" s="25" t="s">
        <v>1404</v>
      </c>
      <c r="BI1030" s="14">
        <f t="shared" si="237"/>
        <v>2000</v>
      </c>
      <c r="BJ1030" s="14">
        <f>SUMIFS(BI$4:BI1030,$AU$4:$AU1030,"="&amp;$AU1030,$AX$4:$AX1030,"="&amp;$AX1030)</f>
        <v>2000</v>
      </c>
    </row>
    <row r="1031" spans="46:62" ht="16.5" x14ac:dyDescent="0.2">
      <c r="AT1031" s="13">
        <v>1028</v>
      </c>
      <c r="AU1031" s="13">
        <f t="shared" si="238"/>
        <v>15</v>
      </c>
      <c r="AV1031" s="13">
        <f t="shared" si="239"/>
        <v>1502020</v>
      </c>
      <c r="AW1031" s="13" t="s">
        <v>1373</v>
      </c>
      <c r="AX1031" s="13">
        <f t="shared" si="232"/>
        <v>3</v>
      </c>
      <c r="AY1031" s="13" t="s">
        <v>1394</v>
      </c>
      <c r="AZ1031" s="13">
        <f t="shared" si="233"/>
        <v>2</v>
      </c>
      <c r="BA1031" s="13" t="str">
        <f t="shared" si="234"/>
        <v>高顺魂珠-3 等级-2</v>
      </c>
      <c r="BB1031" s="25" t="s">
        <v>44</v>
      </c>
      <c r="BC1031" s="14">
        <f t="shared" si="235"/>
        <v>176</v>
      </c>
      <c r="BD1031" s="14">
        <f>SUMIFS(BC$4:BC1031,AU$4:AU1031,"="&amp;AU1031,AX$4:AX1031,"="&amp;AX1031)</f>
        <v>286</v>
      </c>
      <c r="BE1031" s="25" t="s">
        <v>1403</v>
      </c>
      <c r="BF1031" s="14">
        <f t="shared" si="236"/>
        <v>80</v>
      </c>
      <c r="BG1031" s="14">
        <f>SUMIFS(BF$4:BF1031,AU$4:AU1031,"="&amp;AU1031,AX$4:AX1031,"="&amp;AX1031)</f>
        <v>130</v>
      </c>
      <c r="BH1031" s="25" t="s">
        <v>1404</v>
      </c>
      <c r="BI1031" s="14">
        <f t="shared" si="237"/>
        <v>3200</v>
      </c>
      <c r="BJ1031" s="14">
        <f>SUMIFS(BI$4:BI1031,$AU$4:$AU1031,"="&amp;$AU1031,$AX$4:$AX1031,"="&amp;$AX1031)</f>
        <v>5200</v>
      </c>
    </row>
    <row r="1032" spans="46:62" ht="16.5" x14ac:dyDescent="0.2">
      <c r="AT1032" s="13">
        <v>1029</v>
      </c>
      <c r="AU1032" s="13">
        <f t="shared" si="238"/>
        <v>15</v>
      </c>
      <c r="AV1032" s="13">
        <f t="shared" si="239"/>
        <v>1502020</v>
      </c>
      <c r="AW1032" s="13" t="s">
        <v>1373</v>
      </c>
      <c r="AX1032" s="13">
        <f t="shared" si="232"/>
        <v>3</v>
      </c>
      <c r="AY1032" s="13" t="s">
        <v>1394</v>
      </c>
      <c r="AZ1032" s="13">
        <f t="shared" si="233"/>
        <v>3</v>
      </c>
      <c r="BA1032" s="13" t="str">
        <f t="shared" si="234"/>
        <v>高顺魂珠-3 等级-3</v>
      </c>
      <c r="BB1032" s="25" t="s">
        <v>44</v>
      </c>
      <c r="BC1032" s="14">
        <f t="shared" si="235"/>
        <v>231</v>
      </c>
      <c r="BD1032" s="14">
        <f>SUMIFS(BC$4:BC1032,AU$4:AU1032,"="&amp;AU1032,AX$4:AX1032,"="&amp;AX1032)</f>
        <v>517</v>
      </c>
      <c r="BE1032" s="25" t="s">
        <v>1403</v>
      </c>
      <c r="BF1032" s="14">
        <f t="shared" si="236"/>
        <v>105</v>
      </c>
      <c r="BG1032" s="14">
        <f>SUMIFS(BF$4:BF1032,AU$4:AU1032,"="&amp;AU1032,AX$4:AX1032,"="&amp;AX1032)</f>
        <v>235</v>
      </c>
      <c r="BH1032" s="25" t="s">
        <v>1404</v>
      </c>
      <c r="BI1032" s="14">
        <f t="shared" si="237"/>
        <v>4200</v>
      </c>
      <c r="BJ1032" s="14">
        <f>SUMIFS(BI$4:BI1032,$AU$4:$AU1032,"="&amp;$AU1032,$AX$4:$AX1032,"="&amp;$AX1032)</f>
        <v>9400</v>
      </c>
    </row>
    <row r="1033" spans="46:62" ht="16.5" x14ac:dyDescent="0.2">
      <c r="AT1033" s="13">
        <v>1030</v>
      </c>
      <c r="AU1033" s="13">
        <f t="shared" si="238"/>
        <v>15</v>
      </c>
      <c r="AV1033" s="13">
        <f t="shared" si="239"/>
        <v>1502020</v>
      </c>
      <c r="AW1033" s="13" t="s">
        <v>1373</v>
      </c>
      <c r="AX1033" s="13">
        <f t="shared" si="232"/>
        <v>3</v>
      </c>
      <c r="AY1033" s="13" t="s">
        <v>1394</v>
      </c>
      <c r="AZ1033" s="13">
        <f t="shared" si="233"/>
        <v>4</v>
      </c>
      <c r="BA1033" s="13" t="str">
        <f t="shared" si="234"/>
        <v>高顺魂珠-3 等级-4</v>
      </c>
      <c r="BB1033" s="25" t="s">
        <v>44</v>
      </c>
      <c r="BC1033" s="14">
        <f t="shared" si="235"/>
        <v>352</v>
      </c>
      <c r="BD1033" s="14">
        <f>SUMIFS(BC$4:BC1033,AU$4:AU1033,"="&amp;AU1033,AX$4:AX1033,"="&amp;AX1033)</f>
        <v>869</v>
      </c>
      <c r="BE1033" s="25" t="s">
        <v>1403</v>
      </c>
      <c r="BF1033" s="14">
        <f t="shared" si="236"/>
        <v>160</v>
      </c>
      <c r="BG1033" s="14">
        <f>SUMIFS(BF$4:BF1033,AU$4:AU1033,"="&amp;AU1033,AX$4:AX1033,"="&amp;AX1033)</f>
        <v>395</v>
      </c>
      <c r="BH1033" s="25" t="s">
        <v>1404</v>
      </c>
      <c r="BI1033" s="14">
        <f t="shared" si="237"/>
        <v>6400</v>
      </c>
      <c r="BJ1033" s="14">
        <f>SUMIFS(BI$4:BI1033,$AU$4:$AU1033,"="&amp;$AU1033,$AX$4:$AX1033,"="&amp;$AX1033)</f>
        <v>15800</v>
      </c>
    </row>
    <row r="1034" spans="46:62" ht="16.5" x14ac:dyDescent="0.2">
      <c r="AT1034" s="13">
        <v>1031</v>
      </c>
      <c r="AU1034" s="13">
        <f t="shared" si="238"/>
        <v>15</v>
      </c>
      <c r="AV1034" s="13">
        <f t="shared" si="239"/>
        <v>1502020</v>
      </c>
      <c r="AW1034" s="13" t="s">
        <v>1373</v>
      </c>
      <c r="AX1034" s="13">
        <f t="shared" si="232"/>
        <v>3</v>
      </c>
      <c r="AY1034" s="13" t="s">
        <v>1394</v>
      </c>
      <c r="AZ1034" s="13">
        <f t="shared" si="233"/>
        <v>5</v>
      </c>
      <c r="BA1034" s="13" t="str">
        <f t="shared" si="234"/>
        <v>高顺魂珠-3 等级-5</v>
      </c>
      <c r="BB1034" s="25" t="s">
        <v>44</v>
      </c>
      <c r="BC1034" s="14">
        <f t="shared" si="235"/>
        <v>469</v>
      </c>
      <c r="BD1034" s="14">
        <f>SUMIFS(BC$4:BC1034,AU$4:AU1034,"="&amp;AU1034,AX$4:AX1034,"="&amp;AX1034)</f>
        <v>1338</v>
      </c>
      <c r="BE1034" s="25" t="s">
        <v>1403</v>
      </c>
      <c r="BF1034" s="14">
        <f t="shared" si="236"/>
        <v>213</v>
      </c>
      <c r="BG1034" s="14">
        <f>SUMIFS(BF$4:BF1034,AU$4:AU1034,"="&amp;AU1034,AX$4:AX1034,"="&amp;AX1034)</f>
        <v>608</v>
      </c>
      <c r="BH1034" s="25" t="s">
        <v>1404</v>
      </c>
      <c r="BI1034" s="14">
        <f t="shared" si="237"/>
        <v>8520</v>
      </c>
      <c r="BJ1034" s="14">
        <f>SUMIFS(BI$4:BI1034,$AU$4:$AU1034,"="&amp;$AU1034,$AX$4:$AX1034,"="&amp;$AX1034)</f>
        <v>24320</v>
      </c>
    </row>
    <row r="1035" spans="46:62" ht="16.5" x14ac:dyDescent="0.2">
      <c r="AT1035" s="13">
        <v>1032</v>
      </c>
      <c r="AU1035" s="13">
        <f t="shared" si="238"/>
        <v>15</v>
      </c>
      <c r="AV1035" s="13">
        <f t="shared" si="239"/>
        <v>1502020</v>
      </c>
      <c r="AW1035" s="13" t="s">
        <v>1373</v>
      </c>
      <c r="AX1035" s="13">
        <f t="shared" si="232"/>
        <v>3</v>
      </c>
      <c r="AY1035" s="13" t="s">
        <v>1394</v>
      </c>
      <c r="AZ1035" s="13">
        <f t="shared" si="233"/>
        <v>6</v>
      </c>
      <c r="BA1035" s="13" t="str">
        <f t="shared" si="234"/>
        <v>高顺魂珠-3 等级-6</v>
      </c>
      <c r="BB1035" s="25" t="s">
        <v>44</v>
      </c>
      <c r="BC1035" s="14">
        <f t="shared" si="235"/>
        <v>594</v>
      </c>
      <c r="BD1035" s="14">
        <f>SUMIFS(BC$4:BC1035,AU$4:AU1035,"="&amp;AU1035,AX$4:AX1035,"="&amp;AX1035)</f>
        <v>1932</v>
      </c>
      <c r="BE1035" s="25" t="s">
        <v>1403</v>
      </c>
      <c r="BF1035" s="14">
        <f t="shared" si="236"/>
        <v>270</v>
      </c>
      <c r="BG1035" s="14">
        <f>SUMIFS(BF$4:BF1035,AU$4:AU1035,"="&amp;AU1035,AX$4:AX1035,"="&amp;AX1035)</f>
        <v>878</v>
      </c>
      <c r="BH1035" s="25" t="s">
        <v>1404</v>
      </c>
      <c r="BI1035" s="14">
        <f t="shared" si="237"/>
        <v>10800</v>
      </c>
      <c r="BJ1035" s="14">
        <f>SUMIFS(BI$4:BI1035,$AU$4:$AU1035,"="&amp;$AU1035,$AX$4:$AX1035,"="&amp;$AX1035)</f>
        <v>35120</v>
      </c>
    </row>
    <row r="1036" spans="46:62" ht="16.5" x14ac:dyDescent="0.2">
      <c r="AT1036" s="13">
        <v>1033</v>
      </c>
      <c r="AU1036" s="13">
        <f t="shared" si="238"/>
        <v>15</v>
      </c>
      <c r="AV1036" s="13">
        <f t="shared" si="239"/>
        <v>1502020</v>
      </c>
      <c r="AW1036" s="13" t="s">
        <v>1373</v>
      </c>
      <c r="AX1036" s="13">
        <f t="shared" si="232"/>
        <v>3</v>
      </c>
      <c r="AY1036" s="13" t="s">
        <v>1394</v>
      </c>
      <c r="AZ1036" s="13">
        <f t="shared" si="233"/>
        <v>7</v>
      </c>
      <c r="BA1036" s="13" t="str">
        <f t="shared" si="234"/>
        <v>高顺魂珠-3 等级-7</v>
      </c>
      <c r="BB1036" s="25" t="s">
        <v>44</v>
      </c>
      <c r="BC1036" s="14">
        <f t="shared" si="235"/>
        <v>704</v>
      </c>
      <c r="BD1036" s="14">
        <f>SUMIFS(BC$4:BC1036,AU$4:AU1036,"="&amp;AU1036,AX$4:AX1036,"="&amp;AX1036)</f>
        <v>2636</v>
      </c>
      <c r="BE1036" s="25" t="s">
        <v>1403</v>
      </c>
      <c r="BF1036" s="14">
        <f t="shared" si="236"/>
        <v>320</v>
      </c>
      <c r="BG1036" s="14">
        <f>SUMIFS(BF$4:BF1036,AU$4:AU1036,"="&amp;AU1036,AX$4:AX1036,"="&amp;AX1036)</f>
        <v>1198</v>
      </c>
      <c r="BH1036" s="25" t="s">
        <v>1404</v>
      </c>
      <c r="BI1036" s="14">
        <f t="shared" si="237"/>
        <v>12800</v>
      </c>
      <c r="BJ1036" s="14">
        <f>SUMIFS(BI$4:BI1036,$AU$4:$AU1036,"="&amp;$AU1036,$AX$4:$AX1036,"="&amp;$AX1036)</f>
        <v>47920</v>
      </c>
    </row>
    <row r="1037" spans="46:62" ht="16.5" x14ac:dyDescent="0.2">
      <c r="AT1037" s="13">
        <v>1034</v>
      </c>
      <c r="AU1037" s="13">
        <f t="shared" si="238"/>
        <v>15</v>
      </c>
      <c r="AV1037" s="13">
        <f t="shared" si="239"/>
        <v>1502020</v>
      </c>
      <c r="AW1037" s="13" t="s">
        <v>1373</v>
      </c>
      <c r="AX1037" s="13">
        <f t="shared" si="232"/>
        <v>3</v>
      </c>
      <c r="AY1037" s="13" t="s">
        <v>1394</v>
      </c>
      <c r="AZ1037" s="13">
        <f t="shared" si="233"/>
        <v>8</v>
      </c>
      <c r="BA1037" s="13" t="str">
        <f t="shared" si="234"/>
        <v>高顺魂珠-3 等级-8</v>
      </c>
      <c r="BB1037" s="25" t="s">
        <v>44</v>
      </c>
      <c r="BC1037" s="14">
        <f t="shared" si="235"/>
        <v>825</v>
      </c>
      <c r="BD1037" s="14">
        <f>SUMIFS(BC$4:BC1037,AU$4:AU1037,"="&amp;AU1037,AX$4:AX1037,"="&amp;AX1037)</f>
        <v>3461</v>
      </c>
      <c r="BE1037" s="25" t="s">
        <v>1403</v>
      </c>
      <c r="BF1037" s="14">
        <f t="shared" si="236"/>
        <v>370</v>
      </c>
      <c r="BG1037" s="14">
        <f>SUMIFS(BF$4:BF1037,AU$4:AU1037,"="&amp;AU1037,AX$4:AX1037,"="&amp;AX1037)</f>
        <v>1568</v>
      </c>
      <c r="BH1037" s="25" t="s">
        <v>1404</v>
      </c>
      <c r="BI1037" s="14">
        <f t="shared" si="237"/>
        <v>15000</v>
      </c>
      <c r="BJ1037" s="14">
        <f>SUMIFS(BI$4:BI1037,$AU$4:$AU1037,"="&amp;$AU1037,$AX$4:$AX1037,"="&amp;$AX1037)</f>
        <v>62920</v>
      </c>
    </row>
    <row r="1038" spans="46:62" ht="16.5" x14ac:dyDescent="0.2">
      <c r="AT1038" s="13">
        <v>1035</v>
      </c>
      <c r="AU1038" s="13">
        <f t="shared" si="238"/>
        <v>15</v>
      </c>
      <c r="AV1038" s="13">
        <f t="shared" si="239"/>
        <v>1502020</v>
      </c>
      <c r="AW1038" s="13" t="s">
        <v>1373</v>
      </c>
      <c r="AX1038" s="13">
        <f t="shared" si="232"/>
        <v>3</v>
      </c>
      <c r="AY1038" s="13" t="s">
        <v>1394</v>
      </c>
      <c r="AZ1038" s="13">
        <f t="shared" si="233"/>
        <v>9</v>
      </c>
      <c r="BA1038" s="13" t="str">
        <f t="shared" si="234"/>
        <v>高顺魂珠-3 等级-9</v>
      </c>
      <c r="BB1038" s="25" t="s">
        <v>44</v>
      </c>
      <c r="BC1038" s="14">
        <f t="shared" si="235"/>
        <v>935</v>
      </c>
      <c r="BD1038" s="14">
        <f>SUMIFS(BC$4:BC1038,AU$4:AU1038,"="&amp;AU1038,AX$4:AX1038,"="&amp;AX1038)</f>
        <v>4396</v>
      </c>
      <c r="BE1038" s="25" t="s">
        <v>1403</v>
      </c>
      <c r="BF1038" s="14">
        <f t="shared" si="236"/>
        <v>425</v>
      </c>
      <c r="BG1038" s="14">
        <f>SUMIFS(BF$4:BF1038,AU$4:AU1038,"="&amp;AU1038,AX$4:AX1038,"="&amp;AX1038)</f>
        <v>1993</v>
      </c>
      <c r="BH1038" s="25" t="s">
        <v>1404</v>
      </c>
      <c r="BI1038" s="14">
        <f t="shared" si="237"/>
        <v>17000</v>
      </c>
      <c r="BJ1038" s="14">
        <f>SUMIFS(BI$4:BI1038,$AU$4:$AU1038,"="&amp;$AU1038,$AX$4:$AX1038,"="&amp;$AX1038)</f>
        <v>79920</v>
      </c>
    </row>
    <row r="1039" spans="46:62" ht="16.5" x14ac:dyDescent="0.2">
      <c r="AT1039" s="13">
        <v>1036</v>
      </c>
      <c r="AU1039" s="13">
        <f t="shared" si="238"/>
        <v>15</v>
      </c>
      <c r="AV1039" s="13">
        <f t="shared" si="239"/>
        <v>1502020</v>
      </c>
      <c r="AW1039" s="13" t="s">
        <v>1373</v>
      </c>
      <c r="AX1039" s="13">
        <f t="shared" si="232"/>
        <v>4</v>
      </c>
      <c r="AY1039" s="13" t="s">
        <v>1394</v>
      </c>
      <c r="AZ1039" s="13">
        <f t="shared" si="233"/>
        <v>1</v>
      </c>
      <c r="BA1039" s="13" t="str">
        <f t="shared" si="234"/>
        <v>高顺魂珠-4 等级-1</v>
      </c>
      <c r="BB1039" s="25" t="s">
        <v>44</v>
      </c>
      <c r="BC1039" s="14">
        <f t="shared" si="235"/>
        <v>143</v>
      </c>
      <c r="BD1039" s="14">
        <f>SUMIFS(BC$4:BC1039,AU$4:AU1039,"="&amp;AU1039,AX$4:AX1039,"="&amp;AX1039)</f>
        <v>143</v>
      </c>
      <c r="BE1039" s="25" t="s">
        <v>1403</v>
      </c>
      <c r="BF1039" s="14">
        <f t="shared" si="236"/>
        <v>65</v>
      </c>
      <c r="BG1039" s="14">
        <f>SUMIFS(BF$4:BF1039,AU$4:AU1039,"="&amp;AU1039,AX$4:AX1039,"="&amp;AX1039)</f>
        <v>65</v>
      </c>
      <c r="BH1039" s="25" t="s">
        <v>1404</v>
      </c>
      <c r="BI1039" s="14">
        <f t="shared" si="237"/>
        <v>2600</v>
      </c>
      <c r="BJ1039" s="14">
        <f>SUMIFS(BI$4:BI1039,$AU$4:$AU1039,"="&amp;$AU1039,$AX$4:$AX1039,"="&amp;$AX1039)</f>
        <v>2600</v>
      </c>
    </row>
    <row r="1040" spans="46:62" ht="16.5" x14ac:dyDescent="0.2">
      <c r="AT1040" s="13">
        <v>1037</v>
      </c>
      <c r="AU1040" s="13">
        <f t="shared" si="238"/>
        <v>15</v>
      </c>
      <c r="AV1040" s="13">
        <f t="shared" si="239"/>
        <v>1502020</v>
      </c>
      <c r="AW1040" s="13" t="s">
        <v>1373</v>
      </c>
      <c r="AX1040" s="13">
        <f t="shared" si="232"/>
        <v>4</v>
      </c>
      <c r="AY1040" s="13" t="s">
        <v>1394</v>
      </c>
      <c r="AZ1040" s="13">
        <f t="shared" si="233"/>
        <v>2</v>
      </c>
      <c r="BA1040" s="13" t="str">
        <f t="shared" si="234"/>
        <v>高顺魂珠-4 等级-2</v>
      </c>
      <c r="BB1040" s="25" t="s">
        <v>44</v>
      </c>
      <c r="BC1040" s="14">
        <f t="shared" si="235"/>
        <v>220</v>
      </c>
      <c r="BD1040" s="14">
        <f>SUMIFS(BC$4:BC1040,AU$4:AU1040,"="&amp;AU1040,AX$4:AX1040,"="&amp;AX1040)</f>
        <v>363</v>
      </c>
      <c r="BE1040" s="25" t="s">
        <v>1403</v>
      </c>
      <c r="BF1040" s="14">
        <f t="shared" si="236"/>
        <v>100</v>
      </c>
      <c r="BG1040" s="14">
        <f>SUMIFS(BF$4:BF1040,AU$4:AU1040,"="&amp;AU1040,AX$4:AX1040,"="&amp;AX1040)</f>
        <v>165</v>
      </c>
      <c r="BH1040" s="25" t="s">
        <v>1404</v>
      </c>
      <c r="BI1040" s="14">
        <f t="shared" si="237"/>
        <v>4000</v>
      </c>
      <c r="BJ1040" s="14">
        <f>SUMIFS(BI$4:BI1040,$AU$4:$AU1040,"="&amp;$AU1040,$AX$4:$AX1040,"="&amp;$AX1040)</f>
        <v>6600</v>
      </c>
    </row>
    <row r="1041" spans="46:62" ht="16.5" x14ac:dyDescent="0.2">
      <c r="AT1041" s="13">
        <v>1038</v>
      </c>
      <c r="AU1041" s="13">
        <f t="shared" si="238"/>
        <v>15</v>
      </c>
      <c r="AV1041" s="13">
        <f t="shared" si="239"/>
        <v>1502020</v>
      </c>
      <c r="AW1041" s="13" t="s">
        <v>1373</v>
      </c>
      <c r="AX1041" s="13">
        <f t="shared" si="232"/>
        <v>4</v>
      </c>
      <c r="AY1041" s="13" t="s">
        <v>1394</v>
      </c>
      <c r="AZ1041" s="13">
        <f t="shared" si="233"/>
        <v>3</v>
      </c>
      <c r="BA1041" s="13" t="str">
        <f t="shared" si="234"/>
        <v>高顺魂珠-4 等级-3</v>
      </c>
      <c r="BB1041" s="25" t="s">
        <v>44</v>
      </c>
      <c r="BC1041" s="14">
        <f t="shared" si="235"/>
        <v>286</v>
      </c>
      <c r="BD1041" s="14">
        <f>SUMIFS(BC$4:BC1041,AU$4:AU1041,"="&amp;AU1041,AX$4:AX1041,"="&amp;AX1041)</f>
        <v>649</v>
      </c>
      <c r="BE1041" s="25" t="s">
        <v>1403</v>
      </c>
      <c r="BF1041" s="14">
        <f t="shared" si="236"/>
        <v>130</v>
      </c>
      <c r="BG1041" s="14">
        <f>SUMIFS(BF$4:BF1041,AU$4:AU1041,"="&amp;AU1041,AX$4:AX1041,"="&amp;AX1041)</f>
        <v>295</v>
      </c>
      <c r="BH1041" s="25" t="s">
        <v>1404</v>
      </c>
      <c r="BI1041" s="14">
        <f t="shared" si="237"/>
        <v>5200</v>
      </c>
      <c r="BJ1041" s="14">
        <f>SUMIFS(BI$4:BI1041,$AU$4:$AU1041,"="&amp;$AU1041,$AX$4:$AX1041,"="&amp;$AX1041)</f>
        <v>11800</v>
      </c>
    </row>
    <row r="1042" spans="46:62" ht="16.5" x14ac:dyDescent="0.2">
      <c r="AT1042" s="13">
        <v>1039</v>
      </c>
      <c r="AU1042" s="13">
        <f t="shared" si="238"/>
        <v>15</v>
      </c>
      <c r="AV1042" s="13">
        <f t="shared" si="239"/>
        <v>1502020</v>
      </c>
      <c r="AW1042" s="13" t="s">
        <v>1373</v>
      </c>
      <c r="AX1042" s="13">
        <f t="shared" si="232"/>
        <v>4</v>
      </c>
      <c r="AY1042" s="13" t="s">
        <v>1394</v>
      </c>
      <c r="AZ1042" s="13">
        <f t="shared" si="233"/>
        <v>4</v>
      </c>
      <c r="BA1042" s="13" t="str">
        <f t="shared" si="234"/>
        <v>高顺魂珠-4 等级-4</v>
      </c>
      <c r="BB1042" s="25" t="s">
        <v>44</v>
      </c>
      <c r="BC1042" s="14">
        <f t="shared" si="235"/>
        <v>440</v>
      </c>
      <c r="BD1042" s="14">
        <f>SUMIFS(BC$4:BC1042,AU$4:AU1042,"="&amp;AU1042,AX$4:AX1042,"="&amp;AX1042)</f>
        <v>1089</v>
      </c>
      <c r="BE1042" s="25" t="s">
        <v>1403</v>
      </c>
      <c r="BF1042" s="14">
        <f t="shared" si="236"/>
        <v>200</v>
      </c>
      <c r="BG1042" s="14">
        <f>SUMIFS(BF$4:BF1042,AU$4:AU1042,"="&amp;AU1042,AX$4:AX1042,"="&amp;AX1042)</f>
        <v>495</v>
      </c>
      <c r="BH1042" s="25" t="s">
        <v>1404</v>
      </c>
      <c r="BI1042" s="14">
        <f t="shared" si="237"/>
        <v>8000</v>
      </c>
      <c r="BJ1042" s="14">
        <f>SUMIFS(BI$4:BI1042,$AU$4:$AU1042,"="&amp;$AU1042,$AX$4:$AX1042,"="&amp;$AX1042)</f>
        <v>19800</v>
      </c>
    </row>
    <row r="1043" spans="46:62" ht="16.5" x14ac:dyDescent="0.2">
      <c r="AT1043" s="13">
        <v>1040</v>
      </c>
      <c r="AU1043" s="13">
        <f t="shared" si="238"/>
        <v>15</v>
      </c>
      <c r="AV1043" s="13">
        <f t="shared" si="239"/>
        <v>1502020</v>
      </c>
      <c r="AW1043" s="13" t="s">
        <v>1373</v>
      </c>
      <c r="AX1043" s="13">
        <f t="shared" si="232"/>
        <v>4</v>
      </c>
      <c r="AY1043" s="13" t="s">
        <v>1394</v>
      </c>
      <c r="AZ1043" s="13">
        <f t="shared" si="233"/>
        <v>5</v>
      </c>
      <c r="BA1043" s="13" t="str">
        <f t="shared" si="234"/>
        <v>高顺魂珠-4 等级-5</v>
      </c>
      <c r="BB1043" s="25" t="s">
        <v>44</v>
      </c>
      <c r="BC1043" s="14">
        <f t="shared" si="235"/>
        <v>594</v>
      </c>
      <c r="BD1043" s="14">
        <f>SUMIFS(BC$4:BC1043,AU$4:AU1043,"="&amp;AU1043,AX$4:AX1043,"="&amp;AX1043)</f>
        <v>1683</v>
      </c>
      <c r="BE1043" s="25" t="s">
        <v>1403</v>
      </c>
      <c r="BF1043" s="14">
        <f t="shared" si="236"/>
        <v>270</v>
      </c>
      <c r="BG1043" s="14">
        <f>SUMIFS(BF$4:BF1043,AU$4:AU1043,"="&amp;AU1043,AX$4:AX1043,"="&amp;AX1043)</f>
        <v>765</v>
      </c>
      <c r="BH1043" s="25" t="s">
        <v>1404</v>
      </c>
      <c r="BI1043" s="14">
        <f t="shared" si="237"/>
        <v>10800</v>
      </c>
      <c r="BJ1043" s="14">
        <f>SUMIFS(BI$4:BI1043,$AU$4:$AU1043,"="&amp;$AU1043,$AX$4:$AX1043,"="&amp;$AX1043)</f>
        <v>30600</v>
      </c>
    </row>
    <row r="1044" spans="46:62" ht="16.5" x14ac:dyDescent="0.2">
      <c r="AT1044" s="13">
        <v>1041</v>
      </c>
      <c r="AU1044" s="13">
        <f t="shared" si="238"/>
        <v>15</v>
      </c>
      <c r="AV1044" s="13">
        <f t="shared" si="239"/>
        <v>1502020</v>
      </c>
      <c r="AW1044" s="13" t="s">
        <v>1373</v>
      </c>
      <c r="AX1044" s="13">
        <f t="shared" si="232"/>
        <v>4</v>
      </c>
      <c r="AY1044" s="13" t="s">
        <v>1394</v>
      </c>
      <c r="AZ1044" s="13">
        <f t="shared" si="233"/>
        <v>6</v>
      </c>
      <c r="BA1044" s="13" t="str">
        <f t="shared" si="234"/>
        <v>高顺魂珠-4 等级-6</v>
      </c>
      <c r="BB1044" s="25" t="s">
        <v>44</v>
      </c>
      <c r="BC1044" s="14">
        <f t="shared" si="235"/>
        <v>737</v>
      </c>
      <c r="BD1044" s="14">
        <f>SUMIFS(BC$4:BC1044,AU$4:AU1044,"="&amp;AU1044,AX$4:AX1044,"="&amp;AX1044)</f>
        <v>2420</v>
      </c>
      <c r="BE1044" s="25" t="s">
        <v>1403</v>
      </c>
      <c r="BF1044" s="14">
        <f t="shared" si="236"/>
        <v>385</v>
      </c>
      <c r="BG1044" s="14">
        <f>SUMIFS(BF$4:BF1044,AU$4:AU1044,"="&amp;AU1044,AX$4:AX1044,"="&amp;AX1044)</f>
        <v>1150</v>
      </c>
      <c r="BH1044" s="25" t="s">
        <v>1404</v>
      </c>
      <c r="BI1044" s="14">
        <f t="shared" si="237"/>
        <v>13400</v>
      </c>
      <c r="BJ1044" s="14">
        <f>SUMIFS(BI$4:BI1044,$AU$4:$AU1044,"="&amp;$AU1044,$AX$4:$AX1044,"="&amp;$AX1044)</f>
        <v>44000</v>
      </c>
    </row>
    <row r="1045" spans="46:62" ht="16.5" x14ac:dyDescent="0.2">
      <c r="AT1045" s="13">
        <v>1042</v>
      </c>
      <c r="AU1045" s="13">
        <f t="shared" si="238"/>
        <v>15</v>
      </c>
      <c r="AV1045" s="13">
        <f t="shared" si="239"/>
        <v>1502020</v>
      </c>
      <c r="AW1045" s="13" t="s">
        <v>1373</v>
      </c>
      <c r="AX1045" s="13">
        <f t="shared" si="232"/>
        <v>4</v>
      </c>
      <c r="AY1045" s="13" t="s">
        <v>1394</v>
      </c>
      <c r="AZ1045" s="13">
        <f t="shared" si="233"/>
        <v>7</v>
      </c>
      <c r="BA1045" s="13" t="str">
        <f t="shared" si="234"/>
        <v>高顺魂珠-4 等级-7</v>
      </c>
      <c r="BB1045" s="25" t="s">
        <v>44</v>
      </c>
      <c r="BC1045" s="14">
        <f t="shared" si="235"/>
        <v>880</v>
      </c>
      <c r="BD1045" s="14">
        <f>SUMIFS(BC$4:BC1045,AU$4:AU1045,"="&amp;AU1045,AX$4:AX1045,"="&amp;AX1045)</f>
        <v>3300</v>
      </c>
      <c r="BE1045" s="25" t="s">
        <v>1403</v>
      </c>
      <c r="BF1045" s="14">
        <f t="shared" si="236"/>
        <v>400</v>
      </c>
      <c r="BG1045" s="14">
        <f>SUMIFS(BF$4:BF1045,AU$4:AU1045,"="&amp;AU1045,AX$4:AX1045,"="&amp;AX1045)</f>
        <v>1550</v>
      </c>
      <c r="BH1045" s="25" t="s">
        <v>1404</v>
      </c>
      <c r="BI1045" s="14">
        <f t="shared" si="237"/>
        <v>16000</v>
      </c>
      <c r="BJ1045" s="14">
        <f>SUMIFS(BI$4:BI1045,$AU$4:$AU1045,"="&amp;$AU1045,$AX$4:$AX1045,"="&amp;$AX1045)</f>
        <v>60000</v>
      </c>
    </row>
    <row r="1046" spans="46:62" ht="16.5" x14ac:dyDescent="0.2">
      <c r="AT1046" s="13">
        <v>1043</v>
      </c>
      <c r="AU1046" s="13">
        <f t="shared" si="238"/>
        <v>15</v>
      </c>
      <c r="AV1046" s="13">
        <f t="shared" si="239"/>
        <v>1502020</v>
      </c>
      <c r="AW1046" s="13" t="s">
        <v>1373</v>
      </c>
      <c r="AX1046" s="13">
        <f t="shared" si="232"/>
        <v>4</v>
      </c>
      <c r="AY1046" s="13" t="s">
        <v>1394</v>
      </c>
      <c r="AZ1046" s="13">
        <f t="shared" si="233"/>
        <v>8</v>
      </c>
      <c r="BA1046" s="13" t="str">
        <f t="shared" si="234"/>
        <v>高顺魂珠-4 等级-8</v>
      </c>
      <c r="BB1046" s="25" t="s">
        <v>44</v>
      </c>
      <c r="BC1046" s="14">
        <f t="shared" si="235"/>
        <v>1045</v>
      </c>
      <c r="BD1046" s="14">
        <f>SUMIFS(BC$4:BC1046,AU$4:AU1046,"="&amp;AU1046,AX$4:AX1046,"="&amp;AX1046)</f>
        <v>4345</v>
      </c>
      <c r="BE1046" s="25" t="s">
        <v>1403</v>
      </c>
      <c r="BF1046" s="14">
        <f t="shared" si="236"/>
        <v>475</v>
      </c>
      <c r="BG1046" s="14">
        <f>SUMIFS(BF$4:BF1046,AU$4:AU1046,"="&amp;AU1046,AX$4:AX1046,"="&amp;AX1046)</f>
        <v>2025</v>
      </c>
      <c r="BH1046" s="25" t="s">
        <v>1404</v>
      </c>
      <c r="BI1046" s="14">
        <f t="shared" si="237"/>
        <v>19000</v>
      </c>
      <c r="BJ1046" s="14">
        <f>SUMIFS(BI$4:BI1046,$AU$4:$AU1046,"="&amp;$AU1046,$AX$4:$AX1046,"="&amp;$AX1046)</f>
        <v>79000</v>
      </c>
    </row>
    <row r="1047" spans="46:62" ht="16.5" x14ac:dyDescent="0.2">
      <c r="AT1047" s="13">
        <v>1044</v>
      </c>
      <c r="AU1047" s="13">
        <f t="shared" si="238"/>
        <v>15</v>
      </c>
      <c r="AV1047" s="13">
        <f t="shared" si="239"/>
        <v>1502020</v>
      </c>
      <c r="AW1047" s="13" t="s">
        <v>1373</v>
      </c>
      <c r="AX1047" s="13">
        <f t="shared" si="232"/>
        <v>4</v>
      </c>
      <c r="AY1047" s="13" t="s">
        <v>1394</v>
      </c>
      <c r="AZ1047" s="13">
        <f t="shared" si="233"/>
        <v>9</v>
      </c>
      <c r="BA1047" s="13" t="str">
        <f t="shared" si="234"/>
        <v>高顺魂珠-4 等级-9</v>
      </c>
      <c r="BB1047" s="25" t="s">
        <v>44</v>
      </c>
      <c r="BC1047" s="14">
        <f t="shared" si="235"/>
        <v>1210</v>
      </c>
      <c r="BD1047" s="14">
        <f>SUMIFS(BC$4:BC1047,AU$4:AU1047,"="&amp;AU1047,AX$4:AX1047,"="&amp;AX1047)</f>
        <v>5555</v>
      </c>
      <c r="BE1047" s="25" t="s">
        <v>1403</v>
      </c>
      <c r="BF1047" s="14">
        <f t="shared" si="236"/>
        <v>550</v>
      </c>
      <c r="BG1047" s="14">
        <f>SUMIFS(BF$4:BF1047,AU$4:AU1047,"="&amp;AU1047,AX$4:AX1047,"="&amp;AX1047)</f>
        <v>2575</v>
      </c>
      <c r="BH1047" s="25" t="s">
        <v>1404</v>
      </c>
      <c r="BI1047" s="14">
        <f t="shared" si="237"/>
        <v>22000</v>
      </c>
      <c r="BJ1047" s="14">
        <f>SUMIFS(BI$4:BI1047,$AU$4:$AU1047,"="&amp;$AU1047,$AX$4:$AX1047,"="&amp;$AX1047)</f>
        <v>101000</v>
      </c>
    </row>
    <row r="1048" spans="46:62" ht="16.5" x14ac:dyDescent="0.2">
      <c r="AT1048" s="13">
        <v>1045</v>
      </c>
      <c r="AU1048" s="13">
        <f t="shared" si="238"/>
        <v>15</v>
      </c>
      <c r="AV1048" s="13">
        <f t="shared" si="239"/>
        <v>1502020</v>
      </c>
      <c r="AW1048" s="13" t="s">
        <v>1373</v>
      </c>
      <c r="AX1048" s="13">
        <f t="shared" si="232"/>
        <v>5</v>
      </c>
      <c r="AY1048" s="13" t="s">
        <v>1394</v>
      </c>
      <c r="AZ1048" s="13">
        <f t="shared" si="233"/>
        <v>1</v>
      </c>
      <c r="BA1048" s="13" t="str">
        <f t="shared" si="234"/>
        <v>高顺魂珠-5 等级-1</v>
      </c>
      <c r="BB1048" s="25" t="s">
        <v>44</v>
      </c>
      <c r="BC1048" s="14">
        <f t="shared" si="235"/>
        <v>198</v>
      </c>
      <c r="BD1048" s="14">
        <f>SUMIFS(BC$4:BC1048,AU$4:AU1048,"="&amp;AU1048,AX$4:AX1048,"="&amp;AX1048)</f>
        <v>198</v>
      </c>
      <c r="BE1048" s="25" t="s">
        <v>1403</v>
      </c>
      <c r="BF1048" s="14">
        <f t="shared" si="236"/>
        <v>90</v>
      </c>
      <c r="BG1048" s="14">
        <f>SUMIFS(BF$4:BF1048,AU$4:AU1048,"="&amp;AU1048,AX$4:AX1048,"="&amp;AX1048)</f>
        <v>90</v>
      </c>
      <c r="BH1048" s="25" t="s">
        <v>1404</v>
      </c>
      <c r="BI1048" s="14">
        <f t="shared" si="237"/>
        <v>3600</v>
      </c>
      <c r="BJ1048" s="14">
        <f>SUMIFS(BI$4:BI1048,$AU$4:$AU1048,"="&amp;$AU1048,$AX$4:$AX1048,"="&amp;$AX1048)</f>
        <v>3600</v>
      </c>
    </row>
    <row r="1049" spans="46:62" ht="16.5" x14ac:dyDescent="0.2">
      <c r="AT1049" s="13">
        <v>1046</v>
      </c>
      <c r="AU1049" s="13">
        <f t="shared" si="238"/>
        <v>15</v>
      </c>
      <c r="AV1049" s="13">
        <f t="shared" si="239"/>
        <v>1502020</v>
      </c>
      <c r="AW1049" s="13" t="s">
        <v>1373</v>
      </c>
      <c r="AX1049" s="13">
        <f t="shared" si="232"/>
        <v>5</v>
      </c>
      <c r="AY1049" s="13" t="s">
        <v>1394</v>
      </c>
      <c r="AZ1049" s="13">
        <f t="shared" si="233"/>
        <v>2</v>
      </c>
      <c r="BA1049" s="13" t="str">
        <f t="shared" si="234"/>
        <v>高顺魂珠-5 等级-2</v>
      </c>
      <c r="BB1049" s="25" t="s">
        <v>44</v>
      </c>
      <c r="BC1049" s="14">
        <f t="shared" si="235"/>
        <v>308</v>
      </c>
      <c r="BD1049" s="14">
        <f>SUMIFS(BC$4:BC1049,AU$4:AU1049,"="&amp;AU1049,AX$4:AX1049,"="&amp;AX1049)</f>
        <v>506</v>
      </c>
      <c r="BE1049" s="25" t="s">
        <v>1403</v>
      </c>
      <c r="BF1049" s="14">
        <f t="shared" si="236"/>
        <v>140</v>
      </c>
      <c r="BG1049" s="14">
        <f>SUMIFS(BF$4:BF1049,AU$4:AU1049,"="&amp;AU1049,AX$4:AX1049,"="&amp;AX1049)</f>
        <v>230</v>
      </c>
      <c r="BH1049" s="25" t="s">
        <v>1404</v>
      </c>
      <c r="BI1049" s="14">
        <f t="shared" si="237"/>
        <v>5600</v>
      </c>
      <c r="BJ1049" s="14">
        <f>SUMIFS(BI$4:BI1049,$AU$4:$AU1049,"="&amp;$AU1049,$AX$4:$AX1049,"="&amp;$AX1049)</f>
        <v>9200</v>
      </c>
    </row>
    <row r="1050" spans="46:62" ht="16.5" x14ac:dyDescent="0.2">
      <c r="AT1050" s="13">
        <v>1047</v>
      </c>
      <c r="AU1050" s="13">
        <f t="shared" si="238"/>
        <v>15</v>
      </c>
      <c r="AV1050" s="13">
        <f t="shared" si="239"/>
        <v>1502020</v>
      </c>
      <c r="AW1050" s="13" t="s">
        <v>1373</v>
      </c>
      <c r="AX1050" s="13">
        <f t="shared" si="232"/>
        <v>5</v>
      </c>
      <c r="AY1050" s="13" t="s">
        <v>1394</v>
      </c>
      <c r="AZ1050" s="13">
        <f t="shared" si="233"/>
        <v>3</v>
      </c>
      <c r="BA1050" s="13" t="str">
        <f t="shared" si="234"/>
        <v>高顺魂珠-5 等级-3</v>
      </c>
      <c r="BB1050" s="25" t="s">
        <v>44</v>
      </c>
      <c r="BC1050" s="14">
        <f t="shared" si="235"/>
        <v>407</v>
      </c>
      <c r="BD1050" s="14">
        <f>SUMIFS(BC$4:BC1050,AU$4:AU1050,"="&amp;AU1050,AX$4:AX1050,"="&amp;AX1050)</f>
        <v>913</v>
      </c>
      <c r="BE1050" s="25" t="s">
        <v>1403</v>
      </c>
      <c r="BF1050" s="14">
        <f t="shared" si="236"/>
        <v>185</v>
      </c>
      <c r="BG1050" s="14">
        <f>SUMIFS(BF$4:BF1050,AU$4:AU1050,"="&amp;AU1050,AX$4:AX1050,"="&amp;AX1050)</f>
        <v>415</v>
      </c>
      <c r="BH1050" s="25" t="s">
        <v>1404</v>
      </c>
      <c r="BI1050" s="14">
        <f t="shared" si="237"/>
        <v>7400</v>
      </c>
      <c r="BJ1050" s="14">
        <f>SUMIFS(BI$4:BI1050,$AU$4:$AU1050,"="&amp;$AU1050,$AX$4:$AX1050,"="&amp;$AX1050)</f>
        <v>16600</v>
      </c>
    </row>
    <row r="1051" spans="46:62" ht="16.5" x14ac:dyDescent="0.2">
      <c r="AT1051" s="13">
        <v>1048</v>
      </c>
      <c r="AU1051" s="13">
        <f t="shared" si="238"/>
        <v>15</v>
      </c>
      <c r="AV1051" s="13">
        <f t="shared" si="239"/>
        <v>1502020</v>
      </c>
      <c r="AW1051" s="13" t="s">
        <v>1373</v>
      </c>
      <c r="AX1051" s="13">
        <f t="shared" si="232"/>
        <v>5</v>
      </c>
      <c r="AY1051" s="13" t="s">
        <v>1394</v>
      </c>
      <c r="AZ1051" s="13">
        <f t="shared" si="233"/>
        <v>4</v>
      </c>
      <c r="BA1051" s="13" t="str">
        <f t="shared" si="234"/>
        <v>高顺魂珠-5 等级-4</v>
      </c>
      <c r="BB1051" s="25" t="s">
        <v>44</v>
      </c>
      <c r="BC1051" s="14">
        <f t="shared" si="235"/>
        <v>616</v>
      </c>
      <c r="BD1051" s="14">
        <f>SUMIFS(BC$4:BC1051,AU$4:AU1051,"="&amp;AU1051,AX$4:AX1051,"="&amp;AX1051)</f>
        <v>1529</v>
      </c>
      <c r="BE1051" s="25" t="s">
        <v>1403</v>
      </c>
      <c r="BF1051" s="14">
        <f t="shared" si="236"/>
        <v>280</v>
      </c>
      <c r="BG1051" s="14">
        <f>SUMIFS(BF$4:BF1051,AU$4:AU1051,"="&amp;AU1051,AX$4:AX1051,"="&amp;AX1051)</f>
        <v>695</v>
      </c>
      <c r="BH1051" s="25" t="s">
        <v>1404</v>
      </c>
      <c r="BI1051" s="14">
        <f t="shared" si="237"/>
        <v>11200</v>
      </c>
      <c r="BJ1051" s="14">
        <f>SUMIFS(BI$4:BI1051,$AU$4:$AU1051,"="&amp;$AU1051,$AX$4:$AX1051,"="&amp;$AX1051)</f>
        <v>27800</v>
      </c>
    </row>
    <row r="1052" spans="46:62" ht="16.5" x14ac:dyDescent="0.2">
      <c r="AT1052" s="13">
        <v>1049</v>
      </c>
      <c r="AU1052" s="13">
        <f t="shared" si="238"/>
        <v>15</v>
      </c>
      <c r="AV1052" s="13">
        <f t="shared" si="239"/>
        <v>1502020</v>
      </c>
      <c r="AW1052" s="13" t="s">
        <v>1373</v>
      </c>
      <c r="AX1052" s="13">
        <f t="shared" si="232"/>
        <v>5</v>
      </c>
      <c r="AY1052" s="13" t="s">
        <v>1394</v>
      </c>
      <c r="AZ1052" s="13">
        <f t="shared" si="233"/>
        <v>5</v>
      </c>
      <c r="BA1052" s="13" t="str">
        <f t="shared" si="234"/>
        <v>高顺魂珠-5 等级-5</v>
      </c>
      <c r="BB1052" s="25" t="s">
        <v>44</v>
      </c>
      <c r="BC1052" s="14">
        <f t="shared" si="235"/>
        <v>825</v>
      </c>
      <c r="BD1052" s="14">
        <f>SUMIFS(BC$4:BC1052,AU$4:AU1052,"="&amp;AU1052,AX$4:AX1052,"="&amp;AX1052)</f>
        <v>2354</v>
      </c>
      <c r="BE1052" s="25" t="s">
        <v>1403</v>
      </c>
      <c r="BF1052" s="14">
        <f t="shared" si="236"/>
        <v>375</v>
      </c>
      <c r="BG1052" s="14">
        <f>SUMIFS(BF$4:BF1052,AU$4:AU1052,"="&amp;AU1052,AX$4:AX1052,"="&amp;AX1052)</f>
        <v>1070</v>
      </c>
      <c r="BH1052" s="25" t="s">
        <v>1404</v>
      </c>
      <c r="BI1052" s="14">
        <f t="shared" si="237"/>
        <v>15000</v>
      </c>
      <c r="BJ1052" s="14">
        <f>SUMIFS(BI$4:BI1052,$AU$4:$AU1052,"="&amp;$AU1052,$AX$4:$AX1052,"="&amp;$AX1052)</f>
        <v>42800</v>
      </c>
    </row>
    <row r="1053" spans="46:62" ht="16.5" x14ac:dyDescent="0.2">
      <c r="AT1053" s="13">
        <v>1050</v>
      </c>
      <c r="AU1053" s="13">
        <f t="shared" si="238"/>
        <v>15</v>
      </c>
      <c r="AV1053" s="13">
        <f t="shared" si="239"/>
        <v>1502020</v>
      </c>
      <c r="AW1053" s="13" t="s">
        <v>1373</v>
      </c>
      <c r="AX1053" s="13">
        <f t="shared" si="232"/>
        <v>5</v>
      </c>
      <c r="AY1053" s="13" t="s">
        <v>1394</v>
      </c>
      <c r="AZ1053" s="13">
        <f t="shared" si="233"/>
        <v>6</v>
      </c>
      <c r="BA1053" s="13" t="str">
        <f t="shared" si="234"/>
        <v>高顺魂珠-5 等级-6</v>
      </c>
      <c r="BB1053" s="25" t="s">
        <v>44</v>
      </c>
      <c r="BC1053" s="14">
        <f t="shared" si="235"/>
        <v>1045</v>
      </c>
      <c r="BD1053" s="14">
        <f>SUMIFS(BC$4:BC1053,AU$4:AU1053,"="&amp;AU1053,AX$4:AX1053,"="&amp;AX1053)</f>
        <v>3399</v>
      </c>
      <c r="BE1053" s="25" t="s">
        <v>1403</v>
      </c>
      <c r="BF1053" s="14">
        <f t="shared" si="236"/>
        <v>475</v>
      </c>
      <c r="BG1053" s="14">
        <f>SUMIFS(BF$4:BF1053,AU$4:AU1053,"="&amp;AU1053,AX$4:AX1053,"="&amp;AX1053)</f>
        <v>1545</v>
      </c>
      <c r="BH1053" s="25" t="s">
        <v>1404</v>
      </c>
      <c r="BI1053" s="14">
        <f t="shared" si="237"/>
        <v>19000</v>
      </c>
      <c r="BJ1053" s="14">
        <f>SUMIFS(BI$4:BI1053,$AU$4:$AU1053,"="&amp;$AU1053,$AX$4:$AX1053,"="&amp;$AX1053)</f>
        <v>61800</v>
      </c>
    </row>
    <row r="1054" spans="46:62" ht="16.5" x14ac:dyDescent="0.2">
      <c r="AT1054" s="13">
        <v>1051</v>
      </c>
      <c r="AU1054" s="13">
        <f t="shared" si="238"/>
        <v>15</v>
      </c>
      <c r="AV1054" s="13">
        <f t="shared" si="239"/>
        <v>1502020</v>
      </c>
      <c r="AW1054" s="13" t="s">
        <v>1373</v>
      </c>
      <c r="AX1054" s="13">
        <f t="shared" si="232"/>
        <v>5</v>
      </c>
      <c r="AY1054" s="13" t="s">
        <v>1394</v>
      </c>
      <c r="AZ1054" s="13">
        <f t="shared" si="233"/>
        <v>7</v>
      </c>
      <c r="BA1054" s="13" t="str">
        <f t="shared" si="234"/>
        <v>高顺魂珠-5 等级-7</v>
      </c>
      <c r="BB1054" s="25" t="s">
        <v>44</v>
      </c>
      <c r="BC1054" s="14">
        <f t="shared" si="235"/>
        <v>1320</v>
      </c>
      <c r="BD1054" s="14">
        <f>SUMIFS(BC$4:BC1054,AU$4:AU1054,"="&amp;AU1054,AX$4:AX1054,"="&amp;AX1054)</f>
        <v>4719</v>
      </c>
      <c r="BE1054" s="25" t="s">
        <v>1403</v>
      </c>
      <c r="BF1054" s="14">
        <f t="shared" si="236"/>
        <v>600</v>
      </c>
      <c r="BG1054" s="14">
        <f>SUMIFS(BF$4:BF1054,AU$4:AU1054,"="&amp;AU1054,AX$4:AX1054,"="&amp;AX1054)</f>
        <v>2145</v>
      </c>
      <c r="BH1054" s="25" t="s">
        <v>1404</v>
      </c>
      <c r="BI1054" s="14">
        <f t="shared" si="237"/>
        <v>24000</v>
      </c>
      <c r="BJ1054" s="14">
        <f>SUMIFS(BI$4:BI1054,$AU$4:$AU1054,"="&amp;$AU1054,$AX$4:$AX1054,"="&amp;$AX1054)</f>
        <v>85800</v>
      </c>
    </row>
    <row r="1055" spans="46:62" ht="16.5" x14ac:dyDescent="0.2">
      <c r="AT1055" s="13">
        <v>1052</v>
      </c>
      <c r="AU1055" s="13">
        <f t="shared" si="238"/>
        <v>15</v>
      </c>
      <c r="AV1055" s="13">
        <f t="shared" si="239"/>
        <v>1502020</v>
      </c>
      <c r="AW1055" s="13" t="s">
        <v>1373</v>
      </c>
      <c r="AX1055" s="13">
        <f t="shared" si="232"/>
        <v>5</v>
      </c>
      <c r="AY1055" s="13" t="s">
        <v>1394</v>
      </c>
      <c r="AZ1055" s="13">
        <f t="shared" si="233"/>
        <v>8</v>
      </c>
      <c r="BA1055" s="13" t="str">
        <f t="shared" si="234"/>
        <v>高顺魂珠-5 等级-8</v>
      </c>
      <c r="BB1055" s="25" t="s">
        <v>44</v>
      </c>
      <c r="BC1055" s="14">
        <f t="shared" si="235"/>
        <v>1430</v>
      </c>
      <c r="BD1055" s="14">
        <f>SUMIFS(BC$4:BC1055,AU$4:AU1055,"="&amp;AU1055,AX$4:AX1055,"="&amp;AX1055)</f>
        <v>6149</v>
      </c>
      <c r="BE1055" s="25" t="s">
        <v>1403</v>
      </c>
      <c r="BF1055" s="14">
        <f t="shared" si="236"/>
        <v>650</v>
      </c>
      <c r="BG1055" s="14">
        <f>SUMIFS(BF$4:BF1055,AU$4:AU1055,"="&amp;AU1055,AX$4:AX1055,"="&amp;AX1055)</f>
        <v>2795</v>
      </c>
      <c r="BH1055" s="25" t="s">
        <v>1404</v>
      </c>
      <c r="BI1055" s="14">
        <f t="shared" si="237"/>
        <v>26000</v>
      </c>
      <c r="BJ1055" s="14">
        <f>SUMIFS(BI$4:BI1055,$AU$4:$AU1055,"="&amp;$AU1055,$AX$4:$AX1055,"="&amp;$AX1055)</f>
        <v>111800</v>
      </c>
    </row>
    <row r="1056" spans="46:62" ht="16.5" x14ac:dyDescent="0.2">
      <c r="AT1056" s="13">
        <v>1053</v>
      </c>
      <c r="AU1056" s="13">
        <f t="shared" si="238"/>
        <v>15</v>
      </c>
      <c r="AV1056" s="13">
        <f t="shared" si="239"/>
        <v>1502020</v>
      </c>
      <c r="AW1056" s="13" t="s">
        <v>1373</v>
      </c>
      <c r="AX1056" s="13">
        <f t="shared" si="232"/>
        <v>5</v>
      </c>
      <c r="AY1056" s="13" t="s">
        <v>1394</v>
      </c>
      <c r="AZ1056" s="13">
        <f t="shared" si="233"/>
        <v>9</v>
      </c>
      <c r="BA1056" s="13" t="str">
        <f t="shared" si="234"/>
        <v>高顺魂珠-5 等级-9</v>
      </c>
      <c r="BB1056" s="25" t="s">
        <v>44</v>
      </c>
      <c r="BC1056" s="14">
        <f t="shared" si="235"/>
        <v>1650</v>
      </c>
      <c r="BD1056" s="14">
        <f>SUMIFS(BC$4:BC1056,AU$4:AU1056,"="&amp;AU1056,AX$4:AX1056,"="&amp;AX1056)</f>
        <v>7799</v>
      </c>
      <c r="BE1056" s="25" t="s">
        <v>1403</v>
      </c>
      <c r="BF1056" s="14">
        <f t="shared" si="236"/>
        <v>750</v>
      </c>
      <c r="BG1056" s="14">
        <f>SUMIFS(BF$4:BF1056,AU$4:AU1056,"="&amp;AU1056,AX$4:AX1056,"="&amp;AX1056)</f>
        <v>3545</v>
      </c>
      <c r="BH1056" s="25" t="s">
        <v>1404</v>
      </c>
      <c r="BI1056" s="14">
        <f t="shared" si="237"/>
        <v>30000</v>
      </c>
      <c r="BJ1056" s="14">
        <f>SUMIFS(BI$4:BI1056,$AU$4:$AU1056,"="&amp;$AU1056,$AX$4:$AX1056,"="&amp;$AX1056)</f>
        <v>141800</v>
      </c>
    </row>
    <row r="1057" spans="46:62" ht="16.5" x14ac:dyDescent="0.2">
      <c r="AT1057" s="13">
        <v>1054</v>
      </c>
      <c r="AU1057" s="13">
        <f t="shared" si="238"/>
        <v>15</v>
      </c>
      <c r="AV1057" s="13">
        <f t="shared" si="239"/>
        <v>1502020</v>
      </c>
      <c r="AW1057" s="13" t="s">
        <v>1373</v>
      </c>
      <c r="AX1057" s="13">
        <f t="shared" si="232"/>
        <v>6</v>
      </c>
      <c r="AY1057" s="13" t="s">
        <v>1394</v>
      </c>
      <c r="AZ1057" s="13">
        <f t="shared" si="233"/>
        <v>1</v>
      </c>
      <c r="BA1057" s="13" t="str">
        <f t="shared" si="234"/>
        <v>高顺魂珠-6 等级-1</v>
      </c>
      <c r="BB1057" s="25" t="s">
        <v>44</v>
      </c>
      <c r="BC1057" s="14">
        <f t="shared" si="235"/>
        <v>275</v>
      </c>
      <c r="BD1057" s="14">
        <f>SUMIFS(BC$4:BC1057,AU$4:AU1057,"="&amp;AU1057,AX$4:AX1057,"="&amp;AX1057)</f>
        <v>275</v>
      </c>
      <c r="BE1057" s="25" t="s">
        <v>1403</v>
      </c>
      <c r="BF1057" s="14">
        <f t="shared" si="236"/>
        <v>125</v>
      </c>
      <c r="BG1057" s="14">
        <f>SUMIFS(BF$4:BF1057,AU$4:AU1057,"="&amp;AU1057,AX$4:AX1057,"="&amp;AX1057)</f>
        <v>125</v>
      </c>
      <c r="BH1057" s="25" t="s">
        <v>1404</v>
      </c>
      <c r="BI1057" s="14">
        <f t="shared" si="237"/>
        <v>5000</v>
      </c>
      <c r="BJ1057" s="14">
        <f>SUMIFS(BI$4:BI1057,$AU$4:$AU1057,"="&amp;$AU1057,$AX$4:$AX1057,"="&amp;$AX1057)</f>
        <v>5000</v>
      </c>
    </row>
    <row r="1058" spans="46:62" ht="16.5" x14ac:dyDescent="0.2">
      <c r="AT1058" s="13">
        <v>1055</v>
      </c>
      <c r="AU1058" s="13">
        <f t="shared" si="238"/>
        <v>15</v>
      </c>
      <c r="AV1058" s="13">
        <f t="shared" si="239"/>
        <v>1502020</v>
      </c>
      <c r="AW1058" s="13" t="s">
        <v>1373</v>
      </c>
      <c r="AX1058" s="13">
        <f t="shared" si="232"/>
        <v>6</v>
      </c>
      <c r="AY1058" s="13" t="s">
        <v>1394</v>
      </c>
      <c r="AZ1058" s="13">
        <f t="shared" si="233"/>
        <v>2</v>
      </c>
      <c r="BA1058" s="13" t="str">
        <f t="shared" si="234"/>
        <v>高顺魂珠-6 等级-2</v>
      </c>
      <c r="BB1058" s="25" t="s">
        <v>44</v>
      </c>
      <c r="BC1058" s="14">
        <f t="shared" si="235"/>
        <v>440</v>
      </c>
      <c r="BD1058" s="14">
        <f>SUMIFS(BC$4:BC1058,AU$4:AU1058,"="&amp;AU1058,AX$4:AX1058,"="&amp;AX1058)</f>
        <v>715</v>
      </c>
      <c r="BE1058" s="25" t="s">
        <v>1403</v>
      </c>
      <c r="BF1058" s="14">
        <f t="shared" si="236"/>
        <v>200</v>
      </c>
      <c r="BG1058" s="14">
        <f>SUMIFS(BF$4:BF1058,AU$4:AU1058,"="&amp;AU1058,AX$4:AX1058,"="&amp;AX1058)</f>
        <v>325</v>
      </c>
      <c r="BH1058" s="25" t="s">
        <v>1404</v>
      </c>
      <c r="BI1058" s="14">
        <f t="shared" si="237"/>
        <v>8000</v>
      </c>
      <c r="BJ1058" s="14">
        <f>SUMIFS(BI$4:BI1058,$AU$4:$AU1058,"="&amp;$AU1058,$AX$4:$AX1058,"="&amp;$AX1058)</f>
        <v>13000</v>
      </c>
    </row>
    <row r="1059" spans="46:62" ht="16.5" x14ac:dyDescent="0.2">
      <c r="AT1059" s="13">
        <v>1056</v>
      </c>
      <c r="AU1059" s="13">
        <f t="shared" si="238"/>
        <v>15</v>
      </c>
      <c r="AV1059" s="13">
        <f t="shared" si="239"/>
        <v>1502020</v>
      </c>
      <c r="AW1059" s="13" t="s">
        <v>1373</v>
      </c>
      <c r="AX1059" s="13">
        <f t="shared" si="232"/>
        <v>6</v>
      </c>
      <c r="AY1059" s="13" t="s">
        <v>1394</v>
      </c>
      <c r="AZ1059" s="13">
        <f t="shared" si="233"/>
        <v>3</v>
      </c>
      <c r="BA1059" s="13" t="str">
        <f t="shared" si="234"/>
        <v>高顺魂珠-6 等级-3</v>
      </c>
      <c r="BB1059" s="25" t="s">
        <v>44</v>
      </c>
      <c r="BC1059" s="14">
        <f t="shared" si="235"/>
        <v>550</v>
      </c>
      <c r="BD1059" s="14">
        <f>SUMIFS(BC$4:BC1059,AU$4:AU1059,"="&amp;AU1059,AX$4:AX1059,"="&amp;AX1059)</f>
        <v>1265</v>
      </c>
      <c r="BE1059" s="25" t="s">
        <v>1403</v>
      </c>
      <c r="BF1059" s="14">
        <f t="shared" si="236"/>
        <v>250</v>
      </c>
      <c r="BG1059" s="14">
        <f>SUMIFS(BF$4:BF1059,AU$4:AU1059,"="&amp;AU1059,AX$4:AX1059,"="&amp;AX1059)</f>
        <v>575</v>
      </c>
      <c r="BH1059" s="25" t="s">
        <v>1404</v>
      </c>
      <c r="BI1059" s="14">
        <f t="shared" si="237"/>
        <v>10000</v>
      </c>
      <c r="BJ1059" s="14">
        <f>SUMIFS(BI$4:BI1059,$AU$4:$AU1059,"="&amp;$AU1059,$AX$4:$AX1059,"="&amp;$AX1059)</f>
        <v>23000</v>
      </c>
    </row>
    <row r="1060" spans="46:62" ht="16.5" x14ac:dyDescent="0.2">
      <c r="AT1060" s="13">
        <v>1057</v>
      </c>
      <c r="AU1060" s="13">
        <f t="shared" si="238"/>
        <v>15</v>
      </c>
      <c r="AV1060" s="13">
        <f t="shared" si="239"/>
        <v>1502020</v>
      </c>
      <c r="AW1060" s="13" t="s">
        <v>1373</v>
      </c>
      <c r="AX1060" s="13">
        <f t="shared" si="232"/>
        <v>6</v>
      </c>
      <c r="AY1060" s="13" t="s">
        <v>1394</v>
      </c>
      <c r="AZ1060" s="13">
        <f t="shared" si="233"/>
        <v>4</v>
      </c>
      <c r="BA1060" s="13" t="str">
        <f t="shared" si="234"/>
        <v>高顺魂珠-6 等级-4</v>
      </c>
      <c r="BB1060" s="25" t="s">
        <v>44</v>
      </c>
      <c r="BC1060" s="14">
        <f t="shared" si="235"/>
        <v>880</v>
      </c>
      <c r="BD1060" s="14">
        <f>SUMIFS(BC$4:BC1060,AU$4:AU1060,"="&amp;AU1060,AX$4:AX1060,"="&amp;AX1060)</f>
        <v>2145</v>
      </c>
      <c r="BE1060" s="25" t="s">
        <v>1403</v>
      </c>
      <c r="BF1060" s="14">
        <f t="shared" si="236"/>
        <v>400</v>
      </c>
      <c r="BG1060" s="14">
        <f>SUMIFS(BF$4:BF1060,AU$4:AU1060,"="&amp;AU1060,AX$4:AX1060,"="&amp;AX1060)</f>
        <v>975</v>
      </c>
      <c r="BH1060" s="25" t="s">
        <v>1404</v>
      </c>
      <c r="BI1060" s="14">
        <f t="shared" si="237"/>
        <v>16000</v>
      </c>
      <c r="BJ1060" s="14">
        <f>SUMIFS(BI$4:BI1060,$AU$4:$AU1060,"="&amp;$AU1060,$AX$4:$AX1060,"="&amp;$AX1060)</f>
        <v>39000</v>
      </c>
    </row>
    <row r="1061" spans="46:62" ht="16.5" x14ac:dyDescent="0.2">
      <c r="AT1061" s="13">
        <v>1058</v>
      </c>
      <c r="AU1061" s="13">
        <f t="shared" si="238"/>
        <v>15</v>
      </c>
      <c r="AV1061" s="13">
        <f t="shared" si="239"/>
        <v>1502020</v>
      </c>
      <c r="AW1061" s="13" t="s">
        <v>1373</v>
      </c>
      <c r="AX1061" s="13">
        <f t="shared" si="232"/>
        <v>6</v>
      </c>
      <c r="AY1061" s="13" t="s">
        <v>1394</v>
      </c>
      <c r="AZ1061" s="13">
        <f t="shared" si="233"/>
        <v>5</v>
      </c>
      <c r="BA1061" s="13" t="str">
        <f t="shared" si="234"/>
        <v>高顺魂珠-6 等级-5</v>
      </c>
      <c r="BB1061" s="25" t="s">
        <v>44</v>
      </c>
      <c r="BC1061" s="14">
        <f t="shared" si="235"/>
        <v>1210</v>
      </c>
      <c r="BD1061" s="14">
        <f>SUMIFS(BC$4:BC1061,AU$4:AU1061,"="&amp;AU1061,AX$4:AX1061,"="&amp;AX1061)</f>
        <v>3355</v>
      </c>
      <c r="BE1061" s="25" t="s">
        <v>1403</v>
      </c>
      <c r="BF1061" s="14">
        <f t="shared" si="236"/>
        <v>550</v>
      </c>
      <c r="BG1061" s="14">
        <f>SUMIFS(BF$4:BF1061,AU$4:AU1061,"="&amp;AU1061,AX$4:AX1061,"="&amp;AX1061)</f>
        <v>1525</v>
      </c>
      <c r="BH1061" s="25" t="s">
        <v>1404</v>
      </c>
      <c r="BI1061" s="14">
        <f t="shared" si="237"/>
        <v>22000</v>
      </c>
      <c r="BJ1061" s="14">
        <f>SUMIFS(BI$4:BI1061,$AU$4:$AU1061,"="&amp;$AU1061,$AX$4:$AX1061,"="&amp;$AX1061)</f>
        <v>61000</v>
      </c>
    </row>
    <row r="1062" spans="46:62" ht="16.5" x14ac:dyDescent="0.2">
      <c r="AT1062" s="13">
        <v>1059</v>
      </c>
      <c r="AU1062" s="13">
        <f t="shared" si="238"/>
        <v>15</v>
      </c>
      <c r="AV1062" s="13">
        <f t="shared" si="239"/>
        <v>1502020</v>
      </c>
      <c r="AW1062" s="13" t="s">
        <v>1373</v>
      </c>
      <c r="AX1062" s="13">
        <f t="shared" si="232"/>
        <v>6</v>
      </c>
      <c r="AY1062" s="13" t="s">
        <v>1394</v>
      </c>
      <c r="AZ1062" s="13">
        <f t="shared" si="233"/>
        <v>6</v>
      </c>
      <c r="BA1062" s="13" t="str">
        <f t="shared" si="234"/>
        <v>高顺魂珠-6 等级-6</v>
      </c>
      <c r="BB1062" s="25" t="s">
        <v>44</v>
      </c>
      <c r="BC1062" s="14">
        <f t="shared" si="235"/>
        <v>1485</v>
      </c>
      <c r="BD1062" s="14">
        <f>SUMIFS(BC$4:BC1062,AU$4:AU1062,"="&amp;AU1062,AX$4:AX1062,"="&amp;AX1062)</f>
        <v>4840</v>
      </c>
      <c r="BE1062" s="25" t="s">
        <v>1403</v>
      </c>
      <c r="BF1062" s="14">
        <f t="shared" si="236"/>
        <v>675</v>
      </c>
      <c r="BG1062" s="14">
        <f>SUMIFS(BF$4:BF1062,AU$4:AU1062,"="&amp;AU1062,AX$4:AX1062,"="&amp;AX1062)</f>
        <v>2200</v>
      </c>
      <c r="BH1062" s="25" t="s">
        <v>1404</v>
      </c>
      <c r="BI1062" s="14">
        <f t="shared" si="237"/>
        <v>27000</v>
      </c>
      <c r="BJ1062" s="14">
        <f>SUMIFS(BI$4:BI1062,$AU$4:$AU1062,"="&amp;$AU1062,$AX$4:$AX1062,"="&amp;$AX1062)</f>
        <v>88000</v>
      </c>
    </row>
    <row r="1063" spans="46:62" ht="16.5" x14ac:dyDescent="0.2">
      <c r="AT1063" s="13">
        <v>1060</v>
      </c>
      <c r="AU1063" s="13">
        <f t="shared" si="238"/>
        <v>15</v>
      </c>
      <c r="AV1063" s="13">
        <f t="shared" si="239"/>
        <v>1502020</v>
      </c>
      <c r="AW1063" s="13" t="s">
        <v>1373</v>
      </c>
      <c r="AX1063" s="13">
        <f t="shared" si="232"/>
        <v>6</v>
      </c>
      <c r="AY1063" s="13" t="s">
        <v>1394</v>
      </c>
      <c r="AZ1063" s="13">
        <f t="shared" si="233"/>
        <v>7</v>
      </c>
      <c r="BA1063" s="13" t="str">
        <f t="shared" si="234"/>
        <v>高顺魂珠-6 等级-7</v>
      </c>
      <c r="BB1063" s="25" t="s">
        <v>44</v>
      </c>
      <c r="BC1063" s="14">
        <f t="shared" si="235"/>
        <v>1760</v>
      </c>
      <c r="BD1063" s="14">
        <f>SUMIFS(BC$4:BC1063,AU$4:AU1063,"="&amp;AU1063,AX$4:AX1063,"="&amp;AX1063)</f>
        <v>6600</v>
      </c>
      <c r="BE1063" s="25" t="s">
        <v>1403</v>
      </c>
      <c r="BF1063" s="14">
        <f t="shared" si="236"/>
        <v>800</v>
      </c>
      <c r="BG1063" s="14">
        <f>SUMIFS(BF$4:BF1063,AU$4:AU1063,"="&amp;AU1063,AX$4:AX1063,"="&amp;AX1063)</f>
        <v>3000</v>
      </c>
      <c r="BH1063" s="25" t="s">
        <v>1404</v>
      </c>
      <c r="BI1063" s="14">
        <f t="shared" si="237"/>
        <v>32000</v>
      </c>
      <c r="BJ1063" s="14">
        <f>SUMIFS(BI$4:BI1063,$AU$4:$AU1063,"="&amp;$AU1063,$AX$4:$AX1063,"="&amp;$AX1063)</f>
        <v>120000</v>
      </c>
    </row>
    <row r="1064" spans="46:62" ht="16.5" x14ac:dyDescent="0.2">
      <c r="AT1064" s="13">
        <v>1061</v>
      </c>
      <c r="AU1064" s="13">
        <f t="shared" si="238"/>
        <v>15</v>
      </c>
      <c r="AV1064" s="13">
        <f t="shared" si="239"/>
        <v>1502020</v>
      </c>
      <c r="AW1064" s="13" t="s">
        <v>1373</v>
      </c>
      <c r="AX1064" s="13">
        <f t="shared" si="232"/>
        <v>6</v>
      </c>
      <c r="AY1064" s="13" t="s">
        <v>1394</v>
      </c>
      <c r="AZ1064" s="13">
        <f t="shared" si="233"/>
        <v>8</v>
      </c>
      <c r="BA1064" s="13" t="str">
        <f t="shared" si="234"/>
        <v>高顺魂珠-6 等级-8</v>
      </c>
      <c r="BB1064" s="25" t="s">
        <v>44</v>
      </c>
      <c r="BC1064" s="14">
        <f t="shared" si="235"/>
        <v>2090</v>
      </c>
      <c r="BD1064" s="14">
        <f>SUMIFS(BC$4:BC1064,AU$4:AU1064,"="&amp;AU1064,AX$4:AX1064,"="&amp;AX1064)</f>
        <v>8690</v>
      </c>
      <c r="BE1064" s="25" t="s">
        <v>1403</v>
      </c>
      <c r="BF1064" s="14">
        <f t="shared" si="236"/>
        <v>950</v>
      </c>
      <c r="BG1064" s="14">
        <f>SUMIFS(BF$4:BF1064,AU$4:AU1064,"="&amp;AU1064,AX$4:AX1064,"="&amp;AX1064)</f>
        <v>3950</v>
      </c>
      <c r="BH1064" s="25" t="s">
        <v>1404</v>
      </c>
      <c r="BI1064" s="14">
        <f t="shared" si="237"/>
        <v>38000</v>
      </c>
      <c r="BJ1064" s="14">
        <f>SUMIFS(BI$4:BI1064,$AU$4:$AU1064,"="&amp;$AU1064,$AX$4:$AX1064,"="&amp;$AX1064)</f>
        <v>158000</v>
      </c>
    </row>
    <row r="1065" spans="46:62" ht="16.5" x14ac:dyDescent="0.2">
      <c r="AT1065" s="13">
        <v>1062</v>
      </c>
      <c r="AU1065" s="13">
        <f t="shared" si="238"/>
        <v>15</v>
      </c>
      <c r="AV1065" s="13">
        <f t="shared" si="239"/>
        <v>1502020</v>
      </c>
      <c r="AW1065" s="13" t="s">
        <v>1373</v>
      </c>
      <c r="AX1065" s="13">
        <f t="shared" si="232"/>
        <v>6</v>
      </c>
      <c r="AY1065" s="13" t="s">
        <v>1394</v>
      </c>
      <c r="AZ1065" s="13">
        <f t="shared" si="233"/>
        <v>9</v>
      </c>
      <c r="BA1065" s="13" t="str">
        <f t="shared" si="234"/>
        <v>高顺魂珠-6 等级-9</v>
      </c>
      <c r="BB1065" s="25" t="s">
        <v>44</v>
      </c>
      <c r="BC1065" s="14">
        <f t="shared" si="235"/>
        <v>2420</v>
      </c>
      <c r="BD1065" s="14">
        <f>SUMIFS(BC$4:BC1065,AU$4:AU1065,"="&amp;AU1065,AX$4:AX1065,"="&amp;AX1065)</f>
        <v>11110</v>
      </c>
      <c r="BE1065" s="25" t="s">
        <v>1403</v>
      </c>
      <c r="BF1065" s="14">
        <f t="shared" si="236"/>
        <v>1100</v>
      </c>
      <c r="BG1065" s="14">
        <f>SUMIFS(BF$4:BF1065,AU$4:AU1065,"="&amp;AU1065,AX$4:AX1065,"="&amp;AX1065)</f>
        <v>5050</v>
      </c>
      <c r="BH1065" s="25" t="s">
        <v>1404</v>
      </c>
      <c r="BI1065" s="14">
        <f t="shared" si="237"/>
        <v>44000</v>
      </c>
      <c r="BJ1065" s="14">
        <f>SUMIFS(BI$4:BI1065,$AU$4:$AU1065,"="&amp;$AU1065,$AX$4:$AX1065,"="&amp;$AX1065)</f>
        <v>202000</v>
      </c>
    </row>
    <row r="1066" spans="46:62" ht="16.5" x14ac:dyDescent="0.2">
      <c r="AT1066" s="13">
        <v>1063</v>
      </c>
      <c r="AU1066" s="13">
        <f t="shared" si="238"/>
        <v>15</v>
      </c>
      <c r="AV1066" s="13">
        <f t="shared" si="239"/>
        <v>1502020</v>
      </c>
      <c r="AW1066" s="13" t="s">
        <v>1373</v>
      </c>
      <c r="AX1066" s="13">
        <f t="shared" si="232"/>
        <v>7</v>
      </c>
      <c r="AY1066" s="13" t="s">
        <v>1394</v>
      </c>
      <c r="AZ1066" s="13">
        <f t="shared" si="233"/>
        <v>1</v>
      </c>
      <c r="BA1066" s="13" t="str">
        <f t="shared" si="234"/>
        <v>高顺魂珠-7 等级-1</v>
      </c>
      <c r="BB1066" s="25" t="s">
        <v>44</v>
      </c>
      <c r="BC1066" s="14">
        <f t="shared" si="235"/>
        <v>352</v>
      </c>
      <c r="BD1066" s="14">
        <f>SUMIFS(BC$4:BC1066,AU$4:AU1066,"="&amp;AU1066,AX$4:AX1066,"="&amp;AX1066)</f>
        <v>352</v>
      </c>
      <c r="BE1066" s="25" t="s">
        <v>1403</v>
      </c>
      <c r="BF1066" s="14">
        <f t="shared" si="236"/>
        <v>160</v>
      </c>
      <c r="BG1066" s="14">
        <f>SUMIFS(BF$4:BF1066,AU$4:AU1066,"="&amp;AU1066,AX$4:AX1066,"="&amp;AX1066)</f>
        <v>160</v>
      </c>
      <c r="BH1066" s="25" t="s">
        <v>1404</v>
      </c>
      <c r="BI1066" s="14">
        <f t="shared" si="237"/>
        <v>6400</v>
      </c>
      <c r="BJ1066" s="14">
        <f>SUMIFS(BI$4:BI1066,$AU$4:$AU1066,"="&amp;$AU1066,$AX$4:$AX1066,"="&amp;$AX1066)</f>
        <v>6400</v>
      </c>
    </row>
    <row r="1067" spans="46:62" ht="16.5" x14ac:dyDescent="0.2">
      <c r="AT1067" s="13">
        <v>1064</v>
      </c>
      <c r="AU1067" s="13">
        <f t="shared" si="238"/>
        <v>15</v>
      </c>
      <c r="AV1067" s="13">
        <f t="shared" si="239"/>
        <v>1502020</v>
      </c>
      <c r="AW1067" s="13" t="s">
        <v>1373</v>
      </c>
      <c r="AX1067" s="13">
        <f t="shared" si="232"/>
        <v>7</v>
      </c>
      <c r="AY1067" s="13" t="s">
        <v>1394</v>
      </c>
      <c r="AZ1067" s="13">
        <f t="shared" si="233"/>
        <v>2</v>
      </c>
      <c r="BA1067" s="13" t="str">
        <f t="shared" si="234"/>
        <v>高顺魂珠-7 等级-2</v>
      </c>
      <c r="BB1067" s="25" t="s">
        <v>44</v>
      </c>
      <c r="BC1067" s="14">
        <f t="shared" si="235"/>
        <v>528</v>
      </c>
      <c r="BD1067" s="14">
        <f>SUMIFS(BC$4:BC1067,AU$4:AU1067,"="&amp;AU1067,AX$4:AX1067,"="&amp;AX1067)</f>
        <v>880</v>
      </c>
      <c r="BE1067" s="25" t="s">
        <v>1403</v>
      </c>
      <c r="BF1067" s="14">
        <f t="shared" si="236"/>
        <v>240</v>
      </c>
      <c r="BG1067" s="14">
        <f>SUMIFS(BF$4:BF1067,AU$4:AU1067,"="&amp;AU1067,AX$4:AX1067,"="&amp;AX1067)</f>
        <v>400</v>
      </c>
      <c r="BH1067" s="25" t="s">
        <v>1404</v>
      </c>
      <c r="BI1067" s="14">
        <f t="shared" si="237"/>
        <v>9600</v>
      </c>
      <c r="BJ1067" s="14">
        <f>SUMIFS(BI$4:BI1067,$AU$4:$AU1067,"="&amp;$AU1067,$AX$4:$AX1067,"="&amp;$AX1067)</f>
        <v>16000</v>
      </c>
    </row>
    <row r="1068" spans="46:62" ht="16.5" x14ac:dyDescent="0.2">
      <c r="AT1068" s="13">
        <v>1065</v>
      </c>
      <c r="AU1068" s="13">
        <f t="shared" si="238"/>
        <v>15</v>
      </c>
      <c r="AV1068" s="13">
        <f t="shared" si="239"/>
        <v>1502020</v>
      </c>
      <c r="AW1068" s="13" t="s">
        <v>1373</v>
      </c>
      <c r="AX1068" s="13">
        <f t="shared" si="232"/>
        <v>7</v>
      </c>
      <c r="AY1068" s="13" t="s">
        <v>1394</v>
      </c>
      <c r="AZ1068" s="13">
        <f t="shared" si="233"/>
        <v>3</v>
      </c>
      <c r="BA1068" s="13" t="str">
        <f t="shared" si="234"/>
        <v>高顺魂珠-7 等级-3</v>
      </c>
      <c r="BB1068" s="25" t="s">
        <v>44</v>
      </c>
      <c r="BC1068" s="14">
        <f t="shared" si="235"/>
        <v>704</v>
      </c>
      <c r="BD1068" s="14">
        <f>SUMIFS(BC$4:BC1068,AU$4:AU1068,"="&amp;AU1068,AX$4:AX1068,"="&amp;AX1068)</f>
        <v>1584</v>
      </c>
      <c r="BE1068" s="25" t="s">
        <v>1403</v>
      </c>
      <c r="BF1068" s="14">
        <f t="shared" si="236"/>
        <v>320</v>
      </c>
      <c r="BG1068" s="14">
        <f>SUMIFS(BF$4:BF1068,AU$4:AU1068,"="&amp;AU1068,AX$4:AX1068,"="&amp;AX1068)</f>
        <v>720</v>
      </c>
      <c r="BH1068" s="25" t="s">
        <v>1404</v>
      </c>
      <c r="BI1068" s="14">
        <f t="shared" si="237"/>
        <v>12800</v>
      </c>
      <c r="BJ1068" s="14">
        <f>SUMIFS(BI$4:BI1068,$AU$4:$AU1068,"="&amp;$AU1068,$AX$4:$AX1068,"="&amp;$AX1068)</f>
        <v>28800</v>
      </c>
    </row>
    <row r="1069" spans="46:62" ht="16.5" x14ac:dyDescent="0.2">
      <c r="AT1069" s="13">
        <v>1066</v>
      </c>
      <c r="AU1069" s="13">
        <f t="shared" si="238"/>
        <v>15</v>
      </c>
      <c r="AV1069" s="13">
        <f t="shared" si="239"/>
        <v>1502020</v>
      </c>
      <c r="AW1069" s="13" t="s">
        <v>1373</v>
      </c>
      <c r="AX1069" s="13">
        <f t="shared" si="232"/>
        <v>7</v>
      </c>
      <c r="AY1069" s="13" t="s">
        <v>1394</v>
      </c>
      <c r="AZ1069" s="13">
        <f t="shared" si="233"/>
        <v>4</v>
      </c>
      <c r="BA1069" s="13" t="str">
        <f t="shared" si="234"/>
        <v>高顺魂珠-7 等级-4</v>
      </c>
      <c r="BB1069" s="25" t="s">
        <v>44</v>
      </c>
      <c r="BC1069" s="14">
        <f t="shared" si="235"/>
        <v>1056</v>
      </c>
      <c r="BD1069" s="14">
        <f>SUMIFS(BC$4:BC1069,AU$4:AU1069,"="&amp;AU1069,AX$4:AX1069,"="&amp;AX1069)</f>
        <v>2640</v>
      </c>
      <c r="BE1069" s="25" t="s">
        <v>1403</v>
      </c>
      <c r="BF1069" s="14">
        <f t="shared" si="236"/>
        <v>480</v>
      </c>
      <c r="BG1069" s="14">
        <f>SUMIFS(BF$4:BF1069,AU$4:AU1069,"="&amp;AU1069,AX$4:AX1069,"="&amp;AX1069)</f>
        <v>1200</v>
      </c>
      <c r="BH1069" s="25" t="s">
        <v>1404</v>
      </c>
      <c r="BI1069" s="14">
        <f t="shared" si="237"/>
        <v>19200</v>
      </c>
      <c r="BJ1069" s="14">
        <f>SUMIFS(BI$4:BI1069,$AU$4:$AU1069,"="&amp;$AU1069,$AX$4:$AX1069,"="&amp;$AX1069)</f>
        <v>48000</v>
      </c>
    </row>
    <row r="1070" spans="46:62" ht="16.5" x14ac:dyDescent="0.2">
      <c r="AT1070" s="13">
        <v>1067</v>
      </c>
      <c r="AU1070" s="13">
        <f t="shared" si="238"/>
        <v>15</v>
      </c>
      <c r="AV1070" s="13">
        <f t="shared" si="239"/>
        <v>1502020</v>
      </c>
      <c r="AW1070" s="13" t="s">
        <v>1373</v>
      </c>
      <c r="AX1070" s="13">
        <f t="shared" si="232"/>
        <v>7</v>
      </c>
      <c r="AY1070" s="13" t="s">
        <v>1394</v>
      </c>
      <c r="AZ1070" s="13">
        <f t="shared" si="233"/>
        <v>5</v>
      </c>
      <c r="BA1070" s="13" t="str">
        <f t="shared" si="234"/>
        <v>高顺魂珠-7 等级-5</v>
      </c>
      <c r="BB1070" s="25" t="s">
        <v>44</v>
      </c>
      <c r="BC1070" s="14">
        <f t="shared" si="235"/>
        <v>1408</v>
      </c>
      <c r="BD1070" s="14">
        <f>SUMIFS(BC$4:BC1070,AU$4:AU1070,"="&amp;AU1070,AX$4:AX1070,"="&amp;AX1070)</f>
        <v>4048</v>
      </c>
      <c r="BE1070" s="25" t="s">
        <v>1403</v>
      </c>
      <c r="BF1070" s="14">
        <f t="shared" si="236"/>
        <v>640</v>
      </c>
      <c r="BG1070" s="14">
        <f>SUMIFS(BF$4:BF1070,AU$4:AU1070,"="&amp;AU1070,AX$4:AX1070,"="&amp;AX1070)</f>
        <v>1840</v>
      </c>
      <c r="BH1070" s="25" t="s">
        <v>1404</v>
      </c>
      <c r="BI1070" s="14">
        <f t="shared" si="237"/>
        <v>25600</v>
      </c>
      <c r="BJ1070" s="14">
        <f>SUMIFS(BI$4:BI1070,$AU$4:$AU1070,"="&amp;$AU1070,$AX$4:$AX1070,"="&amp;$AX1070)</f>
        <v>73600</v>
      </c>
    </row>
    <row r="1071" spans="46:62" ht="16.5" x14ac:dyDescent="0.2">
      <c r="AT1071" s="13">
        <v>1068</v>
      </c>
      <c r="AU1071" s="13">
        <f t="shared" si="238"/>
        <v>15</v>
      </c>
      <c r="AV1071" s="13">
        <f t="shared" si="239"/>
        <v>1502020</v>
      </c>
      <c r="AW1071" s="13" t="s">
        <v>1373</v>
      </c>
      <c r="AX1071" s="13">
        <f t="shared" si="232"/>
        <v>7</v>
      </c>
      <c r="AY1071" s="13" t="s">
        <v>1394</v>
      </c>
      <c r="AZ1071" s="13">
        <f t="shared" si="233"/>
        <v>6</v>
      </c>
      <c r="BA1071" s="13" t="str">
        <f t="shared" si="234"/>
        <v>高顺魂珠-7 等级-6</v>
      </c>
      <c r="BB1071" s="25" t="s">
        <v>44</v>
      </c>
      <c r="BC1071" s="14">
        <f t="shared" si="235"/>
        <v>1760</v>
      </c>
      <c r="BD1071" s="14">
        <f>SUMIFS(BC$4:BC1071,AU$4:AU1071,"="&amp;AU1071,AX$4:AX1071,"="&amp;AX1071)</f>
        <v>5808</v>
      </c>
      <c r="BE1071" s="25" t="s">
        <v>1403</v>
      </c>
      <c r="BF1071" s="14">
        <f t="shared" si="236"/>
        <v>800</v>
      </c>
      <c r="BG1071" s="14">
        <f>SUMIFS(BF$4:BF1071,AU$4:AU1071,"="&amp;AU1071,AX$4:AX1071,"="&amp;AX1071)</f>
        <v>2640</v>
      </c>
      <c r="BH1071" s="25" t="s">
        <v>1404</v>
      </c>
      <c r="BI1071" s="14">
        <f t="shared" si="237"/>
        <v>32000</v>
      </c>
      <c r="BJ1071" s="14">
        <f>SUMIFS(BI$4:BI1071,$AU$4:$AU1071,"="&amp;$AU1071,$AX$4:$AX1071,"="&amp;$AX1071)</f>
        <v>105600</v>
      </c>
    </row>
    <row r="1072" spans="46:62" ht="16.5" x14ac:dyDescent="0.2">
      <c r="AT1072" s="13">
        <v>1069</v>
      </c>
      <c r="AU1072" s="13">
        <f t="shared" si="238"/>
        <v>15</v>
      </c>
      <c r="AV1072" s="13">
        <f t="shared" si="239"/>
        <v>1502020</v>
      </c>
      <c r="AW1072" s="13" t="s">
        <v>1373</v>
      </c>
      <c r="AX1072" s="13">
        <f t="shared" si="232"/>
        <v>7</v>
      </c>
      <c r="AY1072" s="13" t="s">
        <v>1394</v>
      </c>
      <c r="AZ1072" s="13">
        <f t="shared" si="233"/>
        <v>7</v>
      </c>
      <c r="BA1072" s="13" t="str">
        <f t="shared" si="234"/>
        <v>高顺魂珠-7 等级-7</v>
      </c>
      <c r="BB1072" s="25" t="s">
        <v>44</v>
      </c>
      <c r="BC1072" s="14">
        <f t="shared" si="235"/>
        <v>2112</v>
      </c>
      <c r="BD1072" s="14">
        <f>SUMIFS(BC$4:BC1072,AU$4:AU1072,"="&amp;AU1072,AX$4:AX1072,"="&amp;AX1072)</f>
        <v>7920</v>
      </c>
      <c r="BE1072" s="25" t="s">
        <v>1403</v>
      </c>
      <c r="BF1072" s="14">
        <f t="shared" si="236"/>
        <v>960</v>
      </c>
      <c r="BG1072" s="14">
        <f>SUMIFS(BF$4:BF1072,AU$4:AU1072,"="&amp;AU1072,AX$4:AX1072,"="&amp;AX1072)</f>
        <v>3600</v>
      </c>
      <c r="BH1072" s="25" t="s">
        <v>1404</v>
      </c>
      <c r="BI1072" s="14">
        <f t="shared" si="237"/>
        <v>38400</v>
      </c>
      <c r="BJ1072" s="14">
        <f>SUMIFS(BI$4:BI1072,$AU$4:$AU1072,"="&amp;$AU1072,$AX$4:$AX1072,"="&amp;$AX1072)</f>
        <v>144000</v>
      </c>
    </row>
    <row r="1073" spans="46:62" ht="16.5" x14ac:dyDescent="0.2">
      <c r="AT1073" s="13">
        <v>1070</v>
      </c>
      <c r="AU1073" s="13">
        <f t="shared" si="238"/>
        <v>15</v>
      </c>
      <c r="AV1073" s="13">
        <f t="shared" si="239"/>
        <v>1502020</v>
      </c>
      <c r="AW1073" s="13" t="s">
        <v>1373</v>
      </c>
      <c r="AX1073" s="13">
        <f t="shared" si="232"/>
        <v>7</v>
      </c>
      <c r="AY1073" s="13" t="s">
        <v>1394</v>
      </c>
      <c r="AZ1073" s="13">
        <f t="shared" si="233"/>
        <v>8</v>
      </c>
      <c r="BA1073" s="13" t="str">
        <f t="shared" si="234"/>
        <v>高顺魂珠-7 等级-8</v>
      </c>
      <c r="BB1073" s="25" t="s">
        <v>44</v>
      </c>
      <c r="BC1073" s="14">
        <f t="shared" si="235"/>
        <v>2464</v>
      </c>
      <c r="BD1073" s="14">
        <f>SUMIFS(BC$4:BC1073,AU$4:AU1073,"="&amp;AU1073,AX$4:AX1073,"="&amp;AX1073)</f>
        <v>10384</v>
      </c>
      <c r="BE1073" s="25" t="s">
        <v>1403</v>
      </c>
      <c r="BF1073" s="14">
        <f t="shared" si="236"/>
        <v>1120</v>
      </c>
      <c r="BG1073" s="14">
        <f>SUMIFS(BF$4:BF1073,AU$4:AU1073,"="&amp;AU1073,AX$4:AX1073,"="&amp;AX1073)</f>
        <v>4720</v>
      </c>
      <c r="BH1073" s="25" t="s">
        <v>1404</v>
      </c>
      <c r="BI1073" s="14">
        <f t="shared" si="237"/>
        <v>44800</v>
      </c>
      <c r="BJ1073" s="14">
        <f>SUMIFS(BI$4:BI1073,$AU$4:$AU1073,"="&amp;$AU1073,$AX$4:$AX1073,"="&amp;$AX1073)</f>
        <v>188800</v>
      </c>
    </row>
    <row r="1074" spans="46:62" ht="16.5" x14ac:dyDescent="0.2">
      <c r="AT1074" s="13">
        <v>1071</v>
      </c>
      <c r="AU1074" s="13">
        <f t="shared" si="238"/>
        <v>15</v>
      </c>
      <c r="AV1074" s="13">
        <f t="shared" si="239"/>
        <v>1502020</v>
      </c>
      <c r="AW1074" s="13" t="s">
        <v>1373</v>
      </c>
      <c r="AX1074" s="13">
        <f t="shared" si="232"/>
        <v>7</v>
      </c>
      <c r="AY1074" s="13" t="s">
        <v>1394</v>
      </c>
      <c r="AZ1074" s="13">
        <f t="shared" si="233"/>
        <v>9</v>
      </c>
      <c r="BA1074" s="13" t="str">
        <f t="shared" si="234"/>
        <v>高顺魂珠-7 等级-9</v>
      </c>
      <c r="BB1074" s="25" t="s">
        <v>44</v>
      </c>
      <c r="BC1074" s="14">
        <f t="shared" si="235"/>
        <v>2816</v>
      </c>
      <c r="BD1074" s="14">
        <f>SUMIFS(BC$4:BC1074,AU$4:AU1074,"="&amp;AU1074,AX$4:AX1074,"="&amp;AX1074)</f>
        <v>13200</v>
      </c>
      <c r="BE1074" s="25" t="s">
        <v>1403</v>
      </c>
      <c r="BF1074" s="14">
        <f t="shared" si="236"/>
        <v>1280</v>
      </c>
      <c r="BG1074" s="14">
        <f>SUMIFS(BF$4:BF1074,AU$4:AU1074,"="&amp;AU1074,AX$4:AX1074,"="&amp;AX1074)</f>
        <v>6000</v>
      </c>
      <c r="BH1074" s="25" t="s">
        <v>1404</v>
      </c>
      <c r="BI1074" s="14">
        <f t="shared" si="237"/>
        <v>51200</v>
      </c>
      <c r="BJ1074" s="14">
        <f>SUMIFS(BI$4:BI1074,$AU$4:$AU1074,"="&amp;$AU1074,$AX$4:$AX1074,"="&amp;$AX1074)</f>
        <v>240000</v>
      </c>
    </row>
    <row r="1075" spans="46:62" ht="16.5" x14ac:dyDescent="0.2">
      <c r="AT1075" s="13">
        <v>1072</v>
      </c>
      <c r="AU1075" s="13">
        <f t="shared" si="238"/>
        <v>15</v>
      </c>
      <c r="AV1075" s="13">
        <f t="shared" si="239"/>
        <v>1502020</v>
      </c>
      <c r="AW1075" s="13" t="s">
        <v>1373</v>
      </c>
      <c r="AX1075" s="13">
        <f t="shared" si="232"/>
        <v>8</v>
      </c>
      <c r="AY1075" s="13" t="s">
        <v>1394</v>
      </c>
      <c r="AZ1075" s="13">
        <f t="shared" si="233"/>
        <v>1</v>
      </c>
      <c r="BA1075" s="13" t="str">
        <f t="shared" si="234"/>
        <v>高顺魂珠-8 等级-1</v>
      </c>
      <c r="BB1075" s="25" t="s">
        <v>44</v>
      </c>
      <c r="BC1075" s="14">
        <f t="shared" si="235"/>
        <v>440</v>
      </c>
      <c r="BD1075" s="14">
        <f>SUMIFS(BC$4:BC1075,AU$4:AU1075,"="&amp;AU1075,AX$4:AX1075,"="&amp;AX1075)</f>
        <v>440</v>
      </c>
      <c r="BE1075" s="25" t="s">
        <v>1403</v>
      </c>
      <c r="BF1075" s="14">
        <f t="shared" si="236"/>
        <v>200</v>
      </c>
      <c r="BG1075" s="14">
        <f>SUMIFS(BF$4:BF1075,AU$4:AU1075,"="&amp;AU1075,AX$4:AX1075,"="&amp;AX1075)</f>
        <v>200</v>
      </c>
      <c r="BH1075" s="25" t="s">
        <v>1404</v>
      </c>
      <c r="BI1075" s="14">
        <f t="shared" si="237"/>
        <v>8000</v>
      </c>
      <c r="BJ1075" s="14">
        <f>SUMIFS(BI$4:BI1075,$AU$4:$AU1075,"="&amp;$AU1075,$AX$4:$AX1075,"="&amp;$AX1075)</f>
        <v>8000</v>
      </c>
    </row>
    <row r="1076" spans="46:62" ht="16.5" x14ac:dyDescent="0.2">
      <c r="AT1076" s="13">
        <v>1073</v>
      </c>
      <c r="AU1076" s="13">
        <f t="shared" si="238"/>
        <v>15</v>
      </c>
      <c r="AV1076" s="13">
        <f t="shared" si="239"/>
        <v>1502020</v>
      </c>
      <c r="AW1076" s="13" t="s">
        <v>1373</v>
      </c>
      <c r="AX1076" s="13">
        <f t="shared" ref="AX1076:AX1139" si="240">INT(((AT1076-(AU1076-1)*72)-1)/9)+1</f>
        <v>8</v>
      </c>
      <c r="AY1076" s="13" t="s">
        <v>1394</v>
      </c>
      <c r="AZ1076" s="13">
        <f t="shared" ref="AZ1076:AZ1139" si="241">AT1076-(AU1076-1)*72-(AX1076-1)*9</f>
        <v>2</v>
      </c>
      <c r="BA1076" s="13" t="str">
        <f t="shared" ref="BA1076:BA1139" si="242">INDEX($Y$4:$Y$24,AU1076)&amp;"魂珠-"&amp;AX1076&amp;" 等级-"&amp;AZ1076</f>
        <v>高顺魂珠-8 等级-2</v>
      </c>
      <c r="BB1076" s="25" t="s">
        <v>44</v>
      </c>
      <c r="BC1076" s="14">
        <f t="shared" ref="BC1076:BC1139" si="243">ROUND(INDEX(Q$4:Q$75,($AX1076-1)*9+$AZ1076)*INDEX(AD$4:AD$24,$AU1076),0)</f>
        <v>660</v>
      </c>
      <c r="BD1076" s="14">
        <f>SUMIFS(BC$4:BC1076,AU$4:AU1076,"="&amp;AU1076,AX$4:AX1076,"="&amp;AX1076)</f>
        <v>1100</v>
      </c>
      <c r="BE1076" s="25" t="s">
        <v>1403</v>
      </c>
      <c r="BF1076" s="14">
        <f t="shared" ref="BF1076:BF1139" si="244">ROUND(INDEX(R$4:R$75,($AX1076-1)*9+$AZ1076)*INDEX(AE$4:AE$24,$AU1076),0)</f>
        <v>300</v>
      </c>
      <c r="BG1076" s="14">
        <f>SUMIFS(BF$4:BF1076,AU$4:AU1076,"="&amp;AU1076,AX$4:AX1076,"="&amp;AX1076)</f>
        <v>500</v>
      </c>
      <c r="BH1076" s="25" t="s">
        <v>1404</v>
      </c>
      <c r="BI1076" s="14">
        <f t="shared" ref="BI1076:BI1139" si="245">ROUND(INDEX(S$4:S$75,($AX1076-1)*9+$AZ1076)*INDEX(AF$4:AF$24,$AU1076),0)</f>
        <v>12000</v>
      </c>
      <c r="BJ1076" s="14">
        <f>SUMIFS(BI$4:BI1076,$AU$4:$AU1076,"="&amp;$AU1076,$AX$4:$AX1076,"="&amp;$AX1076)</f>
        <v>20000</v>
      </c>
    </row>
    <row r="1077" spans="46:62" ht="16.5" x14ac:dyDescent="0.2">
      <c r="AT1077" s="13">
        <v>1074</v>
      </c>
      <c r="AU1077" s="13">
        <f t="shared" si="238"/>
        <v>15</v>
      </c>
      <c r="AV1077" s="13">
        <f t="shared" si="239"/>
        <v>1502020</v>
      </c>
      <c r="AW1077" s="13" t="s">
        <v>1373</v>
      </c>
      <c r="AX1077" s="13">
        <f t="shared" si="240"/>
        <v>8</v>
      </c>
      <c r="AY1077" s="13" t="s">
        <v>1394</v>
      </c>
      <c r="AZ1077" s="13">
        <f t="shared" si="241"/>
        <v>3</v>
      </c>
      <c r="BA1077" s="13" t="str">
        <f t="shared" si="242"/>
        <v>高顺魂珠-8 等级-3</v>
      </c>
      <c r="BB1077" s="25" t="s">
        <v>44</v>
      </c>
      <c r="BC1077" s="14">
        <f t="shared" si="243"/>
        <v>880</v>
      </c>
      <c r="BD1077" s="14">
        <f>SUMIFS(BC$4:BC1077,AU$4:AU1077,"="&amp;AU1077,AX$4:AX1077,"="&amp;AX1077)</f>
        <v>1980</v>
      </c>
      <c r="BE1077" s="25" t="s">
        <v>1403</v>
      </c>
      <c r="BF1077" s="14">
        <f t="shared" si="244"/>
        <v>400</v>
      </c>
      <c r="BG1077" s="14">
        <f>SUMIFS(BF$4:BF1077,AU$4:AU1077,"="&amp;AU1077,AX$4:AX1077,"="&amp;AX1077)</f>
        <v>900</v>
      </c>
      <c r="BH1077" s="25" t="s">
        <v>1404</v>
      </c>
      <c r="BI1077" s="14">
        <f t="shared" si="245"/>
        <v>16000</v>
      </c>
      <c r="BJ1077" s="14">
        <f>SUMIFS(BI$4:BI1077,$AU$4:$AU1077,"="&amp;$AU1077,$AX$4:$AX1077,"="&amp;$AX1077)</f>
        <v>36000</v>
      </c>
    </row>
    <row r="1078" spans="46:62" ht="16.5" x14ac:dyDescent="0.2">
      <c r="AT1078" s="13">
        <v>1075</v>
      </c>
      <c r="AU1078" s="13">
        <f t="shared" si="238"/>
        <v>15</v>
      </c>
      <c r="AV1078" s="13">
        <f t="shared" si="239"/>
        <v>1502020</v>
      </c>
      <c r="AW1078" s="13" t="s">
        <v>1373</v>
      </c>
      <c r="AX1078" s="13">
        <f t="shared" si="240"/>
        <v>8</v>
      </c>
      <c r="AY1078" s="13" t="s">
        <v>1394</v>
      </c>
      <c r="AZ1078" s="13">
        <f t="shared" si="241"/>
        <v>4</v>
      </c>
      <c r="BA1078" s="13" t="str">
        <f t="shared" si="242"/>
        <v>高顺魂珠-8 等级-4</v>
      </c>
      <c r="BB1078" s="25" t="s">
        <v>44</v>
      </c>
      <c r="BC1078" s="14">
        <f t="shared" si="243"/>
        <v>1320</v>
      </c>
      <c r="BD1078" s="14">
        <f>SUMIFS(BC$4:BC1078,AU$4:AU1078,"="&amp;AU1078,AX$4:AX1078,"="&amp;AX1078)</f>
        <v>3300</v>
      </c>
      <c r="BE1078" s="25" t="s">
        <v>1403</v>
      </c>
      <c r="BF1078" s="14">
        <f t="shared" si="244"/>
        <v>600</v>
      </c>
      <c r="BG1078" s="14">
        <f>SUMIFS(BF$4:BF1078,AU$4:AU1078,"="&amp;AU1078,AX$4:AX1078,"="&amp;AX1078)</f>
        <v>1500</v>
      </c>
      <c r="BH1078" s="25" t="s">
        <v>1404</v>
      </c>
      <c r="BI1078" s="14">
        <f t="shared" si="245"/>
        <v>24000</v>
      </c>
      <c r="BJ1078" s="14">
        <f>SUMIFS(BI$4:BI1078,$AU$4:$AU1078,"="&amp;$AU1078,$AX$4:$AX1078,"="&amp;$AX1078)</f>
        <v>60000</v>
      </c>
    </row>
    <row r="1079" spans="46:62" ht="16.5" x14ac:dyDescent="0.2">
      <c r="AT1079" s="13">
        <v>1076</v>
      </c>
      <c r="AU1079" s="13">
        <f t="shared" si="238"/>
        <v>15</v>
      </c>
      <c r="AV1079" s="13">
        <f t="shared" si="239"/>
        <v>1502020</v>
      </c>
      <c r="AW1079" s="13" t="s">
        <v>1373</v>
      </c>
      <c r="AX1079" s="13">
        <f t="shared" si="240"/>
        <v>8</v>
      </c>
      <c r="AY1079" s="13" t="s">
        <v>1394</v>
      </c>
      <c r="AZ1079" s="13">
        <f t="shared" si="241"/>
        <v>5</v>
      </c>
      <c r="BA1079" s="13" t="str">
        <f t="shared" si="242"/>
        <v>高顺魂珠-8 等级-5</v>
      </c>
      <c r="BB1079" s="25" t="s">
        <v>44</v>
      </c>
      <c r="BC1079" s="14">
        <f t="shared" si="243"/>
        <v>1760</v>
      </c>
      <c r="BD1079" s="14">
        <f>SUMIFS(BC$4:BC1079,AU$4:AU1079,"="&amp;AU1079,AX$4:AX1079,"="&amp;AX1079)</f>
        <v>5060</v>
      </c>
      <c r="BE1079" s="25" t="s">
        <v>1403</v>
      </c>
      <c r="BF1079" s="14">
        <f t="shared" si="244"/>
        <v>800</v>
      </c>
      <c r="BG1079" s="14">
        <f>SUMIFS(BF$4:BF1079,AU$4:AU1079,"="&amp;AU1079,AX$4:AX1079,"="&amp;AX1079)</f>
        <v>2300</v>
      </c>
      <c r="BH1079" s="25" t="s">
        <v>1404</v>
      </c>
      <c r="BI1079" s="14">
        <f t="shared" si="245"/>
        <v>32000</v>
      </c>
      <c r="BJ1079" s="14">
        <f>SUMIFS(BI$4:BI1079,$AU$4:$AU1079,"="&amp;$AU1079,$AX$4:$AX1079,"="&amp;$AX1079)</f>
        <v>92000</v>
      </c>
    </row>
    <row r="1080" spans="46:62" ht="16.5" x14ac:dyDescent="0.2">
      <c r="AT1080" s="13">
        <v>1077</v>
      </c>
      <c r="AU1080" s="13">
        <f t="shared" si="238"/>
        <v>15</v>
      </c>
      <c r="AV1080" s="13">
        <f t="shared" si="239"/>
        <v>1502020</v>
      </c>
      <c r="AW1080" s="13" t="s">
        <v>1373</v>
      </c>
      <c r="AX1080" s="13">
        <f t="shared" si="240"/>
        <v>8</v>
      </c>
      <c r="AY1080" s="13" t="s">
        <v>1394</v>
      </c>
      <c r="AZ1080" s="13">
        <f t="shared" si="241"/>
        <v>6</v>
      </c>
      <c r="BA1080" s="13" t="str">
        <f t="shared" si="242"/>
        <v>高顺魂珠-8 等级-6</v>
      </c>
      <c r="BB1080" s="25" t="s">
        <v>44</v>
      </c>
      <c r="BC1080" s="14">
        <f t="shared" si="243"/>
        <v>2200</v>
      </c>
      <c r="BD1080" s="14">
        <f>SUMIFS(BC$4:BC1080,AU$4:AU1080,"="&amp;AU1080,AX$4:AX1080,"="&amp;AX1080)</f>
        <v>7260</v>
      </c>
      <c r="BE1080" s="25" t="s">
        <v>1403</v>
      </c>
      <c r="BF1080" s="14">
        <f t="shared" si="244"/>
        <v>1000</v>
      </c>
      <c r="BG1080" s="14">
        <f>SUMIFS(BF$4:BF1080,AU$4:AU1080,"="&amp;AU1080,AX$4:AX1080,"="&amp;AX1080)</f>
        <v>3300</v>
      </c>
      <c r="BH1080" s="25" t="s">
        <v>1404</v>
      </c>
      <c r="BI1080" s="14">
        <f t="shared" si="245"/>
        <v>40000</v>
      </c>
      <c r="BJ1080" s="14">
        <f>SUMIFS(BI$4:BI1080,$AU$4:$AU1080,"="&amp;$AU1080,$AX$4:$AX1080,"="&amp;$AX1080)</f>
        <v>132000</v>
      </c>
    </row>
    <row r="1081" spans="46:62" ht="16.5" x14ac:dyDescent="0.2">
      <c r="AT1081" s="13">
        <v>1078</v>
      </c>
      <c r="AU1081" s="13">
        <f t="shared" si="238"/>
        <v>15</v>
      </c>
      <c r="AV1081" s="13">
        <f t="shared" si="239"/>
        <v>1502020</v>
      </c>
      <c r="AW1081" s="13" t="s">
        <v>1373</v>
      </c>
      <c r="AX1081" s="13">
        <f t="shared" si="240"/>
        <v>8</v>
      </c>
      <c r="AY1081" s="13" t="s">
        <v>1394</v>
      </c>
      <c r="AZ1081" s="13">
        <f t="shared" si="241"/>
        <v>7</v>
      </c>
      <c r="BA1081" s="13" t="str">
        <f t="shared" si="242"/>
        <v>高顺魂珠-8 等级-7</v>
      </c>
      <c r="BB1081" s="25" t="s">
        <v>44</v>
      </c>
      <c r="BC1081" s="14">
        <f t="shared" si="243"/>
        <v>2640</v>
      </c>
      <c r="BD1081" s="14">
        <f>SUMIFS(BC$4:BC1081,AU$4:AU1081,"="&amp;AU1081,AX$4:AX1081,"="&amp;AX1081)</f>
        <v>9900</v>
      </c>
      <c r="BE1081" s="25" t="s">
        <v>1403</v>
      </c>
      <c r="BF1081" s="14">
        <f t="shared" si="244"/>
        <v>1200</v>
      </c>
      <c r="BG1081" s="14">
        <f>SUMIFS(BF$4:BF1081,AU$4:AU1081,"="&amp;AU1081,AX$4:AX1081,"="&amp;AX1081)</f>
        <v>4500</v>
      </c>
      <c r="BH1081" s="25" t="s">
        <v>1404</v>
      </c>
      <c r="BI1081" s="14">
        <f t="shared" si="245"/>
        <v>48000</v>
      </c>
      <c r="BJ1081" s="14">
        <f>SUMIFS(BI$4:BI1081,$AU$4:$AU1081,"="&amp;$AU1081,$AX$4:$AX1081,"="&amp;$AX1081)</f>
        <v>180000</v>
      </c>
    </row>
    <row r="1082" spans="46:62" ht="16.5" x14ac:dyDescent="0.2">
      <c r="AT1082" s="13">
        <v>1079</v>
      </c>
      <c r="AU1082" s="13">
        <f t="shared" si="238"/>
        <v>15</v>
      </c>
      <c r="AV1082" s="13">
        <f t="shared" si="239"/>
        <v>1502020</v>
      </c>
      <c r="AW1082" s="13" t="s">
        <v>1373</v>
      </c>
      <c r="AX1082" s="13">
        <f t="shared" si="240"/>
        <v>8</v>
      </c>
      <c r="AY1082" s="13" t="s">
        <v>1394</v>
      </c>
      <c r="AZ1082" s="13">
        <f t="shared" si="241"/>
        <v>8</v>
      </c>
      <c r="BA1082" s="13" t="str">
        <f t="shared" si="242"/>
        <v>高顺魂珠-8 等级-8</v>
      </c>
      <c r="BB1082" s="25" t="s">
        <v>44</v>
      </c>
      <c r="BC1082" s="14">
        <f t="shared" si="243"/>
        <v>3080</v>
      </c>
      <c r="BD1082" s="14">
        <f>SUMIFS(BC$4:BC1082,AU$4:AU1082,"="&amp;AU1082,AX$4:AX1082,"="&amp;AX1082)</f>
        <v>12980</v>
      </c>
      <c r="BE1082" s="25" t="s">
        <v>1403</v>
      </c>
      <c r="BF1082" s="14">
        <f t="shared" si="244"/>
        <v>1400</v>
      </c>
      <c r="BG1082" s="14">
        <f>SUMIFS(BF$4:BF1082,AU$4:AU1082,"="&amp;AU1082,AX$4:AX1082,"="&amp;AX1082)</f>
        <v>5900</v>
      </c>
      <c r="BH1082" s="25" t="s">
        <v>1404</v>
      </c>
      <c r="BI1082" s="14">
        <f t="shared" si="245"/>
        <v>56000</v>
      </c>
      <c r="BJ1082" s="14">
        <f>SUMIFS(BI$4:BI1082,$AU$4:$AU1082,"="&amp;$AU1082,$AX$4:$AX1082,"="&amp;$AX1082)</f>
        <v>236000</v>
      </c>
    </row>
    <row r="1083" spans="46:62" ht="16.5" x14ac:dyDescent="0.2">
      <c r="AT1083" s="13">
        <v>1080</v>
      </c>
      <c r="AU1083" s="13">
        <f t="shared" si="238"/>
        <v>15</v>
      </c>
      <c r="AV1083" s="13">
        <f t="shared" si="239"/>
        <v>1502020</v>
      </c>
      <c r="AW1083" s="13" t="s">
        <v>1373</v>
      </c>
      <c r="AX1083" s="13">
        <f t="shared" si="240"/>
        <v>8</v>
      </c>
      <c r="AY1083" s="13" t="s">
        <v>1394</v>
      </c>
      <c r="AZ1083" s="13">
        <f t="shared" si="241"/>
        <v>9</v>
      </c>
      <c r="BA1083" s="13" t="str">
        <f t="shared" si="242"/>
        <v>高顺魂珠-8 等级-9</v>
      </c>
      <c r="BB1083" s="25" t="s">
        <v>44</v>
      </c>
      <c r="BC1083" s="14">
        <f t="shared" si="243"/>
        <v>3520</v>
      </c>
      <c r="BD1083" s="14">
        <f>SUMIFS(BC$4:BC1083,AU$4:AU1083,"="&amp;AU1083,AX$4:AX1083,"="&amp;AX1083)</f>
        <v>16500</v>
      </c>
      <c r="BE1083" s="25" t="s">
        <v>1403</v>
      </c>
      <c r="BF1083" s="14">
        <f t="shared" si="244"/>
        <v>1600</v>
      </c>
      <c r="BG1083" s="14">
        <f>SUMIFS(BF$4:BF1083,AU$4:AU1083,"="&amp;AU1083,AX$4:AX1083,"="&amp;AX1083)</f>
        <v>7500</v>
      </c>
      <c r="BH1083" s="25" t="s">
        <v>1404</v>
      </c>
      <c r="BI1083" s="14">
        <f t="shared" si="245"/>
        <v>64000</v>
      </c>
      <c r="BJ1083" s="14">
        <f>SUMIFS(BI$4:BI1083,$AU$4:$AU1083,"="&amp;$AU1083,$AX$4:$AX1083,"="&amp;$AX1083)</f>
        <v>300000</v>
      </c>
    </row>
    <row r="1084" spans="46:62" ht="16.5" x14ac:dyDescent="0.2">
      <c r="AT1084" s="13">
        <v>1081</v>
      </c>
      <c r="AU1084" s="13">
        <f t="shared" si="238"/>
        <v>16</v>
      </c>
      <c r="AV1084" s="13">
        <f t="shared" si="239"/>
        <v>1502021</v>
      </c>
      <c r="AW1084" s="13" t="s">
        <v>1373</v>
      </c>
      <c r="AX1084" s="13">
        <f t="shared" si="240"/>
        <v>1</v>
      </c>
      <c r="AY1084" s="13" t="s">
        <v>1394</v>
      </c>
      <c r="AZ1084" s="13">
        <f t="shared" si="241"/>
        <v>1</v>
      </c>
      <c r="BA1084" s="13" t="str">
        <f t="shared" si="242"/>
        <v>烈风螳螂魂珠-1 等级-1</v>
      </c>
      <c r="BB1084" s="25" t="s">
        <v>44</v>
      </c>
      <c r="BC1084" s="14">
        <f t="shared" si="243"/>
        <v>60</v>
      </c>
      <c r="BD1084" s="14">
        <f>SUMIFS(BC$4:BC1084,AU$4:AU1084,"="&amp;AU1084,AX$4:AX1084,"="&amp;AX1084)</f>
        <v>60</v>
      </c>
      <c r="BE1084" s="25" t="s">
        <v>1403</v>
      </c>
      <c r="BF1084" s="14">
        <f t="shared" si="244"/>
        <v>25</v>
      </c>
      <c r="BG1084" s="14">
        <f>SUMIFS(BF$4:BF1084,AU$4:AU1084,"="&amp;AU1084,AX$4:AX1084,"="&amp;AX1084)</f>
        <v>25</v>
      </c>
      <c r="BH1084" s="25" t="s">
        <v>1404</v>
      </c>
      <c r="BI1084" s="14">
        <f t="shared" si="245"/>
        <v>800</v>
      </c>
      <c r="BJ1084" s="14">
        <f>SUMIFS(BI$4:BI1084,$AU$4:$AU1084,"="&amp;$AU1084,$AX$4:$AX1084,"="&amp;$AX1084)</f>
        <v>800</v>
      </c>
    </row>
    <row r="1085" spans="46:62" ht="16.5" x14ac:dyDescent="0.2">
      <c r="AT1085" s="13">
        <v>1082</v>
      </c>
      <c r="AU1085" s="13">
        <f t="shared" si="238"/>
        <v>16</v>
      </c>
      <c r="AV1085" s="13">
        <f t="shared" si="239"/>
        <v>1502021</v>
      </c>
      <c r="AW1085" s="13" t="s">
        <v>1373</v>
      </c>
      <c r="AX1085" s="13">
        <f t="shared" si="240"/>
        <v>1</v>
      </c>
      <c r="AY1085" s="13" t="s">
        <v>1394</v>
      </c>
      <c r="AZ1085" s="13">
        <f t="shared" si="241"/>
        <v>2</v>
      </c>
      <c r="BA1085" s="13" t="str">
        <f t="shared" si="242"/>
        <v>烈风螳螂魂珠-1 等级-2</v>
      </c>
      <c r="BB1085" s="25" t="s">
        <v>44</v>
      </c>
      <c r="BC1085" s="14">
        <f t="shared" si="243"/>
        <v>96</v>
      </c>
      <c r="BD1085" s="14">
        <f>SUMIFS(BC$4:BC1085,AU$4:AU1085,"="&amp;AU1085,AX$4:AX1085,"="&amp;AX1085)</f>
        <v>156</v>
      </c>
      <c r="BE1085" s="25" t="s">
        <v>1403</v>
      </c>
      <c r="BF1085" s="14">
        <f t="shared" si="244"/>
        <v>40</v>
      </c>
      <c r="BG1085" s="14">
        <f>SUMIFS(BF$4:BF1085,AU$4:AU1085,"="&amp;AU1085,AX$4:AX1085,"="&amp;AX1085)</f>
        <v>65</v>
      </c>
      <c r="BH1085" s="25" t="s">
        <v>1404</v>
      </c>
      <c r="BI1085" s="14">
        <f t="shared" si="245"/>
        <v>1280</v>
      </c>
      <c r="BJ1085" s="14">
        <f>SUMIFS(BI$4:BI1085,$AU$4:$AU1085,"="&amp;$AU1085,$AX$4:$AX1085,"="&amp;$AX1085)</f>
        <v>2080</v>
      </c>
    </row>
    <row r="1086" spans="46:62" ht="16.5" x14ac:dyDescent="0.2">
      <c r="AT1086" s="13">
        <v>1083</v>
      </c>
      <c r="AU1086" s="13">
        <f t="shared" si="238"/>
        <v>16</v>
      </c>
      <c r="AV1086" s="13">
        <f t="shared" si="239"/>
        <v>1502021</v>
      </c>
      <c r="AW1086" s="13" t="s">
        <v>1373</v>
      </c>
      <c r="AX1086" s="13">
        <f t="shared" si="240"/>
        <v>1</v>
      </c>
      <c r="AY1086" s="13" t="s">
        <v>1394</v>
      </c>
      <c r="AZ1086" s="13">
        <f t="shared" si="241"/>
        <v>3</v>
      </c>
      <c r="BA1086" s="13" t="str">
        <f t="shared" si="242"/>
        <v>烈风螳螂魂珠-1 等级-3</v>
      </c>
      <c r="BB1086" s="25" t="s">
        <v>44</v>
      </c>
      <c r="BC1086" s="14">
        <f t="shared" si="243"/>
        <v>120</v>
      </c>
      <c r="BD1086" s="14">
        <f>SUMIFS(BC$4:BC1086,AU$4:AU1086,"="&amp;AU1086,AX$4:AX1086,"="&amp;AX1086)</f>
        <v>276</v>
      </c>
      <c r="BE1086" s="25" t="s">
        <v>1403</v>
      </c>
      <c r="BF1086" s="14">
        <f t="shared" si="244"/>
        <v>50</v>
      </c>
      <c r="BG1086" s="14">
        <f>SUMIFS(BF$4:BF1086,AU$4:AU1086,"="&amp;AU1086,AX$4:AX1086,"="&amp;AX1086)</f>
        <v>115</v>
      </c>
      <c r="BH1086" s="25" t="s">
        <v>1404</v>
      </c>
      <c r="BI1086" s="14">
        <f t="shared" si="245"/>
        <v>1600</v>
      </c>
      <c r="BJ1086" s="14">
        <f>SUMIFS(BI$4:BI1086,$AU$4:$AU1086,"="&amp;$AU1086,$AX$4:$AX1086,"="&amp;$AX1086)</f>
        <v>3680</v>
      </c>
    </row>
    <row r="1087" spans="46:62" ht="16.5" x14ac:dyDescent="0.2">
      <c r="AT1087" s="13">
        <v>1084</v>
      </c>
      <c r="AU1087" s="13">
        <f t="shared" si="238"/>
        <v>16</v>
      </c>
      <c r="AV1087" s="13">
        <f t="shared" si="239"/>
        <v>1502021</v>
      </c>
      <c r="AW1087" s="13" t="s">
        <v>1373</v>
      </c>
      <c r="AX1087" s="13">
        <f t="shared" si="240"/>
        <v>1</v>
      </c>
      <c r="AY1087" s="13" t="s">
        <v>1394</v>
      </c>
      <c r="AZ1087" s="13">
        <f t="shared" si="241"/>
        <v>4</v>
      </c>
      <c r="BA1087" s="13" t="str">
        <f t="shared" si="242"/>
        <v>烈风螳螂魂珠-1 等级-4</v>
      </c>
      <c r="BB1087" s="25" t="s">
        <v>44</v>
      </c>
      <c r="BC1087" s="14">
        <f t="shared" si="243"/>
        <v>192</v>
      </c>
      <c r="BD1087" s="14">
        <f>SUMIFS(BC$4:BC1087,AU$4:AU1087,"="&amp;AU1087,AX$4:AX1087,"="&amp;AX1087)</f>
        <v>468</v>
      </c>
      <c r="BE1087" s="25" t="s">
        <v>1403</v>
      </c>
      <c r="BF1087" s="14">
        <f t="shared" si="244"/>
        <v>80</v>
      </c>
      <c r="BG1087" s="14">
        <f>SUMIFS(BF$4:BF1087,AU$4:AU1087,"="&amp;AU1087,AX$4:AX1087,"="&amp;AX1087)</f>
        <v>195</v>
      </c>
      <c r="BH1087" s="25" t="s">
        <v>1404</v>
      </c>
      <c r="BI1087" s="14">
        <f t="shared" si="245"/>
        <v>2560</v>
      </c>
      <c r="BJ1087" s="14">
        <f>SUMIFS(BI$4:BI1087,$AU$4:$AU1087,"="&amp;$AU1087,$AX$4:$AX1087,"="&amp;$AX1087)</f>
        <v>6240</v>
      </c>
    </row>
    <row r="1088" spans="46:62" ht="16.5" x14ac:dyDescent="0.2">
      <c r="AT1088" s="13">
        <v>1085</v>
      </c>
      <c r="AU1088" s="13">
        <f t="shared" si="238"/>
        <v>16</v>
      </c>
      <c r="AV1088" s="13">
        <f t="shared" si="239"/>
        <v>1502021</v>
      </c>
      <c r="AW1088" s="13" t="s">
        <v>1373</v>
      </c>
      <c r="AX1088" s="13">
        <f t="shared" si="240"/>
        <v>1</v>
      </c>
      <c r="AY1088" s="13" t="s">
        <v>1394</v>
      </c>
      <c r="AZ1088" s="13">
        <f t="shared" si="241"/>
        <v>5</v>
      </c>
      <c r="BA1088" s="13" t="str">
        <f t="shared" si="242"/>
        <v>烈风螳螂魂珠-1 等级-5</v>
      </c>
      <c r="BB1088" s="25" t="s">
        <v>44</v>
      </c>
      <c r="BC1088" s="14">
        <f t="shared" si="243"/>
        <v>264</v>
      </c>
      <c r="BD1088" s="14">
        <f>SUMIFS(BC$4:BC1088,AU$4:AU1088,"="&amp;AU1088,AX$4:AX1088,"="&amp;AX1088)</f>
        <v>732</v>
      </c>
      <c r="BE1088" s="25" t="s">
        <v>1403</v>
      </c>
      <c r="BF1088" s="14">
        <f t="shared" si="244"/>
        <v>110</v>
      </c>
      <c r="BG1088" s="14">
        <f>SUMIFS(BF$4:BF1088,AU$4:AU1088,"="&amp;AU1088,AX$4:AX1088,"="&amp;AX1088)</f>
        <v>305</v>
      </c>
      <c r="BH1088" s="25" t="s">
        <v>1404</v>
      </c>
      <c r="BI1088" s="14">
        <f t="shared" si="245"/>
        <v>3520</v>
      </c>
      <c r="BJ1088" s="14">
        <f>SUMIFS(BI$4:BI1088,$AU$4:$AU1088,"="&amp;$AU1088,$AX$4:$AX1088,"="&amp;$AX1088)</f>
        <v>9760</v>
      </c>
    </row>
    <row r="1089" spans="46:62" ht="16.5" x14ac:dyDescent="0.2">
      <c r="AT1089" s="13">
        <v>1086</v>
      </c>
      <c r="AU1089" s="13">
        <f t="shared" si="238"/>
        <v>16</v>
      </c>
      <c r="AV1089" s="13">
        <f t="shared" si="239"/>
        <v>1502021</v>
      </c>
      <c r="AW1089" s="13" t="s">
        <v>1373</v>
      </c>
      <c r="AX1089" s="13">
        <f t="shared" si="240"/>
        <v>1</v>
      </c>
      <c r="AY1089" s="13" t="s">
        <v>1394</v>
      </c>
      <c r="AZ1089" s="13">
        <f t="shared" si="241"/>
        <v>6</v>
      </c>
      <c r="BA1089" s="13" t="str">
        <f t="shared" si="242"/>
        <v>烈风螳螂魂珠-1 等级-6</v>
      </c>
      <c r="BB1089" s="25" t="s">
        <v>44</v>
      </c>
      <c r="BC1089" s="14">
        <f t="shared" si="243"/>
        <v>336</v>
      </c>
      <c r="BD1089" s="14">
        <f>SUMIFS(BC$4:BC1089,AU$4:AU1089,"="&amp;AU1089,AX$4:AX1089,"="&amp;AX1089)</f>
        <v>1068</v>
      </c>
      <c r="BE1089" s="25" t="s">
        <v>1403</v>
      </c>
      <c r="BF1089" s="14">
        <f t="shared" si="244"/>
        <v>140</v>
      </c>
      <c r="BG1089" s="14">
        <f>SUMIFS(BF$4:BF1089,AU$4:AU1089,"="&amp;AU1089,AX$4:AX1089,"="&amp;AX1089)</f>
        <v>445</v>
      </c>
      <c r="BH1089" s="25" t="s">
        <v>1404</v>
      </c>
      <c r="BI1089" s="14">
        <f t="shared" si="245"/>
        <v>4480</v>
      </c>
      <c r="BJ1089" s="14">
        <f>SUMIFS(BI$4:BI1089,$AU$4:$AU1089,"="&amp;$AU1089,$AX$4:$AX1089,"="&amp;$AX1089)</f>
        <v>14240</v>
      </c>
    </row>
    <row r="1090" spans="46:62" ht="16.5" x14ac:dyDescent="0.2">
      <c r="AT1090" s="13">
        <v>1087</v>
      </c>
      <c r="AU1090" s="13">
        <f t="shared" si="238"/>
        <v>16</v>
      </c>
      <c r="AV1090" s="13">
        <f t="shared" si="239"/>
        <v>1502021</v>
      </c>
      <c r="AW1090" s="13" t="s">
        <v>1373</v>
      </c>
      <c r="AX1090" s="13">
        <f t="shared" si="240"/>
        <v>1</v>
      </c>
      <c r="AY1090" s="13" t="s">
        <v>1394</v>
      </c>
      <c r="AZ1090" s="13">
        <f t="shared" si="241"/>
        <v>7</v>
      </c>
      <c r="BA1090" s="13" t="str">
        <f t="shared" si="242"/>
        <v>烈风螳螂魂珠-1 等级-7</v>
      </c>
      <c r="BB1090" s="25" t="s">
        <v>44</v>
      </c>
      <c r="BC1090" s="14">
        <f t="shared" si="243"/>
        <v>384</v>
      </c>
      <c r="BD1090" s="14">
        <f>SUMIFS(BC$4:BC1090,AU$4:AU1090,"="&amp;AU1090,AX$4:AX1090,"="&amp;AX1090)</f>
        <v>1452</v>
      </c>
      <c r="BE1090" s="25" t="s">
        <v>1403</v>
      </c>
      <c r="BF1090" s="14">
        <f t="shared" si="244"/>
        <v>160</v>
      </c>
      <c r="BG1090" s="14">
        <f>SUMIFS(BF$4:BF1090,AU$4:AU1090,"="&amp;AU1090,AX$4:AX1090,"="&amp;AX1090)</f>
        <v>605</v>
      </c>
      <c r="BH1090" s="25" t="s">
        <v>1404</v>
      </c>
      <c r="BI1090" s="14">
        <f t="shared" si="245"/>
        <v>5120</v>
      </c>
      <c r="BJ1090" s="14">
        <f>SUMIFS(BI$4:BI1090,$AU$4:$AU1090,"="&amp;$AU1090,$AX$4:$AX1090,"="&amp;$AX1090)</f>
        <v>19360</v>
      </c>
    </row>
    <row r="1091" spans="46:62" ht="16.5" x14ac:dyDescent="0.2">
      <c r="AT1091" s="13">
        <v>1088</v>
      </c>
      <c r="AU1091" s="13">
        <f t="shared" si="238"/>
        <v>16</v>
      </c>
      <c r="AV1091" s="13">
        <f t="shared" si="239"/>
        <v>1502021</v>
      </c>
      <c r="AW1091" s="13" t="s">
        <v>1373</v>
      </c>
      <c r="AX1091" s="13">
        <f t="shared" si="240"/>
        <v>1</v>
      </c>
      <c r="AY1091" s="13" t="s">
        <v>1394</v>
      </c>
      <c r="AZ1091" s="13">
        <f t="shared" si="241"/>
        <v>8</v>
      </c>
      <c r="BA1091" s="13" t="str">
        <f t="shared" si="242"/>
        <v>烈风螳螂魂珠-1 等级-8</v>
      </c>
      <c r="BB1091" s="25" t="s">
        <v>44</v>
      </c>
      <c r="BC1091" s="14">
        <f t="shared" si="243"/>
        <v>456</v>
      </c>
      <c r="BD1091" s="14">
        <f>SUMIFS(BC$4:BC1091,AU$4:AU1091,"="&amp;AU1091,AX$4:AX1091,"="&amp;AX1091)</f>
        <v>1908</v>
      </c>
      <c r="BE1091" s="25" t="s">
        <v>1403</v>
      </c>
      <c r="BF1091" s="14">
        <f t="shared" si="244"/>
        <v>190</v>
      </c>
      <c r="BG1091" s="14">
        <f>SUMIFS(BF$4:BF1091,AU$4:AU1091,"="&amp;AU1091,AX$4:AX1091,"="&amp;AX1091)</f>
        <v>795</v>
      </c>
      <c r="BH1091" s="25" t="s">
        <v>1404</v>
      </c>
      <c r="BI1091" s="14">
        <f t="shared" si="245"/>
        <v>6080</v>
      </c>
      <c r="BJ1091" s="14">
        <f>SUMIFS(BI$4:BI1091,$AU$4:$AU1091,"="&amp;$AU1091,$AX$4:$AX1091,"="&amp;$AX1091)</f>
        <v>25440</v>
      </c>
    </row>
    <row r="1092" spans="46:62" ht="16.5" x14ac:dyDescent="0.2">
      <c r="AT1092" s="13">
        <v>1089</v>
      </c>
      <c r="AU1092" s="13">
        <f t="shared" si="238"/>
        <v>16</v>
      </c>
      <c r="AV1092" s="13">
        <f t="shared" si="239"/>
        <v>1502021</v>
      </c>
      <c r="AW1092" s="13" t="s">
        <v>1373</v>
      </c>
      <c r="AX1092" s="13">
        <f t="shared" si="240"/>
        <v>1</v>
      </c>
      <c r="AY1092" s="13" t="s">
        <v>1394</v>
      </c>
      <c r="AZ1092" s="13">
        <f t="shared" si="241"/>
        <v>9</v>
      </c>
      <c r="BA1092" s="13" t="str">
        <f t="shared" si="242"/>
        <v>烈风螳螂魂珠-1 等级-9</v>
      </c>
      <c r="BB1092" s="25" t="s">
        <v>44</v>
      </c>
      <c r="BC1092" s="14">
        <f t="shared" si="243"/>
        <v>504</v>
      </c>
      <c r="BD1092" s="14">
        <f>SUMIFS(BC$4:BC1092,AU$4:AU1092,"="&amp;AU1092,AX$4:AX1092,"="&amp;AX1092)</f>
        <v>2412</v>
      </c>
      <c r="BE1092" s="25" t="s">
        <v>1403</v>
      </c>
      <c r="BF1092" s="14">
        <f t="shared" si="244"/>
        <v>210</v>
      </c>
      <c r="BG1092" s="14">
        <f>SUMIFS(BF$4:BF1092,AU$4:AU1092,"="&amp;AU1092,AX$4:AX1092,"="&amp;AX1092)</f>
        <v>1005</v>
      </c>
      <c r="BH1092" s="25" t="s">
        <v>1404</v>
      </c>
      <c r="BI1092" s="14">
        <f t="shared" si="245"/>
        <v>6720</v>
      </c>
      <c r="BJ1092" s="14">
        <f>SUMIFS(BI$4:BI1092,$AU$4:$AU1092,"="&amp;$AU1092,$AX$4:$AX1092,"="&amp;$AX1092)</f>
        <v>32160</v>
      </c>
    </row>
    <row r="1093" spans="46:62" ht="16.5" x14ac:dyDescent="0.2">
      <c r="AT1093" s="13">
        <v>1090</v>
      </c>
      <c r="AU1093" s="13">
        <f t="shared" ref="AU1093:AU1156" si="246">INT((AT1093-1)/72)+1</f>
        <v>16</v>
      </c>
      <c r="AV1093" s="13">
        <f t="shared" ref="AV1093:AV1156" si="247">INDEX($X$4:$X$24,AU1093)</f>
        <v>1502021</v>
      </c>
      <c r="AW1093" s="13" t="s">
        <v>1373</v>
      </c>
      <c r="AX1093" s="13">
        <f t="shared" si="240"/>
        <v>2</v>
      </c>
      <c r="AY1093" s="13" t="s">
        <v>1394</v>
      </c>
      <c r="AZ1093" s="13">
        <f t="shared" si="241"/>
        <v>1</v>
      </c>
      <c r="BA1093" s="13" t="str">
        <f t="shared" si="242"/>
        <v>烈风螳螂魂珠-2 等级-1</v>
      </c>
      <c r="BB1093" s="25" t="s">
        <v>44</v>
      </c>
      <c r="BC1093" s="14">
        <f t="shared" si="243"/>
        <v>96</v>
      </c>
      <c r="BD1093" s="14">
        <f>SUMIFS(BC$4:BC1093,AU$4:AU1093,"="&amp;AU1093,AX$4:AX1093,"="&amp;AX1093)</f>
        <v>96</v>
      </c>
      <c r="BE1093" s="25" t="s">
        <v>1403</v>
      </c>
      <c r="BF1093" s="14">
        <f t="shared" si="244"/>
        <v>40</v>
      </c>
      <c r="BG1093" s="14">
        <f>SUMIFS(BF$4:BF1093,AU$4:AU1093,"="&amp;AU1093,AX$4:AX1093,"="&amp;AX1093)</f>
        <v>40</v>
      </c>
      <c r="BH1093" s="25" t="s">
        <v>1404</v>
      </c>
      <c r="BI1093" s="14">
        <f t="shared" si="245"/>
        <v>1280</v>
      </c>
      <c r="BJ1093" s="14">
        <f>SUMIFS(BI$4:BI1093,$AU$4:$AU1093,"="&amp;$AU1093,$AX$4:$AX1093,"="&amp;$AX1093)</f>
        <v>1280</v>
      </c>
    </row>
    <row r="1094" spans="46:62" ht="16.5" x14ac:dyDescent="0.2">
      <c r="AT1094" s="13">
        <v>1091</v>
      </c>
      <c r="AU1094" s="13">
        <f t="shared" si="246"/>
        <v>16</v>
      </c>
      <c r="AV1094" s="13">
        <f t="shared" si="247"/>
        <v>1502021</v>
      </c>
      <c r="AW1094" s="13" t="s">
        <v>1373</v>
      </c>
      <c r="AX1094" s="13">
        <f t="shared" si="240"/>
        <v>2</v>
      </c>
      <c r="AY1094" s="13" t="s">
        <v>1394</v>
      </c>
      <c r="AZ1094" s="13">
        <f t="shared" si="241"/>
        <v>2</v>
      </c>
      <c r="BA1094" s="13" t="str">
        <f t="shared" si="242"/>
        <v>烈风螳螂魂珠-2 等级-2</v>
      </c>
      <c r="BB1094" s="25" t="s">
        <v>44</v>
      </c>
      <c r="BC1094" s="14">
        <f t="shared" si="243"/>
        <v>144</v>
      </c>
      <c r="BD1094" s="14">
        <f>SUMIFS(BC$4:BC1094,AU$4:AU1094,"="&amp;AU1094,AX$4:AX1094,"="&amp;AX1094)</f>
        <v>240</v>
      </c>
      <c r="BE1094" s="25" t="s">
        <v>1403</v>
      </c>
      <c r="BF1094" s="14">
        <f t="shared" si="244"/>
        <v>60</v>
      </c>
      <c r="BG1094" s="14">
        <f>SUMIFS(BF$4:BF1094,AU$4:AU1094,"="&amp;AU1094,AX$4:AX1094,"="&amp;AX1094)</f>
        <v>100</v>
      </c>
      <c r="BH1094" s="25" t="s">
        <v>1404</v>
      </c>
      <c r="BI1094" s="14">
        <f t="shared" si="245"/>
        <v>1920</v>
      </c>
      <c r="BJ1094" s="14">
        <f>SUMIFS(BI$4:BI1094,$AU$4:$AU1094,"="&amp;$AU1094,$AX$4:$AX1094,"="&amp;$AX1094)</f>
        <v>3200</v>
      </c>
    </row>
    <row r="1095" spans="46:62" ht="16.5" x14ac:dyDescent="0.2">
      <c r="AT1095" s="13">
        <v>1092</v>
      </c>
      <c r="AU1095" s="13">
        <f t="shared" si="246"/>
        <v>16</v>
      </c>
      <c r="AV1095" s="13">
        <f t="shared" si="247"/>
        <v>1502021</v>
      </c>
      <c r="AW1095" s="13" t="s">
        <v>1373</v>
      </c>
      <c r="AX1095" s="13">
        <f t="shared" si="240"/>
        <v>2</v>
      </c>
      <c r="AY1095" s="13" t="s">
        <v>1394</v>
      </c>
      <c r="AZ1095" s="13">
        <f t="shared" si="241"/>
        <v>3</v>
      </c>
      <c r="BA1095" s="13" t="str">
        <f t="shared" si="242"/>
        <v>烈风螳螂魂珠-2 等级-3</v>
      </c>
      <c r="BB1095" s="25" t="s">
        <v>44</v>
      </c>
      <c r="BC1095" s="14">
        <f t="shared" si="243"/>
        <v>192</v>
      </c>
      <c r="BD1095" s="14">
        <f>SUMIFS(BC$4:BC1095,AU$4:AU1095,"="&amp;AU1095,AX$4:AX1095,"="&amp;AX1095)</f>
        <v>432</v>
      </c>
      <c r="BE1095" s="25" t="s">
        <v>1403</v>
      </c>
      <c r="BF1095" s="14">
        <f t="shared" si="244"/>
        <v>80</v>
      </c>
      <c r="BG1095" s="14">
        <f>SUMIFS(BF$4:BF1095,AU$4:AU1095,"="&amp;AU1095,AX$4:AX1095,"="&amp;AX1095)</f>
        <v>180</v>
      </c>
      <c r="BH1095" s="25" t="s">
        <v>1404</v>
      </c>
      <c r="BI1095" s="14">
        <f t="shared" si="245"/>
        <v>2560</v>
      </c>
      <c r="BJ1095" s="14">
        <f>SUMIFS(BI$4:BI1095,$AU$4:$AU1095,"="&amp;$AU1095,$AX$4:$AX1095,"="&amp;$AX1095)</f>
        <v>5760</v>
      </c>
    </row>
    <row r="1096" spans="46:62" ht="16.5" x14ac:dyDescent="0.2">
      <c r="AT1096" s="13">
        <v>1093</v>
      </c>
      <c r="AU1096" s="13">
        <f t="shared" si="246"/>
        <v>16</v>
      </c>
      <c r="AV1096" s="13">
        <f t="shared" si="247"/>
        <v>1502021</v>
      </c>
      <c r="AW1096" s="13" t="s">
        <v>1373</v>
      </c>
      <c r="AX1096" s="13">
        <f t="shared" si="240"/>
        <v>2</v>
      </c>
      <c r="AY1096" s="13" t="s">
        <v>1394</v>
      </c>
      <c r="AZ1096" s="13">
        <f t="shared" si="241"/>
        <v>4</v>
      </c>
      <c r="BA1096" s="13" t="str">
        <f t="shared" si="242"/>
        <v>烈风螳螂魂珠-2 等级-4</v>
      </c>
      <c r="BB1096" s="25" t="s">
        <v>44</v>
      </c>
      <c r="BC1096" s="14">
        <f t="shared" si="243"/>
        <v>288</v>
      </c>
      <c r="BD1096" s="14">
        <f>SUMIFS(BC$4:BC1096,AU$4:AU1096,"="&amp;AU1096,AX$4:AX1096,"="&amp;AX1096)</f>
        <v>720</v>
      </c>
      <c r="BE1096" s="25" t="s">
        <v>1403</v>
      </c>
      <c r="BF1096" s="14">
        <f t="shared" si="244"/>
        <v>120</v>
      </c>
      <c r="BG1096" s="14">
        <f>SUMIFS(BF$4:BF1096,AU$4:AU1096,"="&amp;AU1096,AX$4:AX1096,"="&amp;AX1096)</f>
        <v>300</v>
      </c>
      <c r="BH1096" s="25" t="s">
        <v>1404</v>
      </c>
      <c r="BI1096" s="14">
        <f t="shared" si="245"/>
        <v>3840</v>
      </c>
      <c r="BJ1096" s="14">
        <f>SUMIFS(BI$4:BI1096,$AU$4:$AU1096,"="&amp;$AU1096,$AX$4:$AX1096,"="&amp;$AX1096)</f>
        <v>9600</v>
      </c>
    </row>
    <row r="1097" spans="46:62" ht="16.5" x14ac:dyDescent="0.2">
      <c r="AT1097" s="13">
        <v>1094</v>
      </c>
      <c r="AU1097" s="13">
        <f t="shared" si="246"/>
        <v>16</v>
      </c>
      <c r="AV1097" s="13">
        <f t="shared" si="247"/>
        <v>1502021</v>
      </c>
      <c r="AW1097" s="13" t="s">
        <v>1373</v>
      </c>
      <c r="AX1097" s="13">
        <f t="shared" si="240"/>
        <v>2</v>
      </c>
      <c r="AY1097" s="13" t="s">
        <v>1394</v>
      </c>
      <c r="AZ1097" s="13">
        <f t="shared" si="241"/>
        <v>5</v>
      </c>
      <c r="BA1097" s="13" t="str">
        <f t="shared" si="242"/>
        <v>烈风螳螂魂珠-2 等级-5</v>
      </c>
      <c r="BB1097" s="25" t="s">
        <v>44</v>
      </c>
      <c r="BC1097" s="14">
        <f t="shared" si="243"/>
        <v>384</v>
      </c>
      <c r="BD1097" s="14">
        <f>SUMIFS(BC$4:BC1097,AU$4:AU1097,"="&amp;AU1097,AX$4:AX1097,"="&amp;AX1097)</f>
        <v>1104</v>
      </c>
      <c r="BE1097" s="25" t="s">
        <v>1403</v>
      </c>
      <c r="BF1097" s="14">
        <f t="shared" si="244"/>
        <v>160</v>
      </c>
      <c r="BG1097" s="14">
        <f>SUMIFS(BF$4:BF1097,AU$4:AU1097,"="&amp;AU1097,AX$4:AX1097,"="&amp;AX1097)</f>
        <v>460</v>
      </c>
      <c r="BH1097" s="25" t="s">
        <v>1404</v>
      </c>
      <c r="BI1097" s="14">
        <f t="shared" si="245"/>
        <v>5120</v>
      </c>
      <c r="BJ1097" s="14">
        <f>SUMIFS(BI$4:BI1097,$AU$4:$AU1097,"="&amp;$AU1097,$AX$4:$AX1097,"="&amp;$AX1097)</f>
        <v>14720</v>
      </c>
    </row>
    <row r="1098" spans="46:62" ht="16.5" x14ac:dyDescent="0.2">
      <c r="AT1098" s="13">
        <v>1095</v>
      </c>
      <c r="AU1098" s="13">
        <f t="shared" si="246"/>
        <v>16</v>
      </c>
      <c r="AV1098" s="13">
        <f t="shared" si="247"/>
        <v>1502021</v>
      </c>
      <c r="AW1098" s="13" t="s">
        <v>1373</v>
      </c>
      <c r="AX1098" s="13">
        <f t="shared" si="240"/>
        <v>2</v>
      </c>
      <c r="AY1098" s="13" t="s">
        <v>1394</v>
      </c>
      <c r="AZ1098" s="13">
        <f t="shared" si="241"/>
        <v>6</v>
      </c>
      <c r="BA1098" s="13" t="str">
        <f t="shared" si="242"/>
        <v>烈风螳螂魂珠-2 等级-6</v>
      </c>
      <c r="BB1098" s="25" t="s">
        <v>44</v>
      </c>
      <c r="BC1098" s="14">
        <f t="shared" si="243"/>
        <v>480</v>
      </c>
      <c r="BD1098" s="14">
        <f>SUMIFS(BC$4:BC1098,AU$4:AU1098,"="&amp;AU1098,AX$4:AX1098,"="&amp;AX1098)</f>
        <v>1584</v>
      </c>
      <c r="BE1098" s="25" t="s">
        <v>1403</v>
      </c>
      <c r="BF1098" s="14">
        <f t="shared" si="244"/>
        <v>200</v>
      </c>
      <c r="BG1098" s="14">
        <f>SUMIFS(BF$4:BF1098,AU$4:AU1098,"="&amp;AU1098,AX$4:AX1098,"="&amp;AX1098)</f>
        <v>660</v>
      </c>
      <c r="BH1098" s="25" t="s">
        <v>1404</v>
      </c>
      <c r="BI1098" s="14">
        <f t="shared" si="245"/>
        <v>6400</v>
      </c>
      <c r="BJ1098" s="14">
        <f>SUMIFS(BI$4:BI1098,$AU$4:$AU1098,"="&amp;$AU1098,$AX$4:$AX1098,"="&amp;$AX1098)</f>
        <v>21120</v>
      </c>
    </row>
    <row r="1099" spans="46:62" ht="16.5" x14ac:dyDescent="0.2">
      <c r="AT1099" s="13">
        <v>1096</v>
      </c>
      <c r="AU1099" s="13">
        <f t="shared" si="246"/>
        <v>16</v>
      </c>
      <c r="AV1099" s="13">
        <f t="shared" si="247"/>
        <v>1502021</v>
      </c>
      <c r="AW1099" s="13" t="s">
        <v>1373</v>
      </c>
      <c r="AX1099" s="13">
        <f t="shared" si="240"/>
        <v>2</v>
      </c>
      <c r="AY1099" s="13" t="s">
        <v>1394</v>
      </c>
      <c r="AZ1099" s="13">
        <f t="shared" si="241"/>
        <v>7</v>
      </c>
      <c r="BA1099" s="13" t="str">
        <f t="shared" si="242"/>
        <v>烈风螳螂魂珠-2 等级-7</v>
      </c>
      <c r="BB1099" s="25" t="s">
        <v>44</v>
      </c>
      <c r="BC1099" s="14">
        <f t="shared" si="243"/>
        <v>576</v>
      </c>
      <c r="BD1099" s="14">
        <f>SUMIFS(BC$4:BC1099,AU$4:AU1099,"="&amp;AU1099,AX$4:AX1099,"="&amp;AX1099)</f>
        <v>2160</v>
      </c>
      <c r="BE1099" s="25" t="s">
        <v>1403</v>
      </c>
      <c r="BF1099" s="14">
        <f t="shared" si="244"/>
        <v>240</v>
      </c>
      <c r="BG1099" s="14">
        <f>SUMIFS(BF$4:BF1099,AU$4:AU1099,"="&amp;AU1099,AX$4:AX1099,"="&amp;AX1099)</f>
        <v>900</v>
      </c>
      <c r="BH1099" s="25" t="s">
        <v>1404</v>
      </c>
      <c r="BI1099" s="14">
        <f t="shared" si="245"/>
        <v>7680</v>
      </c>
      <c r="BJ1099" s="14">
        <f>SUMIFS(BI$4:BI1099,$AU$4:$AU1099,"="&amp;$AU1099,$AX$4:$AX1099,"="&amp;$AX1099)</f>
        <v>28800</v>
      </c>
    </row>
    <row r="1100" spans="46:62" ht="16.5" x14ac:dyDescent="0.2">
      <c r="AT1100" s="13">
        <v>1097</v>
      </c>
      <c r="AU1100" s="13">
        <f t="shared" si="246"/>
        <v>16</v>
      </c>
      <c r="AV1100" s="13">
        <f t="shared" si="247"/>
        <v>1502021</v>
      </c>
      <c r="AW1100" s="13" t="s">
        <v>1373</v>
      </c>
      <c r="AX1100" s="13">
        <f t="shared" si="240"/>
        <v>2</v>
      </c>
      <c r="AY1100" s="13" t="s">
        <v>1394</v>
      </c>
      <c r="AZ1100" s="13">
        <f t="shared" si="241"/>
        <v>8</v>
      </c>
      <c r="BA1100" s="13" t="str">
        <f t="shared" si="242"/>
        <v>烈风螳螂魂珠-2 等级-8</v>
      </c>
      <c r="BB1100" s="25" t="s">
        <v>44</v>
      </c>
      <c r="BC1100" s="14">
        <f t="shared" si="243"/>
        <v>672</v>
      </c>
      <c r="BD1100" s="14">
        <f>SUMIFS(BC$4:BC1100,AU$4:AU1100,"="&amp;AU1100,AX$4:AX1100,"="&amp;AX1100)</f>
        <v>2832</v>
      </c>
      <c r="BE1100" s="25" t="s">
        <v>1403</v>
      </c>
      <c r="BF1100" s="14">
        <f t="shared" si="244"/>
        <v>280</v>
      </c>
      <c r="BG1100" s="14">
        <f>SUMIFS(BF$4:BF1100,AU$4:AU1100,"="&amp;AU1100,AX$4:AX1100,"="&amp;AX1100)</f>
        <v>1180</v>
      </c>
      <c r="BH1100" s="25" t="s">
        <v>1404</v>
      </c>
      <c r="BI1100" s="14">
        <f t="shared" si="245"/>
        <v>8960</v>
      </c>
      <c r="BJ1100" s="14">
        <f>SUMIFS(BI$4:BI1100,$AU$4:$AU1100,"="&amp;$AU1100,$AX$4:$AX1100,"="&amp;$AX1100)</f>
        <v>37760</v>
      </c>
    </row>
    <row r="1101" spans="46:62" ht="16.5" x14ac:dyDescent="0.2">
      <c r="AT1101" s="13">
        <v>1098</v>
      </c>
      <c r="AU1101" s="13">
        <f t="shared" si="246"/>
        <v>16</v>
      </c>
      <c r="AV1101" s="13">
        <f t="shared" si="247"/>
        <v>1502021</v>
      </c>
      <c r="AW1101" s="13" t="s">
        <v>1373</v>
      </c>
      <c r="AX1101" s="13">
        <f t="shared" si="240"/>
        <v>2</v>
      </c>
      <c r="AY1101" s="13" t="s">
        <v>1394</v>
      </c>
      <c r="AZ1101" s="13">
        <f t="shared" si="241"/>
        <v>9</v>
      </c>
      <c r="BA1101" s="13" t="str">
        <f t="shared" si="242"/>
        <v>烈风螳螂魂珠-2 等级-9</v>
      </c>
      <c r="BB1101" s="25" t="s">
        <v>44</v>
      </c>
      <c r="BC1101" s="14">
        <f t="shared" si="243"/>
        <v>768</v>
      </c>
      <c r="BD1101" s="14">
        <f>SUMIFS(BC$4:BC1101,AU$4:AU1101,"="&amp;AU1101,AX$4:AX1101,"="&amp;AX1101)</f>
        <v>3600</v>
      </c>
      <c r="BE1101" s="25" t="s">
        <v>1403</v>
      </c>
      <c r="BF1101" s="14">
        <f t="shared" si="244"/>
        <v>320</v>
      </c>
      <c r="BG1101" s="14">
        <f>SUMIFS(BF$4:BF1101,AU$4:AU1101,"="&amp;AU1101,AX$4:AX1101,"="&amp;AX1101)</f>
        <v>1500</v>
      </c>
      <c r="BH1101" s="25" t="s">
        <v>1404</v>
      </c>
      <c r="BI1101" s="14">
        <f t="shared" si="245"/>
        <v>10240</v>
      </c>
      <c r="BJ1101" s="14">
        <f>SUMIFS(BI$4:BI1101,$AU$4:$AU1101,"="&amp;$AU1101,$AX$4:$AX1101,"="&amp;$AX1101)</f>
        <v>48000</v>
      </c>
    </row>
    <row r="1102" spans="46:62" ht="16.5" x14ac:dyDescent="0.2">
      <c r="AT1102" s="13">
        <v>1099</v>
      </c>
      <c r="AU1102" s="13">
        <f t="shared" si="246"/>
        <v>16</v>
      </c>
      <c r="AV1102" s="13">
        <f t="shared" si="247"/>
        <v>1502021</v>
      </c>
      <c r="AW1102" s="13" t="s">
        <v>1373</v>
      </c>
      <c r="AX1102" s="13">
        <f t="shared" si="240"/>
        <v>3</v>
      </c>
      <c r="AY1102" s="13" t="s">
        <v>1394</v>
      </c>
      <c r="AZ1102" s="13">
        <f t="shared" si="241"/>
        <v>1</v>
      </c>
      <c r="BA1102" s="13" t="str">
        <f t="shared" si="242"/>
        <v>烈风螳螂魂珠-3 等级-1</v>
      </c>
      <c r="BB1102" s="25" t="s">
        <v>44</v>
      </c>
      <c r="BC1102" s="14">
        <f t="shared" si="243"/>
        <v>120</v>
      </c>
      <c r="BD1102" s="14">
        <f>SUMIFS(BC$4:BC1102,AU$4:AU1102,"="&amp;AU1102,AX$4:AX1102,"="&amp;AX1102)</f>
        <v>120</v>
      </c>
      <c r="BE1102" s="25" t="s">
        <v>1403</v>
      </c>
      <c r="BF1102" s="14">
        <f t="shared" si="244"/>
        <v>50</v>
      </c>
      <c r="BG1102" s="14">
        <f>SUMIFS(BF$4:BF1102,AU$4:AU1102,"="&amp;AU1102,AX$4:AX1102,"="&amp;AX1102)</f>
        <v>50</v>
      </c>
      <c r="BH1102" s="25" t="s">
        <v>1404</v>
      </c>
      <c r="BI1102" s="14">
        <f t="shared" si="245"/>
        <v>1600</v>
      </c>
      <c r="BJ1102" s="14">
        <f>SUMIFS(BI$4:BI1102,$AU$4:$AU1102,"="&amp;$AU1102,$AX$4:$AX1102,"="&amp;$AX1102)</f>
        <v>1600</v>
      </c>
    </row>
    <row r="1103" spans="46:62" ht="16.5" x14ac:dyDescent="0.2">
      <c r="AT1103" s="13">
        <v>1100</v>
      </c>
      <c r="AU1103" s="13">
        <f t="shared" si="246"/>
        <v>16</v>
      </c>
      <c r="AV1103" s="13">
        <f t="shared" si="247"/>
        <v>1502021</v>
      </c>
      <c r="AW1103" s="13" t="s">
        <v>1373</v>
      </c>
      <c r="AX1103" s="13">
        <f t="shared" si="240"/>
        <v>3</v>
      </c>
      <c r="AY1103" s="13" t="s">
        <v>1394</v>
      </c>
      <c r="AZ1103" s="13">
        <f t="shared" si="241"/>
        <v>2</v>
      </c>
      <c r="BA1103" s="13" t="str">
        <f t="shared" si="242"/>
        <v>烈风螳螂魂珠-3 等级-2</v>
      </c>
      <c r="BB1103" s="25" t="s">
        <v>44</v>
      </c>
      <c r="BC1103" s="14">
        <f t="shared" si="243"/>
        <v>192</v>
      </c>
      <c r="BD1103" s="14">
        <f>SUMIFS(BC$4:BC1103,AU$4:AU1103,"="&amp;AU1103,AX$4:AX1103,"="&amp;AX1103)</f>
        <v>312</v>
      </c>
      <c r="BE1103" s="25" t="s">
        <v>1403</v>
      </c>
      <c r="BF1103" s="14">
        <f t="shared" si="244"/>
        <v>80</v>
      </c>
      <c r="BG1103" s="14">
        <f>SUMIFS(BF$4:BF1103,AU$4:AU1103,"="&amp;AU1103,AX$4:AX1103,"="&amp;AX1103)</f>
        <v>130</v>
      </c>
      <c r="BH1103" s="25" t="s">
        <v>1404</v>
      </c>
      <c r="BI1103" s="14">
        <f t="shared" si="245"/>
        <v>2560</v>
      </c>
      <c r="BJ1103" s="14">
        <f>SUMIFS(BI$4:BI1103,$AU$4:$AU1103,"="&amp;$AU1103,$AX$4:$AX1103,"="&amp;$AX1103)</f>
        <v>4160</v>
      </c>
    </row>
    <row r="1104" spans="46:62" ht="16.5" x14ac:dyDescent="0.2">
      <c r="AT1104" s="13">
        <v>1101</v>
      </c>
      <c r="AU1104" s="13">
        <f t="shared" si="246"/>
        <v>16</v>
      </c>
      <c r="AV1104" s="13">
        <f t="shared" si="247"/>
        <v>1502021</v>
      </c>
      <c r="AW1104" s="13" t="s">
        <v>1373</v>
      </c>
      <c r="AX1104" s="13">
        <f t="shared" si="240"/>
        <v>3</v>
      </c>
      <c r="AY1104" s="13" t="s">
        <v>1394</v>
      </c>
      <c r="AZ1104" s="13">
        <f t="shared" si="241"/>
        <v>3</v>
      </c>
      <c r="BA1104" s="13" t="str">
        <f t="shared" si="242"/>
        <v>烈风螳螂魂珠-3 等级-3</v>
      </c>
      <c r="BB1104" s="25" t="s">
        <v>44</v>
      </c>
      <c r="BC1104" s="14">
        <f t="shared" si="243"/>
        <v>252</v>
      </c>
      <c r="BD1104" s="14">
        <f>SUMIFS(BC$4:BC1104,AU$4:AU1104,"="&amp;AU1104,AX$4:AX1104,"="&amp;AX1104)</f>
        <v>564</v>
      </c>
      <c r="BE1104" s="25" t="s">
        <v>1403</v>
      </c>
      <c r="BF1104" s="14">
        <f t="shared" si="244"/>
        <v>105</v>
      </c>
      <c r="BG1104" s="14">
        <f>SUMIFS(BF$4:BF1104,AU$4:AU1104,"="&amp;AU1104,AX$4:AX1104,"="&amp;AX1104)</f>
        <v>235</v>
      </c>
      <c r="BH1104" s="25" t="s">
        <v>1404</v>
      </c>
      <c r="BI1104" s="14">
        <f t="shared" si="245"/>
        <v>3360</v>
      </c>
      <c r="BJ1104" s="14">
        <f>SUMIFS(BI$4:BI1104,$AU$4:$AU1104,"="&amp;$AU1104,$AX$4:$AX1104,"="&amp;$AX1104)</f>
        <v>7520</v>
      </c>
    </row>
    <row r="1105" spans="46:62" ht="16.5" x14ac:dyDescent="0.2">
      <c r="AT1105" s="13">
        <v>1102</v>
      </c>
      <c r="AU1105" s="13">
        <f t="shared" si="246"/>
        <v>16</v>
      </c>
      <c r="AV1105" s="13">
        <f t="shared" si="247"/>
        <v>1502021</v>
      </c>
      <c r="AW1105" s="13" t="s">
        <v>1373</v>
      </c>
      <c r="AX1105" s="13">
        <f t="shared" si="240"/>
        <v>3</v>
      </c>
      <c r="AY1105" s="13" t="s">
        <v>1394</v>
      </c>
      <c r="AZ1105" s="13">
        <f t="shared" si="241"/>
        <v>4</v>
      </c>
      <c r="BA1105" s="13" t="str">
        <f t="shared" si="242"/>
        <v>烈风螳螂魂珠-3 等级-4</v>
      </c>
      <c r="BB1105" s="25" t="s">
        <v>44</v>
      </c>
      <c r="BC1105" s="14">
        <f t="shared" si="243"/>
        <v>384</v>
      </c>
      <c r="BD1105" s="14">
        <f>SUMIFS(BC$4:BC1105,AU$4:AU1105,"="&amp;AU1105,AX$4:AX1105,"="&amp;AX1105)</f>
        <v>948</v>
      </c>
      <c r="BE1105" s="25" t="s">
        <v>1403</v>
      </c>
      <c r="BF1105" s="14">
        <f t="shared" si="244"/>
        <v>160</v>
      </c>
      <c r="BG1105" s="14">
        <f>SUMIFS(BF$4:BF1105,AU$4:AU1105,"="&amp;AU1105,AX$4:AX1105,"="&amp;AX1105)</f>
        <v>395</v>
      </c>
      <c r="BH1105" s="25" t="s">
        <v>1404</v>
      </c>
      <c r="BI1105" s="14">
        <f t="shared" si="245"/>
        <v>5120</v>
      </c>
      <c r="BJ1105" s="14">
        <f>SUMIFS(BI$4:BI1105,$AU$4:$AU1105,"="&amp;$AU1105,$AX$4:$AX1105,"="&amp;$AX1105)</f>
        <v>12640</v>
      </c>
    </row>
    <row r="1106" spans="46:62" ht="16.5" x14ac:dyDescent="0.2">
      <c r="AT1106" s="13">
        <v>1103</v>
      </c>
      <c r="AU1106" s="13">
        <f t="shared" si="246"/>
        <v>16</v>
      </c>
      <c r="AV1106" s="13">
        <f t="shared" si="247"/>
        <v>1502021</v>
      </c>
      <c r="AW1106" s="13" t="s">
        <v>1373</v>
      </c>
      <c r="AX1106" s="13">
        <f t="shared" si="240"/>
        <v>3</v>
      </c>
      <c r="AY1106" s="13" t="s">
        <v>1394</v>
      </c>
      <c r="AZ1106" s="13">
        <f t="shared" si="241"/>
        <v>5</v>
      </c>
      <c r="BA1106" s="13" t="str">
        <f t="shared" si="242"/>
        <v>烈风螳螂魂珠-3 等级-5</v>
      </c>
      <c r="BB1106" s="25" t="s">
        <v>44</v>
      </c>
      <c r="BC1106" s="14">
        <f t="shared" si="243"/>
        <v>511</v>
      </c>
      <c r="BD1106" s="14">
        <f>SUMIFS(BC$4:BC1106,AU$4:AU1106,"="&amp;AU1106,AX$4:AX1106,"="&amp;AX1106)</f>
        <v>1459</v>
      </c>
      <c r="BE1106" s="25" t="s">
        <v>1403</v>
      </c>
      <c r="BF1106" s="14">
        <f t="shared" si="244"/>
        <v>213</v>
      </c>
      <c r="BG1106" s="14">
        <f>SUMIFS(BF$4:BF1106,AU$4:AU1106,"="&amp;AU1106,AX$4:AX1106,"="&amp;AX1106)</f>
        <v>608</v>
      </c>
      <c r="BH1106" s="25" t="s">
        <v>1404</v>
      </c>
      <c r="BI1106" s="14">
        <f t="shared" si="245"/>
        <v>6816</v>
      </c>
      <c r="BJ1106" s="14">
        <f>SUMIFS(BI$4:BI1106,$AU$4:$AU1106,"="&amp;$AU1106,$AX$4:$AX1106,"="&amp;$AX1106)</f>
        <v>19456</v>
      </c>
    </row>
    <row r="1107" spans="46:62" ht="16.5" x14ac:dyDescent="0.2">
      <c r="AT1107" s="13">
        <v>1104</v>
      </c>
      <c r="AU1107" s="13">
        <f t="shared" si="246"/>
        <v>16</v>
      </c>
      <c r="AV1107" s="13">
        <f t="shared" si="247"/>
        <v>1502021</v>
      </c>
      <c r="AW1107" s="13" t="s">
        <v>1373</v>
      </c>
      <c r="AX1107" s="13">
        <f t="shared" si="240"/>
        <v>3</v>
      </c>
      <c r="AY1107" s="13" t="s">
        <v>1394</v>
      </c>
      <c r="AZ1107" s="13">
        <f t="shared" si="241"/>
        <v>6</v>
      </c>
      <c r="BA1107" s="13" t="str">
        <f t="shared" si="242"/>
        <v>烈风螳螂魂珠-3 等级-6</v>
      </c>
      <c r="BB1107" s="25" t="s">
        <v>44</v>
      </c>
      <c r="BC1107" s="14">
        <f t="shared" si="243"/>
        <v>648</v>
      </c>
      <c r="BD1107" s="14">
        <f>SUMIFS(BC$4:BC1107,AU$4:AU1107,"="&amp;AU1107,AX$4:AX1107,"="&amp;AX1107)</f>
        <v>2107</v>
      </c>
      <c r="BE1107" s="25" t="s">
        <v>1403</v>
      </c>
      <c r="BF1107" s="14">
        <f t="shared" si="244"/>
        <v>270</v>
      </c>
      <c r="BG1107" s="14">
        <f>SUMIFS(BF$4:BF1107,AU$4:AU1107,"="&amp;AU1107,AX$4:AX1107,"="&amp;AX1107)</f>
        <v>878</v>
      </c>
      <c r="BH1107" s="25" t="s">
        <v>1404</v>
      </c>
      <c r="BI1107" s="14">
        <f t="shared" si="245"/>
        <v>8640</v>
      </c>
      <c r="BJ1107" s="14">
        <f>SUMIFS(BI$4:BI1107,$AU$4:$AU1107,"="&amp;$AU1107,$AX$4:$AX1107,"="&amp;$AX1107)</f>
        <v>28096</v>
      </c>
    </row>
    <row r="1108" spans="46:62" ht="16.5" x14ac:dyDescent="0.2">
      <c r="AT1108" s="13">
        <v>1105</v>
      </c>
      <c r="AU1108" s="13">
        <f t="shared" si="246"/>
        <v>16</v>
      </c>
      <c r="AV1108" s="13">
        <f t="shared" si="247"/>
        <v>1502021</v>
      </c>
      <c r="AW1108" s="13" t="s">
        <v>1373</v>
      </c>
      <c r="AX1108" s="13">
        <f t="shared" si="240"/>
        <v>3</v>
      </c>
      <c r="AY1108" s="13" t="s">
        <v>1394</v>
      </c>
      <c r="AZ1108" s="13">
        <f t="shared" si="241"/>
        <v>7</v>
      </c>
      <c r="BA1108" s="13" t="str">
        <f t="shared" si="242"/>
        <v>烈风螳螂魂珠-3 等级-7</v>
      </c>
      <c r="BB1108" s="25" t="s">
        <v>44</v>
      </c>
      <c r="BC1108" s="14">
        <f t="shared" si="243"/>
        <v>768</v>
      </c>
      <c r="BD1108" s="14">
        <f>SUMIFS(BC$4:BC1108,AU$4:AU1108,"="&amp;AU1108,AX$4:AX1108,"="&amp;AX1108)</f>
        <v>2875</v>
      </c>
      <c r="BE1108" s="25" t="s">
        <v>1403</v>
      </c>
      <c r="BF1108" s="14">
        <f t="shared" si="244"/>
        <v>320</v>
      </c>
      <c r="BG1108" s="14">
        <f>SUMIFS(BF$4:BF1108,AU$4:AU1108,"="&amp;AU1108,AX$4:AX1108,"="&amp;AX1108)</f>
        <v>1198</v>
      </c>
      <c r="BH1108" s="25" t="s">
        <v>1404</v>
      </c>
      <c r="BI1108" s="14">
        <f t="shared" si="245"/>
        <v>10240</v>
      </c>
      <c r="BJ1108" s="14">
        <f>SUMIFS(BI$4:BI1108,$AU$4:$AU1108,"="&amp;$AU1108,$AX$4:$AX1108,"="&amp;$AX1108)</f>
        <v>38336</v>
      </c>
    </row>
    <row r="1109" spans="46:62" ht="16.5" x14ac:dyDescent="0.2">
      <c r="AT1109" s="13">
        <v>1106</v>
      </c>
      <c r="AU1109" s="13">
        <f t="shared" si="246"/>
        <v>16</v>
      </c>
      <c r="AV1109" s="13">
        <f t="shared" si="247"/>
        <v>1502021</v>
      </c>
      <c r="AW1109" s="13" t="s">
        <v>1373</v>
      </c>
      <c r="AX1109" s="13">
        <f t="shared" si="240"/>
        <v>3</v>
      </c>
      <c r="AY1109" s="13" t="s">
        <v>1394</v>
      </c>
      <c r="AZ1109" s="13">
        <f t="shared" si="241"/>
        <v>8</v>
      </c>
      <c r="BA1109" s="13" t="str">
        <f t="shared" si="242"/>
        <v>烈风螳螂魂珠-3 等级-8</v>
      </c>
      <c r="BB1109" s="25" t="s">
        <v>44</v>
      </c>
      <c r="BC1109" s="14">
        <f t="shared" si="243"/>
        <v>900</v>
      </c>
      <c r="BD1109" s="14">
        <f>SUMIFS(BC$4:BC1109,AU$4:AU1109,"="&amp;AU1109,AX$4:AX1109,"="&amp;AX1109)</f>
        <v>3775</v>
      </c>
      <c r="BE1109" s="25" t="s">
        <v>1403</v>
      </c>
      <c r="BF1109" s="14">
        <f t="shared" si="244"/>
        <v>370</v>
      </c>
      <c r="BG1109" s="14">
        <f>SUMIFS(BF$4:BF1109,AU$4:AU1109,"="&amp;AU1109,AX$4:AX1109,"="&amp;AX1109)</f>
        <v>1568</v>
      </c>
      <c r="BH1109" s="25" t="s">
        <v>1404</v>
      </c>
      <c r="BI1109" s="14">
        <f t="shared" si="245"/>
        <v>12000</v>
      </c>
      <c r="BJ1109" s="14">
        <f>SUMIFS(BI$4:BI1109,$AU$4:$AU1109,"="&amp;$AU1109,$AX$4:$AX1109,"="&amp;$AX1109)</f>
        <v>50336</v>
      </c>
    </row>
    <row r="1110" spans="46:62" ht="16.5" x14ac:dyDescent="0.2">
      <c r="AT1110" s="13">
        <v>1107</v>
      </c>
      <c r="AU1110" s="13">
        <f t="shared" si="246"/>
        <v>16</v>
      </c>
      <c r="AV1110" s="13">
        <f t="shared" si="247"/>
        <v>1502021</v>
      </c>
      <c r="AW1110" s="13" t="s">
        <v>1373</v>
      </c>
      <c r="AX1110" s="13">
        <f t="shared" si="240"/>
        <v>3</v>
      </c>
      <c r="AY1110" s="13" t="s">
        <v>1394</v>
      </c>
      <c r="AZ1110" s="13">
        <f t="shared" si="241"/>
        <v>9</v>
      </c>
      <c r="BA1110" s="13" t="str">
        <f t="shared" si="242"/>
        <v>烈风螳螂魂珠-3 等级-9</v>
      </c>
      <c r="BB1110" s="25" t="s">
        <v>44</v>
      </c>
      <c r="BC1110" s="14">
        <f t="shared" si="243"/>
        <v>1020</v>
      </c>
      <c r="BD1110" s="14">
        <f>SUMIFS(BC$4:BC1110,AU$4:AU1110,"="&amp;AU1110,AX$4:AX1110,"="&amp;AX1110)</f>
        <v>4795</v>
      </c>
      <c r="BE1110" s="25" t="s">
        <v>1403</v>
      </c>
      <c r="BF1110" s="14">
        <f t="shared" si="244"/>
        <v>425</v>
      </c>
      <c r="BG1110" s="14">
        <f>SUMIFS(BF$4:BF1110,AU$4:AU1110,"="&amp;AU1110,AX$4:AX1110,"="&amp;AX1110)</f>
        <v>1993</v>
      </c>
      <c r="BH1110" s="25" t="s">
        <v>1404</v>
      </c>
      <c r="BI1110" s="14">
        <f t="shared" si="245"/>
        <v>13600</v>
      </c>
      <c r="BJ1110" s="14">
        <f>SUMIFS(BI$4:BI1110,$AU$4:$AU1110,"="&amp;$AU1110,$AX$4:$AX1110,"="&amp;$AX1110)</f>
        <v>63936</v>
      </c>
    </row>
    <row r="1111" spans="46:62" ht="16.5" x14ac:dyDescent="0.2">
      <c r="AT1111" s="13">
        <v>1108</v>
      </c>
      <c r="AU1111" s="13">
        <f t="shared" si="246"/>
        <v>16</v>
      </c>
      <c r="AV1111" s="13">
        <f t="shared" si="247"/>
        <v>1502021</v>
      </c>
      <c r="AW1111" s="13" t="s">
        <v>1373</v>
      </c>
      <c r="AX1111" s="13">
        <f t="shared" si="240"/>
        <v>4</v>
      </c>
      <c r="AY1111" s="13" t="s">
        <v>1394</v>
      </c>
      <c r="AZ1111" s="13">
        <f t="shared" si="241"/>
        <v>1</v>
      </c>
      <c r="BA1111" s="13" t="str">
        <f t="shared" si="242"/>
        <v>烈风螳螂魂珠-4 等级-1</v>
      </c>
      <c r="BB1111" s="25" t="s">
        <v>44</v>
      </c>
      <c r="BC1111" s="14">
        <f t="shared" si="243"/>
        <v>156</v>
      </c>
      <c r="BD1111" s="14">
        <f>SUMIFS(BC$4:BC1111,AU$4:AU1111,"="&amp;AU1111,AX$4:AX1111,"="&amp;AX1111)</f>
        <v>156</v>
      </c>
      <c r="BE1111" s="25" t="s">
        <v>1403</v>
      </c>
      <c r="BF1111" s="14">
        <f t="shared" si="244"/>
        <v>65</v>
      </c>
      <c r="BG1111" s="14">
        <f>SUMIFS(BF$4:BF1111,AU$4:AU1111,"="&amp;AU1111,AX$4:AX1111,"="&amp;AX1111)</f>
        <v>65</v>
      </c>
      <c r="BH1111" s="25" t="s">
        <v>1404</v>
      </c>
      <c r="BI1111" s="14">
        <f t="shared" si="245"/>
        <v>2080</v>
      </c>
      <c r="BJ1111" s="14">
        <f>SUMIFS(BI$4:BI1111,$AU$4:$AU1111,"="&amp;$AU1111,$AX$4:$AX1111,"="&amp;$AX1111)</f>
        <v>2080</v>
      </c>
    </row>
    <row r="1112" spans="46:62" ht="16.5" x14ac:dyDescent="0.2">
      <c r="AT1112" s="13">
        <v>1109</v>
      </c>
      <c r="AU1112" s="13">
        <f t="shared" si="246"/>
        <v>16</v>
      </c>
      <c r="AV1112" s="13">
        <f t="shared" si="247"/>
        <v>1502021</v>
      </c>
      <c r="AW1112" s="13" t="s">
        <v>1373</v>
      </c>
      <c r="AX1112" s="13">
        <f t="shared" si="240"/>
        <v>4</v>
      </c>
      <c r="AY1112" s="13" t="s">
        <v>1394</v>
      </c>
      <c r="AZ1112" s="13">
        <f t="shared" si="241"/>
        <v>2</v>
      </c>
      <c r="BA1112" s="13" t="str">
        <f t="shared" si="242"/>
        <v>烈风螳螂魂珠-4 等级-2</v>
      </c>
      <c r="BB1112" s="25" t="s">
        <v>44</v>
      </c>
      <c r="BC1112" s="14">
        <f t="shared" si="243"/>
        <v>240</v>
      </c>
      <c r="BD1112" s="14">
        <f>SUMIFS(BC$4:BC1112,AU$4:AU1112,"="&amp;AU1112,AX$4:AX1112,"="&amp;AX1112)</f>
        <v>396</v>
      </c>
      <c r="BE1112" s="25" t="s">
        <v>1403</v>
      </c>
      <c r="BF1112" s="14">
        <f t="shared" si="244"/>
        <v>100</v>
      </c>
      <c r="BG1112" s="14">
        <f>SUMIFS(BF$4:BF1112,AU$4:AU1112,"="&amp;AU1112,AX$4:AX1112,"="&amp;AX1112)</f>
        <v>165</v>
      </c>
      <c r="BH1112" s="25" t="s">
        <v>1404</v>
      </c>
      <c r="BI1112" s="14">
        <f t="shared" si="245"/>
        <v>3200</v>
      </c>
      <c r="BJ1112" s="14">
        <f>SUMIFS(BI$4:BI1112,$AU$4:$AU1112,"="&amp;$AU1112,$AX$4:$AX1112,"="&amp;$AX1112)</f>
        <v>5280</v>
      </c>
    </row>
    <row r="1113" spans="46:62" ht="16.5" x14ac:dyDescent="0.2">
      <c r="AT1113" s="13">
        <v>1110</v>
      </c>
      <c r="AU1113" s="13">
        <f t="shared" si="246"/>
        <v>16</v>
      </c>
      <c r="AV1113" s="13">
        <f t="shared" si="247"/>
        <v>1502021</v>
      </c>
      <c r="AW1113" s="13" t="s">
        <v>1373</v>
      </c>
      <c r="AX1113" s="13">
        <f t="shared" si="240"/>
        <v>4</v>
      </c>
      <c r="AY1113" s="13" t="s">
        <v>1394</v>
      </c>
      <c r="AZ1113" s="13">
        <f t="shared" si="241"/>
        <v>3</v>
      </c>
      <c r="BA1113" s="13" t="str">
        <f t="shared" si="242"/>
        <v>烈风螳螂魂珠-4 等级-3</v>
      </c>
      <c r="BB1113" s="25" t="s">
        <v>44</v>
      </c>
      <c r="BC1113" s="14">
        <f t="shared" si="243"/>
        <v>312</v>
      </c>
      <c r="BD1113" s="14">
        <f>SUMIFS(BC$4:BC1113,AU$4:AU1113,"="&amp;AU1113,AX$4:AX1113,"="&amp;AX1113)</f>
        <v>708</v>
      </c>
      <c r="BE1113" s="25" t="s">
        <v>1403</v>
      </c>
      <c r="BF1113" s="14">
        <f t="shared" si="244"/>
        <v>130</v>
      </c>
      <c r="BG1113" s="14">
        <f>SUMIFS(BF$4:BF1113,AU$4:AU1113,"="&amp;AU1113,AX$4:AX1113,"="&amp;AX1113)</f>
        <v>295</v>
      </c>
      <c r="BH1113" s="25" t="s">
        <v>1404</v>
      </c>
      <c r="BI1113" s="14">
        <f t="shared" si="245"/>
        <v>4160</v>
      </c>
      <c r="BJ1113" s="14">
        <f>SUMIFS(BI$4:BI1113,$AU$4:$AU1113,"="&amp;$AU1113,$AX$4:$AX1113,"="&amp;$AX1113)</f>
        <v>9440</v>
      </c>
    </row>
    <row r="1114" spans="46:62" ht="16.5" x14ac:dyDescent="0.2">
      <c r="AT1114" s="13">
        <v>1111</v>
      </c>
      <c r="AU1114" s="13">
        <f t="shared" si="246"/>
        <v>16</v>
      </c>
      <c r="AV1114" s="13">
        <f t="shared" si="247"/>
        <v>1502021</v>
      </c>
      <c r="AW1114" s="13" t="s">
        <v>1373</v>
      </c>
      <c r="AX1114" s="13">
        <f t="shared" si="240"/>
        <v>4</v>
      </c>
      <c r="AY1114" s="13" t="s">
        <v>1394</v>
      </c>
      <c r="AZ1114" s="13">
        <f t="shared" si="241"/>
        <v>4</v>
      </c>
      <c r="BA1114" s="13" t="str">
        <f t="shared" si="242"/>
        <v>烈风螳螂魂珠-4 等级-4</v>
      </c>
      <c r="BB1114" s="25" t="s">
        <v>44</v>
      </c>
      <c r="BC1114" s="14">
        <f t="shared" si="243"/>
        <v>480</v>
      </c>
      <c r="BD1114" s="14">
        <f>SUMIFS(BC$4:BC1114,AU$4:AU1114,"="&amp;AU1114,AX$4:AX1114,"="&amp;AX1114)</f>
        <v>1188</v>
      </c>
      <c r="BE1114" s="25" t="s">
        <v>1403</v>
      </c>
      <c r="BF1114" s="14">
        <f t="shared" si="244"/>
        <v>200</v>
      </c>
      <c r="BG1114" s="14">
        <f>SUMIFS(BF$4:BF1114,AU$4:AU1114,"="&amp;AU1114,AX$4:AX1114,"="&amp;AX1114)</f>
        <v>495</v>
      </c>
      <c r="BH1114" s="25" t="s">
        <v>1404</v>
      </c>
      <c r="BI1114" s="14">
        <f t="shared" si="245"/>
        <v>6400</v>
      </c>
      <c r="BJ1114" s="14">
        <f>SUMIFS(BI$4:BI1114,$AU$4:$AU1114,"="&amp;$AU1114,$AX$4:$AX1114,"="&amp;$AX1114)</f>
        <v>15840</v>
      </c>
    </row>
    <row r="1115" spans="46:62" ht="16.5" x14ac:dyDescent="0.2">
      <c r="AT1115" s="13">
        <v>1112</v>
      </c>
      <c r="AU1115" s="13">
        <f t="shared" si="246"/>
        <v>16</v>
      </c>
      <c r="AV1115" s="13">
        <f t="shared" si="247"/>
        <v>1502021</v>
      </c>
      <c r="AW1115" s="13" t="s">
        <v>1373</v>
      </c>
      <c r="AX1115" s="13">
        <f t="shared" si="240"/>
        <v>4</v>
      </c>
      <c r="AY1115" s="13" t="s">
        <v>1394</v>
      </c>
      <c r="AZ1115" s="13">
        <f t="shared" si="241"/>
        <v>5</v>
      </c>
      <c r="BA1115" s="13" t="str">
        <f t="shared" si="242"/>
        <v>烈风螳螂魂珠-4 等级-5</v>
      </c>
      <c r="BB1115" s="25" t="s">
        <v>44</v>
      </c>
      <c r="BC1115" s="14">
        <f t="shared" si="243"/>
        <v>648</v>
      </c>
      <c r="BD1115" s="14">
        <f>SUMIFS(BC$4:BC1115,AU$4:AU1115,"="&amp;AU1115,AX$4:AX1115,"="&amp;AX1115)</f>
        <v>1836</v>
      </c>
      <c r="BE1115" s="25" t="s">
        <v>1403</v>
      </c>
      <c r="BF1115" s="14">
        <f t="shared" si="244"/>
        <v>270</v>
      </c>
      <c r="BG1115" s="14">
        <f>SUMIFS(BF$4:BF1115,AU$4:AU1115,"="&amp;AU1115,AX$4:AX1115,"="&amp;AX1115)</f>
        <v>765</v>
      </c>
      <c r="BH1115" s="25" t="s">
        <v>1404</v>
      </c>
      <c r="BI1115" s="14">
        <f t="shared" si="245"/>
        <v>8640</v>
      </c>
      <c r="BJ1115" s="14">
        <f>SUMIFS(BI$4:BI1115,$AU$4:$AU1115,"="&amp;$AU1115,$AX$4:$AX1115,"="&amp;$AX1115)</f>
        <v>24480</v>
      </c>
    </row>
    <row r="1116" spans="46:62" ht="16.5" x14ac:dyDescent="0.2">
      <c r="AT1116" s="13">
        <v>1113</v>
      </c>
      <c r="AU1116" s="13">
        <f t="shared" si="246"/>
        <v>16</v>
      </c>
      <c r="AV1116" s="13">
        <f t="shared" si="247"/>
        <v>1502021</v>
      </c>
      <c r="AW1116" s="13" t="s">
        <v>1373</v>
      </c>
      <c r="AX1116" s="13">
        <f t="shared" si="240"/>
        <v>4</v>
      </c>
      <c r="AY1116" s="13" t="s">
        <v>1394</v>
      </c>
      <c r="AZ1116" s="13">
        <f t="shared" si="241"/>
        <v>6</v>
      </c>
      <c r="BA1116" s="13" t="str">
        <f t="shared" si="242"/>
        <v>烈风螳螂魂珠-4 等级-6</v>
      </c>
      <c r="BB1116" s="25" t="s">
        <v>44</v>
      </c>
      <c r="BC1116" s="14">
        <f t="shared" si="243"/>
        <v>804</v>
      </c>
      <c r="BD1116" s="14">
        <f>SUMIFS(BC$4:BC1116,AU$4:AU1116,"="&amp;AU1116,AX$4:AX1116,"="&amp;AX1116)</f>
        <v>2640</v>
      </c>
      <c r="BE1116" s="25" t="s">
        <v>1403</v>
      </c>
      <c r="BF1116" s="14">
        <f t="shared" si="244"/>
        <v>385</v>
      </c>
      <c r="BG1116" s="14">
        <f>SUMIFS(BF$4:BF1116,AU$4:AU1116,"="&amp;AU1116,AX$4:AX1116,"="&amp;AX1116)</f>
        <v>1150</v>
      </c>
      <c r="BH1116" s="25" t="s">
        <v>1404</v>
      </c>
      <c r="BI1116" s="14">
        <f t="shared" si="245"/>
        <v>10720</v>
      </c>
      <c r="BJ1116" s="14">
        <f>SUMIFS(BI$4:BI1116,$AU$4:$AU1116,"="&amp;$AU1116,$AX$4:$AX1116,"="&amp;$AX1116)</f>
        <v>35200</v>
      </c>
    </row>
    <row r="1117" spans="46:62" ht="16.5" x14ac:dyDescent="0.2">
      <c r="AT1117" s="13">
        <v>1114</v>
      </c>
      <c r="AU1117" s="13">
        <f t="shared" si="246"/>
        <v>16</v>
      </c>
      <c r="AV1117" s="13">
        <f t="shared" si="247"/>
        <v>1502021</v>
      </c>
      <c r="AW1117" s="13" t="s">
        <v>1373</v>
      </c>
      <c r="AX1117" s="13">
        <f t="shared" si="240"/>
        <v>4</v>
      </c>
      <c r="AY1117" s="13" t="s">
        <v>1394</v>
      </c>
      <c r="AZ1117" s="13">
        <f t="shared" si="241"/>
        <v>7</v>
      </c>
      <c r="BA1117" s="13" t="str">
        <f t="shared" si="242"/>
        <v>烈风螳螂魂珠-4 等级-7</v>
      </c>
      <c r="BB1117" s="25" t="s">
        <v>44</v>
      </c>
      <c r="BC1117" s="14">
        <f t="shared" si="243"/>
        <v>960</v>
      </c>
      <c r="BD1117" s="14">
        <f>SUMIFS(BC$4:BC1117,AU$4:AU1117,"="&amp;AU1117,AX$4:AX1117,"="&amp;AX1117)</f>
        <v>3600</v>
      </c>
      <c r="BE1117" s="25" t="s">
        <v>1403</v>
      </c>
      <c r="BF1117" s="14">
        <f t="shared" si="244"/>
        <v>400</v>
      </c>
      <c r="BG1117" s="14">
        <f>SUMIFS(BF$4:BF1117,AU$4:AU1117,"="&amp;AU1117,AX$4:AX1117,"="&amp;AX1117)</f>
        <v>1550</v>
      </c>
      <c r="BH1117" s="25" t="s">
        <v>1404</v>
      </c>
      <c r="BI1117" s="14">
        <f t="shared" si="245"/>
        <v>12800</v>
      </c>
      <c r="BJ1117" s="14">
        <f>SUMIFS(BI$4:BI1117,$AU$4:$AU1117,"="&amp;$AU1117,$AX$4:$AX1117,"="&amp;$AX1117)</f>
        <v>48000</v>
      </c>
    </row>
    <row r="1118" spans="46:62" ht="16.5" x14ac:dyDescent="0.2">
      <c r="AT1118" s="13">
        <v>1115</v>
      </c>
      <c r="AU1118" s="13">
        <f t="shared" si="246"/>
        <v>16</v>
      </c>
      <c r="AV1118" s="13">
        <f t="shared" si="247"/>
        <v>1502021</v>
      </c>
      <c r="AW1118" s="13" t="s">
        <v>1373</v>
      </c>
      <c r="AX1118" s="13">
        <f t="shared" si="240"/>
        <v>4</v>
      </c>
      <c r="AY1118" s="13" t="s">
        <v>1394</v>
      </c>
      <c r="AZ1118" s="13">
        <f t="shared" si="241"/>
        <v>8</v>
      </c>
      <c r="BA1118" s="13" t="str">
        <f t="shared" si="242"/>
        <v>烈风螳螂魂珠-4 等级-8</v>
      </c>
      <c r="BB1118" s="25" t="s">
        <v>44</v>
      </c>
      <c r="BC1118" s="14">
        <f t="shared" si="243"/>
        <v>1140</v>
      </c>
      <c r="BD1118" s="14">
        <f>SUMIFS(BC$4:BC1118,AU$4:AU1118,"="&amp;AU1118,AX$4:AX1118,"="&amp;AX1118)</f>
        <v>4740</v>
      </c>
      <c r="BE1118" s="25" t="s">
        <v>1403</v>
      </c>
      <c r="BF1118" s="14">
        <f t="shared" si="244"/>
        <v>475</v>
      </c>
      <c r="BG1118" s="14">
        <f>SUMIFS(BF$4:BF1118,AU$4:AU1118,"="&amp;AU1118,AX$4:AX1118,"="&amp;AX1118)</f>
        <v>2025</v>
      </c>
      <c r="BH1118" s="25" t="s">
        <v>1404</v>
      </c>
      <c r="BI1118" s="14">
        <f t="shared" si="245"/>
        <v>15200</v>
      </c>
      <c r="BJ1118" s="14">
        <f>SUMIFS(BI$4:BI1118,$AU$4:$AU1118,"="&amp;$AU1118,$AX$4:$AX1118,"="&amp;$AX1118)</f>
        <v>63200</v>
      </c>
    </row>
    <row r="1119" spans="46:62" ht="16.5" x14ac:dyDescent="0.2">
      <c r="AT1119" s="13">
        <v>1116</v>
      </c>
      <c r="AU1119" s="13">
        <f t="shared" si="246"/>
        <v>16</v>
      </c>
      <c r="AV1119" s="13">
        <f t="shared" si="247"/>
        <v>1502021</v>
      </c>
      <c r="AW1119" s="13" t="s">
        <v>1373</v>
      </c>
      <c r="AX1119" s="13">
        <f t="shared" si="240"/>
        <v>4</v>
      </c>
      <c r="AY1119" s="13" t="s">
        <v>1394</v>
      </c>
      <c r="AZ1119" s="13">
        <f t="shared" si="241"/>
        <v>9</v>
      </c>
      <c r="BA1119" s="13" t="str">
        <f t="shared" si="242"/>
        <v>烈风螳螂魂珠-4 等级-9</v>
      </c>
      <c r="BB1119" s="25" t="s">
        <v>44</v>
      </c>
      <c r="BC1119" s="14">
        <f t="shared" si="243"/>
        <v>1320</v>
      </c>
      <c r="BD1119" s="14">
        <f>SUMIFS(BC$4:BC1119,AU$4:AU1119,"="&amp;AU1119,AX$4:AX1119,"="&amp;AX1119)</f>
        <v>6060</v>
      </c>
      <c r="BE1119" s="25" t="s">
        <v>1403</v>
      </c>
      <c r="BF1119" s="14">
        <f t="shared" si="244"/>
        <v>550</v>
      </c>
      <c r="BG1119" s="14">
        <f>SUMIFS(BF$4:BF1119,AU$4:AU1119,"="&amp;AU1119,AX$4:AX1119,"="&amp;AX1119)</f>
        <v>2575</v>
      </c>
      <c r="BH1119" s="25" t="s">
        <v>1404</v>
      </c>
      <c r="BI1119" s="14">
        <f t="shared" si="245"/>
        <v>17600</v>
      </c>
      <c r="BJ1119" s="14">
        <f>SUMIFS(BI$4:BI1119,$AU$4:$AU1119,"="&amp;$AU1119,$AX$4:$AX1119,"="&amp;$AX1119)</f>
        <v>80800</v>
      </c>
    </row>
    <row r="1120" spans="46:62" ht="16.5" x14ac:dyDescent="0.2">
      <c r="AT1120" s="13">
        <v>1117</v>
      </c>
      <c r="AU1120" s="13">
        <f t="shared" si="246"/>
        <v>16</v>
      </c>
      <c r="AV1120" s="13">
        <f t="shared" si="247"/>
        <v>1502021</v>
      </c>
      <c r="AW1120" s="13" t="s">
        <v>1373</v>
      </c>
      <c r="AX1120" s="13">
        <f t="shared" si="240"/>
        <v>5</v>
      </c>
      <c r="AY1120" s="13" t="s">
        <v>1394</v>
      </c>
      <c r="AZ1120" s="13">
        <f t="shared" si="241"/>
        <v>1</v>
      </c>
      <c r="BA1120" s="13" t="str">
        <f t="shared" si="242"/>
        <v>烈风螳螂魂珠-5 等级-1</v>
      </c>
      <c r="BB1120" s="25" t="s">
        <v>44</v>
      </c>
      <c r="BC1120" s="14">
        <f t="shared" si="243"/>
        <v>216</v>
      </c>
      <c r="BD1120" s="14">
        <f>SUMIFS(BC$4:BC1120,AU$4:AU1120,"="&amp;AU1120,AX$4:AX1120,"="&amp;AX1120)</f>
        <v>216</v>
      </c>
      <c r="BE1120" s="25" t="s">
        <v>1403</v>
      </c>
      <c r="BF1120" s="14">
        <f t="shared" si="244"/>
        <v>90</v>
      </c>
      <c r="BG1120" s="14">
        <f>SUMIFS(BF$4:BF1120,AU$4:AU1120,"="&amp;AU1120,AX$4:AX1120,"="&amp;AX1120)</f>
        <v>90</v>
      </c>
      <c r="BH1120" s="25" t="s">
        <v>1404</v>
      </c>
      <c r="BI1120" s="14">
        <f t="shared" si="245"/>
        <v>2880</v>
      </c>
      <c r="BJ1120" s="14">
        <f>SUMIFS(BI$4:BI1120,$AU$4:$AU1120,"="&amp;$AU1120,$AX$4:$AX1120,"="&amp;$AX1120)</f>
        <v>2880</v>
      </c>
    </row>
    <row r="1121" spans="46:62" ht="16.5" x14ac:dyDescent="0.2">
      <c r="AT1121" s="13">
        <v>1118</v>
      </c>
      <c r="AU1121" s="13">
        <f t="shared" si="246"/>
        <v>16</v>
      </c>
      <c r="AV1121" s="13">
        <f t="shared" si="247"/>
        <v>1502021</v>
      </c>
      <c r="AW1121" s="13" t="s">
        <v>1373</v>
      </c>
      <c r="AX1121" s="13">
        <f t="shared" si="240"/>
        <v>5</v>
      </c>
      <c r="AY1121" s="13" t="s">
        <v>1394</v>
      </c>
      <c r="AZ1121" s="13">
        <f t="shared" si="241"/>
        <v>2</v>
      </c>
      <c r="BA1121" s="13" t="str">
        <f t="shared" si="242"/>
        <v>烈风螳螂魂珠-5 等级-2</v>
      </c>
      <c r="BB1121" s="25" t="s">
        <v>44</v>
      </c>
      <c r="BC1121" s="14">
        <f t="shared" si="243"/>
        <v>336</v>
      </c>
      <c r="BD1121" s="14">
        <f>SUMIFS(BC$4:BC1121,AU$4:AU1121,"="&amp;AU1121,AX$4:AX1121,"="&amp;AX1121)</f>
        <v>552</v>
      </c>
      <c r="BE1121" s="25" t="s">
        <v>1403</v>
      </c>
      <c r="BF1121" s="14">
        <f t="shared" si="244"/>
        <v>140</v>
      </c>
      <c r="BG1121" s="14">
        <f>SUMIFS(BF$4:BF1121,AU$4:AU1121,"="&amp;AU1121,AX$4:AX1121,"="&amp;AX1121)</f>
        <v>230</v>
      </c>
      <c r="BH1121" s="25" t="s">
        <v>1404</v>
      </c>
      <c r="BI1121" s="14">
        <f t="shared" si="245"/>
        <v>4480</v>
      </c>
      <c r="BJ1121" s="14">
        <f>SUMIFS(BI$4:BI1121,$AU$4:$AU1121,"="&amp;$AU1121,$AX$4:$AX1121,"="&amp;$AX1121)</f>
        <v>7360</v>
      </c>
    </row>
    <row r="1122" spans="46:62" ht="16.5" x14ac:dyDescent="0.2">
      <c r="AT1122" s="13">
        <v>1119</v>
      </c>
      <c r="AU1122" s="13">
        <f t="shared" si="246"/>
        <v>16</v>
      </c>
      <c r="AV1122" s="13">
        <f t="shared" si="247"/>
        <v>1502021</v>
      </c>
      <c r="AW1122" s="13" t="s">
        <v>1373</v>
      </c>
      <c r="AX1122" s="13">
        <f t="shared" si="240"/>
        <v>5</v>
      </c>
      <c r="AY1122" s="13" t="s">
        <v>1394</v>
      </c>
      <c r="AZ1122" s="13">
        <f t="shared" si="241"/>
        <v>3</v>
      </c>
      <c r="BA1122" s="13" t="str">
        <f t="shared" si="242"/>
        <v>烈风螳螂魂珠-5 等级-3</v>
      </c>
      <c r="BB1122" s="25" t="s">
        <v>44</v>
      </c>
      <c r="BC1122" s="14">
        <f t="shared" si="243"/>
        <v>444</v>
      </c>
      <c r="BD1122" s="14">
        <f>SUMIFS(BC$4:BC1122,AU$4:AU1122,"="&amp;AU1122,AX$4:AX1122,"="&amp;AX1122)</f>
        <v>996</v>
      </c>
      <c r="BE1122" s="25" t="s">
        <v>1403</v>
      </c>
      <c r="BF1122" s="14">
        <f t="shared" si="244"/>
        <v>185</v>
      </c>
      <c r="BG1122" s="14">
        <f>SUMIFS(BF$4:BF1122,AU$4:AU1122,"="&amp;AU1122,AX$4:AX1122,"="&amp;AX1122)</f>
        <v>415</v>
      </c>
      <c r="BH1122" s="25" t="s">
        <v>1404</v>
      </c>
      <c r="BI1122" s="14">
        <f t="shared" si="245"/>
        <v>5920</v>
      </c>
      <c r="BJ1122" s="14">
        <f>SUMIFS(BI$4:BI1122,$AU$4:$AU1122,"="&amp;$AU1122,$AX$4:$AX1122,"="&amp;$AX1122)</f>
        <v>13280</v>
      </c>
    </row>
    <row r="1123" spans="46:62" ht="16.5" x14ac:dyDescent="0.2">
      <c r="AT1123" s="13">
        <v>1120</v>
      </c>
      <c r="AU1123" s="13">
        <f t="shared" si="246"/>
        <v>16</v>
      </c>
      <c r="AV1123" s="13">
        <f t="shared" si="247"/>
        <v>1502021</v>
      </c>
      <c r="AW1123" s="13" t="s">
        <v>1373</v>
      </c>
      <c r="AX1123" s="13">
        <f t="shared" si="240"/>
        <v>5</v>
      </c>
      <c r="AY1123" s="13" t="s">
        <v>1394</v>
      </c>
      <c r="AZ1123" s="13">
        <f t="shared" si="241"/>
        <v>4</v>
      </c>
      <c r="BA1123" s="13" t="str">
        <f t="shared" si="242"/>
        <v>烈风螳螂魂珠-5 等级-4</v>
      </c>
      <c r="BB1123" s="25" t="s">
        <v>44</v>
      </c>
      <c r="BC1123" s="14">
        <f t="shared" si="243"/>
        <v>672</v>
      </c>
      <c r="BD1123" s="14">
        <f>SUMIFS(BC$4:BC1123,AU$4:AU1123,"="&amp;AU1123,AX$4:AX1123,"="&amp;AX1123)</f>
        <v>1668</v>
      </c>
      <c r="BE1123" s="25" t="s">
        <v>1403</v>
      </c>
      <c r="BF1123" s="14">
        <f t="shared" si="244"/>
        <v>280</v>
      </c>
      <c r="BG1123" s="14">
        <f>SUMIFS(BF$4:BF1123,AU$4:AU1123,"="&amp;AU1123,AX$4:AX1123,"="&amp;AX1123)</f>
        <v>695</v>
      </c>
      <c r="BH1123" s="25" t="s">
        <v>1404</v>
      </c>
      <c r="BI1123" s="14">
        <f t="shared" si="245"/>
        <v>8960</v>
      </c>
      <c r="BJ1123" s="14">
        <f>SUMIFS(BI$4:BI1123,$AU$4:$AU1123,"="&amp;$AU1123,$AX$4:$AX1123,"="&amp;$AX1123)</f>
        <v>22240</v>
      </c>
    </row>
    <row r="1124" spans="46:62" ht="16.5" x14ac:dyDescent="0.2">
      <c r="AT1124" s="13">
        <v>1121</v>
      </c>
      <c r="AU1124" s="13">
        <f t="shared" si="246"/>
        <v>16</v>
      </c>
      <c r="AV1124" s="13">
        <f t="shared" si="247"/>
        <v>1502021</v>
      </c>
      <c r="AW1124" s="13" t="s">
        <v>1373</v>
      </c>
      <c r="AX1124" s="13">
        <f t="shared" si="240"/>
        <v>5</v>
      </c>
      <c r="AY1124" s="13" t="s">
        <v>1394</v>
      </c>
      <c r="AZ1124" s="13">
        <f t="shared" si="241"/>
        <v>5</v>
      </c>
      <c r="BA1124" s="13" t="str">
        <f t="shared" si="242"/>
        <v>烈风螳螂魂珠-5 等级-5</v>
      </c>
      <c r="BB1124" s="25" t="s">
        <v>44</v>
      </c>
      <c r="BC1124" s="14">
        <f t="shared" si="243"/>
        <v>900</v>
      </c>
      <c r="BD1124" s="14">
        <f>SUMIFS(BC$4:BC1124,AU$4:AU1124,"="&amp;AU1124,AX$4:AX1124,"="&amp;AX1124)</f>
        <v>2568</v>
      </c>
      <c r="BE1124" s="25" t="s">
        <v>1403</v>
      </c>
      <c r="BF1124" s="14">
        <f t="shared" si="244"/>
        <v>375</v>
      </c>
      <c r="BG1124" s="14">
        <f>SUMIFS(BF$4:BF1124,AU$4:AU1124,"="&amp;AU1124,AX$4:AX1124,"="&amp;AX1124)</f>
        <v>1070</v>
      </c>
      <c r="BH1124" s="25" t="s">
        <v>1404</v>
      </c>
      <c r="BI1124" s="14">
        <f t="shared" si="245"/>
        <v>12000</v>
      </c>
      <c r="BJ1124" s="14">
        <f>SUMIFS(BI$4:BI1124,$AU$4:$AU1124,"="&amp;$AU1124,$AX$4:$AX1124,"="&amp;$AX1124)</f>
        <v>34240</v>
      </c>
    </row>
    <row r="1125" spans="46:62" ht="16.5" x14ac:dyDescent="0.2">
      <c r="AT1125" s="13">
        <v>1122</v>
      </c>
      <c r="AU1125" s="13">
        <f t="shared" si="246"/>
        <v>16</v>
      </c>
      <c r="AV1125" s="13">
        <f t="shared" si="247"/>
        <v>1502021</v>
      </c>
      <c r="AW1125" s="13" t="s">
        <v>1373</v>
      </c>
      <c r="AX1125" s="13">
        <f t="shared" si="240"/>
        <v>5</v>
      </c>
      <c r="AY1125" s="13" t="s">
        <v>1394</v>
      </c>
      <c r="AZ1125" s="13">
        <f t="shared" si="241"/>
        <v>6</v>
      </c>
      <c r="BA1125" s="13" t="str">
        <f t="shared" si="242"/>
        <v>烈风螳螂魂珠-5 等级-6</v>
      </c>
      <c r="BB1125" s="25" t="s">
        <v>44</v>
      </c>
      <c r="BC1125" s="14">
        <f t="shared" si="243"/>
        <v>1140</v>
      </c>
      <c r="BD1125" s="14">
        <f>SUMIFS(BC$4:BC1125,AU$4:AU1125,"="&amp;AU1125,AX$4:AX1125,"="&amp;AX1125)</f>
        <v>3708</v>
      </c>
      <c r="BE1125" s="25" t="s">
        <v>1403</v>
      </c>
      <c r="BF1125" s="14">
        <f t="shared" si="244"/>
        <v>475</v>
      </c>
      <c r="BG1125" s="14">
        <f>SUMIFS(BF$4:BF1125,AU$4:AU1125,"="&amp;AU1125,AX$4:AX1125,"="&amp;AX1125)</f>
        <v>1545</v>
      </c>
      <c r="BH1125" s="25" t="s">
        <v>1404</v>
      </c>
      <c r="BI1125" s="14">
        <f t="shared" si="245"/>
        <v>15200</v>
      </c>
      <c r="BJ1125" s="14">
        <f>SUMIFS(BI$4:BI1125,$AU$4:$AU1125,"="&amp;$AU1125,$AX$4:$AX1125,"="&amp;$AX1125)</f>
        <v>49440</v>
      </c>
    </row>
    <row r="1126" spans="46:62" ht="16.5" x14ac:dyDescent="0.2">
      <c r="AT1126" s="13">
        <v>1123</v>
      </c>
      <c r="AU1126" s="13">
        <f t="shared" si="246"/>
        <v>16</v>
      </c>
      <c r="AV1126" s="13">
        <f t="shared" si="247"/>
        <v>1502021</v>
      </c>
      <c r="AW1126" s="13" t="s">
        <v>1373</v>
      </c>
      <c r="AX1126" s="13">
        <f t="shared" si="240"/>
        <v>5</v>
      </c>
      <c r="AY1126" s="13" t="s">
        <v>1394</v>
      </c>
      <c r="AZ1126" s="13">
        <f t="shared" si="241"/>
        <v>7</v>
      </c>
      <c r="BA1126" s="13" t="str">
        <f t="shared" si="242"/>
        <v>烈风螳螂魂珠-5 等级-7</v>
      </c>
      <c r="BB1126" s="25" t="s">
        <v>44</v>
      </c>
      <c r="BC1126" s="14">
        <f t="shared" si="243"/>
        <v>1440</v>
      </c>
      <c r="BD1126" s="14">
        <f>SUMIFS(BC$4:BC1126,AU$4:AU1126,"="&amp;AU1126,AX$4:AX1126,"="&amp;AX1126)</f>
        <v>5148</v>
      </c>
      <c r="BE1126" s="25" t="s">
        <v>1403</v>
      </c>
      <c r="BF1126" s="14">
        <f t="shared" si="244"/>
        <v>600</v>
      </c>
      <c r="BG1126" s="14">
        <f>SUMIFS(BF$4:BF1126,AU$4:AU1126,"="&amp;AU1126,AX$4:AX1126,"="&amp;AX1126)</f>
        <v>2145</v>
      </c>
      <c r="BH1126" s="25" t="s">
        <v>1404</v>
      </c>
      <c r="BI1126" s="14">
        <f t="shared" si="245"/>
        <v>19200</v>
      </c>
      <c r="BJ1126" s="14">
        <f>SUMIFS(BI$4:BI1126,$AU$4:$AU1126,"="&amp;$AU1126,$AX$4:$AX1126,"="&amp;$AX1126)</f>
        <v>68640</v>
      </c>
    </row>
    <row r="1127" spans="46:62" ht="16.5" x14ac:dyDescent="0.2">
      <c r="AT1127" s="13">
        <v>1124</v>
      </c>
      <c r="AU1127" s="13">
        <f t="shared" si="246"/>
        <v>16</v>
      </c>
      <c r="AV1127" s="13">
        <f t="shared" si="247"/>
        <v>1502021</v>
      </c>
      <c r="AW1127" s="13" t="s">
        <v>1373</v>
      </c>
      <c r="AX1127" s="13">
        <f t="shared" si="240"/>
        <v>5</v>
      </c>
      <c r="AY1127" s="13" t="s">
        <v>1394</v>
      </c>
      <c r="AZ1127" s="13">
        <f t="shared" si="241"/>
        <v>8</v>
      </c>
      <c r="BA1127" s="13" t="str">
        <f t="shared" si="242"/>
        <v>烈风螳螂魂珠-5 等级-8</v>
      </c>
      <c r="BB1127" s="25" t="s">
        <v>44</v>
      </c>
      <c r="BC1127" s="14">
        <f t="shared" si="243"/>
        <v>1560</v>
      </c>
      <c r="BD1127" s="14">
        <f>SUMIFS(BC$4:BC1127,AU$4:AU1127,"="&amp;AU1127,AX$4:AX1127,"="&amp;AX1127)</f>
        <v>6708</v>
      </c>
      <c r="BE1127" s="25" t="s">
        <v>1403</v>
      </c>
      <c r="BF1127" s="14">
        <f t="shared" si="244"/>
        <v>650</v>
      </c>
      <c r="BG1127" s="14">
        <f>SUMIFS(BF$4:BF1127,AU$4:AU1127,"="&amp;AU1127,AX$4:AX1127,"="&amp;AX1127)</f>
        <v>2795</v>
      </c>
      <c r="BH1127" s="25" t="s">
        <v>1404</v>
      </c>
      <c r="BI1127" s="14">
        <f t="shared" si="245"/>
        <v>20800</v>
      </c>
      <c r="BJ1127" s="14">
        <f>SUMIFS(BI$4:BI1127,$AU$4:$AU1127,"="&amp;$AU1127,$AX$4:$AX1127,"="&amp;$AX1127)</f>
        <v>89440</v>
      </c>
    </row>
    <row r="1128" spans="46:62" ht="16.5" x14ac:dyDescent="0.2">
      <c r="AT1128" s="13">
        <v>1125</v>
      </c>
      <c r="AU1128" s="13">
        <f t="shared" si="246"/>
        <v>16</v>
      </c>
      <c r="AV1128" s="13">
        <f t="shared" si="247"/>
        <v>1502021</v>
      </c>
      <c r="AW1128" s="13" t="s">
        <v>1373</v>
      </c>
      <c r="AX1128" s="13">
        <f t="shared" si="240"/>
        <v>5</v>
      </c>
      <c r="AY1128" s="13" t="s">
        <v>1394</v>
      </c>
      <c r="AZ1128" s="13">
        <f t="shared" si="241"/>
        <v>9</v>
      </c>
      <c r="BA1128" s="13" t="str">
        <f t="shared" si="242"/>
        <v>烈风螳螂魂珠-5 等级-9</v>
      </c>
      <c r="BB1128" s="25" t="s">
        <v>44</v>
      </c>
      <c r="BC1128" s="14">
        <f t="shared" si="243"/>
        <v>1800</v>
      </c>
      <c r="BD1128" s="14">
        <f>SUMIFS(BC$4:BC1128,AU$4:AU1128,"="&amp;AU1128,AX$4:AX1128,"="&amp;AX1128)</f>
        <v>8508</v>
      </c>
      <c r="BE1128" s="25" t="s">
        <v>1403</v>
      </c>
      <c r="BF1128" s="14">
        <f t="shared" si="244"/>
        <v>750</v>
      </c>
      <c r="BG1128" s="14">
        <f>SUMIFS(BF$4:BF1128,AU$4:AU1128,"="&amp;AU1128,AX$4:AX1128,"="&amp;AX1128)</f>
        <v>3545</v>
      </c>
      <c r="BH1128" s="25" t="s">
        <v>1404</v>
      </c>
      <c r="BI1128" s="14">
        <f t="shared" si="245"/>
        <v>24000</v>
      </c>
      <c r="BJ1128" s="14">
        <f>SUMIFS(BI$4:BI1128,$AU$4:$AU1128,"="&amp;$AU1128,$AX$4:$AX1128,"="&amp;$AX1128)</f>
        <v>113440</v>
      </c>
    </row>
    <row r="1129" spans="46:62" ht="16.5" x14ac:dyDescent="0.2">
      <c r="AT1129" s="13">
        <v>1126</v>
      </c>
      <c r="AU1129" s="13">
        <f t="shared" si="246"/>
        <v>16</v>
      </c>
      <c r="AV1129" s="13">
        <f t="shared" si="247"/>
        <v>1502021</v>
      </c>
      <c r="AW1129" s="13" t="s">
        <v>1373</v>
      </c>
      <c r="AX1129" s="13">
        <f t="shared" si="240"/>
        <v>6</v>
      </c>
      <c r="AY1129" s="13" t="s">
        <v>1394</v>
      </c>
      <c r="AZ1129" s="13">
        <f t="shared" si="241"/>
        <v>1</v>
      </c>
      <c r="BA1129" s="13" t="str">
        <f t="shared" si="242"/>
        <v>烈风螳螂魂珠-6 等级-1</v>
      </c>
      <c r="BB1129" s="25" t="s">
        <v>44</v>
      </c>
      <c r="BC1129" s="14">
        <f t="shared" si="243"/>
        <v>300</v>
      </c>
      <c r="BD1129" s="14">
        <f>SUMIFS(BC$4:BC1129,AU$4:AU1129,"="&amp;AU1129,AX$4:AX1129,"="&amp;AX1129)</f>
        <v>300</v>
      </c>
      <c r="BE1129" s="25" t="s">
        <v>1403</v>
      </c>
      <c r="BF1129" s="14">
        <f t="shared" si="244"/>
        <v>125</v>
      </c>
      <c r="BG1129" s="14">
        <f>SUMIFS(BF$4:BF1129,AU$4:AU1129,"="&amp;AU1129,AX$4:AX1129,"="&amp;AX1129)</f>
        <v>125</v>
      </c>
      <c r="BH1129" s="25" t="s">
        <v>1404</v>
      </c>
      <c r="BI1129" s="14">
        <f t="shared" si="245"/>
        <v>4000</v>
      </c>
      <c r="BJ1129" s="14">
        <f>SUMIFS(BI$4:BI1129,$AU$4:$AU1129,"="&amp;$AU1129,$AX$4:$AX1129,"="&amp;$AX1129)</f>
        <v>4000</v>
      </c>
    </row>
    <row r="1130" spans="46:62" ht="16.5" x14ac:dyDescent="0.2">
      <c r="AT1130" s="13">
        <v>1127</v>
      </c>
      <c r="AU1130" s="13">
        <f t="shared" si="246"/>
        <v>16</v>
      </c>
      <c r="AV1130" s="13">
        <f t="shared" si="247"/>
        <v>1502021</v>
      </c>
      <c r="AW1130" s="13" t="s">
        <v>1373</v>
      </c>
      <c r="AX1130" s="13">
        <f t="shared" si="240"/>
        <v>6</v>
      </c>
      <c r="AY1130" s="13" t="s">
        <v>1394</v>
      </c>
      <c r="AZ1130" s="13">
        <f t="shared" si="241"/>
        <v>2</v>
      </c>
      <c r="BA1130" s="13" t="str">
        <f t="shared" si="242"/>
        <v>烈风螳螂魂珠-6 等级-2</v>
      </c>
      <c r="BB1130" s="25" t="s">
        <v>44</v>
      </c>
      <c r="BC1130" s="14">
        <f t="shared" si="243"/>
        <v>480</v>
      </c>
      <c r="BD1130" s="14">
        <f>SUMIFS(BC$4:BC1130,AU$4:AU1130,"="&amp;AU1130,AX$4:AX1130,"="&amp;AX1130)</f>
        <v>780</v>
      </c>
      <c r="BE1130" s="25" t="s">
        <v>1403</v>
      </c>
      <c r="BF1130" s="14">
        <f t="shared" si="244"/>
        <v>200</v>
      </c>
      <c r="BG1130" s="14">
        <f>SUMIFS(BF$4:BF1130,AU$4:AU1130,"="&amp;AU1130,AX$4:AX1130,"="&amp;AX1130)</f>
        <v>325</v>
      </c>
      <c r="BH1130" s="25" t="s">
        <v>1404</v>
      </c>
      <c r="BI1130" s="14">
        <f t="shared" si="245"/>
        <v>6400</v>
      </c>
      <c r="BJ1130" s="14">
        <f>SUMIFS(BI$4:BI1130,$AU$4:$AU1130,"="&amp;$AU1130,$AX$4:$AX1130,"="&amp;$AX1130)</f>
        <v>10400</v>
      </c>
    </row>
    <row r="1131" spans="46:62" ht="16.5" x14ac:dyDescent="0.2">
      <c r="AT1131" s="13">
        <v>1128</v>
      </c>
      <c r="AU1131" s="13">
        <f t="shared" si="246"/>
        <v>16</v>
      </c>
      <c r="AV1131" s="13">
        <f t="shared" si="247"/>
        <v>1502021</v>
      </c>
      <c r="AW1131" s="13" t="s">
        <v>1373</v>
      </c>
      <c r="AX1131" s="13">
        <f t="shared" si="240"/>
        <v>6</v>
      </c>
      <c r="AY1131" s="13" t="s">
        <v>1394</v>
      </c>
      <c r="AZ1131" s="13">
        <f t="shared" si="241"/>
        <v>3</v>
      </c>
      <c r="BA1131" s="13" t="str">
        <f t="shared" si="242"/>
        <v>烈风螳螂魂珠-6 等级-3</v>
      </c>
      <c r="BB1131" s="25" t="s">
        <v>44</v>
      </c>
      <c r="BC1131" s="14">
        <f t="shared" si="243"/>
        <v>600</v>
      </c>
      <c r="BD1131" s="14">
        <f>SUMIFS(BC$4:BC1131,AU$4:AU1131,"="&amp;AU1131,AX$4:AX1131,"="&amp;AX1131)</f>
        <v>1380</v>
      </c>
      <c r="BE1131" s="25" t="s">
        <v>1403</v>
      </c>
      <c r="BF1131" s="14">
        <f t="shared" si="244"/>
        <v>250</v>
      </c>
      <c r="BG1131" s="14">
        <f>SUMIFS(BF$4:BF1131,AU$4:AU1131,"="&amp;AU1131,AX$4:AX1131,"="&amp;AX1131)</f>
        <v>575</v>
      </c>
      <c r="BH1131" s="25" t="s">
        <v>1404</v>
      </c>
      <c r="BI1131" s="14">
        <f t="shared" si="245"/>
        <v>8000</v>
      </c>
      <c r="BJ1131" s="14">
        <f>SUMIFS(BI$4:BI1131,$AU$4:$AU1131,"="&amp;$AU1131,$AX$4:$AX1131,"="&amp;$AX1131)</f>
        <v>18400</v>
      </c>
    </row>
    <row r="1132" spans="46:62" ht="16.5" x14ac:dyDescent="0.2">
      <c r="AT1132" s="13">
        <v>1129</v>
      </c>
      <c r="AU1132" s="13">
        <f t="shared" si="246"/>
        <v>16</v>
      </c>
      <c r="AV1132" s="13">
        <f t="shared" si="247"/>
        <v>1502021</v>
      </c>
      <c r="AW1132" s="13" t="s">
        <v>1373</v>
      </c>
      <c r="AX1132" s="13">
        <f t="shared" si="240"/>
        <v>6</v>
      </c>
      <c r="AY1132" s="13" t="s">
        <v>1394</v>
      </c>
      <c r="AZ1132" s="13">
        <f t="shared" si="241"/>
        <v>4</v>
      </c>
      <c r="BA1132" s="13" t="str">
        <f t="shared" si="242"/>
        <v>烈风螳螂魂珠-6 等级-4</v>
      </c>
      <c r="BB1132" s="25" t="s">
        <v>44</v>
      </c>
      <c r="BC1132" s="14">
        <f t="shared" si="243"/>
        <v>960</v>
      </c>
      <c r="BD1132" s="14">
        <f>SUMIFS(BC$4:BC1132,AU$4:AU1132,"="&amp;AU1132,AX$4:AX1132,"="&amp;AX1132)</f>
        <v>2340</v>
      </c>
      <c r="BE1132" s="25" t="s">
        <v>1403</v>
      </c>
      <c r="BF1132" s="14">
        <f t="shared" si="244"/>
        <v>400</v>
      </c>
      <c r="BG1132" s="14">
        <f>SUMIFS(BF$4:BF1132,AU$4:AU1132,"="&amp;AU1132,AX$4:AX1132,"="&amp;AX1132)</f>
        <v>975</v>
      </c>
      <c r="BH1132" s="25" t="s">
        <v>1404</v>
      </c>
      <c r="BI1132" s="14">
        <f t="shared" si="245"/>
        <v>12800</v>
      </c>
      <c r="BJ1132" s="14">
        <f>SUMIFS(BI$4:BI1132,$AU$4:$AU1132,"="&amp;$AU1132,$AX$4:$AX1132,"="&amp;$AX1132)</f>
        <v>31200</v>
      </c>
    </row>
    <row r="1133" spans="46:62" ht="16.5" x14ac:dyDescent="0.2">
      <c r="AT1133" s="13">
        <v>1130</v>
      </c>
      <c r="AU1133" s="13">
        <f t="shared" si="246"/>
        <v>16</v>
      </c>
      <c r="AV1133" s="13">
        <f t="shared" si="247"/>
        <v>1502021</v>
      </c>
      <c r="AW1133" s="13" t="s">
        <v>1373</v>
      </c>
      <c r="AX1133" s="13">
        <f t="shared" si="240"/>
        <v>6</v>
      </c>
      <c r="AY1133" s="13" t="s">
        <v>1394</v>
      </c>
      <c r="AZ1133" s="13">
        <f t="shared" si="241"/>
        <v>5</v>
      </c>
      <c r="BA1133" s="13" t="str">
        <f t="shared" si="242"/>
        <v>烈风螳螂魂珠-6 等级-5</v>
      </c>
      <c r="BB1133" s="25" t="s">
        <v>44</v>
      </c>
      <c r="BC1133" s="14">
        <f t="shared" si="243"/>
        <v>1320</v>
      </c>
      <c r="BD1133" s="14">
        <f>SUMIFS(BC$4:BC1133,AU$4:AU1133,"="&amp;AU1133,AX$4:AX1133,"="&amp;AX1133)</f>
        <v>3660</v>
      </c>
      <c r="BE1133" s="25" t="s">
        <v>1403</v>
      </c>
      <c r="BF1133" s="14">
        <f t="shared" si="244"/>
        <v>550</v>
      </c>
      <c r="BG1133" s="14">
        <f>SUMIFS(BF$4:BF1133,AU$4:AU1133,"="&amp;AU1133,AX$4:AX1133,"="&amp;AX1133)</f>
        <v>1525</v>
      </c>
      <c r="BH1133" s="25" t="s">
        <v>1404</v>
      </c>
      <c r="BI1133" s="14">
        <f t="shared" si="245"/>
        <v>17600</v>
      </c>
      <c r="BJ1133" s="14">
        <f>SUMIFS(BI$4:BI1133,$AU$4:$AU1133,"="&amp;$AU1133,$AX$4:$AX1133,"="&amp;$AX1133)</f>
        <v>48800</v>
      </c>
    </row>
    <row r="1134" spans="46:62" ht="16.5" x14ac:dyDescent="0.2">
      <c r="AT1134" s="13">
        <v>1131</v>
      </c>
      <c r="AU1134" s="13">
        <f t="shared" si="246"/>
        <v>16</v>
      </c>
      <c r="AV1134" s="13">
        <f t="shared" si="247"/>
        <v>1502021</v>
      </c>
      <c r="AW1134" s="13" t="s">
        <v>1373</v>
      </c>
      <c r="AX1134" s="13">
        <f t="shared" si="240"/>
        <v>6</v>
      </c>
      <c r="AY1134" s="13" t="s">
        <v>1394</v>
      </c>
      <c r="AZ1134" s="13">
        <f t="shared" si="241"/>
        <v>6</v>
      </c>
      <c r="BA1134" s="13" t="str">
        <f t="shared" si="242"/>
        <v>烈风螳螂魂珠-6 等级-6</v>
      </c>
      <c r="BB1134" s="25" t="s">
        <v>44</v>
      </c>
      <c r="BC1134" s="14">
        <f t="shared" si="243"/>
        <v>1620</v>
      </c>
      <c r="BD1134" s="14">
        <f>SUMIFS(BC$4:BC1134,AU$4:AU1134,"="&amp;AU1134,AX$4:AX1134,"="&amp;AX1134)</f>
        <v>5280</v>
      </c>
      <c r="BE1134" s="25" t="s">
        <v>1403</v>
      </c>
      <c r="BF1134" s="14">
        <f t="shared" si="244"/>
        <v>675</v>
      </c>
      <c r="BG1134" s="14">
        <f>SUMIFS(BF$4:BF1134,AU$4:AU1134,"="&amp;AU1134,AX$4:AX1134,"="&amp;AX1134)</f>
        <v>2200</v>
      </c>
      <c r="BH1134" s="25" t="s">
        <v>1404</v>
      </c>
      <c r="BI1134" s="14">
        <f t="shared" si="245"/>
        <v>21600</v>
      </c>
      <c r="BJ1134" s="14">
        <f>SUMIFS(BI$4:BI1134,$AU$4:$AU1134,"="&amp;$AU1134,$AX$4:$AX1134,"="&amp;$AX1134)</f>
        <v>70400</v>
      </c>
    </row>
    <row r="1135" spans="46:62" ht="16.5" x14ac:dyDescent="0.2">
      <c r="AT1135" s="13">
        <v>1132</v>
      </c>
      <c r="AU1135" s="13">
        <f t="shared" si="246"/>
        <v>16</v>
      </c>
      <c r="AV1135" s="13">
        <f t="shared" si="247"/>
        <v>1502021</v>
      </c>
      <c r="AW1135" s="13" t="s">
        <v>1373</v>
      </c>
      <c r="AX1135" s="13">
        <f t="shared" si="240"/>
        <v>6</v>
      </c>
      <c r="AY1135" s="13" t="s">
        <v>1394</v>
      </c>
      <c r="AZ1135" s="13">
        <f t="shared" si="241"/>
        <v>7</v>
      </c>
      <c r="BA1135" s="13" t="str">
        <f t="shared" si="242"/>
        <v>烈风螳螂魂珠-6 等级-7</v>
      </c>
      <c r="BB1135" s="25" t="s">
        <v>44</v>
      </c>
      <c r="BC1135" s="14">
        <f t="shared" si="243"/>
        <v>1920</v>
      </c>
      <c r="BD1135" s="14">
        <f>SUMIFS(BC$4:BC1135,AU$4:AU1135,"="&amp;AU1135,AX$4:AX1135,"="&amp;AX1135)</f>
        <v>7200</v>
      </c>
      <c r="BE1135" s="25" t="s">
        <v>1403</v>
      </c>
      <c r="BF1135" s="14">
        <f t="shared" si="244"/>
        <v>800</v>
      </c>
      <c r="BG1135" s="14">
        <f>SUMIFS(BF$4:BF1135,AU$4:AU1135,"="&amp;AU1135,AX$4:AX1135,"="&amp;AX1135)</f>
        <v>3000</v>
      </c>
      <c r="BH1135" s="25" t="s">
        <v>1404</v>
      </c>
      <c r="BI1135" s="14">
        <f t="shared" si="245"/>
        <v>25600</v>
      </c>
      <c r="BJ1135" s="14">
        <f>SUMIFS(BI$4:BI1135,$AU$4:$AU1135,"="&amp;$AU1135,$AX$4:$AX1135,"="&amp;$AX1135)</f>
        <v>96000</v>
      </c>
    </row>
    <row r="1136" spans="46:62" ht="16.5" x14ac:dyDescent="0.2">
      <c r="AT1136" s="13">
        <v>1133</v>
      </c>
      <c r="AU1136" s="13">
        <f t="shared" si="246"/>
        <v>16</v>
      </c>
      <c r="AV1136" s="13">
        <f t="shared" si="247"/>
        <v>1502021</v>
      </c>
      <c r="AW1136" s="13" t="s">
        <v>1373</v>
      </c>
      <c r="AX1136" s="13">
        <f t="shared" si="240"/>
        <v>6</v>
      </c>
      <c r="AY1136" s="13" t="s">
        <v>1394</v>
      </c>
      <c r="AZ1136" s="13">
        <f t="shared" si="241"/>
        <v>8</v>
      </c>
      <c r="BA1136" s="13" t="str">
        <f t="shared" si="242"/>
        <v>烈风螳螂魂珠-6 等级-8</v>
      </c>
      <c r="BB1136" s="25" t="s">
        <v>44</v>
      </c>
      <c r="BC1136" s="14">
        <f t="shared" si="243"/>
        <v>2280</v>
      </c>
      <c r="BD1136" s="14">
        <f>SUMIFS(BC$4:BC1136,AU$4:AU1136,"="&amp;AU1136,AX$4:AX1136,"="&amp;AX1136)</f>
        <v>9480</v>
      </c>
      <c r="BE1136" s="25" t="s">
        <v>1403</v>
      </c>
      <c r="BF1136" s="14">
        <f t="shared" si="244"/>
        <v>950</v>
      </c>
      <c r="BG1136" s="14">
        <f>SUMIFS(BF$4:BF1136,AU$4:AU1136,"="&amp;AU1136,AX$4:AX1136,"="&amp;AX1136)</f>
        <v>3950</v>
      </c>
      <c r="BH1136" s="25" t="s">
        <v>1404</v>
      </c>
      <c r="BI1136" s="14">
        <f t="shared" si="245"/>
        <v>30400</v>
      </c>
      <c r="BJ1136" s="14">
        <f>SUMIFS(BI$4:BI1136,$AU$4:$AU1136,"="&amp;$AU1136,$AX$4:$AX1136,"="&amp;$AX1136)</f>
        <v>126400</v>
      </c>
    </row>
    <row r="1137" spans="46:62" ht="16.5" x14ac:dyDescent="0.2">
      <c r="AT1137" s="13">
        <v>1134</v>
      </c>
      <c r="AU1137" s="13">
        <f t="shared" si="246"/>
        <v>16</v>
      </c>
      <c r="AV1137" s="13">
        <f t="shared" si="247"/>
        <v>1502021</v>
      </c>
      <c r="AW1137" s="13" t="s">
        <v>1373</v>
      </c>
      <c r="AX1137" s="13">
        <f t="shared" si="240"/>
        <v>6</v>
      </c>
      <c r="AY1137" s="13" t="s">
        <v>1394</v>
      </c>
      <c r="AZ1137" s="13">
        <f t="shared" si="241"/>
        <v>9</v>
      </c>
      <c r="BA1137" s="13" t="str">
        <f t="shared" si="242"/>
        <v>烈风螳螂魂珠-6 等级-9</v>
      </c>
      <c r="BB1137" s="25" t="s">
        <v>44</v>
      </c>
      <c r="BC1137" s="14">
        <f t="shared" si="243"/>
        <v>2640</v>
      </c>
      <c r="BD1137" s="14">
        <f>SUMIFS(BC$4:BC1137,AU$4:AU1137,"="&amp;AU1137,AX$4:AX1137,"="&amp;AX1137)</f>
        <v>12120</v>
      </c>
      <c r="BE1137" s="25" t="s">
        <v>1403</v>
      </c>
      <c r="BF1137" s="14">
        <f t="shared" si="244"/>
        <v>1100</v>
      </c>
      <c r="BG1137" s="14">
        <f>SUMIFS(BF$4:BF1137,AU$4:AU1137,"="&amp;AU1137,AX$4:AX1137,"="&amp;AX1137)</f>
        <v>5050</v>
      </c>
      <c r="BH1137" s="25" t="s">
        <v>1404</v>
      </c>
      <c r="BI1137" s="14">
        <f t="shared" si="245"/>
        <v>35200</v>
      </c>
      <c r="BJ1137" s="14">
        <f>SUMIFS(BI$4:BI1137,$AU$4:$AU1137,"="&amp;$AU1137,$AX$4:$AX1137,"="&amp;$AX1137)</f>
        <v>161600</v>
      </c>
    </row>
    <row r="1138" spans="46:62" ht="16.5" x14ac:dyDescent="0.2">
      <c r="AT1138" s="13">
        <v>1135</v>
      </c>
      <c r="AU1138" s="13">
        <f t="shared" si="246"/>
        <v>16</v>
      </c>
      <c r="AV1138" s="13">
        <f t="shared" si="247"/>
        <v>1502021</v>
      </c>
      <c r="AW1138" s="13" t="s">
        <v>1373</v>
      </c>
      <c r="AX1138" s="13">
        <f t="shared" si="240"/>
        <v>7</v>
      </c>
      <c r="AY1138" s="13" t="s">
        <v>1394</v>
      </c>
      <c r="AZ1138" s="13">
        <f t="shared" si="241"/>
        <v>1</v>
      </c>
      <c r="BA1138" s="13" t="str">
        <f t="shared" si="242"/>
        <v>烈风螳螂魂珠-7 等级-1</v>
      </c>
      <c r="BB1138" s="25" t="s">
        <v>44</v>
      </c>
      <c r="BC1138" s="14">
        <f t="shared" si="243"/>
        <v>384</v>
      </c>
      <c r="BD1138" s="14">
        <f>SUMIFS(BC$4:BC1138,AU$4:AU1138,"="&amp;AU1138,AX$4:AX1138,"="&amp;AX1138)</f>
        <v>384</v>
      </c>
      <c r="BE1138" s="25" t="s">
        <v>1403</v>
      </c>
      <c r="BF1138" s="14">
        <f t="shared" si="244"/>
        <v>160</v>
      </c>
      <c r="BG1138" s="14">
        <f>SUMIFS(BF$4:BF1138,AU$4:AU1138,"="&amp;AU1138,AX$4:AX1138,"="&amp;AX1138)</f>
        <v>160</v>
      </c>
      <c r="BH1138" s="25" t="s">
        <v>1404</v>
      </c>
      <c r="BI1138" s="14">
        <f t="shared" si="245"/>
        <v>5120</v>
      </c>
      <c r="BJ1138" s="14">
        <f>SUMIFS(BI$4:BI1138,$AU$4:$AU1138,"="&amp;$AU1138,$AX$4:$AX1138,"="&amp;$AX1138)</f>
        <v>5120</v>
      </c>
    </row>
    <row r="1139" spans="46:62" ht="16.5" x14ac:dyDescent="0.2">
      <c r="AT1139" s="13">
        <v>1136</v>
      </c>
      <c r="AU1139" s="13">
        <f t="shared" si="246"/>
        <v>16</v>
      </c>
      <c r="AV1139" s="13">
        <f t="shared" si="247"/>
        <v>1502021</v>
      </c>
      <c r="AW1139" s="13" t="s">
        <v>1373</v>
      </c>
      <c r="AX1139" s="13">
        <f t="shared" si="240"/>
        <v>7</v>
      </c>
      <c r="AY1139" s="13" t="s">
        <v>1394</v>
      </c>
      <c r="AZ1139" s="13">
        <f t="shared" si="241"/>
        <v>2</v>
      </c>
      <c r="BA1139" s="13" t="str">
        <f t="shared" si="242"/>
        <v>烈风螳螂魂珠-7 等级-2</v>
      </c>
      <c r="BB1139" s="25" t="s">
        <v>44</v>
      </c>
      <c r="BC1139" s="14">
        <f t="shared" si="243"/>
        <v>576</v>
      </c>
      <c r="BD1139" s="14">
        <f>SUMIFS(BC$4:BC1139,AU$4:AU1139,"="&amp;AU1139,AX$4:AX1139,"="&amp;AX1139)</f>
        <v>960</v>
      </c>
      <c r="BE1139" s="25" t="s">
        <v>1403</v>
      </c>
      <c r="BF1139" s="14">
        <f t="shared" si="244"/>
        <v>240</v>
      </c>
      <c r="BG1139" s="14">
        <f>SUMIFS(BF$4:BF1139,AU$4:AU1139,"="&amp;AU1139,AX$4:AX1139,"="&amp;AX1139)</f>
        <v>400</v>
      </c>
      <c r="BH1139" s="25" t="s">
        <v>1404</v>
      </c>
      <c r="BI1139" s="14">
        <f t="shared" si="245"/>
        <v>7680</v>
      </c>
      <c r="BJ1139" s="14">
        <f>SUMIFS(BI$4:BI1139,$AU$4:$AU1139,"="&amp;$AU1139,$AX$4:$AX1139,"="&amp;$AX1139)</f>
        <v>12800</v>
      </c>
    </row>
    <row r="1140" spans="46:62" ht="16.5" x14ac:dyDescent="0.2">
      <c r="AT1140" s="13">
        <v>1137</v>
      </c>
      <c r="AU1140" s="13">
        <f t="shared" si="246"/>
        <v>16</v>
      </c>
      <c r="AV1140" s="13">
        <f t="shared" si="247"/>
        <v>1502021</v>
      </c>
      <c r="AW1140" s="13" t="s">
        <v>1373</v>
      </c>
      <c r="AX1140" s="13">
        <f t="shared" ref="AX1140:AX1203" si="248">INT(((AT1140-(AU1140-1)*72)-1)/9)+1</f>
        <v>7</v>
      </c>
      <c r="AY1140" s="13" t="s">
        <v>1394</v>
      </c>
      <c r="AZ1140" s="13">
        <f t="shared" ref="AZ1140:AZ1203" si="249">AT1140-(AU1140-1)*72-(AX1140-1)*9</f>
        <v>3</v>
      </c>
      <c r="BA1140" s="13" t="str">
        <f t="shared" ref="BA1140:BA1203" si="250">INDEX($Y$4:$Y$24,AU1140)&amp;"魂珠-"&amp;AX1140&amp;" 等级-"&amp;AZ1140</f>
        <v>烈风螳螂魂珠-7 等级-3</v>
      </c>
      <c r="BB1140" s="25" t="s">
        <v>44</v>
      </c>
      <c r="BC1140" s="14">
        <f t="shared" ref="BC1140:BC1203" si="251">ROUND(INDEX(Q$4:Q$75,($AX1140-1)*9+$AZ1140)*INDEX(AD$4:AD$24,$AU1140),0)</f>
        <v>768</v>
      </c>
      <c r="BD1140" s="14">
        <f>SUMIFS(BC$4:BC1140,AU$4:AU1140,"="&amp;AU1140,AX$4:AX1140,"="&amp;AX1140)</f>
        <v>1728</v>
      </c>
      <c r="BE1140" s="25" t="s">
        <v>1403</v>
      </c>
      <c r="BF1140" s="14">
        <f t="shared" ref="BF1140:BF1203" si="252">ROUND(INDEX(R$4:R$75,($AX1140-1)*9+$AZ1140)*INDEX(AE$4:AE$24,$AU1140),0)</f>
        <v>320</v>
      </c>
      <c r="BG1140" s="14">
        <f>SUMIFS(BF$4:BF1140,AU$4:AU1140,"="&amp;AU1140,AX$4:AX1140,"="&amp;AX1140)</f>
        <v>720</v>
      </c>
      <c r="BH1140" s="25" t="s">
        <v>1404</v>
      </c>
      <c r="BI1140" s="14">
        <f t="shared" ref="BI1140:BI1203" si="253">ROUND(INDEX(S$4:S$75,($AX1140-1)*9+$AZ1140)*INDEX(AF$4:AF$24,$AU1140),0)</f>
        <v>10240</v>
      </c>
      <c r="BJ1140" s="14">
        <f>SUMIFS(BI$4:BI1140,$AU$4:$AU1140,"="&amp;$AU1140,$AX$4:$AX1140,"="&amp;$AX1140)</f>
        <v>23040</v>
      </c>
    </row>
    <row r="1141" spans="46:62" ht="16.5" x14ac:dyDescent="0.2">
      <c r="AT1141" s="13">
        <v>1138</v>
      </c>
      <c r="AU1141" s="13">
        <f t="shared" si="246"/>
        <v>16</v>
      </c>
      <c r="AV1141" s="13">
        <f t="shared" si="247"/>
        <v>1502021</v>
      </c>
      <c r="AW1141" s="13" t="s">
        <v>1373</v>
      </c>
      <c r="AX1141" s="13">
        <f t="shared" si="248"/>
        <v>7</v>
      </c>
      <c r="AY1141" s="13" t="s">
        <v>1394</v>
      </c>
      <c r="AZ1141" s="13">
        <f t="shared" si="249"/>
        <v>4</v>
      </c>
      <c r="BA1141" s="13" t="str">
        <f t="shared" si="250"/>
        <v>烈风螳螂魂珠-7 等级-4</v>
      </c>
      <c r="BB1141" s="25" t="s">
        <v>44</v>
      </c>
      <c r="BC1141" s="14">
        <f t="shared" si="251"/>
        <v>1152</v>
      </c>
      <c r="BD1141" s="14">
        <f>SUMIFS(BC$4:BC1141,AU$4:AU1141,"="&amp;AU1141,AX$4:AX1141,"="&amp;AX1141)</f>
        <v>2880</v>
      </c>
      <c r="BE1141" s="25" t="s">
        <v>1403</v>
      </c>
      <c r="BF1141" s="14">
        <f t="shared" si="252"/>
        <v>480</v>
      </c>
      <c r="BG1141" s="14">
        <f>SUMIFS(BF$4:BF1141,AU$4:AU1141,"="&amp;AU1141,AX$4:AX1141,"="&amp;AX1141)</f>
        <v>1200</v>
      </c>
      <c r="BH1141" s="25" t="s">
        <v>1404</v>
      </c>
      <c r="BI1141" s="14">
        <f t="shared" si="253"/>
        <v>15360</v>
      </c>
      <c r="BJ1141" s="14">
        <f>SUMIFS(BI$4:BI1141,$AU$4:$AU1141,"="&amp;$AU1141,$AX$4:$AX1141,"="&amp;$AX1141)</f>
        <v>38400</v>
      </c>
    </row>
    <row r="1142" spans="46:62" ht="16.5" x14ac:dyDescent="0.2">
      <c r="AT1142" s="13">
        <v>1139</v>
      </c>
      <c r="AU1142" s="13">
        <f t="shared" si="246"/>
        <v>16</v>
      </c>
      <c r="AV1142" s="13">
        <f t="shared" si="247"/>
        <v>1502021</v>
      </c>
      <c r="AW1142" s="13" t="s">
        <v>1373</v>
      </c>
      <c r="AX1142" s="13">
        <f t="shared" si="248"/>
        <v>7</v>
      </c>
      <c r="AY1142" s="13" t="s">
        <v>1394</v>
      </c>
      <c r="AZ1142" s="13">
        <f t="shared" si="249"/>
        <v>5</v>
      </c>
      <c r="BA1142" s="13" t="str">
        <f t="shared" si="250"/>
        <v>烈风螳螂魂珠-7 等级-5</v>
      </c>
      <c r="BB1142" s="25" t="s">
        <v>44</v>
      </c>
      <c r="BC1142" s="14">
        <f t="shared" si="251"/>
        <v>1536</v>
      </c>
      <c r="BD1142" s="14">
        <f>SUMIFS(BC$4:BC1142,AU$4:AU1142,"="&amp;AU1142,AX$4:AX1142,"="&amp;AX1142)</f>
        <v>4416</v>
      </c>
      <c r="BE1142" s="25" t="s">
        <v>1403</v>
      </c>
      <c r="BF1142" s="14">
        <f t="shared" si="252"/>
        <v>640</v>
      </c>
      <c r="BG1142" s="14">
        <f>SUMIFS(BF$4:BF1142,AU$4:AU1142,"="&amp;AU1142,AX$4:AX1142,"="&amp;AX1142)</f>
        <v>1840</v>
      </c>
      <c r="BH1142" s="25" t="s">
        <v>1404</v>
      </c>
      <c r="BI1142" s="14">
        <f t="shared" si="253"/>
        <v>20480</v>
      </c>
      <c r="BJ1142" s="14">
        <f>SUMIFS(BI$4:BI1142,$AU$4:$AU1142,"="&amp;$AU1142,$AX$4:$AX1142,"="&amp;$AX1142)</f>
        <v>58880</v>
      </c>
    </row>
    <row r="1143" spans="46:62" ht="16.5" x14ac:dyDescent="0.2">
      <c r="AT1143" s="13">
        <v>1140</v>
      </c>
      <c r="AU1143" s="13">
        <f t="shared" si="246"/>
        <v>16</v>
      </c>
      <c r="AV1143" s="13">
        <f t="shared" si="247"/>
        <v>1502021</v>
      </c>
      <c r="AW1143" s="13" t="s">
        <v>1373</v>
      </c>
      <c r="AX1143" s="13">
        <f t="shared" si="248"/>
        <v>7</v>
      </c>
      <c r="AY1143" s="13" t="s">
        <v>1394</v>
      </c>
      <c r="AZ1143" s="13">
        <f t="shared" si="249"/>
        <v>6</v>
      </c>
      <c r="BA1143" s="13" t="str">
        <f t="shared" si="250"/>
        <v>烈风螳螂魂珠-7 等级-6</v>
      </c>
      <c r="BB1143" s="25" t="s">
        <v>44</v>
      </c>
      <c r="BC1143" s="14">
        <f t="shared" si="251"/>
        <v>1920</v>
      </c>
      <c r="BD1143" s="14">
        <f>SUMIFS(BC$4:BC1143,AU$4:AU1143,"="&amp;AU1143,AX$4:AX1143,"="&amp;AX1143)</f>
        <v>6336</v>
      </c>
      <c r="BE1143" s="25" t="s">
        <v>1403</v>
      </c>
      <c r="BF1143" s="14">
        <f t="shared" si="252"/>
        <v>800</v>
      </c>
      <c r="BG1143" s="14">
        <f>SUMIFS(BF$4:BF1143,AU$4:AU1143,"="&amp;AU1143,AX$4:AX1143,"="&amp;AX1143)</f>
        <v>2640</v>
      </c>
      <c r="BH1143" s="25" t="s">
        <v>1404</v>
      </c>
      <c r="BI1143" s="14">
        <f t="shared" si="253"/>
        <v>25600</v>
      </c>
      <c r="BJ1143" s="14">
        <f>SUMIFS(BI$4:BI1143,$AU$4:$AU1143,"="&amp;$AU1143,$AX$4:$AX1143,"="&amp;$AX1143)</f>
        <v>84480</v>
      </c>
    </row>
    <row r="1144" spans="46:62" ht="16.5" x14ac:dyDescent="0.2">
      <c r="AT1144" s="13">
        <v>1141</v>
      </c>
      <c r="AU1144" s="13">
        <f t="shared" si="246"/>
        <v>16</v>
      </c>
      <c r="AV1144" s="13">
        <f t="shared" si="247"/>
        <v>1502021</v>
      </c>
      <c r="AW1144" s="13" t="s">
        <v>1373</v>
      </c>
      <c r="AX1144" s="13">
        <f t="shared" si="248"/>
        <v>7</v>
      </c>
      <c r="AY1144" s="13" t="s">
        <v>1394</v>
      </c>
      <c r="AZ1144" s="13">
        <f t="shared" si="249"/>
        <v>7</v>
      </c>
      <c r="BA1144" s="13" t="str">
        <f t="shared" si="250"/>
        <v>烈风螳螂魂珠-7 等级-7</v>
      </c>
      <c r="BB1144" s="25" t="s">
        <v>44</v>
      </c>
      <c r="BC1144" s="14">
        <f t="shared" si="251"/>
        <v>2304</v>
      </c>
      <c r="BD1144" s="14">
        <f>SUMIFS(BC$4:BC1144,AU$4:AU1144,"="&amp;AU1144,AX$4:AX1144,"="&amp;AX1144)</f>
        <v>8640</v>
      </c>
      <c r="BE1144" s="25" t="s">
        <v>1403</v>
      </c>
      <c r="BF1144" s="14">
        <f t="shared" si="252"/>
        <v>960</v>
      </c>
      <c r="BG1144" s="14">
        <f>SUMIFS(BF$4:BF1144,AU$4:AU1144,"="&amp;AU1144,AX$4:AX1144,"="&amp;AX1144)</f>
        <v>3600</v>
      </c>
      <c r="BH1144" s="25" t="s">
        <v>1404</v>
      </c>
      <c r="BI1144" s="14">
        <f t="shared" si="253"/>
        <v>30720</v>
      </c>
      <c r="BJ1144" s="14">
        <f>SUMIFS(BI$4:BI1144,$AU$4:$AU1144,"="&amp;$AU1144,$AX$4:$AX1144,"="&amp;$AX1144)</f>
        <v>115200</v>
      </c>
    </row>
    <row r="1145" spans="46:62" ht="16.5" x14ac:dyDescent="0.2">
      <c r="AT1145" s="13">
        <v>1142</v>
      </c>
      <c r="AU1145" s="13">
        <f t="shared" si="246"/>
        <v>16</v>
      </c>
      <c r="AV1145" s="13">
        <f t="shared" si="247"/>
        <v>1502021</v>
      </c>
      <c r="AW1145" s="13" t="s">
        <v>1373</v>
      </c>
      <c r="AX1145" s="13">
        <f t="shared" si="248"/>
        <v>7</v>
      </c>
      <c r="AY1145" s="13" t="s">
        <v>1394</v>
      </c>
      <c r="AZ1145" s="13">
        <f t="shared" si="249"/>
        <v>8</v>
      </c>
      <c r="BA1145" s="13" t="str">
        <f t="shared" si="250"/>
        <v>烈风螳螂魂珠-7 等级-8</v>
      </c>
      <c r="BB1145" s="25" t="s">
        <v>44</v>
      </c>
      <c r="BC1145" s="14">
        <f t="shared" si="251"/>
        <v>2688</v>
      </c>
      <c r="BD1145" s="14">
        <f>SUMIFS(BC$4:BC1145,AU$4:AU1145,"="&amp;AU1145,AX$4:AX1145,"="&amp;AX1145)</f>
        <v>11328</v>
      </c>
      <c r="BE1145" s="25" t="s">
        <v>1403</v>
      </c>
      <c r="BF1145" s="14">
        <f t="shared" si="252"/>
        <v>1120</v>
      </c>
      <c r="BG1145" s="14">
        <f>SUMIFS(BF$4:BF1145,AU$4:AU1145,"="&amp;AU1145,AX$4:AX1145,"="&amp;AX1145)</f>
        <v>4720</v>
      </c>
      <c r="BH1145" s="25" t="s">
        <v>1404</v>
      </c>
      <c r="BI1145" s="14">
        <f t="shared" si="253"/>
        <v>35840</v>
      </c>
      <c r="BJ1145" s="14">
        <f>SUMIFS(BI$4:BI1145,$AU$4:$AU1145,"="&amp;$AU1145,$AX$4:$AX1145,"="&amp;$AX1145)</f>
        <v>151040</v>
      </c>
    </row>
    <row r="1146" spans="46:62" ht="16.5" x14ac:dyDescent="0.2">
      <c r="AT1146" s="13">
        <v>1143</v>
      </c>
      <c r="AU1146" s="13">
        <f t="shared" si="246"/>
        <v>16</v>
      </c>
      <c r="AV1146" s="13">
        <f t="shared" si="247"/>
        <v>1502021</v>
      </c>
      <c r="AW1146" s="13" t="s">
        <v>1373</v>
      </c>
      <c r="AX1146" s="13">
        <f t="shared" si="248"/>
        <v>7</v>
      </c>
      <c r="AY1146" s="13" t="s">
        <v>1394</v>
      </c>
      <c r="AZ1146" s="13">
        <f t="shared" si="249"/>
        <v>9</v>
      </c>
      <c r="BA1146" s="13" t="str">
        <f t="shared" si="250"/>
        <v>烈风螳螂魂珠-7 等级-9</v>
      </c>
      <c r="BB1146" s="25" t="s">
        <v>44</v>
      </c>
      <c r="BC1146" s="14">
        <f t="shared" si="251"/>
        <v>3072</v>
      </c>
      <c r="BD1146" s="14">
        <f>SUMIFS(BC$4:BC1146,AU$4:AU1146,"="&amp;AU1146,AX$4:AX1146,"="&amp;AX1146)</f>
        <v>14400</v>
      </c>
      <c r="BE1146" s="25" t="s">
        <v>1403</v>
      </c>
      <c r="BF1146" s="14">
        <f t="shared" si="252"/>
        <v>1280</v>
      </c>
      <c r="BG1146" s="14">
        <f>SUMIFS(BF$4:BF1146,AU$4:AU1146,"="&amp;AU1146,AX$4:AX1146,"="&amp;AX1146)</f>
        <v>6000</v>
      </c>
      <c r="BH1146" s="25" t="s">
        <v>1404</v>
      </c>
      <c r="BI1146" s="14">
        <f t="shared" si="253"/>
        <v>40960</v>
      </c>
      <c r="BJ1146" s="14">
        <f>SUMIFS(BI$4:BI1146,$AU$4:$AU1146,"="&amp;$AU1146,$AX$4:$AX1146,"="&amp;$AX1146)</f>
        <v>192000</v>
      </c>
    </row>
    <row r="1147" spans="46:62" ht="16.5" x14ac:dyDescent="0.2">
      <c r="AT1147" s="13">
        <v>1144</v>
      </c>
      <c r="AU1147" s="13">
        <f t="shared" si="246"/>
        <v>16</v>
      </c>
      <c r="AV1147" s="13">
        <f t="shared" si="247"/>
        <v>1502021</v>
      </c>
      <c r="AW1147" s="13" t="s">
        <v>1373</v>
      </c>
      <c r="AX1147" s="13">
        <f t="shared" si="248"/>
        <v>8</v>
      </c>
      <c r="AY1147" s="13" t="s">
        <v>1394</v>
      </c>
      <c r="AZ1147" s="13">
        <f t="shared" si="249"/>
        <v>1</v>
      </c>
      <c r="BA1147" s="13" t="str">
        <f t="shared" si="250"/>
        <v>烈风螳螂魂珠-8 等级-1</v>
      </c>
      <c r="BB1147" s="25" t="s">
        <v>44</v>
      </c>
      <c r="BC1147" s="14">
        <f t="shared" si="251"/>
        <v>480</v>
      </c>
      <c r="BD1147" s="14">
        <f>SUMIFS(BC$4:BC1147,AU$4:AU1147,"="&amp;AU1147,AX$4:AX1147,"="&amp;AX1147)</f>
        <v>480</v>
      </c>
      <c r="BE1147" s="25" t="s">
        <v>1403</v>
      </c>
      <c r="BF1147" s="14">
        <f t="shared" si="252"/>
        <v>200</v>
      </c>
      <c r="BG1147" s="14">
        <f>SUMIFS(BF$4:BF1147,AU$4:AU1147,"="&amp;AU1147,AX$4:AX1147,"="&amp;AX1147)</f>
        <v>200</v>
      </c>
      <c r="BH1147" s="25" t="s">
        <v>1404</v>
      </c>
      <c r="BI1147" s="14">
        <f t="shared" si="253"/>
        <v>6400</v>
      </c>
      <c r="BJ1147" s="14">
        <f>SUMIFS(BI$4:BI1147,$AU$4:$AU1147,"="&amp;$AU1147,$AX$4:$AX1147,"="&amp;$AX1147)</f>
        <v>6400</v>
      </c>
    </row>
    <row r="1148" spans="46:62" ht="16.5" x14ac:dyDescent="0.2">
      <c r="AT1148" s="13">
        <v>1145</v>
      </c>
      <c r="AU1148" s="13">
        <f t="shared" si="246"/>
        <v>16</v>
      </c>
      <c r="AV1148" s="13">
        <f t="shared" si="247"/>
        <v>1502021</v>
      </c>
      <c r="AW1148" s="13" t="s">
        <v>1373</v>
      </c>
      <c r="AX1148" s="13">
        <f t="shared" si="248"/>
        <v>8</v>
      </c>
      <c r="AY1148" s="13" t="s">
        <v>1394</v>
      </c>
      <c r="AZ1148" s="13">
        <f t="shared" si="249"/>
        <v>2</v>
      </c>
      <c r="BA1148" s="13" t="str">
        <f t="shared" si="250"/>
        <v>烈风螳螂魂珠-8 等级-2</v>
      </c>
      <c r="BB1148" s="25" t="s">
        <v>44</v>
      </c>
      <c r="BC1148" s="14">
        <f t="shared" si="251"/>
        <v>720</v>
      </c>
      <c r="BD1148" s="14">
        <f>SUMIFS(BC$4:BC1148,AU$4:AU1148,"="&amp;AU1148,AX$4:AX1148,"="&amp;AX1148)</f>
        <v>1200</v>
      </c>
      <c r="BE1148" s="25" t="s">
        <v>1403</v>
      </c>
      <c r="BF1148" s="14">
        <f t="shared" si="252"/>
        <v>300</v>
      </c>
      <c r="BG1148" s="14">
        <f>SUMIFS(BF$4:BF1148,AU$4:AU1148,"="&amp;AU1148,AX$4:AX1148,"="&amp;AX1148)</f>
        <v>500</v>
      </c>
      <c r="BH1148" s="25" t="s">
        <v>1404</v>
      </c>
      <c r="BI1148" s="14">
        <f t="shared" si="253"/>
        <v>9600</v>
      </c>
      <c r="BJ1148" s="14">
        <f>SUMIFS(BI$4:BI1148,$AU$4:$AU1148,"="&amp;$AU1148,$AX$4:$AX1148,"="&amp;$AX1148)</f>
        <v>16000</v>
      </c>
    </row>
    <row r="1149" spans="46:62" ht="16.5" x14ac:dyDescent="0.2">
      <c r="AT1149" s="13">
        <v>1146</v>
      </c>
      <c r="AU1149" s="13">
        <f t="shared" si="246"/>
        <v>16</v>
      </c>
      <c r="AV1149" s="13">
        <f t="shared" si="247"/>
        <v>1502021</v>
      </c>
      <c r="AW1149" s="13" t="s">
        <v>1373</v>
      </c>
      <c r="AX1149" s="13">
        <f t="shared" si="248"/>
        <v>8</v>
      </c>
      <c r="AY1149" s="13" t="s">
        <v>1394</v>
      </c>
      <c r="AZ1149" s="13">
        <f t="shared" si="249"/>
        <v>3</v>
      </c>
      <c r="BA1149" s="13" t="str">
        <f t="shared" si="250"/>
        <v>烈风螳螂魂珠-8 等级-3</v>
      </c>
      <c r="BB1149" s="25" t="s">
        <v>44</v>
      </c>
      <c r="BC1149" s="14">
        <f t="shared" si="251"/>
        <v>960</v>
      </c>
      <c r="BD1149" s="14">
        <f>SUMIFS(BC$4:BC1149,AU$4:AU1149,"="&amp;AU1149,AX$4:AX1149,"="&amp;AX1149)</f>
        <v>2160</v>
      </c>
      <c r="BE1149" s="25" t="s">
        <v>1403</v>
      </c>
      <c r="BF1149" s="14">
        <f t="shared" si="252"/>
        <v>400</v>
      </c>
      <c r="BG1149" s="14">
        <f>SUMIFS(BF$4:BF1149,AU$4:AU1149,"="&amp;AU1149,AX$4:AX1149,"="&amp;AX1149)</f>
        <v>900</v>
      </c>
      <c r="BH1149" s="25" t="s">
        <v>1404</v>
      </c>
      <c r="BI1149" s="14">
        <f t="shared" si="253"/>
        <v>12800</v>
      </c>
      <c r="BJ1149" s="14">
        <f>SUMIFS(BI$4:BI1149,$AU$4:$AU1149,"="&amp;$AU1149,$AX$4:$AX1149,"="&amp;$AX1149)</f>
        <v>28800</v>
      </c>
    </row>
    <row r="1150" spans="46:62" ht="16.5" x14ac:dyDescent="0.2">
      <c r="AT1150" s="13">
        <v>1147</v>
      </c>
      <c r="AU1150" s="13">
        <f t="shared" si="246"/>
        <v>16</v>
      </c>
      <c r="AV1150" s="13">
        <f t="shared" si="247"/>
        <v>1502021</v>
      </c>
      <c r="AW1150" s="13" t="s">
        <v>1373</v>
      </c>
      <c r="AX1150" s="13">
        <f t="shared" si="248"/>
        <v>8</v>
      </c>
      <c r="AY1150" s="13" t="s">
        <v>1394</v>
      </c>
      <c r="AZ1150" s="13">
        <f t="shared" si="249"/>
        <v>4</v>
      </c>
      <c r="BA1150" s="13" t="str">
        <f t="shared" si="250"/>
        <v>烈风螳螂魂珠-8 等级-4</v>
      </c>
      <c r="BB1150" s="25" t="s">
        <v>44</v>
      </c>
      <c r="BC1150" s="14">
        <f t="shared" si="251"/>
        <v>1440</v>
      </c>
      <c r="BD1150" s="14">
        <f>SUMIFS(BC$4:BC1150,AU$4:AU1150,"="&amp;AU1150,AX$4:AX1150,"="&amp;AX1150)</f>
        <v>3600</v>
      </c>
      <c r="BE1150" s="25" t="s">
        <v>1403</v>
      </c>
      <c r="BF1150" s="14">
        <f t="shared" si="252"/>
        <v>600</v>
      </c>
      <c r="BG1150" s="14">
        <f>SUMIFS(BF$4:BF1150,AU$4:AU1150,"="&amp;AU1150,AX$4:AX1150,"="&amp;AX1150)</f>
        <v>1500</v>
      </c>
      <c r="BH1150" s="25" t="s">
        <v>1404</v>
      </c>
      <c r="BI1150" s="14">
        <f t="shared" si="253"/>
        <v>19200</v>
      </c>
      <c r="BJ1150" s="14">
        <f>SUMIFS(BI$4:BI1150,$AU$4:$AU1150,"="&amp;$AU1150,$AX$4:$AX1150,"="&amp;$AX1150)</f>
        <v>48000</v>
      </c>
    </row>
    <row r="1151" spans="46:62" ht="16.5" x14ac:dyDescent="0.2">
      <c r="AT1151" s="13">
        <v>1148</v>
      </c>
      <c r="AU1151" s="13">
        <f t="shared" si="246"/>
        <v>16</v>
      </c>
      <c r="AV1151" s="13">
        <f t="shared" si="247"/>
        <v>1502021</v>
      </c>
      <c r="AW1151" s="13" t="s">
        <v>1373</v>
      </c>
      <c r="AX1151" s="13">
        <f t="shared" si="248"/>
        <v>8</v>
      </c>
      <c r="AY1151" s="13" t="s">
        <v>1394</v>
      </c>
      <c r="AZ1151" s="13">
        <f t="shared" si="249"/>
        <v>5</v>
      </c>
      <c r="BA1151" s="13" t="str">
        <f t="shared" si="250"/>
        <v>烈风螳螂魂珠-8 等级-5</v>
      </c>
      <c r="BB1151" s="25" t="s">
        <v>44</v>
      </c>
      <c r="BC1151" s="14">
        <f t="shared" si="251"/>
        <v>1920</v>
      </c>
      <c r="BD1151" s="14">
        <f>SUMIFS(BC$4:BC1151,AU$4:AU1151,"="&amp;AU1151,AX$4:AX1151,"="&amp;AX1151)</f>
        <v>5520</v>
      </c>
      <c r="BE1151" s="25" t="s">
        <v>1403</v>
      </c>
      <c r="BF1151" s="14">
        <f t="shared" si="252"/>
        <v>800</v>
      </c>
      <c r="BG1151" s="14">
        <f>SUMIFS(BF$4:BF1151,AU$4:AU1151,"="&amp;AU1151,AX$4:AX1151,"="&amp;AX1151)</f>
        <v>2300</v>
      </c>
      <c r="BH1151" s="25" t="s">
        <v>1404</v>
      </c>
      <c r="BI1151" s="14">
        <f t="shared" si="253"/>
        <v>25600</v>
      </c>
      <c r="BJ1151" s="14">
        <f>SUMIFS(BI$4:BI1151,$AU$4:$AU1151,"="&amp;$AU1151,$AX$4:$AX1151,"="&amp;$AX1151)</f>
        <v>73600</v>
      </c>
    </row>
    <row r="1152" spans="46:62" ht="16.5" x14ac:dyDescent="0.2">
      <c r="AT1152" s="13">
        <v>1149</v>
      </c>
      <c r="AU1152" s="13">
        <f t="shared" si="246"/>
        <v>16</v>
      </c>
      <c r="AV1152" s="13">
        <f t="shared" si="247"/>
        <v>1502021</v>
      </c>
      <c r="AW1152" s="13" t="s">
        <v>1373</v>
      </c>
      <c r="AX1152" s="13">
        <f t="shared" si="248"/>
        <v>8</v>
      </c>
      <c r="AY1152" s="13" t="s">
        <v>1394</v>
      </c>
      <c r="AZ1152" s="13">
        <f t="shared" si="249"/>
        <v>6</v>
      </c>
      <c r="BA1152" s="13" t="str">
        <f t="shared" si="250"/>
        <v>烈风螳螂魂珠-8 等级-6</v>
      </c>
      <c r="BB1152" s="25" t="s">
        <v>44</v>
      </c>
      <c r="BC1152" s="14">
        <f t="shared" si="251"/>
        <v>2400</v>
      </c>
      <c r="BD1152" s="14">
        <f>SUMIFS(BC$4:BC1152,AU$4:AU1152,"="&amp;AU1152,AX$4:AX1152,"="&amp;AX1152)</f>
        <v>7920</v>
      </c>
      <c r="BE1152" s="25" t="s">
        <v>1403</v>
      </c>
      <c r="BF1152" s="14">
        <f t="shared" si="252"/>
        <v>1000</v>
      </c>
      <c r="BG1152" s="14">
        <f>SUMIFS(BF$4:BF1152,AU$4:AU1152,"="&amp;AU1152,AX$4:AX1152,"="&amp;AX1152)</f>
        <v>3300</v>
      </c>
      <c r="BH1152" s="25" t="s">
        <v>1404</v>
      </c>
      <c r="BI1152" s="14">
        <f t="shared" si="253"/>
        <v>32000</v>
      </c>
      <c r="BJ1152" s="14">
        <f>SUMIFS(BI$4:BI1152,$AU$4:$AU1152,"="&amp;$AU1152,$AX$4:$AX1152,"="&amp;$AX1152)</f>
        <v>105600</v>
      </c>
    </row>
    <row r="1153" spans="46:62" ht="16.5" x14ac:dyDescent="0.2">
      <c r="AT1153" s="13">
        <v>1150</v>
      </c>
      <c r="AU1153" s="13">
        <f t="shared" si="246"/>
        <v>16</v>
      </c>
      <c r="AV1153" s="13">
        <f t="shared" si="247"/>
        <v>1502021</v>
      </c>
      <c r="AW1153" s="13" t="s">
        <v>1373</v>
      </c>
      <c r="AX1153" s="13">
        <f t="shared" si="248"/>
        <v>8</v>
      </c>
      <c r="AY1153" s="13" t="s">
        <v>1394</v>
      </c>
      <c r="AZ1153" s="13">
        <f t="shared" si="249"/>
        <v>7</v>
      </c>
      <c r="BA1153" s="13" t="str">
        <f t="shared" si="250"/>
        <v>烈风螳螂魂珠-8 等级-7</v>
      </c>
      <c r="BB1153" s="25" t="s">
        <v>44</v>
      </c>
      <c r="BC1153" s="14">
        <f t="shared" si="251"/>
        <v>2880</v>
      </c>
      <c r="BD1153" s="14">
        <f>SUMIFS(BC$4:BC1153,AU$4:AU1153,"="&amp;AU1153,AX$4:AX1153,"="&amp;AX1153)</f>
        <v>10800</v>
      </c>
      <c r="BE1153" s="25" t="s">
        <v>1403</v>
      </c>
      <c r="BF1153" s="14">
        <f t="shared" si="252"/>
        <v>1200</v>
      </c>
      <c r="BG1153" s="14">
        <f>SUMIFS(BF$4:BF1153,AU$4:AU1153,"="&amp;AU1153,AX$4:AX1153,"="&amp;AX1153)</f>
        <v>4500</v>
      </c>
      <c r="BH1153" s="25" t="s">
        <v>1404</v>
      </c>
      <c r="BI1153" s="14">
        <f t="shared" si="253"/>
        <v>38400</v>
      </c>
      <c r="BJ1153" s="14">
        <f>SUMIFS(BI$4:BI1153,$AU$4:$AU1153,"="&amp;$AU1153,$AX$4:$AX1153,"="&amp;$AX1153)</f>
        <v>144000</v>
      </c>
    </row>
    <row r="1154" spans="46:62" ht="16.5" x14ac:dyDescent="0.2">
      <c r="AT1154" s="13">
        <v>1151</v>
      </c>
      <c r="AU1154" s="13">
        <f t="shared" si="246"/>
        <v>16</v>
      </c>
      <c r="AV1154" s="13">
        <f t="shared" si="247"/>
        <v>1502021</v>
      </c>
      <c r="AW1154" s="13" t="s">
        <v>1373</v>
      </c>
      <c r="AX1154" s="13">
        <f t="shared" si="248"/>
        <v>8</v>
      </c>
      <c r="AY1154" s="13" t="s">
        <v>1394</v>
      </c>
      <c r="AZ1154" s="13">
        <f t="shared" si="249"/>
        <v>8</v>
      </c>
      <c r="BA1154" s="13" t="str">
        <f t="shared" si="250"/>
        <v>烈风螳螂魂珠-8 等级-8</v>
      </c>
      <c r="BB1154" s="25" t="s">
        <v>44</v>
      </c>
      <c r="BC1154" s="14">
        <f t="shared" si="251"/>
        <v>3360</v>
      </c>
      <c r="BD1154" s="14">
        <f>SUMIFS(BC$4:BC1154,AU$4:AU1154,"="&amp;AU1154,AX$4:AX1154,"="&amp;AX1154)</f>
        <v>14160</v>
      </c>
      <c r="BE1154" s="25" t="s">
        <v>1403</v>
      </c>
      <c r="BF1154" s="14">
        <f t="shared" si="252"/>
        <v>1400</v>
      </c>
      <c r="BG1154" s="14">
        <f>SUMIFS(BF$4:BF1154,AU$4:AU1154,"="&amp;AU1154,AX$4:AX1154,"="&amp;AX1154)</f>
        <v>5900</v>
      </c>
      <c r="BH1154" s="25" t="s">
        <v>1404</v>
      </c>
      <c r="BI1154" s="14">
        <f t="shared" si="253"/>
        <v>44800</v>
      </c>
      <c r="BJ1154" s="14">
        <f>SUMIFS(BI$4:BI1154,$AU$4:$AU1154,"="&amp;$AU1154,$AX$4:$AX1154,"="&amp;$AX1154)</f>
        <v>188800</v>
      </c>
    </row>
    <row r="1155" spans="46:62" ht="16.5" x14ac:dyDescent="0.2">
      <c r="AT1155" s="13">
        <v>1152</v>
      </c>
      <c r="AU1155" s="13">
        <f t="shared" si="246"/>
        <v>16</v>
      </c>
      <c r="AV1155" s="13">
        <f t="shared" si="247"/>
        <v>1502021</v>
      </c>
      <c r="AW1155" s="13" t="s">
        <v>1373</v>
      </c>
      <c r="AX1155" s="13">
        <f t="shared" si="248"/>
        <v>8</v>
      </c>
      <c r="AY1155" s="13" t="s">
        <v>1394</v>
      </c>
      <c r="AZ1155" s="13">
        <f t="shared" si="249"/>
        <v>9</v>
      </c>
      <c r="BA1155" s="13" t="str">
        <f t="shared" si="250"/>
        <v>烈风螳螂魂珠-8 等级-9</v>
      </c>
      <c r="BB1155" s="25" t="s">
        <v>44</v>
      </c>
      <c r="BC1155" s="14">
        <f t="shared" si="251"/>
        <v>3840</v>
      </c>
      <c r="BD1155" s="14">
        <f>SUMIFS(BC$4:BC1155,AU$4:AU1155,"="&amp;AU1155,AX$4:AX1155,"="&amp;AX1155)</f>
        <v>18000</v>
      </c>
      <c r="BE1155" s="25" t="s">
        <v>1403</v>
      </c>
      <c r="BF1155" s="14">
        <f t="shared" si="252"/>
        <v>1600</v>
      </c>
      <c r="BG1155" s="14">
        <f>SUMIFS(BF$4:BF1155,AU$4:AU1155,"="&amp;AU1155,AX$4:AX1155,"="&amp;AX1155)</f>
        <v>7500</v>
      </c>
      <c r="BH1155" s="25" t="s">
        <v>1404</v>
      </c>
      <c r="BI1155" s="14">
        <f t="shared" si="253"/>
        <v>51200</v>
      </c>
      <c r="BJ1155" s="14">
        <f>SUMIFS(BI$4:BI1155,$AU$4:$AU1155,"="&amp;$AU1155,$AX$4:$AX1155,"="&amp;$AX1155)</f>
        <v>240000</v>
      </c>
    </row>
    <row r="1156" spans="46:62" ht="16.5" x14ac:dyDescent="0.2">
      <c r="AT1156" s="13">
        <v>1153</v>
      </c>
      <c r="AU1156" s="13">
        <f t="shared" si="246"/>
        <v>17</v>
      </c>
      <c r="AV1156" s="13">
        <f t="shared" si="247"/>
        <v>1502024</v>
      </c>
      <c r="AW1156" s="13" t="s">
        <v>1373</v>
      </c>
      <c r="AX1156" s="13">
        <f t="shared" si="248"/>
        <v>1</v>
      </c>
      <c r="AY1156" s="13" t="s">
        <v>1394</v>
      </c>
      <c r="AZ1156" s="13">
        <f t="shared" si="249"/>
        <v>1</v>
      </c>
      <c r="BA1156" s="13" t="str">
        <f t="shared" si="250"/>
        <v>朱仙魂珠-1 等级-1</v>
      </c>
      <c r="BB1156" s="25" t="s">
        <v>44</v>
      </c>
      <c r="BC1156" s="14">
        <f t="shared" si="251"/>
        <v>50</v>
      </c>
      <c r="BD1156" s="14">
        <f>SUMIFS(BC$4:BC1156,AU$4:AU1156,"="&amp;AU1156,AX$4:AX1156,"="&amp;AX1156)</f>
        <v>50</v>
      </c>
      <c r="BE1156" s="25" t="s">
        <v>1403</v>
      </c>
      <c r="BF1156" s="14">
        <f t="shared" si="252"/>
        <v>25</v>
      </c>
      <c r="BG1156" s="14">
        <f>SUMIFS(BF$4:BF1156,AU$4:AU1156,"="&amp;AU1156,AX$4:AX1156,"="&amp;AX1156)</f>
        <v>25</v>
      </c>
      <c r="BH1156" s="25" t="s">
        <v>1404</v>
      </c>
      <c r="BI1156" s="14">
        <f t="shared" si="253"/>
        <v>1000</v>
      </c>
      <c r="BJ1156" s="14">
        <f>SUMIFS(BI$4:BI1156,$AU$4:$AU1156,"="&amp;$AU1156,$AX$4:$AX1156,"="&amp;$AX1156)</f>
        <v>1000</v>
      </c>
    </row>
    <row r="1157" spans="46:62" ht="16.5" x14ac:dyDescent="0.2">
      <c r="AT1157" s="13">
        <v>1154</v>
      </c>
      <c r="AU1157" s="13">
        <f t="shared" ref="AU1157:AU1220" si="254">INT((AT1157-1)/72)+1</f>
        <v>17</v>
      </c>
      <c r="AV1157" s="13">
        <f t="shared" ref="AV1157:AV1220" si="255">INDEX($X$4:$X$24,AU1157)</f>
        <v>1502024</v>
      </c>
      <c r="AW1157" s="13" t="s">
        <v>1373</v>
      </c>
      <c r="AX1157" s="13">
        <f t="shared" si="248"/>
        <v>1</v>
      </c>
      <c r="AY1157" s="13" t="s">
        <v>1394</v>
      </c>
      <c r="AZ1157" s="13">
        <f t="shared" si="249"/>
        <v>2</v>
      </c>
      <c r="BA1157" s="13" t="str">
        <f t="shared" si="250"/>
        <v>朱仙魂珠-1 等级-2</v>
      </c>
      <c r="BB1157" s="25" t="s">
        <v>44</v>
      </c>
      <c r="BC1157" s="14">
        <f t="shared" si="251"/>
        <v>80</v>
      </c>
      <c r="BD1157" s="14">
        <f>SUMIFS(BC$4:BC1157,AU$4:AU1157,"="&amp;AU1157,AX$4:AX1157,"="&amp;AX1157)</f>
        <v>130</v>
      </c>
      <c r="BE1157" s="25" t="s">
        <v>1403</v>
      </c>
      <c r="BF1157" s="14">
        <f t="shared" si="252"/>
        <v>40</v>
      </c>
      <c r="BG1157" s="14">
        <f>SUMIFS(BF$4:BF1157,AU$4:AU1157,"="&amp;AU1157,AX$4:AX1157,"="&amp;AX1157)</f>
        <v>65</v>
      </c>
      <c r="BH1157" s="25" t="s">
        <v>1404</v>
      </c>
      <c r="BI1157" s="14">
        <f t="shared" si="253"/>
        <v>1600</v>
      </c>
      <c r="BJ1157" s="14">
        <f>SUMIFS(BI$4:BI1157,$AU$4:$AU1157,"="&amp;$AU1157,$AX$4:$AX1157,"="&amp;$AX1157)</f>
        <v>2600</v>
      </c>
    </row>
    <row r="1158" spans="46:62" ht="16.5" x14ac:dyDescent="0.2">
      <c r="AT1158" s="13">
        <v>1155</v>
      </c>
      <c r="AU1158" s="13">
        <f t="shared" si="254"/>
        <v>17</v>
      </c>
      <c r="AV1158" s="13">
        <f t="shared" si="255"/>
        <v>1502024</v>
      </c>
      <c r="AW1158" s="13" t="s">
        <v>1373</v>
      </c>
      <c r="AX1158" s="13">
        <f t="shared" si="248"/>
        <v>1</v>
      </c>
      <c r="AY1158" s="13" t="s">
        <v>1394</v>
      </c>
      <c r="AZ1158" s="13">
        <f t="shared" si="249"/>
        <v>3</v>
      </c>
      <c r="BA1158" s="13" t="str">
        <f t="shared" si="250"/>
        <v>朱仙魂珠-1 等级-3</v>
      </c>
      <c r="BB1158" s="25" t="s">
        <v>44</v>
      </c>
      <c r="BC1158" s="14">
        <f t="shared" si="251"/>
        <v>100</v>
      </c>
      <c r="BD1158" s="14">
        <f>SUMIFS(BC$4:BC1158,AU$4:AU1158,"="&amp;AU1158,AX$4:AX1158,"="&amp;AX1158)</f>
        <v>230</v>
      </c>
      <c r="BE1158" s="25" t="s">
        <v>1403</v>
      </c>
      <c r="BF1158" s="14">
        <f t="shared" si="252"/>
        <v>50</v>
      </c>
      <c r="BG1158" s="14">
        <f>SUMIFS(BF$4:BF1158,AU$4:AU1158,"="&amp;AU1158,AX$4:AX1158,"="&amp;AX1158)</f>
        <v>115</v>
      </c>
      <c r="BH1158" s="25" t="s">
        <v>1404</v>
      </c>
      <c r="BI1158" s="14">
        <f t="shared" si="253"/>
        <v>2000</v>
      </c>
      <c r="BJ1158" s="14">
        <f>SUMIFS(BI$4:BI1158,$AU$4:$AU1158,"="&amp;$AU1158,$AX$4:$AX1158,"="&amp;$AX1158)</f>
        <v>4600</v>
      </c>
    </row>
    <row r="1159" spans="46:62" ht="16.5" x14ac:dyDescent="0.2">
      <c r="AT1159" s="13">
        <v>1156</v>
      </c>
      <c r="AU1159" s="13">
        <f t="shared" si="254"/>
        <v>17</v>
      </c>
      <c r="AV1159" s="13">
        <f t="shared" si="255"/>
        <v>1502024</v>
      </c>
      <c r="AW1159" s="13" t="s">
        <v>1373</v>
      </c>
      <c r="AX1159" s="13">
        <f t="shared" si="248"/>
        <v>1</v>
      </c>
      <c r="AY1159" s="13" t="s">
        <v>1394</v>
      </c>
      <c r="AZ1159" s="13">
        <f t="shared" si="249"/>
        <v>4</v>
      </c>
      <c r="BA1159" s="13" t="str">
        <f t="shared" si="250"/>
        <v>朱仙魂珠-1 等级-4</v>
      </c>
      <c r="BB1159" s="25" t="s">
        <v>44</v>
      </c>
      <c r="BC1159" s="14">
        <f t="shared" si="251"/>
        <v>160</v>
      </c>
      <c r="BD1159" s="14">
        <f>SUMIFS(BC$4:BC1159,AU$4:AU1159,"="&amp;AU1159,AX$4:AX1159,"="&amp;AX1159)</f>
        <v>390</v>
      </c>
      <c r="BE1159" s="25" t="s">
        <v>1403</v>
      </c>
      <c r="BF1159" s="14">
        <f t="shared" si="252"/>
        <v>80</v>
      </c>
      <c r="BG1159" s="14">
        <f>SUMIFS(BF$4:BF1159,AU$4:AU1159,"="&amp;AU1159,AX$4:AX1159,"="&amp;AX1159)</f>
        <v>195</v>
      </c>
      <c r="BH1159" s="25" t="s">
        <v>1404</v>
      </c>
      <c r="BI1159" s="14">
        <f t="shared" si="253"/>
        <v>3200</v>
      </c>
      <c r="BJ1159" s="14">
        <f>SUMIFS(BI$4:BI1159,$AU$4:$AU1159,"="&amp;$AU1159,$AX$4:$AX1159,"="&amp;$AX1159)</f>
        <v>7800</v>
      </c>
    </row>
    <row r="1160" spans="46:62" ht="16.5" x14ac:dyDescent="0.2">
      <c r="AT1160" s="13">
        <v>1157</v>
      </c>
      <c r="AU1160" s="13">
        <f t="shared" si="254"/>
        <v>17</v>
      </c>
      <c r="AV1160" s="13">
        <f t="shared" si="255"/>
        <v>1502024</v>
      </c>
      <c r="AW1160" s="13" t="s">
        <v>1373</v>
      </c>
      <c r="AX1160" s="13">
        <f t="shared" si="248"/>
        <v>1</v>
      </c>
      <c r="AY1160" s="13" t="s">
        <v>1394</v>
      </c>
      <c r="AZ1160" s="13">
        <f t="shared" si="249"/>
        <v>5</v>
      </c>
      <c r="BA1160" s="13" t="str">
        <f t="shared" si="250"/>
        <v>朱仙魂珠-1 等级-5</v>
      </c>
      <c r="BB1160" s="25" t="s">
        <v>44</v>
      </c>
      <c r="BC1160" s="14">
        <f t="shared" si="251"/>
        <v>220</v>
      </c>
      <c r="BD1160" s="14">
        <f>SUMIFS(BC$4:BC1160,AU$4:AU1160,"="&amp;AU1160,AX$4:AX1160,"="&amp;AX1160)</f>
        <v>610</v>
      </c>
      <c r="BE1160" s="25" t="s">
        <v>1403</v>
      </c>
      <c r="BF1160" s="14">
        <f t="shared" si="252"/>
        <v>110</v>
      </c>
      <c r="BG1160" s="14">
        <f>SUMIFS(BF$4:BF1160,AU$4:AU1160,"="&amp;AU1160,AX$4:AX1160,"="&amp;AX1160)</f>
        <v>305</v>
      </c>
      <c r="BH1160" s="25" t="s">
        <v>1404</v>
      </c>
      <c r="BI1160" s="14">
        <f t="shared" si="253"/>
        <v>4400</v>
      </c>
      <c r="BJ1160" s="14">
        <f>SUMIFS(BI$4:BI1160,$AU$4:$AU1160,"="&amp;$AU1160,$AX$4:$AX1160,"="&amp;$AX1160)</f>
        <v>12200</v>
      </c>
    </row>
    <row r="1161" spans="46:62" ht="16.5" x14ac:dyDescent="0.2">
      <c r="AT1161" s="13">
        <v>1158</v>
      </c>
      <c r="AU1161" s="13">
        <f t="shared" si="254"/>
        <v>17</v>
      </c>
      <c r="AV1161" s="13">
        <f t="shared" si="255"/>
        <v>1502024</v>
      </c>
      <c r="AW1161" s="13" t="s">
        <v>1373</v>
      </c>
      <c r="AX1161" s="13">
        <f t="shared" si="248"/>
        <v>1</v>
      </c>
      <c r="AY1161" s="13" t="s">
        <v>1394</v>
      </c>
      <c r="AZ1161" s="13">
        <f t="shared" si="249"/>
        <v>6</v>
      </c>
      <c r="BA1161" s="13" t="str">
        <f t="shared" si="250"/>
        <v>朱仙魂珠-1 等级-6</v>
      </c>
      <c r="BB1161" s="25" t="s">
        <v>44</v>
      </c>
      <c r="BC1161" s="14">
        <f t="shared" si="251"/>
        <v>280</v>
      </c>
      <c r="BD1161" s="14">
        <f>SUMIFS(BC$4:BC1161,AU$4:AU1161,"="&amp;AU1161,AX$4:AX1161,"="&amp;AX1161)</f>
        <v>890</v>
      </c>
      <c r="BE1161" s="25" t="s">
        <v>1403</v>
      </c>
      <c r="BF1161" s="14">
        <f t="shared" si="252"/>
        <v>140</v>
      </c>
      <c r="BG1161" s="14">
        <f>SUMIFS(BF$4:BF1161,AU$4:AU1161,"="&amp;AU1161,AX$4:AX1161,"="&amp;AX1161)</f>
        <v>445</v>
      </c>
      <c r="BH1161" s="25" t="s">
        <v>1404</v>
      </c>
      <c r="BI1161" s="14">
        <f t="shared" si="253"/>
        <v>5600</v>
      </c>
      <c r="BJ1161" s="14">
        <f>SUMIFS(BI$4:BI1161,$AU$4:$AU1161,"="&amp;$AU1161,$AX$4:$AX1161,"="&amp;$AX1161)</f>
        <v>17800</v>
      </c>
    </row>
    <row r="1162" spans="46:62" ht="16.5" x14ac:dyDescent="0.2">
      <c r="AT1162" s="13">
        <v>1159</v>
      </c>
      <c r="AU1162" s="13">
        <f t="shared" si="254"/>
        <v>17</v>
      </c>
      <c r="AV1162" s="13">
        <f t="shared" si="255"/>
        <v>1502024</v>
      </c>
      <c r="AW1162" s="13" t="s">
        <v>1373</v>
      </c>
      <c r="AX1162" s="13">
        <f t="shared" si="248"/>
        <v>1</v>
      </c>
      <c r="AY1162" s="13" t="s">
        <v>1394</v>
      </c>
      <c r="AZ1162" s="13">
        <f t="shared" si="249"/>
        <v>7</v>
      </c>
      <c r="BA1162" s="13" t="str">
        <f t="shared" si="250"/>
        <v>朱仙魂珠-1 等级-7</v>
      </c>
      <c r="BB1162" s="25" t="s">
        <v>44</v>
      </c>
      <c r="BC1162" s="14">
        <f t="shared" si="251"/>
        <v>320</v>
      </c>
      <c r="BD1162" s="14">
        <f>SUMIFS(BC$4:BC1162,AU$4:AU1162,"="&amp;AU1162,AX$4:AX1162,"="&amp;AX1162)</f>
        <v>1210</v>
      </c>
      <c r="BE1162" s="25" t="s">
        <v>1403</v>
      </c>
      <c r="BF1162" s="14">
        <f t="shared" si="252"/>
        <v>160</v>
      </c>
      <c r="BG1162" s="14">
        <f>SUMIFS(BF$4:BF1162,AU$4:AU1162,"="&amp;AU1162,AX$4:AX1162,"="&amp;AX1162)</f>
        <v>605</v>
      </c>
      <c r="BH1162" s="25" t="s">
        <v>1404</v>
      </c>
      <c r="BI1162" s="14">
        <f t="shared" si="253"/>
        <v>6400</v>
      </c>
      <c r="BJ1162" s="14">
        <f>SUMIFS(BI$4:BI1162,$AU$4:$AU1162,"="&amp;$AU1162,$AX$4:$AX1162,"="&amp;$AX1162)</f>
        <v>24200</v>
      </c>
    </row>
    <row r="1163" spans="46:62" ht="16.5" x14ac:dyDescent="0.2">
      <c r="AT1163" s="13">
        <v>1160</v>
      </c>
      <c r="AU1163" s="13">
        <f t="shared" si="254"/>
        <v>17</v>
      </c>
      <c r="AV1163" s="13">
        <f t="shared" si="255"/>
        <v>1502024</v>
      </c>
      <c r="AW1163" s="13" t="s">
        <v>1373</v>
      </c>
      <c r="AX1163" s="13">
        <f t="shared" si="248"/>
        <v>1</v>
      </c>
      <c r="AY1163" s="13" t="s">
        <v>1394</v>
      </c>
      <c r="AZ1163" s="13">
        <f t="shared" si="249"/>
        <v>8</v>
      </c>
      <c r="BA1163" s="13" t="str">
        <f t="shared" si="250"/>
        <v>朱仙魂珠-1 等级-8</v>
      </c>
      <c r="BB1163" s="25" t="s">
        <v>44</v>
      </c>
      <c r="BC1163" s="14">
        <f t="shared" si="251"/>
        <v>380</v>
      </c>
      <c r="BD1163" s="14">
        <f>SUMIFS(BC$4:BC1163,AU$4:AU1163,"="&amp;AU1163,AX$4:AX1163,"="&amp;AX1163)</f>
        <v>1590</v>
      </c>
      <c r="BE1163" s="25" t="s">
        <v>1403</v>
      </c>
      <c r="BF1163" s="14">
        <f t="shared" si="252"/>
        <v>190</v>
      </c>
      <c r="BG1163" s="14">
        <f>SUMIFS(BF$4:BF1163,AU$4:AU1163,"="&amp;AU1163,AX$4:AX1163,"="&amp;AX1163)</f>
        <v>795</v>
      </c>
      <c r="BH1163" s="25" t="s">
        <v>1404</v>
      </c>
      <c r="BI1163" s="14">
        <f t="shared" si="253"/>
        <v>7600</v>
      </c>
      <c r="BJ1163" s="14">
        <f>SUMIFS(BI$4:BI1163,$AU$4:$AU1163,"="&amp;$AU1163,$AX$4:$AX1163,"="&amp;$AX1163)</f>
        <v>31800</v>
      </c>
    </row>
    <row r="1164" spans="46:62" ht="16.5" x14ac:dyDescent="0.2">
      <c r="AT1164" s="13">
        <v>1161</v>
      </c>
      <c r="AU1164" s="13">
        <f t="shared" si="254"/>
        <v>17</v>
      </c>
      <c r="AV1164" s="13">
        <f t="shared" si="255"/>
        <v>1502024</v>
      </c>
      <c r="AW1164" s="13" t="s">
        <v>1373</v>
      </c>
      <c r="AX1164" s="13">
        <f t="shared" si="248"/>
        <v>1</v>
      </c>
      <c r="AY1164" s="13" t="s">
        <v>1394</v>
      </c>
      <c r="AZ1164" s="13">
        <f t="shared" si="249"/>
        <v>9</v>
      </c>
      <c r="BA1164" s="13" t="str">
        <f t="shared" si="250"/>
        <v>朱仙魂珠-1 等级-9</v>
      </c>
      <c r="BB1164" s="25" t="s">
        <v>44</v>
      </c>
      <c r="BC1164" s="14">
        <f t="shared" si="251"/>
        <v>420</v>
      </c>
      <c r="BD1164" s="14">
        <f>SUMIFS(BC$4:BC1164,AU$4:AU1164,"="&amp;AU1164,AX$4:AX1164,"="&amp;AX1164)</f>
        <v>2010</v>
      </c>
      <c r="BE1164" s="25" t="s">
        <v>1403</v>
      </c>
      <c r="BF1164" s="14">
        <f t="shared" si="252"/>
        <v>210</v>
      </c>
      <c r="BG1164" s="14">
        <f>SUMIFS(BF$4:BF1164,AU$4:AU1164,"="&amp;AU1164,AX$4:AX1164,"="&amp;AX1164)</f>
        <v>1005</v>
      </c>
      <c r="BH1164" s="25" t="s">
        <v>1404</v>
      </c>
      <c r="BI1164" s="14">
        <f t="shared" si="253"/>
        <v>8400</v>
      </c>
      <c r="BJ1164" s="14">
        <f>SUMIFS(BI$4:BI1164,$AU$4:$AU1164,"="&amp;$AU1164,$AX$4:$AX1164,"="&amp;$AX1164)</f>
        <v>40200</v>
      </c>
    </row>
    <row r="1165" spans="46:62" ht="16.5" x14ac:dyDescent="0.2">
      <c r="AT1165" s="13">
        <v>1162</v>
      </c>
      <c r="AU1165" s="13">
        <f t="shared" si="254"/>
        <v>17</v>
      </c>
      <c r="AV1165" s="13">
        <f t="shared" si="255"/>
        <v>1502024</v>
      </c>
      <c r="AW1165" s="13" t="s">
        <v>1373</v>
      </c>
      <c r="AX1165" s="13">
        <f t="shared" si="248"/>
        <v>2</v>
      </c>
      <c r="AY1165" s="13" t="s">
        <v>1394</v>
      </c>
      <c r="AZ1165" s="13">
        <f t="shared" si="249"/>
        <v>1</v>
      </c>
      <c r="BA1165" s="13" t="str">
        <f t="shared" si="250"/>
        <v>朱仙魂珠-2 等级-1</v>
      </c>
      <c r="BB1165" s="25" t="s">
        <v>44</v>
      </c>
      <c r="BC1165" s="14">
        <f t="shared" si="251"/>
        <v>80</v>
      </c>
      <c r="BD1165" s="14">
        <f>SUMIFS(BC$4:BC1165,AU$4:AU1165,"="&amp;AU1165,AX$4:AX1165,"="&amp;AX1165)</f>
        <v>80</v>
      </c>
      <c r="BE1165" s="25" t="s">
        <v>1403</v>
      </c>
      <c r="BF1165" s="14">
        <f t="shared" si="252"/>
        <v>40</v>
      </c>
      <c r="BG1165" s="14">
        <f>SUMIFS(BF$4:BF1165,AU$4:AU1165,"="&amp;AU1165,AX$4:AX1165,"="&amp;AX1165)</f>
        <v>40</v>
      </c>
      <c r="BH1165" s="25" t="s">
        <v>1404</v>
      </c>
      <c r="BI1165" s="14">
        <f t="shared" si="253"/>
        <v>1600</v>
      </c>
      <c r="BJ1165" s="14">
        <f>SUMIFS(BI$4:BI1165,$AU$4:$AU1165,"="&amp;$AU1165,$AX$4:$AX1165,"="&amp;$AX1165)</f>
        <v>1600</v>
      </c>
    </row>
    <row r="1166" spans="46:62" ht="16.5" x14ac:dyDescent="0.2">
      <c r="AT1166" s="13">
        <v>1163</v>
      </c>
      <c r="AU1166" s="13">
        <f t="shared" si="254"/>
        <v>17</v>
      </c>
      <c r="AV1166" s="13">
        <f t="shared" si="255"/>
        <v>1502024</v>
      </c>
      <c r="AW1166" s="13" t="s">
        <v>1373</v>
      </c>
      <c r="AX1166" s="13">
        <f t="shared" si="248"/>
        <v>2</v>
      </c>
      <c r="AY1166" s="13" t="s">
        <v>1394</v>
      </c>
      <c r="AZ1166" s="13">
        <f t="shared" si="249"/>
        <v>2</v>
      </c>
      <c r="BA1166" s="13" t="str">
        <f t="shared" si="250"/>
        <v>朱仙魂珠-2 等级-2</v>
      </c>
      <c r="BB1166" s="25" t="s">
        <v>44</v>
      </c>
      <c r="BC1166" s="14">
        <f t="shared" si="251"/>
        <v>120</v>
      </c>
      <c r="BD1166" s="14">
        <f>SUMIFS(BC$4:BC1166,AU$4:AU1166,"="&amp;AU1166,AX$4:AX1166,"="&amp;AX1166)</f>
        <v>200</v>
      </c>
      <c r="BE1166" s="25" t="s">
        <v>1403</v>
      </c>
      <c r="BF1166" s="14">
        <f t="shared" si="252"/>
        <v>60</v>
      </c>
      <c r="BG1166" s="14">
        <f>SUMIFS(BF$4:BF1166,AU$4:AU1166,"="&amp;AU1166,AX$4:AX1166,"="&amp;AX1166)</f>
        <v>100</v>
      </c>
      <c r="BH1166" s="25" t="s">
        <v>1404</v>
      </c>
      <c r="BI1166" s="14">
        <f t="shared" si="253"/>
        <v>2400</v>
      </c>
      <c r="BJ1166" s="14">
        <f>SUMIFS(BI$4:BI1166,$AU$4:$AU1166,"="&amp;$AU1166,$AX$4:$AX1166,"="&amp;$AX1166)</f>
        <v>4000</v>
      </c>
    </row>
    <row r="1167" spans="46:62" ht="16.5" x14ac:dyDescent="0.2">
      <c r="AT1167" s="13">
        <v>1164</v>
      </c>
      <c r="AU1167" s="13">
        <f t="shared" si="254"/>
        <v>17</v>
      </c>
      <c r="AV1167" s="13">
        <f t="shared" si="255"/>
        <v>1502024</v>
      </c>
      <c r="AW1167" s="13" t="s">
        <v>1373</v>
      </c>
      <c r="AX1167" s="13">
        <f t="shared" si="248"/>
        <v>2</v>
      </c>
      <c r="AY1167" s="13" t="s">
        <v>1394</v>
      </c>
      <c r="AZ1167" s="13">
        <f t="shared" si="249"/>
        <v>3</v>
      </c>
      <c r="BA1167" s="13" t="str">
        <f t="shared" si="250"/>
        <v>朱仙魂珠-2 等级-3</v>
      </c>
      <c r="BB1167" s="25" t="s">
        <v>44</v>
      </c>
      <c r="BC1167" s="14">
        <f t="shared" si="251"/>
        <v>160</v>
      </c>
      <c r="BD1167" s="14">
        <f>SUMIFS(BC$4:BC1167,AU$4:AU1167,"="&amp;AU1167,AX$4:AX1167,"="&amp;AX1167)</f>
        <v>360</v>
      </c>
      <c r="BE1167" s="25" t="s">
        <v>1403</v>
      </c>
      <c r="BF1167" s="14">
        <f t="shared" si="252"/>
        <v>80</v>
      </c>
      <c r="BG1167" s="14">
        <f>SUMIFS(BF$4:BF1167,AU$4:AU1167,"="&amp;AU1167,AX$4:AX1167,"="&amp;AX1167)</f>
        <v>180</v>
      </c>
      <c r="BH1167" s="25" t="s">
        <v>1404</v>
      </c>
      <c r="BI1167" s="14">
        <f t="shared" si="253"/>
        <v>3200</v>
      </c>
      <c r="BJ1167" s="14">
        <f>SUMIFS(BI$4:BI1167,$AU$4:$AU1167,"="&amp;$AU1167,$AX$4:$AX1167,"="&amp;$AX1167)</f>
        <v>7200</v>
      </c>
    </row>
    <row r="1168" spans="46:62" ht="16.5" x14ac:dyDescent="0.2">
      <c r="AT1168" s="13">
        <v>1165</v>
      </c>
      <c r="AU1168" s="13">
        <f t="shared" si="254"/>
        <v>17</v>
      </c>
      <c r="AV1168" s="13">
        <f t="shared" si="255"/>
        <v>1502024</v>
      </c>
      <c r="AW1168" s="13" t="s">
        <v>1373</v>
      </c>
      <c r="AX1168" s="13">
        <f t="shared" si="248"/>
        <v>2</v>
      </c>
      <c r="AY1168" s="13" t="s">
        <v>1394</v>
      </c>
      <c r="AZ1168" s="13">
        <f t="shared" si="249"/>
        <v>4</v>
      </c>
      <c r="BA1168" s="13" t="str">
        <f t="shared" si="250"/>
        <v>朱仙魂珠-2 等级-4</v>
      </c>
      <c r="BB1168" s="25" t="s">
        <v>44</v>
      </c>
      <c r="BC1168" s="14">
        <f t="shared" si="251"/>
        <v>240</v>
      </c>
      <c r="BD1168" s="14">
        <f>SUMIFS(BC$4:BC1168,AU$4:AU1168,"="&amp;AU1168,AX$4:AX1168,"="&amp;AX1168)</f>
        <v>600</v>
      </c>
      <c r="BE1168" s="25" t="s">
        <v>1403</v>
      </c>
      <c r="BF1168" s="14">
        <f t="shared" si="252"/>
        <v>120</v>
      </c>
      <c r="BG1168" s="14">
        <f>SUMIFS(BF$4:BF1168,AU$4:AU1168,"="&amp;AU1168,AX$4:AX1168,"="&amp;AX1168)</f>
        <v>300</v>
      </c>
      <c r="BH1168" s="25" t="s">
        <v>1404</v>
      </c>
      <c r="BI1168" s="14">
        <f t="shared" si="253"/>
        <v>4800</v>
      </c>
      <c r="BJ1168" s="14">
        <f>SUMIFS(BI$4:BI1168,$AU$4:$AU1168,"="&amp;$AU1168,$AX$4:$AX1168,"="&amp;$AX1168)</f>
        <v>12000</v>
      </c>
    </row>
    <row r="1169" spans="46:62" ht="16.5" x14ac:dyDescent="0.2">
      <c r="AT1169" s="13">
        <v>1166</v>
      </c>
      <c r="AU1169" s="13">
        <f t="shared" si="254"/>
        <v>17</v>
      </c>
      <c r="AV1169" s="13">
        <f t="shared" si="255"/>
        <v>1502024</v>
      </c>
      <c r="AW1169" s="13" t="s">
        <v>1373</v>
      </c>
      <c r="AX1169" s="13">
        <f t="shared" si="248"/>
        <v>2</v>
      </c>
      <c r="AY1169" s="13" t="s">
        <v>1394</v>
      </c>
      <c r="AZ1169" s="13">
        <f t="shared" si="249"/>
        <v>5</v>
      </c>
      <c r="BA1169" s="13" t="str">
        <f t="shared" si="250"/>
        <v>朱仙魂珠-2 等级-5</v>
      </c>
      <c r="BB1169" s="25" t="s">
        <v>44</v>
      </c>
      <c r="BC1169" s="14">
        <f t="shared" si="251"/>
        <v>320</v>
      </c>
      <c r="BD1169" s="14">
        <f>SUMIFS(BC$4:BC1169,AU$4:AU1169,"="&amp;AU1169,AX$4:AX1169,"="&amp;AX1169)</f>
        <v>920</v>
      </c>
      <c r="BE1169" s="25" t="s">
        <v>1403</v>
      </c>
      <c r="BF1169" s="14">
        <f t="shared" si="252"/>
        <v>160</v>
      </c>
      <c r="BG1169" s="14">
        <f>SUMIFS(BF$4:BF1169,AU$4:AU1169,"="&amp;AU1169,AX$4:AX1169,"="&amp;AX1169)</f>
        <v>460</v>
      </c>
      <c r="BH1169" s="25" t="s">
        <v>1404</v>
      </c>
      <c r="BI1169" s="14">
        <f t="shared" si="253"/>
        <v>6400</v>
      </c>
      <c r="BJ1169" s="14">
        <f>SUMIFS(BI$4:BI1169,$AU$4:$AU1169,"="&amp;$AU1169,$AX$4:$AX1169,"="&amp;$AX1169)</f>
        <v>18400</v>
      </c>
    </row>
    <row r="1170" spans="46:62" ht="16.5" x14ac:dyDescent="0.2">
      <c r="AT1170" s="13">
        <v>1167</v>
      </c>
      <c r="AU1170" s="13">
        <f t="shared" si="254"/>
        <v>17</v>
      </c>
      <c r="AV1170" s="13">
        <f t="shared" si="255"/>
        <v>1502024</v>
      </c>
      <c r="AW1170" s="13" t="s">
        <v>1373</v>
      </c>
      <c r="AX1170" s="13">
        <f t="shared" si="248"/>
        <v>2</v>
      </c>
      <c r="AY1170" s="13" t="s">
        <v>1394</v>
      </c>
      <c r="AZ1170" s="13">
        <f t="shared" si="249"/>
        <v>6</v>
      </c>
      <c r="BA1170" s="13" t="str">
        <f t="shared" si="250"/>
        <v>朱仙魂珠-2 等级-6</v>
      </c>
      <c r="BB1170" s="25" t="s">
        <v>44</v>
      </c>
      <c r="BC1170" s="14">
        <f t="shared" si="251"/>
        <v>400</v>
      </c>
      <c r="BD1170" s="14">
        <f>SUMIFS(BC$4:BC1170,AU$4:AU1170,"="&amp;AU1170,AX$4:AX1170,"="&amp;AX1170)</f>
        <v>1320</v>
      </c>
      <c r="BE1170" s="25" t="s">
        <v>1403</v>
      </c>
      <c r="BF1170" s="14">
        <f t="shared" si="252"/>
        <v>200</v>
      </c>
      <c r="BG1170" s="14">
        <f>SUMIFS(BF$4:BF1170,AU$4:AU1170,"="&amp;AU1170,AX$4:AX1170,"="&amp;AX1170)</f>
        <v>660</v>
      </c>
      <c r="BH1170" s="25" t="s">
        <v>1404</v>
      </c>
      <c r="BI1170" s="14">
        <f t="shared" si="253"/>
        <v>8000</v>
      </c>
      <c r="BJ1170" s="14">
        <f>SUMIFS(BI$4:BI1170,$AU$4:$AU1170,"="&amp;$AU1170,$AX$4:$AX1170,"="&amp;$AX1170)</f>
        <v>26400</v>
      </c>
    </row>
    <row r="1171" spans="46:62" ht="16.5" x14ac:dyDescent="0.2">
      <c r="AT1171" s="13">
        <v>1168</v>
      </c>
      <c r="AU1171" s="13">
        <f t="shared" si="254"/>
        <v>17</v>
      </c>
      <c r="AV1171" s="13">
        <f t="shared" si="255"/>
        <v>1502024</v>
      </c>
      <c r="AW1171" s="13" t="s">
        <v>1373</v>
      </c>
      <c r="AX1171" s="13">
        <f t="shared" si="248"/>
        <v>2</v>
      </c>
      <c r="AY1171" s="13" t="s">
        <v>1394</v>
      </c>
      <c r="AZ1171" s="13">
        <f t="shared" si="249"/>
        <v>7</v>
      </c>
      <c r="BA1171" s="13" t="str">
        <f t="shared" si="250"/>
        <v>朱仙魂珠-2 等级-7</v>
      </c>
      <c r="BB1171" s="25" t="s">
        <v>44</v>
      </c>
      <c r="BC1171" s="14">
        <f t="shared" si="251"/>
        <v>480</v>
      </c>
      <c r="BD1171" s="14">
        <f>SUMIFS(BC$4:BC1171,AU$4:AU1171,"="&amp;AU1171,AX$4:AX1171,"="&amp;AX1171)</f>
        <v>1800</v>
      </c>
      <c r="BE1171" s="25" t="s">
        <v>1403</v>
      </c>
      <c r="BF1171" s="14">
        <f t="shared" si="252"/>
        <v>240</v>
      </c>
      <c r="BG1171" s="14">
        <f>SUMIFS(BF$4:BF1171,AU$4:AU1171,"="&amp;AU1171,AX$4:AX1171,"="&amp;AX1171)</f>
        <v>900</v>
      </c>
      <c r="BH1171" s="25" t="s">
        <v>1404</v>
      </c>
      <c r="BI1171" s="14">
        <f t="shared" si="253"/>
        <v>9600</v>
      </c>
      <c r="BJ1171" s="14">
        <f>SUMIFS(BI$4:BI1171,$AU$4:$AU1171,"="&amp;$AU1171,$AX$4:$AX1171,"="&amp;$AX1171)</f>
        <v>36000</v>
      </c>
    </row>
    <row r="1172" spans="46:62" ht="16.5" x14ac:dyDescent="0.2">
      <c r="AT1172" s="13">
        <v>1169</v>
      </c>
      <c r="AU1172" s="13">
        <f t="shared" si="254"/>
        <v>17</v>
      </c>
      <c r="AV1172" s="13">
        <f t="shared" si="255"/>
        <v>1502024</v>
      </c>
      <c r="AW1172" s="13" t="s">
        <v>1373</v>
      </c>
      <c r="AX1172" s="13">
        <f t="shared" si="248"/>
        <v>2</v>
      </c>
      <c r="AY1172" s="13" t="s">
        <v>1394</v>
      </c>
      <c r="AZ1172" s="13">
        <f t="shared" si="249"/>
        <v>8</v>
      </c>
      <c r="BA1172" s="13" t="str">
        <f t="shared" si="250"/>
        <v>朱仙魂珠-2 等级-8</v>
      </c>
      <c r="BB1172" s="25" t="s">
        <v>44</v>
      </c>
      <c r="BC1172" s="14">
        <f t="shared" si="251"/>
        <v>560</v>
      </c>
      <c r="BD1172" s="14">
        <f>SUMIFS(BC$4:BC1172,AU$4:AU1172,"="&amp;AU1172,AX$4:AX1172,"="&amp;AX1172)</f>
        <v>2360</v>
      </c>
      <c r="BE1172" s="25" t="s">
        <v>1403</v>
      </c>
      <c r="BF1172" s="14">
        <f t="shared" si="252"/>
        <v>280</v>
      </c>
      <c r="BG1172" s="14">
        <f>SUMIFS(BF$4:BF1172,AU$4:AU1172,"="&amp;AU1172,AX$4:AX1172,"="&amp;AX1172)</f>
        <v>1180</v>
      </c>
      <c r="BH1172" s="25" t="s">
        <v>1404</v>
      </c>
      <c r="BI1172" s="14">
        <f t="shared" si="253"/>
        <v>11200</v>
      </c>
      <c r="BJ1172" s="14">
        <f>SUMIFS(BI$4:BI1172,$AU$4:$AU1172,"="&amp;$AU1172,$AX$4:$AX1172,"="&amp;$AX1172)</f>
        <v>47200</v>
      </c>
    </row>
    <row r="1173" spans="46:62" ht="16.5" x14ac:dyDescent="0.2">
      <c r="AT1173" s="13">
        <v>1170</v>
      </c>
      <c r="AU1173" s="13">
        <f t="shared" si="254"/>
        <v>17</v>
      </c>
      <c r="AV1173" s="13">
        <f t="shared" si="255"/>
        <v>1502024</v>
      </c>
      <c r="AW1173" s="13" t="s">
        <v>1373</v>
      </c>
      <c r="AX1173" s="13">
        <f t="shared" si="248"/>
        <v>2</v>
      </c>
      <c r="AY1173" s="13" t="s">
        <v>1394</v>
      </c>
      <c r="AZ1173" s="13">
        <f t="shared" si="249"/>
        <v>9</v>
      </c>
      <c r="BA1173" s="13" t="str">
        <f t="shared" si="250"/>
        <v>朱仙魂珠-2 等级-9</v>
      </c>
      <c r="BB1173" s="25" t="s">
        <v>44</v>
      </c>
      <c r="BC1173" s="14">
        <f t="shared" si="251"/>
        <v>640</v>
      </c>
      <c r="BD1173" s="14">
        <f>SUMIFS(BC$4:BC1173,AU$4:AU1173,"="&amp;AU1173,AX$4:AX1173,"="&amp;AX1173)</f>
        <v>3000</v>
      </c>
      <c r="BE1173" s="25" t="s">
        <v>1403</v>
      </c>
      <c r="BF1173" s="14">
        <f t="shared" si="252"/>
        <v>320</v>
      </c>
      <c r="BG1173" s="14">
        <f>SUMIFS(BF$4:BF1173,AU$4:AU1173,"="&amp;AU1173,AX$4:AX1173,"="&amp;AX1173)</f>
        <v>1500</v>
      </c>
      <c r="BH1173" s="25" t="s">
        <v>1404</v>
      </c>
      <c r="BI1173" s="14">
        <f t="shared" si="253"/>
        <v>12800</v>
      </c>
      <c r="BJ1173" s="14">
        <f>SUMIFS(BI$4:BI1173,$AU$4:$AU1173,"="&amp;$AU1173,$AX$4:$AX1173,"="&amp;$AX1173)</f>
        <v>60000</v>
      </c>
    </row>
    <row r="1174" spans="46:62" ht="16.5" x14ac:dyDescent="0.2">
      <c r="AT1174" s="13">
        <v>1171</v>
      </c>
      <c r="AU1174" s="13">
        <f t="shared" si="254"/>
        <v>17</v>
      </c>
      <c r="AV1174" s="13">
        <f t="shared" si="255"/>
        <v>1502024</v>
      </c>
      <c r="AW1174" s="13" t="s">
        <v>1373</v>
      </c>
      <c r="AX1174" s="13">
        <f t="shared" si="248"/>
        <v>3</v>
      </c>
      <c r="AY1174" s="13" t="s">
        <v>1394</v>
      </c>
      <c r="AZ1174" s="13">
        <f t="shared" si="249"/>
        <v>1</v>
      </c>
      <c r="BA1174" s="13" t="str">
        <f t="shared" si="250"/>
        <v>朱仙魂珠-3 等级-1</v>
      </c>
      <c r="BB1174" s="25" t="s">
        <v>44</v>
      </c>
      <c r="BC1174" s="14">
        <f t="shared" si="251"/>
        <v>100</v>
      </c>
      <c r="BD1174" s="14">
        <f>SUMIFS(BC$4:BC1174,AU$4:AU1174,"="&amp;AU1174,AX$4:AX1174,"="&amp;AX1174)</f>
        <v>100</v>
      </c>
      <c r="BE1174" s="25" t="s">
        <v>1403</v>
      </c>
      <c r="BF1174" s="14">
        <f t="shared" si="252"/>
        <v>50</v>
      </c>
      <c r="BG1174" s="14">
        <f>SUMIFS(BF$4:BF1174,AU$4:AU1174,"="&amp;AU1174,AX$4:AX1174,"="&amp;AX1174)</f>
        <v>50</v>
      </c>
      <c r="BH1174" s="25" t="s">
        <v>1404</v>
      </c>
      <c r="BI1174" s="14">
        <f t="shared" si="253"/>
        <v>2000</v>
      </c>
      <c r="BJ1174" s="14">
        <f>SUMIFS(BI$4:BI1174,$AU$4:$AU1174,"="&amp;$AU1174,$AX$4:$AX1174,"="&amp;$AX1174)</f>
        <v>2000</v>
      </c>
    </row>
    <row r="1175" spans="46:62" ht="16.5" x14ac:dyDescent="0.2">
      <c r="AT1175" s="13">
        <v>1172</v>
      </c>
      <c r="AU1175" s="13">
        <f t="shared" si="254"/>
        <v>17</v>
      </c>
      <c r="AV1175" s="13">
        <f t="shared" si="255"/>
        <v>1502024</v>
      </c>
      <c r="AW1175" s="13" t="s">
        <v>1373</v>
      </c>
      <c r="AX1175" s="13">
        <f t="shared" si="248"/>
        <v>3</v>
      </c>
      <c r="AY1175" s="13" t="s">
        <v>1394</v>
      </c>
      <c r="AZ1175" s="13">
        <f t="shared" si="249"/>
        <v>2</v>
      </c>
      <c r="BA1175" s="13" t="str">
        <f t="shared" si="250"/>
        <v>朱仙魂珠-3 等级-2</v>
      </c>
      <c r="BB1175" s="25" t="s">
        <v>44</v>
      </c>
      <c r="BC1175" s="14">
        <f t="shared" si="251"/>
        <v>160</v>
      </c>
      <c r="BD1175" s="14">
        <f>SUMIFS(BC$4:BC1175,AU$4:AU1175,"="&amp;AU1175,AX$4:AX1175,"="&amp;AX1175)</f>
        <v>260</v>
      </c>
      <c r="BE1175" s="25" t="s">
        <v>1403</v>
      </c>
      <c r="BF1175" s="14">
        <f t="shared" si="252"/>
        <v>80</v>
      </c>
      <c r="BG1175" s="14">
        <f>SUMIFS(BF$4:BF1175,AU$4:AU1175,"="&amp;AU1175,AX$4:AX1175,"="&amp;AX1175)</f>
        <v>130</v>
      </c>
      <c r="BH1175" s="25" t="s">
        <v>1404</v>
      </c>
      <c r="BI1175" s="14">
        <f t="shared" si="253"/>
        <v>3200</v>
      </c>
      <c r="BJ1175" s="14">
        <f>SUMIFS(BI$4:BI1175,$AU$4:$AU1175,"="&amp;$AU1175,$AX$4:$AX1175,"="&amp;$AX1175)</f>
        <v>5200</v>
      </c>
    </row>
    <row r="1176" spans="46:62" ht="16.5" x14ac:dyDescent="0.2">
      <c r="AT1176" s="13">
        <v>1173</v>
      </c>
      <c r="AU1176" s="13">
        <f t="shared" si="254"/>
        <v>17</v>
      </c>
      <c r="AV1176" s="13">
        <f t="shared" si="255"/>
        <v>1502024</v>
      </c>
      <c r="AW1176" s="13" t="s">
        <v>1373</v>
      </c>
      <c r="AX1176" s="13">
        <f t="shared" si="248"/>
        <v>3</v>
      </c>
      <c r="AY1176" s="13" t="s">
        <v>1394</v>
      </c>
      <c r="AZ1176" s="13">
        <f t="shared" si="249"/>
        <v>3</v>
      </c>
      <c r="BA1176" s="13" t="str">
        <f t="shared" si="250"/>
        <v>朱仙魂珠-3 等级-3</v>
      </c>
      <c r="BB1176" s="25" t="s">
        <v>44</v>
      </c>
      <c r="BC1176" s="14">
        <f t="shared" si="251"/>
        <v>210</v>
      </c>
      <c r="BD1176" s="14">
        <f>SUMIFS(BC$4:BC1176,AU$4:AU1176,"="&amp;AU1176,AX$4:AX1176,"="&amp;AX1176)</f>
        <v>470</v>
      </c>
      <c r="BE1176" s="25" t="s">
        <v>1403</v>
      </c>
      <c r="BF1176" s="14">
        <f t="shared" si="252"/>
        <v>105</v>
      </c>
      <c r="BG1176" s="14">
        <f>SUMIFS(BF$4:BF1176,AU$4:AU1176,"="&amp;AU1176,AX$4:AX1176,"="&amp;AX1176)</f>
        <v>235</v>
      </c>
      <c r="BH1176" s="25" t="s">
        <v>1404</v>
      </c>
      <c r="BI1176" s="14">
        <f t="shared" si="253"/>
        <v>4200</v>
      </c>
      <c r="BJ1176" s="14">
        <f>SUMIFS(BI$4:BI1176,$AU$4:$AU1176,"="&amp;$AU1176,$AX$4:$AX1176,"="&amp;$AX1176)</f>
        <v>9400</v>
      </c>
    </row>
    <row r="1177" spans="46:62" ht="16.5" x14ac:dyDescent="0.2">
      <c r="AT1177" s="13">
        <v>1174</v>
      </c>
      <c r="AU1177" s="13">
        <f t="shared" si="254"/>
        <v>17</v>
      </c>
      <c r="AV1177" s="13">
        <f t="shared" si="255"/>
        <v>1502024</v>
      </c>
      <c r="AW1177" s="13" t="s">
        <v>1373</v>
      </c>
      <c r="AX1177" s="13">
        <f t="shared" si="248"/>
        <v>3</v>
      </c>
      <c r="AY1177" s="13" t="s">
        <v>1394</v>
      </c>
      <c r="AZ1177" s="13">
        <f t="shared" si="249"/>
        <v>4</v>
      </c>
      <c r="BA1177" s="13" t="str">
        <f t="shared" si="250"/>
        <v>朱仙魂珠-3 等级-4</v>
      </c>
      <c r="BB1177" s="25" t="s">
        <v>44</v>
      </c>
      <c r="BC1177" s="14">
        <f t="shared" si="251"/>
        <v>320</v>
      </c>
      <c r="BD1177" s="14">
        <f>SUMIFS(BC$4:BC1177,AU$4:AU1177,"="&amp;AU1177,AX$4:AX1177,"="&amp;AX1177)</f>
        <v>790</v>
      </c>
      <c r="BE1177" s="25" t="s">
        <v>1403</v>
      </c>
      <c r="BF1177" s="14">
        <f t="shared" si="252"/>
        <v>160</v>
      </c>
      <c r="BG1177" s="14">
        <f>SUMIFS(BF$4:BF1177,AU$4:AU1177,"="&amp;AU1177,AX$4:AX1177,"="&amp;AX1177)</f>
        <v>395</v>
      </c>
      <c r="BH1177" s="25" t="s">
        <v>1404</v>
      </c>
      <c r="BI1177" s="14">
        <f t="shared" si="253"/>
        <v>6400</v>
      </c>
      <c r="BJ1177" s="14">
        <f>SUMIFS(BI$4:BI1177,$AU$4:$AU1177,"="&amp;$AU1177,$AX$4:$AX1177,"="&amp;$AX1177)</f>
        <v>15800</v>
      </c>
    </row>
    <row r="1178" spans="46:62" ht="16.5" x14ac:dyDescent="0.2">
      <c r="AT1178" s="13">
        <v>1175</v>
      </c>
      <c r="AU1178" s="13">
        <f t="shared" si="254"/>
        <v>17</v>
      </c>
      <c r="AV1178" s="13">
        <f t="shared" si="255"/>
        <v>1502024</v>
      </c>
      <c r="AW1178" s="13" t="s">
        <v>1373</v>
      </c>
      <c r="AX1178" s="13">
        <f t="shared" si="248"/>
        <v>3</v>
      </c>
      <c r="AY1178" s="13" t="s">
        <v>1394</v>
      </c>
      <c r="AZ1178" s="13">
        <f t="shared" si="249"/>
        <v>5</v>
      </c>
      <c r="BA1178" s="13" t="str">
        <f t="shared" si="250"/>
        <v>朱仙魂珠-3 等级-5</v>
      </c>
      <c r="BB1178" s="25" t="s">
        <v>44</v>
      </c>
      <c r="BC1178" s="14">
        <f t="shared" si="251"/>
        <v>426</v>
      </c>
      <c r="BD1178" s="14">
        <f>SUMIFS(BC$4:BC1178,AU$4:AU1178,"="&amp;AU1178,AX$4:AX1178,"="&amp;AX1178)</f>
        <v>1216</v>
      </c>
      <c r="BE1178" s="25" t="s">
        <v>1403</v>
      </c>
      <c r="BF1178" s="14">
        <f t="shared" si="252"/>
        <v>213</v>
      </c>
      <c r="BG1178" s="14">
        <f>SUMIFS(BF$4:BF1178,AU$4:AU1178,"="&amp;AU1178,AX$4:AX1178,"="&amp;AX1178)</f>
        <v>608</v>
      </c>
      <c r="BH1178" s="25" t="s">
        <v>1404</v>
      </c>
      <c r="BI1178" s="14">
        <f t="shared" si="253"/>
        <v>8520</v>
      </c>
      <c r="BJ1178" s="14">
        <f>SUMIFS(BI$4:BI1178,$AU$4:$AU1178,"="&amp;$AU1178,$AX$4:$AX1178,"="&amp;$AX1178)</f>
        <v>24320</v>
      </c>
    </row>
    <row r="1179" spans="46:62" ht="16.5" x14ac:dyDescent="0.2">
      <c r="AT1179" s="13">
        <v>1176</v>
      </c>
      <c r="AU1179" s="13">
        <f t="shared" si="254"/>
        <v>17</v>
      </c>
      <c r="AV1179" s="13">
        <f t="shared" si="255"/>
        <v>1502024</v>
      </c>
      <c r="AW1179" s="13" t="s">
        <v>1373</v>
      </c>
      <c r="AX1179" s="13">
        <f t="shared" si="248"/>
        <v>3</v>
      </c>
      <c r="AY1179" s="13" t="s">
        <v>1394</v>
      </c>
      <c r="AZ1179" s="13">
        <f t="shared" si="249"/>
        <v>6</v>
      </c>
      <c r="BA1179" s="13" t="str">
        <f t="shared" si="250"/>
        <v>朱仙魂珠-3 等级-6</v>
      </c>
      <c r="BB1179" s="25" t="s">
        <v>44</v>
      </c>
      <c r="BC1179" s="14">
        <f t="shared" si="251"/>
        <v>540</v>
      </c>
      <c r="BD1179" s="14">
        <f>SUMIFS(BC$4:BC1179,AU$4:AU1179,"="&amp;AU1179,AX$4:AX1179,"="&amp;AX1179)</f>
        <v>1756</v>
      </c>
      <c r="BE1179" s="25" t="s">
        <v>1403</v>
      </c>
      <c r="BF1179" s="14">
        <f t="shared" si="252"/>
        <v>270</v>
      </c>
      <c r="BG1179" s="14">
        <f>SUMIFS(BF$4:BF1179,AU$4:AU1179,"="&amp;AU1179,AX$4:AX1179,"="&amp;AX1179)</f>
        <v>878</v>
      </c>
      <c r="BH1179" s="25" t="s">
        <v>1404</v>
      </c>
      <c r="BI1179" s="14">
        <f t="shared" si="253"/>
        <v>10800</v>
      </c>
      <c r="BJ1179" s="14">
        <f>SUMIFS(BI$4:BI1179,$AU$4:$AU1179,"="&amp;$AU1179,$AX$4:$AX1179,"="&amp;$AX1179)</f>
        <v>35120</v>
      </c>
    </row>
    <row r="1180" spans="46:62" ht="16.5" x14ac:dyDescent="0.2">
      <c r="AT1180" s="13">
        <v>1177</v>
      </c>
      <c r="AU1180" s="13">
        <f t="shared" si="254"/>
        <v>17</v>
      </c>
      <c r="AV1180" s="13">
        <f t="shared" si="255"/>
        <v>1502024</v>
      </c>
      <c r="AW1180" s="13" t="s">
        <v>1373</v>
      </c>
      <c r="AX1180" s="13">
        <f t="shared" si="248"/>
        <v>3</v>
      </c>
      <c r="AY1180" s="13" t="s">
        <v>1394</v>
      </c>
      <c r="AZ1180" s="13">
        <f t="shared" si="249"/>
        <v>7</v>
      </c>
      <c r="BA1180" s="13" t="str">
        <f t="shared" si="250"/>
        <v>朱仙魂珠-3 等级-7</v>
      </c>
      <c r="BB1180" s="25" t="s">
        <v>44</v>
      </c>
      <c r="BC1180" s="14">
        <f t="shared" si="251"/>
        <v>640</v>
      </c>
      <c r="BD1180" s="14">
        <f>SUMIFS(BC$4:BC1180,AU$4:AU1180,"="&amp;AU1180,AX$4:AX1180,"="&amp;AX1180)</f>
        <v>2396</v>
      </c>
      <c r="BE1180" s="25" t="s">
        <v>1403</v>
      </c>
      <c r="BF1180" s="14">
        <f t="shared" si="252"/>
        <v>320</v>
      </c>
      <c r="BG1180" s="14">
        <f>SUMIFS(BF$4:BF1180,AU$4:AU1180,"="&amp;AU1180,AX$4:AX1180,"="&amp;AX1180)</f>
        <v>1198</v>
      </c>
      <c r="BH1180" s="25" t="s">
        <v>1404</v>
      </c>
      <c r="BI1180" s="14">
        <f t="shared" si="253"/>
        <v>12800</v>
      </c>
      <c r="BJ1180" s="14">
        <f>SUMIFS(BI$4:BI1180,$AU$4:$AU1180,"="&amp;$AU1180,$AX$4:$AX1180,"="&amp;$AX1180)</f>
        <v>47920</v>
      </c>
    </row>
    <row r="1181" spans="46:62" ht="16.5" x14ac:dyDescent="0.2">
      <c r="AT1181" s="13">
        <v>1178</v>
      </c>
      <c r="AU1181" s="13">
        <f t="shared" si="254"/>
        <v>17</v>
      </c>
      <c r="AV1181" s="13">
        <f t="shared" si="255"/>
        <v>1502024</v>
      </c>
      <c r="AW1181" s="13" t="s">
        <v>1373</v>
      </c>
      <c r="AX1181" s="13">
        <f t="shared" si="248"/>
        <v>3</v>
      </c>
      <c r="AY1181" s="13" t="s">
        <v>1394</v>
      </c>
      <c r="AZ1181" s="13">
        <f t="shared" si="249"/>
        <v>8</v>
      </c>
      <c r="BA1181" s="13" t="str">
        <f t="shared" si="250"/>
        <v>朱仙魂珠-3 等级-8</v>
      </c>
      <c r="BB1181" s="25" t="s">
        <v>44</v>
      </c>
      <c r="BC1181" s="14">
        <f t="shared" si="251"/>
        <v>750</v>
      </c>
      <c r="BD1181" s="14">
        <f>SUMIFS(BC$4:BC1181,AU$4:AU1181,"="&amp;AU1181,AX$4:AX1181,"="&amp;AX1181)</f>
        <v>3146</v>
      </c>
      <c r="BE1181" s="25" t="s">
        <v>1403</v>
      </c>
      <c r="BF1181" s="14">
        <f t="shared" si="252"/>
        <v>370</v>
      </c>
      <c r="BG1181" s="14">
        <f>SUMIFS(BF$4:BF1181,AU$4:AU1181,"="&amp;AU1181,AX$4:AX1181,"="&amp;AX1181)</f>
        <v>1568</v>
      </c>
      <c r="BH1181" s="25" t="s">
        <v>1404</v>
      </c>
      <c r="BI1181" s="14">
        <f t="shared" si="253"/>
        <v>15000</v>
      </c>
      <c r="BJ1181" s="14">
        <f>SUMIFS(BI$4:BI1181,$AU$4:$AU1181,"="&amp;$AU1181,$AX$4:$AX1181,"="&amp;$AX1181)</f>
        <v>62920</v>
      </c>
    </row>
    <row r="1182" spans="46:62" ht="16.5" x14ac:dyDescent="0.2">
      <c r="AT1182" s="13">
        <v>1179</v>
      </c>
      <c r="AU1182" s="13">
        <f t="shared" si="254"/>
        <v>17</v>
      </c>
      <c r="AV1182" s="13">
        <f t="shared" si="255"/>
        <v>1502024</v>
      </c>
      <c r="AW1182" s="13" t="s">
        <v>1373</v>
      </c>
      <c r="AX1182" s="13">
        <f t="shared" si="248"/>
        <v>3</v>
      </c>
      <c r="AY1182" s="13" t="s">
        <v>1394</v>
      </c>
      <c r="AZ1182" s="13">
        <f t="shared" si="249"/>
        <v>9</v>
      </c>
      <c r="BA1182" s="13" t="str">
        <f t="shared" si="250"/>
        <v>朱仙魂珠-3 等级-9</v>
      </c>
      <c r="BB1182" s="25" t="s">
        <v>44</v>
      </c>
      <c r="BC1182" s="14">
        <f t="shared" si="251"/>
        <v>850</v>
      </c>
      <c r="BD1182" s="14">
        <f>SUMIFS(BC$4:BC1182,AU$4:AU1182,"="&amp;AU1182,AX$4:AX1182,"="&amp;AX1182)</f>
        <v>3996</v>
      </c>
      <c r="BE1182" s="25" t="s">
        <v>1403</v>
      </c>
      <c r="BF1182" s="14">
        <f t="shared" si="252"/>
        <v>425</v>
      </c>
      <c r="BG1182" s="14">
        <f>SUMIFS(BF$4:BF1182,AU$4:AU1182,"="&amp;AU1182,AX$4:AX1182,"="&amp;AX1182)</f>
        <v>1993</v>
      </c>
      <c r="BH1182" s="25" t="s">
        <v>1404</v>
      </c>
      <c r="BI1182" s="14">
        <f t="shared" si="253"/>
        <v>17000</v>
      </c>
      <c r="BJ1182" s="14">
        <f>SUMIFS(BI$4:BI1182,$AU$4:$AU1182,"="&amp;$AU1182,$AX$4:$AX1182,"="&amp;$AX1182)</f>
        <v>79920</v>
      </c>
    </row>
    <row r="1183" spans="46:62" ht="16.5" x14ac:dyDescent="0.2">
      <c r="AT1183" s="13">
        <v>1180</v>
      </c>
      <c r="AU1183" s="13">
        <f t="shared" si="254"/>
        <v>17</v>
      </c>
      <c r="AV1183" s="13">
        <f t="shared" si="255"/>
        <v>1502024</v>
      </c>
      <c r="AW1183" s="13" t="s">
        <v>1373</v>
      </c>
      <c r="AX1183" s="13">
        <f t="shared" si="248"/>
        <v>4</v>
      </c>
      <c r="AY1183" s="13" t="s">
        <v>1394</v>
      </c>
      <c r="AZ1183" s="13">
        <f t="shared" si="249"/>
        <v>1</v>
      </c>
      <c r="BA1183" s="13" t="str">
        <f t="shared" si="250"/>
        <v>朱仙魂珠-4 等级-1</v>
      </c>
      <c r="BB1183" s="25" t="s">
        <v>44</v>
      </c>
      <c r="BC1183" s="14">
        <f t="shared" si="251"/>
        <v>130</v>
      </c>
      <c r="BD1183" s="14">
        <f>SUMIFS(BC$4:BC1183,AU$4:AU1183,"="&amp;AU1183,AX$4:AX1183,"="&amp;AX1183)</f>
        <v>130</v>
      </c>
      <c r="BE1183" s="25" t="s">
        <v>1403</v>
      </c>
      <c r="BF1183" s="14">
        <f t="shared" si="252"/>
        <v>65</v>
      </c>
      <c r="BG1183" s="14">
        <f>SUMIFS(BF$4:BF1183,AU$4:AU1183,"="&amp;AU1183,AX$4:AX1183,"="&amp;AX1183)</f>
        <v>65</v>
      </c>
      <c r="BH1183" s="25" t="s">
        <v>1404</v>
      </c>
      <c r="BI1183" s="14">
        <f t="shared" si="253"/>
        <v>2600</v>
      </c>
      <c r="BJ1183" s="14">
        <f>SUMIFS(BI$4:BI1183,$AU$4:$AU1183,"="&amp;$AU1183,$AX$4:$AX1183,"="&amp;$AX1183)</f>
        <v>2600</v>
      </c>
    </row>
    <row r="1184" spans="46:62" ht="16.5" x14ac:dyDescent="0.2">
      <c r="AT1184" s="13">
        <v>1181</v>
      </c>
      <c r="AU1184" s="13">
        <f t="shared" si="254"/>
        <v>17</v>
      </c>
      <c r="AV1184" s="13">
        <f t="shared" si="255"/>
        <v>1502024</v>
      </c>
      <c r="AW1184" s="13" t="s">
        <v>1373</v>
      </c>
      <c r="AX1184" s="13">
        <f t="shared" si="248"/>
        <v>4</v>
      </c>
      <c r="AY1184" s="13" t="s">
        <v>1394</v>
      </c>
      <c r="AZ1184" s="13">
        <f t="shared" si="249"/>
        <v>2</v>
      </c>
      <c r="BA1184" s="13" t="str">
        <f t="shared" si="250"/>
        <v>朱仙魂珠-4 等级-2</v>
      </c>
      <c r="BB1184" s="25" t="s">
        <v>44</v>
      </c>
      <c r="BC1184" s="14">
        <f t="shared" si="251"/>
        <v>200</v>
      </c>
      <c r="BD1184" s="14">
        <f>SUMIFS(BC$4:BC1184,AU$4:AU1184,"="&amp;AU1184,AX$4:AX1184,"="&amp;AX1184)</f>
        <v>330</v>
      </c>
      <c r="BE1184" s="25" t="s">
        <v>1403</v>
      </c>
      <c r="BF1184" s="14">
        <f t="shared" si="252"/>
        <v>100</v>
      </c>
      <c r="BG1184" s="14">
        <f>SUMIFS(BF$4:BF1184,AU$4:AU1184,"="&amp;AU1184,AX$4:AX1184,"="&amp;AX1184)</f>
        <v>165</v>
      </c>
      <c r="BH1184" s="25" t="s">
        <v>1404</v>
      </c>
      <c r="BI1184" s="14">
        <f t="shared" si="253"/>
        <v>4000</v>
      </c>
      <c r="BJ1184" s="14">
        <f>SUMIFS(BI$4:BI1184,$AU$4:$AU1184,"="&amp;$AU1184,$AX$4:$AX1184,"="&amp;$AX1184)</f>
        <v>6600</v>
      </c>
    </row>
    <row r="1185" spans="46:62" ht="16.5" x14ac:dyDescent="0.2">
      <c r="AT1185" s="13">
        <v>1182</v>
      </c>
      <c r="AU1185" s="13">
        <f t="shared" si="254"/>
        <v>17</v>
      </c>
      <c r="AV1185" s="13">
        <f t="shared" si="255"/>
        <v>1502024</v>
      </c>
      <c r="AW1185" s="13" t="s">
        <v>1373</v>
      </c>
      <c r="AX1185" s="13">
        <f t="shared" si="248"/>
        <v>4</v>
      </c>
      <c r="AY1185" s="13" t="s">
        <v>1394</v>
      </c>
      <c r="AZ1185" s="13">
        <f t="shared" si="249"/>
        <v>3</v>
      </c>
      <c r="BA1185" s="13" t="str">
        <f t="shared" si="250"/>
        <v>朱仙魂珠-4 等级-3</v>
      </c>
      <c r="BB1185" s="25" t="s">
        <v>44</v>
      </c>
      <c r="BC1185" s="14">
        <f t="shared" si="251"/>
        <v>260</v>
      </c>
      <c r="BD1185" s="14">
        <f>SUMIFS(BC$4:BC1185,AU$4:AU1185,"="&amp;AU1185,AX$4:AX1185,"="&amp;AX1185)</f>
        <v>590</v>
      </c>
      <c r="BE1185" s="25" t="s">
        <v>1403</v>
      </c>
      <c r="BF1185" s="14">
        <f t="shared" si="252"/>
        <v>130</v>
      </c>
      <c r="BG1185" s="14">
        <f>SUMIFS(BF$4:BF1185,AU$4:AU1185,"="&amp;AU1185,AX$4:AX1185,"="&amp;AX1185)</f>
        <v>295</v>
      </c>
      <c r="BH1185" s="25" t="s">
        <v>1404</v>
      </c>
      <c r="BI1185" s="14">
        <f t="shared" si="253"/>
        <v>5200</v>
      </c>
      <c r="BJ1185" s="14">
        <f>SUMIFS(BI$4:BI1185,$AU$4:$AU1185,"="&amp;$AU1185,$AX$4:$AX1185,"="&amp;$AX1185)</f>
        <v>11800</v>
      </c>
    </row>
    <row r="1186" spans="46:62" ht="16.5" x14ac:dyDescent="0.2">
      <c r="AT1186" s="13">
        <v>1183</v>
      </c>
      <c r="AU1186" s="13">
        <f t="shared" si="254"/>
        <v>17</v>
      </c>
      <c r="AV1186" s="13">
        <f t="shared" si="255"/>
        <v>1502024</v>
      </c>
      <c r="AW1186" s="13" t="s">
        <v>1373</v>
      </c>
      <c r="AX1186" s="13">
        <f t="shared" si="248"/>
        <v>4</v>
      </c>
      <c r="AY1186" s="13" t="s">
        <v>1394</v>
      </c>
      <c r="AZ1186" s="13">
        <f t="shared" si="249"/>
        <v>4</v>
      </c>
      <c r="BA1186" s="13" t="str">
        <f t="shared" si="250"/>
        <v>朱仙魂珠-4 等级-4</v>
      </c>
      <c r="BB1186" s="25" t="s">
        <v>44</v>
      </c>
      <c r="BC1186" s="14">
        <f t="shared" si="251"/>
        <v>400</v>
      </c>
      <c r="BD1186" s="14">
        <f>SUMIFS(BC$4:BC1186,AU$4:AU1186,"="&amp;AU1186,AX$4:AX1186,"="&amp;AX1186)</f>
        <v>990</v>
      </c>
      <c r="BE1186" s="25" t="s">
        <v>1403</v>
      </c>
      <c r="BF1186" s="14">
        <f t="shared" si="252"/>
        <v>200</v>
      </c>
      <c r="BG1186" s="14">
        <f>SUMIFS(BF$4:BF1186,AU$4:AU1186,"="&amp;AU1186,AX$4:AX1186,"="&amp;AX1186)</f>
        <v>495</v>
      </c>
      <c r="BH1186" s="25" t="s">
        <v>1404</v>
      </c>
      <c r="BI1186" s="14">
        <f t="shared" si="253"/>
        <v>8000</v>
      </c>
      <c r="BJ1186" s="14">
        <f>SUMIFS(BI$4:BI1186,$AU$4:$AU1186,"="&amp;$AU1186,$AX$4:$AX1186,"="&amp;$AX1186)</f>
        <v>19800</v>
      </c>
    </row>
    <row r="1187" spans="46:62" ht="16.5" x14ac:dyDescent="0.2">
      <c r="AT1187" s="13">
        <v>1184</v>
      </c>
      <c r="AU1187" s="13">
        <f t="shared" si="254"/>
        <v>17</v>
      </c>
      <c r="AV1187" s="13">
        <f t="shared" si="255"/>
        <v>1502024</v>
      </c>
      <c r="AW1187" s="13" t="s">
        <v>1373</v>
      </c>
      <c r="AX1187" s="13">
        <f t="shared" si="248"/>
        <v>4</v>
      </c>
      <c r="AY1187" s="13" t="s">
        <v>1394</v>
      </c>
      <c r="AZ1187" s="13">
        <f t="shared" si="249"/>
        <v>5</v>
      </c>
      <c r="BA1187" s="13" t="str">
        <f t="shared" si="250"/>
        <v>朱仙魂珠-4 等级-5</v>
      </c>
      <c r="BB1187" s="25" t="s">
        <v>44</v>
      </c>
      <c r="BC1187" s="14">
        <f t="shared" si="251"/>
        <v>540</v>
      </c>
      <c r="BD1187" s="14">
        <f>SUMIFS(BC$4:BC1187,AU$4:AU1187,"="&amp;AU1187,AX$4:AX1187,"="&amp;AX1187)</f>
        <v>1530</v>
      </c>
      <c r="BE1187" s="25" t="s">
        <v>1403</v>
      </c>
      <c r="BF1187" s="14">
        <f t="shared" si="252"/>
        <v>270</v>
      </c>
      <c r="BG1187" s="14">
        <f>SUMIFS(BF$4:BF1187,AU$4:AU1187,"="&amp;AU1187,AX$4:AX1187,"="&amp;AX1187)</f>
        <v>765</v>
      </c>
      <c r="BH1187" s="25" t="s">
        <v>1404</v>
      </c>
      <c r="BI1187" s="14">
        <f t="shared" si="253"/>
        <v>10800</v>
      </c>
      <c r="BJ1187" s="14">
        <f>SUMIFS(BI$4:BI1187,$AU$4:$AU1187,"="&amp;$AU1187,$AX$4:$AX1187,"="&amp;$AX1187)</f>
        <v>30600</v>
      </c>
    </row>
    <row r="1188" spans="46:62" ht="16.5" x14ac:dyDescent="0.2">
      <c r="AT1188" s="13">
        <v>1185</v>
      </c>
      <c r="AU1188" s="13">
        <f t="shared" si="254"/>
        <v>17</v>
      </c>
      <c r="AV1188" s="13">
        <f t="shared" si="255"/>
        <v>1502024</v>
      </c>
      <c r="AW1188" s="13" t="s">
        <v>1373</v>
      </c>
      <c r="AX1188" s="13">
        <f t="shared" si="248"/>
        <v>4</v>
      </c>
      <c r="AY1188" s="13" t="s">
        <v>1394</v>
      </c>
      <c r="AZ1188" s="13">
        <f t="shared" si="249"/>
        <v>6</v>
      </c>
      <c r="BA1188" s="13" t="str">
        <f t="shared" si="250"/>
        <v>朱仙魂珠-4 等级-6</v>
      </c>
      <c r="BB1188" s="25" t="s">
        <v>44</v>
      </c>
      <c r="BC1188" s="14">
        <f t="shared" si="251"/>
        <v>670</v>
      </c>
      <c r="BD1188" s="14">
        <f>SUMIFS(BC$4:BC1188,AU$4:AU1188,"="&amp;AU1188,AX$4:AX1188,"="&amp;AX1188)</f>
        <v>2200</v>
      </c>
      <c r="BE1188" s="25" t="s">
        <v>1403</v>
      </c>
      <c r="BF1188" s="14">
        <f t="shared" si="252"/>
        <v>385</v>
      </c>
      <c r="BG1188" s="14">
        <f>SUMIFS(BF$4:BF1188,AU$4:AU1188,"="&amp;AU1188,AX$4:AX1188,"="&amp;AX1188)</f>
        <v>1150</v>
      </c>
      <c r="BH1188" s="25" t="s">
        <v>1404</v>
      </c>
      <c r="BI1188" s="14">
        <f t="shared" si="253"/>
        <v>13400</v>
      </c>
      <c r="BJ1188" s="14">
        <f>SUMIFS(BI$4:BI1188,$AU$4:$AU1188,"="&amp;$AU1188,$AX$4:$AX1188,"="&amp;$AX1188)</f>
        <v>44000</v>
      </c>
    </row>
    <row r="1189" spans="46:62" ht="16.5" x14ac:dyDescent="0.2">
      <c r="AT1189" s="13">
        <v>1186</v>
      </c>
      <c r="AU1189" s="13">
        <f t="shared" si="254"/>
        <v>17</v>
      </c>
      <c r="AV1189" s="13">
        <f t="shared" si="255"/>
        <v>1502024</v>
      </c>
      <c r="AW1189" s="13" t="s">
        <v>1373</v>
      </c>
      <c r="AX1189" s="13">
        <f t="shared" si="248"/>
        <v>4</v>
      </c>
      <c r="AY1189" s="13" t="s">
        <v>1394</v>
      </c>
      <c r="AZ1189" s="13">
        <f t="shared" si="249"/>
        <v>7</v>
      </c>
      <c r="BA1189" s="13" t="str">
        <f t="shared" si="250"/>
        <v>朱仙魂珠-4 等级-7</v>
      </c>
      <c r="BB1189" s="25" t="s">
        <v>44</v>
      </c>
      <c r="BC1189" s="14">
        <f t="shared" si="251"/>
        <v>800</v>
      </c>
      <c r="BD1189" s="14">
        <f>SUMIFS(BC$4:BC1189,AU$4:AU1189,"="&amp;AU1189,AX$4:AX1189,"="&amp;AX1189)</f>
        <v>3000</v>
      </c>
      <c r="BE1189" s="25" t="s">
        <v>1403</v>
      </c>
      <c r="BF1189" s="14">
        <f t="shared" si="252"/>
        <v>400</v>
      </c>
      <c r="BG1189" s="14">
        <f>SUMIFS(BF$4:BF1189,AU$4:AU1189,"="&amp;AU1189,AX$4:AX1189,"="&amp;AX1189)</f>
        <v>1550</v>
      </c>
      <c r="BH1189" s="25" t="s">
        <v>1404</v>
      </c>
      <c r="BI1189" s="14">
        <f t="shared" si="253"/>
        <v>16000</v>
      </c>
      <c r="BJ1189" s="14">
        <f>SUMIFS(BI$4:BI1189,$AU$4:$AU1189,"="&amp;$AU1189,$AX$4:$AX1189,"="&amp;$AX1189)</f>
        <v>60000</v>
      </c>
    </row>
    <row r="1190" spans="46:62" ht="16.5" x14ac:dyDescent="0.2">
      <c r="AT1190" s="13">
        <v>1187</v>
      </c>
      <c r="AU1190" s="13">
        <f t="shared" si="254"/>
        <v>17</v>
      </c>
      <c r="AV1190" s="13">
        <f t="shared" si="255"/>
        <v>1502024</v>
      </c>
      <c r="AW1190" s="13" t="s">
        <v>1373</v>
      </c>
      <c r="AX1190" s="13">
        <f t="shared" si="248"/>
        <v>4</v>
      </c>
      <c r="AY1190" s="13" t="s">
        <v>1394</v>
      </c>
      <c r="AZ1190" s="13">
        <f t="shared" si="249"/>
        <v>8</v>
      </c>
      <c r="BA1190" s="13" t="str">
        <f t="shared" si="250"/>
        <v>朱仙魂珠-4 等级-8</v>
      </c>
      <c r="BB1190" s="25" t="s">
        <v>44</v>
      </c>
      <c r="BC1190" s="14">
        <f t="shared" si="251"/>
        <v>950</v>
      </c>
      <c r="BD1190" s="14">
        <f>SUMIFS(BC$4:BC1190,AU$4:AU1190,"="&amp;AU1190,AX$4:AX1190,"="&amp;AX1190)</f>
        <v>3950</v>
      </c>
      <c r="BE1190" s="25" t="s">
        <v>1403</v>
      </c>
      <c r="BF1190" s="14">
        <f t="shared" si="252"/>
        <v>475</v>
      </c>
      <c r="BG1190" s="14">
        <f>SUMIFS(BF$4:BF1190,AU$4:AU1190,"="&amp;AU1190,AX$4:AX1190,"="&amp;AX1190)</f>
        <v>2025</v>
      </c>
      <c r="BH1190" s="25" t="s">
        <v>1404</v>
      </c>
      <c r="BI1190" s="14">
        <f t="shared" si="253"/>
        <v>19000</v>
      </c>
      <c r="BJ1190" s="14">
        <f>SUMIFS(BI$4:BI1190,$AU$4:$AU1190,"="&amp;$AU1190,$AX$4:$AX1190,"="&amp;$AX1190)</f>
        <v>79000</v>
      </c>
    </row>
    <row r="1191" spans="46:62" ht="16.5" x14ac:dyDescent="0.2">
      <c r="AT1191" s="13">
        <v>1188</v>
      </c>
      <c r="AU1191" s="13">
        <f t="shared" si="254"/>
        <v>17</v>
      </c>
      <c r="AV1191" s="13">
        <f t="shared" si="255"/>
        <v>1502024</v>
      </c>
      <c r="AW1191" s="13" t="s">
        <v>1373</v>
      </c>
      <c r="AX1191" s="13">
        <f t="shared" si="248"/>
        <v>4</v>
      </c>
      <c r="AY1191" s="13" t="s">
        <v>1394</v>
      </c>
      <c r="AZ1191" s="13">
        <f t="shared" si="249"/>
        <v>9</v>
      </c>
      <c r="BA1191" s="13" t="str">
        <f t="shared" si="250"/>
        <v>朱仙魂珠-4 等级-9</v>
      </c>
      <c r="BB1191" s="25" t="s">
        <v>44</v>
      </c>
      <c r="BC1191" s="14">
        <f t="shared" si="251"/>
        <v>1100</v>
      </c>
      <c r="BD1191" s="14">
        <f>SUMIFS(BC$4:BC1191,AU$4:AU1191,"="&amp;AU1191,AX$4:AX1191,"="&amp;AX1191)</f>
        <v>5050</v>
      </c>
      <c r="BE1191" s="25" t="s">
        <v>1403</v>
      </c>
      <c r="BF1191" s="14">
        <f t="shared" si="252"/>
        <v>550</v>
      </c>
      <c r="BG1191" s="14">
        <f>SUMIFS(BF$4:BF1191,AU$4:AU1191,"="&amp;AU1191,AX$4:AX1191,"="&amp;AX1191)</f>
        <v>2575</v>
      </c>
      <c r="BH1191" s="25" t="s">
        <v>1404</v>
      </c>
      <c r="BI1191" s="14">
        <f t="shared" si="253"/>
        <v>22000</v>
      </c>
      <c r="BJ1191" s="14">
        <f>SUMIFS(BI$4:BI1191,$AU$4:$AU1191,"="&amp;$AU1191,$AX$4:$AX1191,"="&amp;$AX1191)</f>
        <v>101000</v>
      </c>
    </row>
    <row r="1192" spans="46:62" ht="16.5" x14ac:dyDescent="0.2">
      <c r="AT1192" s="13">
        <v>1189</v>
      </c>
      <c r="AU1192" s="13">
        <f t="shared" si="254"/>
        <v>17</v>
      </c>
      <c r="AV1192" s="13">
        <f t="shared" si="255"/>
        <v>1502024</v>
      </c>
      <c r="AW1192" s="13" t="s">
        <v>1373</v>
      </c>
      <c r="AX1192" s="13">
        <f t="shared" si="248"/>
        <v>5</v>
      </c>
      <c r="AY1192" s="13" t="s">
        <v>1394</v>
      </c>
      <c r="AZ1192" s="13">
        <f t="shared" si="249"/>
        <v>1</v>
      </c>
      <c r="BA1192" s="13" t="str">
        <f t="shared" si="250"/>
        <v>朱仙魂珠-5 等级-1</v>
      </c>
      <c r="BB1192" s="25" t="s">
        <v>44</v>
      </c>
      <c r="BC1192" s="14">
        <f t="shared" si="251"/>
        <v>180</v>
      </c>
      <c r="BD1192" s="14">
        <f>SUMIFS(BC$4:BC1192,AU$4:AU1192,"="&amp;AU1192,AX$4:AX1192,"="&amp;AX1192)</f>
        <v>180</v>
      </c>
      <c r="BE1192" s="25" t="s">
        <v>1403</v>
      </c>
      <c r="BF1192" s="14">
        <f t="shared" si="252"/>
        <v>90</v>
      </c>
      <c r="BG1192" s="14">
        <f>SUMIFS(BF$4:BF1192,AU$4:AU1192,"="&amp;AU1192,AX$4:AX1192,"="&amp;AX1192)</f>
        <v>90</v>
      </c>
      <c r="BH1192" s="25" t="s">
        <v>1404</v>
      </c>
      <c r="BI1192" s="14">
        <f t="shared" si="253"/>
        <v>3600</v>
      </c>
      <c r="BJ1192" s="14">
        <f>SUMIFS(BI$4:BI1192,$AU$4:$AU1192,"="&amp;$AU1192,$AX$4:$AX1192,"="&amp;$AX1192)</f>
        <v>3600</v>
      </c>
    </row>
    <row r="1193" spans="46:62" ht="16.5" x14ac:dyDescent="0.2">
      <c r="AT1193" s="13">
        <v>1190</v>
      </c>
      <c r="AU1193" s="13">
        <f t="shared" si="254"/>
        <v>17</v>
      </c>
      <c r="AV1193" s="13">
        <f t="shared" si="255"/>
        <v>1502024</v>
      </c>
      <c r="AW1193" s="13" t="s">
        <v>1373</v>
      </c>
      <c r="AX1193" s="13">
        <f t="shared" si="248"/>
        <v>5</v>
      </c>
      <c r="AY1193" s="13" t="s">
        <v>1394</v>
      </c>
      <c r="AZ1193" s="13">
        <f t="shared" si="249"/>
        <v>2</v>
      </c>
      <c r="BA1193" s="13" t="str">
        <f t="shared" si="250"/>
        <v>朱仙魂珠-5 等级-2</v>
      </c>
      <c r="BB1193" s="25" t="s">
        <v>44</v>
      </c>
      <c r="BC1193" s="14">
        <f t="shared" si="251"/>
        <v>280</v>
      </c>
      <c r="BD1193" s="14">
        <f>SUMIFS(BC$4:BC1193,AU$4:AU1193,"="&amp;AU1193,AX$4:AX1193,"="&amp;AX1193)</f>
        <v>460</v>
      </c>
      <c r="BE1193" s="25" t="s">
        <v>1403</v>
      </c>
      <c r="BF1193" s="14">
        <f t="shared" si="252"/>
        <v>140</v>
      </c>
      <c r="BG1193" s="14">
        <f>SUMIFS(BF$4:BF1193,AU$4:AU1193,"="&amp;AU1193,AX$4:AX1193,"="&amp;AX1193)</f>
        <v>230</v>
      </c>
      <c r="BH1193" s="25" t="s">
        <v>1404</v>
      </c>
      <c r="BI1193" s="14">
        <f t="shared" si="253"/>
        <v>5600</v>
      </c>
      <c r="BJ1193" s="14">
        <f>SUMIFS(BI$4:BI1193,$AU$4:$AU1193,"="&amp;$AU1193,$AX$4:$AX1193,"="&amp;$AX1193)</f>
        <v>9200</v>
      </c>
    </row>
    <row r="1194" spans="46:62" ht="16.5" x14ac:dyDescent="0.2">
      <c r="AT1194" s="13">
        <v>1191</v>
      </c>
      <c r="AU1194" s="13">
        <f t="shared" si="254"/>
        <v>17</v>
      </c>
      <c r="AV1194" s="13">
        <f t="shared" si="255"/>
        <v>1502024</v>
      </c>
      <c r="AW1194" s="13" t="s">
        <v>1373</v>
      </c>
      <c r="AX1194" s="13">
        <f t="shared" si="248"/>
        <v>5</v>
      </c>
      <c r="AY1194" s="13" t="s">
        <v>1394</v>
      </c>
      <c r="AZ1194" s="13">
        <f t="shared" si="249"/>
        <v>3</v>
      </c>
      <c r="BA1194" s="13" t="str">
        <f t="shared" si="250"/>
        <v>朱仙魂珠-5 等级-3</v>
      </c>
      <c r="BB1194" s="25" t="s">
        <v>44</v>
      </c>
      <c r="BC1194" s="14">
        <f t="shared" si="251"/>
        <v>370</v>
      </c>
      <c r="BD1194" s="14">
        <f>SUMIFS(BC$4:BC1194,AU$4:AU1194,"="&amp;AU1194,AX$4:AX1194,"="&amp;AX1194)</f>
        <v>830</v>
      </c>
      <c r="BE1194" s="25" t="s">
        <v>1403</v>
      </c>
      <c r="BF1194" s="14">
        <f t="shared" si="252"/>
        <v>185</v>
      </c>
      <c r="BG1194" s="14">
        <f>SUMIFS(BF$4:BF1194,AU$4:AU1194,"="&amp;AU1194,AX$4:AX1194,"="&amp;AX1194)</f>
        <v>415</v>
      </c>
      <c r="BH1194" s="25" t="s">
        <v>1404</v>
      </c>
      <c r="BI1194" s="14">
        <f t="shared" si="253"/>
        <v>7400</v>
      </c>
      <c r="BJ1194" s="14">
        <f>SUMIFS(BI$4:BI1194,$AU$4:$AU1194,"="&amp;$AU1194,$AX$4:$AX1194,"="&amp;$AX1194)</f>
        <v>16600</v>
      </c>
    </row>
    <row r="1195" spans="46:62" ht="16.5" x14ac:dyDescent="0.2">
      <c r="AT1195" s="13">
        <v>1192</v>
      </c>
      <c r="AU1195" s="13">
        <f t="shared" si="254"/>
        <v>17</v>
      </c>
      <c r="AV1195" s="13">
        <f t="shared" si="255"/>
        <v>1502024</v>
      </c>
      <c r="AW1195" s="13" t="s">
        <v>1373</v>
      </c>
      <c r="AX1195" s="13">
        <f t="shared" si="248"/>
        <v>5</v>
      </c>
      <c r="AY1195" s="13" t="s">
        <v>1394</v>
      </c>
      <c r="AZ1195" s="13">
        <f t="shared" si="249"/>
        <v>4</v>
      </c>
      <c r="BA1195" s="13" t="str">
        <f t="shared" si="250"/>
        <v>朱仙魂珠-5 等级-4</v>
      </c>
      <c r="BB1195" s="25" t="s">
        <v>44</v>
      </c>
      <c r="BC1195" s="14">
        <f t="shared" si="251"/>
        <v>560</v>
      </c>
      <c r="BD1195" s="14">
        <f>SUMIFS(BC$4:BC1195,AU$4:AU1195,"="&amp;AU1195,AX$4:AX1195,"="&amp;AX1195)</f>
        <v>1390</v>
      </c>
      <c r="BE1195" s="25" t="s">
        <v>1403</v>
      </c>
      <c r="BF1195" s="14">
        <f t="shared" si="252"/>
        <v>280</v>
      </c>
      <c r="BG1195" s="14">
        <f>SUMIFS(BF$4:BF1195,AU$4:AU1195,"="&amp;AU1195,AX$4:AX1195,"="&amp;AX1195)</f>
        <v>695</v>
      </c>
      <c r="BH1195" s="25" t="s">
        <v>1404</v>
      </c>
      <c r="BI1195" s="14">
        <f t="shared" si="253"/>
        <v>11200</v>
      </c>
      <c r="BJ1195" s="14">
        <f>SUMIFS(BI$4:BI1195,$AU$4:$AU1195,"="&amp;$AU1195,$AX$4:$AX1195,"="&amp;$AX1195)</f>
        <v>27800</v>
      </c>
    </row>
    <row r="1196" spans="46:62" ht="16.5" x14ac:dyDescent="0.2">
      <c r="AT1196" s="13">
        <v>1193</v>
      </c>
      <c r="AU1196" s="13">
        <f t="shared" si="254"/>
        <v>17</v>
      </c>
      <c r="AV1196" s="13">
        <f t="shared" si="255"/>
        <v>1502024</v>
      </c>
      <c r="AW1196" s="13" t="s">
        <v>1373</v>
      </c>
      <c r="AX1196" s="13">
        <f t="shared" si="248"/>
        <v>5</v>
      </c>
      <c r="AY1196" s="13" t="s">
        <v>1394</v>
      </c>
      <c r="AZ1196" s="13">
        <f t="shared" si="249"/>
        <v>5</v>
      </c>
      <c r="BA1196" s="13" t="str">
        <f t="shared" si="250"/>
        <v>朱仙魂珠-5 等级-5</v>
      </c>
      <c r="BB1196" s="25" t="s">
        <v>44</v>
      </c>
      <c r="BC1196" s="14">
        <f t="shared" si="251"/>
        <v>750</v>
      </c>
      <c r="BD1196" s="14">
        <f>SUMIFS(BC$4:BC1196,AU$4:AU1196,"="&amp;AU1196,AX$4:AX1196,"="&amp;AX1196)</f>
        <v>2140</v>
      </c>
      <c r="BE1196" s="25" t="s">
        <v>1403</v>
      </c>
      <c r="BF1196" s="14">
        <f t="shared" si="252"/>
        <v>375</v>
      </c>
      <c r="BG1196" s="14">
        <f>SUMIFS(BF$4:BF1196,AU$4:AU1196,"="&amp;AU1196,AX$4:AX1196,"="&amp;AX1196)</f>
        <v>1070</v>
      </c>
      <c r="BH1196" s="25" t="s">
        <v>1404</v>
      </c>
      <c r="BI1196" s="14">
        <f t="shared" si="253"/>
        <v>15000</v>
      </c>
      <c r="BJ1196" s="14">
        <f>SUMIFS(BI$4:BI1196,$AU$4:$AU1196,"="&amp;$AU1196,$AX$4:$AX1196,"="&amp;$AX1196)</f>
        <v>42800</v>
      </c>
    </row>
    <row r="1197" spans="46:62" ht="16.5" x14ac:dyDescent="0.2">
      <c r="AT1197" s="13">
        <v>1194</v>
      </c>
      <c r="AU1197" s="13">
        <f t="shared" si="254"/>
        <v>17</v>
      </c>
      <c r="AV1197" s="13">
        <f t="shared" si="255"/>
        <v>1502024</v>
      </c>
      <c r="AW1197" s="13" t="s">
        <v>1373</v>
      </c>
      <c r="AX1197" s="13">
        <f t="shared" si="248"/>
        <v>5</v>
      </c>
      <c r="AY1197" s="13" t="s">
        <v>1394</v>
      </c>
      <c r="AZ1197" s="13">
        <f t="shared" si="249"/>
        <v>6</v>
      </c>
      <c r="BA1197" s="13" t="str">
        <f t="shared" si="250"/>
        <v>朱仙魂珠-5 等级-6</v>
      </c>
      <c r="BB1197" s="25" t="s">
        <v>44</v>
      </c>
      <c r="BC1197" s="14">
        <f t="shared" si="251"/>
        <v>950</v>
      </c>
      <c r="BD1197" s="14">
        <f>SUMIFS(BC$4:BC1197,AU$4:AU1197,"="&amp;AU1197,AX$4:AX1197,"="&amp;AX1197)</f>
        <v>3090</v>
      </c>
      <c r="BE1197" s="25" t="s">
        <v>1403</v>
      </c>
      <c r="BF1197" s="14">
        <f t="shared" si="252"/>
        <v>475</v>
      </c>
      <c r="BG1197" s="14">
        <f>SUMIFS(BF$4:BF1197,AU$4:AU1197,"="&amp;AU1197,AX$4:AX1197,"="&amp;AX1197)</f>
        <v>1545</v>
      </c>
      <c r="BH1197" s="25" t="s">
        <v>1404</v>
      </c>
      <c r="BI1197" s="14">
        <f t="shared" si="253"/>
        <v>19000</v>
      </c>
      <c r="BJ1197" s="14">
        <f>SUMIFS(BI$4:BI1197,$AU$4:$AU1197,"="&amp;$AU1197,$AX$4:$AX1197,"="&amp;$AX1197)</f>
        <v>61800</v>
      </c>
    </row>
    <row r="1198" spans="46:62" ht="16.5" x14ac:dyDescent="0.2">
      <c r="AT1198" s="13">
        <v>1195</v>
      </c>
      <c r="AU1198" s="13">
        <f t="shared" si="254"/>
        <v>17</v>
      </c>
      <c r="AV1198" s="13">
        <f t="shared" si="255"/>
        <v>1502024</v>
      </c>
      <c r="AW1198" s="13" t="s">
        <v>1373</v>
      </c>
      <c r="AX1198" s="13">
        <f t="shared" si="248"/>
        <v>5</v>
      </c>
      <c r="AY1198" s="13" t="s">
        <v>1394</v>
      </c>
      <c r="AZ1198" s="13">
        <f t="shared" si="249"/>
        <v>7</v>
      </c>
      <c r="BA1198" s="13" t="str">
        <f t="shared" si="250"/>
        <v>朱仙魂珠-5 等级-7</v>
      </c>
      <c r="BB1198" s="25" t="s">
        <v>44</v>
      </c>
      <c r="BC1198" s="14">
        <f t="shared" si="251"/>
        <v>1200</v>
      </c>
      <c r="BD1198" s="14">
        <f>SUMIFS(BC$4:BC1198,AU$4:AU1198,"="&amp;AU1198,AX$4:AX1198,"="&amp;AX1198)</f>
        <v>4290</v>
      </c>
      <c r="BE1198" s="25" t="s">
        <v>1403</v>
      </c>
      <c r="BF1198" s="14">
        <f t="shared" si="252"/>
        <v>600</v>
      </c>
      <c r="BG1198" s="14">
        <f>SUMIFS(BF$4:BF1198,AU$4:AU1198,"="&amp;AU1198,AX$4:AX1198,"="&amp;AX1198)</f>
        <v>2145</v>
      </c>
      <c r="BH1198" s="25" t="s">
        <v>1404</v>
      </c>
      <c r="BI1198" s="14">
        <f t="shared" si="253"/>
        <v>24000</v>
      </c>
      <c r="BJ1198" s="14">
        <f>SUMIFS(BI$4:BI1198,$AU$4:$AU1198,"="&amp;$AU1198,$AX$4:$AX1198,"="&amp;$AX1198)</f>
        <v>85800</v>
      </c>
    </row>
    <row r="1199" spans="46:62" ht="16.5" x14ac:dyDescent="0.2">
      <c r="AT1199" s="13">
        <v>1196</v>
      </c>
      <c r="AU1199" s="13">
        <f t="shared" si="254"/>
        <v>17</v>
      </c>
      <c r="AV1199" s="13">
        <f t="shared" si="255"/>
        <v>1502024</v>
      </c>
      <c r="AW1199" s="13" t="s">
        <v>1373</v>
      </c>
      <c r="AX1199" s="13">
        <f t="shared" si="248"/>
        <v>5</v>
      </c>
      <c r="AY1199" s="13" t="s">
        <v>1394</v>
      </c>
      <c r="AZ1199" s="13">
        <f t="shared" si="249"/>
        <v>8</v>
      </c>
      <c r="BA1199" s="13" t="str">
        <f t="shared" si="250"/>
        <v>朱仙魂珠-5 等级-8</v>
      </c>
      <c r="BB1199" s="25" t="s">
        <v>44</v>
      </c>
      <c r="BC1199" s="14">
        <f t="shared" si="251"/>
        <v>1300</v>
      </c>
      <c r="BD1199" s="14">
        <f>SUMIFS(BC$4:BC1199,AU$4:AU1199,"="&amp;AU1199,AX$4:AX1199,"="&amp;AX1199)</f>
        <v>5590</v>
      </c>
      <c r="BE1199" s="25" t="s">
        <v>1403</v>
      </c>
      <c r="BF1199" s="14">
        <f t="shared" si="252"/>
        <v>650</v>
      </c>
      <c r="BG1199" s="14">
        <f>SUMIFS(BF$4:BF1199,AU$4:AU1199,"="&amp;AU1199,AX$4:AX1199,"="&amp;AX1199)</f>
        <v>2795</v>
      </c>
      <c r="BH1199" s="25" t="s">
        <v>1404</v>
      </c>
      <c r="BI1199" s="14">
        <f t="shared" si="253"/>
        <v>26000</v>
      </c>
      <c r="BJ1199" s="14">
        <f>SUMIFS(BI$4:BI1199,$AU$4:$AU1199,"="&amp;$AU1199,$AX$4:$AX1199,"="&amp;$AX1199)</f>
        <v>111800</v>
      </c>
    </row>
    <row r="1200" spans="46:62" ht="16.5" x14ac:dyDescent="0.2">
      <c r="AT1200" s="13">
        <v>1197</v>
      </c>
      <c r="AU1200" s="13">
        <f t="shared" si="254"/>
        <v>17</v>
      </c>
      <c r="AV1200" s="13">
        <f t="shared" si="255"/>
        <v>1502024</v>
      </c>
      <c r="AW1200" s="13" t="s">
        <v>1373</v>
      </c>
      <c r="AX1200" s="13">
        <f t="shared" si="248"/>
        <v>5</v>
      </c>
      <c r="AY1200" s="13" t="s">
        <v>1394</v>
      </c>
      <c r="AZ1200" s="13">
        <f t="shared" si="249"/>
        <v>9</v>
      </c>
      <c r="BA1200" s="13" t="str">
        <f t="shared" si="250"/>
        <v>朱仙魂珠-5 等级-9</v>
      </c>
      <c r="BB1200" s="25" t="s">
        <v>44</v>
      </c>
      <c r="BC1200" s="14">
        <f t="shared" si="251"/>
        <v>1500</v>
      </c>
      <c r="BD1200" s="14">
        <f>SUMIFS(BC$4:BC1200,AU$4:AU1200,"="&amp;AU1200,AX$4:AX1200,"="&amp;AX1200)</f>
        <v>7090</v>
      </c>
      <c r="BE1200" s="25" t="s">
        <v>1403</v>
      </c>
      <c r="BF1200" s="14">
        <f t="shared" si="252"/>
        <v>750</v>
      </c>
      <c r="BG1200" s="14">
        <f>SUMIFS(BF$4:BF1200,AU$4:AU1200,"="&amp;AU1200,AX$4:AX1200,"="&amp;AX1200)</f>
        <v>3545</v>
      </c>
      <c r="BH1200" s="25" t="s">
        <v>1404</v>
      </c>
      <c r="BI1200" s="14">
        <f t="shared" si="253"/>
        <v>30000</v>
      </c>
      <c r="BJ1200" s="14">
        <f>SUMIFS(BI$4:BI1200,$AU$4:$AU1200,"="&amp;$AU1200,$AX$4:$AX1200,"="&amp;$AX1200)</f>
        <v>141800</v>
      </c>
    </row>
    <row r="1201" spans="46:62" ht="16.5" x14ac:dyDescent="0.2">
      <c r="AT1201" s="13">
        <v>1198</v>
      </c>
      <c r="AU1201" s="13">
        <f t="shared" si="254"/>
        <v>17</v>
      </c>
      <c r="AV1201" s="13">
        <f t="shared" si="255"/>
        <v>1502024</v>
      </c>
      <c r="AW1201" s="13" t="s">
        <v>1373</v>
      </c>
      <c r="AX1201" s="13">
        <f t="shared" si="248"/>
        <v>6</v>
      </c>
      <c r="AY1201" s="13" t="s">
        <v>1394</v>
      </c>
      <c r="AZ1201" s="13">
        <f t="shared" si="249"/>
        <v>1</v>
      </c>
      <c r="BA1201" s="13" t="str">
        <f t="shared" si="250"/>
        <v>朱仙魂珠-6 等级-1</v>
      </c>
      <c r="BB1201" s="25" t="s">
        <v>44</v>
      </c>
      <c r="BC1201" s="14">
        <f t="shared" si="251"/>
        <v>250</v>
      </c>
      <c r="BD1201" s="14">
        <f>SUMIFS(BC$4:BC1201,AU$4:AU1201,"="&amp;AU1201,AX$4:AX1201,"="&amp;AX1201)</f>
        <v>250</v>
      </c>
      <c r="BE1201" s="25" t="s">
        <v>1403</v>
      </c>
      <c r="BF1201" s="14">
        <f t="shared" si="252"/>
        <v>125</v>
      </c>
      <c r="BG1201" s="14">
        <f>SUMIFS(BF$4:BF1201,AU$4:AU1201,"="&amp;AU1201,AX$4:AX1201,"="&amp;AX1201)</f>
        <v>125</v>
      </c>
      <c r="BH1201" s="25" t="s">
        <v>1404</v>
      </c>
      <c r="BI1201" s="14">
        <f t="shared" si="253"/>
        <v>5000</v>
      </c>
      <c r="BJ1201" s="14">
        <f>SUMIFS(BI$4:BI1201,$AU$4:$AU1201,"="&amp;$AU1201,$AX$4:$AX1201,"="&amp;$AX1201)</f>
        <v>5000</v>
      </c>
    </row>
    <row r="1202" spans="46:62" ht="16.5" x14ac:dyDescent="0.2">
      <c r="AT1202" s="13">
        <v>1199</v>
      </c>
      <c r="AU1202" s="13">
        <f t="shared" si="254"/>
        <v>17</v>
      </c>
      <c r="AV1202" s="13">
        <f t="shared" si="255"/>
        <v>1502024</v>
      </c>
      <c r="AW1202" s="13" t="s">
        <v>1373</v>
      </c>
      <c r="AX1202" s="13">
        <f t="shared" si="248"/>
        <v>6</v>
      </c>
      <c r="AY1202" s="13" t="s">
        <v>1394</v>
      </c>
      <c r="AZ1202" s="13">
        <f t="shared" si="249"/>
        <v>2</v>
      </c>
      <c r="BA1202" s="13" t="str">
        <f t="shared" si="250"/>
        <v>朱仙魂珠-6 等级-2</v>
      </c>
      <c r="BB1202" s="25" t="s">
        <v>44</v>
      </c>
      <c r="BC1202" s="14">
        <f t="shared" si="251"/>
        <v>400</v>
      </c>
      <c r="BD1202" s="14">
        <f>SUMIFS(BC$4:BC1202,AU$4:AU1202,"="&amp;AU1202,AX$4:AX1202,"="&amp;AX1202)</f>
        <v>650</v>
      </c>
      <c r="BE1202" s="25" t="s">
        <v>1403</v>
      </c>
      <c r="BF1202" s="14">
        <f t="shared" si="252"/>
        <v>200</v>
      </c>
      <c r="BG1202" s="14">
        <f>SUMIFS(BF$4:BF1202,AU$4:AU1202,"="&amp;AU1202,AX$4:AX1202,"="&amp;AX1202)</f>
        <v>325</v>
      </c>
      <c r="BH1202" s="25" t="s">
        <v>1404</v>
      </c>
      <c r="BI1202" s="14">
        <f t="shared" si="253"/>
        <v>8000</v>
      </c>
      <c r="BJ1202" s="14">
        <f>SUMIFS(BI$4:BI1202,$AU$4:$AU1202,"="&amp;$AU1202,$AX$4:$AX1202,"="&amp;$AX1202)</f>
        <v>13000</v>
      </c>
    </row>
    <row r="1203" spans="46:62" ht="16.5" x14ac:dyDescent="0.2">
      <c r="AT1203" s="13">
        <v>1200</v>
      </c>
      <c r="AU1203" s="13">
        <f t="shared" si="254"/>
        <v>17</v>
      </c>
      <c r="AV1203" s="13">
        <f t="shared" si="255"/>
        <v>1502024</v>
      </c>
      <c r="AW1203" s="13" t="s">
        <v>1373</v>
      </c>
      <c r="AX1203" s="13">
        <f t="shared" si="248"/>
        <v>6</v>
      </c>
      <c r="AY1203" s="13" t="s">
        <v>1394</v>
      </c>
      <c r="AZ1203" s="13">
        <f t="shared" si="249"/>
        <v>3</v>
      </c>
      <c r="BA1203" s="13" t="str">
        <f t="shared" si="250"/>
        <v>朱仙魂珠-6 等级-3</v>
      </c>
      <c r="BB1203" s="25" t="s">
        <v>44</v>
      </c>
      <c r="BC1203" s="14">
        <f t="shared" si="251"/>
        <v>500</v>
      </c>
      <c r="BD1203" s="14">
        <f>SUMIFS(BC$4:BC1203,AU$4:AU1203,"="&amp;AU1203,AX$4:AX1203,"="&amp;AX1203)</f>
        <v>1150</v>
      </c>
      <c r="BE1203" s="25" t="s">
        <v>1403</v>
      </c>
      <c r="BF1203" s="14">
        <f t="shared" si="252"/>
        <v>250</v>
      </c>
      <c r="BG1203" s="14">
        <f>SUMIFS(BF$4:BF1203,AU$4:AU1203,"="&amp;AU1203,AX$4:AX1203,"="&amp;AX1203)</f>
        <v>575</v>
      </c>
      <c r="BH1203" s="25" t="s">
        <v>1404</v>
      </c>
      <c r="BI1203" s="14">
        <f t="shared" si="253"/>
        <v>10000</v>
      </c>
      <c r="BJ1203" s="14">
        <f>SUMIFS(BI$4:BI1203,$AU$4:$AU1203,"="&amp;$AU1203,$AX$4:$AX1203,"="&amp;$AX1203)</f>
        <v>23000</v>
      </c>
    </row>
    <row r="1204" spans="46:62" ht="16.5" x14ac:dyDescent="0.2">
      <c r="AT1204" s="13">
        <v>1201</v>
      </c>
      <c r="AU1204" s="13">
        <f t="shared" si="254"/>
        <v>17</v>
      </c>
      <c r="AV1204" s="13">
        <f t="shared" si="255"/>
        <v>1502024</v>
      </c>
      <c r="AW1204" s="13" t="s">
        <v>1373</v>
      </c>
      <c r="AX1204" s="13">
        <f t="shared" ref="AX1204:AX1267" si="256">INT(((AT1204-(AU1204-1)*72)-1)/9)+1</f>
        <v>6</v>
      </c>
      <c r="AY1204" s="13" t="s">
        <v>1394</v>
      </c>
      <c r="AZ1204" s="13">
        <f t="shared" ref="AZ1204:AZ1267" si="257">AT1204-(AU1204-1)*72-(AX1204-1)*9</f>
        <v>4</v>
      </c>
      <c r="BA1204" s="13" t="str">
        <f t="shared" ref="BA1204:BA1267" si="258">INDEX($Y$4:$Y$24,AU1204)&amp;"魂珠-"&amp;AX1204&amp;" 等级-"&amp;AZ1204</f>
        <v>朱仙魂珠-6 等级-4</v>
      </c>
      <c r="BB1204" s="25" t="s">
        <v>44</v>
      </c>
      <c r="BC1204" s="14">
        <f t="shared" ref="BC1204:BC1267" si="259">ROUND(INDEX(Q$4:Q$75,($AX1204-1)*9+$AZ1204)*INDEX(AD$4:AD$24,$AU1204),0)</f>
        <v>800</v>
      </c>
      <c r="BD1204" s="14">
        <f>SUMIFS(BC$4:BC1204,AU$4:AU1204,"="&amp;AU1204,AX$4:AX1204,"="&amp;AX1204)</f>
        <v>1950</v>
      </c>
      <c r="BE1204" s="25" t="s">
        <v>1403</v>
      </c>
      <c r="BF1204" s="14">
        <f t="shared" ref="BF1204:BF1267" si="260">ROUND(INDEX(R$4:R$75,($AX1204-1)*9+$AZ1204)*INDEX(AE$4:AE$24,$AU1204),0)</f>
        <v>400</v>
      </c>
      <c r="BG1204" s="14">
        <f>SUMIFS(BF$4:BF1204,AU$4:AU1204,"="&amp;AU1204,AX$4:AX1204,"="&amp;AX1204)</f>
        <v>975</v>
      </c>
      <c r="BH1204" s="25" t="s">
        <v>1404</v>
      </c>
      <c r="BI1204" s="14">
        <f t="shared" ref="BI1204:BI1267" si="261">ROUND(INDEX(S$4:S$75,($AX1204-1)*9+$AZ1204)*INDEX(AF$4:AF$24,$AU1204),0)</f>
        <v>16000</v>
      </c>
      <c r="BJ1204" s="14">
        <f>SUMIFS(BI$4:BI1204,$AU$4:$AU1204,"="&amp;$AU1204,$AX$4:$AX1204,"="&amp;$AX1204)</f>
        <v>39000</v>
      </c>
    </row>
    <row r="1205" spans="46:62" ht="16.5" x14ac:dyDescent="0.2">
      <c r="AT1205" s="13">
        <v>1202</v>
      </c>
      <c r="AU1205" s="13">
        <f t="shared" si="254"/>
        <v>17</v>
      </c>
      <c r="AV1205" s="13">
        <f t="shared" si="255"/>
        <v>1502024</v>
      </c>
      <c r="AW1205" s="13" t="s">
        <v>1373</v>
      </c>
      <c r="AX1205" s="13">
        <f t="shared" si="256"/>
        <v>6</v>
      </c>
      <c r="AY1205" s="13" t="s">
        <v>1394</v>
      </c>
      <c r="AZ1205" s="13">
        <f t="shared" si="257"/>
        <v>5</v>
      </c>
      <c r="BA1205" s="13" t="str">
        <f t="shared" si="258"/>
        <v>朱仙魂珠-6 等级-5</v>
      </c>
      <c r="BB1205" s="25" t="s">
        <v>44</v>
      </c>
      <c r="BC1205" s="14">
        <f t="shared" si="259"/>
        <v>1100</v>
      </c>
      <c r="BD1205" s="14">
        <f>SUMIFS(BC$4:BC1205,AU$4:AU1205,"="&amp;AU1205,AX$4:AX1205,"="&amp;AX1205)</f>
        <v>3050</v>
      </c>
      <c r="BE1205" s="25" t="s">
        <v>1403</v>
      </c>
      <c r="BF1205" s="14">
        <f t="shared" si="260"/>
        <v>550</v>
      </c>
      <c r="BG1205" s="14">
        <f>SUMIFS(BF$4:BF1205,AU$4:AU1205,"="&amp;AU1205,AX$4:AX1205,"="&amp;AX1205)</f>
        <v>1525</v>
      </c>
      <c r="BH1205" s="25" t="s">
        <v>1404</v>
      </c>
      <c r="BI1205" s="14">
        <f t="shared" si="261"/>
        <v>22000</v>
      </c>
      <c r="BJ1205" s="14">
        <f>SUMIFS(BI$4:BI1205,$AU$4:$AU1205,"="&amp;$AU1205,$AX$4:$AX1205,"="&amp;$AX1205)</f>
        <v>61000</v>
      </c>
    </row>
    <row r="1206" spans="46:62" ht="16.5" x14ac:dyDescent="0.2">
      <c r="AT1206" s="13">
        <v>1203</v>
      </c>
      <c r="AU1206" s="13">
        <f t="shared" si="254"/>
        <v>17</v>
      </c>
      <c r="AV1206" s="13">
        <f t="shared" si="255"/>
        <v>1502024</v>
      </c>
      <c r="AW1206" s="13" t="s">
        <v>1373</v>
      </c>
      <c r="AX1206" s="13">
        <f t="shared" si="256"/>
        <v>6</v>
      </c>
      <c r="AY1206" s="13" t="s">
        <v>1394</v>
      </c>
      <c r="AZ1206" s="13">
        <f t="shared" si="257"/>
        <v>6</v>
      </c>
      <c r="BA1206" s="13" t="str">
        <f t="shared" si="258"/>
        <v>朱仙魂珠-6 等级-6</v>
      </c>
      <c r="BB1206" s="25" t="s">
        <v>44</v>
      </c>
      <c r="BC1206" s="14">
        <f t="shared" si="259"/>
        <v>1350</v>
      </c>
      <c r="BD1206" s="14">
        <f>SUMIFS(BC$4:BC1206,AU$4:AU1206,"="&amp;AU1206,AX$4:AX1206,"="&amp;AX1206)</f>
        <v>4400</v>
      </c>
      <c r="BE1206" s="25" t="s">
        <v>1403</v>
      </c>
      <c r="BF1206" s="14">
        <f t="shared" si="260"/>
        <v>675</v>
      </c>
      <c r="BG1206" s="14">
        <f>SUMIFS(BF$4:BF1206,AU$4:AU1206,"="&amp;AU1206,AX$4:AX1206,"="&amp;AX1206)</f>
        <v>2200</v>
      </c>
      <c r="BH1206" s="25" t="s">
        <v>1404</v>
      </c>
      <c r="BI1206" s="14">
        <f t="shared" si="261"/>
        <v>27000</v>
      </c>
      <c r="BJ1206" s="14">
        <f>SUMIFS(BI$4:BI1206,$AU$4:$AU1206,"="&amp;$AU1206,$AX$4:$AX1206,"="&amp;$AX1206)</f>
        <v>88000</v>
      </c>
    </row>
    <row r="1207" spans="46:62" ht="16.5" x14ac:dyDescent="0.2">
      <c r="AT1207" s="13">
        <v>1204</v>
      </c>
      <c r="AU1207" s="13">
        <f t="shared" si="254"/>
        <v>17</v>
      </c>
      <c r="AV1207" s="13">
        <f t="shared" si="255"/>
        <v>1502024</v>
      </c>
      <c r="AW1207" s="13" t="s">
        <v>1373</v>
      </c>
      <c r="AX1207" s="13">
        <f t="shared" si="256"/>
        <v>6</v>
      </c>
      <c r="AY1207" s="13" t="s">
        <v>1394</v>
      </c>
      <c r="AZ1207" s="13">
        <f t="shared" si="257"/>
        <v>7</v>
      </c>
      <c r="BA1207" s="13" t="str">
        <f t="shared" si="258"/>
        <v>朱仙魂珠-6 等级-7</v>
      </c>
      <c r="BB1207" s="25" t="s">
        <v>44</v>
      </c>
      <c r="BC1207" s="14">
        <f t="shared" si="259"/>
        <v>1600</v>
      </c>
      <c r="BD1207" s="14">
        <f>SUMIFS(BC$4:BC1207,AU$4:AU1207,"="&amp;AU1207,AX$4:AX1207,"="&amp;AX1207)</f>
        <v>6000</v>
      </c>
      <c r="BE1207" s="25" t="s">
        <v>1403</v>
      </c>
      <c r="BF1207" s="14">
        <f t="shared" si="260"/>
        <v>800</v>
      </c>
      <c r="BG1207" s="14">
        <f>SUMIFS(BF$4:BF1207,AU$4:AU1207,"="&amp;AU1207,AX$4:AX1207,"="&amp;AX1207)</f>
        <v>3000</v>
      </c>
      <c r="BH1207" s="25" t="s">
        <v>1404</v>
      </c>
      <c r="BI1207" s="14">
        <f t="shared" si="261"/>
        <v>32000</v>
      </c>
      <c r="BJ1207" s="14">
        <f>SUMIFS(BI$4:BI1207,$AU$4:$AU1207,"="&amp;$AU1207,$AX$4:$AX1207,"="&amp;$AX1207)</f>
        <v>120000</v>
      </c>
    </row>
    <row r="1208" spans="46:62" ht="16.5" x14ac:dyDescent="0.2">
      <c r="AT1208" s="13">
        <v>1205</v>
      </c>
      <c r="AU1208" s="13">
        <f t="shared" si="254"/>
        <v>17</v>
      </c>
      <c r="AV1208" s="13">
        <f t="shared" si="255"/>
        <v>1502024</v>
      </c>
      <c r="AW1208" s="13" t="s">
        <v>1373</v>
      </c>
      <c r="AX1208" s="13">
        <f t="shared" si="256"/>
        <v>6</v>
      </c>
      <c r="AY1208" s="13" t="s">
        <v>1394</v>
      </c>
      <c r="AZ1208" s="13">
        <f t="shared" si="257"/>
        <v>8</v>
      </c>
      <c r="BA1208" s="13" t="str">
        <f t="shared" si="258"/>
        <v>朱仙魂珠-6 等级-8</v>
      </c>
      <c r="BB1208" s="25" t="s">
        <v>44</v>
      </c>
      <c r="BC1208" s="14">
        <f t="shared" si="259"/>
        <v>1900</v>
      </c>
      <c r="BD1208" s="14">
        <f>SUMIFS(BC$4:BC1208,AU$4:AU1208,"="&amp;AU1208,AX$4:AX1208,"="&amp;AX1208)</f>
        <v>7900</v>
      </c>
      <c r="BE1208" s="25" t="s">
        <v>1403</v>
      </c>
      <c r="BF1208" s="14">
        <f t="shared" si="260"/>
        <v>950</v>
      </c>
      <c r="BG1208" s="14">
        <f>SUMIFS(BF$4:BF1208,AU$4:AU1208,"="&amp;AU1208,AX$4:AX1208,"="&amp;AX1208)</f>
        <v>3950</v>
      </c>
      <c r="BH1208" s="25" t="s">
        <v>1404</v>
      </c>
      <c r="BI1208" s="14">
        <f t="shared" si="261"/>
        <v>38000</v>
      </c>
      <c r="BJ1208" s="14">
        <f>SUMIFS(BI$4:BI1208,$AU$4:$AU1208,"="&amp;$AU1208,$AX$4:$AX1208,"="&amp;$AX1208)</f>
        <v>158000</v>
      </c>
    </row>
    <row r="1209" spans="46:62" ht="16.5" x14ac:dyDescent="0.2">
      <c r="AT1209" s="13">
        <v>1206</v>
      </c>
      <c r="AU1209" s="13">
        <f t="shared" si="254"/>
        <v>17</v>
      </c>
      <c r="AV1209" s="13">
        <f t="shared" si="255"/>
        <v>1502024</v>
      </c>
      <c r="AW1209" s="13" t="s">
        <v>1373</v>
      </c>
      <c r="AX1209" s="13">
        <f t="shared" si="256"/>
        <v>6</v>
      </c>
      <c r="AY1209" s="13" t="s">
        <v>1394</v>
      </c>
      <c r="AZ1209" s="13">
        <f t="shared" si="257"/>
        <v>9</v>
      </c>
      <c r="BA1209" s="13" t="str">
        <f t="shared" si="258"/>
        <v>朱仙魂珠-6 等级-9</v>
      </c>
      <c r="BB1209" s="25" t="s">
        <v>44</v>
      </c>
      <c r="BC1209" s="14">
        <f t="shared" si="259"/>
        <v>2200</v>
      </c>
      <c r="BD1209" s="14">
        <f>SUMIFS(BC$4:BC1209,AU$4:AU1209,"="&amp;AU1209,AX$4:AX1209,"="&amp;AX1209)</f>
        <v>10100</v>
      </c>
      <c r="BE1209" s="25" t="s">
        <v>1403</v>
      </c>
      <c r="BF1209" s="14">
        <f t="shared" si="260"/>
        <v>1100</v>
      </c>
      <c r="BG1209" s="14">
        <f>SUMIFS(BF$4:BF1209,AU$4:AU1209,"="&amp;AU1209,AX$4:AX1209,"="&amp;AX1209)</f>
        <v>5050</v>
      </c>
      <c r="BH1209" s="25" t="s">
        <v>1404</v>
      </c>
      <c r="BI1209" s="14">
        <f t="shared" si="261"/>
        <v>44000</v>
      </c>
      <c r="BJ1209" s="14">
        <f>SUMIFS(BI$4:BI1209,$AU$4:$AU1209,"="&amp;$AU1209,$AX$4:$AX1209,"="&amp;$AX1209)</f>
        <v>202000</v>
      </c>
    </row>
    <row r="1210" spans="46:62" ht="16.5" x14ac:dyDescent="0.2">
      <c r="AT1210" s="13">
        <v>1207</v>
      </c>
      <c r="AU1210" s="13">
        <f t="shared" si="254"/>
        <v>17</v>
      </c>
      <c r="AV1210" s="13">
        <f t="shared" si="255"/>
        <v>1502024</v>
      </c>
      <c r="AW1210" s="13" t="s">
        <v>1373</v>
      </c>
      <c r="AX1210" s="13">
        <f t="shared" si="256"/>
        <v>7</v>
      </c>
      <c r="AY1210" s="13" t="s">
        <v>1394</v>
      </c>
      <c r="AZ1210" s="13">
        <f t="shared" si="257"/>
        <v>1</v>
      </c>
      <c r="BA1210" s="13" t="str">
        <f t="shared" si="258"/>
        <v>朱仙魂珠-7 等级-1</v>
      </c>
      <c r="BB1210" s="25" t="s">
        <v>44</v>
      </c>
      <c r="BC1210" s="14">
        <f t="shared" si="259"/>
        <v>320</v>
      </c>
      <c r="BD1210" s="14">
        <f>SUMIFS(BC$4:BC1210,AU$4:AU1210,"="&amp;AU1210,AX$4:AX1210,"="&amp;AX1210)</f>
        <v>320</v>
      </c>
      <c r="BE1210" s="25" t="s">
        <v>1403</v>
      </c>
      <c r="BF1210" s="14">
        <f t="shared" si="260"/>
        <v>160</v>
      </c>
      <c r="BG1210" s="14">
        <f>SUMIFS(BF$4:BF1210,AU$4:AU1210,"="&amp;AU1210,AX$4:AX1210,"="&amp;AX1210)</f>
        <v>160</v>
      </c>
      <c r="BH1210" s="25" t="s">
        <v>1404</v>
      </c>
      <c r="BI1210" s="14">
        <f t="shared" si="261"/>
        <v>6400</v>
      </c>
      <c r="BJ1210" s="14">
        <f>SUMIFS(BI$4:BI1210,$AU$4:$AU1210,"="&amp;$AU1210,$AX$4:$AX1210,"="&amp;$AX1210)</f>
        <v>6400</v>
      </c>
    </row>
    <row r="1211" spans="46:62" ht="16.5" x14ac:dyDescent="0.2">
      <c r="AT1211" s="13">
        <v>1208</v>
      </c>
      <c r="AU1211" s="13">
        <f t="shared" si="254"/>
        <v>17</v>
      </c>
      <c r="AV1211" s="13">
        <f t="shared" si="255"/>
        <v>1502024</v>
      </c>
      <c r="AW1211" s="13" t="s">
        <v>1373</v>
      </c>
      <c r="AX1211" s="13">
        <f t="shared" si="256"/>
        <v>7</v>
      </c>
      <c r="AY1211" s="13" t="s">
        <v>1394</v>
      </c>
      <c r="AZ1211" s="13">
        <f t="shared" si="257"/>
        <v>2</v>
      </c>
      <c r="BA1211" s="13" t="str">
        <f t="shared" si="258"/>
        <v>朱仙魂珠-7 等级-2</v>
      </c>
      <c r="BB1211" s="25" t="s">
        <v>44</v>
      </c>
      <c r="BC1211" s="14">
        <f t="shared" si="259"/>
        <v>480</v>
      </c>
      <c r="BD1211" s="14">
        <f>SUMIFS(BC$4:BC1211,AU$4:AU1211,"="&amp;AU1211,AX$4:AX1211,"="&amp;AX1211)</f>
        <v>800</v>
      </c>
      <c r="BE1211" s="25" t="s">
        <v>1403</v>
      </c>
      <c r="BF1211" s="14">
        <f t="shared" si="260"/>
        <v>240</v>
      </c>
      <c r="BG1211" s="14">
        <f>SUMIFS(BF$4:BF1211,AU$4:AU1211,"="&amp;AU1211,AX$4:AX1211,"="&amp;AX1211)</f>
        <v>400</v>
      </c>
      <c r="BH1211" s="25" t="s">
        <v>1404</v>
      </c>
      <c r="BI1211" s="14">
        <f t="shared" si="261"/>
        <v>9600</v>
      </c>
      <c r="BJ1211" s="14">
        <f>SUMIFS(BI$4:BI1211,$AU$4:$AU1211,"="&amp;$AU1211,$AX$4:$AX1211,"="&amp;$AX1211)</f>
        <v>16000</v>
      </c>
    </row>
    <row r="1212" spans="46:62" ht="16.5" x14ac:dyDescent="0.2">
      <c r="AT1212" s="13">
        <v>1209</v>
      </c>
      <c r="AU1212" s="13">
        <f t="shared" si="254"/>
        <v>17</v>
      </c>
      <c r="AV1212" s="13">
        <f t="shared" si="255"/>
        <v>1502024</v>
      </c>
      <c r="AW1212" s="13" t="s">
        <v>1373</v>
      </c>
      <c r="AX1212" s="13">
        <f t="shared" si="256"/>
        <v>7</v>
      </c>
      <c r="AY1212" s="13" t="s">
        <v>1394</v>
      </c>
      <c r="AZ1212" s="13">
        <f t="shared" si="257"/>
        <v>3</v>
      </c>
      <c r="BA1212" s="13" t="str">
        <f t="shared" si="258"/>
        <v>朱仙魂珠-7 等级-3</v>
      </c>
      <c r="BB1212" s="25" t="s">
        <v>44</v>
      </c>
      <c r="BC1212" s="14">
        <f t="shared" si="259"/>
        <v>640</v>
      </c>
      <c r="BD1212" s="14">
        <f>SUMIFS(BC$4:BC1212,AU$4:AU1212,"="&amp;AU1212,AX$4:AX1212,"="&amp;AX1212)</f>
        <v>1440</v>
      </c>
      <c r="BE1212" s="25" t="s">
        <v>1403</v>
      </c>
      <c r="BF1212" s="14">
        <f t="shared" si="260"/>
        <v>320</v>
      </c>
      <c r="BG1212" s="14">
        <f>SUMIFS(BF$4:BF1212,AU$4:AU1212,"="&amp;AU1212,AX$4:AX1212,"="&amp;AX1212)</f>
        <v>720</v>
      </c>
      <c r="BH1212" s="25" t="s">
        <v>1404</v>
      </c>
      <c r="BI1212" s="14">
        <f t="shared" si="261"/>
        <v>12800</v>
      </c>
      <c r="BJ1212" s="14">
        <f>SUMIFS(BI$4:BI1212,$AU$4:$AU1212,"="&amp;$AU1212,$AX$4:$AX1212,"="&amp;$AX1212)</f>
        <v>28800</v>
      </c>
    </row>
    <row r="1213" spans="46:62" ht="16.5" x14ac:dyDescent="0.2">
      <c r="AT1213" s="13">
        <v>1210</v>
      </c>
      <c r="AU1213" s="13">
        <f t="shared" si="254"/>
        <v>17</v>
      </c>
      <c r="AV1213" s="13">
        <f t="shared" si="255"/>
        <v>1502024</v>
      </c>
      <c r="AW1213" s="13" t="s">
        <v>1373</v>
      </c>
      <c r="AX1213" s="13">
        <f t="shared" si="256"/>
        <v>7</v>
      </c>
      <c r="AY1213" s="13" t="s">
        <v>1394</v>
      </c>
      <c r="AZ1213" s="13">
        <f t="shared" si="257"/>
        <v>4</v>
      </c>
      <c r="BA1213" s="13" t="str">
        <f t="shared" si="258"/>
        <v>朱仙魂珠-7 等级-4</v>
      </c>
      <c r="BB1213" s="25" t="s">
        <v>44</v>
      </c>
      <c r="BC1213" s="14">
        <f t="shared" si="259"/>
        <v>960</v>
      </c>
      <c r="BD1213" s="14">
        <f>SUMIFS(BC$4:BC1213,AU$4:AU1213,"="&amp;AU1213,AX$4:AX1213,"="&amp;AX1213)</f>
        <v>2400</v>
      </c>
      <c r="BE1213" s="25" t="s">
        <v>1403</v>
      </c>
      <c r="BF1213" s="14">
        <f t="shared" si="260"/>
        <v>480</v>
      </c>
      <c r="BG1213" s="14">
        <f>SUMIFS(BF$4:BF1213,AU$4:AU1213,"="&amp;AU1213,AX$4:AX1213,"="&amp;AX1213)</f>
        <v>1200</v>
      </c>
      <c r="BH1213" s="25" t="s">
        <v>1404</v>
      </c>
      <c r="BI1213" s="14">
        <f t="shared" si="261"/>
        <v>19200</v>
      </c>
      <c r="BJ1213" s="14">
        <f>SUMIFS(BI$4:BI1213,$AU$4:$AU1213,"="&amp;$AU1213,$AX$4:$AX1213,"="&amp;$AX1213)</f>
        <v>48000</v>
      </c>
    </row>
    <row r="1214" spans="46:62" ht="16.5" x14ac:dyDescent="0.2">
      <c r="AT1214" s="13">
        <v>1211</v>
      </c>
      <c r="AU1214" s="13">
        <f t="shared" si="254"/>
        <v>17</v>
      </c>
      <c r="AV1214" s="13">
        <f t="shared" si="255"/>
        <v>1502024</v>
      </c>
      <c r="AW1214" s="13" t="s">
        <v>1373</v>
      </c>
      <c r="AX1214" s="13">
        <f t="shared" si="256"/>
        <v>7</v>
      </c>
      <c r="AY1214" s="13" t="s">
        <v>1394</v>
      </c>
      <c r="AZ1214" s="13">
        <f t="shared" si="257"/>
        <v>5</v>
      </c>
      <c r="BA1214" s="13" t="str">
        <f t="shared" si="258"/>
        <v>朱仙魂珠-7 等级-5</v>
      </c>
      <c r="BB1214" s="25" t="s">
        <v>44</v>
      </c>
      <c r="BC1214" s="14">
        <f t="shared" si="259"/>
        <v>1280</v>
      </c>
      <c r="BD1214" s="14">
        <f>SUMIFS(BC$4:BC1214,AU$4:AU1214,"="&amp;AU1214,AX$4:AX1214,"="&amp;AX1214)</f>
        <v>3680</v>
      </c>
      <c r="BE1214" s="25" t="s">
        <v>1403</v>
      </c>
      <c r="BF1214" s="14">
        <f t="shared" si="260"/>
        <v>640</v>
      </c>
      <c r="BG1214" s="14">
        <f>SUMIFS(BF$4:BF1214,AU$4:AU1214,"="&amp;AU1214,AX$4:AX1214,"="&amp;AX1214)</f>
        <v>1840</v>
      </c>
      <c r="BH1214" s="25" t="s">
        <v>1404</v>
      </c>
      <c r="BI1214" s="14">
        <f t="shared" si="261"/>
        <v>25600</v>
      </c>
      <c r="BJ1214" s="14">
        <f>SUMIFS(BI$4:BI1214,$AU$4:$AU1214,"="&amp;$AU1214,$AX$4:$AX1214,"="&amp;$AX1214)</f>
        <v>73600</v>
      </c>
    </row>
    <row r="1215" spans="46:62" ht="16.5" x14ac:dyDescent="0.2">
      <c r="AT1215" s="13">
        <v>1212</v>
      </c>
      <c r="AU1215" s="13">
        <f t="shared" si="254"/>
        <v>17</v>
      </c>
      <c r="AV1215" s="13">
        <f t="shared" si="255"/>
        <v>1502024</v>
      </c>
      <c r="AW1215" s="13" t="s">
        <v>1373</v>
      </c>
      <c r="AX1215" s="13">
        <f t="shared" si="256"/>
        <v>7</v>
      </c>
      <c r="AY1215" s="13" t="s">
        <v>1394</v>
      </c>
      <c r="AZ1215" s="13">
        <f t="shared" si="257"/>
        <v>6</v>
      </c>
      <c r="BA1215" s="13" t="str">
        <f t="shared" si="258"/>
        <v>朱仙魂珠-7 等级-6</v>
      </c>
      <c r="BB1215" s="25" t="s">
        <v>44</v>
      </c>
      <c r="BC1215" s="14">
        <f t="shared" si="259"/>
        <v>1600</v>
      </c>
      <c r="BD1215" s="14">
        <f>SUMIFS(BC$4:BC1215,AU$4:AU1215,"="&amp;AU1215,AX$4:AX1215,"="&amp;AX1215)</f>
        <v>5280</v>
      </c>
      <c r="BE1215" s="25" t="s">
        <v>1403</v>
      </c>
      <c r="BF1215" s="14">
        <f t="shared" si="260"/>
        <v>800</v>
      </c>
      <c r="BG1215" s="14">
        <f>SUMIFS(BF$4:BF1215,AU$4:AU1215,"="&amp;AU1215,AX$4:AX1215,"="&amp;AX1215)</f>
        <v>2640</v>
      </c>
      <c r="BH1215" s="25" t="s">
        <v>1404</v>
      </c>
      <c r="BI1215" s="14">
        <f t="shared" si="261"/>
        <v>32000</v>
      </c>
      <c r="BJ1215" s="14">
        <f>SUMIFS(BI$4:BI1215,$AU$4:$AU1215,"="&amp;$AU1215,$AX$4:$AX1215,"="&amp;$AX1215)</f>
        <v>105600</v>
      </c>
    </row>
    <row r="1216" spans="46:62" ht="16.5" x14ac:dyDescent="0.2">
      <c r="AT1216" s="13">
        <v>1213</v>
      </c>
      <c r="AU1216" s="13">
        <f t="shared" si="254"/>
        <v>17</v>
      </c>
      <c r="AV1216" s="13">
        <f t="shared" si="255"/>
        <v>1502024</v>
      </c>
      <c r="AW1216" s="13" t="s">
        <v>1373</v>
      </c>
      <c r="AX1216" s="13">
        <f t="shared" si="256"/>
        <v>7</v>
      </c>
      <c r="AY1216" s="13" t="s">
        <v>1394</v>
      </c>
      <c r="AZ1216" s="13">
        <f t="shared" si="257"/>
        <v>7</v>
      </c>
      <c r="BA1216" s="13" t="str">
        <f t="shared" si="258"/>
        <v>朱仙魂珠-7 等级-7</v>
      </c>
      <c r="BB1216" s="25" t="s">
        <v>44</v>
      </c>
      <c r="BC1216" s="14">
        <f t="shared" si="259"/>
        <v>1920</v>
      </c>
      <c r="BD1216" s="14">
        <f>SUMIFS(BC$4:BC1216,AU$4:AU1216,"="&amp;AU1216,AX$4:AX1216,"="&amp;AX1216)</f>
        <v>7200</v>
      </c>
      <c r="BE1216" s="25" t="s">
        <v>1403</v>
      </c>
      <c r="BF1216" s="14">
        <f t="shared" si="260"/>
        <v>960</v>
      </c>
      <c r="BG1216" s="14">
        <f>SUMIFS(BF$4:BF1216,AU$4:AU1216,"="&amp;AU1216,AX$4:AX1216,"="&amp;AX1216)</f>
        <v>3600</v>
      </c>
      <c r="BH1216" s="25" t="s">
        <v>1404</v>
      </c>
      <c r="BI1216" s="14">
        <f t="shared" si="261"/>
        <v>38400</v>
      </c>
      <c r="BJ1216" s="14">
        <f>SUMIFS(BI$4:BI1216,$AU$4:$AU1216,"="&amp;$AU1216,$AX$4:$AX1216,"="&amp;$AX1216)</f>
        <v>144000</v>
      </c>
    </row>
    <row r="1217" spans="46:62" ht="16.5" x14ac:dyDescent="0.2">
      <c r="AT1217" s="13">
        <v>1214</v>
      </c>
      <c r="AU1217" s="13">
        <f t="shared" si="254"/>
        <v>17</v>
      </c>
      <c r="AV1217" s="13">
        <f t="shared" si="255"/>
        <v>1502024</v>
      </c>
      <c r="AW1217" s="13" t="s">
        <v>1373</v>
      </c>
      <c r="AX1217" s="13">
        <f t="shared" si="256"/>
        <v>7</v>
      </c>
      <c r="AY1217" s="13" t="s">
        <v>1394</v>
      </c>
      <c r="AZ1217" s="13">
        <f t="shared" si="257"/>
        <v>8</v>
      </c>
      <c r="BA1217" s="13" t="str">
        <f t="shared" si="258"/>
        <v>朱仙魂珠-7 等级-8</v>
      </c>
      <c r="BB1217" s="25" t="s">
        <v>44</v>
      </c>
      <c r="BC1217" s="14">
        <f t="shared" si="259"/>
        <v>2240</v>
      </c>
      <c r="BD1217" s="14">
        <f>SUMIFS(BC$4:BC1217,AU$4:AU1217,"="&amp;AU1217,AX$4:AX1217,"="&amp;AX1217)</f>
        <v>9440</v>
      </c>
      <c r="BE1217" s="25" t="s">
        <v>1403</v>
      </c>
      <c r="BF1217" s="14">
        <f t="shared" si="260"/>
        <v>1120</v>
      </c>
      <c r="BG1217" s="14">
        <f>SUMIFS(BF$4:BF1217,AU$4:AU1217,"="&amp;AU1217,AX$4:AX1217,"="&amp;AX1217)</f>
        <v>4720</v>
      </c>
      <c r="BH1217" s="25" t="s">
        <v>1404</v>
      </c>
      <c r="BI1217" s="14">
        <f t="shared" si="261"/>
        <v>44800</v>
      </c>
      <c r="BJ1217" s="14">
        <f>SUMIFS(BI$4:BI1217,$AU$4:$AU1217,"="&amp;$AU1217,$AX$4:$AX1217,"="&amp;$AX1217)</f>
        <v>188800</v>
      </c>
    </row>
    <row r="1218" spans="46:62" ht="16.5" x14ac:dyDescent="0.2">
      <c r="AT1218" s="13">
        <v>1215</v>
      </c>
      <c r="AU1218" s="13">
        <f t="shared" si="254"/>
        <v>17</v>
      </c>
      <c r="AV1218" s="13">
        <f t="shared" si="255"/>
        <v>1502024</v>
      </c>
      <c r="AW1218" s="13" t="s">
        <v>1373</v>
      </c>
      <c r="AX1218" s="13">
        <f t="shared" si="256"/>
        <v>7</v>
      </c>
      <c r="AY1218" s="13" t="s">
        <v>1394</v>
      </c>
      <c r="AZ1218" s="13">
        <f t="shared" si="257"/>
        <v>9</v>
      </c>
      <c r="BA1218" s="13" t="str">
        <f t="shared" si="258"/>
        <v>朱仙魂珠-7 等级-9</v>
      </c>
      <c r="BB1218" s="25" t="s">
        <v>44</v>
      </c>
      <c r="BC1218" s="14">
        <f t="shared" si="259"/>
        <v>2560</v>
      </c>
      <c r="BD1218" s="14">
        <f>SUMIFS(BC$4:BC1218,AU$4:AU1218,"="&amp;AU1218,AX$4:AX1218,"="&amp;AX1218)</f>
        <v>12000</v>
      </c>
      <c r="BE1218" s="25" t="s">
        <v>1403</v>
      </c>
      <c r="BF1218" s="14">
        <f t="shared" si="260"/>
        <v>1280</v>
      </c>
      <c r="BG1218" s="14">
        <f>SUMIFS(BF$4:BF1218,AU$4:AU1218,"="&amp;AU1218,AX$4:AX1218,"="&amp;AX1218)</f>
        <v>6000</v>
      </c>
      <c r="BH1218" s="25" t="s">
        <v>1404</v>
      </c>
      <c r="BI1218" s="14">
        <f t="shared" si="261"/>
        <v>51200</v>
      </c>
      <c r="BJ1218" s="14">
        <f>SUMIFS(BI$4:BI1218,$AU$4:$AU1218,"="&amp;$AU1218,$AX$4:$AX1218,"="&amp;$AX1218)</f>
        <v>240000</v>
      </c>
    </row>
    <row r="1219" spans="46:62" ht="16.5" x14ac:dyDescent="0.2">
      <c r="AT1219" s="13">
        <v>1216</v>
      </c>
      <c r="AU1219" s="13">
        <f t="shared" si="254"/>
        <v>17</v>
      </c>
      <c r="AV1219" s="13">
        <f t="shared" si="255"/>
        <v>1502024</v>
      </c>
      <c r="AW1219" s="13" t="s">
        <v>1373</v>
      </c>
      <c r="AX1219" s="13">
        <f t="shared" si="256"/>
        <v>8</v>
      </c>
      <c r="AY1219" s="13" t="s">
        <v>1394</v>
      </c>
      <c r="AZ1219" s="13">
        <f t="shared" si="257"/>
        <v>1</v>
      </c>
      <c r="BA1219" s="13" t="str">
        <f t="shared" si="258"/>
        <v>朱仙魂珠-8 等级-1</v>
      </c>
      <c r="BB1219" s="25" t="s">
        <v>44</v>
      </c>
      <c r="BC1219" s="14">
        <f t="shared" si="259"/>
        <v>400</v>
      </c>
      <c r="BD1219" s="14">
        <f>SUMIFS(BC$4:BC1219,AU$4:AU1219,"="&amp;AU1219,AX$4:AX1219,"="&amp;AX1219)</f>
        <v>400</v>
      </c>
      <c r="BE1219" s="25" t="s">
        <v>1403</v>
      </c>
      <c r="BF1219" s="14">
        <f t="shared" si="260"/>
        <v>200</v>
      </c>
      <c r="BG1219" s="14">
        <f>SUMIFS(BF$4:BF1219,AU$4:AU1219,"="&amp;AU1219,AX$4:AX1219,"="&amp;AX1219)</f>
        <v>200</v>
      </c>
      <c r="BH1219" s="25" t="s">
        <v>1404</v>
      </c>
      <c r="BI1219" s="14">
        <f t="shared" si="261"/>
        <v>8000</v>
      </c>
      <c r="BJ1219" s="14">
        <f>SUMIFS(BI$4:BI1219,$AU$4:$AU1219,"="&amp;$AU1219,$AX$4:$AX1219,"="&amp;$AX1219)</f>
        <v>8000</v>
      </c>
    </row>
    <row r="1220" spans="46:62" ht="16.5" x14ac:dyDescent="0.2">
      <c r="AT1220" s="13">
        <v>1217</v>
      </c>
      <c r="AU1220" s="13">
        <f t="shared" si="254"/>
        <v>17</v>
      </c>
      <c r="AV1220" s="13">
        <f t="shared" si="255"/>
        <v>1502024</v>
      </c>
      <c r="AW1220" s="13" t="s">
        <v>1373</v>
      </c>
      <c r="AX1220" s="13">
        <f t="shared" si="256"/>
        <v>8</v>
      </c>
      <c r="AY1220" s="13" t="s">
        <v>1394</v>
      </c>
      <c r="AZ1220" s="13">
        <f t="shared" si="257"/>
        <v>2</v>
      </c>
      <c r="BA1220" s="13" t="str">
        <f t="shared" si="258"/>
        <v>朱仙魂珠-8 等级-2</v>
      </c>
      <c r="BB1220" s="25" t="s">
        <v>44</v>
      </c>
      <c r="BC1220" s="14">
        <f t="shared" si="259"/>
        <v>600</v>
      </c>
      <c r="BD1220" s="14">
        <f>SUMIFS(BC$4:BC1220,AU$4:AU1220,"="&amp;AU1220,AX$4:AX1220,"="&amp;AX1220)</f>
        <v>1000</v>
      </c>
      <c r="BE1220" s="25" t="s">
        <v>1403</v>
      </c>
      <c r="BF1220" s="14">
        <f t="shared" si="260"/>
        <v>300</v>
      </c>
      <c r="BG1220" s="14">
        <f>SUMIFS(BF$4:BF1220,AU$4:AU1220,"="&amp;AU1220,AX$4:AX1220,"="&amp;AX1220)</f>
        <v>500</v>
      </c>
      <c r="BH1220" s="25" t="s">
        <v>1404</v>
      </c>
      <c r="BI1220" s="14">
        <f t="shared" si="261"/>
        <v>12000</v>
      </c>
      <c r="BJ1220" s="14">
        <f>SUMIFS(BI$4:BI1220,$AU$4:$AU1220,"="&amp;$AU1220,$AX$4:$AX1220,"="&amp;$AX1220)</f>
        <v>20000</v>
      </c>
    </row>
    <row r="1221" spans="46:62" ht="16.5" x14ac:dyDescent="0.2">
      <c r="AT1221" s="13">
        <v>1218</v>
      </c>
      <c r="AU1221" s="13">
        <f t="shared" ref="AU1221:AU1284" si="262">INT((AT1221-1)/72)+1</f>
        <v>17</v>
      </c>
      <c r="AV1221" s="13">
        <f t="shared" ref="AV1221:AV1284" si="263">INDEX($X$4:$X$24,AU1221)</f>
        <v>1502024</v>
      </c>
      <c r="AW1221" s="13" t="s">
        <v>1373</v>
      </c>
      <c r="AX1221" s="13">
        <f t="shared" si="256"/>
        <v>8</v>
      </c>
      <c r="AY1221" s="13" t="s">
        <v>1394</v>
      </c>
      <c r="AZ1221" s="13">
        <f t="shared" si="257"/>
        <v>3</v>
      </c>
      <c r="BA1221" s="13" t="str">
        <f t="shared" si="258"/>
        <v>朱仙魂珠-8 等级-3</v>
      </c>
      <c r="BB1221" s="25" t="s">
        <v>44</v>
      </c>
      <c r="BC1221" s="14">
        <f t="shared" si="259"/>
        <v>800</v>
      </c>
      <c r="BD1221" s="14">
        <f>SUMIFS(BC$4:BC1221,AU$4:AU1221,"="&amp;AU1221,AX$4:AX1221,"="&amp;AX1221)</f>
        <v>1800</v>
      </c>
      <c r="BE1221" s="25" t="s">
        <v>1403</v>
      </c>
      <c r="BF1221" s="14">
        <f t="shared" si="260"/>
        <v>400</v>
      </c>
      <c r="BG1221" s="14">
        <f>SUMIFS(BF$4:BF1221,AU$4:AU1221,"="&amp;AU1221,AX$4:AX1221,"="&amp;AX1221)</f>
        <v>900</v>
      </c>
      <c r="BH1221" s="25" t="s">
        <v>1404</v>
      </c>
      <c r="BI1221" s="14">
        <f t="shared" si="261"/>
        <v>16000</v>
      </c>
      <c r="BJ1221" s="14">
        <f>SUMIFS(BI$4:BI1221,$AU$4:$AU1221,"="&amp;$AU1221,$AX$4:$AX1221,"="&amp;$AX1221)</f>
        <v>36000</v>
      </c>
    </row>
    <row r="1222" spans="46:62" ht="16.5" x14ac:dyDescent="0.2">
      <c r="AT1222" s="13">
        <v>1219</v>
      </c>
      <c r="AU1222" s="13">
        <f t="shared" si="262"/>
        <v>17</v>
      </c>
      <c r="AV1222" s="13">
        <f t="shared" si="263"/>
        <v>1502024</v>
      </c>
      <c r="AW1222" s="13" t="s">
        <v>1373</v>
      </c>
      <c r="AX1222" s="13">
        <f t="shared" si="256"/>
        <v>8</v>
      </c>
      <c r="AY1222" s="13" t="s">
        <v>1394</v>
      </c>
      <c r="AZ1222" s="13">
        <f t="shared" si="257"/>
        <v>4</v>
      </c>
      <c r="BA1222" s="13" t="str">
        <f t="shared" si="258"/>
        <v>朱仙魂珠-8 等级-4</v>
      </c>
      <c r="BB1222" s="25" t="s">
        <v>44</v>
      </c>
      <c r="BC1222" s="14">
        <f t="shared" si="259"/>
        <v>1200</v>
      </c>
      <c r="BD1222" s="14">
        <f>SUMIFS(BC$4:BC1222,AU$4:AU1222,"="&amp;AU1222,AX$4:AX1222,"="&amp;AX1222)</f>
        <v>3000</v>
      </c>
      <c r="BE1222" s="25" t="s">
        <v>1403</v>
      </c>
      <c r="BF1222" s="14">
        <f t="shared" si="260"/>
        <v>600</v>
      </c>
      <c r="BG1222" s="14">
        <f>SUMIFS(BF$4:BF1222,AU$4:AU1222,"="&amp;AU1222,AX$4:AX1222,"="&amp;AX1222)</f>
        <v>1500</v>
      </c>
      <c r="BH1222" s="25" t="s">
        <v>1404</v>
      </c>
      <c r="BI1222" s="14">
        <f t="shared" si="261"/>
        <v>24000</v>
      </c>
      <c r="BJ1222" s="14">
        <f>SUMIFS(BI$4:BI1222,$AU$4:$AU1222,"="&amp;$AU1222,$AX$4:$AX1222,"="&amp;$AX1222)</f>
        <v>60000</v>
      </c>
    </row>
    <row r="1223" spans="46:62" ht="16.5" x14ac:dyDescent="0.2">
      <c r="AT1223" s="13">
        <v>1220</v>
      </c>
      <c r="AU1223" s="13">
        <f t="shared" si="262"/>
        <v>17</v>
      </c>
      <c r="AV1223" s="13">
        <f t="shared" si="263"/>
        <v>1502024</v>
      </c>
      <c r="AW1223" s="13" t="s">
        <v>1373</v>
      </c>
      <c r="AX1223" s="13">
        <f t="shared" si="256"/>
        <v>8</v>
      </c>
      <c r="AY1223" s="13" t="s">
        <v>1394</v>
      </c>
      <c r="AZ1223" s="13">
        <f t="shared" si="257"/>
        <v>5</v>
      </c>
      <c r="BA1223" s="13" t="str">
        <f t="shared" si="258"/>
        <v>朱仙魂珠-8 等级-5</v>
      </c>
      <c r="BB1223" s="25" t="s">
        <v>44</v>
      </c>
      <c r="BC1223" s="14">
        <f t="shared" si="259"/>
        <v>1600</v>
      </c>
      <c r="BD1223" s="14">
        <f>SUMIFS(BC$4:BC1223,AU$4:AU1223,"="&amp;AU1223,AX$4:AX1223,"="&amp;AX1223)</f>
        <v>4600</v>
      </c>
      <c r="BE1223" s="25" t="s">
        <v>1403</v>
      </c>
      <c r="BF1223" s="14">
        <f t="shared" si="260"/>
        <v>800</v>
      </c>
      <c r="BG1223" s="14">
        <f>SUMIFS(BF$4:BF1223,AU$4:AU1223,"="&amp;AU1223,AX$4:AX1223,"="&amp;AX1223)</f>
        <v>2300</v>
      </c>
      <c r="BH1223" s="25" t="s">
        <v>1404</v>
      </c>
      <c r="BI1223" s="14">
        <f t="shared" si="261"/>
        <v>32000</v>
      </c>
      <c r="BJ1223" s="14">
        <f>SUMIFS(BI$4:BI1223,$AU$4:$AU1223,"="&amp;$AU1223,$AX$4:$AX1223,"="&amp;$AX1223)</f>
        <v>92000</v>
      </c>
    </row>
    <row r="1224" spans="46:62" ht="16.5" x14ac:dyDescent="0.2">
      <c r="AT1224" s="13">
        <v>1221</v>
      </c>
      <c r="AU1224" s="13">
        <f t="shared" si="262"/>
        <v>17</v>
      </c>
      <c r="AV1224" s="13">
        <f t="shared" si="263"/>
        <v>1502024</v>
      </c>
      <c r="AW1224" s="13" t="s">
        <v>1373</v>
      </c>
      <c r="AX1224" s="13">
        <f t="shared" si="256"/>
        <v>8</v>
      </c>
      <c r="AY1224" s="13" t="s">
        <v>1394</v>
      </c>
      <c r="AZ1224" s="13">
        <f t="shared" si="257"/>
        <v>6</v>
      </c>
      <c r="BA1224" s="13" t="str">
        <f t="shared" si="258"/>
        <v>朱仙魂珠-8 等级-6</v>
      </c>
      <c r="BB1224" s="25" t="s">
        <v>44</v>
      </c>
      <c r="BC1224" s="14">
        <f t="shared" si="259"/>
        <v>2000</v>
      </c>
      <c r="BD1224" s="14">
        <f>SUMIFS(BC$4:BC1224,AU$4:AU1224,"="&amp;AU1224,AX$4:AX1224,"="&amp;AX1224)</f>
        <v>6600</v>
      </c>
      <c r="BE1224" s="25" t="s">
        <v>1403</v>
      </c>
      <c r="BF1224" s="14">
        <f t="shared" si="260"/>
        <v>1000</v>
      </c>
      <c r="BG1224" s="14">
        <f>SUMIFS(BF$4:BF1224,AU$4:AU1224,"="&amp;AU1224,AX$4:AX1224,"="&amp;AX1224)</f>
        <v>3300</v>
      </c>
      <c r="BH1224" s="25" t="s">
        <v>1404</v>
      </c>
      <c r="BI1224" s="14">
        <f t="shared" si="261"/>
        <v>40000</v>
      </c>
      <c r="BJ1224" s="14">
        <f>SUMIFS(BI$4:BI1224,$AU$4:$AU1224,"="&amp;$AU1224,$AX$4:$AX1224,"="&amp;$AX1224)</f>
        <v>132000</v>
      </c>
    </row>
    <row r="1225" spans="46:62" ht="16.5" x14ac:dyDescent="0.2">
      <c r="AT1225" s="13">
        <v>1222</v>
      </c>
      <c r="AU1225" s="13">
        <f t="shared" si="262"/>
        <v>17</v>
      </c>
      <c r="AV1225" s="13">
        <f t="shared" si="263"/>
        <v>1502024</v>
      </c>
      <c r="AW1225" s="13" t="s">
        <v>1373</v>
      </c>
      <c r="AX1225" s="13">
        <f t="shared" si="256"/>
        <v>8</v>
      </c>
      <c r="AY1225" s="13" t="s">
        <v>1394</v>
      </c>
      <c r="AZ1225" s="13">
        <f t="shared" si="257"/>
        <v>7</v>
      </c>
      <c r="BA1225" s="13" t="str">
        <f t="shared" si="258"/>
        <v>朱仙魂珠-8 等级-7</v>
      </c>
      <c r="BB1225" s="25" t="s">
        <v>44</v>
      </c>
      <c r="BC1225" s="14">
        <f t="shared" si="259"/>
        <v>2400</v>
      </c>
      <c r="BD1225" s="14">
        <f>SUMIFS(BC$4:BC1225,AU$4:AU1225,"="&amp;AU1225,AX$4:AX1225,"="&amp;AX1225)</f>
        <v>9000</v>
      </c>
      <c r="BE1225" s="25" t="s">
        <v>1403</v>
      </c>
      <c r="BF1225" s="14">
        <f t="shared" si="260"/>
        <v>1200</v>
      </c>
      <c r="BG1225" s="14">
        <f>SUMIFS(BF$4:BF1225,AU$4:AU1225,"="&amp;AU1225,AX$4:AX1225,"="&amp;AX1225)</f>
        <v>4500</v>
      </c>
      <c r="BH1225" s="25" t="s">
        <v>1404</v>
      </c>
      <c r="BI1225" s="14">
        <f t="shared" si="261"/>
        <v>48000</v>
      </c>
      <c r="BJ1225" s="14">
        <f>SUMIFS(BI$4:BI1225,$AU$4:$AU1225,"="&amp;$AU1225,$AX$4:$AX1225,"="&amp;$AX1225)</f>
        <v>180000</v>
      </c>
    </row>
    <row r="1226" spans="46:62" ht="16.5" x14ac:dyDescent="0.2">
      <c r="AT1226" s="13">
        <v>1223</v>
      </c>
      <c r="AU1226" s="13">
        <f t="shared" si="262"/>
        <v>17</v>
      </c>
      <c r="AV1226" s="13">
        <f t="shared" si="263"/>
        <v>1502024</v>
      </c>
      <c r="AW1226" s="13" t="s">
        <v>1373</v>
      </c>
      <c r="AX1226" s="13">
        <f t="shared" si="256"/>
        <v>8</v>
      </c>
      <c r="AY1226" s="13" t="s">
        <v>1394</v>
      </c>
      <c r="AZ1226" s="13">
        <f t="shared" si="257"/>
        <v>8</v>
      </c>
      <c r="BA1226" s="13" t="str">
        <f t="shared" si="258"/>
        <v>朱仙魂珠-8 等级-8</v>
      </c>
      <c r="BB1226" s="25" t="s">
        <v>44</v>
      </c>
      <c r="BC1226" s="14">
        <f t="shared" si="259"/>
        <v>2800</v>
      </c>
      <c r="BD1226" s="14">
        <f>SUMIFS(BC$4:BC1226,AU$4:AU1226,"="&amp;AU1226,AX$4:AX1226,"="&amp;AX1226)</f>
        <v>11800</v>
      </c>
      <c r="BE1226" s="25" t="s">
        <v>1403</v>
      </c>
      <c r="BF1226" s="14">
        <f t="shared" si="260"/>
        <v>1400</v>
      </c>
      <c r="BG1226" s="14">
        <f>SUMIFS(BF$4:BF1226,AU$4:AU1226,"="&amp;AU1226,AX$4:AX1226,"="&amp;AX1226)</f>
        <v>5900</v>
      </c>
      <c r="BH1226" s="25" t="s">
        <v>1404</v>
      </c>
      <c r="BI1226" s="14">
        <f t="shared" si="261"/>
        <v>56000</v>
      </c>
      <c r="BJ1226" s="14">
        <f>SUMIFS(BI$4:BI1226,$AU$4:$AU1226,"="&amp;$AU1226,$AX$4:$AX1226,"="&amp;$AX1226)</f>
        <v>236000</v>
      </c>
    </row>
    <row r="1227" spans="46:62" ht="16.5" x14ac:dyDescent="0.2">
      <c r="AT1227" s="13">
        <v>1224</v>
      </c>
      <c r="AU1227" s="13">
        <f t="shared" si="262"/>
        <v>17</v>
      </c>
      <c r="AV1227" s="13">
        <f t="shared" si="263"/>
        <v>1502024</v>
      </c>
      <c r="AW1227" s="13" t="s">
        <v>1373</v>
      </c>
      <c r="AX1227" s="13">
        <f t="shared" si="256"/>
        <v>8</v>
      </c>
      <c r="AY1227" s="13" t="s">
        <v>1394</v>
      </c>
      <c r="AZ1227" s="13">
        <f t="shared" si="257"/>
        <v>9</v>
      </c>
      <c r="BA1227" s="13" t="str">
        <f t="shared" si="258"/>
        <v>朱仙魂珠-8 等级-9</v>
      </c>
      <c r="BB1227" s="25" t="s">
        <v>44</v>
      </c>
      <c r="BC1227" s="14">
        <f t="shared" si="259"/>
        <v>3200</v>
      </c>
      <c r="BD1227" s="14">
        <f>SUMIFS(BC$4:BC1227,AU$4:AU1227,"="&amp;AU1227,AX$4:AX1227,"="&amp;AX1227)</f>
        <v>15000</v>
      </c>
      <c r="BE1227" s="25" t="s">
        <v>1403</v>
      </c>
      <c r="BF1227" s="14">
        <f t="shared" si="260"/>
        <v>1600</v>
      </c>
      <c r="BG1227" s="14">
        <f>SUMIFS(BF$4:BF1227,AU$4:AU1227,"="&amp;AU1227,AX$4:AX1227,"="&amp;AX1227)</f>
        <v>7500</v>
      </c>
      <c r="BH1227" s="25" t="s">
        <v>1404</v>
      </c>
      <c r="BI1227" s="14">
        <f t="shared" si="261"/>
        <v>64000</v>
      </c>
      <c r="BJ1227" s="14">
        <f>SUMIFS(BI$4:BI1227,$AU$4:$AU1227,"="&amp;$AU1227,$AX$4:$AX1227,"="&amp;$AX1227)</f>
        <v>300000</v>
      </c>
    </row>
    <row r="1228" spans="46:62" ht="16.5" x14ac:dyDescent="0.2">
      <c r="AT1228" s="13">
        <v>1225</v>
      </c>
      <c r="AU1228" s="13">
        <f t="shared" si="262"/>
        <v>18</v>
      </c>
      <c r="AV1228" s="13">
        <f t="shared" si="263"/>
        <v>1502026</v>
      </c>
      <c r="AW1228" s="13" t="s">
        <v>1373</v>
      </c>
      <c r="AX1228" s="13">
        <f t="shared" si="256"/>
        <v>1</v>
      </c>
      <c r="AY1228" s="13" t="s">
        <v>1394</v>
      </c>
      <c r="AZ1228" s="13">
        <f t="shared" si="257"/>
        <v>1</v>
      </c>
      <c r="BA1228" s="13" t="str">
        <f t="shared" si="258"/>
        <v>雷震子魂珠-1 等级-1</v>
      </c>
      <c r="BB1228" s="25" t="s">
        <v>44</v>
      </c>
      <c r="BC1228" s="14">
        <f t="shared" si="259"/>
        <v>60</v>
      </c>
      <c r="BD1228" s="14">
        <f>SUMIFS(BC$4:BC1228,AU$4:AU1228,"="&amp;AU1228,AX$4:AX1228,"="&amp;AX1228)</f>
        <v>60</v>
      </c>
      <c r="BE1228" s="25" t="s">
        <v>1403</v>
      </c>
      <c r="BF1228" s="14">
        <f t="shared" si="260"/>
        <v>23</v>
      </c>
      <c r="BG1228" s="14">
        <f>SUMIFS(BF$4:BF1228,AU$4:AU1228,"="&amp;AU1228,AX$4:AX1228,"="&amp;AX1228)</f>
        <v>23</v>
      </c>
      <c r="BH1228" s="25" t="s">
        <v>1404</v>
      </c>
      <c r="BI1228" s="14">
        <f t="shared" si="261"/>
        <v>900</v>
      </c>
      <c r="BJ1228" s="14">
        <f>SUMIFS(BI$4:BI1228,$AU$4:$AU1228,"="&amp;$AU1228,$AX$4:$AX1228,"="&amp;$AX1228)</f>
        <v>900</v>
      </c>
    </row>
    <row r="1229" spans="46:62" ht="16.5" x14ac:dyDescent="0.2">
      <c r="AT1229" s="13">
        <v>1226</v>
      </c>
      <c r="AU1229" s="13">
        <f t="shared" si="262"/>
        <v>18</v>
      </c>
      <c r="AV1229" s="13">
        <f t="shared" si="263"/>
        <v>1502026</v>
      </c>
      <c r="AW1229" s="13" t="s">
        <v>1373</v>
      </c>
      <c r="AX1229" s="13">
        <f t="shared" si="256"/>
        <v>1</v>
      </c>
      <c r="AY1229" s="13" t="s">
        <v>1394</v>
      </c>
      <c r="AZ1229" s="13">
        <f t="shared" si="257"/>
        <v>2</v>
      </c>
      <c r="BA1229" s="13" t="str">
        <f t="shared" si="258"/>
        <v>雷震子魂珠-1 等级-2</v>
      </c>
      <c r="BB1229" s="25" t="s">
        <v>44</v>
      </c>
      <c r="BC1229" s="14">
        <f t="shared" si="259"/>
        <v>96</v>
      </c>
      <c r="BD1229" s="14">
        <f>SUMIFS(BC$4:BC1229,AU$4:AU1229,"="&amp;AU1229,AX$4:AX1229,"="&amp;AX1229)</f>
        <v>156</v>
      </c>
      <c r="BE1229" s="25" t="s">
        <v>1403</v>
      </c>
      <c r="BF1229" s="14">
        <f t="shared" si="260"/>
        <v>36</v>
      </c>
      <c r="BG1229" s="14">
        <f>SUMIFS(BF$4:BF1229,AU$4:AU1229,"="&amp;AU1229,AX$4:AX1229,"="&amp;AX1229)</f>
        <v>59</v>
      </c>
      <c r="BH1229" s="25" t="s">
        <v>1404</v>
      </c>
      <c r="BI1229" s="14">
        <f t="shared" si="261"/>
        <v>1440</v>
      </c>
      <c r="BJ1229" s="14">
        <f>SUMIFS(BI$4:BI1229,$AU$4:$AU1229,"="&amp;$AU1229,$AX$4:$AX1229,"="&amp;$AX1229)</f>
        <v>2340</v>
      </c>
    </row>
    <row r="1230" spans="46:62" ht="16.5" x14ac:dyDescent="0.2">
      <c r="AT1230" s="13">
        <v>1227</v>
      </c>
      <c r="AU1230" s="13">
        <f t="shared" si="262"/>
        <v>18</v>
      </c>
      <c r="AV1230" s="13">
        <f t="shared" si="263"/>
        <v>1502026</v>
      </c>
      <c r="AW1230" s="13" t="s">
        <v>1373</v>
      </c>
      <c r="AX1230" s="13">
        <f t="shared" si="256"/>
        <v>1</v>
      </c>
      <c r="AY1230" s="13" t="s">
        <v>1394</v>
      </c>
      <c r="AZ1230" s="13">
        <f t="shared" si="257"/>
        <v>3</v>
      </c>
      <c r="BA1230" s="13" t="str">
        <f t="shared" si="258"/>
        <v>雷震子魂珠-1 等级-3</v>
      </c>
      <c r="BB1230" s="25" t="s">
        <v>44</v>
      </c>
      <c r="BC1230" s="14">
        <f t="shared" si="259"/>
        <v>120</v>
      </c>
      <c r="BD1230" s="14">
        <f>SUMIFS(BC$4:BC1230,AU$4:AU1230,"="&amp;AU1230,AX$4:AX1230,"="&amp;AX1230)</f>
        <v>276</v>
      </c>
      <c r="BE1230" s="25" t="s">
        <v>1403</v>
      </c>
      <c r="BF1230" s="14">
        <f t="shared" si="260"/>
        <v>45</v>
      </c>
      <c r="BG1230" s="14">
        <f>SUMIFS(BF$4:BF1230,AU$4:AU1230,"="&amp;AU1230,AX$4:AX1230,"="&amp;AX1230)</f>
        <v>104</v>
      </c>
      <c r="BH1230" s="25" t="s">
        <v>1404</v>
      </c>
      <c r="BI1230" s="14">
        <f t="shared" si="261"/>
        <v>1800</v>
      </c>
      <c r="BJ1230" s="14">
        <f>SUMIFS(BI$4:BI1230,$AU$4:$AU1230,"="&amp;$AU1230,$AX$4:$AX1230,"="&amp;$AX1230)</f>
        <v>4140</v>
      </c>
    </row>
    <row r="1231" spans="46:62" ht="16.5" x14ac:dyDescent="0.2">
      <c r="AT1231" s="13">
        <v>1228</v>
      </c>
      <c r="AU1231" s="13">
        <f t="shared" si="262"/>
        <v>18</v>
      </c>
      <c r="AV1231" s="13">
        <f t="shared" si="263"/>
        <v>1502026</v>
      </c>
      <c r="AW1231" s="13" t="s">
        <v>1373</v>
      </c>
      <c r="AX1231" s="13">
        <f t="shared" si="256"/>
        <v>1</v>
      </c>
      <c r="AY1231" s="13" t="s">
        <v>1394</v>
      </c>
      <c r="AZ1231" s="13">
        <f t="shared" si="257"/>
        <v>4</v>
      </c>
      <c r="BA1231" s="13" t="str">
        <f t="shared" si="258"/>
        <v>雷震子魂珠-1 等级-4</v>
      </c>
      <c r="BB1231" s="25" t="s">
        <v>44</v>
      </c>
      <c r="BC1231" s="14">
        <f t="shared" si="259"/>
        <v>192</v>
      </c>
      <c r="BD1231" s="14">
        <f>SUMIFS(BC$4:BC1231,AU$4:AU1231,"="&amp;AU1231,AX$4:AX1231,"="&amp;AX1231)</f>
        <v>468</v>
      </c>
      <c r="BE1231" s="25" t="s">
        <v>1403</v>
      </c>
      <c r="BF1231" s="14">
        <f t="shared" si="260"/>
        <v>72</v>
      </c>
      <c r="BG1231" s="14">
        <f>SUMIFS(BF$4:BF1231,AU$4:AU1231,"="&amp;AU1231,AX$4:AX1231,"="&amp;AX1231)</f>
        <v>176</v>
      </c>
      <c r="BH1231" s="25" t="s">
        <v>1404</v>
      </c>
      <c r="BI1231" s="14">
        <f t="shared" si="261"/>
        <v>2880</v>
      </c>
      <c r="BJ1231" s="14">
        <f>SUMIFS(BI$4:BI1231,$AU$4:$AU1231,"="&amp;$AU1231,$AX$4:$AX1231,"="&amp;$AX1231)</f>
        <v>7020</v>
      </c>
    </row>
    <row r="1232" spans="46:62" ht="16.5" x14ac:dyDescent="0.2">
      <c r="AT1232" s="13">
        <v>1229</v>
      </c>
      <c r="AU1232" s="13">
        <f t="shared" si="262"/>
        <v>18</v>
      </c>
      <c r="AV1232" s="13">
        <f t="shared" si="263"/>
        <v>1502026</v>
      </c>
      <c r="AW1232" s="13" t="s">
        <v>1373</v>
      </c>
      <c r="AX1232" s="13">
        <f t="shared" si="256"/>
        <v>1</v>
      </c>
      <c r="AY1232" s="13" t="s">
        <v>1394</v>
      </c>
      <c r="AZ1232" s="13">
        <f t="shared" si="257"/>
        <v>5</v>
      </c>
      <c r="BA1232" s="13" t="str">
        <f t="shared" si="258"/>
        <v>雷震子魂珠-1 等级-5</v>
      </c>
      <c r="BB1232" s="25" t="s">
        <v>44</v>
      </c>
      <c r="BC1232" s="14">
        <f t="shared" si="259"/>
        <v>264</v>
      </c>
      <c r="BD1232" s="14">
        <f>SUMIFS(BC$4:BC1232,AU$4:AU1232,"="&amp;AU1232,AX$4:AX1232,"="&amp;AX1232)</f>
        <v>732</v>
      </c>
      <c r="BE1232" s="25" t="s">
        <v>1403</v>
      </c>
      <c r="BF1232" s="14">
        <f t="shared" si="260"/>
        <v>99</v>
      </c>
      <c r="BG1232" s="14">
        <f>SUMIFS(BF$4:BF1232,AU$4:AU1232,"="&amp;AU1232,AX$4:AX1232,"="&amp;AX1232)</f>
        <v>275</v>
      </c>
      <c r="BH1232" s="25" t="s">
        <v>1404</v>
      </c>
      <c r="BI1232" s="14">
        <f t="shared" si="261"/>
        <v>3960</v>
      </c>
      <c r="BJ1232" s="14">
        <f>SUMIFS(BI$4:BI1232,$AU$4:$AU1232,"="&amp;$AU1232,$AX$4:$AX1232,"="&amp;$AX1232)</f>
        <v>10980</v>
      </c>
    </row>
    <row r="1233" spans="46:62" ht="16.5" x14ac:dyDescent="0.2">
      <c r="AT1233" s="13">
        <v>1230</v>
      </c>
      <c r="AU1233" s="13">
        <f t="shared" si="262"/>
        <v>18</v>
      </c>
      <c r="AV1233" s="13">
        <f t="shared" si="263"/>
        <v>1502026</v>
      </c>
      <c r="AW1233" s="13" t="s">
        <v>1373</v>
      </c>
      <c r="AX1233" s="13">
        <f t="shared" si="256"/>
        <v>1</v>
      </c>
      <c r="AY1233" s="13" t="s">
        <v>1394</v>
      </c>
      <c r="AZ1233" s="13">
        <f t="shared" si="257"/>
        <v>6</v>
      </c>
      <c r="BA1233" s="13" t="str">
        <f t="shared" si="258"/>
        <v>雷震子魂珠-1 等级-6</v>
      </c>
      <c r="BB1233" s="25" t="s">
        <v>44</v>
      </c>
      <c r="BC1233" s="14">
        <f t="shared" si="259"/>
        <v>336</v>
      </c>
      <c r="BD1233" s="14">
        <f>SUMIFS(BC$4:BC1233,AU$4:AU1233,"="&amp;AU1233,AX$4:AX1233,"="&amp;AX1233)</f>
        <v>1068</v>
      </c>
      <c r="BE1233" s="25" t="s">
        <v>1403</v>
      </c>
      <c r="BF1233" s="14">
        <f t="shared" si="260"/>
        <v>126</v>
      </c>
      <c r="BG1233" s="14">
        <f>SUMIFS(BF$4:BF1233,AU$4:AU1233,"="&amp;AU1233,AX$4:AX1233,"="&amp;AX1233)</f>
        <v>401</v>
      </c>
      <c r="BH1233" s="25" t="s">
        <v>1404</v>
      </c>
      <c r="BI1233" s="14">
        <f t="shared" si="261"/>
        <v>5040</v>
      </c>
      <c r="BJ1233" s="14">
        <f>SUMIFS(BI$4:BI1233,$AU$4:$AU1233,"="&amp;$AU1233,$AX$4:$AX1233,"="&amp;$AX1233)</f>
        <v>16020</v>
      </c>
    </row>
    <row r="1234" spans="46:62" ht="16.5" x14ac:dyDescent="0.2">
      <c r="AT1234" s="13">
        <v>1231</v>
      </c>
      <c r="AU1234" s="13">
        <f t="shared" si="262"/>
        <v>18</v>
      </c>
      <c r="AV1234" s="13">
        <f t="shared" si="263"/>
        <v>1502026</v>
      </c>
      <c r="AW1234" s="13" t="s">
        <v>1373</v>
      </c>
      <c r="AX1234" s="13">
        <f t="shared" si="256"/>
        <v>1</v>
      </c>
      <c r="AY1234" s="13" t="s">
        <v>1394</v>
      </c>
      <c r="AZ1234" s="13">
        <f t="shared" si="257"/>
        <v>7</v>
      </c>
      <c r="BA1234" s="13" t="str">
        <f t="shared" si="258"/>
        <v>雷震子魂珠-1 等级-7</v>
      </c>
      <c r="BB1234" s="25" t="s">
        <v>44</v>
      </c>
      <c r="BC1234" s="14">
        <f t="shared" si="259"/>
        <v>384</v>
      </c>
      <c r="BD1234" s="14">
        <f>SUMIFS(BC$4:BC1234,AU$4:AU1234,"="&amp;AU1234,AX$4:AX1234,"="&amp;AX1234)</f>
        <v>1452</v>
      </c>
      <c r="BE1234" s="25" t="s">
        <v>1403</v>
      </c>
      <c r="BF1234" s="14">
        <f t="shared" si="260"/>
        <v>144</v>
      </c>
      <c r="BG1234" s="14">
        <f>SUMIFS(BF$4:BF1234,AU$4:AU1234,"="&amp;AU1234,AX$4:AX1234,"="&amp;AX1234)</f>
        <v>545</v>
      </c>
      <c r="BH1234" s="25" t="s">
        <v>1404</v>
      </c>
      <c r="BI1234" s="14">
        <f t="shared" si="261"/>
        <v>5760</v>
      </c>
      <c r="BJ1234" s="14">
        <f>SUMIFS(BI$4:BI1234,$AU$4:$AU1234,"="&amp;$AU1234,$AX$4:$AX1234,"="&amp;$AX1234)</f>
        <v>21780</v>
      </c>
    </row>
    <row r="1235" spans="46:62" ht="16.5" x14ac:dyDescent="0.2">
      <c r="AT1235" s="13">
        <v>1232</v>
      </c>
      <c r="AU1235" s="13">
        <f t="shared" si="262"/>
        <v>18</v>
      </c>
      <c r="AV1235" s="13">
        <f t="shared" si="263"/>
        <v>1502026</v>
      </c>
      <c r="AW1235" s="13" t="s">
        <v>1373</v>
      </c>
      <c r="AX1235" s="13">
        <f t="shared" si="256"/>
        <v>1</v>
      </c>
      <c r="AY1235" s="13" t="s">
        <v>1394</v>
      </c>
      <c r="AZ1235" s="13">
        <f t="shared" si="257"/>
        <v>8</v>
      </c>
      <c r="BA1235" s="13" t="str">
        <f t="shared" si="258"/>
        <v>雷震子魂珠-1 等级-8</v>
      </c>
      <c r="BB1235" s="25" t="s">
        <v>44</v>
      </c>
      <c r="BC1235" s="14">
        <f t="shared" si="259"/>
        <v>456</v>
      </c>
      <c r="BD1235" s="14">
        <f>SUMIFS(BC$4:BC1235,AU$4:AU1235,"="&amp;AU1235,AX$4:AX1235,"="&amp;AX1235)</f>
        <v>1908</v>
      </c>
      <c r="BE1235" s="25" t="s">
        <v>1403</v>
      </c>
      <c r="BF1235" s="14">
        <f t="shared" si="260"/>
        <v>171</v>
      </c>
      <c r="BG1235" s="14">
        <f>SUMIFS(BF$4:BF1235,AU$4:AU1235,"="&amp;AU1235,AX$4:AX1235,"="&amp;AX1235)</f>
        <v>716</v>
      </c>
      <c r="BH1235" s="25" t="s">
        <v>1404</v>
      </c>
      <c r="BI1235" s="14">
        <f t="shared" si="261"/>
        <v>6840</v>
      </c>
      <c r="BJ1235" s="14">
        <f>SUMIFS(BI$4:BI1235,$AU$4:$AU1235,"="&amp;$AU1235,$AX$4:$AX1235,"="&amp;$AX1235)</f>
        <v>28620</v>
      </c>
    </row>
    <row r="1236" spans="46:62" ht="16.5" x14ac:dyDescent="0.2">
      <c r="AT1236" s="13">
        <v>1233</v>
      </c>
      <c r="AU1236" s="13">
        <f t="shared" si="262"/>
        <v>18</v>
      </c>
      <c r="AV1236" s="13">
        <f t="shared" si="263"/>
        <v>1502026</v>
      </c>
      <c r="AW1236" s="13" t="s">
        <v>1373</v>
      </c>
      <c r="AX1236" s="13">
        <f t="shared" si="256"/>
        <v>1</v>
      </c>
      <c r="AY1236" s="13" t="s">
        <v>1394</v>
      </c>
      <c r="AZ1236" s="13">
        <f t="shared" si="257"/>
        <v>9</v>
      </c>
      <c r="BA1236" s="13" t="str">
        <f t="shared" si="258"/>
        <v>雷震子魂珠-1 等级-9</v>
      </c>
      <c r="BB1236" s="25" t="s">
        <v>44</v>
      </c>
      <c r="BC1236" s="14">
        <f t="shared" si="259"/>
        <v>504</v>
      </c>
      <c r="BD1236" s="14">
        <f>SUMIFS(BC$4:BC1236,AU$4:AU1236,"="&amp;AU1236,AX$4:AX1236,"="&amp;AX1236)</f>
        <v>2412</v>
      </c>
      <c r="BE1236" s="25" t="s">
        <v>1403</v>
      </c>
      <c r="BF1236" s="14">
        <f t="shared" si="260"/>
        <v>189</v>
      </c>
      <c r="BG1236" s="14">
        <f>SUMIFS(BF$4:BF1236,AU$4:AU1236,"="&amp;AU1236,AX$4:AX1236,"="&amp;AX1236)</f>
        <v>905</v>
      </c>
      <c r="BH1236" s="25" t="s">
        <v>1404</v>
      </c>
      <c r="BI1236" s="14">
        <f t="shared" si="261"/>
        <v>7560</v>
      </c>
      <c r="BJ1236" s="14">
        <f>SUMIFS(BI$4:BI1236,$AU$4:$AU1236,"="&amp;$AU1236,$AX$4:$AX1236,"="&amp;$AX1236)</f>
        <v>36180</v>
      </c>
    </row>
    <row r="1237" spans="46:62" ht="16.5" x14ac:dyDescent="0.2">
      <c r="AT1237" s="13">
        <v>1234</v>
      </c>
      <c r="AU1237" s="13">
        <f t="shared" si="262"/>
        <v>18</v>
      </c>
      <c r="AV1237" s="13">
        <f t="shared" si="263"/>
        <v>1502026</v>
      </c>
      <c r="AW1237" s="13" t="s">
        <v>1373</v>
      </c>
      <c r="AX1237" s="13">
        <f t="shared" si="256"/>
        <v>2</v>
      </c>
      <c r="AY1237" s="13" t="s">
        <v>1394</v>
      </c>
      <c r="AZ1237" s="13">
        <f t="shared" si="257"/>
        <v>1</v>
      </c>
      <c r="BA1237" s="13" t="str">
        <f t="shared" si="258"/>
        <v>雷震子魂珠-2 等级-1</v>
      </c>
      <c r="BB1237" s="25" t="s">
        <v>44</v>
      </c>
      <c r="BC1237" s="14">
        <f t="shared" si="259"/>
        <v>96</v>
      </c>
      <c r="BD1237" s="14">
        <f>SUMIFS(BC$4:BC1237,AU$4:AU1237,"="&amp;AU1237,AX$4:AX1237,"="&amp;AX1237)</f>
        <v>96</v>
      </c>
      <c r="BE1237" s="25" t="s">
        <v>1403</v>
      </c>
      <c r="BF1237" s="14">
        <f t="shared" si="260"/>
        <v>36</v>
      </c>
      <c r="BG1237" s="14">
        <f>SUMIFS(BF$4:BF1237,AU$4:AU1237,"="&amp;AU1237,AX$4:AX1237,"="&amp;AX1237)</f>
        <v>36</v>
      </c>
      <c r="BH1237" s="25" t="s">
        <v>1404</v>
      </c>
      <c r="BI1237" s="14">
        <f t="shared" si="261"/>
        <v>1440</v>
      </c>
      <c r="BJ1237" s="14">
        <f>SUMIFS(BI$4:BI1237,$AU$4:$AU1237,"="&amp;$AU1237,$AX$4:$AX1237,"="&amp;$AX1237)</f>
        <v>1440</v>
      </c>
    </row>
    <row r="1238" spans="46:62" ht="16.5" x14ac:dyDescent="0.2">
      <c r="AT1238" s="13">
        <v>1235</v>
      </c>
      <c r="AU1238" s="13">
        <f t="shared" si="262"/>
        <v>18</v>
      </c>
      <c r="AV1238" s="13">
        <f t="shared" si="263"/>
        <v>1502026</v>
      </c>
      <c r="AW1238" s="13" t="s">
        <v>1373</v>
      </c>
      <c r="AX1238" s="13">
        <f t="shared" si="256"/>
        <v>2</v>
      </c>
      <c r="AY1238" s="13" t="s">
        <v>1394</v>
      </c>
      <c r="AZ1238" s="13">
        <f t="shared" si="257"/>
        <v>2</v>
      </c>
      <c r="BA1238" s="13" t="str">
        <f t="shared" si="258"/>
        <v>雷震子魂珠-2 等级-2</v>
      </c>
      <c r="BB1238" s="25" t="s">
        <v>44</v>
      </c>
      <c r="BC1238" s="14">
        <f t="shared" si="259"/>
        <v>144</v>
      </c>
      <c r="BD1238" s="14">
        <f>SUMIFS(BC$4:BC1238,AU$4:AU1238,"="&amp;AU1238,AX$4:AX1238,"="&amp;AX1238)</f>
        <v>240</v>
      </c>
      <c r="BE1238" s="25" t="s">
        <v>1403</v>
      </c>
      <c r="BF1238" s="14">
        <f t="shared" si="260"/>
        <v>54</v>
      </c>
      <c r="BG1238" s="14">
        <f>SUMIFS(BF$4:BF1238,AU$4:AU1238,"="&amp;AU1238,AX$4:AX1238,"="&amp;AX1238)</f>
        <v>90</v>
      </c>
      <c r="BH1238" s="25" t="s">
        <v>1404</v>
      </c>
      <c r="BI1238" s="14">
        <f t="shared" si="261"/>
        <v>2160</v>
      </c>
      <c r="BJ1238" s="14">
        <f>SUMIFS(BI$4:BI1238,$AU$4:$AU1238,"="&amp;$AU1238,$AX$4:$AX1238,"="&amp;$AX1238)</f>
        <v>3600</v>
      </c>
    </row>
    <row r="1239" spans="46:62" ht="16.5" x14ac:dyDescent="0.2">
      <c r="AT1239" s="13">
        <v>1236</v>
      </c>
      <c r="AU1239" s="13">
        <f t="shared" si="262"/>
        <v>18</v>
      </c>
      <c r="AV1239" s="13">
        <f t="shared" si="263"/>
        <v>1502026</v>
      </c>
      <c r="AW1239" s="13" t="s">
        <v>1373</v>
      </c>
      <c r="AX1239" s="13">
        <f t="shared" si="256"/>
        <v>2</v>
      </c>
      <c r="AY1239" s="13" t="s">
        <v>1394</v>
      </c>
      <c r="AZ1239" s="13">
        <f t="shared" si="257"/>
        <v>3</v>
      </c>
      <c r="BA1239" s="13" t="str">
        <f t="shared" si="258"/>
        <v>雷震子魂珠-2 等级-3</v>
      </c>
      <c r="BB1239" s="25" t="s">
        <v>44</v>
      </c>
      <c r="BC1239" s="14">
        <f t="shared" si="259"/>
        <v>192</v>
      </c>
      <c r="BD1239" s="14">
        <f>SUMIFS(BC$4:BC1239,AU$4:AU1239,"="&amp;AU1239,AX$4:AX1239,"="&amp;AX1239)</f>
        <v>432</v>
      </c>
      <c r="BE1239" s="25" t="s">
        <v>1403</v>
      </c>
      <c r="BF1239" s="14">
        <f t="shared" si="260"/>
        <v>72</v>
      </c>
      <c r="BG1239" s="14">
        <f>SUMIFS(BF$4:BF1239,AU$4:AU1239,"="&amp;AU1239,AX$4:AX1239,"="&amp;AX1239)</f>
        <v>162</v>
      </c>
      <c r="BH1239" s="25" t="s">
        <v>1404</v>
      </c>
      <c r="BI1239" s="14">
        <f t="shared" si="261"/>
        <v>2880</v>
      </c>
      <c r="BJ1239" s="14">
        <f>SUMIFS(BI$4:BI1239,$AU$4:$AU1239,"="&amp;$AU1239,$AX$4:$AX1239,"="&amp;$AX1239)</f>
        <v>6480</v>
      </c>
    </row>
    <row r="1240" spans="46:62" ht="16.5" x14ac:dyDescent="0.2">
      <c r="AT1240" s="13">
        <v>1237</v>
      </c>
      <c r="AU1240" s="13">
        <f t="shared" si="262"/>
        <v>18</v>
      </c>
      <c r="AV1240" s="13">
        <f t="shared" si="263"/>
        <v>1502026</v>
      </c>
      <c r="AW1240" s="13" t="s">
        <v>1373</v>
      </c>
      <c r="AX1240" s="13">
        <f t="shared" si="256"/>
        <v>2</v>
      </c>
      <c r="AY1240" s="13" t="s">
        <v>1394</v>
      </c>
      <c r="AZ1240" s="13">
        <f t="shared" si="257"/>
        <v>4</v>
      </c>
      <c r="BA1240" s="13" t="str">
        <f t="shared" si="258"/>
        <v>雷震子魂珠-2 等级-4</v>
      </c>
      <c r="BB1240" s="25" t="s">
        <v>44</v>
      </c>
      <c r="BC1240" s="14">
        <f t="shared" si="259"/>
        <v>288</v>
      </c>
      <c r="BD1240" s="14">
        <f>SUMIFS(BC$4:BC1240,AU$4:AU1240,"="&amp;AU1240,AX$4:AX1240,"="&amp;AX1240)</f>
        <v>720</v>
      </c>
      <c r="BE1240" s="25" t="s">
        <v>1403</v>
      </c>
      <c r="BF1240" s="14">
        <f t="shared" si="260"/>
        <v>108</v>
      </c>
      <c r="BG1240" s="14">
        <f>SUMIFS(BF$4:BF1240,AU$4:AU1240,"="&amp;AU1240,AX$4:AX1240,"="&amp;AX1240)</f>
        <v>270</v>
      </c>
      <c r="BH1240" s="25" t="s">
        <v>1404</v>
      </c>
      <c r="BI1240" s="14">
        <f t="shared" si="261"/>
        <v>4320</v>
      </c>
      <c r="BJ1240" s="14">
        <f>SUMIFS(BI$4:BI1240,$AU$4:$AU1240,"="&amp;$AU1240,$AX$4:$AX1240,"="&amp;$AX1240)</f>
        <v>10800</v>
      </c>
    </row>
    <row r="1241" spans="46:62" ht="16.5" x14ac:dyDescent="0.2">
      <c r="AT1241" s="13">
        <v>1238</v>
      </c>
      <c r="AU1241" s="13">
        <f t="shared" si="262"/>
        <v>18</v>
      </c>
      <c r="AV1241" s="13">
        <f t="shared" si="263"/>
        <v>1502026</v>
      </c>
      <c r="AW1241" s="13" t="s">
        <v>1373</v>
      </c>
      <c r="AX1241" s="13">
        <f t="shared" si="256"/>
        <v>2</v>
      </c>
      <c r="AY1241" s="13" t="s">
        <v>1394</v>
      </c>
      <c r="AZ1241" s="13">
        <f t="shared" si="257"/>
        <v>5</v>
      </c>
      <c r="BA1241" s="13" t="str">
        <f t="shared" si="258"/>
        <v>雷震子魂珠-2 等级-5</v>
      </c>
      <c r="BB1241" s="25" t="s">
        <v>44</v>
      </c>
      <c r="BC1241" s="14">
        <f t="shared" si="259"/>
        <v>384</v>
      </c>
      <c r="BD1241" s="14">
        <f>SUMIFS(BC$4:BC1241,AU$4:AU1241,"="&amp;AU1241,AX$4:AX1241,"="&amp;AX1241)</f>
        <v>1104</v>
      </c>
      <c r="BE1241" s="25" t="s">
        <v>1403</v>
      </c>
      <c r="BF1241" s="14">
        <f t="shared" si="260"/>
        <v>144</v>
      </c>
      <c r="BG1241" s="14">
        <f>SUMIFS(BF$4:BF1241,AU$4:AU1241,"="&amp;AU1241,AX$4:AX1241,"="&amp;AX1241)</f>
        <v>414</v>
      </c>
      <c r="BH1241" s="25" t="s">
        <v>1404</v>
      </c>
      <c r="BI1241" s="14">
        <f t="shared" si="261"/>
        <v>5760</v>
      </c>
      <c r="BJ1241" s="14">
        <f>SUMIFS(BI$4:BI1241,$AU$4:$AU1241,"="&amp;$AU1241,$AX$4:$AX1241,"="&amp;$AX1241)</f>
        <v>16560</v>
      </c>
    </row>
    <row r="1242" spans="46:62" ht="16.5" x14ac:dyDescent="0.2">
      <c r="AT1242" s="13">
        <v>1239</v>
      </c>
      <c r="AU1242" s="13">
        <f t="shared" si="262"/>
        <v>18</v>
      </c>
      <c r="AV1242" s="13">
        <f t="shared" si="263"/>
        <v>1502026</v>
      </c>
      <c r="AW1242" s="13" t="s">
        <v>1373</v>
      </c>
      <c r="AX1242" s="13">
        <f t="shared" si="256"/>
        <v>2</v>
      </c>
      <c r="AY1242" s="13" t="s">
        <v>1394</v>
      </c>
      <c r="AZ1242" s="13">
        <f t="shared" si="257"/>
        <v>6</v>
      </c>
      <c r="BA1242" s="13" t="str">
        <f t="shared" si="258"/>
        <v>雷震子魂珠-2 等级-6</v>
      </c>
      <c r="BB1242" s="25" t="s">
        <v>44</v>
      </c>
      <c r="BC1242" s="14">
        <f t="shared" si="259"/>
        <v>480</v>
      </c>
      <c r="BD1242" s="14">
        <f>SUMIFS(BC$4:BC1242,AU$4:AU1242,"="&amp;AU1242,AX$4:AX1242,"="&amp;AX1242)</f>
        <v>1584</v>
      </c>
      <c r="BE1242" s="25" t="s">
        <v>1403</v>
      </c>
      <c r="BF1242" s="14">
        <f t="shared" si="260"/>
        <v>180</v>
      </c>
      <c r="BG1242" s="14">
        <f>SUMIFS(BF$4:BF1242,AU$4:AU1242,"="&amp;AU1242,AX$4:AX1242,"="&amp;AX1242)</f>
        <v>594</v>
      </c>
      <c r="BH1242" s="25" t="s">
        <v>1404</v>
      </c>
      <c r="BI1242" s="14">
        <f t="shared" si="261"/>
        <v>7200</v>
      </c>
      <c r="BJ1242" s="14">
        <f>SUMIFS(BI$4:BI1242,$AU$4:$AU1242,"="&amp;$AU1242,$AX$4:$AX1242,"="&amp;$AX1242)</f>
        <v>23760</v>
      </c>
    </row>
    <row r="1243" spans="46:62" ht="16.5" x14ac:dyDescent="0.2">
      <c r="AT1243" s="13">
        <v>1240</v>
      </c>
      <c r="AU1243" s="13">
        <f t="shared" si="262"/>
        <v>18</v>
      </c>
      <c r="AV1243" s="13">
        <f t="shared" si="263"/>
        <v>1502026</v>
      </c>
      <c r="AW1243" s="13" t="s">
        <v>1373</v>
      </c>
      <c r="AX1243" s="13">
        <f t="shared" si="256"/>
        <v>2</v>
      </c>
      <c r="AY1243" s="13" t="s">
        <v>1394</v>
      </c>
      <c r="AZ1243" s="13">
        <f t="shared" si="257"/>
        <v>7</v>
      </c>
      <c r="BA1243" s="13" t="str">
        <f t="shared" si="258"/>
        <v>雷震子魂珠-2 等级-7</v>
      </c>
      <c r="BB1243" s="25" t="s">
        <v>44</v>
      </c>
      <c r="BC1243" s="14">
        <f t="shared" si="259"/>
        <v>576</v>
      </c>
      <c r="BD1243" s="14">
        <f>SUMIFS(BC$4:BC1243,AU$4:AU1243,"="&amp;AU1243,AX$4:AX1243,"="&amp;AX1243)</f>
        <v>2160</v>
      </c>
      <c r="BE1243" s="25" t="s">
        <v>1403</v>
      </c>
      <c r="BF1243" s="14">
        <f t="shared" si="260"/>
        <v>216</v>
      </c>
      <c r="BG1243" s="14">
        <f>SUMIFS(BF$4:BF1243,AU$4:AU1243,"="&amp;AU1243,AX$4:AX1243,"="&amp;AX1243)</f>
        <v>810</v>
      </c>
      <c r="BH1243" s="25" t="s">
        <v>1404</v>
      </c>
      <c r="BI1243" s="14">
        <f t="shared" si="261"/>
        <v>8640</v>
      </c>
      <c r="BJ1243" s="14">
        <f>SUMIFS(BI$4:BI1243,$AU$4:$AU1243,"="&amp;$AU1243,$AX$4:$AX1243,"="&amp;$AX1243)</f>
        <v>32400</v>
      </c>
    </row>
    <row r="1244" spans="46:62" ht="16.5" x14ac:dyDescent="0.2">
      <c r="AT1244" s="13">
        <v>1241</v>
      </c>
      <c r="AU1244" s="13">
        <f t="shared" si="262"/>
        <v>18</v>
      </c>
      <c r="AV1244" s="13">
        <f t="shared" si="263"/>
        <v>1502026</v>
      </c>
      <c r="AW1244" s="13" t="s">
        <v>1373</v>
      </c>
      <c r="AX1244" s="13">
        <f t="shared" si="256"/>
        <v>2</v>
      </c>
      <c r="AY1244" s="13" t="s">
        <v>1394</v>
      </c>
      <c r="AZ1244" s="13">
        <f t="shared" si="257"/>
        <v>8</v>
      </c>
      <c r="BA1244" s="13" t="str">
        <f t="shared" si="258"/>
        <v>雷震子魂珠-2 等级-8</v>
      </c>
      <c r="BB1244" s="25" t="s">
        <v>44</v>
      </c>
      <c r="BC1244" s="14">
        <f t="shared" si="259"/>
        <v>672</v>
      </c>
      <c r="BD1244" s="14">
        <f>SUMIFS(BC$4:BC1244,AU$4:AU1244,"="&amp;AU1244,AX$4:AX1244,"="&amp;AX1244)</f>
        <v>2832</v>
      </c>
      <c r="BE1244" s="25" t="s">
        <v>1403</v>
      </c>
      <c r="BF1244" s="14">
        <f t="shared" si="260"/>
        <v>252</v>
      </c>
      <c r="BG1244" s="14">
        <f>SUMIFS(BF$4:BF1244,AU$4:AU1244,"="&amp;AU1244,AX$4:AX1244,"="&amp;AX1244)</f>
        <v>1062</v>
      </c>
      <c r="BH1244" s="25" t="s">
        <v>1404</v>
      </c>
      <c r="BI1244" s="14">
        <f t="shared" si="261"/>
        <v>10080</v>
      </c>
      <c r="BJ1244" s="14">
        <f>SUMIFS(BI$4:BI1244,$AU$4:$AU1244,"="&amp;$AU1244,$AX$4:$AX1244,"="&amp;$AX1244)</f>
        <v>42480</v>
      </c>
    </row>
    <row r="1245" spans="46:62" ht="16.5" x14ac:dyDescent="0.2">
      <c r="AT1245" s="13">
        <v>1242</v>
      </c>
      <c r="AU1245" s="13">
        <f t="shared" si="262"/>
        <v>18</v>
      </c>
      <c r="AV1245" s="13">
        <f t="shared" si="263"/>
        <v>1502026</v>
      </c>
      <c r="AW1245" s="13" t="s">
        <v>1373</v>
      </c>
      <c r="AX1245" s="13">
        <f t="shared" si="256"/>
        <v>2</v>
      </c>
      <c r="AY1245" s="13" t="s">
        <v>1394</v>
      </c>
      <c r="AZ1245" s="13">
        <f t="shared" si="257"/>
        <v>9</v>
      </c>
      <c r="BA1245" s="13" t="str">
        <f t="shared" si="258"/>
        <v>雷震子魂珠-2 等级-9</v>
      </c>
      <c r="BB1245" s="25" t="s">
        <v>44</v>
      </c>
      <c r="BC1245" s="14">
        <f t="shared" si="259"/>
        <v>768</v>
      </c>
      <c r="BD1245" s="14">
        <f>SUMIFS(BC$4:BC1245,AU$4:AU1245,"="&amp;AU1245,AX$4:AX1245,"="&amp;AX1245)</f>
        <v>3600</v>
      </c>
      <c r="BE1245" s="25" t="s">
        <v>1403</v>
      </c>
      <c r="BF1245" s="14">
        <f t="shared" si="260"/>
        <v>288</v>
      </c>
      <c r="BG1245" s="14">
        <f>SUMIFS(BF$4:BF1245,AU$4:AU1245,"="&amp;AU1245,AX$4:AX1245,"="&amp;AX1245)</f>
        <v>1350</v>
      </c>
      <c r="BH1245" s="25" t="s">
        <v>1404</v>
      </c>
      <c r="BI1245" s="14">
        <f t="shared" si="261"/>
        <v>11520</v>
      </c>
      <c r="BJ1245" s="14">
        <f>SUMIFS(BI$4:BI1245,$AU$4:$AU1245,"="&amp;$AU1245,$AX$4:$AX1245,"="&amp;$AX1245)</f>
        <v>54000</v>
      </c>
    </row>
    <row r="1246" spans="46:62" ht="16.5" x14ac:dyDescent="0.2">
      <c r="AT1246" s="13">
        <v>1243</v>
      </c>
      <c r="AU1246" s="13">
        <f t="shared" si="262"/>
        <v>18</v>
      </c>
      <c r="AV1246" s="13">
        <f t="shared" si="263"/>
        <v>1502026</v>
      </c>
      <c r="AW1246" s="13" t="s">
        <v>1373</v>
      </c>
      <c r="AX1246" s="13">
        <f t="shared" si="256"/>
        <v>3</v>
      </c>
      <c r="AY1246" s="13" t="s">
        <v>1394</v>
      </c>
      <c r="AZ1246" s="13">
        <f t="shared" si="257"/>
        <v>1</v>
      </c>
      <c r="BA1246" s="13" t="str">
        <f t="shared" si="258"/>
        <v>雷震子魂珠-3 等级-1</v>
      </c>
      <c r="BB1246" s="25" t="s">
        <v>44</v>
      </c>
      <c r="BC1246" s="14">
        <f t="shared" si="259"/>
        <v>120</v>
      </c>
      <c r="BD1246" s="14">
        <f>SUMIFS(BC$4:BC1246,AU$4:AU1246,"="&amp;AU1246,AX$4:AX1246,"="&amp;AX1246)</f>
        <v>120</v>
      </c>
      <c r="BE1246" s="25" t="s">
        <v>1403</v>
      </c>
      <c r="BF1246" s="14">
        <f t="shared" si="260"/>
        <v>45</v>
      </c>
      <c r="BG1246" s="14">
        <f>SUMIFS(BF$4:BF1246,AU$4:AU1246,"="&amp;AU1246,AX$4:AX1246,"="&amp;AX1246)</f>
        <v>45</v>
      </c>
      <c r="BH1246" s="25" t="s">
        <v>1404</v>
      </c>
      <c r="BI1246" s="14">
        <f t="shared" si="261"/>
        <v>1800</v>
      </c>
      <c r="BJ1246" s="14">
        <f>SUMIFS(BI$4:BI1246,$AU$4:$AU1246,"="&amp;$AU1246,$AX$4:$AX1246,"="&amp;$AX1246)</f>
        <v>1800</v>
      </c>
    </row>
    <row r="1247" spans="46:62" ht="16.5" x14ac:dyDescent="0.2">
      <c r="AT1247" s="13">
        <v>1244</v>
      </c>
      <c r="AU1247" s="13">
        <f t="shared" si="262"/>
        <v>18</v>
      </c>
      <c r="AV1247" s="13">
        <f t="shared" si="263"/>
        <v>1502026</v>
      </c>
      <c r="AW1247" s="13" t="s">
        <v>1373</v>
      </c>
      <c r="AX1247" s="13">
        <f t="shared" si="256"/>
        <v>3</v>
      </c>
      <c r="AY1247" s="13" t="s">
        <v>1394</v>
      </c>
      <c r="AZ1247" s="13">
        <f t="shared" si="257"/>
        <v>2</v>
      </c>
      <c r="BA1247" s="13" t="str">
        <f t="shared" si="258"/>
        <v>雷震子魂珠-3 等级-2</v>
      </c>
      <c r="BB1247" s="25" t="s">
        <v>44</v>
      </c>
      <c r="BC1247" s="14">
        <f t="shared" si="259"/>
        <v>192</v>
      </c>
      <c r="BD1247" s="14">
        <f>SUMIFS(BC$4:BC1247,AU$4:AU1247,"="&amp;AU1247,AX$4:AX1247,"="&amp;AX1247)</f>
        <v>312</v>
      </c>
      <c r="BE1247" s="25" t="s">
        <v>1403</v>
      </c>
      <c r="BF1247" s="14">
        <f t="shared" si="260"/>
        <v>72</v>
      </c>
      <c r="BG1247" s="14">
        <f>SUMIFS(BF$4:BF1247,AU$4:AU1247,"="&amp;AU1247,AX$4:AX1247,"="&amp;AX1247)</f>
        <v>117</v>
      </c>
      <c r="BH1247" s="25" t="s">
        <v>1404</v>
      </c>
      <c r="BI1247" s="14">
        <f t="shared" si="261"/>
        <v>2880</v>
      </c>
      <c r="BJ1247" s="14">
        <f>SUMIFS(BI$4:BI1247,$AU$4:$AU1247,"="&amp;$AU1247,$AX$4:$AX1247,"="&amp;$AX1247)</f>
        <v>4680</v>
      </c>
    </row>
    <row r="1248" spans="46:62" ht="16.5" x14ac:dyDescent="0.2">
      <c r="AT1248" s="13">
        <v>1245</v>
      </c>
      <c r="AU1248" s="13">
        <f t="shared" si="262"/>
        <v>18</v>
      </c>
      <c r="AV1248" s="13">
        <f t="shared" si="263"/>
        <v>1502026</v>
      </c>
      <c r="AW1248" s="13" t="s">
        <v>1373</v>
      </c>
      <c r="AX1248" s="13">
        <f t="shared" si="256"/>
        <v>3</v>
      </c>
      <c r="AY1248" s="13" t="s">
        <v>1394</v>
      </c>
      <c r="AZ1248" s="13">
        <f t="shared" si="257"/>
        <v>3</v>
      </c>
      <c r="BA1248" s="13" t="str">
        <f t="shared" si="258"/>
        <v>雷震子魂珠-3 等级-3</v>
      </c>
      <c r="BB1248" s="25" t="s">
        <v>44</v>
      </c>
      <c r="BC1248" s="14">
        <f t="shared" si="259"/>
        <v>252</v>
      </c>
      <c r="BD1248" s="14">
        <f>SUMIFS(BC$4:BC1248,AU$4:AU1248,"="&amp;AU1248,AX$4:AX1248,"="&amp;AX1248)</f>
        <v>564</v>
      </c>
      <c r="BE1248" s="25" t="s">
        <v>1403</v>
      </c>
      <c r="BF1248" s="14">
        <f t="shared" si="260"/>
        <v>95</v>
      </c>
      <c r="BG1248" s="14">
        <f>SUMIFS(BF$4:BF1248,AU$4:AU1248,"="&amp;AU1248,AX$4:AX1248,"="&amp;AX1248)</f>
        <v>212</v>
      </c>
      <c r="BH1248" s="25" t="s">
        <v>1404</v>
      </c>
      <c r="BI1248" s="14">
        <f t="shared" si="261"/>
        <v>3780</v>
      </c>
      <c r="BJ1248" s="14">
        <f>SUMIFS(BI$4:BI1248,$AU$4:$AU1248,"="&amp;$AU1248,$AX$4:$AX1248,"="&amp;$AX1248)</f>
        <v>8460</v>
      </c>
    </row>
    <row r="1249" spans="46:62" ht="16.5" x14ac:dyDescent="0.2">
      <c r="AT1249" s="13">
        <v>1246</v>
      </c>
      <c r="AU1249" s="13">
        <f t="shared" si="262"/>
        <v>18</v>
      </c>
      <c r="AV1249" s="13">
        <f t="shared" si="263"/>
        <v>1502026</v>
      </c>
      <c r="AW1249" s="13" t="s">
        <v>1373</v>
      </c>
      <c r="AX1249" s="13">
        <f t="shared" si="256"/>
        <v>3</v>
      </c>
      <c r="AY1249" s="13" t="s">
        <v>1394</v>
      </c>
      <c r="AZ1249" s="13">
        <f t="shared" si="257"/>
        <v>4</v>
      </c>
      <c r="BA1249" s="13" t="str">
        <f t="shared" si="258"/>
        <v>雷震子魂珠-3 等级-4</v>
      </c>
      <c r="BB1249" s="25" t="s">
        <v>44</v>
      </c>
      <c r="BC1249" s="14">
        <f t="shared" si="259"/>
        <v>384</v>
      </c>
      <c r="BD1249" s="14">
        <f>SUMIFS(BC$4:BC1249,AU$4:AU1249,"="&amp;AU1249,AX$4:AX1249,"="&amp;AX1249)</f>
        <v>948</v>
      </c>
      <c r="BE1249" s="25" t="s">
        <v>1403</v>
      </c>
      <c r="BF1249" s="14">
        <f t="shared" si="260"/>
        <v>144</v>
      </c>
      <c r="BG1249" s="14">
        <f>SUMIFS(BF$4:BF1249,AU$4:AU1249,"="&amp;AU1249,AX$4:AX1249,"="&amp;AX1249)</f>
        <v>356</v>
      </c>
      <c r="BH1249" s="25" t="s">
        <v>1404</v>
      </c>
      <c r="BI1249" s="14">
        <f t="shared" si="261"/>
        <v>5760</v>
      </c>
      <c r="BJ1249" s="14">
        <f>SUMIFS(BI$4:BI1249,$AU$4:$AU1249,"="&amp;$AU1249,$AX$4:$AX1249,"="&amp;$AX1249)</f>
        <v>14220</v>
      </c>
    </row>
    <row r="1250" spans="46:62" ht="16.5" x14ac:dyDescent="0.2">
      <c r="AT1250" s="13">
        <v>1247</v>
      </c>
      <c r="AU1250" s="13">
        <f t="shared" si="262"/>
        <v>18</v>
      </c>
      <c r="AV1250" s="13">
        <f t="shared" si="263"/>
        <v>1502026</v>
      </c>
      <c r="AW1250" s="13" t="s">
        <v>1373</v>
      </c>
      <c r="AX1250" s="13">
        <f t="shared" si="256"/>
        <v>3</v>
      </c>
      <c r="AY1250" s="13" t="s">
        <v>1394</v>
      </c>
      <c r="AZ1250" s="13">
        <f t="shared" si="257"/>
        <v>5</v>
      </c>
      <c r="BA1250" s="13" t="str">
        <f t="shared" si="258"/>
        <v>雷震子魂珠-3 等级-5</v>
      </c>
      <c r="BB1250" s="25" t="s">
        <v>44</v>
      </c>
      <c r="BC1250" s="14">
        <f t="shared" si="259"/>
        <v>511</v>
      </c>
      <c r="BD1250" s="14">
        <f>SUMIFS(BC$4:BC1250,AU$4:AU1250,"="&amp;AU1250,AX$4:AX1250,"="&amp;AX1250)</f>
        <v>1459</v>
      </c>
      <c r="BE1250" s="25" t="s">
        <v>1403</v>
      </c>
      <c r="BF1250" s="14">
        <f t="shared" si="260"/>
        <v>192</v>
      </c>
      <c r="BG1250" s="14">
        <f>SUMIFS(BF$4:BF1250,AU$4:AU1250,"="&amp;AU1250,AX$4:AX1250,"="&amp;AX1250)</f>
        <v>548</v>
      </c>
      <c r="BH1250" s="25" t="s">
        <v>1404</v>
      </c>
      <c r="BI1250" s="14">
        <f t="shared" si="261"/>
        <v>7668</v>
      </c>
      <c r="BJ1250" s="14">
        <f>SUMIFS(BI$4:BI1250,$AU$4:$AU1250,"="&amp;$AU1250,$AX$4:$AX1250,"="&amp;$AX1250)</f>
        <v>21888</v>
      </c>
    </row>
    <row r="1251" spans="46:62" ht="16.5" x14ac:dyDescent="0.2">
      <c r="AT1251" s="13">
        <v>1248</v>
      </c>
      <c r="AU1251" s="13">
        <f t="shared" si="262"/>
        <v>18</v>
      </c>
      <c r="AV1251" s="13">
        <f t="shared" si="263"/>
        <v>1502026</v>
      </c>
      <c r="AW1251" s="13" t="s">
        <v>1373</v>
      </c>
      <c r="AX1251" s="13">
        <f t="shared" si="256"/>
        <v>3</v>
      </c>
      <c r="AY1251" s="13" t="s">
        <v>1394</v>
      </c>
      <c r="AZ1251" s="13">
        <f t="shared" si="257"/>
        <v>6</v>
      </c>
      <c r="BA1251" s="13" t="str">
        <f t="shared" si="258"/>
        <v>雷震子魂珠-3 等级-6</v>
      </c>
      <c r="BB1251" s="25" t="s">
        <v>44</v>
      </c>
      <c r="BC1251" s="14">
        <f t="shared" si="259"/>
        <v>648</v>
      </c>
      <c r="BD1251" s="14">
        <f>SUMIFS(BC$4:BC1251,AU$4:AU1251,"="&amp;AU1251,AX$4:AX1251,"="&amp;AX1251)</f>
        <v>2107</v>
      </c>
      <c r="BE1251" s="25" t="s">
        <v>1403</v>
      </c>
      <c r="BF1251" s="14">
        <f t="shared" si="260"/>
        <v>243</v>
      </c>
      <c r="BG1251" s="14">
        <f>SUMIFS(BF$4:BF1251,AU$4:AU1251,"="&amp;AU1251,AX$4:AX1251,"="&amp;AX1251)</f>
        <v>791</v>
      </c>
      <c r="BH1251" s="25" t="s">
        <v>1404</v>
      </c>
      <c r="BI1251" s="14">
        <f t="shared" si="261"/>
        <v>9720</v>
      </c>
      <c r="BJ1251" s="14">
        <f>SUMIFS(BI$4:BI1251,$AU$4:$AU1251,"="&amp;$AU1251,$AX$4:$AX1251,"="&amp;$AX1251)</f>
        <v>31608</v>
      </c>
    </row>
    <row r="1252" spans="46:62" ht="16.5" x14ac:dyDescent="0.2">
      <c r="AT1252" s="13">
        <v>1249</v>
      </c>
      <c r="AU1252" s="13">
        <f t="shared" si="262"/>
        <v>18</v>
      </c>
      <c r="AV1252" s="13">
        <f t="shared" si="263"/>
        <v>1502026</v>
      </c>
      <c r="AW1252" s="13" t="s">
        <v>1373</v>
      </c>
      <c r="AX1252" s="13">
        <f t="shared" si="256"/>
        <v>3</v>
      </c>
      <c r="AY1252" s="13" t="s">
        <v>1394</v>
      </c>
      <c r="AZ1252" s="13">
        <f t="shared" si="257"/>
        <v>7</v>
      </c>
      <c r="BA1252" s="13" t="str">
        <f t="shared" si="258"/>
        <v>雷震子魂珠-3 等级-7</v>
      </c>
      <c r="BB1252" s="25" t="s">
        <v>44</v>
      </c>
      <c r="BC1252" s="14">
        <f t="shared" si="259"/>
        <v>768</v>
      </c>
      <c r="BD1252" s="14">
        <f>SUMIFS(BC$4:BC1252,AU$4:AU1252,"="&amp;AU1252,AX$4:AX1252,"="&amp;AX1252)</f>
        <v>2875</v>
      </c>
      <c r="BE1252" s="25" t="s">
        <v>1403</v>
      </c>
      <c r="BF1252" s="14">
        <f t="shared" si="260"/>
        <v>288</v>
      </c>
      <c r="BG1252" s="14">
        <f>SUMIFS(BF$4:BF1252,AU$4:AU1252,"="&amp;AU1252,AX$4:AX1252,"="&amp;AX1252)</f>
        <v>1079</v>
      </c>
      <c r="BH1252" s="25" t="s">
        <v>1404</v>
      </c>
      <c r="BI1252" s="14">
        <f t="shared" si="261"/>
        <v>11520</v>
      </c>
      <c r="BJ1252" s="14">
        <f>SUMIFS(BI$4:BI1252,$AU$4:$AU1252,"="&amp;$AU1252,$AX$4:$AX1252,"="&amp;$AX1252)</f>
        <v>43128</v>
      </c>
    </row>
    <row r="1253" spans="46:62" ht="16.5" x14ac:dyDescent="0.2">
      <c r="AT1253" s="13">
        <v>1250</v>
      </c>
      <c r="AU1253" s="13">
        <f t="shared" si="262"/>
        <v>18</v>
      </c>
      <c r="AV1253" s="13">
        <f t="shared" si="263"/>
        <v>1502026</v>
      </c>
      <c r="AW1253" s="13" t="s">
        <v>1373</v>
      </c>
      <c r="AX1253" s="13">
        <f t="shared" si="256"/>
        <v>3</v>
      </c>
      <c r="AY1253" s="13" t="s">
        <v>1394</v>
      </c>
      <c r="AZ1253" s="13">
        <f t="shared" si="257"/>
        <v>8</v>
      </c>
      <c r="BA1253" s="13" t="str">
        <f t="shared" si="258"/>
        <v>雷震子魂珠-3 等级-8</v>
      </c>
      <c r="BB1253" s="25" t="s">
        <v>44</v>
      </c>
      <c r="BC1253" s="14">
        <f t="shared" si="259"/>
        <v>900</v>
      </c>
      <c r="BD1253" s="14">
        <f>SUMIFS(BC$4:BC1253,AU$4:AU1253,"="&amp;AU1253,AX$4:AX1253,"="&amp;AX1253)</f>
        <v>3775</v>
      </c>
      <c r="BE1253" s="25" t="s">
        <v>1403</v>
      </c>
      <c r="BF1253" s="14">
        <f t="shared" si="260"/>
        <v>333</v>
      </c>
      <c r="BG1253" s="14">
        <f>SUMIFS(BF$4:BF1253,AU$4:AU1253,"="&amp;AU1253,AX$4:AX1253,"="&amp;AX1253)</f>
        <v>1412</v>
      </c>
      <c r="BH1253" s="25" t="s">
        <v>1404</v>
      </c>
      <c r="BI1253" s="14">
        <f t="shared" si="261"/>
        <v>13500</v>
      </c>
      <c r="BJ1253" s="14">
        <f>SUMIFS(BI$4:BI1253,$AU$4:$AU1253,"="&amp;$AU1253,$AX$4:$AX1253,"="&amp;$AX1253)</f>
        <v>56628</v>
      </c>
    </row>
    <row r="1254" spans="46:62" ht="16.5" x14ac:dyDescent="0.2">
      <c r="AT1254" s="13">
        <v>1251</v>
      </c>
      <c r="AU1254" s="13">
        <f t="shared" si="262"/>
        <v>18</v>
      </c>
      <c r="AV1254" s="13">
        <f t="shared" si="263"/>
        <v>1502026</v>
      </c>
      <c r="AW1254" s="13" t="s">
        <v>1373</v>
      </c>
      <c r="AX1254" s="13">
        <f t="shared" si="256"/>
        <v>3</v>
      </c>
      <c r="AY1254" s="13" t="s">
        <v>1394</v>
      </c>
      <c r="AZ1254" s="13">
        <f t="shared" si="257"/>
        <v>9</v>
      </c>
      <c r="BA1254" s="13" t="str">
        <f t="shared" si="258"/>
        <v>雷震子魂珠-3 等级-9</v>
      </c>
      <c r="BB1254" s="25" t="s">
        <v>44</v>
      </c>
      <c r="BC1254" s="14">
        <f t="shared" si="259"/>
        <v>1020</v>
      </c>
      <c r="BD1254" s="14">
        <f>SUMIFS(BC$4:BC1254,AU$4:AU1254,"="&amp;AU1254,AX$4:AX1254,"="&amp;AX1254)</f>
        <v>4795</v>
      </c>
      <c r="BE1254" s="25" t="s">
        <v>1403</v>
      </c>
      <c r="BF1254" s="14">
        <f t="shared" si="260"/>
        <v>383</v>
      </c>
      <c r="BG1254" s="14">
        <f>SUMIFS(BF$4:BF1254,AU$4:AU1254,"="&amp;AU1254,AX$4:AX1254,"="&amp;AX1254)</f>
        <v>1795</v>
      </c>
      <c r="BH1254" s="25" t="s">
        <v>1404</v>
      </c>
      <c r="BI1254" s="14">
        <f t="shared" si="261"/>
        <v>15300</v>
      </c>
      <c r="BJ1254" s="14">
        <f>SUMIFS(BI$4:BI1254,$AU$4:$AU1254,"="&amp;$AU1254,$AX$4:$AX1254,"="&amp;$AX1254)</f>
        <v>71928</v>
      </c>
    </row>
    <row r="1255" spans="46:62" ht="16.5" x14ac:dyDescent="0.2">
      <c r="AT1255" s="13">
        <v>1252</v>
      </c>
      <c r="AU1255" s="13">
        <f t="shared" si="262"/>
        <v>18</v>
      </c>
      <c r="AV1255" s="13">
        <f t="shared" si="263"/>
        <v>1502026</v>
      </c>
      <c r="AW1255" s="13" t="s">
        <v>1373</v>
      </c>
      <c r="AX1255" s="13">
        <f t="shared" si="256"/>
        <v>4</v>
      </c>
      <c r="AY1255" s="13" t="s">
        <v>1394</v>
      </c>
      <c r="AZ1255" s="13">
        <f t="shared" si="257"/>
        <v>1</v>
      </c>
      <c r="BA1255" s="13" t="str">
        <f t="shared" si="258"/>
        <v>雷震子魂珠-4 等级-1</v>
      </c>
      <c r="BB1255" s="25" t="s">
        <v>44</v>
      </c>
      <c r="BC1255" s="14">
        <f t="shared" si="259"/>
        <v>156</v>
      </c>
      <c r="BD1255" s="14">
        <f>SUMIFS(BC$4:BC1255,AU$4:AU1255,"="&amp;AU1255,AX$4:AX1255,"="&amp;AX1255)</f>
        <v>156</v>
      </c>
      <c r="BE1255" s="25" t="s">
        <v>1403</v>
      </c>
      <c r="BF1255" s="14">
        <f t="shared" si="260"/>
        <v>59</v>
      </c>
      <c r="BG1255" s="14">
        <f>SUMIFS(BF$4:BF1255,AU$4:AU1255,"="&amp;AU1255,AX$4:AX1255,"="&amp;AX1255)</f>
        <v>59</v>
      </c>
      <c r="BH1255" s="25" t="s">
        <v>1404</v>
      </c>
      <c r="BI1255" s="14">
        <f t="shared" si="261"/>
        <v>2340</v>
      </c>
      <c r="BJ1255" s="14">
        <f>SUMIFS(BI$4:BI1255,$AU$4:$AU1255,"="&amp;$AU1255,$AX$4:$AX1255,"="&amp;$AX1255)</f>
        <v>2340</v>
      </c>
    </row>
    <row r="1256" spans="46:62" ht="16.5" x14ac:dyDescent="0.2">
      <c r="AT1256" s="13">
        <v>1253</v>
      </c>
      <c r="AU1256" s="13">
        <f t="shared" si="262"/>
        <v>18</v>
      </c>
      <c r="AV1256" s="13">
        <f t="shared" si="263"/>
        <v>1502026</v>
      </c>
      <c r="AW1256" s="13" t="s">
        <v>1373</v>
      </c>
      <c r="AX1256" s="13">
        <f t="shared" si="256"/>
        <v>4</v>
      </c>
      <c r="AY1256" s="13" t="s">
        <v>1394</v>
      </c>
      <c r="AZ1256" s="13">
        <f t="shared" si="257"/>
        <v>2</v>
      </c>
      <c r="BA1256" s="13" t="str">
        <f t="shared" si="258"/>
        <v>雷震子魂珠-4 等级-2</v>
      </c>
      <c r="BB1256" s="25" t="s">
        <v>44</v>
      </c>
      <c r="BC1256" s="14">
        <f t="shared" si="259"/>
        <v>240</v>
      </c>
      <c r="BD1256" s="14">
        <f>SUMIFS(BC$4:BC1256,AU$4:AU1256,"="&amp;AU1256,AX$4:AX1256,"="&amp;AX1256)</f>
        <v>396</v>
      </c>
      <c r="BE1256" s="25" t="s">
        <v>1403</v>
      </c>
      <c r="BF1256" s="14">
        <f t="shared" si="260"/>
        <v>90</v>
      </c>
      <c r="BG1256" s="14">
        <f>SUMIFS(BF$4:BF1256,AU$4:AU1256,"="&amp;AU1256,AX$4:AX1256,"="&amp;AX1256)</f>
        <v>149</v>
      </c>
      <c r="BH1256" s="25" t="s">
        <v>1404</v>
      </c>
      <c r="BI1256" s="14">
        <f t="shared" si="261"/>
        <v>3600</v>
      </c>
      <c r="BJ1256" s="14">
        <f>SUMIFS(BI$4:BI1256,$AU$4:$AU1256,"="&amp;$AU1256,$AX$4:$AX1256,"="&amp;$AX1256)</f>
        <v>5940</v>
      </c>
    </row>
    <row r="1257" spans="46:62" ht="16.5" x14ac:dyDescent="0.2">
      <c r="AT1257" s="13">
        <v>1254</v>
      </c>
      <c r="AU1257" s="13">
        <f t="shared" si="262"/>
        <v>18</v>
      </c>
      <c r="AV1257" s="13">
        <f t="shared" si="263"/>
        <v>1502026</v>
      </c>
      <c r="AW1257" s="13" t="s">
        <v>1373</v>
      </c>
      <c r="AX1257" s="13">
        <f t="shared" si="256"/>
        <v>4</v>
      </c>
      <c r="AY1257" s="13" t="s">
        <v>1394</v>
      </c>
      <c r="AZ1257" s="13">
        <f t="shared" si="257"/>
        <v>3</v>
      </c>
      <c r="BA1257" s="13" t="str">
        <f t="shared" si="258"/>
        <v>雷震子魂珠-4 等级-3</v>
      </c>
      <c r="BB1257" s="25" t="s">
        <v>44</v>
      </c>
      <c r="BC1257" s="14">
        <f t="shared" si="259"/>
        <v>312</v>
      </c>
      <c r="BD1257" s="14">
        <f>SUMIFS(BC$4:BC1257,AU$4:AU1257,"="&amp;AU1257,AX$4:AX1257,"="&amp;AX1257)</f>
        <v>708</v>
      </c>
      <c r="BE1257" s="25" t="s">
        <v>1403</v>
      </c>
      <c r="BF1257" s="14">
        <f t="shared" si="260"/>
        <v>117</v>
      </c>
      <c r="BG1257" s="14">
        <f>SUMIFS(BF$4:BF1257,AU$4:AU1257,"="&amp;AU1257,AX$4:AX1257,"="&amp;AX1257)</f>
        <v>266</v>
      </c>
      <c r="BH1257" s="25" t="s">
        <v>1404</v>
      </c>
      <c r="BI1257" s="14">
        <f t="shared" si="261"/>
        <v>4680</v>
      </c>
      <c r="BJ1257" s="14">
        <f>SUMIFS(BI$4:BI1257,$AU$4:$AU1257,"="&amp;$AU1257,$AX$4:$AX1257,"="&amp;$AX1257)</f>
        <v>10620</v>
      </c>
    </row>
    <row r="1258" spans="46:62" ht="16.5" x14ac:dyDescent="0.2">
      <c r="AT1258" s="13">
        <v>1255</v>
      </c>
      <c r="AU1258" s="13">
        <f t="shared" si="262"/>
        <v>18</v>
      </c>
      <c r="AV1258" s="13">
        <f t="shared" si="263"/>
        <v>1502026</v>
      </c>
      <c r="AW1258" s="13" t="s">
        <v>1373</v>
      </c>
      <c r="AX1258" s="13">
        <f t="shared" si="256"/>
        <v>4</v>
      </c>
      <c r="AY1258" s="13" t="s">
        <v>1394</v>
      </c>
      <c r="AZ1258" s="13">
        <f t="shared" si="257"/>
        <v>4</v>
      </c>
      <c r="BA1258" s="13" t="str">
        <f t="shared" si="258"/>
        <v>雷震子魂珠-4 等级-4</v>
      </c>
      <c r="BB1258" s="25" t="s">
        <v>44</v>
      </c>
      <c r="BC1258" s="14">
        <f t="shared" si="259"/>
        <v>480</v>
      </c>
      <c r="BD1258" s="14">
        <f>SUMIFS(BC$4:BC1258,AU$4:AU1258,"="&amp;AU1258,AX$4:AX1258,"="&amp;AX1258)</f>
        <v>1188</v>
      </c>
      <c r="BE1258" s="25" t="s">
        <v>1403</v>
      </c>
      <c r="BF1258" s="14">
        <f t="shared" si="260"/>
        <v>180</v>
      </c>
      <c r="BG1258" s="14">
        <f>SUMIFS(BF$4:BF1258,AU$4:AU1258,"="&amp;AU1258,AX$4:AX1258,"="&amp;AX1258)</f>
        <v>446</v>
      </c>
      <c r="BH1258" s="25" t="s">
        <v>1404</v>
      </c>
      <c r="BI1258" s="14">
        <f t="shared" si="261"/>
        <v>7200</v>
      </c>
      <c r="BJ1258" s="14">
        <f>SUMIFS(BI$4:BI1258,$AU$4:$AU1258,"="&amp;$AU1258,$AX$4:$AX1258,"="&amp;$AX1258)</f>
        <v>17820</v>
      </c>
    </row>
    <row r="1259" spans="46:62" ht="16.5" x14ac:dyDescent="0.2">
      <c r="AT1259" s="13">
        <v>1256</v>
      </c>
      <c r="AU1259" s="13">
        <f t="shared" si="262"/>
        <v>18</v>
      </c>
      <c r="AV1259" s="13">
        <f t="shared" si="263"/>
        <v>1502026</v>
      </c>
      <c r="AW1259" s="13" t="s">
        <v>1373</v>
      </c>
      <c r="AX1259" s="13">
        <f t="shared" si="256"/>
        <v>4</v>
      </c>
      <c r="AY1259" s="13" t="s">
        <v>1394</v>
      </c>
      <c r="AZ1259" s="13">
        <f t="shared" si="257"/>
        <v>5</v>
      </c>
      <c r="BA1259" s="13" t="str">
        <f t="shared" si="258"/>
        <v>雷震子魂珠-4 等级-5</v>
      </c>
      <c r="BB1259" s="25" t="s">
        <v>44</v>
      </c>
      <c r="BC1259" s="14">
        <f t="shared" si="259"/>
        <v>648</v>
      </c>
      <c r="BD1259" s="14">
        <f>SUMIFS(BC$4:BC1259,AU$4:AU1259,"="&amp;AU1259,AX$4:AX1259,"="&amp;AX1259)</f>
        <v>1836</v>
      </c>
      <c r="BE1259" s="25" t="s">
        <v>1403</v>
      </c>
      <c r="BF1259" s="14">
        <f t="shared" si="260"/>
        <v>243</v>
      </c>
      <c r="BG1259" s="14">
        <f>SUMIFS(BF$4:BF1259,AU$4:AU1259,"="&amp;AU1259,AX$4:AX1259,"="&amp;AX1259)</f>
        <v>689</v>
      </c>
      <c r="BH1259" s="25" t="s">
        <v>1404</v>
      </c>
      <c r="BI1259" s="14">
        <f t="shared" si="261"/>
        <v>9720</v>
      </c>
      <c r="BJ1259" s="14">
        <f>SUMIFS(BI$4:BI1259,$AU$4:$AU1259,"="&amp;$AU1259,$AX$4:$AX1259,"="&amp;$AX1259)</f>
        <v>27540</v>
      </c>
    </row>
    <row r="1260" spans="46:62" ht="16.5" x14ac:dyDescent="0.2">
      <c r="AT1260" s="13">
        <v>1257</v>
      </c>
      <c r="AU1260" s="13">
        <f t="shared" si="262"/>
        <v>18</v>
      </c>
      <c r="AV1260" s="13">
        <f t="shared" si="263"/>
        <v>1502026</v>
      </c>
      <c r="AW1260" s="13" t="s">
        <v>1373</v>
      </c>
      <c r="AX1260" s="13">
        <f t="shared" si="256"/>
        <v>4</v>
      </c>
      <c r="AY1260" s="13" t="s">
        <v>1394</v>
      </c>
      <c r="AZ1260" s="13">
        <f t="shared" si="257"/>
        <v>6</v>
      </c>
      <c r="BA1260" s="13" t="str">
        <f t="shared" si="258"/>
        <v>雷震子魂珠-4 等级-6</v>
      </c>
      <c r="BB1260" s="25" t="s">
        <v>44</v>
      </c>
      <c r="BC1260" s="14">
        <f t="shared" si="259"/>
        <v>804</v>
      </c>
      <c r="BD1260" s="14">
        <f>SUMIFS(BC$4:BC1260,AU$4:AU1260,"="&amp;AU1260,AX$4:AX1260,"="&amp;AX1260)</f>
        <v>2640</v>
      </c>
      <c r="BE1260" s="25" t="s">
        <v>1403</v>
      </c>
      <c r="BF1260" s="14">
        <f t="shared" si="260"/>
        <v>347</v>
      </c>
      <c r="BG1260" s="14">
        <f>SUMIFS(BF$4:BF1260,AU$4:AU1260,"="&amp;AU1260,AX$4:AX1260,"="&amp;AX1260)</f>
        <v>1036</v>
      </c>
      <c r="BH1260" s="25" t="s">
        <v>1404</v>
      </c>
      <c r="BI1260" s="14">
        <f t="shared" si="261"/>
        <v>12060</v>
      </c>
      <c r="BJ1260" s="14">
        <f>SUMIFS(BI$4:BI1260,$AU$4:$AU1260,"="&amp;$AU1260,$AX$4:$AX1260,"="&amp;$AX1260)</f>
        <v>39600</v>
      </c>
    </row>
    <row r="1261" spans="46:62" ht="16.5" x14ac:dyDescent="0.2">
      <c r="AT1261" s="13">
        <v>1258</v>
      </c>
      <c r="AU1261" s="13">
        <f t="shared" si="262"/>
        <v>18</v>
      </c>
      <c r="AV1261" s="13">
        <f t="shared" si="263"/>
        <v>1502026</v>
      </c>
      <c r="AW1261" s="13" t="s">
        <v>1373</v>
      </c>
      <c r="AX1261" s="13">
        <f t="shared" si="256"/>
        <v>4</v>
      </c>
      <c r="AY1261" s="13" t="s">
        <v>1394</v>
      </c>
      <c r="AZ1261" s="13">
        <f t="shared" si="257"/>
        <v>7</v>
      </c>
      <c r="BA1261" s="13" t="str">
        <f t="shared" si="258"/>
        <v>雷震子魂珠-4 等级-7</v>
      </c>
      <c r="BB1261" s="25" t="s">
        <v>44</v>
      </c>
      <c r="BC1261" s="14">
        <f t="shared" si="259"/>
        <v>960</v>
      </c>
      <c r="BD1261" s="14">
        <f>SUMIFS(BC$4:BC1261,AU$4:AU1261,"="&amp;AU1261,AX$4:AX1261,"="&amp;AX1261)</f>
        <v>3600</v>
      </c>
      <c r="BE1261" s="25" t="s">
        <v>1403</v>
      </c>
      <c r="BF1261" s="14">
        <f t="shared" si="260"/>
        <v>360</v>
      </c>
      <c r="BG1261" s="14">
        <f>SUMIFS(BF$4:BF1261,AU$4:AU1261,"="&amp;AU1261,AX$4:AX1261,"="&amp;AX1261)</f>
        <v>1396</v>
      </c>
      <c r="BH1261" s="25" t="s">
        <v>1404</v>
      </c>
      <c r="BI1261" s="14">
        <f t="shared" si="261"/>
        <v>14400</v>
      </c>
      <c r="BJ1261" s="14">
        <f>SUMIFS(BI$4:BI1261,$AU$4:$AU1261,"="&amp;$AU1261,$AX$4:$AX1261,"="&amp;$AX1261)</f>
        <v>54000</v>
      </c>
    </row>
    <row r="1262" spans="46:62" ht="16.5" x14ac:dyDescent="0.2">
      <c r="AT1262" s="13">
        <v>1259</v>
      </c>
      <c r="AU1262" s="13">
        <f t="shared" si="262"/>
        <v>18</v>
      </c>
      <c r="AV1262" s="13">
        <f t="shared" si="263"/>
        <v>1502026</v>
      </c>
      <c r="AW1262" s="13" t="s">
        <v>1373</v>
      </c>
      <c r="AX1262" s="13">
        <f t="shared" si="256"/>
        <v>4</v>
      </c>
      <c r="AY1262" s="13" t="s">
        <v>1394</v>
      </c>
      <c r="AZ1262" s="13">
        <f t="shared" si="257"/>
        <v>8</v>
      </c>
      <c r="BA1262" s="13" t="str">
        <f t="shared" si="258"/>
        <v>雷震子魂珠-4 等级-8</v>
      </c>
      <c r="BB1262" s="25" t="s">
        <v>44</v>
      </c>
      <c r="BC1262" s="14">
        <f t="shared" si="259"/>
        <v>1140</v>
      </c>
      <c r="BD1262" s="14">
        <f>SUMIFS(BC$4:BC1262,AU$4:AU1262,"="&amp;AU1262,AX$4:AX1262,"="&amp;AX1262)</f>
        <v>4740</v>
      </c>
      <c r="BE1262" s="25" t="s">
        <v>1403</v>
      </c>
      <c r="BF1262" s="14">
        <f t="shared" si="260"/>
        <v>428</v>
      </c>
      <c r="BG1262" s="14">
        <f>SUMIFS(BF$4:BF1262,AU$4:AU1262,"="&amp;AU1262,AX$4:AX1262,"="&amp;AX1262)</f>
        <v>1824</v>
      </c>
      <c r="BH1262" s="25" t="s">
        <v>1404</v>
      </c>
      <c r="BI1262" s="14">
        <f t="shared" si="261"/>
        <v>17100</v>
      </c>
      <c r="BJ1262" s="14">
        <f>SUMIFS(BI$4:BI1262,$AU$4:$AU1262,"="&amp;$AU1262,$AX$4:$AX1262,"="&amp;$AX1262)</f>
        <v>71100</v>
      </c>
    </row>
    <row r="1263" spans="46:62" ht="16.5" x14ac:dyDescent="0.2">
      <c r="AT1263" s="13">
        <v>1260</v>
      </c>
      <c r="AU1263" s="13">
        <f t="shared" si="262"/>
        <v>18</v>
      </c>
      <c r="AV1263" s="13">
        <f t="shared" si="263"/>
        <v>1502026</v>
      </c>
      <c r="AW1263" s="13" t="s">
        <v>1373</v>
      </c>
      <c r="AX1263" s="13">
        <f t="shared" si="256"/>
        <v>4</v>
      </c>
      <c r="AY1263" s="13" t="s">
        <v>1394</v>
      </c>
      <c r="AZ1263" s="13">
        <f t="shared" si="257"/>
        <v>9</v>
      </c>
      <c r="BA1263" s="13" t="str">
        <f t="shared" si="258"/>
        <v>雷震子魂珠-4 等级-9</v>
      </c>
      <c r="BB1263" s="25" t="s">
        <v>44</v>
      </c>
      <c r="BC1263" s="14">
        <f t="shared" si="259"/>
        <v>1320</v>
      </c>
      <c r="BD1263" s="14">
        <f>SUMIFS(BC$4:BC1263,AU$4:AU1263,"="&amp;AU1263,AX$4:AX1263,"="&amp;AX1263)</f>
        <v>6060</v>
      </c>
      <c r="BE1263" s="25" t="s">
        <v>1403</v>
      </c>
      <c r="BF1263" s="14">
        <f t="shared" si="260"/>
        <v>495</v>
      </c>
      <c r="BG1263" s="14">
        <f>SUMIFS(BF$4:BF1263,AU$4:AU1263,"="&amp;AU1263,AX$4:AX1263,"="&amp;AX1263)</f>
        <v>2319</v>
      </c>
      <c r="BH1263" s="25" t="s">
        <v>1404</v>
      </c>
      <c r="BI1263" s="14">
        <f t="shared" si="261"/>
        <v>19800</v>
      </c>
      <c r="BJ1263" s="14">
        <f>SUMIFS(BI$4:BI1263,$AU$4:$AU1263,"="&amp;$AU1263,$AX$4:$AX1263,"="&amp;$AX1263)</f>
        <v>90900</v>
      </c>
    </row>
    <row r="1264" spans="46:62" ht="16.5" x14ac:dyDescent="0.2">
      <c r="AT1264" s="13">
        <v>1261</v>
      </c>
      <c r="AU1264" s="13">
        <f t="shared" si="262"/>
        <v>18</v>
      </c>
      <c r="AV1264" s="13">
        <f t="shared" si="263"/>
        <v>1502026</v>
      </c>
      <c r="AW1264" s="13" t="s">
        <v>1373</v>
      </c>
      <c r="AX1264" s="13">
        <f t="shared" si="256"/>
        <v>5</v>
      </c>
      <c r="AY1264" s="13" t="s">
        <v>1394</v>
      </c>
      <c r="AZ1264" s="13">
        <f t="shared" si="257"/>
        <v>1</v>
      </c>
      <c r="BA1264" s="13" t="str">
        <f t="shared" si="258"/>
        <v>雷震子魂珠-5 等级-1</v>
      </c>
      <c r="BB1264" s="25" t="s">
        <v>44</v>
      </c>
      <c r="BC1264" s="14">
        <f t="shared" si="259"/>
        <v>216</v>
      </c>
      <c r="BD1264" s="14">
        <f>SUMIFS(BC$4:BC1264,AU$4:AU1264,"="&amp;AU1264,AX$4:AX1264,"="&amp;AX1264)</f>
        <v>216</v>
      </c>
      <c r="BE1264" s="25" t="s">
        <v>1403</v>
      </c>
      <c r="BF1264" s="14">
        <f t="shared" si="260"/>
        <v>81</v>
      </c>
      <c r="BG1264" s="14">
        <f>SUMIFS(BF$4:BF1264,AU$4:AU1264,"="&amp;AU1264,AX$4:AX1264,"="&amp;AX1264)</f>
        <v>81</v>
      </c>
      <c r="BH1264" s="25" t="s">
        <v>1404</v>
      </c>
      <c r="BI1264" s="14">
        <f t="shared" si="261"/>
        <v>3240</v>
      </c>
      <c r="BJ1264" s="14">
        <f>SUMIFS(BI$4:BI1264,$AU$4:$AU1264,"="&amp;$AU1264,$AX$4:$AX1264,"="&amp;$AX1264)</f>
        <v>3240</v>
      </c>
    </row>
    <row r="1265" spans="46:62" ht="16.5" x14ac:dyDescent="0.2">
      <c r="AT1265" s="13">
        <v>1262</v>
      </c>
      <c r="AU1265" s="13">
        <f t="shared" si="262"/>
        <v>18</v>
      </c>
      <c r="AV1265" s="13">
        <f t="shared" si="263"/>
        <v>1502026</v>
      </c>
      <c r="AW1265" s="13" t="s">
        <v>1373</v>
      </c>
      <c r="AX1265" s="13">
        <f t="shared" si="256"/>
        <v>5</v>
      </c>
      <c r="AY1265" s="13" t="s">
        <v>1394</v>
      </c>
      <c r="AZ1265" s="13">
        <f t="shared" si="257"/>
        <v>2</v>
      </c>
      <c r="BA1265" s="13" t="str">
        <f t="shared" si="258"/>
        <v>雷震子魂珠-5 等级-2</v>
      </c>
      <c r="BB1265" s="25" t="s">
        <v>44</v>
      </c>
      <c r="BC1265" s="14">
        <f t="shared" si="259"/>
        <v>336</v>
      </c>
      <c r="BD1265" s="14">
        <f>SUMIFS(BC$4:BC1265,AU$4:AU1265,"="&amp;AU1265,AX$4:AX1265,"="&amp;AX1265)</f>
        <v>552</v>
      </c>
      <c r="BE1265" s="25" t="s">
        <v>1403</v>
      </c>
      <c r="BF1265" s="14">
        <f t="shared" si="260"/>
        <v>126</v>
      </c>
      <c r="BG1265" s="14">
        <f>SUMIFS(BF$4:BF1265,AU$4:AU1265,"="&amp;AU1265,AX$4:AX1265,"="&amp;AX1265)</f>
        <v>207</v>
      </c>
      <c r="BH1265" s="25" t="s">
        <v>1404</v>
      </c>
      <c r="BI1265" s="14">
        <f t="shared" si="261"/>
        <v>5040</v>
      </c>
      <c r="BJ1265" s="14">
        <f>SUMIFS(BI$4:BI1265,$AU$4:$AU1265,"="&amp;$AU1265,$AX$4:$AX1265,"="&amp;$AX1265)</f>
        <v>8280</v>
      </c>
    </row>
    <row r="1266" spans="46:62" ht="16.5" x14ac:dyDescent="0.2">
      <c r="AT1266" s="13">
        <v>1263</v>
      </c>
      <c r="AU1266" s="13">
        <f t="shared" si="262"/>
        <v>18</v>
      </c>
      <c r="AV1266" s="13">
        <f t="shared" si="263"/>
        <v>1502026</v>
      </c>
      <c r="AW1266" s="13" t="s">
        <v>1373</v>
      </c>
      <c r="AX1266" s="13">
        <f t="shared" si="256"/>
        <v>5</v>
      </c>
      <c r="AY1266" s="13" t="s">
        <v>1394</v>
      </c>
      <c r="AZ1266" s="13">
        <f t="shared" si="257"/>
        <v>3</v>
      </c>
      <c r="BA1266" s="13" t="str">
        <f t="shared" si="258"/>
        <v>雷震子魂珠-5 等级-3</v>
      </c>
      <c r="BB1266" s="25" t="s">
        <v>44</v>
      </c>
      <c r="BC1266" s="14">
        <f t="shared" si="259"/>
        <v>444</v>
      </c>
      <c r="BD1266" s="14">
        <f>SUMIFS(BC$4:BC1266,AU$4:AU1266,"="&amp;AU1266,AX$4:AX1266,"="&amp;AX1266)</f>
        <v>996</v>
      </c>
      <c r="BE1266" s="25" t="s">
        <v>1403</v>
      </c>
      <c r="BF1266" s="14">
        <f t="shared" si="260"/>
        <v>167</v>
      </c>
      <c r="BG1266" s="14">
        <f>SUMIFS(BF$4:BF1266,AU$4:AU1266,"="&amp;AU1266,AX$4:AX1266,"="&amp;AX1266)</f>
        <v>374</v>
      </c>
      <c r="BH1266" s="25" t="s">
        <v>1404</v>
      </c>
      <c r="BI1266" s="14">
        <f t="shared" si="261"/>
        <v>6660</v>
      </c>
      <c r="BJ1266" s="14">
        <f>SUMIFS(BI$4:BI1266,$AU$4:$AU1266,"="&amp;$AU1266,$AX$4:$AX1266,"="&amp;$AX1266)</f>
        <v>14940</v>
      </c>
    </row>
    <row r="1267" spans="46:62" ht="16.5" x14ac:dyDescent="0.2">
      <c r="AT1267" s="13">
        <v>1264</v>
      </c>
      <c r="AU1267" s="13">
        <f t="shared" si="262"/>
        <v>18</v>
      </c>
      <c r="AV1267" s="13">
        <f t="shared" si="263"/>
        <v>1502026</v>
      </c>
      <c r="AW1267" s="13" t="s">
        <v>1373</v>
      </c>
      <c r="AX1267" s="13">
        <f t="shared" si="256"/>
        <v>5</v>
      </c>
      <c r="AY1267" s="13" t="s">
        <v>1394</v>
      </c>
      <c r="AZ1267" s="13">
        <f t="shared" si="257"/>
        <v>4</v>
      </c>
      <c r="BA1267" s="13" t="str">
        <f t="shared" si="258"/>
        <v>雷震子魂珠-5 等级-4</v>
      </c>
      <c r="BB1267" s="25" t="s">
        <v>44</v>
      </c>
      <c r="BC1267" s="14">
        <f t="shared" si="259"/>
        <v>672</v>
      </c>
      <c r="BD1267" s="14">
        <f>SUMIFS(BC$4:BC1267,AU$4:AU1267,"="&amp;AU1267,AX$4:AX1267,"="&amp;AX1267)</f>
        <v>1668</v>
      </c>
      <c r="BE1267" s="25" t="s">
        <v>1403</v>
      </c>
      <c r="BF1267" s="14">
        <f t="shared" si="260"/>
        <v>252</v>
      </c>
      <c r="BG1267" s="14">
        <f>SUMIFS(BF$4:BF1267,AU$4:AU1267,"="&amp;AU1267,AX$4:AX1267,"="&amp;AX1267)</f>
        <v>626</v>
      </c>
      <c r="BH1267" s="25" t="s">
        <v>1404</v>
      </c>
      <c r="BI1267" s="14">
        <f t="shared" si="261"/>
        <v>10080</v>
      </c>
      <c r="BJ1267" s="14">
        <f>SUMIFS(BI$4:BI1267,$AU$4:$AU1267,"="&amp;$AU1267,$AX$4:$AX1267,"="&amp;$AX1267)</f>
        <v>25020</v>
      </c>
    </row>
    <row r="1268" spans="46:62" ht="16.5" x14ac:dyDescent="0.2">
      <c r="AT1268" s="13">
        <v>1265</v>
      </c>
      <c r="AU1268" s="13">
        <f t="shared" si="262"/>
        <v>18</v>
      </c>
      <c r="AV1268" s="13">
        <f t="shared" si="263"/>
        <v>1502026</v>
      </c>
      <c r="AW1268" s="13" t="s">
        <v>1373</v>
      </c>
      <c r="AX1268" s="13">
        <f t="shared" ref="AX1268:AX1331" si="264">INT(((AT1268-(AU1268-1)*72)-1)/9)+1</f>
        <v>5</v>
      </c>
      <c r="AY1268" s="13" t="s">
        <v>1394</v>
      </c>
      <c r="AZ1268" s="13">
        <f t="shared" ref="AZ1268:AZ1331" si="265">AT1268-(AU1268-1)*72-(AX1268-1)*9</f>
        <v>5</v>
      </c>
      <c r="BA1268" s="13" t="str">
        <f t="shared" ref="BA1268:BA1331" si="266">INDEX($Y$4:$Y$24,AU1268)&amp;"魂珠-"&amp;AX1268&amp;" 等级-"&amp;AZ1268</f>
        <v>雷震子魂珠-5 等级-5</v>
      </c>
      <c r="BB1268" s="25" t="s">
        <v>44</v>
      </c>
      <c r="BC1268" s="14">
        <f t="shared" ref="BC1268:BC1331" si="267">ROUND(INDEX(Q$4:Q$75,($AX1268-1)*9+$AZ1268)*INDEX(AD$4:AD$24,$AU1268),0)</f>
        <v>900</v>
      </c>
      <c r="BD1268" s="14">
        <f>SUMIFS(BC$4:BC1268,AU$4:AU1268,"="&amp;AU1268,AX$4:AX1268,"="&amp;AX1268)</f>
        <v>2568</v>
      </c>
      <c r="BE1268" s="25" t="s">
        <v>1403</v>
      </c>
      <c r="BF1268" s="14">
        <f t="shared" ref="BF1268:BF1331" si="268">ROUND(INDEX(R$4:R$75,($AX1268-1)*9+$AZ1268)*INDEX(AE$4:AE$24,$AU1268),0)</f>
        <v>338</v>
      </c>
      <c r="BG1268" s="14">
        <f>SUMIFS(BF$4:BF1268,AU$4:AU1268,"="&amp;AU1268,AX$4:AX1268,"="&amp;AX1268)</f>
        <v>964</v>
      </c>
      <c r="BH1268" s="25" t="s">
        <v>1404</v>
      </c>
      <c r="BI1268" s="14">
        <f t="shared" ref="BI1268:BI1331" si="269">ROUND(INDEX(S$4:S$75,($AX1268-1)*9+$AZ1268)*INDEX(AF$4:AF$24,$AU1268),0)</f>
        <v>13500</v>
      </c>
      <c r="BJ1268" s="14">
        <f>SUMIFS(BI$4:BI1268,$AU$4:$AU1268,"="&amp;$AU1268,$AX$4:$AX1268,"="&amp;$AX1268)</f>
        <v>38520</v>
      </c>
    </row>
    <row r="1269" spans="46:62" ht="16.5" x14ac:dyDescent="0.2">
      <c r="AT1269" s="13">
        <v>1266</v>
      </c>
      <c r="AU1269" s="13">
        <f t="shared" si="262"/>
        <v>18</v>
      </c>
      <c r="AV1269" s="13">
        <f t="shared" si="263"/>
        <v>1502026</v>
      </c>
      <c r="AW1269" s="13" t="s">
        <v>1373</v>
      </c>
      <c r="AX1269" s="13">
        <f t="shared" si="264"/>
        <v>5</v>
      </c>
      <c r="AY1269" s="13" t="s">
        <v>1394</v>
      </c>
      <c r="AZ1269" s="13">
        <f t="shared" si="265"/>
        <v>6</v>
      </c>
      <c r="BA1269" s="13" t="str">
        <f t="shared" si="266"/>
        <v>雷震子魂珠-5 等级-6</v>
      </c>
      <c r="BB1269" s="25" t="s">
        <v>44</v>
      </c>
      <c r="BC1269" s="14">
        <f t="shared" si="267"/>
        <v>1140</v>
      </c>
      <c r="BD1269" s="14">
        <f>SUMIFS(BC$4:BC1269,AU$4:AU1269,"="&amp;AU1269,AX$4:AX1269,"="&amp;AX1269)</f>
        <v>3708</v>
      </c>
      <c r="BE1269" s="25" t="s">
        <v>1403</v>
      </c>
      <c r="BF1269" s="14">
        <f t="shared" si="268"/>
        <v>428</v>
      </c>
      <c r="BG1269" s="14">
        <f>SUMIFS(BF$4:BF1269,AU$4:AU1269,"="&amp;AU1269,AX$4:AX1269,"="&amp;AX1269)</f>
        <v>1392</v>
      </c>
      <c r="BH1269" s="25" t="s">
        <v>1404</v>
      </c>
      <c r="BI1269" s="14">
        <f t="shared" si="269"/>
        <v>17100</v>
      </c>
      <c r="BJ1269" s="14">
        <f>SUMIFS(BI$4:BI1269,$AU$4:$AU1269,"="&amp;$AU1269,$AX$4:$AX1269,"="&amp;$AX1269)</f>
        <v>55620</v>
      </c>
    </row>
    <row r="1270" spans="46:62" ht="16.5" x14ac:dyDescent="0.2">
      <c r="AT1270" s="13">
        <v>1267</v>
      </c>
      <c r="AU1270" s="13">
        <f t="shared" si="262"/>
        <v>18</v>
      </c>
      <c r="AV1270" s="13">
        <f t="shared" si="263"/>
        <v>1502026</v>
      </c>
      <c r="AW1270" s="13" t="s">
        <v>1373</v>
      </c>
      <c r="AX1270" s="13">
        <f t="shared" si="264"/>
        <v>5</v>
      </c>
      <c r="AY1270" s="13" t="s">
        <v>1394</v>
      </c>
      <c r="AZ1270" s="13">
        <f t="shared" si="265"/>
        <v>7</v>
      </c>
      <c r="BA1270" s="13" t="str">
        <f t="shared" si="266"/>
        <v>雷震子魂珠-5 等级-7</v>
      </c>
      <c r="BB1270" s="25" t="s">
        <v>44</v>
      </c>
      <c r="BC1270" s="14">
        <f t="shared" si="267"/>
        <v>1440</v>
      </c>
      <c r="BD1270" s="14">
        <f>SUMIFS(BC$4:BC1270,AU$4:AU1270,"="&amp;AU1270,AX$4:AX1270,"="&amp;AX1270)</f>
        <v>5148</v>
      </c>
      <c r="BE1270" s="25" t="s">
        <v>1403</v>
      </c>
      <c r="BF1270" s="14">
        <f t="shared" si="268"/>
        <v>540</v>
      </c>
      <c r="BG1270" s="14">
        <f>SUMIFS(BF$4:BF1270,AU$4:AU1270,"="&amp;AU1270,AX$4:AX1270,"="&amp;AX1270)</f>
        <v>1932</v>
      </c>
      <c r="BH1270" s="25" t="s">
        <v>1404</v>
      </c>
      <c r="BI1270" s="14">
        <f t="shared" si="269"/>
        <v>21600</v>
      </c>
      <c r="BJ1270" s="14">
        <f>SUMIFS(BI$4:BI1270,$AU$4:$AU1270,"="&amp;$AU1270,$AX$4:$AX1270,"="&amp;$AX1270)</f>
        <v>77220</v>
      </c>
    </row>
    <row r="1271" spans="46:62" ht="16.5" x14ac:dyDescent="0.2">
      <c r="AT1271" s="13">
        <v>1268</v>
      </c>
      <c r="AU1271" s="13">
        <f t="shared" si="262"/>
        <v>18</v>
      </c>
      <c r="AV1271" s="13">
        <f t="shared" si="263"/>
        <v>1502026</v>
      </c>
      <c r="AW1271" s="13" t="s">
        <v>1373</v>
      </c>
      <c r="AX1271" s="13">
        <f t="shared" si="264"/>
        <v>5</v>
      </c>
      <c r="AY1271" s="13" t="s">
        <v>1394</v>
      </c>
      <c r="AZ1271" s="13">
        <f t="shared" si="265"/>
        <v>8</v>
      </c>
      <c r="BA1271" s="13" t="str">
        <f t="shared" si="266"/>
        <v>雷震子魂珠-5 等级-8</v>
      </c>
      <c r="BB1271" s="25" t="s">
        <v>44</v>
      </c>
      <c r="BC1271" s="14">
        <f t="shared" si="267"/>
        <v>1560</v>
      </c>
      <c r="BD1271" s="14">
        <f>SUMIFS(BC$4:BC1271,AU$4:AU1271,"="&amp;AU1271,AX$4:AX1271,"="&amp;AX1271)</f>
        <v>6708</v>
      </c>
      <c r="BE1271" s="25" t="s">
        <v>1403</v>
      </c>
      <c r="BF1271" s="14">
        <f t="shared" si="268"/>
        <v>585</v>
      </c>
      <c r="BG1271" s="14">
        <f>SUMIFS(BF$4:BF1271,AU$4:AU1271,"="&amp;AU1271,AX$4:AX1271,"="&amp;AX1271)</f>
        <v>2517</v>
      </c>
      <c r="BH1271" s="25" t="s">
        <v>1404</v>
      </c>
      <c r="BI1271" s="14">
        <f t="shared" si="269"/>
        <v>23400</v>
      </c>
      <c r="BJ1271" s="14">
        <f>SUMIFS(BI$4:BI1271,$AU$4:$AU1271,"="&amp;$AU1271,$AX$4:$AX1271,"="&amp;$AX1271)</f>
        <v>100620</v>
      </c>
    </row>
    <row r="1272" spans="46:62" ht="16.5" x14ac:dyDescent="0.2">
      <c r="AT1272" s="13">
        <v>1269</v>
      </c>
      <c r="AU1272" s="13">
        <f t="shared" si="262"/>
        <v>18</v>
      </c>
      <c r="AV1272" s="13">
        <f t="shared" si="263"/>
        <v>1502026</v>
      </c>
      <c r="AW1272" s="13" t="s">
        <v>1373</v>
      </c>
      <c r="AX1272" s="13">
        <f t="shared" si="264"/>
        <v>5</v>
      </c>
      <c r="AY1272" s="13" t="s">
        <v>1394</v>
      </c>
      <c r="AZ1272" s="13">
        <f t="shared" si="265"/>
        <v>9</v>
      </c>
      <c r="BA1272" s="13" t="str">
        <f t="shared" si="266"/>
        <v>雷震子魂珠-5 等级-9</v>
      </c>
      <c r="BB1272" s="25" t="s">
        <v>44</v>
      </c>
      <c r="BC1272" s="14">
        <f t="shared" si="267"/>
        <v>1800</v>
      </c>
      <c r="BD1272" s="14">
        <f>SUMIFS(BC$4:BC1272,AU$4:AU1272,"="&amp;AU1272,AX$4:AX1272,"="&amp;AX1272)</f>
        <v>8508</v>
      </c>
      <c r="BE1272" s="25" t="s">
        <v>1403</v>
      </c>
      <c r="BF1272" s="14">
        <f t="shared" si="268"/>
        <v>675</v>
      </c>
      <c r="BG1272" s="14">
        <f>SUMIFS(BF$4:BF1272,AU$4:AU1272,"="&amp;AU1272,AX$4:AX1272,"="&amp;AX1272)</f>
        <v>3192</v>
      </c>
      <c r="BH1272" s="25" t="s">
        <v>1404</v>
      </c>
      <c r="BI1272" s="14">
        <f t="shared" si="269"/>
        <v>27000</v>
      </c>
      <c r="BJ1272" s="14">
        <f>SUMIFS(BI$4:BI1272,$AU$4:$AU1272,"="&amp;$AU1272,$AX$4:$AX1272,"="&amp;$AX1272)</f>
        <v>127620</v>
      </c>
    </row>
    <row r="1273" spans="46:62" ht="16.5" x14ac:dyDescent="0.2">
      <c r="AT1273" s="13">
        <v>1270</v>
      </c>
      <c r="AU1273" s="13">
        <f t="shared" si="262"/>
        <v>18</v>
      </c>
      <c r="AV1273" s="13">
        <f t="shared" si="263"/>
        <v>1502026</v>
      </c>
      <c r="AW1273" s="13" t="s">
        <v>1373</v>
      </c>
      <c r="AX1273" s="13">
        <f t="shared" si="264"/>
        <v>6</v>
      </c>
      <c r="AY1273" s="13" t="s">
        <v>1394</v>
      </c>
      <c r="AZ1273" s="13">
        <f t="shared" si="265"/>
        <v>1</v>
      </c>
      <c r="BA1273" s="13" t="str">
        <f t="shared" si="266"/>
        <v>雷震子魂珠-6 等级-1</v>
      </c>
      <c r="BB1273" s="25" t="s">
        <v>44</v>
      </c>
      <c r="BC1273" s="14">
        <f t="shared" si="267"/>
        <v>300</v>
      </c>
      <c r="BD1273" s="14">
        <f>SUMIFS(BC$4:BC1273,AU$4:AU1273,"="&amp;AU1273,AX$4:AX1273,"="&amp;AX1273)</f>
        <v>300</v>
      </c>
      <c r="BE1273" s="25" t="s">
        <v>1403</v>
      </c>
      <c r="BF1273" s="14">
        <f t="shared" si="268"/>
        <v>113</v>
      </c>
      <c r="BG1273" s="14">
        <f>SUMIFS(BF$4:BF1273,AU$4:AU1273,"="&amp;AU1273,AX$4:AX1273,"="&amp;AX1273)</f>
        <v>113</v>
      </c>
      <c r="BH1273" s="25" t="s">
        <v>1404</v>
      </c>
      <c r="BI1273" s="14">
        <f t="shared" si="269"/>
        <v>4500</v>
      </c>
      <c r="BJ1273" s="14">
        <f>SUMIFS(BI$4:BI1273,$AU$4:$AU1273,"="&amp;$AU1273,$AX$4:$AX1273,"="&amp;$AX1273)</f>
        <v>4500</v>
      </c>
    </row>
    <row r="1274" spans="46:62" ht="16.5" x14ac:dyDescent="0.2">
      <c r="AT1274" s="13">
        <v>1271</v>
      </c>
      <c r="AU1274" s="13">
        <f t="shared" si="262"/>
        <v>18</v>
      </c>
      <c r="AV1274" s="13">
        <f t="shared" si="263"/>
        <v>1502026</v>
      </c>
      <c r="AW1274" s="13" t="s">
        <v>1373</v>
      </c>
      <c r="AX1274" s="13">
        <f t="shared" si="264"/>
        <v>6</v>
      </c>
      <c r="AY1274" s="13" t="s">
        <v>1394</v>
      </c>
      <c r="AZ1274" s="13">
        <f t="shared" si="265"/>
        <v>2</v>
      </c>
      <c r="BA1274" s="13" t="str">
        <f t="shared" si="266"/>
        <v>雷震子魂珠-6 等级-2</v>
      </c>
      <c r="BB1274" s="25" t="s">
        <v>44</v>
      </c>
      <c r="BC1274" s="14">
        <f t="shared" si="267"/>
        <v>480</v>
      </c>
      <c r="BD1274" s="14">
        <f>SUMIFS(BC$4:BC1274,AU$4:AU1274,"="&amp;AU1274,AX$4:AX1274,"="&amp;AX1274)</f>
        <v>780</v>
      </c>
      <c r="BE1274" s="25" t="s">
        <v>1403</v>
      </c>
      <c r="BF1274" s="14">
        <f t="shared" si="268"/>
        <v>180</v>
      </c>
      <c r="BG1274" s="14">
        <f>SUMIFS(BF$4:BF1274,AU$4:AU1274,"="&amp;AU1274,AX$4:AX1274,"="&amp;AX1274)</f>
        <v>293</v>
      </c>
      <c r="BH1274" s="25" t="s">
        <v>1404</v>
      </c>
      <c r="BI1274" s="14">
        <f t="shared" si="269"/>
        <v>7200</v>
      </c>
      <c r="BJ1274" s="14">
        <f>SUMIFS(BI$4:BI1274,$AU$4:$AU1274,"="&amp;$AU1274,$AX$4:$AX1274,"="&amp;$AX1274)</f>
        <v>11700</v>
      </c>
    </row>
    <row r="1275" spans="46:62" ht="16.5" x14ac:dyDescent="0.2">
      <c r="AT1275" s="13">
        <v>1272</v>
      </c>
      <c r="AU1275" s="13">
        <f t="shared" si="262"/>
        <v>18</v>
      </c>
      <c r="AV1275" s="13">
        <f t="shared" si="263"/>
        <v>1502026</v>
      </c>
      <c r="AW1275" s="13" t="s">
        <v>1373</v>
      </c>
      <c r="AX1275" s="13">
        <f t="shared" si="264"/>
        <v>6</v>
      </c>
      <c r="AY1275" s="13" t="s">
        <v>1394</v>
      </c>
      <c r="AZ1275" s="13">
        <f t="shared" si="265"/>
        <v>3</v>
      </c>
      <c r="BA1275" s="13" t="str">
        <f t="shared" si="266"/>
        <v>雷震子魂珠-6 等级-3</v>
      </c>
      <c r="BB1275" s="25" t="s">
        <v>44</v>
      </c>
      <c r="BC1275" s="14">
        <f t="shared" si="267"/>
        <v>600</v>
      </c>
      <c r="BD1275" s="14">
        <f>SUMIFS(BC$4:BC1275,AU$4:AU1275,"="&amp;AU1275,AX$4:AX1275,"="&amp;AX1275)</f>
        <v>1380</v>
      </c>
      <c r="BE1275" s="25" t="s">
        <v>1403</v>
      </c>
      <c r="BF1275" s="14">
        <f t="shared" si="268"/>
        <v>225</v>
      </c>
      <c r="BG1275" s="14">
        <f>SUMIFS(BF$4:BF1275,AU$4:AU1275,"="&amp;AU1275,AX$4:AX1275,"="&amp;AX1275)</f>
        <v>518</v>
      </c>
      <c r="BH1275" s="25" t="s">
        <v>1404</v>
      </c>
      <c r="BI1275" s="14">
        <f t="shared" si="269"/>
        <v>9000</v>
      </c>
      <c r="BJ1275" s="14">
        <f>SUMIFS(BI$4:BI1275,$AU$4:$AU1275,"="&amp;$AU1275,$AX$4:$AX1275,"="&amp;$AX1275)</f>
        <v>20700</v>
      </c>
    </row>
    <row r="1276" spans="46:62" ht="16.5" x14ac:dyDescent="0.2">
      <c r="AT1276" s="13">
        <v>1273</v>
      </c>
      <c r="AU1276" s="13">
        <f t="shared" si="262"/>
        <v>18</v>
      </c>
      <c r="AV1276" s="13">
        <f t="shared" si="263"/>
        <v>1502026</v>
      </c>
      <c r="AW1276" s="13" t="s">
        <v>1373</v>
      </c>
      <c r="AX1276" s="13">
        <f t="shared" si="264"/>
        <v>6</v>
      </c>
      <c r="AY1276" s="13" t="s">
        <v>1394</v>
      </c>
      <c r="AZ1276" s="13">
        <f t="shared" si="265"/>
        <v>4</v>
      </c>
      <c r="BA1276" s="13" t="str">
        <f t="shared" si="266"/>
        <v>雷震子魂珠-6 等级-4</v>
      </c>
      <c r="BB1276" s="25" t="s">
        <v>44</v>
      </c>
      <c r="BC1276" s="14">
        <f t="shared" si="267"/>
        <v>960</v>
      </c>
      <c r="BD1276" s="14">
        <f>SUMIFS(BC$4:BC1276,AU$4:AU1276,"="&amp;AU1276,AX$4:AX1276,"="&amp;AX1276)</f>
        <v>2340</v>
      </c>
      <c r="BE1276" s="25" t="s">
        <v>1403</v>
      </c>
      <c r="BF1276" s="14">
        <f t="shared" si="268"/>
        <v>360</v>
      </c>
      <c r="BG1276" s="14">
        <f>SUMIFS(BF$4:BF1276,AU$4:AU1276,"="&amp;AU1276,AX$4:AX1276,"="&amp;AX1276)</f>
        <v>878</v>
      </c>
      <c r="BH1276" s="25" t="s">
        <v>1404</v>
      </c>
      <c r="BI1276" s="14">
        <f t="shared" si="269"/>
        <v>14400</v>
      </c>
      <c r="BJ1276" s="14">
        <f>SUMIFS(BI$4:BI1276,$AU$4:$AU1276,"="&amp;$AU1276,$AX$4:$AX1276,"="&amp;$AX1276)</f>
        <v>35100</v>
      </c>
    </row>
    <row r="1277" spans="46:62" ht="16.5" x14ac:dyDescent="0.2">
      <c r="AT1277" s="13">
        <v>1274</v>
      </c>
      <c r="AU1277" s="13">
        <f t="shared" si="262"/>
        <v>18</v>
      </c>
      <c r="AV1277" s="13">
        <f t="shared" si="263"/>
        <v>1502026</v>
      </c>
      <c r="AW1277" s="13" t="s">
        <v>1373</v>
      </c>
      <c r="AX1277" s="13">
        <f t="shared" si="264"/>
        <v>6</v>
      </c>
      <c r="AY1277" s="13" t="s">
        <v>1394</v>
      </c>
      <c r="AZ1277" s="13">
        <f t="shared" si="265"/>
        <v>5</v>
      </c>
      <c r="BA1277" s="13" t="str">
        <f t="shared" si="266"/>
        <v>雷震子魂珠-6 等级-5</v>
      </c>
      <c r="BB1277" s="25" t="s">
        <v>44</v>
      </c>
      <c r="BC1277" s="14">
        <f t="shared" si="267"/>
        <v>1320</v>
      </c>
      <c r="BD1277" s="14">
        <f>SUMIFS(BC$4:BC1277,AU$4:AU1277,"="&amp;AU1277,AX$4:AX1277,"="&amp;AX1277)</f>
        <v>3660</v>
      </c>
      <c r="BE1277" s="25" t="s">
        <v>1403</v>
      </c>
      <c r="BF1277" s="14">
        <f t="shared" si="268"/>
        <v>495</v>
      </c>
      <c r="BG1277" s="14">
        <f>SUMIFS(BF$4:BF1277,AU$4:AU1277,"="&amp;AU1277,AX$4:AX1277,"="&amp;AX1277)</f>
        <v>1373</v>
      </c>
      <c r="BH1277" s="25" t="s">
        <v>1404</v>
      </c>
      <c r="BI1277" s="14">
        <f t="shared" si="269"/>
        <v>19800</v>
      </c>
      <c r="BJ1277" s="14">
        <f>SUMIFS(BI$4:BI1277,$AU$4:$AU1277,"="&amp;$AU1277,$AX$4:$AX1277,"="&amp;$AX1277)</f>
        <v>54900</v>
      </c>
    </row>
    <row r="1278" spans="46:62" ht="16.5" x14ac:dyDescent="0.2">
      <c r="AT1278" s="13">
        <v>1275</v>
      </c>
      <c r="AU1278" s="13">
        <f t="shared" si="262"/>
        <v>18</v>
      </c>
      <c r="AV1278" s="13">
        <f t="shared" si="263"/>
        <v>1502026</v>
      </c>
      <c r="AW1278" s="13" t="s">
        <v>1373</v>
      </c>
      <c r="AX1278" s="13">
        <f t="shared" si="264"/>
        <v>6</v>
      </c>
      <c r="AY1278" s="13" t="s">
        <v>1394</v>
      </c>
      <c r="AZ1278" s="13">
        <f t="shared" si="265"/>
        <v>6</v>
      </c>
      <c r="BA1278" s="13" t="str">
        <f t="shared" si="266"/>
        <v>雷震子魂珠-6 等级-6</v>
      </c>
      <c r="BB1278" s="25" t="s">
        <v>44</v>
      </c>
      <c r="BC1278" s="14">
        <f t="shared" si="267"/>
        <v>1620</v>
      </c>
      <c r="BD1278" s="14">
        <f>SUMIFS(BC$4:BC1278,AU$4:AU1278,"="&amp;AU1278,AX$4:AX1278,"="&amp;AX1278)</f>
        <v>5280</v>
      </c>
      <c r="BE1278" s="25" t="s">
        <v>1403</v>
      </c>
      <c r="BF1278" s="14">
        <f t="shared" si="268"/>
        <v>608</v>
      </c>
      <c r="BG1278" s="14">
        <f>SUMIFS(BF$4:BF1278,AU$4:AU1278,"="&amp;AU1278,AX$4:AX1278,"="&amp;AX1278)</f>
        <v>1981</v>
      </c>
      <c r="BH1278" s="25" t="s">
        <v>1404</v>
      </c>
      <c r="BI1278" s="14">
        <f t="shared" si="269"/>
        <v>24300</v>
      </c>
      <c r="BJ1278" s="14">
        <f>SUMIFS(BI$4:BI1278,$AU$4:$AU1278,"="&amp;$AU1278,$AX$4:$AX1278,"="&amp;$AX1278)</f>
        <v>79200</v>
      </c>
    </row>
    <row r="1279" spans="46:62" ht="16.5" x14ac:dyDescent="0.2">
      <c r="AT1279" s="13">
        <v>1276</v>
      </c>
      <c r="AU1279" s="13">
        <f t="shared" si="262"/>
        <v>18</v>
      </c>
      <c r="AV1279" s="13">
        <f t="shared" si="263"/>
        <v>1502026</v>
      </c>
      <c r="AW1279" s="13" t="s">
        <v>1373</v>
      </c>
      <c r="AX1279" s="13">
        <f t="shared" si="264"/>
        <v>6</v>
      </c>
      <c r="AY1279" s="13" t="s">
        <v>1394</v>
      </c>
      <c r="AZ1279" s="13">
        <f t="shared" si="265"/>
        <v>7</v>
      </c>
      <c r="BA1279" s="13" t="str">
        <f t="shared" si="266"/>
        <v>雷震子魂珠-6 等级-7</v>
      </c>
      <c r="BB1279" s="25" t="s">
        <v>44</v>
      </c>
      <c r="BC1279" s="14">
        <f t="shared" si="267"/>
        <v>1920</v>
      </c>
      <c r="BD1279" s="14">
        <f>SUMIFS(BC$4:BC1279,AU$4:AU1279,"="&amp;AU1279,AX$4:AX1279,"="&amp;AX1279)</f>
        <v>7200</v>
      </c>
      <c r="BE1279" s="25" t="s">
        <v>1403</v>
      </c>
      <c r="BF1279" s="14">
        <f t="shared" si="268"/>
        <v>720</v>
      </c>
      <c r="BG1279" s="14">
        <f>SUMIFS(BF$4:BF1279,AU$4:AU1279,"="&amp;AU1279,AX$4:AX1279,"="&amp;AX1279)</f>
        <v>2701</v>
      </c>
      <c r="BH1279" s="25" t="s">
        <v>1404</v>
      </c>
      <c r="BI1279" s="14">
        <f t="shared" si="269"/>
        <v>28800</v>
      </c>
      <c r="BJ1279" s="14">
        <f>SUMIFS(BI$4:BI1279,$AU$4:$AU1279,"="&amp;$AU1279,$AX$4:$AX1279,"="&amp;$AX1279)</f>
        <v>108000</v>
      </c>
    </row>
    <row r="1280" spans="46:62" ht="16.5" x14ac:dyDescent="0.2">
      <c r="AT1280" s="13">
        <v>1277</v>
      </c>
      <c r="AU1280" s="13">
        <f t="shared" si="262"/>
        <v>18</v>
      </c>
      <c r="AV1280" s="13">
        <f t="shared" si="263"/>
        <v>1502026</v>
      </c>
      <c r="AW1280" s="13" t="s">
        <v>1373</v>
      </c>
      <c r="AX1280" s="13">
        <f t="shared" si="264"/>
        <v>6</v>
      </c>
      <c r="AY1280" s="13" t="s">
        <v>1394</v>
      </c>
      <c r="AZ1280" s="13">
        <f t="shared" si="265"/>
        <v>8</v>
      </c>
      <c r="BA1280" s="13" t="str">
        <f t="shared" si="266"/>
        <v>雷震子魂珠-6 等级-8</v>
      </c>
      <c r="BB1280" s="25" t="s">
        <v>44</v>
      </c>
      <c r="BC1280" s="14">
        <f t="shared" si="267"/>
        <v>2280</v>
      </c>
      <c r="BD1280" s="14">
        <f>SUMIFS(BC$4:BC1280,AU$4:AU1280,"="&amp;AU1280,AX$4:AX1280,"="&amp;AX1280)</f>
        <v>9480</v>
      </c>
      <c r="BE1280" s="25" t="s">
        <v>1403</v>
      </c>
      <c r="BF1280" s="14">
        <f t="shared" si="268"/>
        <v>855</v>
      </c>
      <c r="BG1280" s="14">
        <f>SUMIFS(BF$4:BF1280,AU$4:AU1280,"="&amp;AU1280,AX$4:AX1280,"="&amp;AX1280)</f>
        <v>3556</v>
      </c>
      <c r="BH1280" s="25" t="s">
        <v>1404</v>
      </c>
      <c r="BI1280" s="14">
        <f t="shared" si="269"/>
        <v>34200</v>
      </c>
      <c r="BJ1280" s="14">
        <f>SUMIFS(BI$4:BI1280,$AU$4:$AU1280,"="&amp;$AU1280,$AX$4:$AX1280,"="&amp;$AX1280)</f>
        <v>142200</v>
      </c>
    </row>
    <row r="1281" spans="46:62" ht="16.5" x14ac:dyDescent="0.2">
      <c r="AT1281" s="13">
        <v>1278</v>
      </c>
      <c r="AU1281" s="13">
        <f t="shared" si="262"/>
        <v>18</v>
      </c>
      <c r="AV1281" s="13">
        <f t="shared" si="263"/>
        <v>1502026</v>
      </c>
      <c r="AW1281" s="13" t="s">
        <v>1373</v>
      </c>
      <c r="AX1281" s="13">
        <f t="shared" si="264"/>
        <v>6</v>
      </c>
      <c r="AY1281" s="13" t="s">
        <v>1394</v>
      </c>
      <c r="AZ1281" s="13">
        <f t="shared" si="265"/>
        <v>9</v>
      </c>
      <c r="BA1281" s="13" t="str">
        <f t="shared" si="266"/>
        <v>雷震子魂珠-6 等级-9</v>
      </c>
      <c r="BB1281" s="25" t="s">
        <v>44</v>
      </c>
      <c r="BC1281" s="14">
        <f t="shared" si="267"/>
        <v>2640</v>
      </c>
      <c r="BD1281" s="14">
        <f>SUMIFS(BC$4:BC1281,AU$4:AU1281,"="&amp;AU1281,AX$4:AX1281,"="&amp;AX1281)</f>
        <v>12120</v>
      </c>
      <c r="BE1281" s="25" t="s">
        <v>1403</v>
      </c>
      <c r="BF1281" s="14">
        <f t="shared" si="268"/>
        <v>990</v>
      </c>
      <c r="BG1281" s="14">
        <f>SUMIFS(BF$4:BF1281,AU$4:AU1281,"="&amp;AU1281,AX$4:AX1281,"="&amp;AX1281)</f>
        <v>4546</v>
      </c>
      <c r="BH1281" s="25" t="s">
        <v>1404</v>
      </c>
      <c r="BI1281" s="14">
        <f t="shared" si="269"/>
        <v>39600</v>
      </c>
      <c r="BJ1281" s="14">
        <f>SUMIFS(BI$4:BI1281,$AU$4:$AU1281,"="&amp;$AU1281,$AX$4:$AX1281,"="&amp;$AX1281)</f>
        <v>181800</v>
      </c>
    </row>
    <row r="1282" spans="46:62" ht="16.5" x14ac:dyDescent="0.2">
      <c r="AT1282" s="13">
        <v>1279</v>
      </c>
      <c r="AU1282" s="13">
        <f t="shared" si="262"/>
        <v>18</v>
      </c>
      <c r="AV1282" s="13">
        <f t="shared" si="263"/>
        <v>1502026</v>
      </c>
      <c r="AW1282" s="13" t="s">
        <v>1373</v>
      </c>
      <c r="AX1282" s="13">
        <f t="shared" si="264"/>
        <v>7</v>
      </c>
      <c r="AY1282" s="13" t="s">
        <v>1394</v>
      </c>
      <c r="AZ1282" s="13">
        <f t="shared" si="265"/>
        <v>1</v>
      </c>
      <c r="BA1282" s="13" t="str">
        <f t="shared" si="266"/>
        <v>雷震子魂珠-7 等级-1</v>
      </c>
      <c r="BB1282" s="25" t="s">
        <v>44</v>
      </c>
      <c r="BC1282" s="14">
        <f t="shared" si="267"/>
        <v>384</v>
      </c>
      <c r="BD1282" s="14">
        <f>SUMIFS(BC$4:BC1282,AU$4:AU1282,"="&amp;AU1282,AX$4:AX1282,"="&amp;AX1282)</f>
        <v>384</v>
      </c>
      <c r="BE1282" s="25" t="s">
        <v>1403</v>
      </c>
      <c r="BF1282" s="14">
        <f t="shared" si="268"/>
        <v>144</v>
      </c>
      <c r="BG1282" s="14">
        <f>SUMIFS(BF$4:BF1282,AU$4:AU1282,"="&amp;AU1282,AX$4:AX1282,"="&amp;AX1282)</f>
        <v>144</v>
      </c>
      <c r="BH1282" s="25" t="s">
        <v>1404</v>
      </c>
      <c r="BI1282" s="14">
        <f t="shared" si="269"/>
        <v>5760</v>
      </c>
      <c r="BJ1282" s="14">
        <f>SUMIFS(BI$4:BI1282,$AU$4:$AU1282,"="&amp;$AU1282,$AX$4:$AX1282,"="&amp;$AX1282)</f>
        <v>5760</v>
      </c>
    </row>
    <row r="1283" spans="46:62" ht="16.5" x14ac:dyDescent="0.2">
      <c r="AT1283" s="13">
        <v>1280</v>
      </c>
      <c r="AU1283" s="13">
        <f t="shared" si="262"/>
        <v>18</v>
      </c>
      <c r="AV1283" s="13">
        <f t="shared" si="263"/>
        <v>1502026</v>
      </c>
      <c r="AW1283" s="13" t="s">
        <v>1373</v>
      </c>
      <c r="AX1283" s="13">
        <f t="shared" si="264"/>
        <v>7</v>
      </c>
      <c r="AY1283" s="13" t="s">
        <v>1394</v>
      </c>
      <c r="AZ1283" s="13">
        <f t="shared" si="265"/>
        <v>2</v>
      </c>
      <c r="BA1283" s="13" t="str">
        <f t="shared" si="266"/>
        <v>雷震子魂珠-7 等级-2</v>
      </c>
      <c r="BB1283" s="25" t="s">
        <v>44</v>
      </c>
      <c r="BC1283" s="14">
        <f t="shared" si="267"/>
        <v>576</v>
      </c>
      <c r="BD1283" s="14">
        <f>SUMIFS(BC$4:BC1283,AU$4:AU1283,"="&amp;AU1283,AX$4:AX1283,"="&amp;AX1283)</f>
        <v>960</v>
      </c>
      <c r="BE1283" s="25" t="s">
        <v>1403</v>
      </c>
      <c r="BF1283" s="14">
        <f t="shared" si="268"/>
        <v>216</v>
      </c>
      <c r="BG1283" s="14">
        <f>SUMIFS(BF$4:BF1283,AU$4:AU1283,"="&amp;AU1283,AX$4:AX1283,"="&amp;AX1283)</f>
        <v>360</v>
      </c>
      <c r="BH1283" s="25" t="s">
        <v>1404</v>
      </c>
      <c r="BI1283" s="14">
        <f t="shared" si="269"/>
        <v>8640</v>
      </c>
      <c r="BJ1283" s="14">
        <f>SUMIFS(BI$4:BI1283,$AU$4:$AU1283,"="&amp;$AU1283,$AX$4:$AX1283,"="&amp;$AX1283)</f>
        <v>14400</v>
      </c>
    </row>
    <row r="1284" spans="46:62" ht="16.5" x14ac:dyDescent="0.2">
      <c r="AT1284" s="13">
        <v>1281</v>
      </c>
      <c r="AU1284" s="13">
        <f t="shared" si="262"/>
        <v>18</v>
      </c>
      <c r="AV1284" s="13">
        <f t="shared" si="263"/>
        <v>1502026</v>
      </c>
      <c r="AW1284" s="13" t="s">
        <v>1373</v>
      </c>
      <c r="AX1284" s="13">
        <f t="shared" si="264"/>
        <v>7</v>
      </c>
      <c r="AY1284" s="13" t="s">
        <v>1394</v>
      </c>
      <c r="AZ1284" s="13">
        <f t="shared" si="265"/>
        <v>3</v>
      </c>
      <c r="BA1284" s="13" t="str">
        <f t="shared" si="266"/>
        <v>雷震子魂珠-7 等级-3</v>
      </c>
      <c r="BB1284" s="25" t="s">
        <v>44</v>
      </c>
      <c r="BC1284" s="14">
        <f t="shared" si="267"/>
        <v>768</v>
      </c>
      <c r="BD1284" s="14">
        <f>SUMIFS(BC$4:BC1284,AU$4:AU1284,"="&amp;AU1284,AX$4:AX1284,"="&amp;AX1284)</f>
        <v>1728</v>
      </c>
      <c r="BE1284" s="25" t="s">
        <v>1403</v>
      </c>
      <c r="BF1284" s="14">
        <f t="shared" si="268"/>
        <v>288</v>
      </c>
      <c r="BG1284" s="14">
        <f>SUMIFS(BF$4:BF1284,AU$4:AU1284,"="&amp;AU1284,AX$4:AX1284,"="&amp;AX1284)</f>
        <v>648</v>
      </c>
      <c r="BH1284" s="25" t="s">
        <v>1404</v>
      </c>
      <c r="BI1284" s="14">
        <f t="shared" si="269"/>
        <v>11520</v>
      </c>
      <c r="BJ1284" s="14">
        <f>SUMIFS(BI$4:BI1284,$AU$4:$AU1284,"="&amp;$AU1284,$AX$4:$AX1284,"="&amp;$AX1284)</f>
        <v>25920</v>
      </c>
    </row>
    <row r="1285" spans="46:62" ht="16.5" x14ac:dyDescent="0.2">
      <c r="AT1285" s="13">
        <v>1282</v>
      </c>
      <c r="AU1285" s="13">
        <f t="shared" ref="AU1285:AU1348" si="270">INT((AT1285-1)/72)+1</f>
        <v>18</v>
      </c>
      <c r="AV1285" s="13">
        <f t="shared" ref="AV1285:AV1348" si="271">INDEX($X$4:$X$24,AU1285)</f>
        <v>1502026</v>
      </c>
      <c r="AW1285" s="13" t="s">
        <v>1373</v>
      </c>
      <c r="AX1285" s="13">
        <f t="shared" si="264"/>
        <v>7</v>
      </c>
      <c r="AY1285" s="13" t="s">
        <v>1394</v>
      </c>
      <c r="AZ1285" s="13">
        <f t="shared" si="265"/>
        <v>4</v>
      </c>
      <c r="BA1285" s="13" t="str">
        <f t="shared" si="266"/>
        <v>雷震子魂珠-7 等级-4</v>
      </c>
      <c r="BB1285" s="25" t="s">
        <v>44</v>
      </c>
      <c r="BC1285" s="14">
        <f t="shared" si="267"/>
        <v>1152</v>
      </c>
      <c r="BD1285" s="14">
        <f>SUMIFS(BC$4:BC1285,AU$4:AU1285,"="&amp;AU1285,AX$4:AX1285,"="&amp;AX1285)</f>
        <v>2880</v>
      </c>
      <c r="BE1285" s="25" t="s">
        <v>1403</v>
      </c>
      <c r="BF1285" s="14">
        <f t="shared" si="268"/>
        <v>432</v>
      </c>
      <c r="BG1285" s="14">
        <f>SUMIFS(BF$4:BF1285,AU$4:AU1285,"="&amp;AU1285,AX$4:AX1285,"="&amp;AX1285)</f>
        <v>1080</v>
      </c>
      <c r="BH1285" s="25" t="s">
        <v>1404</v>
      </c>
      <c r="BI1285" s="14">
        <f t="shared" si="269"/>
        <v>17280</v>
      </c>
      <c r="BJ1285" s="14">
        <f>SUMIFS(BI$4:BI1285,$AU$4:$AU1285,"="&amp;$AU1285,$AX$4:$AX1285,"="&amp;$AX1285)</f>
        <v>43200</v>
      </c>
    </row>
    <row r="1286" spans="46:62" ht="16.5" x14ac:dyDescent="0.2">
      <c r="AT1286" s="13">
        <v>1283</v>
      </c>
      <c r="AU1286" s="13">
        <f t="shared" si="270"/>
        <v>18</v>
      </c>
      <c r="AV1286" s="13">
        <f t="shared" si="271"/>
        <v>1502026</v>
      </c>
      <c r="AW1286" s="13" t="s">
        <v>1373</v>
      </c>
      <c r="AX1286" s="13">
        <f t="shared" si="264"/>
        <v>7</v>
      </c>
      <c r="AY1286" s="13" t="s">
        <v>1394</v>
      </c>
      <c r="AZ1286" s="13">
        <f t="shared" si="265"/>
        <v>5</v>
      </c>
      <c r="BA1286" s="13" t="str">
        <f t="shared" si="266"/>
        <v>雷震子魂珠-7 等级-5</v>
      </c>
      <c r="BB1286" s="25" t="s">
        <v>44</v>
      </c>
      <c r="BC1286" s="14">
        <f t="shared" si="267"/>
        <v>1536</v>
      </c>
      <c r="BD1286" s="14">
        <f>SUMIFS(BC$4:BC1286,AU$4:AU1286,"="&amp;AU1286,AX$4:AX1286,"="&amp;AX1286)</f>
        <v>4416</v>
      </c>
      <c r="BE1286" s="25" t="s">
        <v>1403</v>
      </c>
      <c r="BF1286" s="14">
        <f t="shared" si="268"/>
        <v>576</v>
      </c>
      <c r="BG1286" s="14">
        <f>SUMIFS(BF$4:BF1286,AU$4:AU1286,"="&amp;AU1286,AX$4:AX1286,"="&amp;AX1286)</f>
        <v>1656</v>
      </c>
      <c r="BH1286" s="25" t="s">
        <v>1404</v>
      </c>
      <c r="BI1286" s="14">
        <f t="shared" si="269"/>
        <v>23040</v>
      </c>
      <c r="BJ1286" s="14">
        <f>SUMIFS(BI$4:BI1286,$AU$4:$AU1286,"="&amp;$AU1286,$AX$4:$AX1286,"="&amp;$AX1286)</f>
        <v>66240</v>
      </c>
    </row>
    <row r="1287" spans="46:62" ht="16.5" x14ac:dyDescent="0.2">
      <c r="AT1287" s="13">
        <v>1284</v>
      </c>
      <c r="AU1287" s="13">
        <f t="shared" si="270"/>
        <v>18</v>
      </c>
      <c r="AV1287" s="13">
        <f t="shared" si="271"/>
        <v>1502026</v>
      </c>
      <c r="AW1287" s="13" t="s">
        <v>1373</v>
      </c>
      <c r="AX1287" s="13">
        <f t="shared" si="264"/>
        <v>7</v>
      </c>
      <c r="AY1287" s="13" t="s">
        <v>1394</v>
      </c>
      <c r="AZ1287" s="13">
        <f t="shared" si="265"/>
        <v>6</v>
      </c>
      <c r="BA1287" s="13" t="str">
        <f t="shared" si="266"/>
        <v>雷震子魂珠-7 等级-6</v>
      </c>
      <c r="BB1287" s="25" t="s">
        <v>44</v>
      </c>
      <c r="BC1287" s="14">
        <f t="shared" si="267"/>
        <v>1920</v>
      </c>
      <c r="BD1287" s="14">
        <f>SUMIFS(BC$4:BC1287,AU$4:AU1287,"="&amp;AU1287,AX$4:AX1287,"="&amp;AX1287)</f>
        <v>6336</v>
      </c>
      <c r="BE1287" s="25" t="s">
        <v>1403</v>
      </c>
      <c r="BF1287" s="14">
        <f t="shared" si="268"/>
        <v>720</v>
      </c>
      <c r="BG1287" s="14">
        <f>SUMIFS(BF$4:BF1287,AU$4:AU1287,"="&amp;AU1287,AX$4:AX1287,"="&amp;AX1287)</f>
        <v>2376</v>
      </c>
      <c r="BH1287" s="25" t="s">
        <v>1404</v>
      </c>
      <c r="BI1287" s="14">
        <f t="shared" si="269"/>
        <v>28800</v>
      </c>
      <c r="BJ1287" s="14">
        <f>SUMIFS(BI$4:BI1287,$AU$4:$AU1287,"="&amp;$AU1287,$AX$4:$AX1287,"="&amp;$AX1287)</f>
        <v>95040</v>
      </c>
    </row>
    <row r="1288" spans="46:62" ht="16.5" x14ac:dyDescent="0.2">
      <c r="AT1288" s="13">
        <v>1285</v>
      </c>
      <c r="AU1288" s="13">
        <f t="shared" si="270"/>
        <v>18</v>
      </c>
      <c r="AV1288" s="13">
        <f t="shared" si="271"/>
        <v>1502026</v>
      </c>
      <c r="AW1288" s="13" t="s">
        <v>1373</v>
      </c>
      <c r="AX1288" s="13">
        <f t="shared" si="264"/>
        <v>7</v>
      </c>
      <c r="AY1288" s="13" t="s">
        <v>1394</v>
      </c>
      <c r="AZ1288" s="13">
        <f t="shared" si="265"/>
        <v>7</v>
      </c>
      <c r="BA1288" s="13" t="str">
        <f t="shared" si="266"/>
        <v>雷震子魂珠-7 等级-7</v>
      </c>
      <c r="BB1288" s="25" t="s">
        <v>44</v>
      </c>
      <c r="BC1288" s="14">
        <f t="shared" si="267"/>
        <v>2304</v>
      </c>
      <c r="BD1288" s="14">
        <f>SUMIFS(BC$4:BC1288,AU$4:AU1288,"="&amp;AU1288,AX$4:AX1288,"="&amp;AX1288)</f>
        <v>8640</v>
      </c>
      <c r="BE1288" s="25" t="s">
        <v>1403</v>
      </c>
      <c r="BF1288" s="14">
        <f t="shared" si="268"/>
        <v>864</v>
      </c>
      <c r="BG1288" s="14">
        <f>SUMIFS(BF$4:BF1288,AU$4:AU1288,"="&amp;AU1288,AX$4:AX1288,"="&amp;AX1288)</f>
        <v>3240</v>
      </c>
      <c r="BH1288" s="25" t="s">
        <v>1404</v>
      </c>
      <c r="BI1288" s="14">
        <f t="shared" si="269"/>
        <v>34560</v>
      </c>
      <c r="BJ1288" s="14">
        <f>SUMIFS(BI$4:BI1288,$AU$4:$AU1288,"="&amp;$AU1288,$AX$4:$AX1288,"="&amp;$AX1288)</f>
        <v>129600</v>
      </c>
    </row>
    <row r="1289" spans="46:62" ht="16.5" x14ac:dyDescent="0.2">
      <c r="AT1289" s="13">
        <v>1286</v>
      </c>
      <c r="AU1289" s="13">
        <f t="shared" si="270"/>
        <v>18</v>
      </c>
      <c r="AV1289" s="13">
        <f t="shared" si="271"/>
        <v>1502026</v>
      </c>
      <c r="AW1289" s="13" t="s">
        <v>1373</v>
      </c>
      <c r="AX1289" s="13">
        <f t="shared" si="264"/>
        <v>7</v>
      </c>
      <c r="AY1289" s="13" t="s">
        <v>1394</v>
      </c>
      <c r="AZ1289" s="13">
        <f t="shared" si="265"/>
        <v>8</v>
      </c>
      <c r="BA1289" s="13" t="str">
        <f t="shared" si="266"/>
        <v>雷震子魂珠-7 等级-8</v>
      </c>
      <c r="BB1289" s="25" t="s">
        <v>44</v>
      </c>
      <c r="BC1289" s="14">
        <f t="shared" si="267"/>
        <v>2688</v>
      </c>
      <c r="BD1289" s="14">
        <f>SUMIFS(BC$4:BC1289,AU$4:AU1289,"="&amp;AU1289,AX$4:AX1289,"="&amp;AX1289)</f>
        <v>11328</v>
      </c>
      <c r="BE1289" s="25" t="s">
        <v>1403</v>
      </c>
      <c r="BF1289" s="14">
        <f t="shared" si="268"/>
        <v>1008</v>
      </c>
      <c r="BG1289" s="14">
        <f>SUMIFS(BF$4:BF1289,AU$4:AU1289,"="&amp;AU1289,AX$4:AX1289,"="&amp;AX1289)</f>
        <v>4248</v>
      </c>
      <c r="BH1289" s="25" t="s">
        <v>1404</v>
      </c>
      <c r="BI1289" s="14">
        <f t="shared" si="269"/>
        <v>40320</v>
      </c>
      <c r="BJ1289" s="14">
        <f>SUMIFS(BI$4:BI1289,$AU$4:$AU1289,"="&amp;$AU1289,$AX$4:$AX1289,"="&amp;$AX1289)</f>
        <v>169920</v>
      </c>
    </row>
    <row r="1290" spans="46:62" ht="16.5" x14ac:dyDescent="0.2">
      <c r="AT1290" s="13">
        <v>1287</v>
      </c>
      <c r="AU1290" s="13">
        <f t="shared" si="270"/>
        <v>18</v>
      </c>
      <c r="AV1290" s="13">
        <f t="shared" si="271"/>
        <v>1502026</v>
      </c>
      <c r="AW1290" s="13" t="s">
        <v>1373</v>
      </c>
      <c r="AX1290" s="13">
        <f t="shared" si="264"/>
        <v>7</v>
      </c>
      <c r="AY1290" s="13" t="s">
        <v>1394</v>
      </c>
      <c r="AZ1290" s="13">
        <f t="shared" si="265"/>
        <v>9</v>
      </c>
      <c r="BA1290" s="13" t="str">
        <f t="shared" si="266"/>
        <v>雷震子魂珠-7 等级-9</v>
      </c>
      <c r="BB1290" s="25" t="s">
        <v>44</v>
      </c>
      <c r="BC1290" s="14">
        <f t="shared" si="267"/>
        <v>3072</v>
      </c>
      <c r="BD1290" s="14">
        <f>SUMIFS(BC$4:BC1290,AU$4:AU1290,"="&amp;AU1290,AX$4:AX1290,"="&amp;AX1290)</f>
        <v>14400</v>
      </c>
      <c r="BE1290" s="25" t="s">
        <v>1403</v>
      </c>
      <c r="BF1290" s="14">
        <f t="shared" si="268"/>
        <v>1152</v>
      </c>
      <c r="BG1290" s="14">
        <f>SUMIFS(BF$4:BF1290,AU$4:AU1290,"="&amp;AU1290,AX$4:AX1290,"="&amp;AX1290)</f>
        <v>5400</v>
      </c>
      <c r="BH1290" s="25" t="s">
        <v>1404</v>
      </c>
      <c r="BI1290" s="14">
        <f t="shared" si="269"/>
        <v>46080</v>
      </c>
      <c r="BJ1290" s="14">
        <f>SUMIFS(BI$4:BI1290,$AU$4:$AU1290,"="&amp;$AU1290,$AX$4:$AX1290,"="&amp;$AX1290)</f>
        <v>216000</v>
      </c>
    </row>
    <row r="1291" spans="46:62" ht="16.5" x14ac:dyDescent="0.2">
      <c r="AT1291" s="13">
        <v>1288</v>
      </c>
      <c r="AU1291" s="13">
        <f t="shared" si="270"/>
        <v>18</v>
      </c>
      <c r="AV1291" s="13">
        <f t="shared" si="271"/>
        <v>1502026</v>
      </c>
      <c r="AW1291" s="13" t="s">
        <v>1373</v>
      </c>
      <c r="AX1291" s="13">
        <f t="shared" si="264"/>
        <v>8</v>
      </c>
      <c r="AY1291" s="13" t="s">
        <v>1394</v>
      </c>
      <c r="AZ1291" s="13">
        <f t="shared" si="265"/>
        <v>1</v>
      </c>
      <c r="BA1291" s="13" t="str">
        <f t="shared" si="266"/>
        <v>雷震子魂珠-8 等级-1</v>
      </c>
      <c r="BB1291" s="25" t="s">
        <v>44</v>
      </c>
      <c r="BC1291" s="14">
        <f t="shared" si="267"/>
        <v>480</v>
      </c>
      <c r="BD1291" s="14">
        <f>SUMIFS(BC$4:BC1291,AU$4:AU1291,"="&amp;AU1291,AX$4:AX1291,"="&amp;AX1291)</f>
        <v>480</v>
      </c>
      <c r="BE1291" s="25" t="s">
        <v>1403</v>
      </c>
      <c r="BF1291" s="14">
        <f t="shared" si="268"/>
        <v>180</v>
      </c>
      <c r="BG1291" s="14">
        <f>SUMIFS(BF$4:BF1291,AU$4:AU1291,"="&amp;AU1291,AX$4:AX1291,"="&amp;AX1291)</f>
        <v>180</v>
      </c>
      <c r="BH1291" s="25" t="s">
        <v>1404</v>
      </c>
      <c r="BI1291" s="14">
        <f t="shared" si="269"/>
        <v>7200</v>
      </c>
      <c r="BJ1291" s="14">
        <f>SUMIFS(BI$4:BI1291,$AU$4:$AU1291,"="&amp;$AU1291,$AX$4:$AX1291,"="&amp;$AX1291)</f>
        <v>7200</v>
      </c>
    </row>
    <row r="1292" spans="46:62" ht="16.5" x14ac:dyDescent="0.2">
      <c r="AT1292" s="13">
        <v>1289</v>
      </c>
      <c r="AU1292" s="13">
        <f t="shared" si="270"/>
        <v>18</v>
      </c>
      <c r="AV1292" s="13">
        <f t="shared" si="271"/>
        <v>1502026</v>
      </c>
      <c r="AW1292" s="13" t="s">
        <v>1373</v>
      </c>
      <c r="AX1292" s="13">
        <f t="shared" si="264"/>
        <v>8</v>
      </c>
      <c r="AY1292" s="13" t="s">
        <v>1394</v>
      </c>
      <c r="AZ1292" s="13">
        <f t="shared" si="265"/>
        <v>2</v>
      </c>
      <c r="BA1292" s="13" t="str">
        <f t="shared" si="266"/>
        <v>雷震子魂珠-8 等级-2</v>
      </c>
      <c r="BB1292" s="25" t="s">
        <v>44</v>
      </c>
      <c r="BC1292" s="14">
        <f t="shared" si="267"/>
        <v>720</v>
      </c>
      <c r="BD1292" s="14">
        <f>SUMIFS(BC$4:BC1292,AU$4:AU1292,"="&amp;AU1292,AX$4:AX1292,"="&amp;AX1292)</f>
        <v>1200</v>
      </c>
      <c r="BE1292" s="25" t="s">
        <v>1403</v>
      </c>
      <c r="BF1292" s="14">
        <f t="shared" si="268"/>
        <v>270</v>
      </c>
      <c r="BG1292" s="14">
        <f>SUMIFS(BF$4:BF1292,AU$4:AU1292,"="&amp;AU1292,AX$4:AX1292,"="&amp;AX1292)</f>
        <v>450</v>
      </c>
      <c r="BH1292" s="25" t="s">
        <v>1404</v>
      </c>
      <c r="BI1292" s="14">
        <f t="shared" si="269"/>
        <v>10800</v>
      </c>
      <c r="BJ1292" s="14">
        <f>SUMIFS(BI$4:BI1292,$AU$4:$AU1292,"="&amp;$AU1292,$AX$4:$AX1292,"="&amp;$AX1292)</f>
        <v>18000</v>
      </c>
    </row>
    <row r="1293" spans="46:62" ht="16.5" x14ac:dyDescent="0.2">
      <c r="AT1293" s="13">
        <v>1290</v>
      </c>
      <c r="AU1293" s="13">
        <f t="shared" si="270"/>
        <v>18</v>
      </c>
      <c r="AV1293" s="13">
        <f t="shared" si="271"/>
        <v>1502026</v>
      </c>
      <c r="AW1293" s="13" t="s">
        <v>1373</v>
      </c>
      <c r="AX1293" s="13">
        <f t="shared" si="264"/>
        <v>8</v>
      </c>
      <c r="AY1293" s="13" t="s">
        <v>1394</v>
      </c>
      <c r="AZ1293" s="13">
        <f t="shared" si="265"/>
        <v>3</v>
      </c>
      <c r="BA1293" s="13" t="str">
        <f t="shared" si="266"/>
        <v>雷震子魂珠-8 等级-3</v>
      </c>
      <c r="BB1293" s="25" t="s">
        <v>44</v>
      </c>
      <c r="BC1293" s="14">
        <f t="shared" si="267"/>
        <v>960</v>
      </c>
      <c r="BD1293" s="14">
        <f>SUMIFS(BC$4:BC1293,AU$4:AU1293,"="&amp;AU1293,AX$4:AX1293,"="&amp;AX1293)</f>
        <v>2160</v>
      </c>
      <c r="BE1293" s="25" t="s">
        <v>1403</v>
      </c>
      <c r="BF1293" s="14">
        <f t="shared" si="268"/>
        <v>360</v>
      </c>
      <c r="BG1293" s="14">
        <f>SUMIFS(BF$4:BF1293,AU$4:AU1293,"="&amp;AU1293,AX$4:AX1293,"="&amp;AX1293)</f>
        <v>810</v>
      </c>
      <c r="BH1293" s="25" t="s">
        <v>1404</v>
      </c>
      <c r="BI1293" s="14">
        <f t="shared" si="269"/>
        <v>14400</v>
      </c>
      <c r="BJ1293" s="14">
        <f>SUMIFS(BI$4:BI1293,$AU$4:$AU1293,"="&amp;$AU1293,$AX$4:$AX1293,"="&amp;$AX1293)</f>
        <v>32400</v>
      </c>
    </row>
    <row r="1294" spans="46:62" ht="16.5" x14ac:dyDescent="0.2">
      <c r="AT1294" s="13">
        <v>1291</v>
      </c>
      <c r="AU1294" s="13">
        <f t="shared" si="270"/>
        <v>18</v>
      </c>
      <c r="AV1294" s="13">
        <f t="shared" si="271"/>
        <v>1502026</v>
      </c>
      <c r="AW1294" s="13" t="s">
        <v>1373</v>
      </c>
      <c r="AX1294" s="13">
        <f t="shared" si="264"/>
        <v>8</v>
      </c>
      <c r="AY1294" s="13" t="s">
        <v>1394</v>
      </c>
      <c r="AZ1294" s="13">
        <f t="shared" si="265"/>
        <v>4</v>
      </c>
      <c r="BA1294" s="13" t="str">
        <f t="shared" si="266"/>
        <v>雷震子魂珠-8 等级-4</v>
      </c>
      <c r="BB1294" s="25" t="s">
        <v>44</v>
      </c>
      <c r="BC1294" s="14">
        <f t="shared" si="267"/>
        <v>1440</v>
      </c>
      <c r="BD1294" s="14">
        <f>SUMIFS(BC$4:BC1294,AU$4:AU1294,"="&amp;AU1294,AX$4:AX1294,"="&amp;AX1294)</f>
        <v>3600</v>
      </c>
      <c r="BE1294" s="25" t="s">
        <v>1403</v>
      </c>
      <c r="BF1294" s="14">
        <f t="shared" si="268"/>
        <v>540</v>
      </c>
      <c r="BG1294" s="14">
        <f>SUMIFS(BF$4:BF1294,AU$4:AU1294,"="&amp;AU1294,AX$4:AX1294,"="&amp;AX1294)</f>
        <v>1350</v>
      </c>
      <c r="BH1294" s="25" t="s">
        <v>1404</v>
      </c>
      <c r="BI1294" s="14">
        <f t="shared" si="269"/>
        <v>21600</v>
      </c>
      <c r="BJ1294" s="14">
        <f>SUMIFS(BI$4:BI1294,$AU$4:$AU1294,"="&amp;$AU1294,$AX$4:$AX1294,"="&amp;$AX1294)</f>
        <v>54000</v>
      </c>
    </row>
    <row r="1295" spans="46:62" ht="16.5" x14ac:dyDescent="0.2">
      <c r="AT1295" s="13">
        <v>1292</v>
      </c>
      <c r="AU1295" s="13">
        <f t="shared" si="270"/>
        <v>18</v>
      </c>
      <c r="AV1295" s="13">
        <f t="shared" si="271"/>
        <v>1502026</v>
      </c>
      <c r="AW1295" s="13" t="s">
        <v>1373</v>
      </c>
      <c r="AX1295" s="13">
        <f t="shared" si="264"/>
        <v>8</v>
      </c>
      <c r="AY1295" s="13" t="s">
        <v>1394</v>
      </c>
      <c r="AZ1295" s="13">
        <f t="shared" si="265"/>
        <v>5</v>
      </c>
      <c r="BA1295" s="13" t="str">
        <f t="shared" si="266"/>
        <v>雷震子魂珠-8 等级-5</v>
      </c>
      <c r="BB1295" s="25" t="s">
        <v>44</v>
      </c>
      <c r="BC1295" s="14">
        <f t="shared" si="267"/>
        <v>1920</v>
      </c>
      <c r="BD1295" s="14">
        <f>SUMIFS(BC$4:BC1295,AU$4:AU1295,"="&amp;AU1295,AX$4:AX1295,"="&amp;AX1295)</f>
        <v>5520</v>
      </c>
      <c r="BE1295" s="25" t="s">
        <v>1403</v>
      </c>
      <c r="BF1295" s="14">
        <f t="shared" si="268"/>
        <v>720</v>
      </c>
      <c r="BG1295" s="14">
        <f>SUMIFS(BF$4:BF1295,AU$4:AU1295,"="&amp;AU1295,AX$4:AX1295,"="&amp;AX1295)</f>
        <v>2070</v>
      </c>
      <c r="BH1295" s="25" t="s">
        <v>1404</v>
      </c>
      <c r="BI1295" s="14">
        <f t="shared" si="269"/>
        <v>28800</v>
      </c>
      <c r="BJ1295" s="14">
        <f>SUMIFS(BI$4:BI1295,$AU$4:$AU1295,"="&amp;$AU1295,$AX$4:$AX1295,"="&amp;$AX1295)</f>
        <v>82800</v>
      </c>
    </row>
    <row r="1296" spans="46:62" ht="16.5" x14ac:dyDescent="0.2">
      <c r="AT1296" s="13">
        <v>1293</v>
      </c>
      <c r="AU1296" s="13">
        <f t="shared" si="270"/>
        <v>18</v>
      </c>
      <c r="AV1296" s="13">
        <f t="shared" si="271"/>
        <v>1502026</v>
      </c>
      <c r="AW1296" s="13" t="s">
        <v>1373</v>
      </c>
      <c r="AX1296" s="13">
        <f t="shared" si="264"/>
        <v>8</v>
      </c>
      <c r="AY1296" s="13" t="s">
        <v>1394</v>
      </c>
      <c r="AZ1296" s="13">
        <f t="shared" si="265"/>
        <v>6</v>
      </c>
      <c r="BA1296" s="13" t="str">
        <f t="shared" si="266"/>
        <v>雷震子魂珠-8 等级-6</v>
      </c>
      <c r="BB1296" s="25" t="s">
        <v>44</v>
      </c>
      <c r="BC1296" s="14">
        <f t="shared" si="267"/>
        <v>2400</v>
      </c>
      <c r="BD1296" s="14">
        <f>SUMIFS(BC$4:BC1296,AU$4:AU1296,"="&amp;AU1296,AX$4:AX1296,"="&amp;AX1296)</f>
        <v>7920</v>
      </c>
      <c r="BE1296" s="25" t="s">
        <v>1403</v>
      </c>
      <c r="BF1296" s="14">
        <f t="shared" si="268"/>
        <v>900</v>
      </c>
      <c r="BG1296" s="14">
        <f>SUMIFS(BF$4:BF1296,AU$4:AU1296,"="&amp;AU1296,AX$4:AX1296,"="&amp;AX1296)</f>
        <v>2970</v>
      </c>
      <c r="BH1296" s="25" t="s">
        <v>1404</v>
      </c>
      <c r="BI1296" s="14">
        <f t="shared" si="269"/>
        <v>36000</v>
      </c>
      <c r="BJ1296" s="14">
        <f>SUMIFS(BI$4:BI1296,$AU$4:$AU1296,"="&amp;$AU1296,$AX$4:$AX1296,"="&amp;$AX1296)</f>
        <v>118800</v>
      </c>
    </row>
    <row r="1297" spans="46:62" ht="16.5" x14ac:dyDescent="0.2">
      <c r="AT1297" s="13">
        <v>1294</v>
      </c>
      <c r="AU1297" s="13">
        <f t="shared" si="270"/>
        <v>18</v>
      </c>
      <c r="AV1297" s="13">
        <f t="shared" si="271"/>
        <v>1502026</v>
      </c>
      <c r="AW1297" s="13" t="s">
        <v>1373</v>
      </c>
      <c r="AX1297" s="13">
        <f t="shared" si="264"/>
        <v>8</v>
      </c>
      <c r="AY1297" s="13" t="s">
        <v>1394</v>
      </c>
      <c r="AZ1297" s="13">
        <f t="shared" si="265"/>
        <v>7</v>
      </c>
      <c r="BA1297" s="13" t="str">
        <f t="shared" si="266"/>
        <v>雷震子魂珠-8 等级-7</v>
      </c>
      <c r="BB1297" s="25" t="s">
        <v>44</v>
      </c>
      <c r="BC1297" s="14">
        <f t="shared" si="267"/>
        <v>2880</v>
      </c>
      <c r="BD1297" s="14">
        <f>SUMIFS(BC$4:BC1297,AU$4:AU1297,"="&amp;AU1297,AX$4:AX1297,"="&amp;AX1297)</f>
        <v>10800</v>
      </c>
      <c r="BE1297" s="25" t="s">
        <v>1403</v>
      </c>
      <c r="BF1297" s="14">
        <f t="shared" si="268"/>
        <v>1080</v>
      </c>
      <c r="BG1297" s="14">
        <f>SUMIFS(BF$4:BF1297,AU$4:AU1297,"="&amp;AU1297,AX$4:AX1297,"="&amp;AX1297)</f>
        <v>4050</v>
      </c>
      <c r="BH1297" s="25" t="s">
        <v>1404</v>
      </c>
      <c r="BI1297" s="14">
        <f t="shared" si="269"/>
        <v>43200</v>
      </c>
      <c r="BJ1297" s="14">
        <f>SUMIFS(BI$4:BI1297,$AU$4:$AU1297,"="&amp;$AU1297,$AX$4:$AX1297,"="&amp;$AX1297)</f>
        <v>162000</v>
      </c>
    </row>
    <row r="1298" spans="46:62" ht="16.5" x14ac:dyDescent="0.2">
      <c r="AT1298" s="13">
        <v>1295</v>
      </c>
      <c r="AU1298" s="13">
        <f t="shared" si="270"/>
        <v>18</v>
      </c>
      <c r="AV1298" s="13">
        <f t="shared" si="271"/>
        <v>1502026</v>
      </c>
      <c r="AW1298" s="13" t="s">
        <v>1373</v>
      </c>
      <c r="AX1298" s="13">
        <f t="shared" si="264"/>
        <v>8</v>
      </c>
      <c r="AY1298" s="13" t="s">
        <v>1394</v>
      </c>
      <c r="AZ1298" s="13">
        <f t="shared" si="265"/>
        <v>8</v>
      </c>
      <c r="BA1298" s="13" t="str">
        <f t="shared" si="266"/>
        <v>雷震子魂珠-8 等级-8</v>
      </c>
      <c r="BB1298" s="25" t="s">
        <v>44</v>
      </c>
      <c r="BC1298" s="14">
        <f t="shared" si="267"/>
        <v>3360</v>
      </c>
      <c r="BD1298" s="14">
        <f>SUMIFS(BC$4:BC1298,AU$4:AU1298,"="&amp;AU1298,AX$4:AX1298,"="&amp;AX1298)</f>
        <v>14160</v>
      </c>
      <c r="BE1298" s="25" t="s">
        <v>1403</v>
      </c>
      <c r="BF1298" s="14">
        <f t="shared" si="268"/>
        <v>1260</v>
      </c>
      <c r="BG1298" s="14">
        <f>SUMIFS(BF$4:BF1298,AU$4:AU1298,"="&amp;AU1298,AX$4:AX1298,"="&amp;AX1298)</f>
        <v>5310</v>
      </c>
      <c r="BH1298" s="25" t="s">
        <v>1404</v>
      </c>
      <c r="BI1298" s="14">
        <f t="shared" si="269"/>
        <v>50400</v>
      </c>
      <c r="BJ1298" s="14">
        <f>SUMIFS(BI$4:BI1298,$AU$4:$AU1298,"="&amp;$AU1298,$AX$4:$AX1298,"="&amp;$AX1298)</f>
        <v>212400</v>
      </c>
    </row>
    <row r="1299" spans="46:62" ht="16.5" x14ac:dyDescent="0.2">
      <c r="AT1299" s="13">
        <v>1296</v>
      </c>
      <c r="AU1299" s="13">
        <f t="shared" si="270"/>
        <v>18</v>
      </c>
      <c r="AV1299" s="13">
        <f t="shared" si="271"/>
        <v>1502026</v>
      </c>
      <c r="AW1299" s="13" t="s">
        <v>1373</v>
      </c>
      <c r="AX1299" s="13">
        <f t="shared" si="264"/>
        <v>8</v>
      </c>
      <c r="AY1299" s="13" t="s">
        <v>1394</v>
      </c>
      <c r="AZ1299" s="13">
        <f t="shared" si="265"/>
        <v>9</v>
      </c>
      <c r="BA1299" s="13" t="str">
        <f t="shared" si="266"/>
        <v>雷震子魂珠-8 等级-9</v>
      </c>
      <c r="BB1299" s="25" t="s">
        <v>44</v>
      </c>
      <c r="BC1299" s="14">
        <f t="shared" si="267"/>
        <v>3840</v>
      </c>
      <c r="BD1299" s="14">
        <f>SUMIFS(BC$4:BC1299,AU$4:AU1299,"="&amp;AU1299,AX$4:AX1299,"="&amp;AX1299)</f>
        <v>18000</v>
      </c>
      <c r="BE1299" s="25" t="s">
        <v>1403</v>
      </c>
      <c r="BF1299" s="14">
        <f t="shared" si="268"/>
        <v>1440</v>
      </c>
      <c r="BG1299" s="14">
        <f>SUMIFS(BF$4:BF1299,AU$4:AU1299,"="&amp;AU1299,AX$4:AX1299,"="&amp;AX1299)</f>
        <v>6750</v>
      </c>
      <c r="BH1299" s="25" t="s">
        <v>1404</v>
      </c>
      <c r="BI1299" s="14">
        <f t="shared" si="269"/>
        <v>57600</v>
      </c>
      <c r="BJ1299" s="14">
        <f>SUMIFS(BI$4:BI1299,$AU$4:$AU1299,"="&amp;$AU1299,$AX$4:$AX1299,"="&amp;$AX1299)</f>
        <v>270000</v>
      </c>
    </row>
    <row r="1300" spans="46:62" ht="16.5" x14ac:dyDescent="0.2">
      <c r="AT1300" s="13">
        <v>1297</v>
      </c>
      <c r="AU1300" s="13">
        <f t="shared" si="270"/>
        <v>19</v>
      </c>
      <c r="AV1300" s="13">
        <f t="shared" si="271"/>
        <v>1502028</v>
      </c>
      <c r="AW1300" s="13" t="s">
        <v>1373</v>
      </c>
      <c r="AX1300" s="13">
        <f t="shared" si="264"/>
        <v>1</v>
      </c>
      <c r="AY1300" s="13" t="s">
        <v>1394</v>
      </c>
      <c r="AZ1300" s="13">
        <f t="shared" si="265"/>
        <v>1</v>
      </c>
      <c r="BA1300" s="13" t="str">
        <f t="shared" si="266"/>
        <v>吕布魂珠-1 等级-1</v>
      </c>
      <c r="BB1300" s="25" t="s">
        <v>44</v>
      </c>
      <c r="BC1300" s="14">
        <f t="shared" si="267"/>
        <v>68</v>
      </c>
      <c r="BD1300" s="14">
        <f>SUMIFS(BC$4:BC1300,AU$4:AU1300,"="&amp;AU1300,AX$4:AX1300,"="&amp;AX1300)</f>
        <v>68</v>
      </c>
      <c r="BE1300" s="25" t="s">
        <v>1403</v>
      </c>
      <c r="BF1300" s="14">
        <f t="shared" si="268"/>
        <v>34</v>
      </c>
      <c r="BG1300" s="14">
        <f>SUMIFS(BF$4:BF1300,AU$4:AU1300,"="&amp;AU1300,AX$4:AX1300,"="&amp;AX1300)</f>
        <v>34</v>
      </c>
      <c r="BH1300" s="25" t="s">
        <v>1404</v>
      </c>
      <c r="BI1300" s="14">
        <f t="shared" si="269"/>
        <v>1200</v>
      </c>
      <c r="BJ1300" s="14">
        <f>SUMIFS(BI$4:BI1300,$AU$4:$AU1300,"="&amp;$AU1300,$AX$4:$AX1300,"="&amp;$AX1300)</f>
        <v>1200</v>
      </c>
    </row>
    <row r="1301" spans="46:62" ht="16.5" x14ac:dyDescent="0.2">
      <c r="AT1301" s="13">
        <v>1298</v>
      </c>
      <c r="AU1301" s="13">
        <f t="shared" si="270"/>
        <v>19</v>
      </c>
      <c r="AV1301" s="13">
        <f t="shared" si="271"/>
        <v>1502028</v>
      </c>
      <c r="AW1301" s="13" t="s">
        <v>1373</v>
      </c>
      <c r="AX1301" s="13">
        <f t="shared" si="264"/>
        <v>1</v>
      </c>
      <c r="AY1301" s="13" t="s">
        <v>1394</v>
      </c>
      <c r="AZ1301" s="13">
        <f t="shared" si="265"/>
        <v>2</v>
      </c>
      <c r="BA1301" s="13" t="str">
        <f t="shared" si="266"/>
        <v>吕布魂珠-1 等级-2</v>
      </c>
      <c r="BB1301" s="25" t="s">
        <v>44</v>
      </c>
      <c r="BC1301" s="14">
        <f t="shared" si="267"/>
        <v>108</v>
      </c>
      <c r="BD1301" s="14">
        <f>SUMIFS(BC$4:BC1301,AU$4:AU1301,"="&amp;AU1301,AX$4:AX1301,"="&amp;AX1301)</f>
        <v>176</v>
      </c>
      <c r="BE1301" s="25" t="s">
        <v>1403</v>
      </c>
      <c r="BF1301" s="14">
        <f t="shared" si="268"/>
        <v>54</v>
      </c>
      <c r="BG1301" s="14">
        <f>SUMIFS(BF$4:BF1301,AU$4:AU1301,"="&amp;AU1301,AX$4:AX1301,"="&amp;AX1301)</f>
        <v>88</v>
      </c>
      <c r="BH1301" s="25" t="s">
        <v>1404</v>
      </c>
      <c r="BI1301" s="14">
        <f t="shared" si="269"/>
        <v>1920</v>
      </c>
      <c r="BJ1301" s="14">
        <f>SUMIFS(BI$4:BI1301,$AU$4:$AU1301,"="&amp;$AU1301,$AX$4:$AX1301,"="&amp;$AX1301)</f>
        <v>3120</v>
      </c>
    </row>
    <row r="1302" spans="46:62" ht="16.5" x14ac:dyDescent="0.2">
      <c r="AT1302" s="13">
        <v>1299</v>
      </c>
      <c r="AU1302" s="13">
        <f t="shared" si="270"/>
        <v>19</v>
      </c>
      <c r="AV1302" s="13">
        <f t="shared" si="271"/>
        <v>1502028</v>
      </c>
      <c r="AW1302" s="13" t="s">
        <v>1373</v>
      </c>
      <c r="AX1302" s="13">
        <f t="shared" si="264"/>
        <v>1</v>
      </c>
      <c r="AY1302" s="13" t="s">
        <v>1394</v>
      </c>
      <c r="AZ1302" s="13">
        <f t="shared" si="265"/>
        <v>3</v>
      </c>
      <c r="BA1302" s="13" t="str">
        <f t="shared" si="266"/>
        <v>吕布魂珠-1 等级-3</v>
      </c>
      <c r="BB1302" s="25" t="s">
        <v>44</v>
      </c>
      <c r="BC1302" s="14">
        <f t="shared" si="267"/>
        <v>135</v>
      </c>
      <c r="BD1302" s="14">
        <f>SUMIFS(BC$4:BC1302,AU$4:AU1302,"="&amp;AU1302,AX$4:AX1302,"="&amp;AX1302)</f>
        <v>311</v>
      </c>
      <c r="BE1302" s="25" t="s">
        <v>1403</v>
      </c>
      <c r="BF1302" s="14">
        <f t="shared" si="268"/>
        <v>68</v>
      </c>
      <c r="BG1302" s="14">
        <f>SUMIFS(BF$4:BF1302,AU$4:AU1302,"="&amp;AU1302,AX$4:AX1302,"="&amp;AX1302)</f>
        <v>156</v>
      </c>
      <c r="BH1302" s="25" t="s">
        <v>1404</v>
      </c>
      <c r="BI1302" s="14">
        <f t="shared" si="269"/>
        <v>2400</v>
      </c>
      <c r="BJ1302" s="14">
        <f>SUMIFS(BI$4:BI1302,$AU$4:$AU1302,"="&amp;$AU1302,$AX$4:$AX1302,"="&amp;$AX1302)</f>
        <v>5520</v>
      </c>
    </row>
    <row r="1303" spans="46:62" ht="16.5" x14ac:dyDescent="0.2">
      <c r="AT1303" s="13">
        <v>1300</v>
      </c>
      <c r="AU1303" s="13">
        <f t="shared" si="270"/>
        <v>19</v>
      </c>
      <c r="AV1303" s="13">
        <f t="shared" si="271"/>
        <v>1502028</v>
      </c>
      <c r="AW1303" s="13" t="s">
        <v>1373</v>
      </c>
      <c r="AX1303" s="13">
        <f t="shared" si="264"/>
        <v>1</v>
      </c>
      <c r="AY1303" s="13" t="s">
        <v>1394</v>
      </c>
      <c r="AZ1303" s="13">
        <f t="shared" si="265"/>
        <v>4</v>
      </c>
      <c r="BA1303" s="13" t="str">
        <f t="shared" si="266"/>
        <v>吕布魂珠-1 等级-4</v>
      </c>
      <c r="BB1303" s="25" t="s">
        <v>44</v>
      </c>
      <c r="BC1303" s="14">
        <f t="shared" si="267"/>
        <v>216</v>
      </c>
      <c r="BD1303" s="14">
        <f>SUMIFS(BC$4:BC1303,AU$4:AU1303,"="&amp;AU1303,AX$4:AX1303,"="&amp;AX1303)</f>
        <v>527</v>
      </c>
      <c r="BE1303" s="25" t="s">
        <v>1403</v>
      </c>
      <c r="BF1303" s="14">
        <f t="shared" si="268"/>
        <v>108</v>
      </c>
      <c r="BG1303" s="14">
        <f>SUMIFS(BF$4:BF1303,AU$4:AU1303,"="&amp;AU1303,AX$4:AX1303,"="&amp;AX1303)</f>
        <v>264</v>
      </c>
      <c r="BH1303" s="25" t="s">
        <v>1404</v>
      </c>
      <c r="BI1303" s="14">
        <f t="shared" si="269"/>
        <v>3840</v>
      </c>
      <c r="BJ1303" s="14">
        <f>SUMIFS(BI$4:BI1303,$AU$4:$AU1303,"="&amp;$AU1303,$AX$4:$AX1303,"="&amp;$AX1303)</f>
        <v>9360</v>
      </c>
    </row>
    <row r="1304" spans="46:62" ht="16.5" x14ac:dyDescent="0.2">
      <c r="AT1304" s="13">
        <v>1301</v>
      </c>
      <c r="AU1304" s="13">
        <f t="shared" si="270"/>
        <v>19</v>
      </c>
      <c r="AV1304" s="13">
        <f t="shared" si="271"/>
        <v>1502028</v>
      </c>
      <c r="AW1304" s="13" t="s">
        <v>1373</v>
      </c>
      <c r="AX1304" s="13">
        <f t="shared" si="264"/>
        <v>1</v>
      </c>
      <c r="AY1304" s="13" t="s">
        <v>1394</v>
      </c>
      <c r="AZ1304" s="13">
        <f t="shared" si="265"/>
        <v>5</v>
      </c>
      <c r="BA1304" s="13" t="str">
        <f t="shared" si="266"/>
        <v>吕布魂珠-1 等级-5</v>
      </c>
      <c r="BB1304" s="25" t="s">
        <v>44</v>
      </c>
      <c r="BC1304" s="14">
        <f t="shared" si="267"/>
        <v>297</v>
      </c>
      <c r="BD1304" s="14">
        <f>SUMIFS(BC$4:BC1304,AU$4:AU1304,"="&amp;AU1304,AX$4:AX1304,"="&amp;AX1304)</f>
        <v>824</v>
      </c>
      <c r="BE1304" s="25" t="s">
        <v>1403</v>
      </c>
      <c r="BF1304" s="14">
        <f t="shared" si="268"/>
        <v>149</v>
      </c>
      <c r="BG1304" s="14">
        <f>SUMIFS(BF$4:BF1304,AU$4:AU1304,"="&amp;AU1304,AX$4:AX1304,"="&amp;AX1304)</f>
        <v>413</v>
      </c>
      <c r="BH1304" s="25" t="s">
        <v>1404</v>
      </c>
      <c r="BI1304" s="14">
        <f t="shared" si="269"/>
        <v>5280</v>
      </c>
      <c r="BJ1304" s="14">
        <f>SUMIFS(BI$4:BI1304,$AU$4:$AU1304,"="&amp;$AU1304,$AX$4:$AX1304,"="&amp;$AX1304)</f>
        <v>14640</v>
      </c>
    </row>
    <row r="1305" spans="46:62" ht="16.5" x14ac:dyDescent="0.2">
      <c r="AT1305" s="13">
        <v>1302</v>
      </c>
      <c r="AU1305" s="13">
        <f t="shared" si="270"/>
        <v>19</v>
      </c>
      <c r="AV1305" s="13">
        <f t="shared" si="271"/>
        <v>1502028</v>
      </c>
      <c r="AW1305" s="13" t="s">
        <v>1373</v>
      </c>
      <c r="AX1305" s="13">
        <f t="shared" si="264"/>
        <v>1</v>
      </c>
      <c r="AY1305" s="13" t="s">
        <v>1394</v>
      </c>
      <c r="AZ1305" s="13">
        <f t="shared" si="265"/>
        <v>6</v>
      </c>
      <c r="BA1305" s="13" t="str">
        <f t="shared" si="266"/>
        <v>吕布魂珠-1 等级-6</v>
      </c>
      <c r="BB1305" s="25" t="s">
        <v>44</v>
      </c>
      <c r="BC1305" s="14">
        <f t="shared" si="267"/>
        <v>378</v>
      </c>
      <c r="BD1305" s="14">
        <f>SUMIFS(BC$4:BC1305,AU$4:AU1305,"="&amp;AU1305,AX$4:AX1305,"="&amp;AX1305)</f>
        <v>1202</v>
      </c>
      <c r="BE1305" s="25" t="s">
        <v>1403</v>
      </c>
      <c r="BF1305" s="14">
        <f t="shared" si="268"/>
        <v>189</v>
      </c>
      <c r="BG1305" s="14">
        <f>SUMIFS(BF$4:BF1305,AU$4:AU1305,"="&amp;AU1305,AX$4:AX1305,"="&amp;AX1305)</f>
        <v>602</v>
      </c>
      <c r="BH1305" s="25" t="s">
        <v>1404</v>
      </c>
      <c r="BI1305" s="14">
        <f t="shared" si="269"/>
        <v>6720</v>
      </c>
      <c r="BJ1305" s="14">
        <f>SUMIFS(BI$4:BI1305,$AU$4:$AU1305,"="&amp;$AU1305,$AX$4:$AX1305,"="&amp;$AX1305)</f>
        <v>21360</v>
      </c>
    </row>
    <row r="1306" spans="46:62" ht="16.5" x14ac:dyDescent="0.2">
      <c r="AT1306" s="13">
        <v>1303</v>
      </c>
      <c r="AU1306" s="13">
        <f t="shared" si="270"/>
        <v>19</v>
      </c>
      <c r="AV1306" s="13">
        <f t="shared" si="271"/>
        <v>1502028</v>
      </c>
      <c r="AW1306" s="13" t="s">
        <v>1373</v>
      </c>
      <c r="AX1306" s="13">
        <f t="shared" si="264"/>
        <v>1</v>
      </c>
      <c r="AY1306" s="13" t="s">
        <v>1394</v>
      </c>
      <c r="AZ1306" s="13">
        <f t="shared" si="265"/>
        <v>7</v>
      </c>
      <c r="BA1306" s="13" t="str">
        <f t="shared" si="266"/>
        <v>吕布魂珠-1 等级-7</v>
      </c>
      <c r="BB1306" s="25" t="s">
        <v>44</v>
      </c>
      <c r="BC1306" s="14">
        <f t="shared" si="267"/>
        <v>432</v>
      </c>
      <c r="BD1306" s="14">
        <f>SUMIFS(BC$4:BC1306,AU$4:AU1306,"="&amp;AU1306,AX$4:AX1306,"="&amp;AX1306)</f>
        <v>1634</v>
      </c>
      <c r="BE1306" s="25" t="s">
        <v>1403</v>
      </c>
      <c r="BF1306" s="14">
        <f t="shared" si="268"/>
        <v>216</v>
      </c>
      <c r="BG1306" s="14">
        <f>SUMIFS(BF$4:BF1306,AU$4:AU1306,"="&amp;AU1306,AX$4:AX1306,"="&amp;AX1306)</f>
        <v>818</v>
      </c>
      <c r="BH1306" s="25" t="s">
        <v>1404</v>
      </c>
      <c r="BI1306" s="14">
        <f t="shared" si="269"/>
        <v>7680</v>
      </c>
      <c r="BJ1306" s="14">
        <f>SUMIFS(BI$4:BI1306,$AU$4:$AU1306,"="&amp;$AU1306,$AX$4:$AX1306,"="&amp;$AX1306)</f>
        <v>29040</v>
      </c>
    </row>
    <row r="1307" spans="46:62" ht="16.5" x14ac:dyDescent="0.2">
      <c r="AT1307" s="13">
        <v>1304</v>
      </c>
      <c r="AU1307" s="13">
        <f t="shared" si="270"/>
        <v>19</v>
      </c>
      <c r="AV1307" s="13">
        <f t="shared" si="271"/>
        <v>1502028</v>
      </c>
      <c r="AW1307" s="13" t="s">
        <v>1373</v>
      </c>
      <c r="AX1307" s="13">
        <f t="shared" si="264"/>
        <v>1</v>
      </c>
      <c r="AY1307" s="13" t="s">
        <v>1394</v>
      </c>
      <c r="AZ1307" s="13">
        <f t="shared" si="265"/>
        <v>8</v>
      </c>
      <c r="BA1307" s="13" t="str">
        <f t="shared" si="266"/>
        <v>吕布魂珠-1 等级-8</v>
      </c>
      <c r="BB1307" s="25" t="s">
        <v>44</v>
      </c>
      <c r="BC1307" s="14">
        <f t="shared" si="267"/>
        <v>513</v>
      </c>
      <c r="BD1307" s="14">
        <f>SUMIFS(BC$4:BC1307,AU$4:AU1307,"="&amp;AU1307,AX$4:AX1307,"="&amp;AX1307)</f>
        <v>2147</v>
      </c>
      <c r="BE1307" s="25" t="s">
        <v>1403</v>
      </c>
      <c r="BF1307" s="14">
        <f t="shared" si="268"/>
        <v>257</v>
      </c>
      <c r="BG1307" s="14">
        <f>SUMIFS(BF$4:BF1307,AU$4:AU1307,"="&amp;AU1307,AX$4:AX1307,"="&amp;AX1307)</f>
        <v>1075</v>
      </c>
      <c r="BH1307" s="25" t="s">
        <v>1404</v>
      </c>
      <c r="BI1307" s="14">
        <f t="shared" si="269"/>
        <v>9120</v>
      </c>
      <c r="BJ1307" s="14">
        <f>SUMIFS(BI$4:BI1307,$AU$4:$AU1307,"="&amp;$AU1307,$AX$4:$AX1307,"="&amp;$AX1307)</f>
        <v>38160</v>
      </c>
    </row>
    <row r="1308" spans="46:62" ht="16.5" x14ac:dyDescent="0.2">
      <c r="AT1308" s="13">
        <v>1305</v>
      </c>
      <c r="AU1308" s="13">
        <f t="shared" si="270"/>
        <v>19</v>
      </c>
      <c r="AV1308" s="13">
        <f t="shared" si="271"/>
        <v>1502028</v>
      </c>
      <c r="AW1308" s="13" t="s">
        <v>1373</v>
      </c>
      <c r="AX1308" s="13">
        <f t="shared" si="264"/>
        <v>1</v>
      </c>
      <c r="AY1308" s="13" t="s">
        <v>1394</v>
      </c>
      <c r="AZ1308" s="13">
        <f t="shared" si="265"/>
        <v>9</v>
      </c>
      <c r="BA1308" s="13" t="str">
        <f t="shared" si="266"/>
        <v>吕布魂珠-1 等级-9</v>
      </c>
      <c r="BB1308" s="25" t="s">
        <v>44</v>
      </c>
      <c r="BC1308" s="14">
        <f t="shared" si="267"/>
        <v>567</v>
      </c>
      <c r="BD1308" s="14">
        <f>SUMIFS(BC$4:BC1308,AU$4:AU1308,"="&amp;AU1308,AX$4:AX1308,"="&amp;AX1308)</f>
        <v>2714</v>
      </c>
      <c r="BE1308" s="25" t="s">
        <v>1403</v>
      </c>
      <c r="BF1308" s="14">
        <f t="shared" si="268"/>
        <v>284</v>
      </c>
      <c r="BG1308" s="14">
        <f>SUMIFS(BF$4:BF1308,AU$4:AU1308,"="&amp;AU1308,AX$4:AX1308,"="&amp;AX1308)</f>
        <v>1359</v>
      </c>
      <c r="BH1308" s="25" t="s">
        <v>1404</v>
      </c>
      <c r="BI1308" s="14">
        <f t="shared" si="269"/>
        <v>10080</v>
      </c>
      <c r="BJ1308" s="14">
        <f>SUMIFS(BI$4:BI1308,$AU$4:$AU1308,"="&amp;$AU1308,$AX$4:$AX1308,"="&amp;$AX1308)</f>
        <v>48240</v>
      </c>
    </row>
    <row r="1309" spans="46:62" ht="16.5" x14ac:dyDescent="0.2">
      <c r="AT1309" s="13">
        <v>1306</v>
      </c>
      <c r="AU1309" s="13">
        <f t="shared" si="270"/>
        <v>19</v>
      </c>
      <c r="AV1309" s="13">
        <f t="shared" si="271"/>
        <v>1502028</v>
      </c>
      <c r="AW1309" s="13" t="s">
        <v>1373</v>
      </c>
      <c r="AX1309" s="13">
        <f t="shared" si="264"/>
        <v>2</v>
      </c>
      <c r="AY1309" s="13" t="s">
        <v>1394</v>
      </c>
      <c r="AZ1309" s="13">
        <f t="shared" si="265"/>
        <v>1</v>
      </c>
      <c r="BA1309" s="13" t="str">
        <f t="shared" si="266"/>
        <v>吕布魂珠-2 等级-1</v>
      </c>
      <c r="BB1309" s="25" t="s">
        <v>44</v>
      </c>
      <c r="BC1309" s="14">
        <f t="shared" si="267"/>
        <v>108</v>
      </c>
      <c r="BD1309" s="14">
        <f>SUMIFS(BC$4:BC1309,AU$4:AU1309,"="&amp;AU1309,AX$4:AX1309,"="&amp;AX1309)</f>
        <v>108</v>
      </c>
      <c r="BE1309" s="25" t="s">
        <v>1403</v>
      </c>
      <c r="BF1309" s="14">
        <f t="shared" si="268"/>
        <v>54</v>
      </c>
      <c r="BG1309" s="14">
        <f>SUMIFS(BF$4:BF1309,AU$4:AU1309,"="&amp;AU1309,AX$4:AX1309,"="&amp;AX1309)</f>
        <v>54</v>
      </c>
      <c r="BH1309" s="25" t="s">
        <v>1404</v>
      </c>
      <c r="BI1309" s="14">
        <f t="shared" si="269"/>
        <v>1920</v>
      </c>
      <c r="BJ1309" s="14">
        <f>SUMIFS(BI$4:BI1309,$AU$4:$AU1309,"="&amp;$AU1309,$AX$4:$AX1309,"="&amp;$AX1309)</f>
        <v>1920</v>
      </c>
    </row>
    <row r="1310" spans="46:62" ht="16.5" x14ac:dyDescent="0.2">
      <c r="AT1310" s="13">
        <v>1307</v>
      </c>
      <c r="AU1310" s="13">
        <f t="shared" si="270"/>
        <v>19</v>
      </c>
      <c r="AV1310" s="13">
        <f t="shared" si="271"/>
        <v>1502028</v>
      </c>
      <c r="AW1310" s="13" t="s">
        <v>1373</v>
      </c>
      <c r="AX1310" s="13">
        <f t="shared" si="264"/>
        <v>2</v>
      </c>
      <c r="AY1310" s="13" t="s">
        <v>1394</v>
      </c>
      <c r="AZ1310" s="13">
        <f t="shared" si="265"/>
        <v>2</v>
      </c>
      <c r="BA1310" s="13" t="str">
        <f t="shared" si="266"/>
        <v>吕布魂珠-2 等级-2</v>
      </c>
      <c r="BB1310" s="25" t="s">
        <v>44</v>
      </c>
      <c r="BC1310" s="14">
        <f t="shared" si="267"/>
        <v>162</v>
      </c>
      <c r="BD1310" s="14">
        <f>SUMIFS(BC$4:BC1310,AU$4:AU1310,"="&amp;AU1310,AX$4:AX1310,"="&amp;AX1310)</f>
        <v>270</v>
      </c>
      <c r="BE1310" s="25" t="s">
        <v>1403</v>
      </c>
      <c r="BF1310" s="14">
        <f t="shared" si="268"/>
        <v>81</v>
      </c>
      <c r="BG1310" s="14">
        <f>SUMIFS(BF$4:BF1310,AU$4:AU1310,"="&amp;AU1310,AX$4:AX1310,"="&amp;AX1310)</f>
        <v>135</v>
      </c>
      <c r="BH1310" s="25" t="s">
        <v>1404</v>
      </c>
      <c r="BI1310" s="14">
        <f t="shared" si="269"/>
        <v>2880</v>
      </c>
      <c r="BJ1310" s="14">
        <f>SUMIFS(BI$4:BI1310,$AU$4:$AU1310,"="&amp;$AU1310,$AX$4:$AX1310,"="&amp;$AX1310)</f>
        <v>4800</v>
      </c>
    </row>
    <row r="1311" spans="46:62" ht="16.5" x14ac:dyDescent="0.2">
      <c r="AT1311" s="13">
        <v>1308</v>
      </c>
      <c r="AU1311" s="13">
        <f t="shared" si="270"/>
        <v>19</v>
      </c>
      <c r="AV1311" s="13">
        <f t="shared" si="271"/>
        <v>1502028</v>
      </c>
      <c r="AW1311" s="13" t="s">
        <v>1373</v>
      </c>
      <c r="AX1311" s="13">
        <f t="shared" si="264"/>
        <v>2</v>
      </c>
      <c r="AY1311" s="13" t="s">
        <v>1394</v>
      </c>
      <c r="AZ1311" s="13">
        <f t="shared" si="265"/>
        <v>3</v>
      </c>
      <c r="BA1311" s="13" t="str">
        <f t="shared" si="266"/>
        <v>吕布魂珠-2 等级-3</v>
      </c>
      <c r="BB1311" s="25" t="s">
        <v>44</v>
      </c>
      <c r="BC1311" s="14">
        <f t="shared" si="267"/>
        <v>216</v>
      </c>
      <c r="BD1311" s="14">
        <f>SUMIFS(BC$4:BC1311,AU$4:AU1311,"="&amp;AU1311,AX$4:AX1311,"="&amp;AX1311)</f>
        <v>486</v>
      </c>
      <c r="BE1311" s="25" t="s">
        <v>1403</v>
      </c>
      <c r="BF1311" s="14">
        <f t="shared" si="268"/>
        <v>108</v>
      </c>
      <c r="BG1311" s="14">
        <f>SUMIFS(BF$4:BF1311,AU$4:AU1311,"="&amp;AU1311,AX$4:AX1311,"="&amp;AX1311)</f>
        <v>243</v>
      </c>
      <c r="BH1311" s="25" t="s">
        <v>1404</v>
      </c>
      <c r="BI1311" s="14">
        <f t="shared" si="269"/>
        <v>3840</v>
      </c>
      <c r="BJ1311" s="14">
        <f>SUMIFS(BI$4:BI1311,$AU$4:$AU1311,"="&amp;$AU1311,$AX$4:$AX1311,"="&amp;$AX1311)</f>
        <v>8640</v>
      </c>
    </row>
    <row r="1312" spans="46:62" ht="16.5" x14ac:dyDescent="0.2">
      <c r="AT1312" s="13">
        <v>1309</v>
      </c>
      <c r="AU1312" s="13">
        <f t="shared" si="270"/>
        <v>19</v>
      </c>
      <c r="AV1312" s="13">
        <f t="shared" si="271"/>
        <v>1502028</v>
      </c>
      <c r="AW1312" s="13" t="s">
        <v>1373</v>
      </c>
      <c r="AX1312" s="13">
        <f t="shared" si="264"/>
        <v>2</v>
      </c>
      <c r="AY1312" s="13" t="s">
        <v>1394</v>
      </c>
      <c r="AZ1312" s="13">
        <f t="shared" si="265"/>
        <v>4</v>
      </c>
      <c r="BA1312" s="13" t="str">
        <f t="shared" si="266"/>
        <v>吕布魂珠-2 等级-4</v>
      </c>
      <c r="BB1312" s="25" t="s">
        <v>44</v>
      </c>
      <c r="BC1312" s="14">
        <f t="shared" si="267"/>
        <v>324</v>
      </c>
      <c r="BD1312" s="14">
        <f>SUMIFS(BC$4:BC1312,AU$4:AU1312,"="&amp;AU1312,AX$4:AX1312,"="&amp;AX1312)</f>
        <v>810</v>
      </c>
      <c r="BE1312" s="25" t="s">
        <v>1403</v>
      </c>
      <c r="BF1312" s="14">
        <f t="shared" si="268"/>
        <v>162</v>
      </c>
      <c r="BG1312" s="14">
        <f>SUMIFS(BF$4:BF1312,AU$4:AU1312,"="&amp;AU1312,AX$4:AX1312,"="&amp;AX1312)</f>
        <v>405</v>
      </c>
      <c r="BH1312" s="25" t="s">
        <v>1404</v>
      </c>
      <c r="BI1312" s="14">
        <f t="shared" si="269"/>
        <v>5760</v>
      </c>
      <c r="BJ1312" s="14">
        <f>SUMIFS(BI$4:BI1312,$AU$4:$AU1312,"="&amp;$AU1312,$AX$4:$AX1312,"="&amp;$AX1312)</f>
        <v>14400</v>
      </c>
    </row>
    <row r="1313" spans="46:62" ht="16.5" x14ac:dyDescent="0.2">
      <c r="AT1313" s="13">
        <v>1310</v>
      </c>
      <c r="AU1313" s="13">
        <f t="shared" si="270"/>
        <v>19</v>
      </c>
      <c r="AV1313" s="13">
        <f t="shared" si="271"/>
        <v>1502028</v>
      </c>
      <c r="AW1313" s="13" t="s">
        <v>1373</v>
      </c>
      <c r="AX1313" s="13">
        <f t="shared" si="264"/>
        <v>2</v>
      </c>
      <c r="AY1313" s="13" t="s">
        <v>1394</v>
      </c>
      <c r="AZ1313" s="13">
        <f t="shared" si="265"/>
        <v>5</v>
      </c>
      <c r="BA1313" s="13" t="str">
        <f t="shared" si="266"/>
        <v>吕布魂珠-2 等级-5</v>
      </c>
      <c r="BB1313" s="25" t="s">
        <v>44</v>
      </c>
      <c r="BC1313" s="14">
        <f t="shared" si="267"/>
        <v>432</v>
      </c>
      <c r="BD1313" s="14">
        <f>SUMIFS(BC$4:BC1313,AU$4:AU1313,"="&amp;AU1313,AX$4:AX1313,"="&amp;AX1313)</f>
        <v>1242</v>
      </c>
      <c r="BE1313" s="25" t="s">
        <v>1403</v>
      </c>
      <c r="BF1313" s="14">
        <f t="shared" si="268"/>
        <v>216</v>
      </c>
      <c r="BG1313" s="14">
        <f>SUMIFS(BF$4:BF1313,AU$4:AU1313,"="&amp;AU1313,AX$4:AX1313,"="&amp;AX1313)</f>
        <v>621</v>
      </c>
      <c r="BH1313" s="25" t="s">
        <v>1404</v>
      </c>
      <c r="BI1313" s="14">
        <f t="shared" si="269"/>
        <v>7680</v>
      </c>
      <c r="BJ1313" s="14">
        <f>SUMIFS(BI$4:BI1313,$AU$4:$AU1313,"="&amp;$AU1313,$AX$4:$AX1313,"="&amp;$AX1313)</f>
        <v>22080</v>
      </c>
    </row>
    <row r="1314" spans="46:62" ht="16.5" x14ac:dyDescent="0.2">
      <c r="AT1314" s="13">
        <v>1311</v>
      </c>
      <c r="AU1314" s="13">
        <f t="shared" si="270"/>
        <v>19</v>
      </c>
      <c r="AV1314" s="13">
        <f t="shared" si="271"/>
        <v>1502028</v>
      </c>
      <c r="AW1314" s="13" t="s">
        <v>1373</v>
      </c>
      <c r="AX1314" s="13">
        <f t="shared" si="264"/>
        <v>2</v>
      </c>
      <c r="AY1314" s="13" t="s">
        <v>1394</v>
      </c>
      <c r="AZ1314" s="13">
        <f t="shared" si="265"/>
        <v>6</v>
      </c>
      <c r="BA1314" s="13" t="str">
        <f t="shared" si="266"/>
        <v>吕布魂珠-2 等级-6</v>
      </c>
      <c r="BB1314" s="25" t="s">
        <v>44</v>
      </c>
      <c r="BC1314" s="14">
        <f t="shared" si="267"/>
        <v>540</v>
      </c>
      <c r="BD1314" s="14">
        <f>SUMIFS(BC$4:BC1314,AU$4:AU1314,"="&amp;AU1314,AX$4:AX1314,"="&amp;AX1314)</f>
        <v>1782</v>
      </c>
      <c r="BE1314" s="25" t="s">
        <v>1403</v>
      </c>
      <c r="BF1314" s="14">
        <f t="shared" si="268"/>
        <v>270</v>
      </c>
      <c r="BG1314" s="14">
        <f>SUMIFS(BF$4:BF1314,AU$4:AU1314,"="&amp;AU1314,AX$4:AX1314,"="&amp;AX1314)</f>
        <v>891</v>
      </c>
      <c r="BH1314" s="25" t="s">
        <v>1404</v>
      </c>
      <c r="BI1314" s="14">
        <f t="shared" si="269"/>
        <v>9600</v>
      </c>
      <c r="BJ1314" s="14">
        <f>SUMIFS(BI$4:BI1314,$AU$4:$AU1314,"="&amp;$AU1314,$AX$4:$AX1314,"="&amp;$AX1314)</f>
        <v>31680</v>
      </c>
    </row>
    <row r="1315" spans="46:62" ht="16.5" x14ac:dyDescent="0.2">
      <c r="AT1315" s="13">
        <v>1312</v>
      </c>
      <c r="AU1315" s="13">
        <f t="shared" si="270"/>
        <v>19</v>
      </c>
      <c r="AV1315" s="13">
        <f t="shared" si="271"/>
        <v>1502028</v>
      </c>
      <c r="AW1315" s="13" t="s">
        <v>1373</v>
      </c>
      <c r="AX1315" s="13">
        <f t="shared" si="264"/>
        <v>2</v>
      </c>
      <c r="AY1315" s="13" t="s">
        <v>1394</v>
      </c>
      <c r="AZ1315" s="13">
        <f t="shared" si="265"/>
        <v>7</v>
      </c>
      <c r="BA1315" s="13" t="str">
        <f t="shared" si="266"/>
        <v>吕布魂珠-2 等级-7</v>
      </c>
      <c r="BB1315" s="25" t="s">
        <v>44</v>
      </c>
      <c r="BC1315" s="14">
        <f t="shared" si="267"/>
        <v>648</v>
      </c>
      <c r="BD1315" s="14">
        <f>SUMIFS(BC$4:BC1315,AU$4:AU1315,"="&amp;AU1315,AX$4:AX1315,"="&amp;AX1315)</f>
        <v>2430</v>
      </c>
      <c r="BE1315" s="25" t="s">
        <v>1403</v>
      </c>
      <c r="BF1315" s="14">
        <f t="shared" si="268"/>
        <v>324</v>
      </c>
      <c r="BG1315" s="14">
        <f>SUMIFS(BF$4:BF1315,AU$4:AU1315,"="&amp;AU1315,AX$4:AX1315,"="&amp;AX1315)</f>
        <v>1215</v>
      </c>
      <c r="BH1315" s="25" t="s">
        <v>1404</v>
      </c>
      <c r="BI1315" s="14">
        <f t="shared" si="269"/>
        <v>11520</v>
      </c>
      <c r="BJ1315" s="14">
        <f>SUMIFS(BI$4:BI1315,$AU$4:$AU1315,"="&amp;$AU1315,$AX$4:$AX1315,"="&amp;$AX1315)</f>
        <v>43200</v>
      </c>
    </row>
    <row r="1316" spans="46:62" ht="16.5" x14ac:dyDescent="0.2">
      <c r="AT1316" s="13">
        <v>1313</v>
      </c>
      <c r="AU1316" s="13">
        <f t="shared" si="270"/>
        <v>19</v>
      </c>
      <c r="AV1316" s="13">
        <f t="shared" si="271"/>
        <v>1502028</v>
      </c>
      <c r="AW1316" s="13" t="s">
        <v>1373</v>
      </c>
      <c r="AX1316" s="13">
        <f t="shared" si="264"/>
        <v>2</v>
      </c>
      <c r="AY1316" s="13" t="s">
        <v>1394</v>
      </c>
      <c r="AZ1316" s="13">
        <f t="shared" si="265"/>
        <v>8</v>
      </c>
      <c r="BA1316" s="13" t="str">
        <f t="shared" si="266"/>
        <v>吕布魂珠-2 等级-8</v>
      </c>
      <c r="BB1316" s="25" t="s">
        <v>44</v>
      </c>
      <c r="BC1316" s="14">
        <f t="shared" si="267"/>
        <v>756</v>
      </c>
      <c r="BD1316" s="14">
        <f>SUMIFS(BC$4:BC1316,AU$4:AU1316,"="&amp;AU1316,AX$4:AX1316,"="&amp;AX1316)</f>
        <v>3186</v>
      </c>
      <c r="BE1316" s="25" t="s">
        <v>1403</v>
      </c>
      <c r="BF1316" s="14">
        <f t="shared" si="268"/>
        <v>378</v>
      </c>
      <c r="BG1316" s="14">
        <f>SUMIFS(BF$4:BF1316,AU$4:AU1316,"="&amp;AU1316,AX$4:AX1316,"="&amp;AX1316)</f>
        <v>1593</v>
      </c>
      <c r="BH1316" s="25" t="s">
        <v>1404</v>
      </c>
      <c r="BI1316" s="14">
        <f t="shared" si="269"/>
        <v>13440</v>
      </c>
      <c r="BJ1316" s="14">
        <f>SUMIFS(BI$4:BI1316,$AU$4:$AU1316,"="&amp;$AU1316,$AX$4:$AX1316,"="&amp;$AX1316)</f>
        <v>56640</v>
      </c>
    </row>
    <row r="1317" spans="46:62" ht="16.5" x14ac:dyDescent="0.2">
      <c r="AT1317" s="13">
        <v>1314</v>
      </c>
      <c r="AU1317" s="13">
        <f t="shared" si="270"/>
        <v>19</v>
      </c>
      <c r="AV1317" s="13">
        <f t="shared" si="271"/>
        <v>1502028</v>
      </c>
      <c r="AW1317" s="13" t="s">
        <v>1373</v>
      </c>
      <c r="AX1317" s="13">
        <f t="shared" si="264"/>
        <v>2</v>
      </c>
      <c r="AY1317" s="13" t="s">
        <v>1394</v>
      </c>
      <c r="AZ1317" s="13">
        <f t="shared" si="265"/>
        <v>9</v>
      </c>
      <c r="BA1317" s="13" t="str">
        <f t="shared" si="266"/>
        <v>吕布魂珠-2 等级-9</v>
      </c>
      <c r="BB1317" s="25" t="s">
        <v>44</v>
      </c>
      <c r="BC1317" s="14">
        <f t="shared" si="267"/>
        <v>864</v>
      </c>
      <c r="BD1317" s="14">
        <f>SUMIFS(BC$4:BC1317,AU$4:AU1317,"="&amp;AU1317,AX$4:AX1317,"="&amp;AX1317)</f>
        <v>4050</v>
      </c>
      <c r="BE1317" s="25" t="s">
        <v>1403</v>
      </c>
      <c r="BF1317" s="14">
        <f t="shared" si="268"/>
        <v>432</v>
      </c>
      <c r="BG1317" s="14">
        <f>SUMIFS(BF$4:BF1317,AU$4:AU1317,"="&amp;AU1317,AX$4:AX1317,"="&amp;AX1317)</f>
        <v>2025</v>
      </c>
      <c r="BH1317" s="25" t="s">
        <v>1404</v>
      </c>
      <c r="BI1317" s="14">
        <f t="shared" si="269"/>
        <v>15360</v>
      </c>
      <c r="BJ1317" s="14">
        <f>SUMIFS(BI$4:BI1317,$AU$4:$AU1317,"="&amp;$AU1317,$AX$4:$AX1317,"="&amp;$AX1317)</f>
        <v>72000</v>
      </c>
    </row>
    <row r="1318" spans="46:62" ht="16.5" x14ac:dyDescent="0.2">
      <c r="AT1318" s="13">
        <v>1315</v>
      </c>
      <c r="AU1318" s="13">
        <f t="shared" si="270"/>
        <v>19</v>
      </c>
      <c r="AV1318" s="13">
        <f t="shared" si="271"/>
        <v>1502028</v>
      </c>
      <c r="AW1318" s="13" t="s">
        <v>1373</v>
      </c>
      <c r="AX1318" s="13">
        <f t="shared" si="264"/>
        <v>3</v>
      </c>
      <c r="AY1318" s="13" t="s">
        <v>1394</v>
      </c>
      <c r="AZ1318" s="13">
        <f t="shared" si="265"/>
        <v>1</v>
      </c>
      <c r="BA1318" s="13" t="str">
        <f t="shared" si="266"/>
        <v>吕布魂珠-3 等级-1</v>
      </c>
      <c r="BB1318" s="25" t="s">
        <v>44</v>
      </c>
      <c r="BC1318" s="14">
        <f t="shared" si="267"/>
        <v>135</v>
      </c>
      <c r="BD1318" s="14">
        <f>SUMIFS(BC$4:BC1318,AU$4:AU1318,"="&amp;AU1318,AX$4:AX1318,"="&amp;AX1318)</f>
        <v>135</v>
      </c>
      <c r="BE1318" s="25" t="s">
        <v>1403</v>
      </c>
      <c r="BF1318" s="14">
        <f t="shared" si="268"/>
        <v>68</v>
      </c>
      <c r="BG1318" s="14">
        <f>SUMIFS(BF$4:BF1318,AU$4:AU1318,"="&amp;AU1318,AX$4:AX1318,"="&amp;AX1318)</f>
        <v>68</v>
      </c>
      <c r="BH1318" s="25" t="s">
        <v>1404</v>
      </c>
      <c r="BI1318" s="14">
        <f t="shared" si="269"/>
        <v>2400</v>
      </c>
      <c r="BJ1318" s="14">
        <f>SUMIFS(BI$4:BI1318,$AU$4:$AU1318,"="&amp;$AU1318,$AX$4:$AX1318,"="&amp;$AX1318)</f>
        <v>2400</v>
      </c>
    </row>
    <row r="1319" spans="46:62" ht="16.5" x14ac:dyDescent="0.2">
      <c r="AT1319" s="13">
        <v>1316</v>
      </c>
      <c r="AU1319" s="13">
        <f t="shared" si="270"/>
        <v>19</v>
      </c>
      <c r="AV1319" s="13">
        <f t="shared" si="271"/>
        <v>1502028</v>
      </c>
      <c r="AW1319" s="13" t="s">
        <v>1373</v>
      </c>
      <c r="AX1319" s="13">
        <f t="shared" si="264"/>
        <v>3</v>
      </c>
      <c r="AY1319" s="13" t="s">
        <v>1394</v>
      </c>
      <c r="AZ1319" s="13">
        <f t="shared" si="265"/>
        <v>2</v>
      </c>
      <c r="BA1319" s="13" t="str">
        <f t="shared" si="266"/>
        <v>吕布魂珠-3 等级-2</v>
      </c>
      <c r="BB1319" s="25" t="s">
        <v>44</v>
      </c>
      <c r="BC1319" s="14">
        <f t="shared" si="267"/>
        <v>216</v>
      </c>
      <c r="BD1319" s="14">
        <f>SUMIFS(BC$4:BC1319,AU$4:AU1319,"="&amp;AU1319,AX$4:AX1319,"="&amp;AX1319)</f>
        <v>351</v>
      </c>
      <c r="BE1319" s="25" t="s">
        <v>1403</v>
      </c>
      <c r="BF1319" s="14">
        <f t="shared" si="268"/>
        <v>108</v>
      </c>
      <c r="BG1319" s="14">
        <f>SUMIFS(BF$4:BF1319,AU$4:AU1319,"="&amp;AU1319,AX$4:AX1319,"="&amp;AX1319)</f>
        <v>176</v>
      </c>
      <c r="BH1319" s="25" t="s">
        <v>1404</v>
      </c>
      <c r="BI1319" s="14">
        <f t="shared" si="269"/>
        <v>3840</v>
      </c>
      <c r="BJ1319" s="14">
        <f>SUMIFS(BI$4:BI1319,$AU$4:$AU1319,"="&amp;$AU1319,$AX$4:$AX1319,"="&amp;$AX1319)</f>
        <v>6240</v>
      </c>
    </row>
    <row r="1320" spans="46:62" ht="16.5" x14ac:dyDescent="0.2">
      <c r="AT1320" s="13">
        <v>1317</v>
      </c>
      <c r="AU1320" s="13">
        <f t="shared" si="270"/>
        <v>19</v>
      </c>
      <c r="AV1320" s="13">
        <f t="shared" si="271"/>
        <v>1502028</v>
      </c>
      <c r="AW1320" s="13" t="s">
        <v>1373</v>
      </c>
      <c r="AX1320" s="13">
        <f t="shared" si="264"/>
        <v>3</v>
      </c>
      <c r="AY1320" s="13" t="s">
        <v>1394</v>
      </c>
      <c r="AZ1320" s="13">
        <f t="shared" si="265"/>
        <v>3</v>
      </c>
      <c r="BA1320" s="13" t="str">
        <f t="shared" si="266"/>
        <v>吕布魂珠-3 等级-3</v>
      </c>
      <c r="BB1320" s="25" t="s">
        <v>44</v>
      </c>
      <c r="BC1320" s="14">
        <f t="shared" si="267"/>
        <v>284</v>
      </c>
      <c r="BD1320" s="14">
        <f>SUMIFS(BC$4:BC1320,AU$4:AU1320,"="&amp;AU1320,AX$4:AX1320,"="&amp;AX1320)</f>
        <v>635</v>
      </c>
      <c r="BE1320" s="25" t="s">
        <v>1403</v>
      </c>
      <c r="BF1320" s="14">
        <f t="shared" si="268"/>
        <v>142</v>
      </c>
      <c r="BG1320" s="14">
        <f>SUMIFS(BF$4:BF1320,AU$4:AU1320,"="&amp;AU1320,AX$4:AX1320,"="&amp;AX1320)</f>
        <v>318</v>
      </c>
      <c r="BH1320" s="25" t="s">
        <v>1404</v>
      </c>
      <c r="BI1320" s="14">
        <f t="shared" si="269"/>
        <v>5040</v>
      </c>
      <c r="BJ1320" s="14">
        <f>SUMIFS(BI$4:BI1320,$AU$4:$AU1320,"="&amp;$AU1320,$AX$4:$AX1320,"="&amp;$AX1320)</f>
        <v>11280</v>
      </c>
    </row>
    <row r="1321" spans="46:62" ht="16.5" x14ac:dyDescent="0.2">
      <c r="AT1321" s="13">
        <v>1318</v>
      </c>
      <c r="AU1321" s="13">
        <f t="shared" si="270"/>
        <v>19</v>
      </c>
      <c r="AV1321" s="13">
        <f t="shared" si="271"/>
        <v>1502028</v>
      </c>
      <c r="AW1321" s="13" t="s">
        <v>1373</v>
      </c>
      <c r="AX1321" s="13">
        <f t="shared" si="264"/>
        <v>3</v>
      </c>
      <c r="AY1321" s="13" t="s">
        <v>1394</v>
      </c>
      <c r="AZ1321" s="13">
        <f t="shared" si="265"/>
        <v>4</v>
      </c>
      <c r="BA1321" s="13" t="str">
        <f t="shared" si="266"/>
        <v>吕布魂珠-3 等级-4</v>
      </c>
      <c r="BB1321" s="25" t="s">
        <v>44</v>
      </c>
      <c r="BC1321" s="14">
        <f t="shared" si="267"/>
        <v>432</v>
      </c>
      <c r="BD1321" s="14">
        <f>SUMIFS(BC$4:BC1321,AU$4:AU1321,"="&amp;AU1321,AX$4:AX1321,"="&amp;AX1321)</f>
        <v>1067</v>
      </c>
      <c r="BE1321" s="25" t="s">
        <v>1403</v>
      </c>
      <c r="BF1321" s="14">
        <f t="shared" si="268"/>
        <v>216</v>
      </c>
      <c r="BG1321" s="14">
        <f>SUMIFS(BF$4:BF1321,AU$4:AU1321,"="&amp;AU1321,AX$4:AX1321,"="&amp;AX1321)</f>
        <v>534</v>
      </c>
      <c r="BH1321" s="25" t="s">
        <v>1404</v>
      </c>
      <c r="BI1321" s="14">
        <f t="shared" si="269"/>
        <v>7680</v>
      </c>
      <c r="BJ1321" s="14">
        <f>SUMIFS(BI$4:BI1321,$AU$4:$AU1321,"="&amp;$AU1321,$AX$4:$AX1321,"="&amp;$AX1321)</f>
        <v>18960</v>
      </c>
    </row>
    <row r="1322" spans="46:62" ht="16.5" x14ac:dyDescent="0.2">
      <c r="AT1322" s="13">
        <v>1319</v>
      </c>
      <c r="AU1322" s="13">
        <f t="shared" si="270"/>
        <v>19</v>
      </c>
      <c r="AV1322" s="13">
        <f t="shared" si="271"/>
        <v>1502028</v>
      </c>
      <c r="AW1322" s="13" t="s">
        <v>1373</v>
      </c>
      <c r="AX1322" s="13">
        <f t="shared" si="264"/>
        <v>3</v>
      </c>
      <c r="AY1322" s="13" t="s">
        <v>1394</v>
      </c>
      <c r="AZ1322" s="13">
        <f t="shared" si="265"/>
        <v>5</v>
      </c>
      <c r="BA1322" s="13" t="str">
        <f t="shared" si="266"/>
        <v>吕布魂珠-3 等级-5</v>
      </c>
      <c r="BB1322" s="25" t="s">
        <v>44</v>
      </c>
      <c r="BC1322" s="14">
        <f t="shared" si="267"/>
        <v>575</v>
      </c>
      <c r="BD1322" s="14">
        <f>SUMIFS(BC$4:BC1322,AU$4:AU1322,"="&amp;AU1322,AX$4:AX1322,"="&amp;AX1322)</f>
        <v>1642</v>
      </c>
      <c r="BE1322" s="25" t="s">
        <v>1403</v>
      </c>
      <c r="BF1322" s="14">
        <f t="shared" si="268"/>
        <v>288</v>
      </c>
      <c r="BG1322" s="14">
        <f>SUMIFS(BF$4:BF1322,AU$4:AU1322,"="&amp;AU1322,AX$4:AX1322,"="&amp;AX1322)</f>
        <v>822</v>
      </c>
      <c r="BH1322" s="25" t="s">
        <v>1404</v>
      </c>
      <c r="BI1322" s="14">
        <f t="shared" si="269"/>
        <v>10224</v>
      </c>
      <c r="BJ1322" s="14">
        <f>SUMIFS(BI$4:BI1322,$AU$4:$AU1322,"="&amp;$AU1322,$AX$4:$AX1322,"="&amp;$AX1322)</f>
        <v>29184</v>
      </c>
    </row>
    <row r="1323" spans="46:62" ht="16.5" x14ac:dyDescent="0.2">
      <c r="AT1323" s="13">
        <v>1320</v>
      </c>
      <c r="AU1323" s="13">
        <f t="shared" si="270"/>
        <v>19</v>
      </c>
      <c r="AV1323" s="13">
        <f t="shared" si="271"/>
        <v>1502028</v>
      </c>
      <c r="AW1323" s="13" t="s">
        <v>1373</v>
      </c>
      <c r="AX1323" s="13">
        <f t="shared" si="264"/>
        <v>3</v>
      </c>
      <c r="AY1323" s="13" t="s">
        <v>1394</v>
      </c>
      <c r="AZ1323" s="13">
        <f t="shared" si="265"/>
        <v>6</v>
      </c>
      <c r="BA1323" s="13" t="str">
        <f t="shared" si="266"/>
        <v>吕布魂珠-3 等级-6</v>
      </c>
      <c r="BB1323" s="25" t="s">
        <v>44</v>
      </c>
      <c r="BC1323" s="14">
        <f t="shared" si="267"/>
        <v>729</v>
      </c>
      <c r="BD1323" s="14">
        <f>SUMIFS(BC$4:BC1323,AU$4:AU1323,"="&amp;AU1323,AX$4:AX1323,"="&amp;AX1323)</f>
        <v>2371</v>
      </c>
      <c r="BE1323" s="25" t="s">
        <v>1403</v>
      </c>
      <c r="BF1323" s="14">
        <f t="shared" si="268"/>
        <v>365</v>
      </c>
      <c r="BG1323" s="14">
        <f>SUMIFS(BF$4:BF1323,AU$4:AU1323,"="&amp;AU1323,AX$4:AX1323,"="&amp;AX1323)</f>
        <v>1187</v>
      </c>
      <c r="BH1323" s="25" t="s">
        <v>1404</v>
      </c>
      <c r="BI1323" s="14">
        <f t="shared" si="269"/>
        <v>12960</v>
      </c>
      <c r="BJ1323" s="14">
        <f>SUMIFS(BI$4:BI1323,$AU$4:$AU1323,"="&amp;$AU1323,$AX$4:$AX1323,"="&amp;$AX1323)</f>
        <v>42144</v>
      </c>
    </row>
    <row r="1324" spans="46:62" ht="16.5" x14ac:dyDescent="0.2">
      <c r="AT1324" s="13">
        <v>1321</v>
      </c>
      <c r="AU1324" s="13">
        <f t="shared" si="270"/>
        <v>19</v>
      </c>
      <c r="AV1324" s="13">
        <f t="shared" si="271"/>
        <v>1502028</v>
      </c>
      <c r="AW1324" s="13" t="s">
        <v>1373</v>
      </c>
      <c r="AX1324" s="13">
        <f t="shared" si="264"/>
        <v>3</v>
      </c>
      <c r="AY1324" s="13" t="s">
        <v>1394</v>
      </c>
      <c r="AZ1324" s="13">
        <f t="shared" si="265"/>
        <v>7</v>
      </c>
      <c r="BA1324" s="13" t="str">
        <f t="shared" si="266"/>
        <v>吕布魂珠-3 等级-7</v>
      </c>
      <c r="BB1324" s="25" t="s">
        <v>44</v>
      </c>
      <c r="BC1324" s="14">
        <f t="shared" si="267"/>
        <v>864</v>
      </c>
      <c r="BD1324" s="14">
        <f>SUMIFS(BC$4:BC1324,AU$4:AU1324,"="&amp;AU1324,AX$4:AX1324,"="&amp;AX1324)</f>
        <v>3235</v>
      </c>
      <c r="BE1324" s="25" t="s">
        <v>1403</v>
      </c>
      <c r="BF1324" s="14">
        <f t="shared" si="268"/>
        <v>432</v>
      </c>
      <c r="BG1324" s="14">
        <f>SUMIFS(BF$4:BF1324,AU$4:AU1324,"="&amp;AU1324,AX$4:AX1324,"="&amp;AX1324)</f>
        <v>1619</v>
      </c>
      <c r="BH1324" s="25" t="s">
        <v>1404</v>
      </c>
      <c r="BI1324" s="14">
        <f t="shared" si="269"/>
        <v>15360</v>
      </c>
      <c r="BJ1324" s="14">
        <f>SUMIFS(BI$4:BI1324,$AU$4:$AU1324,"="&amp;$AU1324,$AX$4:$AX1324,"="&amp;$AX1324)</f>
        <v>57504</v>
      </c>
    </row>
    <row r="1325" spans="46:62" ht="16.5" x14ac:dyDescent="0.2">
      <c r="AT1325" s="13">
        <v>1322</v>
      </c>
      <c r="AU1325" s="13">
        <f t="shared" si="270"/>
        <v>19</v>
      </c>
      <c r="AV1325" s="13">
        <f t="shared" si="271"/>
        <v>1502028</v>
      </c>
      <c r="AW1325" s="13" t="s">
        <v>1373</v>
      </c>
      <c r="AX1325" s="13">
        <f t="shared" si="264"/>
        <v>3</v>
      </c>
      <c r="AY1325" s="13" t="s">
        <v>1394</v>
      </c>
      <c r="AZ1325" s="13">
        <f t="shared" si="265"/>
        <v>8</v>
      </c>
      <c r="BA1325" s="13" t="str">
        <f t="shared" si="266"/>
        <v>吕布魂珠-3 等级-8</v>
      </c>
      <c r="BB1325" s="25" t="s">
        <v>44</v>
      </c>
      <c r="BC1325" s="14">
        <f t="shared" si="267"/>
        <v>1013</v>
      </c>
      <c r="BD1325" s="14">
        <f>SUMIFS(BC$4:BC1325,AU$4:AU1325,"="&amp;AU1325,AX$4:AX1325,"="&amp;AX1325)</f>
        <v>4248</v>
      </c>
      <c r="BE1325" s="25" t="s">
        <v>1403</v>
      </c>
      <c r="BF1325" s="14">
        <f t="shared" si="268"/>
        <v>500</v>
      </c>
      <c r="BG1325" s="14">
        <f>SUMIFS(BF$4:BF1325,AU$4:AU1325,"="&amp;AU1325,AX$4:AX1325,"="&amp;AX1325)</f>
        <v>2119</v>
      </c>
      <c r="BH1325" s="25" t="s">
        <v>1404</v>
      </c>
      <c r="BI1325" s="14">
        <f t="shared" si="269"/>
        <v>18000</v>
      </c>
      <c r="BJ1325" s="14">
        <f>SUMIFS(BI$4:BI1325,$AU$4:$AU1325,"="&amp;$AU1325,$AX$4:$AX1325,"="&amp;$AX1325)</f>
        <v>75504</v>
      </c>
    </row>
    <row r="1326" spans="46:62" ht="16.5" x14ac:dyDescent="0.2">
      <c r="AT1326" s="13">
        <v>1323</v>
      </c>
      <c r="AU1326" s="13">
        <f t="shared" si="270"/>
        <v>19</v>
      </c>
      <c r="AV1326" s="13">
        <f t="shared" si="271"/>
        <v>1502028</v>
      </c>
      <c r="AW1326" s="13" t="s">
        <v>1373</v>
      </c>
      <c r="AX1326" s="13">
        <f t="shared" si="264"/>
        <v>3</v>
      </c>
      <c r="AY1326" s="13" t="s">
        <v>1394</v>
      </c>
      <c r="AZ1326" s="13">
        <f t="shared" si="265"/>
        <v>9</v>
      </c>
      <c r="BA1326" s="13" t="str">
        <f t="shared" si="266"/>
        <v>吕布魂珠-3 等级-9</v>
      </c>
      <c r="BB1326" s="25" t="s">
        <v>44</v>
      </c>
      <c r="BC1326" s="14">
        <f t="shared" si="267"/>
        <v>1148</v>
      </c>
      <c r="BD1326" s="14">
        <f>SUMIFS(BC$4:BC1326,AU$4:AU1326,"="&amp;AU1326,AX$4:AX1326,"="&amp;AX1326)</f>
        <v>5396</v>
      </c>
      <c r="BE1326" s="25" t="s">
        <v>1403</v>
      </c>
      <c r="BF1326" s="14">
        <f t="shared" si="268"/>
        <v>574</v>
      </c>
      <c r="BG1326" s="14">
        <f>SUMIFS(BF$4:BF1326,AU$4:AU1326,"="&amp;AU1326,AX$4:AX1326,"="&amp;AX1326)</f>
        <v>2693</v>
      </c>
      <c r="BH1326" s="25" t="s">
        <v>1404</v>
      </c>
      <c r="BI1326" s="14">
        <f t="shared" si="269"/>
        <v>20400</v>
      </c>
      <c r="BJ1326" s="14">
        <f>SUMIFS(BI$4:BI1326,$AU$4:$AU1326,"="&amp;$AU1326,$AX$4:$AX1326,"="&amp;$AX1326)</f>
        <v>95904</v>
      </c>
    </row>
    <row r="1327" spans="46:62" ht="16.5" x14ac:dyDescent="0.2">
      <c r="AT1327" s="13">
        <v>1324</v>
      </c>
      <c r="AU1327" s="13">
        <f t="shared" si="270"/>
        <v>19</v>
      </c>
      <c r="AV1327" s="13">
        <f t="shared" si="271"/>
        <v>1502028</v>
      </c>
      <c r="AW1327" s="13" t="s">
        <v>1373</v>
      </c>
      <c r="AX1327" s="13">
        <f t="shared" si="264"/>
        <v>4</v>
      </c>
      <c r="AY1327" s="13" t="s">
        <v>1394</v>
      </c>
      <c r="AZ1327" s="13">
        <f t="shared" si="265"/>
        <v>1</v>
      </c>
      <c r="BA1327" s="13" t="str">
        <f t="shared" si="266"/>
        <v>吕布魂珠-4 等级-1</v>
      </c>
      <c r="BB1327" s="25" t="s">
        <v>44</v>
      </c>
      <c r="BC1327" s="14">
        <f t="shared" si="267"/>
        <v>176</v>
      </c>
      <c r="BD1327" s="14">
        <f>SUMIFS(BC$4:BC1327,AU$4:AU1327,"="&amp;AU1327,AX$4:AX1327,"="&amp;AX1327)</f>
        <v>176</v>
      </c>
      <c r="BE1327" s="25" t="s">
        <v>1403</v>
      </c>
      <c r="BF1327" s="14">
        <f t="shared" si="268"/>
        <v>88</v>
      </c>
      <c r="BG1327" s="14">
        <f>SUMIFS(BF$4:BF1327,AU$4:AU1327,"="&amp;AU1327,AX$4:AX1327,"="&amp;AX1327)</f>
        <v>88</v>
      </c>
      <c r="BH1327" s="25" t="s">
        <v>1404</v>
      </c>
      <c r="BI1327" s="14">
        <f t="shared" si="269"/>
        <v>3120</v>
      </c>
      <c r="BJ1327" s="14">
        <f>SUMIFS(BI$4:BI1327,$AU$4:$AU1327,"="&amp;$AU1327,$AX$4:$AX1327,"="&amp;$AX1327)</f>
        <v>3120</v>
      </c>
    </row>
    <row r="1328" spans="46:62" ht="16.5" x14ac:dyDescent="0.2">
      <c r="AT1328" s="13">
        <v>1325</v>
      </c>
      <c r="AU1328" s="13">
        <f t="shared" si="270"/>
        <v>19</v>
      </c>
      <c r="AV1328" s="13">
        <f t="shared" si="271"/>
        <v>1502028</v>
      </c>
      <c r="AW1328" s="13" t="s">
        <v>1373</v>
      </c>
      <c r="AX1328" s="13">
        <f t="shared" si="264"/>
        <v>4</v>
      </c>
      <c r="AY1328" s="13" t="s">
        <v>1394</v>
      </c>
      <c r="AZ1328" s="13">
        <f t="shared" si="265"/>
        <v>2</v>
      </c>
      <c r="BA1328" s="13" t="str">
        <f t="shared" si="266"/>
        <v>吕布魂珠-4 等级-2</v>
      </c>
      <c r="BB1328" s="25" t="s">
        <v>44</v>
      </c>
      <c r="BC1328" s="14">
        <f t="shared" si="267"/>
        <v>270</v>
      </c>
      <c r="BD1328" s="14">
        <f>SUMIFS(BC$4:BC1328,AU$4:AU1328,"="&amp;AU1328,AX$4:AX1328,"="&amp;AX1328)</f>
        <v>446</v>
      </c>
      <c r="BE1328" s="25" t="s">
        <v>1403</v>
      </c>
      <c r="BF1328" s="14">
        <f t="shared" si="268"/>
        <v>135</v>
      </c>
      <c r="BG1328" s="14">
        <f>SUMIFS(BF$4:BF1328,AU$4:AU1328,"="&amp;AU1328,AX$4:AX1328,"="&amp;AX1328)</f>
        <v>223</v>
      </c>
      <c r="BH1328" s="25" t="s">
        <v>1404</v>
      </c>
      <c r="BI1328" s="14">
        <f t="shared" si="269"/>
        <v>4800</v>
      </c>
      <c r="BJ1328" s="14">
        <f>SUMIFS(BI$4:BI1328,$AU$4:$AU1328,"="&amp;$AU1328,$AX$4:$AX1328,"="&amp;$AX1328)</f>
        <v>7920</v>
      </c>
    </row>
    <row r="1329" spans="46:62" ht="16.5" x14ac:dyDescent="0.2">
      <c r="AT1329" s="13">
        <v>1326</v>
      </c>
      <c r="AU1329" s="13">
        <f t="shared" si="270"/>
        <v>19</v>
      </c>
      <c r="AV1329" s="13">
        <f t="shared" si="271"/>
        <v>1502028</v>
      </c>
      <c r="AW1329" s="13" t="s">
        <v>1373</v>
      </c>
      <c r="AX1329" s="13">
        <f t="shared" si="264"/>
        <v>4</v>
      </c>
      <c r="AY1329" s="13" t="s">
        <v>1394</v>
      </c>
      <c r="AZ1329" s="13">
        <f t="shared" si="265"/>
        <v>3</v>
      </c>
      <c r="BA1329" s="13" t="str">
        <f t="shared" si="266"/>
        <v>吕布魂珠-4 等级-3</v>
      </c>
      <c r="BB1329" s="25" t="s">
        <v>44</v>
      </c>
      <c r="BC1329" s="14">
        <f t="shared" si="267"/>
        <v>351</v>
      </c>
      <c r="BD1329" s="14">
        <f>SUMIFS(BC$4:BC1329,AU$4:AU1329,"="&amp;AU1329,AX$4:AX1329,"="&amp;AX1329)</f>
        <v>797</v>
      </c>
      <c r="BE1329" s="25" t="s">
        <v>1403</v>
      </c>
      <c r="BF1329" s="14">
        <f t="shared" si="268"/>
        <v>176</v>
      </c>
      <c r="BG1329" s="14">
        <f>SUMIFS(BF$4:BF1329,AU$4:AU1329,"="&amp;AU1329,AX$4:AX1329,"="&amp;AX1329)</f>
        <v>399</v>
      </c>
      <c r="BH1329" s="25" t="s">
        <v>1404</v>
      </c>
      <c r="BI1329" s="14">
        <f t="shared" si="269"/>
        <v>6240</v>
      </c>
      <c r="BJ1329" s="14">
        <f>SUMIFS(BI$4:BI1329,$AU$4:$AU1329,"="&amp;$AU1329,$AX$4:$AX1329,"="&amp;$AX1329)</f>
        <v>14160</v>
      </c>
    </row>
    <row r="1330" spans="46:62" ht="16.5" x14ac:dyDescent="0.2">
      <c r="AT1330" s="13">
        <v>1327</v>
      </c>
      <c r="AU1330" s="13">
        <f t="shared" si="270"/>
        <v>19</v>
      </c>
      <c r="AV1330" s="13">
        <f t="shared" si="271"/>
        <v>1502028</v>
      </c>
      <c r="AW1330" s="13" t="s">
        <v>1373</v>
      </c>
      <c r="AX1330" s="13">
        <f t="shared" si="264"/>
        <v>4</v>
      </c>
      <c r="AY1330" s="13" t="s">
        <v>1394</v>
      </c>
      <c r="AZ1330" s="13">
        <f t="shared" si="265"/>
        <v>4</v>
      </c>
      <c r="BA1330" s="13" t="str">
        <f t="shared" si="266"/>
        <v>吕布魂珠-4 等级-4</v>
      </c>
      <c r="BB1330" s="25" t="s">
        <v>44</v>
      </c>
      <c r="BC1330" s="14">
        <f t="shared" si="267"/>
        <v>540</v>
      </c>
      <c r="BD1330" s="14">
        <f>SUMIFS(BC$4:BC1330,AU$4:AU1330,"="&amp;AU1330,AX$4:AX1330,"="&amp;AX1330)</f>
        <v>1337</v>
      </c>
      <c r="BE1330" s="25" t="s">
        <v>1403</v>
      </c>
      <c r="BF1330" s="14">
        <f t="shared" si="268"/>
        <v>270</v>
      </c>
      <c r="BG1330" s="14">
        <f>SUMIFS(BF$4:BF1330,AU$4:AU1330,"="&amp;AU1330,AX$4:AX1330,"="&amp;AX1330)</f>
        <v>669</v>
      </c>
      <c r="BH1330" s="25" t="s">
        <v>1404</v>
      </c>
      <c r="BI1330" s="14">
        <f t="shared" si="269"/>
        <v>9600</v>
      </c>
      <c r="BJ1330" s="14">
        <f>SUMIFS(BI$4:BI1330,$AU$4:$AU1330,"="&amp;$AU1330,$AX$4:$AX1330,"="&amp;$AX1330)</f>
        <v>23760</v>
      </c>
    </row>
    <row r="1331" spans="46:62" ht="16.5" x14ac:dyDescent="0.2">
      <c r="AT1331" s="13">
        <v>1328</v>
      </c>
      <c r="AU1331" s="13">
        <f t="shared" si="270"/>
        <v>19</v>
      </c>
      <c r="AV1331" s="13">
        <f t="shared" si="271"/>
        <v>1502028</v>
      </c>
      <c r="AW1331" s="13" t="s">
        <v>1373</v>
      </c>
      <c r="AX1331" s="13">
        <f t="shared" si="264"/>
        <v>4</v>
      </c>
      <c r="AY1331" s="13" t="s">
        <v>1394</v>
      </c>
      <c r="AZ1331" s="13">
        <f t="shared" si="265"/>
        <v>5</v>
      </c>
      <c r="BA1331" s="13" t="str">
        <f t="shared" si="266"/>
        <v>吕布魂珠-4 等级-5</v>
      </c>
      <c r="BB1331" s="25" t="s">
        <v>44</v>
      </c>
      <c r="BC1331" s="14">
        <f t="shared" si="267"/>
        <v>729</v>
      </c>
      <c r="BD1331" s="14">
        <f>SUMIFS(BC$4:BC1331,AU$4:AU1331,"="&amp;AU1331,AX$4:AX1331,"="&amp;AX1331)</f>
        <v>2066</v>
      </c>
      <c r="BE1331" s="25" t="s">
        <v>1403</v>
      </c>
      <c r="BF1331" s="14">
        <f t="shared" si="268"/>
        <v>365</v>
      </c>
      <c r="BG1331" s="14">
        <f>SUMIFS(BF$4:BF1331,AU$4:AU1331,"="&amp;AU1331,AX$4:AX1331,"="&amp;AX1331)</f>
        <v>1034</v>
      </c>
      <c r="BH1331" s="25" t="s">
        <v>1404</v>
      </c>
      <c r="BI1331" s="14">
        <f t="shared" si="269"/>
        <v>12960</v>
      </c>
      <c r="BJ1331" s="14">
        <f>SUMIFS(BI$4:BI1331,$AU$4:$AU1331,"="&amp;$AU1331,$AX$4:$AX1331,"="&amp;$AX1331)</f>
        <v>36720</v>
      </c>
    </row>
    <row r="1332" spans="46:62" ht="16.5" x14ac:dyDescent="0.2">
      <c r="AT1332" s="13">
        <v>1329</v>
      </c>
      <c r="AU1332" s="13">
        <f t="shared" si="270"/>
        <v>19</v>
      </c>
      <c r="AV1332" s="13">
        <f t="shared" si="271"/>
        <v>1502028</v>
      </c>
      <c r="AW1332" s="13" t="s">
        <v>1373</v>
      </c>
      <c r="AX1332" s="13">
        <f t="shared" ref="AX1332:AX1395" si="272">INT(((AT1332-(AU1332-1)*72)-1)/9)+1</f>
        <v>4</v>
      </c>
      <c r="AY1332" s="13" t="s">
        <v>1394</v>
      </c>
      <c r="AZ1332" s="13">
        <f t="shared" ref="AZ1332:AZ1395" si="273">AT1332-(AU1332-1)*72-(AX1332-1)*9</f>
        <v>6</v>
      </c>
      <c r="BA1332" s="13" t="str">
        <f t="shared" ref="BA1332:BA1395" si="274">INDEX($Y$4:$Y$24,AU1332)&amp;"魂珠-"&amp;AX1332&amp;" 等级-"&amp;AZ1332</f>
        <v>吕布魂珠-4 等级-6</v>
      </c>
      <c r="BB1332" s="25" t="s">
        <v>44</v>
      </c>
      <c r="BC1332" s="14">
        <f t="shared" ref="BC1332:BC1395" si="275">ROUND(INDEX(Q$4:Q$75,($AX1332-1)*9+$AZ1332)*INDEX(AD$4:AD$24,$AU1332),0)</f>
        <v>905</v>
      </c>
      <c r="BD1332" s="14">
        <f>SUMIFS(BC$4:BC1332,AU$4:AU1332,"="&amp;AU1332,AX$4:AX1332,"="&amp;AX1332)</f>
        <v>2971</v>
      </c>
      <c r="BE1332" s="25" t="s">
        <v>1403</v>
      </c>
      <c r="BF1332" s="14">
        <f t="shared" ref="BF1332:BF1395" si="276">ROUND(INDEX(R$4:R$75,($AX1332-1)*9+$AZ1332)*INDEX(AE$4:AE$24,$AU1332),0)</f>
        <v>520</v>
      </c>
      <c r="BG1332" s="14">
        <f>SUMIFS(BF$4:BF1332,AU$4:AU1332,"="&amp;AU1332,AX$4:AX1332,"="&amp;AX1332)</f>
        <v>1554</v>
      </c>
      <c r="BH1332" s="25" t="s">
        <v>1404</v>
      </c>
      <c r="BI1332" s="14">
        <f t="shared" ref="BI1332:BI1395" si="277">ROUND(INDEX(S$4:S$75,($AX1332-1)*9+$AZ1332)*INDEX(AF$4:AF$24,$AU1332),0)</f>
        <v>16080</v>
      </c>
      <c r="BJ1332" s="14">
        <f>SUMIFS(BI$4:BI1332,$AU$4:$AU1332,"="&amp;$AU1332,$AX$4:$AX1332,"="&amp;$AX1332)</f>
        <v>52800</v>
      </c>
    </row>
    <row r="1333" spans="46:62" ht="16.5" x14ac:dyDescent="0.2">
      <c r="AT1333" s="13">
        <v>1330</v>
      </c>
      <c r="AU1333" s="13">
        <f t="shared" si="270"/>
        <v>19</v>
      </c>
      <c r="AV1333" s="13">
        <f t="shared" si="271"/>
        <v>1502028</v>
      </c>
      <c r="AW1333" s="13" t="s">
        <v>1373</v>
      </c>
      <c r="AX1333" s="13">
        <f t="shared" si="272"/>
        <v>4</v>
      </c>
      <c r="AY1333" s="13" t="s">
        <v>1394</v>
      </c>
      <c r="AZ1333" s="13">
        <f t="shared" si="273"/>
        <v>7</v>
      </c>
      <c r="BA1333" s="13" t="str">
        <f t="shared" si="274"/>
        <v>吕布魂珠-4 等级-7</v>
      </c>
      <c r="BB1333" s="25" t="s">
        <v>44</v>
      </c>
      <c r="BC1333" s="14">
        <f t="shared" si="275"/>
        <v>1080</v>
      </c>
      <c r="BD1333" s="14">
        <f>SUMIFS(BC$4:BC1333,AU$4:AU1333,"="&amp;AU1333,AX$4:AX1333,"="&amp;AX1333)</f>
        <v>4051</v>
      </c>
      <c r="BE1333" s="25" t="s">
        <v>1403</v>
      </c>
      <c r="BF1333" s="14">
        <f t="shared" si="276"/>
        <v>540</v>
      </c>
      <c r="BG1333" s="14">
        <f>SUMIFS(BF$4:BF1333,AU$4:AU1333,"="&amp;AU1333,AX$4:AX1333,"="&amp;AX1333)</f>
        <v>2094</v>
      </c>
      <c r="BH1333" s="25" t="s">
        <v>1404</v>
      </c>
      <c r="BI1333" s="14">
        <f t="shared" si="277"/>
        <v>19200</v>
      </c>
      <c r="BJ1333" s="14">
        <f>SUMIFS(BI$4:BI1333,$AU$4:$AU1333,"="&amp;$AU1333,$AX$4:$AX1333,"="&amp;$AX1333)</f>
        <v>72000</v>
      </c>
    </row>
    <row r="1334" spans="46:62" ht="16.5" x14ac:dyDescent="0.2">
      <c r="AT1334" s="13">
        <v>1331</v>
      </c>
      <c r="AU1334" s="13">
        <f t="shared" si="270"/>
        <v>19</v>
      </c>
      <c r="AV1334" s="13">
        <f t="shared" si="271"/>
        <v>1502028</v>
      </c>
      <c r="AW1334" s="13" t="s">
        <v>1373</v>
      </c>
      <c r="AX1334" s="13">
        <f t="shared" si="272"/>
        <v>4</v>
      </c>
      <c r="AY1334" s="13" t="s">
        <v>1394</v>
      </c>
      <c r="AZ1334" s="13">
        <f t="shared" si="273"/>
        <v>8</v>
      </c>
      <c r="BA1334" s="13" t="str">
        <f t="shared" si="274"/>
        <v>吕布魂珠-4 等级-8</v>
      </c>
      <c r="BB1334" s="25" t="s">
        <v>44</v>
      </c>
      <c r="BC1334" s="14">
        <f t="shared" si="275"/>
        <v>1283</v>
      </c>
      <c r="BD1334" s="14">
        <f>SUMIFS(BC$4:BC1334,AU$4:AU1334,"="&amp;AU1334,AX$4:AX1334,"="&amp;AX1334)</f>
        <v>5334</v>
      </c>
      <c r="BE1334" s="25" t="s">
        <v>1403</v>
      </c>
      <c r="BF1334" s="14">
        <f t="shared" si="276"/>
        <v>641</v>
      </c>
      <c r="BG1334" s="14">
        <f>SUMIFS(BF$4:BF1334,AU$4:AU1334,"="&amp;AU1334,AX$4:AX1334,"="&amp;AX1334)</f>
        <v>2735</v>
      </c>
      <c r="BH1334" s="25" t="s">
        <v>1404</v>
      </c>
      <c r="BI1334" s="14">
        <f t="shared" si="277"/>
        <v>22800</v>
      </c>
      <c r="BJ1334" s="14">
        <f>SUMIFS(BI$4:BI1334,$AU$4:$AU1334,"="&amp;$AU1334,$AX$4:$AX1334,"="&amp;$AX1334)</f>
        <v>94800</v>
      </c>
    </row>
    <row r="1335" spans="46:62" ht="16.5" x14ac:dyDescent="0.2">
      <c r="AT1335" s="13">
        <v>1332</v>
      </c>
      <c r="AU1335" s="13">
        <f t="shared" si="270"/>
        <v>19</v>
      </c>
      <c r="AV1335" s="13">
        <f t="shared" si="271"/>
        <v>1502028</v>
      </c>
      <c r="AW1335" s="13" t="s">
        <v>1373</v>
      </c>
      <c r="AX1335" s="13">
        <f t="shared" si="272"/>
        <v>4</v>
      </c>
      <c r="AY1335" s="13" t="s">
        <v>1394</v>
      </c>
      <c r="AZ1335" s="13">
        <f t="shared" si="273"/>
        <v>9</v>
      </c>
      <c r="BA1335" s="13" t="str">
        <f t="shared" si="274"/>
        <v>吕布魂珠-4 等级-9</v>
      </c>
      <c r="BB1335" s="25" t="s">
        <v>44</v>
      </c>
      <c r="BC1335" s="14">
        <f t="shared" si="275"/>
        <v>1485</v>
      </c>
      <c r="BD1335" s="14">
        <f>SUMIFS(BC$4:BC1335,AU$4:AU1335,"="&amp;AU1335,AX$4:AX1335,"="&amp;AX1335)</f>
        <v>6819</v>
      </c>
      <c r="BE1335" s="25" t="s">
        <v>1403</v>
      </c>
      <c r="BF1335" s="14">
        <f t="shared" si="276"/>
        <v>743</v>
      </c>
      <c r="BG1335" s="14">
        <f>SUMIFS(BF$4:BF1335,AU$4:AU1335,"="&amp;AU1335,AX$4:AX1335,"="&amp;AX1335)</f>
        <v>3478</v>
      </c>
      <c r="BH1335" s="25" t="s">
        <v>1404</v>
      </c>
      <c r="BI1335" s="14">
        <f t="shared" si="277"/>
        <v>26400</v>
      </c>
      <c r="BJ1335" s="14">
        <f>SUMIFS(BI$4:BI1335,$AU$4:$AU1335,"="&amp;$AU1335,$AX$4:$AX1335,"="&amp;$AX1335)</f>
        <v>121200</v>
      </c>
    </row>
    <row r="1336" spans="46:62" ht="16.5" x14ac:dyDescent="0.2">
      <c r="AT1336" s="13">
        <v>1333</v>
      </c>
      <c r="AU1336" s="13">
        <f t="shared" si="270"/>
        <v>19</v>
      </c>
      <c r="AV1336" s="13">
        <f t="shared" si="271"/>
        <v>1502028</v>
      </c>
      <c r="AW1336" s="13" t="s">
        <v>1373</v>
      </c>
      <c r="AX1336" s="13">
        <f t="shared" si="272"/>
        <v>5</v>
      </c>
      <c r="AY1336" s="13" t="s">
        <v>1394</v>
      </c>
      <c r="AZ1336" s="13">
        <f t="shared" si="273"/>
        <v>1</v>
      </c>
      <c r="BA1336" s="13" t="str">
        <f t="shared" si="274"/>
        <v>吕布魂珠-5 等级-1</v>
      </c>
      <c r="BB1336" s="25" t="s">
        <v>44</v>
      </c>
      <c r="BC1336" s="14">
        <f t="shared" si="275"/>
        <v>243</v>
      </c>
      <c r="BD1336" s="14">
        <f>SUMIFS(BC$4:BC1336,AU$4:AU1336,"="&amp;AU1336,AX$4:AX1336,"="&amp;AX1336)</f>
        <v>243</v>
      </c>
      <c r="BE1336" s="25" t="s">
        <v>1403</v>
      </c>
      <c r="BF1336" s="14">
        <f t="shared" si="276"/>
        <v>122</v>
      </c>
      <c r="BG1336" s="14">
        <f>SUMIFS(BF$4:BF1336,AU$4:AU1336,"="&amp;AU1336,AX$4:AX1336,"="&amp;AX1336)</f>
        <v>122</v>
      </c>
      <c r="BH1336" s="25" t="s">
        <v>1404</v>
      </c>
      <c r="BI1336" s="14">
        <f t="shared" si="277"/>
        <v>4320</v>
      </c>
      <c r="BJ1336" s="14">
        <f>SUMIFS(BI$4:BI1336,$AU$4:$AU1336,"="&amp;$AU1336,$AX$4:$AX1336,"="&amp;$AX1336)</f>
        <v>4320</v>
      </c>
    </row>
    <row r="1337" spans="46:62" ht="16.5" x14ac:dyDescent="0.2">
      <c r="AT1337" s="13">
        <v>1334</v>
      </c>
      <c r="AU1337" s="13">
        <f t="shared" si="270"/>
        <v>19</v>
      </c>
      <c r="AV1337" s="13">
        <f t="shared" si="271"/>
        <v>1502028</v>
      </c>
      <c r="AW1337" s="13" t="s">
        <v>1373</v>
      </c>
      <c r="AX1337" s="13">
        <f t="shared" si="272"/>
        <v>5</v>
      </c>
      <c r="AY1337" s="13" t="s">
        <v>1394</v>
      </c>
      <c r="AZ1337" s="13">
        <f t="shared" si="273"/>
        <v>2</v>
      </c>
      <c r="BA1337" s="13" t="str">
        <f t="shared" si="274"/>
        <v>吕布魂珠-5 等级-2</v>
      </c>
      <c r="BB1337" s="25" t="s">
        <v>44</v>
      </c>
      <c r="BC1337" s="14">
        <f t="shared" si="275"/>
        <v>378</v>
      </c>
      <c r="BD1337" s="14">
        <f>SUMIFS(BC$4:BC1337,AU$4:AU1337,"="&amp;AU1337,AX$4:AX1337,"="&amp;AX1337)</f>
        <v>621</v>
      </c>
      <c r="BE1337" s="25" t="s">
        <v>1403</v>
      </c>
      <c r="BF1337" s="14">
        <f t="shared" si="276"/>
        <v>189</v>
      </c>
      <c r="BG1337" s="14">
        <f>SUMIFS(BF$4:BF1337,AU$4:AU1337,"="&amp;AU1337,AX$4:AX1337,"="&amp;AX1337)</f>
        <v>311</v>
      </c>
      <c r="BH1337" s="25" t="s">
        <v>1404</v>
      </c>
      <c r="BI1337" s="14">
        <f t="shared" si="277"/>
        <v>6720</v>
      </c>
      <c r="BJ1337" s="14">
        <f>SUMIFS(BI$4:BI1337,$AU$4:$AU1337,"="&amp;$AU1337,$AX$4:$AX1337,"="&amp;$AX1337)</f>
        <v>11040</v>
      </c>
    </row>
    <row r="1338" spans="46:62" ht="16.5" x14ac:dyDescent="0.2">
      <c r="AT1338" s="13">
        <v>1335</v>
      </c>
      <c r="AU1338" s="13">
        <f t="shared" si="270"/>
        <v>19</v>
      </c>
      <c r="AV1338" s="13">
        <f t="shared" si="271"/>
        <v>1502028</v>
      </c>
      <c r="AW1338" s="13" t="s">
        <v>1373</v>
      </c>
      <c r="AX1338" s="13">
        <f t="shared" si="272"/>
        <v>5</v>
      </c>
      <c r="AY1338" s="13" t="s">
        <v>1394</v>
      </c>
      <c r="AZ1338" s="13">
        <f t="shared" si="273"/>
        <v>3</v>
      </c>
      <c r="BA1338" s="13" t="str">
        <f t="shared" si="274"/>
        <v>吕布魂珠-5 等级-3</v>
      </c>
      <c r="BB1338" s="25" t="s">
        <v>44</v>
      </c>
      <c r="BC1338" s="14">
        <f t="shared" si="275"/>
        <v>500</v>
      </c>
      <c r="BD1338" s="14">
        <f>SUMIFS(BC$4:BC1338,AU$4:AU1338,"="&amp;AU1338,AX$4:AX1338,"="&amp;AX1338)</f>
        <v>1121</v>
      </c>
      <c r="BE1338" s="25" t="s">
        <v>1403</v>
      </c>
      <c r="BF1338" s="14">
        <f t="shared" si="276"/>
        <v>250</v>
      </c>
      <c r="BG1338" s="14">
        <f>SUMIFS(BF$4:BF1338,AU$4:AU1338,"="&amp;AU1338,AX$4:AX1338,"="&amp;AX1338)</f>
        <v>561</v>
      </c>
      <c r="BH1338" s="25" t="s">
        <v>1404</v>
      </c>
      <c r="BI1338" s="14">
        <f t="shared" si="277"/>
        <v>8880</v>
      </c>
      <c r="BJ1338" s="14">
        <f>SUMIFS(BI$4:BI1338,$AU$4:$AU1338,"="&amp;$AU1338,$AX$4:$AX1338,"="&amp;$AX1338)</f>
        <v>19920</v>
      </c>
    </row>
    <row r="1339" spans="46:62" ht="16.5" x14ac:dyDescent="0.2">
      <c r="AT1339" s="13">
        <v>1336</v>
      </c>
      <c r="AU1339" s="13">
        <f t="shared" si="270"/>
        <v>19</v>
      </c>
      <c r="AV1339" s="13">
        <f t="shared" si="271"/>
        <v>1502028</v>
      </c>
      <c r="AW1339" s="13" t="s">
        <v>1373</v>
      </c>
      <c r="AX1339" s="13">
        <f t="shared" si="272"/>
        <v>5</v>
      </c>
      <c r="AY1339" s="13" t="s">
        <v>1394</v>
      </c>
      <c r="AZ1339" s="13">
        <f t="shared" si="273"/>
        <v>4</v>
      </c>
      <c r="BA1339" s="13" t="str">
        <f t="shared" si="274"/>
        <v>吕布魂珠-5 等级-4</v>
      </c>
      <c r="BB1339" s="25" t="s">
        <v>44</v>
      </c>
      <c r="BC1339" s="14">
        <f t="shared" si="275"/>
        <v>756</v>
      </c>
      <c r="BD1339" s="14">
        <f>SUMIFS(BC$4:BC1339,AU$4:AU1339,"="&amp;AU1339,AX$4:AX1339,"="&amp;AX1339)</f>
        <v>1877</v>
      </c>
      <c r="BE1339" s="25" t="s">
        <v>1403</v>
      </c>
      <c r="BF1339" s="14">
        <f t="shared" si="276"/>
        <v>378</v>
      </c>
      <c r="BG1339" s="14">
        <f>SUMIFS(BF$4:BF1339,AU$4:AU1339,"="&amp;AU1339,AX$4:AX1339,"="&amp;AX1339)</f>
        <v>939</v>
      </c>
      <c r="BH1339" s="25" t="s">
        <v>1404</v>
      </c>
      <c r="BI1339" s="14">
        <f t="shared" si="277"/>
        <v>13440</v>
      </c>
      <c r="BJ1339" s="14">
        <f>SUMIFS(BI$4:BI1339,$AU$4:$AU1339,"="&amp;$AU1339,$AX$4:$AX1339,"="&amp;$AX1339)</f>
        <v>33360</v>
      </c>
    </row>
    <row r="1340" spans="46:62" ht="16.5" x14ac:dyDescent="0.2">
      <c r="AT1340" s="13">
        <v>1337</v>
      </c>
      <c r="AU1340" s="13">
        <f t="shared" si="270"/>
        <v>19</v>
      </c>
      <c r="AV1340" s="13">
        <f t="shared" si="271"/>
        <v>1502028</v>
      </c>
      <c r="AW1340" s="13" t="s">
        <v>1373</v>
      </c>
      <c r="AX1340" s="13">
        <f t="shared" si="272"/>
        <v>5</v>
      </c>
      <c r="AY1340" s="13" t="s">
        <v>1394</v>
      </c>
      <c r="AZ1340" s="13">
        <f t="shared" si="273"/>
        <v>5</v>
      </c>
      <c r="BA1340" s="13" t="str">
        <f t="shared" si="274"/>
        <v>吕布魂珠-5 等级-5</v>
      </c>
      <c r="BB1340" s="25" t="s">
        <v>44</v>
      </c>
      <c r="BC1340" s="14">
        <f t="shared" si="275"/>
        <v>1013</v>
      </c>
      <c r="BD1340" s="14">
        <f>SUMIFS(BC$4:BC1340,AU$4:AU1340,"="&amp;AU1340,AX$4:AX1340,"="&amp;AX1340)</f>
        <v>2890</v>
      </c>
      <c r="BE1340" s="25" t="s">
        <v>1403</v>
      </c>
      <c r="BF1340" s="14">
        <f t="shared" si="276"/>
        <v>506</v>
      </c>
      <c r="BG1340" s="14">
        <f>SUMIFS(BF$4:BF1340,AU$4:AU1340,"="&amp;AU1340,AX$4:AX1340,"="&amp;AX1340)</f>
        <v>1445</v>
      </c>
      <c r="BH1340" s="25" t="s">
        <v>1404</v>
      </c>
      <c r="BI1340" s="14">
        <f t="shared" si="277"/>
        <v>18000</v>
      </c>
      <c r="BJ1340" s="14">
        <f>SUMIFS(BI$4:BI1340,$AU$4:$AU1340,"="&amp;$AU1340,$AX$4:$AX1340,"="&amp;$AX1340)</f>
        <v>51360</v>
      </c>
    </row>
    <row r="1341" spans="46:62" ht="16.5" x14ac:dyDescent="0.2">
      <c r="AT1341" s="13">
        <v>1338</v>
      </c>
      <c r="AU1341" s="13">
        <f t="shared" si="270"/>
        <v>19</v>
      </c>
      <c r="AV1341" s="13">
        <f t="shared" si="271"/>
        <v>1502028</v>
      </c>
      <c r="AW1341" s="13" t="s">
        <v>1373</v>
      </c>
      <c r="AX1341" s="13">
        <f t="shared" si="272"/>
        <v>5</v>
      </c>
      <c r="AY1341" s="13" t="s">
        <v>1394</v>
      </c>
      <c r="AZ1341" s="13">
        <f t="shared" si="273"/>
        <v>6</v>
      </c>
      <c r="BA1341" s="13" t="str">
        <f t="shared" si="274"/>
        <v>吕布魂珠-5 等级-6</v>
      </c>
      <c r="BB1341" s="25" t="s">
        <v>44</v>
      </c>
      <c r="BC1341" s="14">
        <f t="shared" si="275"/>
        <v>1283</v>
      </c>
      <c r="BD1341" s="14">
        <f>SUMIFS(BC$4:BC1341,AU$4:AU1341,"="&amp;AU1341,AX$4:AX1341,"="&amp;AX1341)</f>
        <v>4173</v>
      </c>
      <c r="BE1341" s="25" t="s">
        <v>1403</v>
      </c>
      <c r="BF1341" s="14">
        <f t="shared" si="276"/>
        <v>641</v>
      </c>
      <c r="BG1341" s="14">
        <f>SUMIFS(BF$4:BF1341,AU$4:AU1341,"="&amp;AU1341,AX$4:AX1341,"="&amp;AX1341)</f>
        <v>2086</v>
      </c>
      <c r="BH1341" s="25" t="s">
        <v>1404</v>
      </c>
      <c r="BI1341" s="14">
        <f t="shared" si="277"/>
        <v>22800</v>
      </c>
      <c r="BJ1341" s="14">
        <f>SUMIFS(BI$4:BI1341,$AU$4:$AU1341,"="&amp;$AU1341,$AX$4:$AX1341,"="&amp;$AX1341)</f>
        <v>74160</v>
      </c>
    </row>
    <row r="1342" spans="46:62" ht="16.5" x14ac:dyDescent="0.2">
      <c r="AT1342" s="13">
        <v>1339</v>
      </c>
      <c r="AU1342" s="13">
        <f t="shared" si="270"/>
        <v>19</v>
      </c>
      <c r="AV1342" s="13">
        <f t="shared" si="271"/>
        <v>1502028</v>
      </c>
      <c r="AW1342" s="13" t="s">
        <v>1373</v>
      </c>
      <c r="AX1342" s="13">
        <f t="shared" si="272"/>
        <v>5</v>
      </c>
      <c r="AY1342" s="13" t="s">
        <v>1394</v>
      </c>
      <c r="AZ1342" s="13">
        <f t="shared" si="273"/>
        <v>7</v>
      </c>
      <c r="BA1342" s="13" t="str">
        <f t="shared" si="274"/>
        <v>吕布魂珠-5 等级-7</v>
      </c>
      <c r="BB1342" s="25" t="s">
        <v>44</v>
      </c>
      <c r="BC1342" s="14">
        <f t="shared" si="275"/>
        <v>1620</v>
      </c>
      <c r="BD1342" s="14">
        <f>SUMIFS(BC$4:BC1342,AU$4:AU1342,"="&amp;AU1342,AX$4:AX1342,"="&amp;AX1342)</f>
        <v>5793</v>
      </c>
      <c r="BE1342" s="25" t="s">
        <v>1403</v>
      </c>
      <c r="BF1342" s="14">
        <f t="shared" si="276"/>
        <v>810</v>
      </c>
      <c r="BG1342" s="14">
        <f>SUMIFS(BF$4:BF1342,AU$4:AU1342,"="&amp;AU1342,AX$4:AX1342,"="&amp;AX1342)</f>
        <v>2896</v>
      </c>
      <c r="BH1342" s="25" t="s">
        <v>1404</v>
      </c>
      <c r="BI1342" s="14">
        <f t="shared" si="277"/>
        <v>28800</v>
      </c>
      <c r="BJ1342" s="14">
        <f>SUMIFS(BI$4:BI1342,$AU$4:$AU1342,"="&amp;$AU1342,$AX$4:$AX1342,"="&amp;$AX1342)</f>
        <v>102960</v>
      </c>
    </row>
    <row r="1343" spans="46:62" ht="16.5" x14ac:dyDescent="0.2">
      <c r="AT1343" s="13">
        <v>1340</v>
      </c>
      <c r="AU1343" s="13">
        <f t="shared" si="270"/>
        <v>19</v>
      </c>
      <c r="AV1343" s="13">
        <f t="shared" si="271"/>
        <v>1502028</v>
      </c>
      <c r="AW1343" s="13" t="s">
        <v>1373</v>
      </c>
      <c r="AX1343" s="13">
        <f t="shared" si="272"/>
        <v>5</v>
      </c>
      <c r="AY1343" s="13" t="s">
        <v>1394</v>
      </c>
      <c r="AZ1343" s="13">
        <f t="shared" si="273"/>
        <v>8</v>
      </c>
      <c r="BA1343" s="13" t="str">
        <f t="shared" si="274"/>
        <v>吕布魂珠-5 等级-8</v>
      </c>
      <c r="BB1343" s="25" t="s">
        <v>44</v>
      </c>
      <c r="BC1343" s="14">
        <f t="shared" si="275"/>
        <v>1755</v>
      </c>
      <c r="BD1343" s="14">
        <f>SUMIFS(BC$4:BC1343,AU$4:AU1343,"="&amp;AU1343,AX$4:AX1343,"="&amp;AX1343)</f>
        <v>7548</v>
      </c>
      <c r="BE1343" s="25" t="s">
        <v>1403</v>
      </c>
      <c r="BF1343" s="14">
        <f t="shared" si="276"/>
        <v>878</v>
      </c>
      <c r="BG1343" s="14">
        <f>SUMIFS(BF$4:BF1343,AU$4:AU1343,"="&amp;AU1343,AX$4:AX1343,"="&amp;AX1343)</f>
        <v>3774</v>
      </c>
      <c r="BH1343" s="25" t="s">
        <v>1404</v>
      </c>
      <c r="BI1343" s="14">
        <f t="shared" si="277"/>
        <v>31200</v>
      </c>
      <c r="BJ1343" s="14">
        <f>SUMIFS(BI$4:BI1343,$AU$4:$AU1343,"="&amp;$AU1343,$AX$4:$AX1343,"="&amp;$AX1343)</f>
        <v>134160</v>
      </c>
    </row>
    <row r="1344" spans="46:62" ht="16.5" x14ac:dyDescent="0.2">
      <c r="AT1344" s="13">
        <v>1341</v>
      </c>
      <c r="AU1344" s="13">
        <f t="shared" si="270"/>
        <v>19</v>
      </c>
      <c r="AV1344" s="13">
        <f t="shared" si="271"/>
        <v>1502028</v>
      </c>
      <c r="AW1344" s="13" t="s">
        <v>1373</v>
      </c>
      <c r="AX1344" s="13">
        <f t="shared" si="272"/>
        <v>5</v>
      </c>
      <c r="AY1344" s="13" t="s">
        <v>1394</v>
      </c>
      <c r="AZ1344" s="13">
        <f t="shared" si="273"/>
        <v>9</v>
      </c>
      <c r="BA1344" s="13" t="str">
        <f t="shared" si="274"/>
        <v>吕布魂珠-5 等级-9</v>
      </c>
      <c r="BB1344" s="25" t="s">
        <v>44</v>
      </c>
      <c r="BC1344" s="14">
        <f t="shared" si="275"/>
        <v>2025</v>
      </c>
      <c r="BD1344" s="14">
        <f>SUMIFS(BC$4:BC1344,AU$4:AU1344,"="&amp;AU1344,AX$4:AX1344,"="&amp;AX1344)</f>
        <v>9573</v>
      </c>
      <c r="BE1344" s="25" t="s">
        <v>1403</v>
      </c>
      <c r="BF1344" s="14">
        <f t="shared" si="276"/>
        <v>1013</v>
      </c>
      <c r="BG1344" s="14">
        <f>SUMIFS(BF$4:BF1344,AU$4:AU1344,"="&amp;AU1344,AX$4:AX1344,"="&amp;AX1344)</f>
        <v>4787</v>
      </c>
      <c r="BH1344" s="25" t="s">
        <v>1404</v>
      </c>
      <c r="BI1344" s="14">
        <f t="shared" si="277"/>
        <v>36000</v>
      </c>
      <c r="BJ1344" s="14">
        <f>SUMIFS(BI$4:BI1344,$AU$4:$AU1344,"="&amp;$AU1344,$AX$4:$AX1344,"="&amp;$AX1344)</f>
        <v>170160</v>
      </c>
    </row>
    <row r="1345" spans="46:62" ht="16.5" x14ac:dyDescent="0.2">
      <c r="AT1345" s="13">
        <v>1342</v>
      </c>
      <c r="AU1345" s="13">
        <f t="shared" si="270"/>
        <v>19</v>
      </c>
      <c r="AV1345" s="13">
        <f t="shared" si="271"/>
        <v>1502028</v>
      </c>
      <c r="AW1345" s="13" t="s">
        <v>1373</v>
      </c>
      <c r="AX1345" s="13">
        <f t="shared" si="272"/>
        <v>6</v>
      </c>
      <c r="AY1345" s="13" t="s">
        <v>1394</v>
      </c>
      <c r="AZ1345" s="13">
        <f t="shared" si="273"/>
        <v>1</v>
      </c>
      <c r="BA1345" s="13" t="str">
        <f t="shared" si="274"/>
        <v>吕布魂珠-6 等级-1</v>
      </c>
      <c r="BB1345" s="25" t="s">
        <v>44</v>
      </c>
      <c r="BC1345" s="14">
        <f t="shared" si="275"/>
        <v>338</v>
      </c>
      <c r="BD1345" s="14">
        <f>SUMIFS(BC$4:BC1345,AU$4:AU1345,"="&amp;AU1345,AX$4:AX1345,"="&amp;AX1345)</f>
        <v>338</v>
      </c>
      <c r="BE1345" s="25" t="s">
        <v>1403</v>
      </c>
      <c r="BF1345" s="14">
        <f t="shared" si="276"/>
        <v>169</v>
      </c>
      <c r="BG1345" s="14">
        <f>SUMIFS(BF$4:BF1345,AU$4:AU1345,"="&amp;AU1345,AX$4:AX1345,"="&amp;AX1345)</f>
        <v>169</v>
      </c>
      <c r="BH1345" s="25" t="s">
        <v>1404</v>
      </c>
      <c r="BI1345" s="14">
        <f t="shared" si="277"/>
        <v>6000</v>
      </c>
      <c r="BJ1345" s="14">
        <f>SUMIFS(BI$4:BI1345,$AU$4:$AU1345,"="&amp;$AU1345,$AX$4:$AX1345,"="&amp;$AX1345)</f>
        <v>6000</v>
      </c>
    </row>
    <row r="1346" spans="46:62" ht="16.5" x14ac:dyDescent="0.2">
      <c r="AT1346" s="13">
        <v>1343</v>
      </c>
      <c r="AU1346" s="13">
        <f t="shared" si="270"/>
        <v>19</v>
      </c>
      <c r="AV1346" s="13">
        <f t="shared" si="271"/>
        <v>1502028</v>
      </c>
      <c r="AW1346" s="13" t="s">
        <v>1373</v>
      </c>
      <c r="AX1346" s="13">
        <f t="shared" si="272"/>
        <v>6</v>
      </c>
      <c r="AY1346" s="13" t="s">
        <v>1394</v>
      </c>
      <c r="AZ1346" s="13">
        <f t="shared" si="273"/>
        <v>2</v>
      </c>
      <c r="BA1346" s="13" t="str">
        <f t="shared" si="274"/>
        <v>吕布魂珠-6 等级-2</v>
      </c>
      <c r="BB1346" s="25" t="s">
        <v>44</v>
      </c>
      <c r="BC1346" s="14">
        <f t="shared" si="275"/>
        <v>540</v>
      </c>
      <c r="BD1346" s="14">
        <f>SUMIFS(BC$4:BC1346,AU$4:AU1346,"="&amp;AU1346,AX$4:AX1346,"="&amp;AX1346)</f>
        <v>878</v>
      </c>
      <c r="BE1346" s="25" t="s">
        <v>1403</v>
      </c>
      <c r="BF1346" s="14">
        <f t="shared" si="276"/>
        <v>270</v>
      </c>
      <c r="BG1346" s="14">
        <f>SUMIFS(BF$4:BF1346,AU$4:AU1346,"="&amp;AU1346,AX$4:AX1346,"="&amp;AX1346)</f>
        <v>439</v>
      </c>
      <c r="BH1346" s="25" t="s">
        <v>1404</v>
      </c>
      <c r="BI1346" s="14">
        <f t="shared" si="277"/>
        <v>9600</v>
      </c>
      <c r="BJ1346" s="14">
        <f>SUMIFS(BI$4:BI1346,$AU$4:$AU1346,"="&amp;$AU1346,$AX$4:$AX1346,"="&amp;$AX1346)</f>
        <v>15600</v>
      </c>
    </row>
    <row r="1347" spans="46:62" ht="16.5" x14ac:dyDescent="0.2">
      <c r="AT1347" s="13">
        <v>1344</v>
      </c>
      <c r="AU1347" s="13">
        <f t="shared" si="270"/>
        <v>19</v>
      </c>
      <c r="AV1347" s="13">
        <f t="shared" si="271"/>
        <v>1502028</v>
      </c>
      <c r="AW1347" s="13" t="s">
        <v>1373</v>
      </c>
      <c r="AX1347" s="13">
        <f t="shared" si="272"/>
        <v>6</v>
      </c>
      <c r="AY1347" s="13" t="s">
        <v>1394</v>
      </c>
      <c r="AZ1347" s="13">
        <f t="shared" si="273"/>
        <v>3</v>
      </c>
      <c r="BA1347" s="13" t="str">
        <f t="shared" si="274"/>
        <v>吕布魂珠-6 等级-3</v>
      </c>
      <c r="BB1347" s="25" t="s">
        <v>44</v>
      </c>
      <c r="BC1347" s="14">
        <f t="shared" si="275"/>
        <v>675</v>
      </c>
      <c r="BD1347" s="14">
        <f>SUMIFS(BC$4:BC1347,AU$4:AU1347,"="&amp;AU1347,AX$4:AX1347,"="&amp;AX1347)</f>
        <v>1553</v>
      </c>
      <c r="BE1347" s="25" t="s">
        <v>1403</v>
      </c>
      <c r="BF1347" s="14">
        <f t="shared" si="276"/>
        <v>338</v>
      </c>
      <c r="BG1347" s="14">
        <f>SUMIFS(BF$4:BF1347,AU$4:AU1347,"="&amp;AU1347,AX$4:AX1347,"="&amp;AX1347)</f>
        <v>777</v>
      </c>
      <c r="BH1347" s="25" t="s">
        <v>1404</v>
      </c>
      <c r="BI1347" s="14">
        <f t="shared" si="277"/>
        <v>12000</v>
      </c>
      <c r="BJ1347" s="14">
        <f>SUMIFS(BI$4:BI1347,$AU$4:$AU1347,"="&amp;$AU1347,$AX$4:$AX1347,"="&amp;$AX1347)</f>
        <v>27600</v>
      </c>
    </row>
    <row r="1348" spans="46:62" ht="16.5" x14ac:dyDescent="0.2">
      <c r="AT1348" s="13">
        <v>1345</v>
      </c>
      <c r="AU1348" s="13">
        <f t="shared" si="270"/>
        <v>19</v>
      </c>
      <c r="AV1348" s="13">
        <f t="shared" si="271"/>
        <v>1502028</v>
      </c>
      <c r="AW1348" s="13" t="s">
        <v>1373</v>
      </c>
      <c r="AX1348" s="13">
        <f t="shared" si="272"/>
        <v>6</v>
      </c>
      <c r="AY1348" s="13" t="s">
        <v>1394</v>
      </c>
      <c r="AZ1348" s="13">
        <f t="shared" si="273"/>
        <v>4</v>
      </c>
      <c r="BA1348" s="13" t="str">
        <f t="shared" si="274"/>
        <v>吕布魂珠-6 等级-4</v>
      </c>
      <c r="BB1348" s="25" t="s">
        <v>44</v>
      </c>
      <c r="BC1348" s="14">
        <f t="shared" si="275"/>
        <v>1080</v>
      </c>
      <c r="BD1348" s="14">
        <f>SUMIFS(BC$4:BC1348,AU$4:AU1348,"="&amp;AU1348,AX$4:AX1348,"="&amp;AX1348)</f>
        <v>2633</v>
      </c>
      <c r="BE1348" s="25" t="s">
        <v>1403</v>
      </c>
      <c r="BF1348" s="14">
        <f t="shared" si="276"/>
        <v>540</v>
      </c>
      <c r="BG1348" s="14">
        <f>SUMIFS(BF$4:BF1348,AU$4:AU1348,"="&amp;AU1348,AX$4:AX1348,"="&amp;AX1348)</f>
        <v>1317</v>
      </c>
      <c r="BH1348" s="25" t="s">
        <v>1404</v>
      </c>
      <c r="BI1348" s="14">
        <f t="shared" si="277"/>
        <v>19200</v>
      </c>
      <c r="BJ1348" s="14">
        <f>SUMIFS(BI$4:BI1348,$AU$4:$AU1348,"="&amp;$AU1348,$AX$4:$AX1348,"="&amp;$AX1348)</f>
        <v>46800</v>
      </c>
    </row>
    <row r="1349" spans="46:62" ht="16.5" x14ac:dyDescent="0.2">
      <c r="AT1349" s="13">
        <v>1346</v>
      </c>
      <c r="AU1349" s="13">
        <f t="shared" ref="AU1349:AU1412" si="278">INT((AT1349-1)/72)+1</f>
        <v>19</v>
      </c>
      <c r="AV1349" s="13">
        <f t="shared" ref="AV1349:AV1412" si="279">INDEX($X$4:$X$24,AU1349)</f>
        <v>1502028</v>
      </c>
      <c r="AW1349" s="13" t="s">
        <v>1373</v>
      </c>
      <c r="AX1349" s="13">
        <f t="shared" si="272"/>
        <v>6</v>
      </c>
      <c r="AY1349" s="13" t="s">
        <v>1394</v>
      </c>
      <c r="AZ1349" s="13">
        <f t="shared" si="273"/>
        <v>5</v>
      </c>
      <c r="BA1349" s="13" t="str">
        <f t="shared" si="274"/>
        <v>吕布魂珠-6 等级-5</v>
      </c>
      <c r="BB1349" s="25" t="s">
        <v>44</v>
      </c>
      <c r="BC1349" s="14">
        <f t="shared" si="275"/>
        <v>1485</v>
      </c>
      <c r="BD1349" s="14">
        <f>SUMIFS(BC$4:BC1349,AU$4:AU1349,"="&amp;AU1349,AX$4:AX1349,"="&amp;AX1349)</f>
        <v>4118</v>
      </c>
      <c r="BE1349" s="25" t="s">
        <v>1403</v>
      </c>
      <c r="BF1349" s="14">
        <f t="shared" si="276"/>
        <v>743</v>
      </c>
      <c r="BG1349" s="14">
        <f>SUMIFS(BF$4:BF1349,AU$4:AU1349,"="&amp;AU1349,AX$4:AX1349,"="&amp;AX1349)</f>
        <v>2060</v>
      </c>
      <c r="BH1349" s="25" t="s">
        <v>1404</v>
      </c>
      <c r="BI1349" s="14">
        <f t="shared" si="277"/>
        <v>26400</v>
      </c>
      <c r="BJ1349" s="14">
        <f>SUMIFS(BI$4:BI1349,$AU$4:$AU1349,"="&amp;$AU1349,$AX$4:$AX1349,"="&amp;$AX1349)</f>
        <v>73200</v>
      </c>
    </row>
    <row r="1350" spans="46:62" ht="16.5" x14ac:dyDescent="0.2">
      <c r="AT1350" s="13">
        <v>1347</v>
      </c>
      <c r="AU1350" s="13">
        <f t="shared" si="278"/>
        <v>19</v>
      </c>
      <c r="AV1350" s="13">
        <f t="shared" si="279"/>
        <v>1502028</v>
      </c>
      <c r="AW1350" s="13" t="s">
        <v>1373</v>
      </c>
      <c r="AX1350" s="13">
        <f t="shared" si="272"/>
        <v>6</v>
      </c>
      <c r="AY1350" s="13" t="s">
        <v>1394</v>
      </c>
      <c r="AZ1350" s="13">
        <f t="shared" si="273"/>
        <v>6</v>
      </c>
      <c r="BA1350" s="13" t="str">
        <f t="shared" si="274"/>
        <v>吕布魂珠-6 等级-6</v>
      </c>
      <c r="BB1350" s="25" t="s">
        <v>44</v>
      </c>
      <c r="BC1350" s="14">
        <f t="shared" si="275"/>
        <v>1823</v>
      </c>
      <c r="BD1350" s="14">
        <f>SUMIFS(BC$4:BC1350,AU$4:AU1350,"="&amp;AU1350,AX$4:AX1350,"="&amp;AX1350)</f>
        <v>5941</v>
      </c>
      <c r="BE1350" s="25" t="s">
        <v>1403</v>
      </c>
      <c r="BF1350" s="14">
        <f t="shared" si="276"/>
        <v>911</v>
      </c>
      <c r="BG1350" s="14">
        <f>SUMIFS(BF$4:BF1350,AU$4:AU1350,"="&amp;AU1350,AX$4:AX1350,"="&amp;AX1350)</f>
        <v>2971</v>
      </c>
      <c r="BH1350" s="25" t="s">
        <v>1404</v>
      </c>
      <c r="BI1350" s="14">
        <f t="shared" si="277"/>
        <v>32400</v>
      </c>
      <c r="BJ1350" s="14">
        <f>SUMIFS(BI$4:BI1350,$AU$4:$AU1350,"="&amp;$AU1350,$AX$4:$AX1350,"="&amp;$AX1350)</f>
        <v>105600</v>
      </c>
    </row>
    <row r="1351" spans="46:62" ht="16.5" x14ac:dyDescent="0.2">
      <c r="AT1351" s="13">
        <v>1348</v>
      </c>
      <c r="AU1351" s="13">
        <f t="shared" si="278"/>
        <v>19</v>
      </c>
      <c r="AV1351" s="13">
        <f t="shared" si="279"/>
        <v>1502028</v>
      </c>
      <c r="AW1351" s="13" t="s">
        <v>1373</v>
      </c>
      <c r="AX1351" s="13">
        <f t="shared" si="272"/>
        <v>6</v>
      </c>
      <c r="AY1351" s="13" t="s">
        <v>1394</v>
      </c>
      <c r="AZ1351" s="13">
        <f t="shared" si="273"/>
        <v>7</v>
      </c>
      <c r="BA1351" s="13" t="str">
        <f t="shared" si="274"/>
        <v>吕布魂珠-6 等级-7</v>
      </c>
      <c r="BB1351" s="25" t="s">
        <v>44</v>
      </c>
      <c r="BC1351" s="14">
        <f t="shared" si="275"/>
        <v>2160</v>
      </c>
      <c r="BD1351" s="14">
        <f>SUMIFS(BC$4:BC1351,AU$4:AU1351,"="&amp;AU1351,AX$4:AX1351,"="&amp;AX1351)</f>
        <v>8101</v>
      </c>
      <c r="BE1351" s="25" t="s">
        <v>1403</v>
      </c>
      <c r="BF1351" s="14">
        <f t="shared" si="276"/>
        <v>1080</v>
      </c>
      <c r="BG1351" s="14">
        <f>SUMIFS(BF$4:BF1351,AU$4:AU1351,"="&amp;AU1351,AX$4:AX1351,"="&amp;AX1351)</f>
        <v>4051</v>
      </c>
      <c r="BH1351" s="25" t="s">
        <v>1404</v>
      </c>
      <c r="BI1351" s="14">
        <f t="shared" si="277"/>
        <v>38400</v>
      </c>
      <c r="BJ1351" s="14">
        <f>SUMIFS(BI$4:BI1351,$AU$4:$AU1351,"="&amp;$AU1351,$AX$4:$AX1351,"="&amp;$AX1351)</f>
        <v>144000</v>
      </c>
    </row>
    <row r="1352" spans="46:62" ht="16.5" x14ac:dyDescent="0.2">
      <c r="AT1352" s="13">
        <v>1349</v>
      </c>
      <c r="AU1352" s="13">
        <f t="shared" si="278"/>
        <v>19</v>
      </c>
      <c r="AV1352" s="13">
        <f t="shared" si="279"/>
        <v>1502028</v>
      </c>
      <c r="AW1352" s="13" t="s">
        <v>1373</v>
      </c>
      <c r="AX1352" s="13">
        <f t="shared" si="272"/>
        <v>6</v>
      </c>
      <c r="AY1352" s="13" t="s">
        <v>1394</v>
      </c>
      <c r="AZ1352" s="13">
        <f t="shared" si="273"/>
        <v>8</v>
      </c>
      <c r="BA1352" s="13" t="str">
        <f t="shared" si="274"/>
        <v>吕布魂珠-6 等级-8</v>
      </c>
      <c r="BB1352" s="25" t="s">
        <v>44</v>
      </c>
      <c r="BC1352" s="14">
        <f t="shared" si="275"/>
        <v>2565</v>
      </c>
      <c r="BD1352" s="14">
        <f>SUMIFS(BC$4:BC1352,AU$4:AU1352,"="&amp;AU1352,AX$4:AX1352,"="&amp;AX1352)</f>
        <v>10666</v>
      </c>
      <c r="BE1352" s="25" t="s">
        <v>1403</v>
      </c>
      <c r="BF1352" s="14">
        <f t="shared" si="276"/>
        <v>1283</v>
      </c>
      <c r="BG1352" s="14">
        <f>SUMIFS(BF$4:BF1352,AU$4:AU1352,"="&amp;AU1352,AX$4:AX1352,"="&amp;AX1352)</f>
        <v>5334</v>
      </c>
      <c r="BH1352" s="25" t="s">
        <v>1404</v>
      </c>
      <c r="BI1352" s="14">
        <f t="shared" si="277"/>
        <v>45600</v>
      </c>
      <c r="BJ1352" s="14">
        <f>SUMIFS(BI$4:BI1352,$AU$4:$AU1352,"="&amp;$AU1352,$AX$4:$AX1352,"="&amp;$AX1352)</f>
        <v>189600</v>
      </c>
    </row>
    <row r="1353" spans="46:62" ht="16.5" x14ac:dyDescent="0.2">
      <c r="AT1353" s="13">
        <v>1350</v>
      </c>
      <c r="AU1353" s="13">
        <f t="shared" si="278"/>
        <v>19</v>
      </c>
      <c r="AV1353" s="13">
        <f t="shared" si="279"/>
        <v>1502028</v>
      </c>
      <c r="AW1353" s="13" t="s">
        <v>1373</v>
      </c>
      <c r="AX1353" s="13">
        <f t="shared" si="272"/>
        <v>6</v>
      </c>
      <c r="AY1353" s="13" t="s">
        <v>1394</v>
      </c>
      <c r="AZ1353" s="13">
        <f t="shared" si="273"/>
        <v>9</v>
      </c>
      <c r="BA1353" s="13" t="str">
        <f t="shared" si="274"/>
        <v>吕布魂珠-6 等级-9</v>
      </c>
      <c r="BB1353" s="25" t="s">
        <v>44</v>
      </c>
      <c r="BC1353" s="14">
        <f t="shared" si="275"/>
        <v>2970</v>
      </c>
      <c r="BD1353" s="14">
        <f>SUMIFS(BC$4:BC1353,AU$4:AU1353,"="&amp;AU1353,AX$4:AX1353,"="&amp;AX1353)</f>
        <v>13636</v>
      </c>
      <c r="BE1353" s="25" t="s">
        <v>1403</v>
      </c>
      <c r="BF1353" s="14">
        <f t="shared" si="276"/>
        <v>1485</v>
      </c>
      <c r="BG1353" s="14">
        <f>SUMIFS(BF$4:BF1353,AU$4:AU1353,"="&amp;AU1353,AX$4:AX1353,"="&amp;AX1353)</f>
        <v>6819</v>
      </c>
      <c r="BH1353" s="25" t="s">
        <v>1404</v>
      </c>
      <c r="BI1353" s="14">
        <f t="shared" si="277"/>
        <v>52800</v>
      </c>
      <c r="BJ1353" s="14">
        <f>SUMIFS(BI$4:BI1353,$AU$4:$AU1353,"="&amp;$AU1353,$AX$4:$AX1353,"="&amp;$AX1353)</f>
        <v>242400</v>
      </c>
    </row>
    <row r="1354" spans="46:62" ht="16.5" x14ac:dyDescent="0.2">
      <c r="AT1354" s="13">
        <v>1351</v>
      </c>
      <c r="AU1354" s="13">
        <f t="shared" si="278"/>
        <v>19</v>
      </c>
      <c r="AV1354" s="13">
        <f t="shared" si="279"/>
        <v>1502028</v>
      </c>
      <c r="AW1354" s="13" t="s">
        <v>1373</v>
      </c>
      <c r="AX1354" s="13">
        <f t="shared" si="272"/>
        <v>7</v>
      </c>
      <c r="AY1354" s="13" t="s">
        <v>1394</v>
      </c>
      <c r="AZ1354" s="13">
        <f t="shared" si="273"/>
        <v>1</v>
      </c>
      <c r="BA1354" s="13" t="str">
        <f t="shared" si="274"/>
        <v>吕布魂珠-7 等级-1</v>
      </c>
      <c r="BB1354" s="25" t="s">
        <v>44</v>
      </c>
      <c r="BC1354" s="14">
        <f t="shared" si="275"/>
        <v>432</v>
      </c>
      <c r="BD1354" s="14">
        <f>SUMIFS(BC$4:BC1354,AU$4:AU1354,"="&amp;AU1354,AX$4:AX1354,"="&amp;AX1354)</f>
        <v>432</v>
      </c>
      <c r="BE1354" s="25" t="s">
        <v>1403</v>
      </c>
      <c r="BF1354" s="14">
        <f t="shared" si="276"/>
        <v>216</v>
      </c>
      <c r="BG1354" s="14">
        <f>SUMIFS(BF$4:BF1354,AU$4:AU1354,"="&amp;AU1354,AX$4:AX1354,"="&amp;AX1354)</f>
        <v>216</v>
      </c>
      <c r="BH1354" s="25" t="s">
        <v>1404</v>
      </c>
      <c r="BI1354" s="14">
        <f t="shared" si="277"/>
        <v>7680</v>
      </c>
      <c r="BJ1354" s="14">
        <f>SUMIFS(BI$4:BI1354,$AU$4:$AU1354,"="&amp;$AU1354,$AX$4:$AX1354,"="&amp;$AX1354)</f>
        <v>7680</v>
      </c>
    </row>
    <row r="1355" spans="46:62" ht="16.5" x14ac:dyDescent="0.2">
      <c r="AT1355" s="13">
        <v>1352</v>
      </c>
      <c r="AU1355" s="13">
        <f t="shared" si="278"/>
        <v>19</v>
      </c>
      <c r="AV1355" s="13">
        <f t="shared" si="279"/>
        <v>1502028</v>
      </c>
      <c r="AW1355" s="13" t="s">
        <v>1373</v>
      </c>
      <c r="AX1355" s="13">
        <f t="shared" si="272"/>
        <v>7</v>
      </c>
      <c r="AY1355" s="13" t="s">
        <v>1394</v>
      </c>
      <c r="AZ1355" s="13">
        <f t="shared" si="273"/>
        <v>2</v>
      </c>
      <c r="BA1355" s="13" t="str">
        <f t="shared" si="274"/>
        <v>吕布魂珠-7 等级-2</v>
      </c>
      <c r="BB1355" s="25" t="s">
        <v>44</v>
      </c>
      <c r="BC1355" s="14">
        <f t="shared" si="275"/>
        <v>648</v>
      </c>
      <c r="BD1355" s="14">
        <f>SUMIFS(BC$4:BC1355,AU$4:AU1355,"="&amp;AU1355,AX$4:AX1355,"="&amp;AX1355)</f>
        <v>1080</v>
      </c>
      <c r="BE1355" s="25" t="s">
        <v>1403</v>
      </c>
      <c r="BF1355" s="14">
        <f t="shared" si="276"/>
        <v>324</v>
      </c>
      <c r="BG1355" s="14">
        <f>SUMIFS(BF$4:BF1355,AU$4:AU1355,"="&amp;AU1355,AX$4:AX1355,"="&amp;AX1355)</f>
        <v>540</v>
      </c>
      <c r="BH1355" s="25" t="s">
        <v>1404</v>
      </c>
      <c r="BI1355" s="14">
        <f t="shared" si="277"/>
        <v>11520</v>
      </c>
      <c r="BJ1355" s="14">
        <f>SUMIFS(BI$4:BI1355,$AU$4:$AU1355,"="&amp;$AU1355,$AX$4:$AX1355,"="&amp;$AX1355)</f>
        <v>19200</v>
      </c>
    </row>
    <row r="1356" spans="46:62" ht="16.5" x14ac:dyDescent="0.2">
      <c r="AT1356" s="13">
        <v>1353</v>
      </c>
      <c r="AU1356" s="13">
        <f t="shared" si="278"/>
        <v>19</v>
      </c>
      <c r="AV1356" s="13">
        <f t="shared" si="279"/>
        <v>1502028</v>
      </c>
      <c r="AW1356" s="13" t="s">
        <v>1373</v>
      </c>
      <c r="AX1356" s="13">
        <f t="shared" si="272"/>
        <v>7</v>
      </c>
      <c r="AY1356" s="13" t="s">
        <v>1394</v>
      </c>
      <c r="AZ1356" s="13">
        <f t="shared" si="273"/>
        <v>3</v>
      </c>
      <c r="BA1356" s="13" t="str">
        <f t="shared" si="274"/>
        <v>吕布魂珠-7 等级-3</v>
      </c>
      <c r="BB1356" s="25" t="s">
        <v>44</v>
      </c>
      <c r="BC1356" s="14">
        <f t="shared" si="275"/>
        <v>864</v>
      </c>
      <c r="BD1356" s="14">
        <f>SUMIFS(BC$4:BC1356,AU$4:AU1356,"="&amp;AU1356,AX$4:AX1356,"="&amp;AX1356)</f>
        <v>1944</v>
      </c>
      <c r="BE1356" s="25" t="s">
        <v>1403</v>
      </c>
      <c r="BF1356" s="14">
        <f t="shared" si="276"/>
        <v>432</v>
      </c>
      <c r="BG1356" s="14">
        <f>SUMIFS(BF$4:BF1356,AU$4:AU1356,"="&amp;AU1356,AX$4:AX1356,"="&amp;AX1356)</f>
        <v>972</v>
      </c>
      <c r="BH1356" s="25" t="s">
        <v>1404</v>
      </c>
      <c r="BI1356" s="14">
        <f t="shared" si="277"/>
        <v>15360</v>
      </c>
      <c r="BJ1356" s="14">
        <f>SUMIFS(BI$4:BI1356,$AU$4:$AU1356,"="&amp;$AU1356,$AX$4:$AX1356,"="&amp;$AX1356)</f>
        <v>34560</v>
      </c>
    </row>
    <row r="1357" spans="46:62" ht="16.5" x14ac:dyDescent="0.2">
      <c r="AT1357" s="13">
        <v>1354</v>
      </c>
      <c r="AU1357" s="13">
        <f t="shared" si="278"/>
        <v>19</v>
      </c>
      <c r="AV1357" s="13">
        <f t="shared" si="279"/>
        <v>1502028</v>
      </c>
      <c r="AW1357" s="13" t="s">
        <v>1373</v>
      </c>
      <c r="AX1357" s="13">
        <f t="shared" si="272"/>
        <v>7</v>
      </c>
      <c r="AY1357" s="13" t="s">
        <v>1394</v>
      </c>
      <c r="AZ1357" s="13">
        <f t="shared" si="273"/>
        <v>4</v>
      </c>
      <c r="BA1357" s="13" t="str">
        <f t="shared" si="274"/>
        <v>吕布魂珠-7 等级-4</v>
      </c>
      <c r="BB1357" s="25" t="s">
        <v>44</v>
      </c>
      <c r="BC1357" s="14">
        <f t="shared" si="275"/>
        <v>1296</v>
      </c>
      <c r="BD1357" s="14">
        <f>SUMIFS(BC$4:BC1357,AU$4:AU1357,"="&amp;AU1357,AX$4:AX1357,"="&amp;AX1357)</f>
        <v>3240</v>
      </c>
      <c r="BE1357" s="25" t="s">
        <v>1403</v>
      </c>
      <c r="BF1357" s="14">
        <f t="shared" si="276"/>
        <v>648</v>
      </c>
      <c r="BG1357" s="14">
        <f>SUMIFS(BF$4:BF1357,AU$4:AU1357,"="&amp;AU1357,AX$4:AX1357,"="&amp;AX1357)</f>
        <v>1620</v>
      </c>
      <c r="BH1357" s="25" t="s">
        <v>1404</v>
      </c>
      <c r="BI1357" s="14">
        <f t="shared" si="277"/>
        <v>23040</v>
      </c>
      <c r="BJ1357" s="14">
        <f>SUMIFS(BI$4:BI1357,$AU$4:$AU1357,"="&amp;$AU1357,$AX$4:$AX1357,"="&amp;$AX1357)</f>
        <v>57600</v>
      </c>
    </row>
    <row r="1358" spans="46:62" ht="16.5" x14ac:dyDescent="0.2">
      <c r="AT1358" s="13">
        <v>1355</v>
      </c>
      <c r="AU1358" s="13">
        <f t="shared" si="278"/>
        <v>19</v>
      </c>
      <c r="AV1358" s="13">
        <f t="shared" si="279"/>
        <v>1502028</v>
      </c>
      <c r="AW1358" s="13" t="s">
        <v>1373</v>
      </c>
      <c r="AX1358" s="13">
        <f t="shared" si="272"/>
        <v>7</v>
      </c>
      <c r="AY1358" s="13" t="s">
        <v>1394</v>
      </c>
      <c r="AZ1358" s="13">
        <f t="shared" si="273"/>
        <v>5</v>
      </c>
      <c r="BA1358" s="13" t="str">
        <f t="shared" si="274"/>
        <v>吕布魂珠-7 等级-5</v>
      </c>
      <c r="BB1358" s="25" t="s">
        <v>44</v>
      </c>
      <c r="BC1358" s="14">
        <f t="shared" si="275"/>
        <v>1728</v>
      </c>
      <c r="BD1358" s="14">
        <f>SUMIFS(BC$4:BC1358,AU$4:AU1358,"="&amp;AU1358,AX$4:AX1358,"="&amp;AX1358)</f>
        <v>4968</v>
      </c>
      <c r="BE1358" s="25" t="s">
        <v>1403</v>
      </c>
      <c r="BF1358" s="14">
        <f t="shared" si="276"/>
        <v>864</v>
      </c>
      <c r="BG1358" s="14">
        <f>SUMIFS(BF$4:BF1358,AU$4:AU1358,"="&amp;AU1358,AX$4:AX1358,"="&amp;AX1358)</f>
        <v>2484</v>
      </c>
      <c r="BH1358" s="25" t="s">
        <v>1404</v>
      </c>
      <c r="BI1358" s="14">
        <f t="shared" si="277"/>
        <v>30720</v>
      </c>
      <c r="BJ1358" s="14">
        <f>SUMIFS(BI$4:BI1358,$AU$4:$AU1358,"="&amp;$AU1358,$AX$4:$AX1358,"="&amp;$AX1358)</f>
        <v>88320</v>
      </c>
    </row>
    <row r="1359" spans="46:62" ht="16.5" x14ac:dyDescent="0.2">
      <c r="AT1359" s="13">
        <v>1356</v>
      </c>
      <c r="AU1359" s="13">
        <f t="shared" si="278"/>
        <v>19</v>
      </c>
      <c r="AV1359" s="13">
        <f t="shared" si="279"/>
        <v>1502028</v>
      </c>
      <c r="AW1359" s="13" t="s">
        <v>1373</v>
      </c>
      <c r="AX1359" s="13">
        <f t="shared" si="272"/>
        <v>7</v>
      </c>
      <c r="AY1359" s="13" t="s">
        <v>1394</v>
      </c>
      <c r="AZ1359" s="13">
        <f t="shared" si="273"/>
        <v>6</v>
      </c>
      <c r="BA1359" s="13" t="str">
        <f t="shared" si="274"/>
        <v>吕布魂珠-7 等级-6</v>
      </c>
      <c r="BB1359" s="25" t="s">
        <v>44</v>
      </c>
      <c r="BC1359" s="14">
        <f t="shared" si="275"/>
        <v>2160</v>
      </c>
      <c r="BD1359" s="14">
        <f>SUMIFS(BC$4:BC1359,AU$4:AU1359,"="&amp;AU1359,AX$4:AX1359,"="&amp;AX1359)</f>
        <v>7128</v>
      </c>
      <c r="BE1359" s="25" t="s">
        <v>1403</v>
      </c>
      <c r="BF1359" s="14">
        <f t="shared" si="276"/>
        <v>1080</v>
      </c>
      <c r="BG1359" s="14">
        <f>SUMIFS(BF$4:BF1359,AU$4:AU1359,"="&amp;AU1359,AX$4:AX1359,"="&amp;AX1359)</f>
        <v>3564</v>
      </c>
      <c r="BH1359" s="25" t="s">
        <v>1404</v>
      </c>
      <c r="BI1359" s="14">
        <f t="shared" si="277"/>
        <v>38400</v>
      </c>
      <c r="BJ1359" s="14">
        <f>SUMIFS(BI$4:BI1359,$AU$4:$AU1359,"="&amp;$AU1359,$AX$4:$AX1359,"="&amp;$AX1359)</f>
        <v>126720</v>
      </c>
    </row>
    <row r="1360" spans="46:62" ht="16.5" x14ac:dyDescent="0.2">
      <c r="AT1360" s="13">
        <v>1357</v>
      </c>
      <c r="AU1360" s="13">
        <f t="shared" si="278"/>
        <v>19</v>
      </c>
      <c r="AV1360" s="13">
        <f t="shared" si="279"/>
        <v>1502028</v>
      </c>
      <c r="AW1360" s="13" t="s">
        <v>1373</v>
      </c>
      <c r="AX1360" s="13">
        <f t="shared" si="272"/>
        <v>7</v>
      </c>
      <c r="AY1360" s="13" t="s">
        <v>1394</v>
      </c>
      <c r="AZ1360" s="13">
        <f t="shared" si="273"/>
        <v>7</v>
      </c>
      <c r="BA1360" s="13" t="str">
        <f t="shared" si="274"/>
        <v>吕布魂珠-7 等级-7</v>
      </c>
      <c r="BB1360" s="25" t="s">
        <v>44</v>
      </c>
      <c r="BC1360" s="14">
        <f t="shared" si="275"/>
        <v>2592</v>
      </c>
      <c r="BD1360" s="14">
        <f>SUMIFS(BC$4:BC1360,AU$4:AU1360,"="&amp;AU1360,AX$4:AX1360,"="&amp;AX1360)</f>
        <v>9720</v>
      </c>
      <c r="BE1360" s="25" t="s">
        <v>1403</v>
      </c>
      <c r="BF1360" s="14">
        <f t="shared" si="276"/>
        <v>1296</v>
      </c>
      <c r="BG1360" s="14">
        <f>SUMIFS(BF$4:BF1360,AU$4:AU1360,"="&amp;AU1360,AX$4:AX1360,"="&amp;AX1360)</f>
        <v>4860</v>
      </c>
      <c r="BH1360" s="25" t="s">
        <v>1404</v>
      </c>
      <c r="BI1360" s="14">
        <f t="shared" si="277"/>
        <v>46080</v>
      </c>
      <c r="BJ1360" s="14">
        <f>SUMIFS(BI$4:BI1360,$AU$4:$AU1360,"="&amp;$AU1360,$AX$4:$AX1360,"="&amp;$AX1360)</f>
        <v>172800</v>
      </c>
    </row>
    <row r="1361" spans="46:62" ht="16.5" x14ac:dyDescent="0.2">
      <c r="AT1361" s="13">
        <v>1358</v>
      </c>
      <c r="AU1361" s="13">
        <f t="shared" si="278"/>
        <v>19</v>
      </c>
      <c r="AV1361" s="13">
        <f t="shared" si="279"/>
        <v>1502028</v>
      </c>
      <c r="AW1361" s="13" t="s">
        <v>1373</v>
      </c>
      <c r="AX1361" s="13">
        <f t="shared" si="272"/>
        <v>7</v>
      </c>
      <c r="AY1361" s="13" t="s">
        <v>1394</v>
      </c>
      <c r="AZ1361" s="13">
        <f t="shared" si="273"/>
        <v>8</v>
      </c>
      <c r="BA1361" s="13" t="str">
        <f t="shared" si="274"/>
        <v>吕布魂珠-7 等级-8</v>
      </c>
      <c r="BB1361" s="25" t="s">
        <v>44</v>
      </c>
      <c r="BC1361" s="14">
        <f t="shared" si="275"/>
        <v>3024</v>
      </c>
      <c r="BD1361" s="14">
        <f>SUMIFS(BC$4:BC1361,AU$4:AU1361,"="&amp;AU1361,AX$4:AX1361,"="&amp;AX1361)</f>
        <v>12744</v>
      </c>
      <c r="BE1361" s="25" t="s">
        <v>1403</v>
      </c>
      <c r="BF1361" s="14">
        <f t="shared" si="276"/>
        <v>1512</v>
      </c>
      <c r="BG1361" s="14">
        <f>SUMIFS(BF$4:BF1361,AU$4:AU1361,"="&amp;AU1361,AX$4:AX1361,"="&amp;AX1361)</f>
        <v>6372</v>
      </c>
      <c r="BH1361" s="25" t="s">
        <v>1404</v>
      </c>
      <c r="BI1361" s="14">
        <f t="shared" si="277"/>
        <v>53760</v>
      </c>
      <c r="BJ1361" s="14">
        <f>SUMIFS(BI$4:BI1361,$AU$4:$AU1361,"="&amp;$AU1361,$AX$4:$AX1361,"="&amp;$AX1361)</f>
        <v>226560</v>
      </c>
    </row>
    <row r="1362" spans="46:62" ht="16.5" x14ac:dyDescent="0.2">
      <c r="AT1362" s="13">
        <v>1359</v>
      </c>
      <c r="AU1362" s="13">
        <f t="shared" si="278"/>
        <v>19</v>
      </c>
      <c r="AV1362" s="13">
        <f t="shared" si="279"/>
        <v>1502028</v>
      </c>
      <c r="AW1362" s="13" t="s">
        <v>1373</v>
      </c>
      <c r="AX1362" s="13">
        <f t="shared" si="272"/>
        <v>7</v>
      </c>
      <c r="AY1362" s="13" t="s">
        <v>1394</v>
      </c>
      <c r="AZ1362" s="13">
        <f t="shared" si="273"/>
        <v>9</v>
      </c>
      <c r="BA1362" s="13" t="str">
        <f t="shared" si="274"/>
        <v>吕布魂珠-7 等级-9</v>
      </c>
      <c r="BB1362" s="25" t="s">
        <v>44</v>
      </c>
      <c r="BC1362" s="14">
        <f t="shared" si="275"/>
        <v>3456</v>
      </c>
      <c r="BD1362" s="14">
        <f>SUMIFS(BC$4:BC1362,AU$4:AU1362,"="&amp;AU1362,AX$4:AX1362,"="&amp;AX1362)</f>
        <v>16200</v>
      </c>
      <c r="BE1362" s="25" t="s">
        <v>1403</v>
      </c>
      <c r="BF1362" s="14">
        <f t="shared" si="276"/>
        <v>1728</v>
      </c>
      <c r="BG1362" s="14">
        <f>SUMIFS(BF$4:BF1362,AU$4:AU1362,"="&amp;AU1362,AX$4:AX1362,"="&amp;AX1362)</f>
        <v>8100</v>
      </c>
      <c r="BH1362" s="25" t="s">
        <v>1404</v>
      </c>
      <c r="BI1362" s="14">
        <f t="shared" si="277"/>
        <v>61440</v>
      </c>
      <c r="BJ1362" s="14">
        <f>SUMIFS(BI$4:BI1362,$AU$4:$AU1362,"="&amp;$AU1362,$AX$4:$AX1362,"="&amp;$AX1362)</f>
        <v>288000</v>
      </c>
    </row>
    <row r="1363" spans="46:62" ht="16.5" x14ac:dyDescent="0.2">
      <c r="AT1363" s="13">
        <v>1360</v>
      </c>
      <c r="AU1363" s="13">
        <f t="shared" si="278"/>
        <v>19</v>
      </c>
      <c r="AV1363" s="13">
        <f t="shared" si="279"/>
        <v>1502028</v>
      </c>
      <c r="AW1363" s="13" t="s">
        <v>1373</v>
      </c>
      <c r="AX1363" s="13">
        <f t="shared" si="272"/>
        <v>8</v>
      </c>
      <c r="AY1363" s="13" t="s">
        <v>1394</v>
      </c>
      <c r="AZ1363" s="13">
        <f t="shared" si="273"/>
        <v>1</v>
      </c>
      <c r="BA1363" s="13" t="str">
        <f t="shared" si="274"/>
        <v>吕布魂珠-8 等级-1</v>
      </c>
      <c r="BB1363" s="25" t="s">
        <v>44</v>
      </c>
      <c r="BC1363" s="14">
        <f t="shared" si="275"/>
        <v>540</v>
      </c>
      <c r="BD1363" s="14">
        <f>SUMIFS(BC$4:BC1363,AU$4:AU1363,"="&amp;AU1363,AX$4:AX1363,"="&amp;AX1363)</f>
        <v>540</v>
      </c>
      <c r="BE1363" s="25" t="s">
        <v>1403</v>
      </c>
      <c r="BF1363" s="14">
        <f t="shared" si="276"/>
        <v>270</v>
      </c>
      <c r="BG1363" s="14">
        <f>SUMIFS(BF$4:BF1363,AU$4:AU1363,"="&amp;AU1363,AX$4:AX1363,"="&amp;AX1363)</f>
        <v>270</v>
      </c>
      <c r="BH1363" s="25" t="s">
        <v>1404</v>
      </c>
      <c r="BI1363" s="14">
        <f t="shared" si="277"/>
        <v>9600</v>
      </c>
      <c r="BJ1363" s="14">
        <f>SUMIFS(BI$4:BI1363,$AU$4:$AU1363,"="&amp;$AU1363,$AX$4:$AX1363,"="&amp;$AX1363)</f>
        <v>9600</v>
      </c>
    </row>
    <row r="1364" spans="46:62" ht="16.5" x14ac:dyDescent="0.2">
      <c r="AT1364" s="13">
        <v>1361</v>
      </c>
      <c r="AU1364" s="13">
        <f t="shared" si="278"/>
        <v>19</v>
      </c>
      <c r="AV1364" s="13">
        <f t="shared" si="279"/>
        <v>1502028</v>
      </c>
      <c r="AW1364" s="13" t="s">
        <v>1373</v>
      </c>
      <c r="AX1364" s="13">
        <f t="shared" si="272"/>
        <v>8</v>
      </c>
      <c r="AY1364" s="13" t="s">
        <v>1394</v>
      </c>
      <c r="AZ1364" s="13">
        <f t="shared" si="273"/>
        <v>2</v>
      </c>
      <c r="BA1364" s="13" t="str">
        <f t="shared" si="274"/>
        <v>吕布魂珠-8 等级-2</v>
      </c>
      <c r="BB1364" s="25" t="s">
        <v>44</v>
      </c>
      <c r="BC1364" s="14">
        <f t="shared" si="275"/>
        <v>810</v>
      </c>
      <c r="BD1364" s="14">
        <f>SUMIFS(BC$4:BC1364,AU$4:AU1364,"="&amp;AU1364,AX$4:AX1364,"="&amp;AX1364)</f>
        <v>1350</v>
      </c>
      <c r="BE1364" s="25" t="s">
        <v>1403</v>
      </c>
      <c r="BF1364" s="14">
        <f t="shared" si="276"/>
        <v>405</v>
      </c>
      <c r="BG1364" s="14">
        <f>SUMIFS(BF$4:BF1364,AU$4:AU1364,"="&amp;AU1364,AX$4:AX1364,"="&amp;AX1364)</f>
        <v>675</v>
      </c>
      <c r="BH1364" s="25" t="s">
        <v>1404</v>
      </c>
      <c r="BI1364" s="14">
        <f t="shared" si="277"/>
        <v>14400</v>
      </c>
      <c r="BJ1364" s="14">
        <f>SUMIFS(BI$4:BI1364,$AU$4:$AU1364,"="&amp;$AU1364,$AX$4:$AX1364,"="&amp;$AX1364)</f>
        <v>24000</v>
      </c>
    </row>
    <row r="1365" spans="46:62" ht="16.5" x14ac:dyDescent="0.2">
      <c r="AT1365" s="13">
        <v>1362</v>
      </c>
      <c r="AU1365" s="13">
        <f t="shared" si="278"/>
        <v>19</v>
      </c>
      <c r="AV1365" s="13">
        <f t="shared" si="279"/>
        <v>1502028</v>
      </c>
      <c r="AW1365" s="13" t="s">
        <v>1373</v>
      </c>
      <c r="AX1365" s="13">
        <f t="shared" si="272"/>
        <v>8</v>
      </c>
      <c r="AY1365" s="13" t="s">
        <v>1394</v>
      </c>
      <c r="AZ1365" s="13">
        <f t="shared" si="273"/>
        <v>3</v>
      </c>
      <c r="BA1365" s="13" t="str">
        <f t="shared" si="274"/>
        <v>吕布魂珠-8 等级-3</v>
      </c>
      <c r="BB1365" s="25" t="s">
        <v>44</v>
      </c>
      <c r="BC1365" s="14">
        <f t="shared" si="275"/>
        <v>1080</v>
      </c>
      <c r="BD1365" s="14">
        <f>SUMIFS(BC$4:BC1365,AU$4:AU1365,"="&amp;AU1365,AX$4:AX1365,"="&amp;AX1365)</f>
        <v>2430</v>
      </c>
      <c r="BE1365" s="25" t="s">
        <v>1403</v>
      </c>
      <c r="BF1365" s="14">
        <f t="shared" si="276"/>
        <v>540</v>
      </c>
      <c r="BG1365" s="14">
        <f>SUMIFS(BF$4:BF1365,AU$4:AU1365,"="&amp;AU1365,AX$4:AX1365,"="&amp;AX1365)</f>
        <v>1215</v>
      </c>
      <c r="BH1365" s="25" t="s">
        <v>1404</v>
      </c>
      <c r="BI1365" s="14">
        <f t="shared" si="277"/>
        <v>19200</v>
      </c>
      <c r="BJ1365" s="14">
        <f>SUMIFS(BI$4:BI1365,$AU$4:$AU1365,"="&amp;$AU1365,$AX$4:$AX1365,"="&amp;$AX1365)</f>
        <v>43200</v>
      </c>
    </row>
    <row r="1366" spans="46:62" ht="16.5" x14ac:dyDescent="0.2">
      <c r="AT1366" s="13">
        <v>1363</v>
      </c>
      <c r="AU1366" s="13">
        <f t="shared" si="278"/>
        <v>19</v>
      </c>
      <c r="AV1366" s="13">
        <f t="shared" si="279"/>
        <v>1502028</v>
      </c>
      <c r="AW1366" s="13" t="s">
        <v>1373</v>
      </c>
      <c r="AX1366" s="13">
        <f t="shared" si="272"/>
        <v>8</v>
      </c>
      <c r="AY1366" s="13" t="s">
        <v>1394</v>
      </c>
      <c r="AZ1366" s="13">
        <f t="shared" si="273"/>
        <v>4</v>
      </c>
      <c r="BA1366" s="13" t="str">
        <f t="shared" si="274"/>
        <v>吕布魂珠-8 等级-4</v>
      </c>
      <c r="BB1366" s="25" t="s">
        <v>44</v>
      </c>
      <c r="BC1366" s="14">
        <f t="shared" si="275"/>
        <v>1620</v>
      </c>
      <c r="BD1366" s="14">
        <f>SUMIFS(BC$4:BC1366,AU$4:AU1366,"="&amp;AU1366,AX$4:AX1366,"="&amp;AX1366)</f>
        <v>4050</v>
      </c>
      <c r="BE1366" s="25" t="s">
        <v>1403</v>
      </c>
      <c r="BF1366" s="14">
        <f t="shared" si="276"/>
        <v>810</v>
      </c>
      <c r="BG1366" s="14">
        <f>SUMIFS(BF$4:BF1366,AU$4:AU1366,"="&amp;AU1366,AX$4:AX1366,"="&amp;AX1366)</f>
        <v>2025</v>
      </c>
      <c r="BH1366" s="25" t="s">
        <v>1404</v>
      </c>
      <c r="BI1366" s="14">
        <f t="shared" si="277"/>
        <v>28800</v>
      </c>
      <c r="BJ1366" s="14">
        <f>SUMIFS(BI$4:BI1366,$AU$4:$AU1366,"="&amp;$AU1366,$AX$4:$AX1366,"="&amp;$AX1366)</f>
        <v>72000</v>
      </c>
    </row>
    <row r="1367" spans="46:62" ht="16.5" x14ac:dyDescent="0.2">
      <c r="AT1367" s="13">
        <v>1364</v>
      </c>
      <c r="AU1367" s="13">
        <f t="shared" si="278"/>
        <v>19</v>
      </c>
      <c r="AV1367" s="13">
        <f t="shared" si="279"/>
        <v>1502028</v>
      </c>
      <c r="AW1367" s="13" t="s">
        <v>1373</v>
      </c>
      <c r="AX1367" s="13">
        <f t="shared" si="272"/>
        <v>8</v>
      </c>
      <c r="AY1367" s="13" t="s">
        <v>1394</v>
      </c>
      <c r="AZ1367" s="13">
        <f t="shared" si="273"/>
        <v>5</v>
      </c>
      <c r="BA1367" s="13" t="str">
        <f t="shared" si="274"/>
        <v>吕布魂珠-8 等级-5</v>
      </c>
      <c r="BB1367" s="25" t="s">
        <v>44</v>
      </c>
      <c r="BC1367" s="14">
        <f t="shared" si="275"/>
        <v>2160</v>
      </c>
      <c r="BD1367" s="14">
        <f>SUMIFS(BC$4:BC1367,AU$4:AU1367,"="&amp;AU1367,AX$4:AX1367,"="&amp;AX1367)</f>
        <v>6210</v>
      </c>
      <c r="BE1367" s="25" t="s">
        <v>1403</v>
      </c>
      <c r="BF1367" s="14">
        <f t="shared" si="276"/>
        <v>1080</v>
      </c>
      <c r="BG1367" s="14">
        <f>SUMIFS(BF$4:BF1367,AU$4:AU1367,"="&amp;AU1367,AX$4:AX1367,"="&amp;AX1367)</f>
        <v>3105</v>
      </c>
      <c r="BH1367" s="25" t="s">
        <v>1404</v>
      </c>
      <c r="BI1367" s="14">
        <f t="shared" si="277"/>
        <v>38400</v>
      </c>
      <c r="BJ1367" s="14">
        <f>SUMIFS(BI$4:BI1367,$AU$4:$AU1367,"="&amp;$AU1367,$AX$4:$AX1367,"="&amp;$AX1367)</f>
        <v>110400</v>
      </c>
    </row>
    <row r="1368" spans="46:62" ht="16.5" x14ac:dyDescent="0.2">
      <c r="AT1368" s="13">
        <v>1365</v>
      </c>
      <c r="AU1368" s="13">
        <f t="shared" si="278"/>
        <v>19</v>
      </c>
      <c r="AV1368" s="13">
        <f t="shared" si="279"/>
        <v>1502028</v>
      </c>
      <c r="AW1368" s="13" t="s">
        <v>1373</v>
      </c>
      <c r="AX1368" s="13">
        <f t="shared" si="272"/>
        <v>8</v>
      </c>
      <c r="AY1368" s="13" t="s">
        <v>1394</v>
      </c>
      <c r="AZ1368" s="13">
        <f t="shared" si="273"/>
        <v>6</v>
      </c>
      <c r="BA1368" s="13" t="str">
        <f t="shared" si="274"/>
        <v>吕布魂珠-8 等级-6</v>
      </c>
      <c r="BB1368" s="25" t="s">
        <v>44</v>
      </c>
      <c r="BC1368" s="14">
        <f t="shared" si="275"/>
        <v>2700</v>
      </c>
      <c r="BD1368" s="14">
        <f>SUMIFS(BC$4:BC1368,AU$4:AU1368,"="&amp;AU1368,AX$4:AX1368,"="&amp;AX1368)</f>
        <v>8910</v>
      </c>
      <c r="BE1368" s="25" t="s">
        <v>1403</v>
      </c>
      <c r="BF1368" s="14">
        <f t="shared" si="276"/>
        <v>1350</v>
      </c>
      <c r="BG1368" s="14">
        <f>SUMIFS(BF$4:BF1368,AU$4:AU1368,"="&amp;AU1368,AX$4:AX1368,"="&amp;AX1368)</f>
        <v>4455</v>
      </c>
      <c r="BH1368" s="25" t="s">
        <v>1404</v>
      </c>
      <c r="BI1368" s="14">
        <f t="shared" si="277"/>
        <v>48000</v>
      </c>
      <c r="BJ1368" s="14">
        <f>SUMIFS(BI$4:BI1368,$AU$4:$AU1368,"="&amp;$AU1368,$AX$4:$AX1368,"="&amp;$AX1368)</f>
        <v>158400</v>
      </c>
    </row>
    <row r="1369" spans="46:62" ht="16.5" x14ac:dyDescent="0.2">
      <c r="AT1369" s="13">
        <v>1366</v>
      </c>
      <c r="AU1369" s="13">
        <f t="shared" si="278"/>
        <v>19</v>
      </c>
      <c r="AV1369" s="13">
        <f t="shared" si="279"/>
        <v>1502028</v>
      </c>
      <c r="AW1369" s="13" t="s">
        <v>1373</v>
      </c>
      <c r="AX1369" s="13">
        <f t="shared" si="272"/>
        <v>8</v>
      </c>
      <c r="AY1369" s="13" t="s">
        <v>1394</v>
      </c>
      <c r="AZ1369" s="13">
        <f t="shared" si="273"/>
        <v>7</v>
      </c>
      <c r="BA1369" s="13" t="str">
        <f t="shared" si="274"/>
        <v>吕布魂珠-8 等级-7</v>
      </c>
      <c r="BB1369" s="25" t="s">
        <v>44</v>
      </c>
      <c r="BC1369" s="14">
        <f t="shared" si="275"/>
        <v>3240</v>
      </c>
      <c r="BD1369" s="14">
        <f>SUMIFS(BC$4:BC1369,AU$4:AU1369,"="&amp;AU1369,AX$4:AX1369,"="&amp;AX1369)</f>
        <v>12150</v>
      </c>
      <c r="BE1369" s="25" t="s">
        <v>1403</v>
      </c>
      <c r="BF1369" s="14">
        <f t="shared" si="276"/>
        <v>1620</v>
      </c>
      <c r="BG1369" s="14">
        <f>SUMIFS(BF$4:BF1369,AU$4:AU1369,"="&amp;AU1369,AX$4:AX1369,"="&amp;AX1369)</f>
        <v>6075</v>
      </c>
      <c r="BH1369" s="25" t="s">
        <v>1404</v>
      </c>
      <c r="BI1369" s="14">
        <f t="shared" si="277"/>
        <v>57600</v>
      </c>
      <c r="BJ1369" s="14">
        <f>SUMIFS(BI$4:BI1369,$AU$4:$AU1369,"="&amp;$AU1369,$AX$4:$AX1369,"="&amp;$AX1369)</f>
        <v>216000</v>
      </c>
    </row>
    <row r="1370" spans="46:62" ht="16.5" x14ac:dyDescent="0.2">
      <c r="AT1370" s="13">
        <v>1367</v>
      </c>
      <c r="AU1370" s="13">
        <f t="shared" si="278"/>
        <v>19</v>
      </c>
      <c r="AV1370" s="13">
        <f t="shared" si="279"/>
        <v>1502028</v>
      </c>
      <c r="AW1370" s="13" t="s">
        <v>1373</v>
      </c>
      <c r="AX1370" s="13">
        <f t="shared" si="272"/>
        <v>8</v>
      </c>
      <c r="AY1370" s="13" t="s">
        <v>1394</v>
      </c>
      <c r="AZ1370" s="13">
        <f t="shared" si="273"/>
        <v>8</v>
      </c>
      <c r="BA1370" s="13" t="str">
        <f t="shared" si="274"/>
        <v>吕布魂珠-8 等级-8</v>
      </c>
      <c r="BB1370" s="25" t="s">
        <v>44</v>
      </c>
      <c r="BC1370" s="14">
        <f t="shared" si="275"/>
        <v>3780</v>
      </c>
      <c r="BD1370" s="14">
        <f>SUMIFS(BC$4:BC1370,AU$4:AU1370,"="&amp;AU1370,AX$4:AX1370,"="&amp;AX1370)</f>
        <v>15930</v>
      </c>
      <c r="BE1370" s="25" t="s">
        <v>1403</v>
      </c>
      <c r="BF1370" s="14">
        <f t="shared" si="276"/>
        <v>1890</v>
      </c>
      <c r="BG1370" s="14">
        <f>SUMIFS(BF$4:BF1370,AU$4:AU1370,"="&amp;AU1370,AX$4:AX1370,"="&amp;AX1370)</f>
        <v>7965</v>
      </c>
      <c r="BH1370" s="25" t="s">
        <v>1404</v>
      </c>
      <c r="BI1370" s="14">
        <f t="shared" si="277"/>
        <v>67200</v>
      </c>
      <c r="BJ1370" s="14">
        <f>SUMIFS(BI$4:BI1370,$AU$4:$AU1370,"="&amp;$AU1370,$AX$4:$AX1370,"="&amp;$AX1370)</f>
        <v>283200</v>
      </c>
    </row>
    <row r="1371" spans="46:62" ht="16.5" x14ac:dyDescent="0.2">
      <c r="AT1371" s="13">
        <v>1368</v>
      </c>
      <c r="AU1371" s="13">
        <f t="shared" si="278"/>
        <v>19</v>
      </c>
      <c r="AV1371" s="13">
        <f t="shared" si="279"/>
        <v>1502028</v>
      </c>
      <c r="AW1371" s="13" t="s">
        <v>1373</v>
      </c>
      <c r="AX1371" s="13">
        <f t="shared" si="272"/>
        <v>8</v>
      </c>
      <c r="AY1371" s="13" t="s">
        <v>1394</v>
      </c>
      <c r="AZ1371" s="13">
        <f t="shared" si="273"/>
        <v>9</v>
      </c>
      <c r="BA1371" s="13" t="str">
        <f t="shared" si="274"/>
        <v>吕布魂珠-8 等级-9</v>
      </c>
      <c r="BB1371" s="25" t="s">
        <v>44</v>
      </c>
      <c r="BC1371" s="14">
        <f t="shared" si="275"/>
        <v>4320</v>
      </c>
      <c r="BD1371" s="14">
        <f>SUMIFS(BC$4:BC1371,AU$4:AU1371,"="&amp;AU1371,AX$4:AX1371,"="&amp;AX1371)</f>
        <v>20250</v>
      </c>
      <c r="BE1371" s="25" t="s">
        <v>1403</v>
      </c>
      <c r="BF1371" s="14">
        <f t="shared" si="276"/>
        <v>2160</v>
      </c>
      <c r="BG1371" s="14">
        <f>SUMIFS(BF$4:BF1371,AU$4:AU1371,"="&amp;AU1371,AX$4:AX1371,"="&amp;AX1371)</f>
        <v>10125</v>
      </c>
      <c r="BH1371" s="25" t="s">
        <v>1404</v>
      </c>
      <c r="BI1371" s="14">
        <f t="shared" si="277"/>
        <v>76800</v>
      </c>
      <c r="BJ1371" s="14">
        <f>SUMIFS(BI$4:BI1371,$AU$4:$AU1371,"="&amp;$AU1371,$AX$4:$AX1371,"="&amp;$AX1371)</f>
        <v>360000</v>
      </c>
    </row>
    <row r="1372" spans="46:62" ht="16.5" x14ac:dyDescent="0.2">
      <c r="AT1372" s="13">
        <v>1369</v>
      </c>
      <c r="AU1372" s="13">
        <f t="shared" si="278"/>
        <v>20</v>
      </c>
      <c r="AV1372" s="13">
        <f t="shared" si="279"/>
        <v>1502030</v>
      </c>
      <c r="AW1372" s="13" t="s">
        <v>1373</v>
      </c>
      <c r="AX1372" s="13">
        <f t="shared" si="272"/>
        <v>1</v>
      </c>
      <c r="AY1372" s="13" t="s">
        <v>1394</v>
      </c>
      <c r="AZ1372" s="13">
        <f t="shared" si="273"/>
        <v>1</v>
      </c>
      <c r="BA1372" s="13" t="str">
        <f t="shared" si="274"/>
        <v>燕青魂珠-1 等级-1</v>
      </c>
      <c r="BB1372" s="25" t="s">
        <v>44</v>
      </c>
      <c r="BC1372" s="14">
        <f t="shared" si="275"/>
        <v>55</v>
      </c>
      <c r="BD1372" s="14">
        <f>SUMIFS(BC$4:BC1372,AU$4:AU1372,"="&amp;AU1372,AX$4:AX1372,"="&amp;AX1372)</f>
        <v>55</v>
      </c>
      <c r="BE1372" s="25" t="s">
        <v>1403</v>
      </c>
      <c r="BF1372" s="14">
        <f t="shared" si="276"/>
        <v>28</v>
      </c>
      <c r="BG1372" s="14">
        <f>SUMIFS(BF$4:BF1372,AU$4:AU1372,"="&amp;AU1372,AX$4:AX1372,"="&amp;AX1372)</f>
        <v>28</v>
      </c>
      <c r="BH1372" s="25" t="s">
        <v>1404</v>
      </c>
      <c r="BI1372" s="14">
        <f t="shared" si="277"/>
        <v>1000</v>
      </c>
      <c r="BJ1372" s="14">
        <f>SUMIFS(BI$4:BI1372,$AU$4:$AU1372,"="&amp;$AU1372,$AX$4:$AX1372,"="&amp;$AX1372)</f>
        <v>1000</v>
      </c>
    </row>
    <row r="1373" spans="46:62" ht="16.5" x14ac:dyDescent="0.2">
      <c r="AT1373" s="13">
        <v>1370</v>
      </c>
      <c r="AU1373" s="13">
        <f t="shared" si="278"/>
        <v>20</v>
      </c>
      <c r="AV1373" s="13">
        <f t="shared" si="279"/>
        <v>1502030</v>
      </c>
      <c r="AW1373" s="13" t="s">
        <v>1373</v>
      </c>
      <c r="AX1373" s="13">
        <f t="shared" si="272"/>
        <v>1</v>
      </c>
      <c r="AY1373" s="13" t="s">
        <v>1394</v>
      </c>
      <c r="AZ1373" s="13">
        <f t="shared" si="273"/>
        <v>2</v>
      </c>
      <c r="BA1373" s="13" t="str">
        <f t="shared" si="274"/>
        <v>燕青魂珠-1 等级-2</v>
      </c>
      <c r="BB1373" s="25" t="s">
        <v>44</v>
      </c>
      <c r="BC1373" s="14">
        <f t="shared" si="275"/>
        <v>88</v>
      </c>
      <c r="BD1373" s="14">
        <f>SUMIFS(BC$4:BC1373,AU$4:AU1373,"="&amp;AU1373,AX$4:AX1373,"="&amp;AX1373)</f>
        <v>143</v>
      </c>
      <c r="BE1373" s="25" t="s">
        <v>1403</v>
      </c>
      <c r="BF1373" s="14">
        <f t="shared" si="276"/>
        <v>44</v>
      </c>
      <c r="BG1373" s="14">
        <f>SUMIFS(BF$4:BF1373,AU$4:AU1373,"="&amp;AU1373,AX$4:AX1373,"="&amp;AX1373)</f>
        <v>72</v>
      </c>
      <c r="BH1373" s="25" t="s">
        <v>1404</v>
      </c>
      <c r="BI1373" s="14">
        <f t="shared" si="277"/>
        <v>1600</v>
      </c>
      <c r="BJ1373" s="14">
        <f>SUMIFS(BI$4:BI1373,$AU$4:$AU1373,"="&amp;$AU1373,$AX$4:$AX1373,"="&amp;$AX1373)</f>
        <v>2600</v>
      </c>
    </row>
    <row r="1374" spans="46:62" ht="16.5" x14ac:dyDescent="0.2">
      <c r="AT1374" s="13">
        <v>1371</v>
      </c>
      <c r="AU1374" s="13">
        <f t="shared" si="278"/>
        <v>20</v>
      </c>
      <c r="AV1374" s="13">
        <f t="shared" si="279"/>
        <v>1502030</v>
      </c>
      <c r="AW1374" s="13" t="s">
        <v>1373</v>
      </c>
      <c r="AX1374" s="13">
        <f t="shared" si="272"/>
        <v>1</v>
      </c>
      <c r="AY1374" s="13" t="s">
        <v>1394</v>
      </c>
      <c r="AZ1374" s="13">
        <f t="shared" si="273"/>
        <v>3</v>
      </c>
      <c r="BA1374" s="13" t="str">
        <f t="shared" si="274"/>
        <v>燕青魂珠-1 等级-3</v>
      </c>
      <c r="BB1374" s="25" t="s">
        <v>44</v>
      </c>
      <c r="BC1374" s="14">
        <f t="shared" si="275"/>
        <v>110</v>
      </c>
      <c r="BD1374" s="14">
        <f>SUMIFS(BC$4:BC1374,AU$4:AU1374,"="&amp;AU1374,AX$4:AX1374,"="&amp;AX1374)</f>
        <v>253</v>
      </c>
      <c r="BE1374" s="25" t="s">
        <v>1403</v>
      </c>
      <c r="BF1374" s="14">
        <f t="shared" si="276"/>
        <v>55</v>
      </c>
      <c r="BG1374" s="14">
        <f>SUMIFS(BF$4:BF1374,AU$4:AU1374,"="&amp;AU1374,AX$4:AX1374,"="&amp;AX1374)</f>
        <v>127</v>
      </c>
      <c r="BH1374" s="25" t="s">
        <v>1404</v>
      </c>
      <c r="BI1374" s="14">
        <f t="shared" si="277"/>
        <v>2000</v>
      </c>
      <c r="BJ1374" s="14">
        <f>SUMIFS(BI$4:BI1374,$AU$4:$AU1374,"="&amp;$AU1374,$AX$4:$AX1374,"="&amp;$AX1374)</f>
        <v>4600</v>
      </c>
    </row>
    <row r="1375" spans="46:62" ht="16.5" x14ac:dyDescent="0.2">
      <c r="AT1375" s="13">
        <v>1372</v>
      </c>
      <c r="AU1375" s="13">
        <f t="shared" si="278"/>
        <v>20</v>
      </c>
      <c r="AV1375" s="13">
        <f t="shared" si="279"/>
        <v>1502030</v>
      </c>
      <c r="AW1375" s="13" t="s">
        <v>1373</v>
      </c>
      <c r="AX1375" s="13">
        <f t="shared" si="272"/>
        <v>1</v>
      </c>
      <c r="AY1375" s="13" t="s">
        <v>1394</v>
      </c>
      <c r="AZ1375" s="13">
        <f t="shared" si="273"/>
        <v>4</v>
      </c>
      <c r="BA1375" s="13" t="str">
        <f t="shared" si="274"/>
        <v>燕青魂珠-1 等级-4</v>
      </c>
      <c r="BB1375" s="25" t="s">
        <v>44</v>
      </c>
      <c r="BC1375" s="14">
        <f t="shared" si="275"/>
        <v>176</v>
      </c>
      <c r="BD1375" s="14">
        <f>SUMIFS(BC$4:BC1375,AU$4:AU1375,"="&amp;AU1375,AX$4:AX1375,"="&amp;AX1375)</f>
        <v>429</v>
      </c>
      <c r="BE1375" s="25" t="s">
        <v>1403</v>
      </c>
      <c r="BF1375" s="14">
        <f t="shared" si="276"/>
        <v>88</v>
      </c>
      <c r="BG1375" s="14">
        <f>SUMIFS(BF$4:BF1375,AU$4:AU1375,"="&amp;AU1375,AX$4:AX1375,"="&amp;AX1375)</f>
        <v>215</v>
      </c>
      <c r="BH1375" s="25" t="s">
        <v>1404</v>
      </c>
      <c r="BI1375" s="14">
        <f t="shared" si="277"/>
        <v>3200</v>
      </c>
      <c r="BJ1375" s="14">
        <f>SUMIFS(BI$4:BI1375,$AU$4:$AU1375,"="&amp;$AU1375,$AX$4:$AX1375,"="&amp;$AX1375)</f>
        <v>7800</v>
      </c>
    </row>
    <row r="1376" spans="46:62" ht="16.5" x14ac:dyDescent="0.2">
      <c r="AT1376" s="13">
        <v>1373</v>
      </c>
      <c r="AU1376" s="13">
        <f t="shared" si="278"/>
        <v>20</v>
      </c>
      <c r="AV1376" s="13">
        <f t="shared" si="279"/>
        <v>1502030</v>
      </c>
      <c r="AW1376" s="13" t="s">
        <v>1373</v>
      </c>
      <c r="AX1376" s="13">
        <f t="shared" si="272"/>
        <v>1</v>
      </c>
      <c r="AY1376" s="13" t="s">
        <v>1394</v>
      </c>
      <c r="AZ1376" s="13">
        <f t="shared" si="273"/>
        <v>5</v>
      </c>
      <c r="BA1376" s="13" t="str">
        <f t="shared" si="274"/>
        <v>燕青魂珠-1 等级-5</v>
      </c>
      <c r="BB1376" s="25" t="s">
        <v>44</v>
      </c>
      <c r="BC1376" s="14">
        <f t="shared" si="275"/>
        <v>242</v>
      </c>
      <c r="BD1376" s="14">
        <f>SUMIFS(BC$4:BC1376,AU$4:AU1376,"="&amp;AU1376,AX$4:AX1376,"="&amp;AX1376)</f>
        <v>671</v>
      </c>
      <c r="BE1376" s="25" t="s">
        <v>1403</v>
      </c>
      <c r="BF1376" s="14">
        <f t="shared" si="276"/>
        <v>121</v>
      </c>
      <c r="BG1376" s="14">
        <f>SUMIFS(BF$4:BF1376,AU$4:AU1376,"="&amp;AU1376,AX$4:AX1376,"="&amp;AX1376)</f>
        <v>336</v>
      </c>
      <c r="BH1376" s="25" t="s">
        <v>1404</v>
      </c>
      <c r="BI1376" s="14">
        <f t="shared" si="277"/>
        <v>4400</v>
      </c>
      <c r="BJ1376" s="14">
        <f>SUMIFS(BI$4:BI1376,$AU$4:$AU1376,"="&amp;$AU1376,$AX$4:$AX1376,"="&amp;$AX1376)</f>
        <v>12200</v>
      </c>
    </row>
    <row r="1377" spans="46:62" ht="16.5" x14ac:dyDescent="0.2">
      <c r="AT1377" s="13">
        <v>1374</v>
      </c>
      <c r="AU1377" s="13">
        <f t="shared" si="278"/>
        <v>20</v>
      </c>
      <c r="AV1377" s="13">
        <f t="shared" si="279"/>
        <v>1502030</v>
      </c>
      <c r="AW1377" s="13" t="s">
        <v>1373</v>
      </c>
      <c r="AX1377" s="13">
        <f t="shared" si="272"/>
        <v>1</v>
      </c>
      <c r="AY1377" s="13" t="s">
        <v>1394</v>
      </c>
      <c r="AZ1377" s="13">
        <f t="shared" si="273"/>
        <v>6</v>
      </c>
      <c r="BA1377" s="13" t="str">
        <f t="shared" si="274"/>
        <v>燕青魂珠-1 等级-6</v>
      </c>
      <c r="BB1377" s="25" t="s">
        <v>44</v>
      </c>
      <c r="BC1377" s="14">
        <f t="shared" si="275"/>
        <v>308</v>
      </c>
      <c r="BD1377" s="14">
        <f>SUMIFS(BC$4:BC1377,AU$4:AU1377,"="&amp;AU1377,AX$4:AX1377,"="&amp;AX1377)</f>
        <v>979</v>
      </c>
      <c r="BE1377" s="25" t="s">
        <v>1403</v>
      </c>
      <c r="BF1377" s="14">
        <f t="shared" si="276"/>
        <v>154</v>
      </c>
      <c r="BG1377" s="14">
        <f>SUMIFS(BF$4:BF1377,AU$4:AU1377,"="&amp;AU1377,AX$4:AX1377,"="&amp;AX1377)</f>
        <v>490</v>
      </c>
      <c r="BH1377" s="25" t="s">
        <v>1404</v>
      </c>
      <c r="BI1377" s="14">
        <f t="shared" si="277"/>
        <v>5600</v>
      </c>
      <c r="BJ1377" s="14">
        <f>SUMIFS(BI$4:BI1377,$AU$4:$AU1377,"="&amp;$AU1377,$AX$4:$AX1377,"="&amp;$AX1377)</f>
        <v>17800</v>
      </c>
    </row>
    <row r="1378" spans="46:62" ht="16.5" x14ac:dyDescent="0.2">
      <c r="AT1378" s="13">
        <v>1375</v>
      </c>
      <c r="AU1378" s="13">
        <f t="shared" si="278"/>
        <v>20</v>
      </c>
      <c r="AV1378" s="13">
        <f t="shared" si="279"/>
        <v>1502030</v>
      </c>
      <c r="AW1378" s="13" t="s">
        <v>1373</v>
      </c>
      <c r="AX1378" s="13">
        <f t="shared" si="272"/>
        <v>1</v>
      </c>
      <c r="AY1378" s="13" t="s">
        <v>1394</v>
      </c>
      <c r="AZ1378" s="13">
        <f t="shared" si="273"/>
        <v>7</v>
      </c>
      <c r="BA1378" s="13" t="str">
        <f t="shared" si="274"/>
        <v>燕青魂珠-1 等级-7</v>
      </c>
      <c r="BB1378" s="25" t="s">
        <v>44</v>
      </c>
      <c r="BC1378" s="14">
        <f t="shared" si="275"/>
        <v>352</v>
      </c>
      <c r="BD1378" s="14">
        <f>SUMIFS(BC$4:BC1378,AU$4:AU1378,"="&amp;AU1378,AX$4:AX1378,"="&amp;AX1378)</f>
        <v>1331</v>
      </c>
      <c r="BE1378" s="25" t="s">
        <v>1403</v>
      </c>
      <c r="BF1378" s="14">
        <f t="shared" si="276"/>
        <v>176</v>
      </c>
      <c r="BG1378" s="14">
        <f>SUMIFS(BF$4:BF1378,AU$4:AU1378,"="&amp;AU1378,AX$4:AX1378,"="&amp;AX1378)</f>
        <v>666</v>
      </c>
      <c r="BH1378" s="25" t="s">
        <v>1404</v>
      </c>
      <c r="BI1378" s="14">
        <f t="shared" si="277"/>
        <v>6400</v>
      </c>
      <c r="BJ1378" s="14">
        <f>SUMIFS(BI$4:BI1378,$AU$4:$AU1378,"="&amp;$AU1378,$AX$4:$AX1378,"="&amp;$AX1378)</f>
        <v>24200</v>
      </c>
    </row>
    <row r="1379" spans="46:62" ht="16.5" x14ac:dyDescent="0.2">
      <c r="AT1379" s="13">
        <v>1376</v>
      </c>
      <c r="AU1379" s="13">
        <f t="shared" si="278"/>
        <v>20</v>
      </c>
      <c r="AV1379" s="13">
        <f t="shared" si="279"/>
        <v>1502030</v>
      </c>
      <c r="AW1379" s="13" t="s">
        <v>1373</v>
      </c>
      <c r="AX1379" s="13">
        <f t="shared" si="272"/>
        <v>1</v>
      </c>
      <c r="AY1379" s="13" t="s">
        <v>1394</v>
      </c>
      <c r="AZ1379" s="13">
        <f t="shared" si="273"/>
        <v>8</v>
      </c>
      <c r="BA1379" s="13" t="str">
        <f t="shared" si="274"/>
        <v>燕青魂珠-1 等级-8</v>
      </c>
      <c r="BB1379" s="25" t="s">
        <v>44</v>
      </c>
      <c r="BC1379" s="14">
        <f t="shared" si="275"/>
        <v>418</v>
      </c>
      <c r="BD1379" s="14">
        <f>SUMIFS(BC$4:BC1379,AU$4:AU1379,"="&amp;AU1379,AX$4:AX1379,"="&amp;AX1379)</f>
        <v>1749</v>
      </c>
      <c r="BE1379" s="25" t="s">
        <v>1403</v>
      </c>
      <c r="BF1379" s="14">
        <f t="shared" si="276"/>
        <v>209</v>
      </c>
      <c r="BG1379" s="14">
        <f>SUMIFS(BF$4:BF1379,AU$4:AU1379,"="&amp;AU1379,AX$4:AX1379,"="&amp;AX1379)</f>
        <v>875</v>
      </c>
      <c r="BH1379" s="25" t="s">
        <v>1404</v>
      </c>
      <c r="BI1379" s="14">
        <f t="shared" si="277"/>
        <v>7600</v>
      </c>
      <c r="BJ1379" s="14">
        <f>SUMIFS(BI$4:BI1379,$AU$4:$AU1379,"="&amp;$AU1379,$AX$4:$AX1379,"="&amp;$AX1379)</f>
        <v>31800</v>
      </c>
    </row>
    <row r="1380" spans="46:62" ht="16.5" x14ac:dyDescent="0.2">
      <c r="AT1380" s="13">
        <v>1377</v>
      </c>
      <c r="AU1380" s="13">
        <f t="shared" si="278"/>
        <v>20</v>
      </c>
      <c r="AV1380" s="13">
        <f t="shared" si="279"/>
        <v>1502030</v>
      </c>
      <c r="AW1380" s="13" t="s">
        <v>1373</v>
      </c>
      <c r="AX1380" s="13">
        <f t="shared" si="272"/>
        <v>1</v>
      </c>
      <c r="AY1380" s="13" t="s">
        <v>1394</v>
      </c>
      <c r="AZ1380" s="13">
        <f t="shared" si="273"/>
        <v>9</v>
      </c>
      <c r="BA1380" s="13" t="str">
        <f t="shared" si="274"/>
        <v>燕青魂珠-1 等级-9</v>
      </c>
      <c r="BB1380" s="25" t="s">
        <v>44</v>
      </c>
      <c r="BC1380" s="14">
        <f t="shared" si="275"/>
        <v>462</v>
      </c>
      <c r="BD1380" s="14">
        <f>SUMIFS(BC$4:BC1380,AU$4:AU1380,"="&amp;AU1380,AX$4:AX1380,"="&amp;AX1380)</f>
        <v>2211</v>
      </c>
      <c r="BE1380" s="25" t="s">
        <v>1403</v>
      </c>
      <c r="BF1380" s="14">
        <f t="shared" si="276"/>
        <v>231</v>
      </c>
      <c r="BG1380" s="14">
        <f>SUMIFS(BF$4:BF1380,AU$4:AU1380,"="&amp;AU1380,AX$4:AX1380,"="&amp;AX1380)</f>
        <v>1106</v>
      </c>
      <c r="BH1380" s="25" t="s">
        <v>1404</v>
      </c>
      <c r="BI1380" s="14">
        <f t="shared" si="277"/>
        <v>8400</v>
      </c>
      <c r="BJ1380" s="14">
        <f>SUMIFS(BI$4:BI1380,$AU$4:$AU1380,"="&amp;$AU1380,$AX$4:$AX1380,"="&amp;$AX1380)</f>
        <v>40200</v>
      </c>
    </row>
    <row r="1381" spans="46:62" ht="16.5" x14ac:dyDescent="0.2">
      <c r="AT1381" s="13">
        <v>1378</v>
      </c>
      <c r="AU1381" s="13">
        <f t="shared" si="278"/>
        <v>20</v>
      </c>
      <c r="AV1381" s="13">
        <f t="shared" si="279"/>
        <v>1502030</v>
      </c>
      <c r="AW1381" s="13" t="s">
        <v>1373</v>
      </c>
      <c r="AX1381" s="13">
        <f t="shared" si="272"/>
        <v>2</v>
      </c>
      <c r="AY1381" s="13" t="s">
        <v>1394</v>
      </c>
      <c r="AZ1381" s="13">
        <f t="shared" si="273"/>
        <v>1</v>
      </c>
      <c r="BA1381" s="13" t="str">
        <f t="shared" si="274"/>
        <v>燕青魂珠-2 等级-1</v>
      </c>
      <c r="BB1381" s="25" t="s">
        <v>44</v>
      </c>
      <c r="BC1381" s="14">
        <f t="shared" si="275"/>
        <v>88</v>
      </c>
      <c r="BD1381" s="14">
        <f>SUMIFS(BC$4:BC1381,AU$4:AU1381,"="&amp;AU1381,AX$4:AX1381,"="&amp;AX1381)</f>
        <v>88</v>
      </c>
      <c r="BE1381" s="25" t="s">
        <v>1403</v>
      </c>
      <c r="BF1381" s="14">
        <f t="shared" si="276"/>
        <v>44</v>
      </c>
      <c r="BG1381" s="14">
        <f>SUMIFS(BF$4:BF1381,AU$4:AU1381,"="&amp;AU1381,AX$4:AX1381,"="&amp;AX1381)</f>
        <v>44</v>
      </c>
      <c r="BH1381" s="25" t="s">
        <v>1404</v>
      </c>
      <c r="BI1381" s="14">
        <f t="shared" si="277"/>
        <v>1600</v>
      </c>
      <c r="BJ1381" s="14">
        <f>SUMIFS(BI$4:BI1381,$AU$4:$AU1381,"="&amp;$AU1381,$AX$4:$AX1381,"="&amp;$AX1381)</f>
        <v>1600</v>
      </c>
    </row>
    <row r="1382" spans="46:62" ht="16.5" x14ac:dyDescent="0.2">
      <c r="AT1382" s="13">
        <v>1379</v>
      </c>
      <c r="AU1382" s="13">
        <f t="shared" si="278"/>
        <v>20</v>
      </c>
      <c r="AV1382" s="13">
        <f t="shared" si="279"/>
        <v>1502030</v>
      </c>
      <c r="AW1382" s="13" t="s">
        <v>1373</v>
      </c>
      <c r="AX1382" s="13">
        <f t="shared" si="272"/>
        <v>2</v>
      </c>
      <c r="AY1382" s="13" t="s">
        <v>1394</v>
      </c>
      <c r="AZ1382" s="13">
        <f t="shared" si="273"/>
        <v>2</v>
      </c>
      <c r="BA1382" s="13" t="str">
        <f t="shared" si="274"/>
        <v>燕青魂珠-2 等级-2</v>
      </c>
      <c r="BB1382" s="25" t="s">
        <v>44</v>
      </c>
      <c r="BC1382" s="14">
        <f t="shared" si="275"/>
        <v>132</v>
      </c>
      <c r="BD1382" s="14">
        <f>SUMIFS(BC$4:BC1382,AU$4:AU1382,"="&amp;AU1382,AX$4:AX1382,"="&amp;AX1382)</f>
        <v>220</v>
      </c>
      <c r="BE1382" s="25" t="s">
        <v>1403</v>
      </c>
      <c r="BF1382" s="14">
        <f t="shared" si="276"/>
        <v>66</v>
      </c>
      <c r="BG1382" s="14">
        <f>SUMIFS(BF$4:BF1382,AU$4:AU1382,"="&amp;AU1382,AX$4:AX1382,"="&amp;AX1382)</f>
        <v>110</v>
      </c>
      <c r="BH1382" s="25" t="s">
        <v>1404</v>
      </c>
      <c r="BI1382" s="14">
        <f t="shared" si="277"/>
        <v>2400</v>
      </c>
      <c r="BJ1382" s="14">
        <f>SUMIFS(BI$4:BI1382,$AU$4:$AU1382,"="&amp;$AU1382,$AX$4:$AX1382,"="&amp;$AX1382)</f>
        <v>4000</v>
      </c>
    </row>
    <row r="1383" spans="46:62" ht="16.5" x14ac:dyDescent="0.2">
      <c r="AT1383" s="13">
        <v>1380</v>
      </c>
      <c r="AU1383" s="13">
        <f t="shared" si="278"/>
        <v>20</v>
      </c>
      <c r="AV1383" s="13">
        <f t="shared" si="279"/>
        <v>1502030</v>
      </c>
      <c r="AW1383" s="13" t="s">
        <v>1373</v>
      </c>
      <c r="AX1383" s="13">
        <f t="shared" si="272"/>
        <v>2</v>
      </c>
      <c r="AY1383" s="13" t="s">
        <v>1394</v>
      </c>
      <c r="AZ1383" s="13">
        <f t="shared" si="273"/>
        <v>3</v>
      </c>
      <c r="BA1383" s="13" t="str">
        <f t="shared" si="274"/>
        <v>燕青魂珠-2 等级-3</v>
      </c>
      <c r="BB1383" s="25" t="s">
        <v>44</v>
      </c>
      <c r="BC1383" s="14">
        <f t="shared" si="275"/>
        <v>176</v>
      </c>
      <c r="BD1383" s="14">
        <f>SUMIFS(BC$4:BC1383,AU$4:AU1383,"="&amp;AU1383,AX$4:AX1383,"="&amp;AX1383)</f>
        <v>396</v>
      </c>
      <c r="BE1383" s="25" t="s">
        <v>1403</v>
      </c>
      <c r="BF1383" s="14">
        <f t="shared" si="276"/>
        <v>88</v>
      </c>
      <c r="BG1383" s="14">
        <f>SUMIFS(BF$4:BF1383,AU$4:AU1383,"="&amp;AU1383,AX$4:AX1383,"="&amp;AX1383)</f>
        <v>198</v>
      </c>
      <c r="BH1383" s="25" t="s">
        <v>1404</v>
      </c>
      <c r="BI1383" s="14">
        <f t="shared" si="277"/>
        <v>3200</v>
      </c>
      <c r="BJ1383" s="14">
        <f>SUMIFS(BI$4:BI1383,$AU$4:$AU1383,"="&amp;$AU1383,$AX$4:$AX1383,"="&amp;$AX1383)</f>
        <v>7200</v>
      </c>
    </row>
    <row r="1384" spans="46:62" ht="16.5" x14ac:dyDescent="0.2">
      <c r="AT1384" s="13">
        <v>1381</v>
      </c>
      <c r="AU1384" s="13">
        <f t="shared" si="278"/>
        <v>20</v>
      </c>
      <c r="AV1384" s="13">
        <f t="shared" si="279"/>
        <v>1502030</v>
      </c>
      <c r="AW1384" s="13" t="s">
        <v>1373</v>
      </c>
      <c r="AX1384" s="13">
        <f t="shared" si="272"/>
        <v>2</v>
      </c>
      <c r="AY1384" s="13" t="s">
        <v>1394</v>
      </c>
      <c r="AZ1384" s="13">
        <f t="shared" si="273"/>
        <v>4</v>
      </c>
      <c r="BA1384" s="13" t="str">
        <f t="shared" si="274"/>
        <v>燕青魂珠-2 等级-4</v>
      </c>
      <c r="BB1384" s="25" t="s">
        <v>44</v>
      </c>
      <c r="BC1384" s="14">
        <f t="shared" si="275"/>
        <v>264</v>
      </c>
      <c r="BD1384" s="14">
        <f>SUMIFS(BC$4:BC1384,AU$4:AU1384,"="&amp;AU1384,AX$4:AX1384,"="&amp;AX1384)</f>
        <v>660</v>
      </c>
      <c r="BE1384" s="25" t="s">
        <v>1403</v>
      </c>
      <c r="BF1384" s="14">
        <f t="shared" si="276"/>
        <v>132</v>
      </c>
      <c r="BG1384" s="14">
        <f>SUMIFS(BF$4:BF1384,AU$4:AU1384,"="&amp;AU1384,AX$4:AX1384,"="&amp;AX1384)</f>
        <v>330</v>
      </c>
      <c r="BH1384" s="25" t="s">
        <v>1404</v>
      </c>
      <c r="BI1384" s="14">
        <f t="shared" si="277"/>
        <v>4800</v>
      </c>
      <c r="BJ1384" s="14">
        <f>SUMIFS(BI$4:BI1384,$AU$4:$AU1384,"="&amp;$AU1384,$AX$4:$AX1384,"="&amp;$AX1384)</f>
        <v>12000</v>
      </c>
    </row>
    <row r="1385" spans="46:62" ht="16.5" x14ac:dyDescent="0.2">
      <c r="AT1385" s="13">
        <v>1382</v>
      </c>
      <c r="AU1385" s="13">
        <f t="shared" si="278"/>
        <v>20</v>
      </c>
      <c r="AV1385" s="13">
        <f t="shared" si="279"/>
        <v>1502030</v>
      </c>
      <c r="AW1385" s="13" t="s">
        <v>1373</v>
      </c>
      <c r="AX1385" s="13">
        <f t="shared" si="272"/>
        <v>2</v>
      </c>
      <c r="AY1385" s="13" t="s">
        <v>1394</v>
      </c>
      <c r="AZ1385" s="13">
        <f t="shared" si="273"/>
        <v>5</v>
      </c>
      <c r="BA1385" s="13" t="str">
        <f t="shared" si="274"/>
        <v>燕青魂珠-2 等级-5</v>
      </c>
      <c r="BB1385" s="25" t="s">
        <v>44</v>
      </c>
      <c r="BC1385" s="14">
        <f t="shared" si="275"/>
        <v>352</v>
      </c>
      <c r="BD1385" s="14">
        <f>SUMIFS(BC$4:BC1385,AU$4:AU1385,"="&amp;AU1385,AX$4:AX1385,"="&amp;AX1385)</f>
        <v>1012</v>
      </c>
      <c r="BE1385" s="25" t="s">
        <v>1403</v>
      </c>
      <c r="BF1385" s="14">
        <f t="shared" si="276"/>
        <v>176</v>
      </c>
      <c r="BG1385" s="14">
        <f>SUMIFS(BF$4:BF1385,AU$4:AU1385,"="&amp;AU1385,AX$4:AX1385,"="&amp;AX1385)</f>
        <v>506</v>
      </c>
      <c r="BH1385" s="25" t="s">
        <v>1404</v>
      </c>
      <c r="BI1385" s="14">
        <f t="shared" si="277"/>
        <v>6400</v>
      </c>
      <c r="BJ1385" s="14">
        <f>SUMIFS(BI$4:BI1385,$AU$4:$AU1385,"="&amp;$AU1385,$AX$4:$AX1385,"="&amp;$AX1385)</f>
        <v>18400</v>
      </c>
    </row>
    <row r="1386" spans="46:62" ht="16.5" x14ac:dyDescent="0.2">
      <c r="AT1386" s="13">
        <v>1383</v>
      </c>
      <c r="AU1386" s="13">
        <f t="shared" si="278"/>
        <v>20</v>
      </c>
      <c r="AV1386" s="13">
        <f t="shared" si="279"/>
        <v>1502030</v>
      </c>
      <c r="AW1386" s="13" t="s">
        <v>1373</v>
      </c>
      <c r="AX1386" s="13">
        <f t="shared" si="272"/>
        <v>2</v>
      </c>
      <c r="AY1386" s="13" t="s">
        <v>1394</v>
      </c>
      <c r="AZ1386" s="13">
        <f t="shared" si="273"/>
        <v>6</v>
      </c>
      <c r="BA1386" s="13" t="str">
        <f t="shared" si="274"/>
        <v>燕青魂珠-2 等级-6</v>
      </c>
      <c r="BB1386" s="25" t="s">
        <v>44</v>
      </c>
      <c r="BC1386" s="14">
        <f t="shared" si="275"/>
        <v>440</v>
      </c>
      <c r="BD1386" s="14">
        <f>SUMIFS(BC$4:BC1386,AU$4:AU1386,"="&amp;AU1386,AX$4:AX1386,"="&amp;AX1386)</f>
        <v>1452</v>
      </c>
      <c r="BE1386" s="25" t="s">
        <v>1403</v>
      </c>
      <c r="BF1386" s="14">
        <f t="shared" si="276"/>
        <v>220</v>
      </c>
      <c r="BG1386" s="14">
        <f>SUMIFS(BF$4:BF1386,AU$4:AU1386,"="&amp;AU1386,AX$4:AX1386,"="&amp;AX1386)</f>
        <v>726</v>
      </c>
      <c r="BH1386" s="25" t="s">
        <v>1404</v>
      </c>
      <c r="BI1386" s="14">
        <f t="shared" si="277"/>
        <v>8000</v>
      </c>
      <c r="BJ1386" s="14">
        <f>SUMIFS(BI$4:BI1386,$AU$4:$AU1386,"="&amp;$AU1386,$AX$4:$AX1386,"="&amp;$AX1386)</f>
        <v>26400</v>
      </c>
    </row>
    <row r="1387" spans="46:62" ht="16.5" x14ac:dyDescent="0.2">
      <c r="AT1387" s="13">
        <v>1384</v>
      </c>
      <c r="AU1387" s="13">
        <f t="shared" si="278"/>
        <v>20</v>
      </c>
      <c r="AV1387" s="13">
        <f t="shared" si="279"/>
        <v>1502030</v>
      </c>
      <c r="AW1387" s="13" t="s">
        <v>1373</v>
      </c>
      <c r="AX1387" s="13">
        <f t="shared" si="272"/>
        <v>2</v>
      </c>
      <c r="AY1387" s="13" t="s">
        <v>1394</v>
      </c>
      <c r="AZ1387" s="13">
        <f t="shared" si="273"/>
        <v>7</v>
      </c>
      <c r="BA1387" s="13" t="str">
        <f t="shared" si="274"/>
        <v>燕青魂珠-2 等级-7</v>
      </c>
      <c r="BB1387" s="25" t="s">
        <v>44</v>
      </c>
      <c r="BC1387" s="14">
        <f t="shared" si="275"/>
        <v>528</v>
      </c>
      <c r="BD1387" s="14">
        <f>SUMIFS(BC$4:BC1387,AU$4:AU1387,"="&amp;AU1387,AX$4:AX1387,"="&amp;AX1387)</f>
        <v>1980</v>
      </c>
      <c r="BE1387" s="25" t="s">
        <v>1403</v>
      </c>
      <c r="BF1387" s="14">
        <f t="shared" si="276"/>
        <v>264</v>
      </c>
      <c r="BG1387" s="14">
        <f>SUMIFS(BF$4:BF1387,AU$4:AU1387,"="&amp;AU1387,AX$4:AX1387,"="&amp;AX1387)</f>
        <v>990</v>
      </c>
      <c r="BH1387" s="25" t="s">
        <v>1404</v>
      </c>
      <c r="BI1387" s="14">
        <f t="shared" si="277"/>
        <v>9600</v>
      </c>
      <c r="BJ1387" s="14">
        <f>SUMIFS(BI$4:BI1387,$AU$4:$AU1387,"="&amp;$AU1387,$AX$4:$AX1387,"="&amp;$AX1387)</f>
        <v>36000</v>
      </c>
    </row>
    <row r="1388" spans="46:62" ht="16.5" x14ac:dyDescent="0.2">
      <c r="AT1388" s="13">
        <v>1385</v>
      </c>
      <c r="AU1388" s="13">
        <f t="shared" si="278"/>
        <v>20</v>
      </c>
      <c r="AV1388" s="13">
        <f t="shared" si="279"/>
        <v>1502030</v>
      </c>
      <c r="AW1388" s="13" t="s">
        <v>1373</v>
      </c>
      <c r="AX1388" s="13">
        <f t="shared" si="272"/>
        <v>2</v>
      </c>
      <c r="AY1388" s="13" t="s">
        <v>1394</v>
      </c>
      <c r="AZ1388" s="13">
        <f t="shared" si="273"/>
        <v>8</v>
      </c>
      <c r="BA1388" s="13" t="str">
        <f t="shared" si="274"/>
        <v>燕青魂珠-2 等级-8</v>
      </c>
      <c r="BB1388" s="25" t="s">
        <v>44</v>
      </c>
      <c r="BC1388" s="14">
        <f t="shared" si="275"/>
        <v>616</v>
      </c>
      <c r="BD1388" s="14">
        <f>SUMIFS(BC$4:BC1388,AU$4:AU1388,"="&amp;AU1388,AX$4:AX1388,"="&amp;AX1388)</f>
        <v>2596</v>
      </c>
      <c r="BE1388" s="25" t="s">
        <v>1403</v>
      </c>
      <c r="BF1388" s="14">
        <f t="shared" si="276"/>
        <v>308</v>
      </c>
      <c r="BG1388" s="14">
        <f>SUMIFS(BF$4:BF1388,AU$4:AU1388,"="&amp;AU1388,AX$4:AX1388,"="&amp;AX1388)</f>
        <v>1298</v>
      </c>
      <c r="BH1388" s="25" t="s">
        <v>1404</v>
      </c>
      <c r="BI1388" s="14">
        <f t="shared" si="277"/>
        <v>11200</v>
      </c>
      <c r="BJ1388" s="14">
        <f>SUMIFS(BI$4:BI1388,$AU$4:$AU1388,"="&amp;$AU1388,$AX$4:$AX1388,"="&amp;$AX1388)</f>
        <v>47200</v>
      </c>
    </row>
    <row r="1389" spans="46:62" ht="16.5" x14ac:dyDescent="0.2">
      <c r="AT1389" s="13">
        <v>1386</v>
      </c>
      <c r="AU1389" s="13">
        <f t="shared" si="278"/>
        <v>20</v>
      </c>
      <c r="AV1389" s="13">
        <f t="shared" si="279"/>
        <v>1502030</v>
      </c>
      <c r="AW1389" s="13" t="s">
        <v>1373</v>
      </c>
      <c r="AX1389" s="13">
        <f t="shared" si="272"/>
        <v>2</v>
      </c>
      <c r="AY1389" s="13" t="s">
        <v>1394</v>
      </c>
      <c r="AZ1389" s="13">
        <f t="shared" si="273"/>
        <v>9</v>
      </c>
      <c r="BA1389" s="13" t="str">
        <f t="shared" si="274"/>
        <v>燕青魂珠-2 等级-9</v>
      </c>
      <c r="BB1389" s="25" t="s">
        <v>44</v>
      </c>
      <c r="BC1389" s="14">
        <f t="shared" si="275"/>
        <v>704</v>
      </c>
      <c r="BD1389" s="14">
        <f>SUMIFS(BC$4:BC1389,AU$4:AU1389,"="&amp;AU1389,AX$4:AX1389,"="&amp;AX1389)</f>
        <v>3300</v>
      </c>
      <c r="BE1389" s="25" t="s">
        <v>1403</v>
      </c>
      <c r="BF1389" s="14">
        <f t="shared" si="276"/>
        <v>352</v>
      </c>
      <c r="BG1389" s="14">
        <f>SUMIFS(BF$4:BF1389,AU$4:AU1389,"="&amp;AU1389,AX$4:AX1389,"="&amp;AX1389)</f>
        <v>1650</v>
      </c>
      <c r="BH1389" s="25" t="s">
        <v>1404</v>
      </c>
      <c r="BI1389" s="14">
        <f t="shared" si="277"/>
        <v>12800</v>
      </c>
      <c r="BJ1389" s="14">
        <f>SUMIFS(BI$4:BI1389,$AU$4:$AU1389,"="&amp;$AU1389,$AX$4:$AX1389,"="&amp;$AX1389)</f>
        <v>60000</v>
      </c>
    </row>
    <row r="1390" spans="46:62" ht="16.5" x14ac:dyDescent="0.2">
      <c r="AT1390" s="13">
        <v>1387</v>
      </c>
      <c r="AU1390" s="13">
        <f t="shared" si="278"/>
        <v>20</v>
      </c>
      <c r="AV1390" s="13">
        <f t="shared" si="279"/>
        <v>1502030</v>
      </c>
      <c r="AW1390" s="13" t="s">
        <v>1373</v>
      </c>
      <c r="AX1390" s="13">
        <f t="shared" si="272"/>
        <v>3</v>
      </c>
      <c r="AY1390" s="13" t="s">
        <v>1394</v>
      </c>
      <c r="AZ1390" s="13">
        <f t="shared" si="273"/>
        <v>1</v>
      </c>
      <c r="BA1390" s="13" t="str">
        <f t="shared" si="274"/>
        <v>燕青魂珠-3 等级-1</v>
      </c>
      <c r="BB1390" s="25" t="s">
        <v>44</v>
      </c>
      <c r="BC1390" s="14">
        <f t="shared" si="275"/>
        <v>110</v>
      </c>
      <c r="BD1390" s="14">
        <f>SUMIFS(BC$4:BC1390,AU$4:AU1390,"="&amp;AU1390,AX$4:AX1390,"="&amp;AX1390)</f>
        <v>110</v>
      </c>
      <c r="BE1390" s="25" t="s">
        <v>1403</v>
      </c>
      <c r="BF1390" s="14">
        <f t="shared" si="276"/>
        <v>55</v>
      </c>
      <c r="BG1390" s="14">
        <f>SUMIFS(BF$4:BF1390,AU$4:AU1390,"="&amp;AU1390,AX$4:AX1390,"="&amp;AX1390)</f>
        <v>55</v>
      </c>
      <c r="BH1390" s="25" t="s">
        <v>1404</v>
      </c>
      <c r="BI1390" s="14">
        <f t="shared" si="277"/>
        <v>2000</v>
      </c>
      <c r="BJ1390" s="14">
        <f>SUMIFS(BI$4:BI1390,$AU$4:$AU1390,"="&amp;$AU1390,$AX$4:$AX1390,"="&amp;$AX1390)</f>
        <v>2000</v>
      </c>
    </row>
    <row r="1391" spans="46:62" ht="16.5" x14ac:dyDescent="0.2">
      <c r="AT1391" s="13">
        <v>1388</v>
      </c>
      <c r="AU1391" s="13">
        <f t="shared" si="278"/>
        <v>20</v>
      </c>
      <c r="AV1391" s="13">
        <f t="shared" si="279"/>
        <v>1502030</v>
      </c>
      <c r="AW1391" s="13" t="s">
        <v>1373</v>
      </c>
      <c r="AX1391" s="13">
        <f t="shared" si="272"/>
        <v>3</v>
      </c>
      <c r="AY1391" s="13" t="s">
        <v>1394</v>
      </c>
      <c r="AZ1391" s="13">
        <f t="shared" si="273"/>
        <v>2</v>
      </c>
      <c r="BA1391" s="13" t="str">
        <f t="shared" si="274"/>
        <v>燕青魂珠-3 等级-2</v>
      </c>
      <c r="BB1391" s="25" t="s">
        <v>44</v>
      </c>
      <c r="BC1391" s="14">
        <f t="shared" si="275"/>
        <v>176</v>
      </c>
      <c r="BD1391" s="14">
        <f>SUMIFS(BC$4:BC1391,AU$4:AU1391,"="&amp;AU1391,AX$4:AX1391,"="&amp;AX1391)</f>
        <v>286</v>
      </c>
      <c r="BE1391" s="25" t="s">
        <v>1403</v>
      </c>
      <c r="BF1391" s="14">
        <f t="shared" si="276"/>
        <v>88</v>
      </c>
      <c r="BG1391" s="14">
        <f>SUMIFS(BF$4:BF1391,AU$4:AU1391,"="&amp;AU1391,AX$4:AX1391,"="&amp;AX1391)</f>
        <v>143</v>
      </c>
      <c r="BH1391" s="25" t="s">
        <v>1404</v>
      </c>
      <c r="BI1391" s="14">
        <f t="shared" si="277"/>
        <v>3200</v>
      </c>
      <c r="BJ1391" s="14">
        <f>SUMIFS(BI$4:BI1391,$AU$4:$AU1391,"="&amp;$AU1391,$AX$4:$AX1391,"="&amp;$AX1391)</f>
        <v>5200</v>
      </c>
    </row>
    <row r="1392" spans="46:62" ht="16.5" x14ac:dyDescent="0.2">
      <c r="AT1392" s="13">
        <v>1389</v>
      </c>
      <c r="AU1392" s="13">
        <f t="shared" si="278"/>
        <v>20</v>
      </c>
      <c r="AV1392" s="13">
        <f t="shared" si="279"/>
        <v>1502030</v>
      </c>
      <c r="AW1392" s="13" t="s">
        <v>1373</v>
      </c>
      <c r="AX1392" s="13">
        <f t="shared" si="272"/>
        <v>3</v>
      </c>
      <c r="AY1392" s="13" t="s">
        <v>1394</v>
      </c>
      <c r="AZ1392" s="13">
        <f t="shared" si="273"/>
        <v>3</v>
      </c>
      <c r="BA1392" s="13" t="str">
        <f t="shared" si="274"/>
        <v>燕青魂珠-3 等级-3</v>
      </c>
      <c r="BB1392" s="25" t="s">
        <v>44</v>
      </c>
      <c r="BC1392" s="14">
        <f t="shared" si="275"/>
        <v>231</v>
      </c>
      <c r="BD1392" s="14">
        <f>SUMIFS(BC$4:BC1392,AU$4:AU1392,"="&amp;AU1392,AX$4:AX1392,"="&amp;AX1392)</f>
        <v>517</v>
      </c>
      <c r="BE1392" s="25" t="s">
        <v>1403</v>
      </c>
      <c r="BF1392" s="14">
        <f t="shared" si="276"/>
        <v>116</v>
      </c>
      <c r="BG1392" s="14">
        <f>SUMIFS(BF$4:BF1392,AU$4:AU1392,"="&amp;AU1392,AX$4:AX1392,"="&amp;AX1392)</f>
        <v>259</v>
      </c>
      <c r="BH1392" s="25" t="s">
        <v>1404</v>
      </c>
      <c r="BI1392" s="14">
        <f t="shared" si="277"/>
        <v>4200</v>
      </c>
      <c r="BJ1392" s="14">
        <f>SUMIFS(BI$4:BI1392,$AU$4:$AU1392,"="&amp;$AU1392,$AX$4:$AX1392,"="&amp;$AX1392)</f>
        <v>9400</v>
      </c>
    </row>
    <row r="1393" spans="46:62" ht="16.5" x14ac:dyDescent="0.2">
      <c r="AT1393" s="13">
        <v>1390</v>
      </c>
      <c r="AU1393" s="13">
        <f t="shared" si="278"/>
        <v>20</v>
      </c>
      <c r="AV1393" s="13">
        <f t="shared" si="279"/>
        <v>1502030</v>
      </c>
      <c r="AW1393" s="13" t="s">
        <v>1373</v>
      </c>
      <c r="AX1393" s="13">
        <f t="shared" si="272"/>
        <v>3</v>
      </c>
      <c r="AY1393" s="13" t="s">
        <v>1394</v>
      </c>
      <c r="AZ1393" s="13">
        <f t="shared" si="273"/>
        <v>4</v>
      </c>
      <c r="BA1393" s="13" t="str">
        <f t="shared" si="274"/>
        <v>燕青魂珠-3 等级-4</v>
      </c>
      <c r="BB1393" s="25" t="s">
        <v>44</v>
      </c>
      <c r="BC1393" s="14">
        <f t="shared" si="275"/>
        <v>352</v>
      </c>
      <c r="BD1393" s="14">
        <f>SUMIFS(BC$4:BC1393,AU$4:AU1393,"="&amp;AU1393,AX$4:AX1393,"="&amp;AX1393)</f>
        <v>869</v>
      </c>
      <c r="BE1393" s="25" t="s">
        <v>1403</v>
      </c>
      <c r="BF1393" s="14">
        <f t="shared" si="276"/>
        <v>176</v>
      </c>
      <c r="BG1393" s="14">
        <f>SUMIFS(BF$4:BF1393,AU$4:AU1393,"="&amp;AU1393,AX$4:AX1393,"="&amp;AX1393)</f>
        <v>435</v>
      </c>
      <c r="BH1393" s="25" t="s">
        <v>1404</v>
      </c>
      <c r="BI1393" s="14">
        <f t="shared" si="277"/>
        <v>6400</v>
      </c>
      <c r="BJ1393" s="14">
        <f>SUMIFS(BI$4:BI1393,$AU$4:$AU1393,"="&amp;$AU1393,$AX$4:$AX1393,"="&amp;$AX1393)</f>
        <v>15800</v>
      </c>
    </row>
    <row r="1394" spans="46:62" ht="16.5" x14ac:dyDescent="0.2">
      <c r="AT1394" s="13">
        <v>1391</v>
      </c>
      <c r="AU1394" s="13">
        <f t="shared" si="278"/>
        <v>20</v>
      </c>
      <c r="AV1394" s="13">
        <f t="shared" si="279"/>
        <v>1502030</v>
      </c>
      <c r="AW1394" s="13" t="s">
        <v>1373</v>
      </c>
      <c r="AX1394" s="13">
        <f t="shared" si="272"/>
        <v>3</v>
      </c>
      <c r="AY1394" s="13" t="s">
        <v>1394</v>
      </c>
      <c r="AZ1394" s="13">
        <f t="shared" si="273"/>
        <v>5</v>
      </c>
      <c r="BA1394" s="13" t="str">
        <f t="shared" si="274"/>
        <v>燕青魂珠-3 等级-5</v>
      </c>
      <c r="BB1394" s="25" t="s">
        <v>44</v>
      </c>
      <c r="BC1394" s="14">
        <f t="shared" si="275"/>
        <v>469</v>
      </c>
      <c r="BD1394" s="14">
        <f>SUMIFS(BC$4:BC1394,AU$4:AU1394,"="&amp;AU1394,AX$4:AX1394,"="&amp;AX1394)</f>
        <v>1338</v>
      </c>
      <c r="BE1394" s="25" t="s">
        <v>1403</v>
      </c>
      <c r="BF1394" s="14">
        <f t="shared" si="276"/>
        <v>234</v>
      </c>
      <c r="BG1394" s="14">
        <f>SUMIFS(BF$4:BF1394,AU$4:AU1394,"="&amp;AU1394,AX$4:AX1394,"="&amp;AX1394)</f>
        <v>669</v>
      </c>
      <c r="BH1394" s="25" t="s">
        <v>1404</v>
      </c>
      <c r="BI1394" s="14">
        <f t="shared" si="277"/>
        <v>8520</v>
      </c>
      <c r="BJ1394" s="14">
        <f>SUMIFS(BI$4:BI1394,$AU$4:$AU1394,"="&amp;$AU1394,$AX$4:$AX1394,"="&amp;$AX1394)</f>
        <v>24320</v>
      </c>
    </row>
    <row r="1395" spans="46:62" ht="16.5" x14ac:dyDescent="0.2">
      <c r="AT1395" s="13">
        <v>1392</v>
      </c>
      <c r="AU1395" s="13">
        <f t="shared" si="278"/>
        <v>20</v>
      </c>
      <c r="AV1395" s="13">
        <f t="shared" si="279"/>
        <v>1502030</v>
      </c>
      <c r="AW1395" s="13" t="s">
        <v>1373</v>
      </c>
      <c r="AX1395" s="13">
        <f t="shared" si="272"/>
        <v>3</v>
      </c>
      <c r="AY1395" s="13" t="s">
        <v>1394</v>
      </c>
      <c r="AZ1395" s="13">
        <f t="shared" si="273"/>
        <v>6</v>
      </c>
      <c r="BA1395" s="13" t="str">
        <f t="shared" si="274"/>
        <v>燕青魂珠-3 等级-6</v>
      </c>
      <c r="BB1395" s="25" t="s">
        <v>44</v>
      </c>
      <c r="BC1395" s="14">
        <f t="shared" si="275"/>
        <v>594</v>
      </c>
      <c r="BD1395" s="14">
        <f>SUMIFS(BC$4:BC1395,AU$4:AU1395,"="&amp;AU1395,AX$4:AX1395,"="&amp;AX1395)</f>
        <v>1932</v>
      </c>
      <c r="BE1395" s="25" t="s">
        <v>1403</v>
      </c>
      <c r="BF1395" s="14">
        <f t="shared" si="276"/>
        <v>297</v>
      </c>
      <c r="BG1395" s="14">
        <f>SUMIFS(BF$4:BF1395,AU$4:AU1395,"="&amp;AU1395,AX$4:AX1395,"="&amp;AX1395)</f>
        <v>966</v>
      </c>
      <c r="BH1395" s="25" t="s">
        <v>1404</v>
      </c>
      <c r="BI1395" s="14">
        <f t="shared" si="277"/>
        <v>10800</v>
      </c>
      <c r="BJ1395" s="14">
        <f>SUMIFS(BI$4:BI1395,$AU$4:$AU1395,"="&amp;$AU1395,$AX$4:$AX1395,"="&amp;$AX1395)</f>
        <v>35120</v>
      </c>
    </row>
    <row r="1396" spans="46:62" ht="16.5" x14ac:dyDescent="0.2">
      <c r="AT1396" s="13">
        <v>1393</v>
      </c>
      <c r="AU1396" s="13">
        <f t="shared" si="278"/>
        <v>20</v>
      </c>
      <c r="AV1396" s="13">
        <f t="shared" si="279"/>
        <v>1502030</v>
      </c>
      <c r="AW1396" s="13" t="s">
        <v>1373</v>
      </c>
      <c r="AX1396" s="13">
        <f t="shared" ref="AX1396:AX1459" si="280">INT(((AT1396-(AU1396-1)*72)-1)/9)+1</f>
        <v>3</v>
      </c>
      <c r="AY1396" s="13" t="s">
        <v>1394</v>
      </c>
      <c r="AZ1396" s="13">
        <f t="shared" ref="AZ1396:AZ1459" si="281">AT1396-(AU1396-1)*72-(AX1396-1)*9</f>
        <v>7</v>
      </c>
      <c r="BA1396" s="13" t="str">
        <f t="shared" ref="BA1396:BA1459" si="282">INDEX($Y$4:$Y$24,AU1396)&amp;"魂珠-"&amp;AX1396&amp;" 等级-"&amp;AZ1396</f>
        <v>燕青魂珠-3 等级-7</v>
      </c>
      <c r="BB1396" s="25" t="s">
        <v>44</v>
      </c>
      <c r="BC1396" s="14">
        <f t="shared" ref="BC1396:BC1459" si="283">ROUND(INDEX(Q$4:Q$75,($AX1396-1)*9+$AZ1396)*INDEX(AD$4:AD$24,$AU1396),0)</f>
        <v>704</v>
      </c>
      <c r="BD1396" s="14">
        <f>SUMIFS(BC$4:BC1396,AU$4:AU1396,"="&amp;AU1396,AX$4:AX1396,"="&amp;AX1396)</f>
        <v>2636</v>
      </c>
      <c r="BE1396" s="25" t="s">
        <v>1403</v>
      </c>
      <c r="BF1396" s="14">
        <f t="shared" ref="BF1396:BF1459" si="284">ROUND(INDEX(R$4:R$75,($AX1396-1)*9+$AZ1396)*INDEX(AE$4:AE$24,$AU1396),0)</f>
        <v>352</v>
      </c>
      <c r="BG1396" s="14">
        <f>SUMIFS(BF$4:BF1396,AU$4:AU1396,"="&amp;AU1396,AX$4:AX1396,"="&amp;AX1396)</f>
        <v>1318</v>
      </c>
      <c r="BH1396" s="25" t="s">
        <v>1404</v>
      </c>
      <c r="BI1396" s="14">
        <f t="shared" ref="BI1396:BI1459" si="285">ROUND(INDEX(S$4:S$75,($AX1396-1)*9+$AZ1396)*INDEX(AF$4:AF$24,$AU1396),0)</f>
        <v>12800</v>
      </c>
      <c r="BJ1396" s="14">
        <f>SUMIFS(BI$4:BI1396,$AU$4:$AU1396,"="&amp;$AU1396,$AX$4:$AX1396,"="&amp;$AX1396)</f>
        <v>47920</v>
      </c>
    </row>
    <row r="1397" spans="46:62" ht="16.5" x14ac:dyDescent="0.2">
      <c r="AT1397" s="13">
        <v>1394</v>
      </c>
      <c r="AU1397" s="13">
        <f t="shared" si="278"/>
        <v>20</v>
      </c>
      <c r="AV1397" s="13">
        <f t="shared" si="279"/>
        <v>1502030</v>
      </c>
      <c r="AW1397" s="13" t="s">
        <v>1373</v>
      </c>
      <c r="AX1397" s="13">
        <f t="shared" si="280"/>
        <v>3</v>
      </c>
      <c r="AY1397" s="13" t="s">
        <v>1394</v>
      </c>
      <c r="AZ1397" s="13">
        <f t="shared" si="281"/>
        <v>8</v>
      </c>
      <c r="BA1397" s="13" t="str">
        <f t="shared" si="282"/>
        <v>燕青魂珠-3 等级-8</v>
      </c>
      <c r="BB1397" s="25" t="s">
        <v>44</v>
      </c>
      <c r="BC1397" s="14">
        <f t="shared" si="283"/>
        <v>825</v>
      </c>
      <c r="BD1397" s="14">
        <f>SUMIFS(BC$4:BC1397,AU$4:AU1397,"="&amp;AU1397,AX$4:AX1397,"="&amp;AX1397)</f>
        <v>3461</v>
      </c>
      <c r="BE1397" s="25" t="s">
        <v>1403</v>
      </c>
      <c r="BF1397" s="14">
        <f t="shared" si="284"/>
        <v>407</v>
      </c>
      <c r="BG1397" s="14">
        <f>SUMIFS(BF$4:BF1397,AU$4:AU1397,"="&amp;AU1397,AX$4:AX1397,"="&amp;AX1397)</f>
        <v>1725</v>
      </c>
      <c r="BH1397" s="25" t="s">
        <v>1404</v>
      </c>
      <c r="BI1397" s="14">
        <f t="shared" si="285"/>
        <v>15000</v>
      </c>
      <c r="BJ1397" s="14">
        <f>SUMIFS(BI$4:BI1397,$AU$4:$AU1397,"="&amp;$AU1397,$AX$4:$AX1397,"="&amp;$AX1397)</f>
        <v>62920</v>
      </c>
    </row>
    <row r="1398" spans="46:62" ht="16.5" x14ac:dyDescent="0.2">
      <c r="AT1398" s="13">
        <v>1395</v>
      </c>
      <c r="AU1398" s="13">
        <f t="shared" si="278"/>
        <v>20</v>
      </c>
      <c r="AV1398" s="13">
        <f t="shared" si="279"/>
        <v>1502030</v>
      </c>
      <c r="AW1398" s="13" t="s">
        <v>1373</v>
      </c>
      <c r="AX1398" s="13">
        <f t="shared" si="280"/>
        <v>3</v>
      </c>
      <c r="AY1398" s="13" t="s">
        <v>1394</v>
      </c>
      <c r="AZ1398" s="13">
        <f t="shared" si="281"/>
        <v>9</v>
      </c>
      <c r="BA1398" s="13" t="str">
        <f t="shared" si="282"/>
        <v>燕青魂珠-3 等级-9</v>
      </c>
      <c r="BB1398" s="25" t="s">
        <v>44</v>
      </c>
      <c r="BC1398" s="14">
        <f t="shared" si="283"/>
        <v>935</v>
      </c>
      <c r="BD1398" s="14">
        <f>SUMIFS(BC$4:BC1398,AU$4:AU1398,"="&amp;AU1398,AX$4:AX1398,"="&amp;AX1398)</f>
        <v>4396</v>
      </c>
      <c r="BE1398" s="25" t="s">
        <v>1403</v>
      </c>
      <c r="BF1398" s="14">
        <f t="shared" si="284"/>
        <v>468</v>
      </c>
      <c r="BG1398" s="14">
        <f>SUMIFS(BF$4:BF1398,AU$4:AU1398,"="&amp;AU1398,AX$4:AX1398,"="&amp;AX1398)</f>
        <v>2193</v>
      </c>
      <c r="BH1398" s="25" t="s">
        <v>1404</v>
      </c>
      <c r="BI1398" s="14">
        <f t="shared" si="285"/>
        <v>17000</v>
      </c>
      <c r="BJ1398" s="14">
        <f>SUMIFS(BI$4:BI1398,$AU$4:$AU1398,"="&amp;$AU1398,$AX$4:$AX1398,"="&amp;$AX1398)</f>
        <v>79920</v>
      </c>
    </row>
    <row r="1399" spans="46:62" ht="16.5" x14ac:dyDescent="0.2">
      <c r="AT1399" s="13">
        <v>1396</v>
      </c>
      <c r="AU1399" s="13">
        <f t="shared" si="278"/>
        <v>20</v>
      </c>
      <c r="AV1399" s="13">
        <f t="shared" si="279"/>
        <v>1502030</v>
      </c>
      <c r="AW1399" s="13" t="s">
        <v>1373</v>
      </c>
      <c r="AX1399" s="13">
        <f t="shared" si="280"/>
        <v>4</v>
      </c>
      <c r="AY1399" s="13" t="s">
        <v>1394</v>
      </c>
      <c r="AZ1399" s="13">
        <f t="shared" si="281"/>
        <v>1</v>
      </c>
      <c r="BA1399" s="13" t="str">
        <f t="shared" si="282"/>
        <v>燕青魂珠-4 等级-1</v>
      </c>
      <c r="BB1399" s="25" t="s">
        <v>44</v>
      </c>
      <c r="BC1399" s="14">
        <f t="shared" si="283"/>
        <v>143</v>
      </c>
      <c r="BD1399" s="14">
        <f>SUMIFS(BC$4:BC1399,AU$4:AU1399,"="&amp;AU1399,AX$4:AX1399,"="&amp;AX1399)</f>
        <v>143</v>
      </c>
      <c r="BE1399" s="25" t="s">
        <v>1403</v>
      </c>
      <c r="BF1399" s="14">
        <f t="shared" si="284"/>
        <v>72</v>
      </c>
      <c r="BG1399" s="14">
        <f>SUMIFS(BF$4:BF1399,AU$4:AU1399,"="&amp;AU1399,AX$4:AX1399,"="&amp;AX1399)</f>
        <v>72</v>
      </c>
      <c r="BH1399" s="25" t="s">
        <v>1404</v>
      </c>
      <c r="BI1399" s="14">
        <f t="shared" si="285"/>
        <v>2600</v>
      </c>
      <c r="BJ1399" s="14">
        <f>SUMIFS(BI$4:BI1399,$AU$4:$AU1399,"="&amp;$AU1399,$AX$4:$AX1399,"="&amp;$AX1399)</f>
        <v>2600</v>
      </c>
    </row>
    <row r="1400" spans="46:62" ht="16.5" x14ac:dyDescent="0.2">
      <c r="AT1400" s="13">
        <v>1397</v>
      </c>
      <c r="AU1400" s="13">
        <f t="shared" si="278"/>
        <v>20</v>
      </c>
      <c r="AV1400" s="13">
        <f t="shared" si="279"/>
        <v>1502030</v>
      </c>
      <c r="AW1400" s="13" t="s">
        <v>1373</v>
      </c>
      <c r="AX1400" s="13">
        <f t="shared" si="280"/>
        <v>4</v>
      </c>
      <c r="AY1400" s="13" t="s">
        <v>1394</v>
      </c>
      <c r="AZ1400" s="13">
        <f t="shared" si="281"/>
        <v>2</v>
      </c>
      <c r="BA1400" s="13" t="str">
        <f t="shared" si="282"/>
        <v>燕青魂珠-4 等级-2</v>
      </c>
      <c r="BB1400" s="25" t="s">
        <v>44</v>
      </c>
      <c r="BC1400" s="14">
        <f t="shared" si="283"/>
        <v>220</v>
      </c>
      <c r="BD1400" s="14">
        <f>SUMIFS(BC$4:BC1400,AU$4:AU1400,"="&amp;AU1400,AX$4:AX1400,"="&amp;AX1400)</f>
        <v>363</v>
      </c>
      <c r="BE1400" s="25" t="s">
        <v>1403</v>
      </c>
      <c r="BF1400" s="14">
        <f t="shared" si="284"/>
        <v>110</v>
      </c>
      <c r="BG1400" s="14">
        <f>SUMIFS(BF$4:BF1400,AU$4:AU1400,"="&amp;AU1400,AX$4:AX1400,"="&amp;AX1400)</f>
        <v>182</v>
      </c>
      <c r="BH1400" s="25" t="s">
        <v>1404</v>
      </c>
      <c r="BI1400" s="14">
        <f t="shared" si="285"/>
        <v>4000</v>
      </c>
      <c r="BJ1400" s="14">
        <f>SUMIFS(BI$4:BI1400,$AU$4:$AU1400,"="&amp;$AU1400,$AX$4:$AX1400,"="&amp;$AX1400)</f>
        <v>6600</v>
      </c>
    </row>
    <row r="1401" spans="46:62" ht="16.5" x14ac:dyDescent="0.2">
      <c r="AT1401" s="13">
        <v>1398</v>
      </c>
      <c r="AU1401" s="13">
        <f t="shared" si="278"/>
        <v>20</v>
      </c>
      <c r="AV1401" s="13">
        <f t="shared" si="279"/>
        <v>1502030</v>
      </c>
      <c r="AW1401" s="13" t="s">
        <v>1373</v>
      </c>
      <c r="AX1401" s="13">
        <f t="shared" si="280"/>
        <v>4</v>
      </c>
      <c r="AY1401" s="13" t="s">
        <v>1394</v>
      </c>
      <c r="AZ1401" s="13">
        <f t="shared" si="281"/>
        <v>3</v>
      </c>
      <c r="BA1401" s="13" t="str">
        <f t="shared" si="282"/>
        <v>燕青魂珠-4 等级-3</v>
      </c>
      <c r="BB1401" s="25" t="s">
        <v>44</v>
      </c>
      <c r="BC1401" s="14">
        <f t="shared" si="283"/>
        <v>286</v>
      </c>
      <c r="BD1401" s="14">
        <f>SUMIFS(BC$4:BC1401,AU$4:AU1401,"="&amp;AU1401,AX$4:AX1401,"="&amp;AX1401)</f>
        <v>649</v>
      </c>
      <c r="BE1401" s="25" t="s">
        <v>1403</v>
      </c>
      <c r="BF1401" s="14">
        <f t="shared" si="284"/>
        <v>143</v>
      </c>
      <c r="BG1401" s="14">
        <f>SUMIFS(BF$4:BF1401,AU$4:AU1401,"="&amp;AU1401,AX$4:AX1401,"="&amp;AX1401)</f>
        <v>325</v>
      </c>
      <c r="BH1401" s="25" t="s">
        <v>1404</v>
      </c>
      <c r="BI1401" s="14">
        <f t="shared" si="285"/>
        <v>5200</v>
      </c>
      <c r="BJ1401" s="14">
        <f>SUMIFS(BI$4:BI1401,$AU$4:$AU1401,"="&amp;$AU1401,$AX$4:$AX1401,"="&amp;$AX1401)</f>
        <v>11800</v>
      </c>
    </row>
    <row r="1402" spans="46:62" ht="16.5" x14ac:dyDescent="0.2">
      <c r="AT1402" s="13">
        <v>1399</v>
      </c>
      <c r="AU1402" s="13">
        <f t="shared" si="278"/>
        <v>20</v>
      </c>
      <c r="AV1402" s="13">
        <f t="shared" si="279"/>
        <v>1502030</v>
      </c>
      <c r="AW1402" s="13" t="s">
        <v>1373</v>
      </c>
      <c r="AX1402" s="13">
        <f t="shared" si="280"/>
        <v>4</v>
      </c>
      <c r="AY1402" s="13" t="s">
        <v>1394</v>
      </c>
      <c r="AZ1402" s="13">
        <f t="shared" si="281"/>
        <v>4</v>
      </c>
      <c r="BA1402" s="13" t="str">
        <f t="shared" si="282"/>
        <v>燕青魂珠-4 等级-4</v>
      </c>
      <c r="BB1402" s="25" t="s">
        <v>44</v>
      </c>
      <c r="BC1402" s="14">
        <f t="shared" si="283"/>
        <v>440</v>
      </c>
      <c r="BD1402" s="14">
        <f>SUMIFS(BC$4:BC1402,AU$4:AU1402,"="&amp;AU1402,AX$4:AX1402,"="&amp;AX1402)</f>
        <v>1089</v>
      </c>
      <c r="BE1402" s="25" t="s">
        <v>1403</v>
      </c>
      <c r="BF1402" s="14">
        <f t="shared" si="284"/>
        <v>220</v>
      </c>
      <c r="BG1402" s="14">
        <f>SUMIFS(BF$4:BF1402,AU$4:AU1402,"="&amp;AU1402,AX$4:AX1402,"="&amp;AX1402)</f>
        <v>545</v>
      </c>
      <c r="BH1402" s="25" t="s">
        <v>1404</v>
      </c>
      <c r="BI1402" s="14">
        <f t="shared" si="285"/>
        <v>8000</v>
      </c>
      <c r="BJ1402" s="14">
        <f>SUMIFS(BI$4:BI1402,$AU$4:$AU1402,"="&amp;$AU1402,$AX$4:$AX1402,"="&amp;$AX1402)</f>
        <v>19800</v>
      </c>
    </row>
    <row r="1403" spans="46:62" ht="16.5" x14ac:dyDescent="0.2">
      <c r="AT1403" s="13">
        <v>1400</v>
      </c>
      <c r="AU1403" s="13">
        <f t="shared" si="278"/>
        <v>20</v>
      </c>
      <c r="AV1403" s="13">
        <f t="shared" si="279"/>
        <v>1502030</v>
      </c>
      <c r="AW1403" s="13" t="s">
        <v>1373</v>
      </c>
      <c r="AX1403" s="13">
        <f t="shared" si="280"/>
        <v>4</v>
      </c>
      <c r="AY1403" s="13" t="s">
        <v>1394</v>
      </c>
      <c r="AZ1403" s="13">
        <f t="shared" si="281"/>
        <v>5</v>
      </c>
      <c r="BA1403" s="13" t="str">
        <f t="shared" si="282"/>
        <v>燕青魂珠-4 等级-5</v>
      </c>
      <c r="BB1403" s="25" t="s">
        <v>44</v>
      </c>
      <c r="BC1403" s="14">
        <f t="shared" si="283"/>
        <v>594</v>
      </c>
      <c r="BD1403" s="14">
        <f>SUMIFS(BC$4:BC1403,AU$4:AU1403,"="&amp;AU1403,AX$4:AX1403,"="&amp;AX1403)</f>
        <v>1683</v>
      </c>
      <c r="BE1403" s="25" t="s">
        <v>1403</v>
      </c>
      <c r="BF1403" s="14">
        <f t="shared" si="284"/>
        <v>297</v>
      </c>
      <c r="BG1403" s="14">
        <f>SUMIFS(BF$4:BF1403,AU$4:AU1403,"="&amp;AU1403,AX$4:AX1403,"="&amp;AX1403)</f>
        <v>842</v>
      </c>
      <c r="BH1403" s="25" t="s">
        <v>1404</v>
      </c>
      <c r="BI1403" s="14">
        <f t="shared" si="285"/>
        <v>10800</v>
      </c>
      <c r="BJ1403" s="14">
        <f>SUMIFS(BI$4:BI1403,$AU$4:$AU1403,"="&amp;$AU1403,$AX$4:$AX1403,"="&amp;$AX1403)</f>
        <v>30600</v>
      </c>
    </row>
    <row r="1404" spans="46:62" ht="16.5" x14ac:dyDescent="0.2">
      <c r="AT1404" s="13">
        <v>1401</v>
      </c>
      <c r="AU1404" s="13">
        <f t="shared" si="278"/>
        <v>20</v>
      </c>
      <c r="AV1404" s="13">
        <f t="shared" si="279"/>
        <v>1502030</v>
      </c>
      <c r="AW1404" s="13" t="s">
        <v>1373</v>
      </c>
      <c r="AX1404" s="13">
        <f t="shared" si="280"/>
        <v>4</v>
      </c>
      <c r="AY1404" s="13" t="s">
        <v>1394</v>
      </c>
      <c r="AZ1404" s="13">
        <f t="shared" si="281"/>
        <v>6</v>
      </c>
      <c r="BA1404" s="13" t="str">
        <f t="shared" si="282"/>
        <v>燕青魂珠-4 等级-6</v>
      </c>
      <c r="BB1404" s="25" t="s">
        <v>44</v>
      </c>
      <c r="BC1404" s="14">
        <f t="shared" si="283"/>
        <v>737</v>
      </c>
      <c r="BD1404" s="14">
        <f>SUMIFS(BC$4:BC1404,AU$4:AU1404,"="&amp;AU1404,AX$4:AX1404,"="&amp;AX1404)</f>
        <v>2420</v>
      </c>
      <c r="BE1404" s="25" t="s">
        <v>1403</v>
      </c>
      <c r="BF1404" s="14">
        <f t="shared" si="284"/>
        <v>424</v>
      </c>
      <c r="BG1404" s="14">
        <f>SUMIFS(BF$4:BF1404,AU$4:AU1404,"="&amp;AU1404,AX$4:AX1404,"="&amp;AX1404)</f>
        <v>1266</v>
      </c>
      <c r="BH1404" s="25" t="s">
        <v>1404</v>
      </c>
      <c r="BI1404" s="14">
        <f t="shared" si="285"/>
        <v>13400</v>
      </c>
      <c r="BJ1404" s="14">
        <f>SUMIFS(BI$4:BI1404,$AU$4:$AU1404,"="&amp;$AU1404,$AX$4:$AX1404,"="&amp;$AX1404)</f>
        <v>44000</v>
      </c>
    </row>
    <row r="1405" spans="46:62" ht="16.5" x14ac:dyDescent="0.2">
      <c r="AT1405" s="13">
        <v>1402</v>
      </c>
      <c r="AU1405" s="13">
        <f t="shared" si="278"/>
        <v>20</v>
      </c>
      <c r="AV1405" s="13">
        <f t="shared" si="279"/>
        <v>1502030</v>
      </c>
      <c r="AW1405" s="13" t="s">
        <v>1373</v>
      </c>
      <c r="AX1405" s="13">
        <f t="shared" si="280"/>
        <v>4</v>
      </c>
      <c r="AY1405" s="13" t="s">
        <v>1394</v>
      </c>
      <c r="AZ1405" s="13">
        <f t="shared" si="281"/>
        <v>7</v>
      </c>
      <c r="BA1405" s="13" t="str">
        <f t="shared" si="282"/>
        <v>燕青魂珠-4 等级-7</v>
      </c>
      <c r="BB1405" s="25" t="s">
        <v>44</v>
      </c>
      <c r="BC1405" s="14">
        <f t="shared" si="283"/>
        <v>880</v>
      </c>
      <c r="BD1405" s="14">
        <f>SUMIFS(BC$4:BC1405,AU$4:AU1405,"="&amp;AU1405,AX$4:AX1405,"="&amp;AX1405)</f>
        <v>3300</v>
      </c>
      <c r="BE1405" s="25" t="s">
        <v>1403</v>
      </c>
      <c r="BF1405" s="14">
        <f t="shared" si="284"/>
        <v>440</v>
      </c>
      <c r="BG1405" s="14">
        <f>SUMIFS(BF$4:BF1405,AU$4:AU1405,"="&amp;AU1405,AX$4:AX1405,"="&amp;AX1405)</f>
        <v>1706</v>
      </c>
      <c r="BH1405" s="25" t="s">
        <v>1404</v>
      </c>
      <c r="BI1405" s="14">
        <f t="shared" si="285"/>
        <v>16000</v>
      </c>
      <c r="BJ1405" s="14">
        <f>SUMIFS(BI$4:BI1405,$AU$4:$AU1405,"="&amp;$AU1405,$AX$4:$AX1405,"="&amp;$AX1405)</f>
        <v>60000</v>
      </c>
    </row>
    <row r="1406" spans="46:62" ht="16.5" x14ac:dyDescent="0.2">
      <c r="AT1406" s="13">
        <v>1403</v>
      </c>
      <c r="AU1406" s="13">
        <f t="shared" si="278"/>
        <v>20</v>
      </c>
      <c r="AV1406" s="13">
        <f t="shared" si="279"/>
        <v>1502030</v>
      </c>
      <c r="AW1406" s="13" t="s">
        <v>1373</v>
      </c>
      <c r="AX1406" s="13">
        <f t="shared" si="280"/>
        <v>4</v>
      </c>
      <c r="AY1406" s="13" t="s">
        <v>1394</v>
      </c>
      <c r="AZ1406" s="13">
        <f t="shared" si="281"/>
        <v>8</v>
      </c>
      <c r="BA1406" s="13" t="str">
        <f t="shared" si="282"/>
        <v>燕青魂珠-4 等级-8</v>
      </c>
      <c r="BB1406" s="25" t="s">
        <v>44</v>
      </c>
      <c r="BC1406" s="14">
        <f t="shared" si="283"/>
        <v>1045</v>
      </c>
      <c r="BD1406" s="14">
        <f>SUMIFS(BC$4:BC1406,AU$4:AU1406,"="&amp;AU1406,AX$4:AX1406,"="&amp;AX1406)</f>
        <v>4345</v>
      </c>
      <c r="BE1406" s="25" t="s">
        <v>1403</v>
      </c>
      <c r="BF1406" s="14">
        <f t="shared" si="284"/>
        <v>523</v>
      </c>
      <c r="BG1406" s="14">
        <f>SUMIFS(BF$4:BF1406,AU$4:AU1406,"="&amp;AU1406,AX$4:AX1406,"="&amp;AX1406)</f>
        <v>2229</v>
      </c>
      <c r="BH1406" s="25" t="s">
        <v>1404</v>
      </c>
      <c r="BI1406" s="14">
        <f t="shared" si="285"/>
        <v>19000</v>
      </c>
      <c r="BJ1406" s="14">
        <f>SUMIFS(BI$4:BI1406,$AU$4:$AU1406,"="&amp;$AU1406,$AX$4:$AX1406,"="&amp;$AX1406)</f>
        <v>79000</v>
      </c>
    </row>
    <row r="1407" spans="46:62" ht="16.5" x14ac:dyDescent="0.2">
      <c r="AT1407" s="13">
        <v>1404</v>
      </c>
      <c r="AU1407" s="13">
        <f t="shared" si="278"/>
        <v>20</v>
      </c>
      <c r="AV1407" s="13">
        <f t="shared" si="279"/>
        <v>1502030</v>
      </c>
      <c r="AW1407" s="13" t="s">
        <v>1373</v>
      </c>
      <c r="AX1407" s="13">
        <f t="shared" si="280"/>
        <v>4</v>
      </c>
      <c r="AY1407" s="13" t="s">
        <v>1394</v>
      </c>
      <c r="AZ1407" s="13">
        <f t="shared" si="281"/>
        <v>9</v>
      </c>
      <c r="BA1407" s="13" t="str">
        <f t="shared" si="282"/>
        <v>燕青魂珠-4 等级-9</v>
      </c>
      <c r="BB1407" s="25" t="s">
        <v>44</v>
      </c>
      <c r="BC1407" s="14">
        <f t="shared" si="283"/>
        <v>1210</v>
      </c>
      <c r="BD1407" s="14">
        <f>SUMIFS(BC$4:BC1407,AU$4:AU1407,"="&amp;AU1407,AX$4:AX1407,"="&amp;AX1407)</f>
        <v>5555</v>
      </c>
      <c r="BE1407" s="25" t="s">
        <v>1403</v>
      </c>
      <c r="BF1407" s="14">
        <f t="shared" si="284"/>
        <v>605</v>
      </c>
      <c r="BG1407" s="14">
        <f>SUMIFS(BF$4:BF1407,AU$4:AU1407,"="&amp;AU1407,AX$4:AX1407,"="&amp;AX1407)</f>
        <v>2834</v>
      </c>
      <c r="BH1407" s="25" t="s">
        <v>1404</v>
      </c>
      <c r="BI1407" s="14">
        <f t="shared" si="285"/>
        <v>22000</v>
      </c>
      <c r="BJ1407" s="14">
        <f>SUMIFS(BI$4:BI1407,$AU$4:$AU1407,"="&amp;$AU1407,$AX$4:$AX1407,"="&amp;$AX1407)</f>
        <v>101000</v>
      </c>
    </row>
    <row r="1408" spans="46:62" ht="16.5" x14ac:dyDescent="0.2">
      <c r="AT1408" s="13">
        <v>1405</v>
      </c>
      <c r="AU1408" s="13">
        <f t="shared" si="278"/>
        <v>20</v>
      </c>
      <c r="AV1408" s="13">
        <f t="shared" si="279"/>
        <v>1502030</v>
      </c>
      <c r="AW1408" s="13" t="s">
        <v>1373</v>
      </c>
      <c r="AX1408" s="13">
        <f t="shared" si="280"/>
        <v>5</v>
      </c>
      <c r="AY1408" s="13" t="s">
        <v>1394</v>
      </c>
      <c r="AZ1408" s="13">
        <f t="shared" si="281"/>
        <v>1</v>
      </c>
      <c r="BA1408" s="13" t="str">
        <f t="shared" si="282"/>
        <v>燕青魂珠-5 等级-1</v>
      </c>
      <c r="BB1408" s="25" t="s">
        <v>44</v>
      </c>
      <c r="BC1408" s="14">
        <f t="shared" si="283"/>
        <v>198</v>
      </c>
      <c r="BD1408" s="14">
        <f>SUMIFS(BC$4:BC1408,AU$4:AU1408,"="&amp;AU1408,AX$4:AX1408,"="&amp;AX1408)</f>
        <v>198</v>
      </c>
      <c r="BE1408" s="25" t="s">
        <v>1403</v>
      </c>
      <c r="BF1408" s="14">
        <f t="shared" si="284"/>
        <v>99</v>
      </c>
      <c r="BG1408" s="14">
        <f>SUMIFS(BF$4:BF1408,AU$4:AU1408,"="&amp;AU1408,AX$4:AX1408,"="&amp;AX1408)</f>
        <v>99</v>
      </c>
      <c r="BH1408" s="25" t="s">
        <v>1404</v>
      </c>
      <c r="BI1408" s="14">
        <f t="shared" si="285"/>
        <v>3600</v>
      </c>
      <c r="BJ1408" s="14">
        <f>SUMIFS(BI$4:BI1408,$AU$4:$AU1408,"="&amp;$AU1408,$AX$4:$AX1408,"="&amp;$AX1408)</f>
        <v>3600</v>
      </c>
    </row>
    <row r="1409" spans="46:62" ht="16.5" x14ac:dyDescent="0.2">
      <c r="AT1409" s="13">
        <v>1406</v>
      </c>
      <c r="AU1409" s="13">
        <f t="shared" si="278"/>
        <v>20</v>
      </c>
      <c r="AV1409" s="13">
        <f t="shared" si="279"/>
        <v>1502030</v>
      </c>
      <c r="AW1409" s="13" t="s">
        <v>1373</v>
      </c>
      <c r="AX1409" s="13">
        <f t="shared" si="280"/>
        <v>5</v>
      </c>
      <c r="AY1409" s="13" t="s">
        <v>1394</v>
      </c>
      <c r="AZ1409" s="13">
        <f t="shared" si="281"/>
        <v>2</v>
      </c>
      <c r="BA1409" s="13" t="str">
        <f t="shared" si="282"/>
        <v>燕青魂珠-5 等级-2</v>
      </c>
      <c r="BB1409" s="25" t="s">
        <v>44</v>
      </c>
      <c r="BC1409" s="14">
        <f t="shared" si="283"/>
        <v>308</v>
      </c>
      <c r="BD1409" s="14">
        <f>SUMIFS(BC$4:BC1409,AU$4:AU1409,"="&amp;AU1409,AX$4:AX1409,"="&amp;AX1409)</f>
        <v>506</v>
      </c>
      <c r="BE1409" s="25" t="s">
        <v>1403</v>
      </c>
      <c r="BF1409" s="14">
        <f t="shared" si="284"/>
        <v>154</v>
      </c>
      <c r="BG1409" s="14">
        <f>SUMIFS(BF$4:BF1409,AU$4:AU1409,"="&amp;AU1409,AX$4:AX1409,"="&amp;AX1409)</f>
        <v>253</v>
      </c>
      <c r="BH1409" s="25" t="s">
        <v>1404</v>
      </c>
      <c r="BI1409" s="14">
        <f t="shared" si="285"/>
        <v>5600</v>
      </c>
      <c r="BJ1409" s="14">
        <f>SUMIFS(BI$4:BI1409,$AU$4:$AU1409,"="&amp;$AU1409,$AX$4:$AX1409,"="&amp;$AX1409)</f>
        <v>9200</v>
      </c>
    </row>
    <row r="1410" spans="46:62" ht="16.5" x14ac:dyDescent="0.2">
      <c r="AT1410" s="13">
        <v>1407</v>
      </c>
      <c r="AU1410" s="13">
        <f t="shared" si="278"/>
        <v>20</v>
      </c>
      <c r="AV1410" s="13">
        <f t="shared" si="279"/>
        <v>1502030</v>
      </c>
      <c r="AW1410" s="13" t="s">
        <v>1373</v>
      </c>
      <c r="AX1410" s="13">
        <f t="shared" si="280"/>
        <v>5</v>
      </c>
      <c r="AY1410" s="13" t="s">
        <v>1394</v>
      </c>
      <c r="AZ1410" s="13">
        <f t="shared" si="281"/>
        <v>3</v>
      </c>
      <c r="BA1410" s="13" t="str">
        <f t="shared" si="282"/>
        <v>燕青魂珠-5 等级-3</v>
      </c>
      <c r="BB1410" s="25" t="s">
        <v>44</v>
      </c>
      <c r="BC1410" s="14">
        <f t="shared" si="283"/>
        <v>407</v>
      </c>
      <c r="BD1410" s="14">
        <f>SUMIFS(BC$4:BC1410,AU$4:AU1410,"="&amp;AU1410,AX$4:AX1410,"="&amp;AX1410)</f>
        <v>913</v>
      </c>
      <c r="BE1410" s="25" t="s">
        <v>1403</v>
      </c>
      <c r="BF1410" s="14">
        <f t="shared" si="284"/>
        <v>204</v>
      </c>
      <c r="BG1410" s="14">
        <f>SUMIFS(BF$4:BF1410,AU$4:AU1410,"="&amp;AU1410,AX$4:AX1410,"="&amp;AX1410)</f>
        <v>457</v>
      </c>
      <c r="BH1410" s="25" t="s">
        <v>1404</v>
      </c>
      <c r="BI1410" s="14">
        <f t="shared" si="285"/>
        <v>7400</v>
      </c>
      <c r="BJ1410" s="14">
        <f>SUMIFS(BI$4:BI1410,$AU$4:$AU1410,"="&amp;$AU1410,$AX$4:$AX1410,"="&amp;$AX1410)</f>
        <v>16600</v>
      </c>
    </row>
    <row r="1411" spans="46:62" ht="16.5" x14ac:dyDescent="0.2">
      <c r="AT1411" s="13">
        <v>1408</v>
      </c>
      <c r="AU1411" s="13">
        <f t="shared" si="278"/>
        <v>20</v>
      </c>
      <c r="AV1411" s="13">
        <f t="shared" si="279"/>
        <v>1502030</v>
      </c>
      <c r="AW1411" s="13" t="s">
        <v>1373</v>
      </c>
      <c r="AX1411" s="13">
        <f t="shared" si="280"/>
        <v>5</v>
      </c>
      <c r="AY1411" s="13" t="s">
        <v>1394</v>
      </c>
      <c r="AZ1411" s="13">
        <f t="shared" si="281"/>
        <v>4</v>
      </c>
      <c r="BA1411" s="13" t="str">
        <f t="shared" si="282"/>
        <v>燕青魂珠-5 等级-4</v>
      </c>
      <c r="BB1411" s="25" t="s">
        <v>44</v>
      </c>
      <c r="BC1411" s="14">
        <f t="shared" si="283"/>
        <v>616</v>
      </c>
      <c r="BD1411" s="14">
        <f>SUMIFS(BC$4:BC1411,AU$4:AU1411,"="&amp;AU1411,AX$4:AX1411,"="&amp;AX1411)</f>
        <v>1529</v>
      </c>
      <c r="BE1411" s="25" t="s">
        <v>1403</v>
      </c>
      <c r="BF1411" s="14">
        <f t="shared" si="284"/>
        <v>308</v>
      </c>
      <c r="BG1411" s="14">
        <f>SUMIFS(BF$4:BF1411,AU$4:AU1411,"="&amp;AU1411,AX$4:AX1411,"="&amp;AX1411)</f>
        <v>765</v>
      </c>
      <c r="BH1411" s="25" t="s">
        <v>1404</v>
      </c>
      <c r="BI1411" s="14">
        <f t="shared" si="285"/>
        <v>11200</v>
      </c>
      <c r="BJ1411" s="14">
        <f>SUMIFS(BI$4:BI1411,$AU$4:$AU1411,"="&amp;$AU1411,$AX$4:$AX1411,"="&amp;$AX1411)</f>
        <v>27800</v>
      </c>
    </row>
    <row r="1412" spans="46:62" ht="16.5" x14ac:dyDescent="0.2">
      <c r="AT1412" s="13">
        <v>1409</v>
      </c>
      <c r="AU1412" s="13">
        <f t="shared" si="278"/>
        <v>20</v>
      </c>
      <c r="AV1412" s="13">
        <f t="shared" si="279"/>
        <v>1502030</v>
      </c>
      <c r="AW1412" s="13" t="s">
        <v>1373</v>
      </c>
      <c r="AX1412" s="13">
        <f t="shared" si="280"/>
        <v>5</v>
      </c>
      <c r="AY1412" s="13" t="s">
        <v>1394</v>
      </c>
      <c r="AZ1412" s="13">
        <f t="shared" si="281"/>
        <v>5</v>
      </c>
      <c r="BA1412" s="13" t="str">
        <f t="shared" si="282"/>
        <v>燕青魂珠-5 等级-5</v>
      </c>
      <c r="BB1412" s="25" t="s">
        <v>44</v>
      </c>
      <c r="BC1412" s="14">
        <f t="shared" si="283"/>
        <v>825</v>
      </c>
      <c r="BD1412" s="14">
        <f>SUMIFS(BC$4:BC1412,AU$4:AU1412,"="&amp;AU1412,AX$4:AX1412,"="&amp;AX1412)</f>
        <v>2354</v>
      </c>
      <c r="BE1412" s="25" t="s">
        <v>1403</v>
      </c>
      <c r="BF1412" s="14">
        <f t="shared" si="284"/>
        <v>413</v>
      </c>
      <c r="BG1412" s="14">
        <f>SUMIFS(BF$4:BF1412,AU$4:AU1412,"="&amp;AU1412,AX$4:AX1412,"="&amp;AX1412)</f>
        <v>1178</v>
      </c>
      <c r="BH1412" s="25" t="s">
        <v>1404</v>
      </c>
      <c r="BI1412" s="14">
        <f t="shared" si="285"/>
        <v>15000</v>
      </c>
      <c r="BJ1412" s="14">
        <f>SUMIFS(BI$4:BI1412,$AU$4:$AU1412,"="&amp;$AU1412,$AX$4:$AX1412,"="&amp;$AX1412)</f>
        <v>42800</v>
      </c>
    </row>
    <row r="1413" spans="46:62" ht="16.5" x14ac:dyDescent="0.2">
      <c r="AT1413" s="13">
        <v>1410</v>
      </c>
      <c r="AU1413" s="13">
        <f t="shared" ref="AU1413:AU1476" si="286">INT((AT1413-1)/72)+1</f>
        <v>20</v>
      </c>
      <c r="AV1413" s="13">
        <f t="shared" ref="AV1413:AV1476" si="287">INDEX($X$4:$X$24,AU1413)</f>
        <v>1502030</v>
      </c>
      <c r="AW1413" s="13" t="s">
        <v>1373</v>
      </c>
      <c r="AX1413" s="13">
        <f t="shared" si="280"/>
        <v>5</v>
      </c>
      <c r="AY1413" s="13" t="s">
        <v>1394</v>
      </c>
      <c r="AZ1413" s="13">
        <f t="shared" si="281"/>
        <v>6</v>
      </c>
      <c r="BA1413" s="13" t="str">
        <f t="shared" si="282"/>
        <v>燕青魂珠-5 等级-6</v>
      </c>
      <c r="BB1413" s="25" t="s">
        <v>44</v>
      </c>
      <c r="BC1413" s="14">
        <f t="shared" si="283"/>
        <v>1045</v>
      </c>
      <c r="BD1413" s="14">
        <f>SUMIFS(BC$4:BC1413,AU$4:AU1413,"="&amp;AU1413,AX$4:AX1413,"="&amp;AX1413)</f>
        <v>3399</v>
      </c>
      <c r="BE1413" s="25" t="s">
        <v>1403</v>
      </c>
      <c r="BF1413" s="14">
        <f t="shared" si="284"/>
        <v>523</v>
      </c>
      <c r="BG1413" s="14">
        <f>SUMIFS(BF$4:BF1413,AU$4:AU1413,"="&amp;AU1413,AX$4:AX1413,"="&amp;AX1413)</f>
        <v>1701</v>
      </c>
      <c r="BH1413" s="25" t="s">
        <v>1404</v>
      </c>
      <c r="BI1413" s="14">
        <f t="shared" si="285"/>
        <v>19000</v>
      </c>
      <c r="BJ1413" s="14">
        <f>SUMIFS(BI$4:BI1413,$AU$4:$AU1413,"="&amp;$AU1413,$AX$4:$AX1413,"="&amp;$AX1413)</f>
        <v>61800</v>
      </c>
    </row>
    <row r="1414" spans="46:62" ht="16.5" x14ac:dyDescent="0.2">
      <c r="AT1414" s="13">
        <v>1411</v>
      </c>
      <c r="AU1414" s="13">
        <f t="shared" si="286"/>
        <v>20</v>
      </c>
      <c r="AV1414" s="13">
        <f t="shared" si="287"/>
        <v>1502030</v>
      </c>
      <c r="AW1414" s="13" t="s">
        <v>1373</v>
      </c>
      <c r="AX1414" s="13">
        <f t="shared" si="280"/>
        <v>5</v>
      </c>
      <c r="AY1414" s="13" t="s">
        <v>1394</v>
      </c>
      <c r="AZ1414" s="13">
        <f t="shared" si="281"/>
        <v>7</v>
      </c>
      <c r="BA1414" s="13" t="str">
        <f t="shared" si="282"/>
        <v>燕青魂珠-5 等级-7</v>
      </c>
      <c r="BB1414" s="25" t="s">
        <v>44</v>
      </c>
      <c r="BC1414" s="14">
        <f t="shared" si="283"/>
        <v>1320</v>
      </c>
      <c r="BD1414" s="14">
        <f>SUMIFS(BC$4:BC1414,AU$4:AU1414,"="&amp;AU1414,AX$4:AX1414,"="&amp;AX1414)</f>
        <v>4719</v>
      </c>
      <c r="BE1414" s="25" t="s">
        <v>1403</v>
      </c>
      <c r="BF1414" s="14">
        <f t="shared" si="284"/>
        <v>660</v>
      </c>
      <c r="BG1414" s="14">
        <f>SUMIFS(BF$4:BF1414,AU$4:AU1414,"="&amp;AU1414,AX$4:AX1414,"="&amp;AX1414)</f>
        <v>2361</v>
      </c>
      <c r="BH1414" s="25" t="s">
        <v>1404</v>
      </c>
      <c r="BI1414" s="14">
        <f t="shared" si="285"/>
        <v>24000</v>
      </c>
      <c r="BJ1414" s="14">
        <f>SUMIFS(BI$4:BI1414,$AU$4:$AU1414,"="&amp;$AU1414,$AX$4:$AX1414,"="&amp;$AX1414)</f>
        <v>85800</v>
      </c>
    </row>
    <row r="1415" spans="46:62" ht="16.5" x14ac:dyDescent="0.2">
      <c r="AT1415" s="13">
        <v>1412</v>
      </c>
      <c r="AU1415" s="13">
        <f t="shared" si="286"/>
        <v>20</v>
      </c>
      <c r="AV1415" s="13">
        <f t="shared" si="287"/>
        <v>1502030</v>
      </c>
      <c r="AW1415" s="13" t="s">
        <v>1373</v>
      </c>
      <c r="AX1415" s="13">
        <f t="shared" si="280"/>
        <v>5</v>
      </c>
      <c r="AY1415" s="13" t="s">
        <v>1394</v>
      </c>
      <c r="AZ1415" s="13">
        <f t="shared" si="281"/>
        <v>8</v>
      </c>
      <c r="BA1415" s="13" t="str">
        <f t="shared" si="282"/>
        <v>燕青魂珠-5 等级-8</v>
      </c>
      <c r="BB1415" s="25" t="s">
        <v>44</v>
      </c>
      <c r="BC1415" s="14">
        <f t="shared" si="283"/>
        <v>1430</v>
      </c>
      <c r="BD1415" s="14">
        <f>SUMIFS(BC$4:BC1415,AU$4:AU1415,"="&amp;AU1415,AX$4:AX1415,"="&amp;AX1415)</f>
        <v>6149</v>
      </c>
      <c r="BE1415" s="25" t="s">
        <v>1403</v>
      </c>
      <c r="BF1415" s="14">
        <f t="shared" si="284"/>
        <v>715</v>
      </c>
      <c r="BG1415" s="14">
        <f>SUMIFS(BF$4:BF1415,AU$4:AU1415,"="&amp;AU1415,AX$4:AX1415,"="&amp;AX1415)</f>
        <v>3076</v>
      </c>
      <c r="BH1415" s="25" t="s">
        <v>1404</v>
      </c>
      <c r="BI1415" s="14">
        <f t="shared" si="285"/>
        <v>26000</v>
      </c>
      <c r="BJ1415" s="14">
        <f>SUMIFS(BI$4:BI1415,$AU$4:$AU1415,"="&amp;$AU1415,$AX$4:$AX1415,"="&amp;$AX1415)</f>
        <v>111800</v>
      </c>
    </row>
    <row r="1416" spans="46:62" ht="16.5" x14ac:dyDescent="0.2">
      <c r="AT1416" s="13">
        <v>1413</v>
      </c>
      <c r="AU1416" s="13">
        <f t="shared" si="286"/>
        <v>20</v>
      </c>
      <c r="AV1416" s="13">
        <f t="shared" si="287"/>
        <v>1502030</v>
      </c>
      <c r="AW1416" s="13" t="s">
        <v>1373</v>
      </c>
      <c r="AX1416" s="13">
        <f t="shared" si="280"/>
        <v>5</v>
      </c>
      <c r="AY1416" s="13" t="s">
        <v>1394</v>
      </c>
      <c r="AZ1416" s="13">
        <f t="shared" si="281"/>
        <v>9</v>
      </c>
      <c r="BA1416" s="13" t="str">
        <f t="shared" si="282"/>
        <v>燕青魂珠-5 等级-9</v>
      </c>
      <c r="BB1416" s="25" t="s">
        <v>44</v>
      </c>
      <c r="BC1416" s="14">
        <f t="shared" si="283"/>
        <v>1650</v>
      </c>
      <c r="BD1416" s="14">
        <f>SUMIFS(BC$4:BC1416,AU$4:AU1416,"="&amp;AU1416,AX$4:AX1416,"="&amp;AX1416)</f>
        <v>7799</v>
      </c>
      <c r="BE1416" s="25" t="s">
        <v>1403</v>
      </c>
      <c r="BF1416" s="14">
        <f t="shared" si="284"/>
        <v>825</v>
      </c>
      <c r="BG1416" s="14">
        <f>SUMIFS(BF$4:BF1416,AU$4:AU1416,"="&amp;AU1416,AX$4:AX1416,"="&amp;AX1416)</f>
        <v>3901</v>
      </c>
      <c r="BH1416" s="25" t="s">
        <v>1404</v>
      </c>
      <c r="BI1416" s="14">
        <f t="shared" si="285"/>
        <v>30000</v>
      </c>
      <c r="BJ1416" s="14">
        <f>SUMIFS(BI$4:BI1416,$AU$4:$AU1416,"="&amp;$AU1416,$AX$4:$AX1416,"="&amp;$AX1416)</f>
        <v>141800</v>
      </c>
    </row>
    <row r="1417" spans="46:62" ht="16.5" x14ac:dyDescent="0.2">
      <c r="AT1417" s="13">
        <v>1414</v>
      </c>
      <c r="AU1417" s="13">
        <f t="shared" si="286"/>
        <v>20</v>
      </c>
      <c r="AV1417" s="13">
        <f t="shared" si="287"/>
        <v>1502030</v>
      </c>
      <c r="AW1417" s="13" t="s">
        <v>1373</v>
      </c>
      <c r="AX1417" s="13">
        <f t="shared" si="280"/>
        <v>6</v>
      </c>
      <c r="AY1417" s="13" t="s">
        <v>1394</v>
      </c>
      <c r="AZ1417" s="13">
        <f t="shared" si="281"/>
        <v>1</v>
      </c>
      <c r="BA1417" s="13" t="str">
        <f t="shared" si="282"/>
        <v>燕青魂珠-6 等级-1</v>
      </c>
      <c r="BB1417" s="25" t="s">
        <v>44</v>
      </c>
      <c r="BC1417" s="14">
        <f t="shared" si="283"/>
        <v>275</v>
      </c>
      <c r="BD1417" s="14">
        <f>SUMIFS(BC$4:BC1417,AU$4:AU1417,"="&amp;AU1417,AX$4:AX1417,"="&amp;AX1417)</f>
        <v>275</v>
      </c>
      <c r="BE1417" s="25" t="s">
        <v>1403</v>
      </c>
      <c r="BF1417" s="14">
        <f t="shared" si="284"/>
        <v>138</v>
      </c>
      <c r="BG1417" s="14">
        <f>SUMIFS(BF$4:BF1417,AU$4:AU1417,"="&amp;AU1417,AX$4:AX1417,"="&amp;AX1417)</f>
        <v>138</v>
      </c>
      <c r="BH1417" s="25" t="s">
        <v>1404</v>
      </c>
      <c r="BI1417" s="14">
        <f t="shared" si="285"/>
        <v>5000</v>
      </c>
      <c r="BJ1417" s="14">
        <f>SUMIFS(BI$4:BI1417,$AU$4:$AU1417,"="&amp;$AU1417,$AX$4:$AX1417,"="&amp;$AX1417)</f>
        <v>5000</v>
      </c>
    </row>
    <row r="1418" spans="46:62" ht="16.5" x14ac:dyDescent="0.2">
      <c r="AT1418" s="13">
        <v>1415</v>
      </c>
      <c r="AU1418" s="13">
        <f t="shared" si="286"/>
        <v>20</v>
      </c>
      <c r="AV1418" s="13">
        <f t="shared" si="287"/>
        <v>1502030</v>
      </c>
      <c r="AW1418" s="13" t="s">
        <v>1373</v>
      </c>
      <c r="AX1418" s="13">
        <f t="shared" si="280"/>
        <v>6</v>
      </c>
      <c r="AY1418" s="13" t="s">
        <v>1394</v>
      </c>
      <c r="AZ1418" s="13">
        <f t="shared" si="281"/>
        <v>2</v>
      </c>
      <c r="BA1418" s="13" t="str">
        <f t="shared" si="282"/>
        <v>燕青魂珠-6 等级-2</v>
      </c>
      <c r="BB1418" s="25" t="s">
        <v>44</v>
      </c>
      <c r="BC1418" s="14">
        <f t="shared" si="283"/>
        <v>440</v>
      </c>
      <c r="BD1418" s="14">
        <f>SUMIFS(BC$4:BC1418,AU$4:AU1418,"="&amp;AU1418,AX$4:AX1418,"="&amp;AX1418)</f>
        <v>715</v>
      </c>
      <c r="BE1418" s="25" t="s">
        <v>1403</v>
      </c>
      <c r="BF1418" s="14">
        <f t="shared" si="284"/>
        <v>220</v>
      </c>
      <c r="BG1418" s="14">
        <f>SUMIFS(BF$4:BF1418,AU$4:AU1418,"="&amp;AU1418,AX$4:AX1418,"="&amp;AX1418)</f>
        <v>358</v>
      </c>
      <c r="BH1418" s="25" t="s">
        <v>1404</v>
      </c>
      <c r="BI1418" s="14">
        <f t="shared" si="285"/>
        <v>8000</v>
      </c>
      <c r="BJ1418" s="14">
        <f>SUMIFS(BI$4:BI1418,$AU$4:$AU1418,"="&amp;$AU1418,$AX$4:$AX1418,"="&amp;$AX1418)</f>
        <v>13000</v>
      </c>
    </row>
    <row r="1419" spans="46:62" ht="16.5" x14ac:dyDescent="0.2">
      <c r="AT1419" s="13">
        <v>1416</v>
      </c>
      <c r="AU1419" s="13">
        <f t="shared" si="286"/>
        <v>20</v>
      </c>
      <c r="AV1419" s="13">
        <f t="shared" si="287"/>
        <v>1502030</v>
      </c>
      <c r="AW1419" s="13" t="s">
        <v>1373</v>
      </c>
      <c r="AX1419" s="13">
        <f t="shared" si="280"/>
        <v>6</v>
      </c>
      <c r="AY1419" s="13" t="s">
        <v>1394</v>
      </c>
      <c r="AZ1419" s="13">
        <f t="shared" si="281"/>
        <v>3</v>
      </c>
      <c r="BA1419" s="13" t="str">
        <f t="shared" si="282"/>
        <v>燕青魂珠-6 等级-3</v>
      </c>
      <c r="BB1419" s="25" t="s">
        <v>44</v>
      </c>
      <c r="BC1419" s="14">
        <f t="shared" si="283"/>
        <v>550</v>
      </c>
      <c r="BD1419" s="14">
        <f>SUMIFS(BC$4:BC1419,AU$4:AU1419,"="&amp;AU1419,AX$4:AX1419,"="&amp;AX1419)</f>
        <v>1265</v>
      </c>
      <c r="BE1419" s="25" t="s">
        <v>1403</v>
      </c>
      <c r="BF1419" s="14">
        <f t="shared" si="284"/>
        <v>275</v>
      </c>
      <c r="BG1419" s="14">
        <f>SUMIFS(BF$4:BF1419,AU$4:AU1419,"="&amp;AU1419,AX$4:AX1419,"="&amp;AX1419)</f>
        <v>633</v>
      </c>
      <c r="BH1419" s="25" t="s">
        <v>1404</v>
      </c>
      <c r="BI1419" s="14">
        <f t="shared" si="285"/>
        <v>10000</v>
      </c>
      <c r="BJ1419" s="14">
        <f>SUMIFS(BI$4:BI1419,$AU$4:$AU1419,"="&amp;$AU1419,$AX$4:$AX1419,"="&amp;$AX1419)</f>
        <v>23000</v>
      </c>
    </row>
    <row r="1420" spans="46:62" ht="16.5" x14ac:dyDescent="0.2">
      <c r="AT1420" s="13">
        <v>1417</v>
      </c>
      <c r="AU1420" s="13">
        <f t="shared" si="286"/>
        <v>20</v>
      </c>
      <c r="AV1420" s="13">
        <f t="shared" si="287"/>
        <v>1502030</v>
      </c>
      <c r="AW1420" s="13" t="s">
        <v>1373</v>
      </c>
      <c r="AX1420" s="13">
        <f t="shared" si="280"/>
        <v>6</v>
      </c>
      <c r="AY1420" s="13" t="s">
        <v>1394</v>
      </c>
      <c r="AZ1420" s="13">
        <f t="shared" si="281"/>
        <v>4</v>
      </c>
      <c r="BA1420" s="13" t="str">
        <f t="shared" si="282"/>
        <v>燕青魂珠-6 等级-4</v>
      </c>
      <c r="BB1420" s="25" t="s">
        <v>44</v>
      </c>
      <c r="BC1420" s="14">
        <f t="shared" si="283"/>
        <v>880</v>
      </c>
      <c r="BD1420" s="14">
        <f>SUMIFS(BC$4:BC1420,AU$4:AU1420,"="&amp;AU1420,AX$4:AX1420,"="&amp;AX1420)</f>
        <v>2145</v>
      </c>
      <c r="BE1420" s="25" t="s">
        <v>1403</v>
      </c>
      <c r="BF1420" s="14">
        <f t="shared" si="284"/>
        <v>440</v>
      </c>
      <c r="BG1420" s="14">
        <f>SUMIFS(BF$4:BF1420,AU$4:AU1420,"="&amp;AU1420,AX$4:AX1420,"="&amp;AX1420)</f>
        <v>1073</v>
      </c>
      <c r="BH1420" s="25" t="s">
        <v>1404</v>
      </c>
      <c r="BI1420" s="14">
        <f t="shared" si="285"/>
        <v>16000</v>
      </c>
      <c r="BJ1420" s="14">
        <f>SUMIFS(BI$4:BI1420,$AU$4:$AU1420,"="&amp;$AU1420,$AX$4:$AX1420,"="&amp;$AX1420)</f>
        <v>39000</v>
      </c>
    </row>
    <row r="1421" spans="46:62" ht="16.5" x14ac:dyDescent="0.2">
      <c r="AT1421" s="13">
        <v>1418</v>
      </c>
      <c r="AU1421" s="13">
        <f t="shared" si="286"/>
        <v>20</v>
      </c>
      <c r="AV1421" s="13">
        <f t="shared" si="287"/>
        <v>1502030</v>
      </c>
      <c r="AW1421" s="13" t="s">
        <v>1373</v>
      </c>
      <c r="AX1421" s="13">
        <f t="shared" si="280"/>
        <v>6</v>
      </c>
      <c r="AY1421" s="13" t="s">
        <v>1394</v>
      </c>
      <c r="AZ1421" s="13">
        <f t="shared" si="281"/>
        <v>5</v>
      </c>
      <c r="BA1421" s="13" t="str">
        <f t="shared" si="282"/>
        <v>燕青魂珠-6 等级-5</v>
      </c>
      <c r="BB1421" s="25" t="s">
        <v>44</v>
      </c>
      <c r="BC1421" s="14">
        <f t="shared" si="283"/>
        <v>1210</v>
      </c>
      <c r="BD1421" s="14">
        <f>SUMIFS(BC$4:BC1421,AU$4:AU1421,"="&amp;AU1421,AX$4:AX1421,"="&amp;AX1421)</f>
        <v>3355</v>
      </c>
      <c r="BE1421" s="25" t="s">
        <v>1403</v>
      </c>
      <c r="BF1421" s="14">
        <f t="shared" si="284"/>
        <v>605</v>
      </c>
      <c r="BG1421" s="14">
        <f>SUMIFS(BF$4:BF1421,AU$4:AU1421,"="&amp;AU1421,AX$4:AX1421,"="&amp;AX1421)</f>
        <v>1678</v>
      </c>
      <c r="BH1421" s="25" t="s">
        <v>1404</v>
      </c>
      <c r="BI1421" s="14">
        <f t="shared" si="285"/>
        <v>22000</v>
      </c>
      <c r="BJ1421" s="14">
        <f>SUMIFS(BI$4:BI1421,$AU$4:$AU1421,"="&amp;$AU1421,$AX$4:$AX1421,"="&amp;$AX1421)</f>
        <v>61000</v>
      </c>
    </row>
    <row r="1422" spans="46:62" ht="16.5" x14ac:dyDescent="0.2">
      <c r="AT1422" s="13">
        <v>1419</v>
      </c>
      <c r="AU1422" s="13">
        <f t="shared" si="286"/>
        <v>20</v>
      </c>
      <c r="AV1422" s="13">
        <f t="shared" si="287"/>
        <v>1502030</v>
      </c>
      <c r="AW1422" s="13" t="s">
        <v>1373</v>
      </c>
      <c r="AX1422" s="13">
        <f t="shared" si="280"/>
        <v>6</v>
      </c>
      <c r="AY1422" s="13" t="s">
        <v>1394</v>
      </c>
      <c r="AZ1422" s="13">
        <f t="shared" si="281"/>
        <v>6</v>
      </c>
      <c r="BA1422" s="13" t="str">
        <f t="shared" si="282"/>
        <v>燕青魂珠-6 等级-6</v>
      </c>
      <c r="BB1422" s="25" t="s">
        <v>44</v>
      </c>
      <c r="BC1422" s="14">
        <f t="shared" si="283"/>
        <v>1485</v>
      </c>
      <c r="BD1422" s="14">
        <f>SUMIFS(BC$4:BC1422,AU$4:AU1422,"="&amp;AU1422,AX$4:AX1422,"="&amp;AX1422)</f>
        <v>4840</v>
      </c>
      <c r="BE1422" s="25" t="s">
        <v>1403</v>
      </c>
      <c r="BF1422" s="14">
        <f t="shared" si="284"/>
        <v>743</v>
      </c>
      <c r="BG1422" s="14">
        <f>SUMIFS(BF$4:BF1422,AU$4:AU1422,"="&amp;AU1422,AX$4:AX1422,"="&amp;AX1422)</f>
        <v>2421</v>
      </c>
      <c r="BH1422" s="25" t="s">
        <v>1404</v>
      </c>
      <c r="BI1422" s="14">
        <f t="shared" si="285"/>
        <v>27000</v>
      </c>
      <c r="BJ1422" s="14">
        <f>SUMIFS(BI$4:BI1422,$AU$4:$AU1422,"="&amp;$AU1422,$AX$4:$AX1422,"="&amp;$AX1422)</f>
        <v>88000</v>
      </c>
    </row>
    <row r="1423" spans="46:62" ht="16.5" x14ac:dyDescent="0.2">
      <c r="AT1423" s="13">
        <v>1420</v>
      </c>
      <c r="AU1423" s="13">
        <f t="shared" si="286"/>
        <v>20</v>
      </c>
      <c r="AV1423" s="13">
        <f t="shared" si="287"/>
        <v>1502030</v>
      </c>
      <c r="AW1423" s="13" t="s">
        <v>1373</v>
      </c>
      <c r="AX1423" s="13">
        <f t="shared" si="280"/>
        <v>6</v>
      </c>
      <c r="AY1423" s="13" t="s">
        <v>1394</v>
      </c>
      <c r="AZ1423" s="13">
        <f t="shared" si="281"/>
        <v>7</v>
      </c>
      <c r="BA1423" s="13" t="str">
        <f t="shared" si="282"/>
        <v>燕青魂珠-6 等级-7</v>
      </c>
      <c r="BB1423" s="25" t="s">
        <v>44</v>
      </c>
      <c r="BC1423" s="14">
        <f t="shared" si="283"/>
        <v>1760</v>
      </c>
      <c r="BD1423" s="14">
        <f>SUMIFS(BC$4:BC1423,AU$4:AU1423,"="&amp;AU1423,AX$4:AX1423,"="&amp;AX1423)</f>
        <v>6600</v>
      </c>
      <c r="BE1423" s="25" t="s">
        <v>1403</v>
      </c>
      <c r="BF1423" s="14">
        <f t="shared" si="284"/>
        <v>880</v>
      </c>
      <c r="BG1423" s="14">
        <f>SUMIFS(BF$4:BF1423,AU$4:AU1423,"="&amp;AU1423,AX$4:AX1423,"="&amp;AX1423)</f>
        <v>3301</v>
      </c>
      <c r="BH1423" s="25" t="s">
        <v>1404</v>
      </c>
      <c r="BI1423" s="14">
        <f t="shared" si="285"/>
        <v>32000</v>
      </c>
      <c r="BJ1423" s="14">
        <f>SUMIFS(BI$4:BI1423,$AU$4:$AU1423,"="&amp;$AU1423,$AX$4:$AX1423,"="&amp;$AX1423)</f>
        <v>120000</v>
      </c>
    </row>
    <row r="1424" spans="46:62" ht="16.5" x14ac:dyDescent="0.2">
      <c r="AT1424" s="13">
        <v>1421</v>
      </c>
      <c r="AU1424" s="13">
        <f t="shared" si="286"/>
        <v>20</v>
      </c>
      <c r="AV1424" s="13">
        <f t="shared" si="287"/>
        <v>1502030</v>
      </c>
      <c r="AW1424" s="13" t="s">
        <v>1373</v>
      </c>
      <c r="AX1424" s="13">
        <f t="shared" si="280"/>
        <v>6</v>
      </c>
      <c r="AY1424" s="13" t="s">
        <v>1394</v>
      </c>
      <c r="AZ1424" s="13">
        <f t="shared" si="281"/>
        <v>8</v>
      </c>
      <c r="BA1424" s="13" t="str">
        <f t="shared" si="282"/>
        <v>燕青魂珠-6 等级-8</v>
      </c>
      <c r="BB1424" s="25" t="s">
        <v>44</v>
      </c>
      <c r="BC1424" s="14">
        <f t="shared" si="283"/>
        <v>2090</v>
      </c>
      <c r="BD1424" s="14">
        <f>SUMIFS(BC$4:BC1424,AU$4:AU1424,"="&amp;AU1424,AX$4:AX1424,"="&amp;AX1424)</f>
        <v>8690</v>
      </c>
      <c r="BE1424" s="25" t="s">
        <v>1403</v>
      </c>
      <c r="BF1424" s="14">
        <f t="shared" si="284"/>
        <v>1045</v>
      </c>
      <c r="BG1424" s="14">
        <f>SUMIFS(BF$4:BF1424,AU$4:AU1424,"="&amp;AU1424,AX$4:AX1424,"="&amp;AX1424)</f>
        <v>4346</v>
      </c>
      <c r="BH1424" s="25" t="s">
        <v>1404</v>
      </c>
      <c r="BI1424" s="14">
        <f t="shared" si="285"/>
        <v>38000</v>
      </c>
      <c r="BJ1424" s="14">
        <f>SUMIFS(BI$4:BI1424,$AU$4:$AU1424,"="&amp;$AU1424,$AX$4:$AX1424,"="&amp;$AX1424)</f>
        <v>158000</v>
      </c>
    </row>
    <row r="1425" spans="46:62" ht="16.5" x14ac:dyDescent="0.2">
      <c r="AT1425" s="13">
        <v>1422</v>
      </c>
      <c r="AU1425" s="13">
        <f t="shared" si="286"/>
        <v>20</v>
      </c>
      <c r="AV1425" s="13">
        <f t="shared" si="287"/>
        <v>1502030</v>
      </c>
      <c r="AW1425" s="13" t="s">
        <v>1373</v>
      </c>
      <c r="AX1425" s="13">
        <f t="shared" si="280"/>
        <v>6</v>
      </c>
      <c r="AY1425" s="13" t="s">
        <v>1394</v>
      </c>
      <c r="AZ1425" s="13">
        <f t="shared" si="281"/>
        <v>9</v>
      </c>
      <c r="BA1425" s="13" t="str">
        <f t="shared" si="282"/>
        <v>燕青魂珠-6 等级-9</v>
      </c>
      <c r="BB1425" s="25" t="s">
        <v>44</v>
      </c>
      <c r="BC1425" s="14">
        <f t="shared" si="283"/>
        <v>2420</v>
      </c>
      <c r="BD1425" s="14">
        <f>SUMIFS(BC$4:BC1425,AU$4:AU1425,"="&amp;AU1425,AX$4:AX1425,"="&amp;AX1425)</f>
        <v>11110</v>
      </c>
      <c r="BE1425" s="25" t="s">
        <v>1403</v>
      </c>
      <c r="BF1425" s="14">
        <f t="shared" si="284"/>
        <v>1210</v>
      </c>
      <c r="BG1425" s="14">
        <f>SUMIFS(BF$4:BF1425,AU$4:AU1425,"="&amp;AU1425,AX$4:AX1425,"="&amp;AX1425)</f>
        <v>5556</v>
      </c>
      <c r="BH1425" s="25" t="s">
        <v>1404</v>
      </c>
      <c r="BI1425" s="14">
        <f t="shared" si="285"/>
        <v>44000</v>
      </c>
      <c r="BJ1425" s="14">
        <f>SUMIFS(BI$4:BI1425,$AU$4:$AU1425,"="&amp;$AU1425,$AX$4:$AX1425,"="&amp;$AX1425)</f>
        <v>202000</v>
      </c>
    </row>
    <row r="1426" spans="46:62" ht="16.5" x14ac:dyDescent="0.2">
      <c r="AT1426" s="13">
        <v>1423</v>
      </c>
      <c r="AU1426" s="13">
        <f t="shared" si="286"/>
        <v>20</v>
      </c>
      <c r="AV1426" s="13">
        <f t="shared" si="287"/>
        <v>1502030</v>
      </c>
      <c r="AW1426" s="13" t="s">
        <v>1373</v>
      </c>
      <c r="AX1426" s="13">
        <f t="shared" si="280"/>
        <v>7</v>
      </c>
      <c r="AY1426" s="13" t="s">
        <v>1394</v>
      </c>
      <c r="AZ1426" s="13">
        <f t="shared" si="281"/>
        <v>1</v>
      </c>
      <c r="BA1426" s="13" t="str">
        <f t="shared" si="282"/>
        <v>燕青魂珠-7 等级-1</v>
      </c>
      <c r="BB1426" s="25" t="s">
        <v>44</v>
      </c>
      <c r="BC1426" s="14">
        <f t="shared" si="283"/>
        <v>352</v>
      </c>
      <c r="BD1426" s="14">
        <f>SUMIFS(BC$4:BC1426,AU$4:AU1426,"="&amp;AU1426,AX$4:AX1426,"="&amp;AX1426)</f>
        <v>352</v>
      </c>
      <c r="BE1426" s="25" t="s">
        <v>1403</v>
      </c>
      <c r="BF1426" s="14">
        <f t="shared" si="284"/>
        <v>176</v>
      </c>
      <c r="BG1426" s="14">
        <f>SUMIFS(BF$4:BF1426,AU$4:AU1426,"="&amp;AU1426,AX$4:AX1426,"="&amp;AX1426)</f>
        <v>176</v>
      </c>
      <c r="BH1426" s="25" t="s">
        <v>1404</v>
      </c>
      <c r="BI1426" s="14">
        <f t="shared" si="285"/>
        <v>6400</v>
      </c>
      <c r="BJ1426" s="14">
        <f>SUMIFS(BI$4:BI1426,$AU$4:$AU1426,"="&amp;$AU1426,$AX$4:$AX1426,"="&amp;$AX1426)</f>
        <v>6400</v>
      </c>
    </row>
    <row r="1427" spans="46:62" ht="16.5" x14ac:dyDescent="0.2">
      <c r="AT1427" s="13">
        <v>1424</v>
      </c>
      <c r="AU1427" s="13">
        <f t="shared" si="286"/>
        <v>20</v>
      </c>
      <c r="AV1427" s="13">
        <f t="shared" si="287"/>
        <v>1502030</v>
      </c>
      <c r="AW1427" s="13" t="s">
        <v>1373</v>
      </c>
      <c r="AX1427" s="13">
        <f t="shared" si="280"/>
        <v>7</v>
      </c>
      <c r="AY1427" s="13" t="s">
        <v>1394</v>
      </c>
      <c r="AZ1427" s="13">
        <f t="shared" si="281"/>
        <v>2</v>
      </c>
      <c r="BA1427" s="13" t="str">
        <f t="shared" si="282"/>
        <v>燕青魂珠-7 等级-2</v>
      </c>
      <c r="BB1427" s="25" t="s">
        <v>44</v>
      </c>
      <c r="BC1427" s="14">
        <f t="shared" si="283"/>
        <v>528</v>
      </c>
      <c r="BD1427" s="14">
        <f>SUMIFS(BC$4:BC1427,AU$4:AU1427,"="&amp;AU1427,AX$4:AX1427,"="&amp;AX1427)</f>
        <v>880</v>
      </c>
      <c r="BE1427" s="25" t="s">
        <v>1403</v>
      </c>
      <c r="BF1427" s="14">
        <f t="shared" si="284"/>
        <v>264</v>
      </c>
      <c r="BG1427" s="14">
        <f>SUMIFS(BF$4:BF1427,AU$4:AU1427,"="&amp;AU1427,AX$4:AX1427,"="&amp;AX1427)</f>
        <v>440</v>
      </c>
      <c r="BH1427" s="25" t="s">
        <v>1404</v>
      </c>
      <c r="BI1427" s="14">
        <f t="shared" si="285"/>
        <v>9600</v>
      </c>
      <c r="BJ1427" s="14">
        <f>SUMIFS(BI$4:BI1427,$AU$4:$AU1427,"="&amp;$AU1427,$AX$4:$AX1427,"="&amp;$AX1427)</f>
        <v>16000</v>
      </c>
    </row>
    <row r="1428" spans="46:62" ht="16.5" x14ac:dyDescent="0.2">
      <c r="AT1428" s="13">
        <v>1425</v>
      </c>
      <c r="AU1428" s="13">
        <f t="shared" si="286"/>
        <v>20</v>
      </c>
      <c r="AV1428" s="13">
        <f t="shared" si="287"/>
        <v>1502030</v>
      </c>
      <c r="AW1428" s="13" t="s">
        <v>1373</v>
      </c>
      <c r="AX1428" s="13">
        <f t="shared" si="280"/>
        <v>7</v>
      </c>
      <c r="AY1428" s="13" t="s">
        <v>1394</v>
      </c>
      <c r="AZ1428" s="13">
        <f t="shared" si="281"/>
        <v>3</v>
      </c>
      <c r="BA1428" s="13" t="str">
        <f t="shared" si="282"/>
        <v>燕青魂珠-7 等级-3</v>
      </c>
      <c r="BB1428" s="25" t="s">
        <v>44</v>
      </c>
      <c r="BC1428" s="14">
        <f t="shared" si="283"/>
        <v>704</v>
      </c>
      <c r="BD1428" s="14">
        <f>SUMIFS(BC$4:BC1428,AU$4:AU1428,"="&amp;AU1428,AX$4:AX1428,"="&amp;AX1428)</f>
        <v>1584</v>
      </c>
      <c r="BE1428" s="25" t="s">
        <v>1403</v>
      </c>
      <c r="BF1428" s="14">
        <f t="shared" si="284"/>
        <v>352</v>
      </c>
      <c r="BG1428" s="14">
        <f>SUMIFS(BF$4:BF1428,AU$4:AU1428,"="&amp;AU1428,AX$4:AX1428,"="&amp;AX1428)</f>
        <v>792</v>
      </c>
      <c r="BH1428" s="25" t="s">
        <v>1404</v>
      </c>
      <c r="BI1428" s="14">
        <f t="shared" si="285"/>
        <v>12800</v>
      </c>
      <c r="BJ1428" s="14">
        <f>SUMIFS(BI$4:BI1428,$AU$4:$AU1428,"="&amp;$AU1428,$AX$4:$AX1428,"="&amp;$AX1428)</f>
        <v>28800</v>
      </c>
    </row>
    <row r="1429" spans="46:62" ht="16.5" x14ac:dyDescent="0.2">
      <c r="AT1429" s="13">
        <v>1426</v>
      </c>
      <c r="AU1429" s="13">
        <f t="shared" si="286"/>
        <v>20</v>
      </c>
      <c r="AV1429" s="13">
        <f t="shared" si="287"/>
        <v>1502030</v>
      </c>
      <c r="AW1429" s="13" t="s">
        <v>1373</v>
      </c>
      <c r="AX1429" s="13">
        <f t="shared" si="280"/>
        <v>7</v>
      </c>
      <c r="AY1429" s="13" t="s">
        <v>1394</v>
      </c>
      <c r="AZ1429" s="13">
        <f t="shared" si="281"/>
        <v>4</v>
      </c>
      <c r="BA1429" s="13" t="str">
        <f t="shared" si="282"/>
        <v>燕青魂珠-7 等级-4</v>
      </c>
      <c r="BB1429" s="25" t="s">
        <v>44</v>
      </c>
      <c r="BC1429" s="14">
        <f t="shared" si="283"/>
        <v>1056</v>
      </c>
      <c r="BD1429" s="14">
        <f>SUMIFS(BC$4:BC1429,AU$4:AU1429,"="&amp;AU1429,AX$4:AX1429,"="&amp;AX1429)</f>
        <v>2640</v>
      </c>
      <c r="BE1429" s="25" t="s">
        <v>1403</v>
      </c>
      <c r="BF1429" s="14">
        <f t="shared" si="284"/>
        <v>528</v>
      </c>
      <c r="BG1429" s="14">
        <f>SUMIFS(BF$4:BF1429,AU$4:AU1429,"="&amp;AU1429,AX$4:AX1429,"="&amp;AX1429)</f>
        <v>1320</v>
      </c>
      <c r="BH1429" s="25" t="s">
        <v>1404</v>
      </c>
      <c r="BI1429" s="14">
        <f t="shared" si="285"/>
        <v>19200</v>
      </c>
      <c r="BJ1429" s="14">
        <f>SUMIFS(BI$4:BI1429,$AU$4:$AU1429,"="&amp;$AU1429,$AX$4:$AX1429,"="&amp;$AX1429)</f>
        <v>48000</v>
      </c>
    </row>
    <row r="1430" spans="46:62" ht="16.5" x14ac:dyDescent="0.2">
      <c r="AT1430" s="13">
        <v>1427</v>
      </c>
      <c r="AU1430" s="13">
        <f t="shared" si="286"/>
        <v>20</v>
      </c>
      <c r="AV1430" s="13">
        <f t="shared" si="287"/>
        <v>1502030</v>
      </c>
      <c r="AW1430" s="13" t="s">
        <v>1373</v>
      </c>
      <c r="AX1430" s="13">
        <f t="shared" si="280"/>
        <v>7</v>
      </c>
      <c r="AY1430" s="13" t="s">
        <v>1394</v>
      </c>
      <c r="AZ1430" s="13">
        <f t="shared" si="281"/>
        <v>5</v>
      </c>
      <c r="BA1430" s="13" t="str">
        <f t="shared" si="282"/>
        <v>燕青魂珠-7 等级-5</v>
      </c>
      <c r="BB1430" s="25" t="s">
        <v>44</v>
      </c>
      <c r="BC1430" s="14">
        <f t="shared" si="283"/>
        <v>1408</v>
      </c>
      <c r="BD1430" s="14">
        <f>SUMIFS(BC$4:BC1430,AU$4:AU1430,"="&amp;AU1430,AX$4:AX1430,"="&amp;AX1430)</f>
        <v>4048</v>
      </c>
      <c r="BE1430" s="25" t="s">
        <v>1403</v>
      </c>
      <c r="BF1430" s="14">
        <f t="shared" si="284"/>
        <v>704</v>
      </c>
      <c r="BG1430" s="14">
        <f>SUMIFS(BF$4:BF1430,AU$4:AU1430,"="&amp;AU1430,AX$4:AX1430,"="&amp;AX1430)</f>
        <v>2024</v>
      </c>
      <c r="BH1430" s="25" t="s">
        <v>1404</v>
      </c>
      <c r="BI1430" s="14">
        <f t="shared" si="285"/>
        <v>25600</v>
      </c>
      <c r="BJ1430" s="14">
        <f>SUMIFS(BI$4:BI1430,$AU$4:$AU1430,"="&amp;$AU1430,$AX$4:$AX1430,"="&amp;$AX1430)</f>
        <v>73600</v>
      </c>
    </row>
    <row r="1431" spans="46:62" ht="16.5" x14ac:dyDescent="0.2">
      <c r="AT1431" s="13">
        <v>1428</v>
      </c>
      <c r="AU1431" s="13">
        <f t="shared" si="286"/>
        <v>20</v>
      </c>
      <c r="AV1431" s="13">
        <f t="shared" si="287"/>
        <v>1502030</v>
      </c>
      <c r="AW1431" s="13" t="s">
        <v>1373</v>
      </c>
      <c r="AX1431" s="13">
        <f t="shared" si="280"/>
        <v>7</v>
      </c>
      <c r="AY1431" s="13" t="s">
        <v>1394</v>
      </c>
      <c r="AZ1431" s="13">
        <f t="shared" si="281"/>
        <v>6</v>
      </c>
      <c r="BA1431" s="13" t="str">
        <f t="shared" si="282"/>
        <v>燕青魂珠-7 等级-6</v>
      </c>
      <c r="BB1431" s="25" t="s">
        <v>44</v>
      </c>
      <c r="BC1431" s="14">
        <f t="shared" si="283"/>
        <v>1760</v>
      </c>
      <c r="BD1431" s="14">
        <f>SUMIFS(BC$4:BC1431,AU$4:AU1431,"="&amp;AU1431,AX$4:AX1431,"="&amp;AX1431)</f>
        <v>5808</v>
      </c>
      <c r="BE1431" s="25" t="s">
        <v>1403</v>
      </c>
      <c r="BF1431" s="14">
        <f t="shared" si="284"/>
        <v>880</v>
      </c>
      <c r="BG1431" s="14">
        <f>SUMIFS(BF$4:BF1431,AU$4:AU1431,"="&amp;AU1431,AX$4:AX1431,"="&amp;AX1431)</f>
        <v>2904</v>
      </c>
      <c r="BH1431" s="25" t="s">
        <v>1404</v>
      </c>
      <c r="BI1431" s="14">
        <f t="shared" si="285"/>
        <v>32000</v>
      </c>
      <c r="BJ1431" s="14">
        <f>SUMIFS(BI$4:BI1431,$AU$4:$AU1431,"="&amp;$AU1431,$AX$4:$AX1431,"="&amp;$AX1431)</f>
        <v>105600</v>
      </c>
    </row>
    <row r="1432" spans="46:62" ht="16.5" x14ac:dyDescent="0.2">
      <c r="AT1432" s="13">
        <v>1429</v>
      </c>
      <c r="AU1432" s="13">
        <f t="shared" si="286"/>
        <v>20</v>
      </c>
      <c r="AV1432" s="13">
        <f t="shared" si="287"/>
        <v>1502030</v>
      </c>
      <c r="AW1432" s="13" t="s">
        <v>1373</v>
      </c>
      <c r="AX1432" s="13">
        <f t="shared" si="280"/>
        <v>7</v>
      </c>
      <c r="AY1432" s="13" t="s">
        <v>1394</v>
      </c>
      <c r="AZ1432" s="13">
        <f t="shared" si="281"/>
        <v>7</v>
      </c>
      <c r="BA1432" s="13" t="str">
        <f t="shared" si="282"/>
        <v>燕青魂珠-7 等级-7</v>
      </c>
      <c r="BB1432" s="25" t="s">
        <v>44</v>
      </c>
      <c r="BC1432" s="14">
        <f t="shared" si="283"/>
        <v>2112</v>
      </c>
      <c r="BD1432" s="14">
        <f>SUMIFS(BC$4:BC1432,AU$4:AU1432,"="&amp;AU1432,AX$4:AX1432,"="&amp;AX1432)</f>
        <v>7920</v>
      </c>
      <c r="BE1432" s="25" t="s">
        <v>1403</v>
      </c>
      <c r="BF1432" s="14">
        <f t="shared" si="284"/>
        <v>1056</v>
      </c>
      <c r="BG1432" s="14">
        <f>SUMIFS(BF$4:BF1432,AU$4:AU1432,"="&amp;AU1432,AX$4:AX1432,"="&amp;AX1432)</f>
        <v>3960</v>
      </c>
      <c r="BH1432" s="25" t="s">
        <v>1404</v>
      </c>
      <c r="BI1432" s="14">
        <f t="shared" si="285"/>
        <v>38400</v>
      </c>
      <c r="BJ1432" s="14">
        <f>SUMIFS(BI$4:BI1432,$AU$4:$AU1432,"="&amp;$AU1432,$AX$4:$AX1432,"="&amp;$AX1432)</f>
        <v>144000</v>
      </c>
    </row>
    <row r="1433" spans="46:62" ht="16.5" x14ac:dyDescent="0.2">
      <c r="AT1433" s="13">
        <v>1430</v>
      </c>
      <c r="AU1433" s="13">
        <f t="shared" si="286"/>
        <v>20</v>
      </c>
      <c r="AV1433" s="13">
        <f t="shared" si="287"/>
        <v>1502030</v>
      </c>
      <c r="AW1433" s="13" t="s">
        <v>1373</v>
      </c>
      <c r="AX1433" s="13">
        <f t="shared" si="280"/>
        <v>7</v>
      </c>
      <c r="AY1433" s="13" t="s">
        <v>1394</v>
      </c>
      <c r="AZ1433" s="13">
        <f t="shared" si="281"/>
        <v>8</v>
      </c>
      <c r="BA1433" s="13" t="str">
        <f t="shared" si="282"/>
        <v>燕青魂珠-7 等级-8</v>
      </c>
      <c r="BB1433" s="25" t="s">
        <v>44</v>
      </c>
      <c r="BC1433" s="14">
        <f t="shared" si="283"/>
        <v>2464</v>
      </c>
      <c r="BD1433" s="14">
        <f>SUMIFS(BC$4:BC1433,AU$4:AU1433,"="&amp;AU1433,AX$4:AX1433,"="&amp;AX1433)</f>
        <v>10384</v>
      </c>
      <c r="BE1433" s="25" t="s">
        <v>1403</v>
      </c>
      <c r="BF1433" s="14">
        <f t="shared" si="284"/>
        <v>1232</v>
      </c>
      <c r="BG1433" s="14">
        <f>SUMIFS(BF$4:BF1433,AU$4:AU1433,"="&amp;AU1433,AX$4:AX1433,"="&amp;AX1433)</f>
        <v>5192</v>
      </c>
      <c r="BH1433" s="25" t="s">
        <v>1404</v>
      </c>
      <c r="BI1433" s="14">
        <f t="shared" si="285"/>
        <v>44800</v>
      </c>
      <c r="BJ1433" s="14">
        <f>SUMIFS(BI$4:BI1433,$AU$4:$AU1433,"="&amp;$AU1433,$AX$4:$AX1433,"="&amp;$AX1433)</f>
        <v>188800</v>
      </c>
    </row>
    <row r="1434" spans="46:62" ht="16.5" x14ac:dyDescent="0.2">
      <c r="AT1434" s="13">
        <v>1431</v>
      </c>
      <c r="AU1434" s="13">
        <f t="shared" si="286"/>
        <v>20</v>
      </c>
      <c r="AV1434" s="13">
        <f t="shared" si="287"/>
        <v>1502030</v>
      </c>
      <c r="AW1434" s="13" t="s">
        <v>1373</v>
      </c>
      <c r="AX1434" s="13">
        <f t="shared" si="280"/>
        <v>7</v>
      </c>
      <c r="AY1434" s="13" t="s">
        <v>1394</v>
      </c>
      <c r="AZ1434" s="13">
        <f t="shared" si="281"/>
        <v>9</v>
      </c>
      <c r="BA1434" s="13" t="str">
        <f t="shared" si="282"/>
        <v>燕青魂珠-7 等级-9</v>
      </c>
      <c r="BB1434" s="25" t="s">
        <v>44</v>
      </c>
      <c r="BC1434" s="14">
        <f t="shared" si="283"/>
        <v>2816</v>
      </c>
      <c r="BD1434" s="14">
        <f>SUMIFS(BC$4:BC1434,AU$4:AU1434,"="&amp;AU1434,AX$4:AX1434,"="&amp;AX1434)</f>
        <v>13200</v>
      </c>
      <c r="BE1434" s="25" t="s">
        <v>1403</v>
      </c>
      <c r="BF1434" s="14">
        <f t="shared" si="284"/>
        <v>1408</v>
      </c>
      <c r="BG1434" s="14">
        <f>SUMIFS(BF$4:BF1434,AU$4:AU1434,"="&amp;AU1434,AX$4:AX1434,"="&amp;AX1434)</f>
        <v>6600</v>
      </c>
      <c r="BH1434" s="25" t="s">
        <v>1404</v>
      </c>
      <c r="BI1434" s="14">
        <f t="shared" si="285"/>
        <v>51200</v>
      </c>
      <c r="BJ1434" s="14">
        <f>SUMIFS(BI$4:BI1434,$AU$4:$AU1434,"="&amp;$AU1434,$AX$4:$AX1434,"="&amp;$AX1434)</f>
        <v>240000</v>
      </c>
    </row>
    <row r="1435" spans="46:62" ht="16.5" x14ac:dyDescent="0.2">
      <c r="AT1435" s="13">
        <v>1432</v>
      </c>
      <c r="AU1435" s="13">
        <f t="shared" si="286"/>
        <v>20</v>
      </c>
      <c r="AV1435" s="13">
        <f t="shared" si="287"/>
        <v>1502030</v>
      </c>
      <c r="AW1435" s="13" t="s">
        <v>1373</v>
      </c>
      <c r="AX1435" s="13">
        <f t="shared" si="280"/>
        <v>8</v>
      </c>
      <c r="AY1435" s="13" t="s">
        <v>1394</v>
      </c>
      <c r="AZ1435" s="13">
        <f t="shared" si="281"/>
        <v>1</v>
      </c>
      <c r="BA1435" s="13" t="str">
        <f t="shared" si="282"/>
        <v>燕青魂珠-8 等级-1</v>
      </c>
      <c r="BB1435" s="25" t="s">
        <v>44</v>
      </c>
      <c r="BC1435" s="14">
        <f t="shared" si="283"/>
        <v>440</v>
      </c>
      <c r="BD1435" s="14">
        <f>SUMIFS(BC$4:BC1435,AU$4:AU1435,"="&amp;AU1435,AX$4:AX1435,"="&amp;AX1435)</f>
        <v>440</v>
      </c>
      <c r="BE1435" s="25" t="s">
        <v>1403</v>
      </c>
      <c r="BF1435" s="14">
        <f t="shared" si="284"/>
        <v>220</v>
      </c>
      <c r="BG1435" s="14">
        <f>SUMIFS(BF$4:BF1435,AU$4:AU1435,"="&amp;AU1435,AX$4:AX1435,"="&amp;AX1435)</f>
        <v>220</v>
      </c>
      <c r="BH1435" s="25" t="s">
        <v>1404</v>
      </c>
      <c r="BI1435" s="14">
        <f t="shared" si="285"/>
        <v>8000</v>
      </c>
      <c r="BJ1435" s="14">
        <f>SUMIFS(BI$4:BI1435,$AU$4:$AU1435,"="&amp;$AU1435,$AX$4:$AX1435,"="&amp;$AX1435)</f>
        <v>8000</v>
      </c>
    </row>
    <row r="1436" spans="46:62" ht="16.5" x14ac:dyDescent="0.2">
      <c r="AT1436" s="13">
        <v>1433</v>
      </c>
      <c r="AU1436" s="13">
        <f t="shared" si="286"/>
        <v>20</v>
      </c>
      <c r="AV1436" s="13">
        <f t="shared" si="287"/>
        <v>1502030</v>
      </c>
      <c r="AW1436" s="13" t="s">
        <v>1373</v>
      </c>
      <c r="AX1436" s="13">
        <f t="shared" si="280"/>
        <v>8</v>
      </c>
      <c r="AY1436" s="13" t="s">
        <v>1394</v>
      </c>
      <c r="AZ1436" s="13">
        <f t="shared" si="281"/>
        <v>2</v>
      </c>
      <c r="BA1436" s="13" t="str">
        <f t="shared" si="282"/>
        <v>燕青魂珠-8 等级-2</v>
      </c>
      <c r="BB1436" s="25" t="s">
        <v>44</v>
      </c>
      <c r="BC1436" s="14">
        <f t="shared" si="283"/>
        <v>660</v>
      </c>
      <c r="BD1436" s="14">
        <f>SUMIFS(BC$4:BC1436,AU$4:AU1436,"="&amp;AU1436,AX$4:AX1436,"="&amp;AX1436)</f>
        <v>1100</v>
      </c>
      <c r="BE1436" s="25" t="s">
        <v>1403</v>
      </c>
      <c r="BF1436" s="14">
        <f t="shared" si="284"/>
        <v>330</v>
      </c>
      <c r="BG1436" s="14">
        <f>SUMIFS(BF$4:BF1436,AU$4:AU1436,"="&amp;AU1436,AX$4:AX1436,"="&amp;AX1436)</f>
        <v>550</v>
      </c>
      <c r="BH1436" s="25" t="s">
        <v>1404</v>
      </c>
      <c r="BI1436" s="14">
        <f t="shared" si="285"/>
        <v>12000</v>
      </c>
      <c r="BJ1436" s="14">
        <f>SUMIFS(BI$4:BI1436,$AU$4:$AU1436,"="&amp;$AU1436,$AX$4:$AX1436,"="&amp;$AX1436)</f>
        <v>20000</v>
      </c>
    </row>
    <row r="1437" spans="46:62" ht="16.5" x14ac:dyDescent="0.2">
      <c r="AT1437" s="13">
        <v>1434</v>
      </c>
      <c r="AU1437" s="13">
        <f t="shared" si="286"/>
        <v>20</v>
      </c>
      <c r="AV1437" s="13">
        <f t="shared" si="287"/>
        <v>1502030</v>
      </c>
      <c r="AW1437" s="13" t="s">
        <v>1373</v>
      </c>
      <c r="AX1437" s="13">
        <f t="shared" si="280"/>
        <v>8</v>
      </c>
      <c r="AY1437" s="13" t="s">
        <v>1394</v>
      </c>
      <c r="AZ1437" s="13">
        <f t="shared" si="281"/>
        <v>3</v>
      </c>
      <c r="BA1437" s="13" t="str">
        <f t="shared" si="282"/>
        <v>燕青魂珠-8 等级-3</v>
      </c>
      <c r="BB1437" s="25" t="s">
        <v>44</v>
      </c>
      <c r="BC1437" s="14">
        <f t="shared" si="283"/>
        <v>880</v>
      </c>
      <c r="BD1437" s="14">
        <f>SUMIFS(BC$4:BC1437,AU$4:AU1437,"="&amp;AU1437,AX$4:AX1437,"="&amp;AX1437)</f>
        <v>1980</v>
      </c>
      <c r="BE1437" s="25" t="s">
        <v>1403</v>
      </c>
      <c r="BF1437" s="14">
        <f t="shared" si="284"/>
        <v>440</v>
      </c>
      <c r="BG1437" s="14">
        <f>SUMIFS(BF$4:BF1437,AU$4:AU1437,"="&amp;AU1437,AX$4:AX1437,"="&amp;AX1437)</f>
        <v>990</v>
      </c>
      <c r="BH1437" s="25" t="s">
        <v>1404</v>
      </c>
      <c r="BI1437" s="14">
        <f t="shared" si="285"/>
        <v>16000</v>
      </c>
      <c r="BJ1437" s="14">
        <f>SUMIFS(BI$4:BI1437,$AU$4:$AU1437,"="&amp;$AU1437,$AX$4:$AX1437,"="&amp;$AX1437)</f>
        <v>36000</v>
      </c>
    </row>
    <row r="1438" spans="46:62" ht="16.5" x14ac:dyDescent="0.2">
      <c r="AT1438" s="13">
        <v>1435</v>
      </c>
      <c r="AU1438" s="13">
        <f t="shared" si="286"/>
        <v>20</v>
      </c>
      <c r="AV1438" s="13">
        <f t="shared" si="287"/>
        <v>1502030</v>
      </c>
      <c r="AW1438" s="13" t="s">
        <v>1373</v>
      </c>
      <c r="AX1438" s="13">
        <f t="shared" si="280"/>
        <v>8</v>
      </c>
      <c r="AY1438" s="13" t="s">
        <v>1394</v>
      </c>
      <c r="AZ1438" s="13">
        <f t="shared" si="281"/>
        <v>4</v>
      </c>
      <c r="BA1438" s="13" t="str">
        <f t="shared" si="282"/>
        <v>燕青魂珠-8 等级-4</v>
      </c>
      <c r="BB1438" s="25" t="s">
        <v>44</v>
      </c>
      <c r="BC1438" s="14">
        <f t="shared" si="283"/>
        <v>1320</v>
      </c>
      <c r="BD1438" s="14">
        <f>SUMIFS(BC$4:BC1438,AU$4:AU1438,"="&amp;AU1438,AX$4:AX1438,"="&amp;AX1438)</f>
        <v>3300</v>
      </c>
      <c r="BE1438" s="25" t="s">
        <v>1403</v>
      </c>
      <c r="BF1438" s="14">
        <f t="shared" si="284"/>
        <v>660</v>
      </c>
      <c r="BG1438" s="14">
        <f>SUMIFS(BF$4:BF1438,AU$4:AU1438,"="&amp;AU1438,AX$4:AX1438,"="&amp;AX1438)</f>
        <v>1650</v>
      </c>
      <c r="BH1438" s="25" t="s">
        <v>1404</v>
      </c>
      <c r="BI1438" s="14">
        <f t="shared" si="285"/>
        <v>24000</v>
      </c>
      <c r="BJ1438" s="14">
        <f>SUMIFS(BI$4:BI1438,$AU$4:$AU1438,"="&amp;$AU1438,$AX$4:$AX1438,"="&amp;$AX1438)</f>
        <v>60000</v>
      </c>
    </row>
    <row r="1439" spans="46:62" ht="16.5" x14ac:dyDescent="0.2">
      <c r="AT1439" s="13">
        <v>1436</v>
      </c>
      <c r="AU1439" s="13">
        <f t="shared" si="286"/>
        <v>20</v>
      </c>
      <c r="AV1439" s="13">
        <f t="shared" si="287"/>
        <v>1502030</v>
      </c>
      <c r="AW1439" s="13" t="s">
        <v>1373</v>
      </c>
      <c r="AX1439" s="13">
        <f t="shared" si="280"/>
        <v>8</v>
      </c>
      <c r="AY1439" s="13" t="s">
        <v>1394</v>
      </c>
      <c r="AZ1439" s="13">
        <f t="shared" si="281"/>
        <v>5</v>
      </c>
      <c r="BA1439" s="13" t="str">
        <f t="shared" si="282"/>
        <v>燕青魂珠-8 等级-5</v>
      </c>
      <c r="BB1439" s="25" t="s">
        <v>44</v>
      </c>
      <c r="BC1439" s="14">
        <f t="shared" si="283"/>
        <v>1760</v>
      </c>
      <c r="BD1439" s="14">
        <f>SUMIFS(BC$4:BC1439,AU$4:AU1439,"="&amp;AU1439,AX$4:AX1439,"="&amp;AX1439)</f>
        <v>5060</v>
      </c>
      <c r="BE1439" s="25" t="s">
        <v>1403</v>
      </c>
      <c r="BF1439" s="14">
        <f t="shared" si="284"/>
        <v>880</v>
      </c>
      <c r="BG1439" s="14">
        <f>SUMIFS(BF$4:BF1439,AU$4:AU1439,"="&amp;AU1439,AX$4:AX1439,"="&amp;AX1439)</f>
        <v>2530</v>
      </c>
      <c r="BH1439" s="25" t="s">
        <v>1404</v>
      </c>
      <c r="BI1439" s="14">
        <f t="shared" si="285"/>
        <v>32000</v>
      </c>
      <c r="BJ1439" s="14">
        <f>SUMIFS(BI$4:BI1439,$AU$4:$AU1439,"="&amp;$AU1439,$AX$4:$AX1439,"="&amp;$AX1439)</f>
        <v>92000</v>
      </c>
    </row>
    <row r="1440" spans="46:62" ht="16.5" x14ac:dyDescent="0.2">
      <c r="AT1440" s="13">
        <v>1437</v>
      </c>
      <c r="AU1440" s="13">
        <f t="shared" si="286"/>
        <v>20</v>
      </c>
      <c r="AV1440" s="13">
        <f t="shared" si="287"/>
        <v>1502030</v>
      </c>
      <c r="AW1440" s="13" t="s">
        <v>1373</v>
      </c>
      <c r="AX1440" s="13">
        <f t="shared" si="280"/>
        <v>8</v>
      </c>
      <c r="AY1440" s="13" t="s">
        <v>1394</v>
      </c>
      <c r="AZ1440" s="13">
        <f t="shared" si="281"/>
        <v>6</v>
      </c>
      <c r="BA1440" s="13" t="str">
        <f t="shared" si="282"/>
        <v>燕青魂珠-8 等级-6</v>
      </c>
      <c r="BB1440" s="25" t="s">
        <v>44</v>
      </c>
      <c r="BC1440" s="14">
        <f t="shared" si="283"/>
        <v>2200</v>
      </c>
      <c r="BD1440" s="14">
        <f>SUMIFS(BC$4:BC1440,AU$4:AU1440,"="&amp;AU1440,AX$4:AX1440,"="&amp;AX1440)</f>
        <v>7260</v>
      </c>
      <c r="BE1440" s="25" t="s">
        <v>1403</v>
      </c>
      <c r="BF1440" s="14">
        <f t="shared" si="284"/>
        <v>1100</v>
      </c>
      <c r="BG1440" s="14">
        <f>SUMIFS(BF$4:BF1440,AU$4:AU1440,"="&amp;AU1440,AX$4:AX1440,"="&amp;AX1440)</f>
        <v>3630</v>
      </c>
      <c r="BH1440" s="25" t="s">
        <v>1404</v>
      </c>
      <c r="BI1440" s="14">
        <f t="shared" si="285"/>
        <v>40000</v>
      </c>
      <c r="BJ1440" s="14">
        <f>SUMIFS(BI$4:BI1440,$AU$4:$AU1440,"="&amp;$AU1440,$AX$4:$AX1440,"="&amp;$AX1440)</f>
        <v>132000</v>
      </c>
    </row>
    <row r="1441" spans="46:62" ht="16.5" x14ac:dyDescent="0.2">
      <c r="AT1441" s="13">
        <v>1438</v>
      </c>
      <c r="AU1441" s="13">
        <f t="shared" si="286"/>
        <v>20</v>
      </c>
      <c r="AV1441" s="13">
        <f t="shared" si="287"/>
        <v>1502030</v>
      </c>
      <c r="AW1441" s="13" t="s">
        <v>1373</v>
      </c>
      <c r="AX1441" s="13">
        <f t="shared" si="280"/>
        <v>8</v>
      </c>
      <c r="AY1441" s="13" t="s">
        <v>1394</v>
      </c>
      <c r="AZ1441" s="13">
        <f t="shared" si="281"/>
        <v>7</v>
      </c>
      <c r="BA1441" s="13" t="str">
        <f t="shared" si="282"/>
        <v>燕青魂珠-8 等级-7</v>
      </c>
      <c r="BB1441" s="25" t="s">
        <v>44</v>
      </c>
      <c r="BC1441" s="14">
        <f t="shared" si="283"/>
        <v>2640</v>
      </c>
      <c r="BD1441" s="14">
        <f>SUMIFS(BC$4:BC1441,AU$4:AU1441,"="&amp;AU1441,AX$4:AX1441,"="&amp;AX1441)</f>
        <v>9900</v>
      </c>
      <c r="BE1441" s="25" t="s">
        <v>1403</v>
      </c>
      <c r="BF1441" s="14">
        <f t="shared" si="284"/>
        <v>1320</v>
      </c>
      <c r="BG1441" s="14">
        <f>SUMIFS(BF$4:BF1441,AU$4:AU1441,"="&amp;AU1441,AX$4:AX1441,"="&amp;AX1441)</f>
        <v>4950</v>
      </c>
      <c r="BH1441" s="25" t="s">
        <v>1404</v>
      </c>
      <c r="BI1441" s="14">
        <f t="shared" si="285"/>
        <v>48000</v>
      </c>
      <c r="BJ1441" s="14">
        <f>SUMIFS(BI$4:BI1441,$AU$4:$AU1441,"="&amp;$AU1441,$AX$4:$AX1441,"="&amp;$AX1441)</f>
        <v>180000</v>
      </c>
    </row>
    <row r="1442" spans="46:62" ht="16.5" x14ac:dyDescent="0.2">
      <c r="AT1442" s="13">
        <v>1439</v>
      </c>
      <c r="AU1442" s="13">
        <f t="shared" si="286"/>
        <v>20</v>
      </c>
      <c r="AV1442" s="13">
        <f t="shared" si="287"/>
        <v>1502030</v>
      </c>
      <c r="AW1442" s="13" t="s">
        <v>1373</v>
      </c>
      <c r="AX1442" s="13">
        <f t="shared" si="280"/>
        <v>8</v>
      </c>
      <c r="AY1442" s="13" t="s">
        <v>1394</v>
      </c>
      <c r="AZ1442" s="13">
        <f t="shared" si="281"/>
        <v>8</v>
      </c>
      <c r="BA1442" s="13" t="str">
        <f t="shared" si="282"/>
        <v>燕青魂珠-8 等级-8</v>
      </c>
      <c r="BB1442" s="25" t="s">
        <v>44</v>
      </c>
      <c r="BC1442" s="14">
        <f t="shared" si="283"/>
        <v>3080</v>
      </c>
      <c r="BD1442" s="14">
        <f>SUMIFS(BC$4:BC1442,AU$4:AU1442,"="&amp;AU1442,AX$4:AX1442,"="&amp;AX1442)</f>
        <v>12980</v>
      </c>
      <c r="BE1442" s="25" t="s">
        <v>1403</v>
      </c>
      <c r="BF1442" s="14">
        <f t="shared" si="284"/>
        <v>1540</v>
      </c>
      <c r="BG1442" s="14">
        <f>SUMIFS(BF$4:BF1442,AU$4:AU1442,"="&amp;AU1442,AX$4:AX1442,"="&amp;AX1442)</f>
        <v>6490</v>
      </c>
      <c r="BH1442" s="25" t="s">
        <v>1404</v>
      </c>
      <c r="BI1442" s="14">
        <f t="shared" si="285"/>
        <v>56000</v>
      </c>
      <c r="BJ1442" s="14">
        <f>SUMIFS(BI$4:BI1442,$AU$4:$AU1442,"="&amp;$AU1442,$AX$4:$AX1442,"="&amp;$AX1442)</f>
        <v>236000</v>
      </c>
    </row>
    <row r="1443" spans="46:62" ht="16.5" x14ac:dyDescent="0.2">
      <c r="AT1443" s="13">
        <v>1440</v>
      </c>
      <c r="AU1443" s="13">
        <f t="shared" si="286"/>
        <v>20</v>
      </c>
      <c r="AV1443" s="13">
        <f t="shared" si="287"/>
        <v>1502030</v>
      </c>
      <c r="AW1443" s="13" t="s">
        <v>1373</v>
      </c>
      <c r="AX1443" s="13">
        <f t="shared" si="280"/>
        <v>8</v>
      </c>
      <c r="AY1443" s="13" t="s">
        <v>1394</v>
      </c>
      <c r="AZ1443" s="13">
        <f t="shared" si="281"/>
        <v>9</v>
      </c>
      <c r="BA1443" s="13" t="str">
        <f t="shared" si="282"/>
        <v>燕青魂珠-8 等级-9</v>
      </c>
      <c r="BB1443" s="25" t="s">
        <v>44</v>
      </c>
      <c r="BC1443" s="14">
        <f t="shared" si="283"/>
        <v>3520</v>
      </c>
      <c r="BD1443" s="14">
        <f>SUMIFS(BC$4:BC1443,AU$4:AU1443,"="&amp;AU1443,AX$4:AX1443,"="&amp;AX1443)</f>
        <v>16500</v>
      </c>
      <c r="BE1443" s="25" t="s">
        <v>1403</v>
      </c>
      <c r="BF1443" s="14">
        <f t="shared" si="284"/>
        <v>1760</v>
      </c>
      <c r="BG1443" s="14">
        <f>SUMIFS(BF$4:BF1443,AU$4:AU1443,"="&amp;AU1443,AX$4:AX1443,"="&amp;AX1443)</f>
        <v>8250</v>
      </c>
      <c r="BH1443" s="25" t="s">
        <v>1404</v>
      </c>
      <c r="BI1443" s="14">
        <f t="shared" si="285"/>
        <v>64000</v>
      </c>
      <c r="BJ1443" s="14">
        <f>SUMIFS(BI$4:BI1443,$AU$4:$AU1443,"="&amp;$AU1443,$AX$4:$AX1443,"="&amp;$AX1443)</f>
        <v>300000</v>
      </c>
    </row>
    <row r="1444" spans="46:62" ht="16.5" x14ac:dyDescent="0.2">
      <c r="AT1444" s="13">
        <v>1441</v>
      </c>
      <c r="AU1444" s="13">
        <f t="shared" si="286"/>
        <v>21</v>
      </c>
      <c r="AV1444" s="13">
        <f t="shared" si="287"/>
        <v>1502031</v>
      </c>
      <c r="AW1444" s="13" t="s">
        <v>1373</v>
      </c>
      <c r="AX1444" s="13">
        <f t="shared" si="280"/>
        <v>1</v>
      </c>
      <c r="AY1444" s="13" t="s">
        <v>1394</v>
      </c>
      <c r="AZ1444" s="13">
        <f t="shared" si="281"/>
        <v>1</v>
      </c>
      <c r="BA1444" s="13" t="str">
        <f t="shared" si="282"/>
        <v>秦琼魂珠-1 等级-1</v>
      </c>
      <c r="BB1444" s="25" t="s">
        <v>44</v>
      </c>
      <c r="BC1444" s="14">
        <f t="shared" si="283"/>
        <v>60</v>
      </c>
      <c r="BD1444" s="14">
        <f>SUMIFS(BC$4:BC1444,AU$4:AU1444,"="&amp;AU1444,AX$4:AX1444,"="&amp;AX1444)</f>
        <v>60</v>
      </c>
      <c r="BE1444" s="25" t="s">
        <v>1403</v>
      </c>
      <c r="BF1444" s="14">
        <f t="shared" si="284"/>
        <v>30</v>
      </c>
      <c r="BG1444" s="14">
        <f>SUMIFS(BF$4:BF1444,AU$4:AU1444,"="&amp;AU1444,AX$4:AX1444,"="&amp;AX1444)</f>
        <v>30</v>
      </c>
      <c r="BH1444" s="25" t="s">
        <v>1404</v>
      </c>
      <c r="BI1444" s="14">
        <f t="shared" si="285"/>
        <v>1200</v>
      </c>
      <c r="BJ1444" s="14">
        <f>SUMIFS(BI$4:BI1444,$AU$4:$AU1444,"="&amp;$AU1444,$AX$4:$AX1444,"="&amp;$AX1444)</f>
        <v>1200</v>
      </c>
    </row>
    <row r="1445" spans="46:62" ht="16.5" x14ac:dyDescent="0.2">
      <c r="AT1445" s="13">
        <v>1442</v>
      </c>
      <c r="AU1445" s="13">
        <f t="shared" si="286"/>
        <v>21</v>
      </c>
      <c r="AV1445" s="13">
        <f t="shared" si="287"/>
        <v>1502031</v>
      </c>
      <c r="AW1445" s="13" t="s">
        <v>1373</v>
      </c>
      <c r="AX1445" s="13">
        <f t="shared" si="280"/>
        <v>1</v>
      </c>
      <c r="AY1445" s="13" t="s">
        <v>1394</v>
      </c>
      <c r="AZ1445" s="13">
        <f t="shared" si="281"/>
        <v>2</v>
      </c>
      <c r="BA1445" s="13" t="str">
        <f t="shared" si="282"/>
        <v>秦琼魂珠-1 等级-2</v>
      </c>
      <c r="BB1445" s="25" t="s">
        <v>44</v>
      </c>
      <c r="BC1445" s="14">
        <f t="shared" si="283"/>
        <v>96</v>
      </c>
      <c r="BD1445" s="14">
        <f>SUMIFS(BC$4:BC1445,AU$4:AU1445,"="&amp;AU1445,AX$4:AX1445,"="&amp;AX1445)</f>
        <v>156</v>
      </c>
      <c r="BE1445" s="25" t="s">
        <v>1403</v>
      </c>
      <c r="BF1445" s="14">
        <f t="shared" si="284"/>
        <v>48</v>
      </c>
      <c r="BG1445" s="14">
        <f>SUMIFS(BF$4:BF1445,AU$4:AU1445,"="&amp;AU1445,AX$4:AX1445,"="&amp;AX1445)</f>
        <v>78</v>
      </c>
      <c r="BH1445" s="25" t="s">
        <v>1404</v>
      </c>
      <c r="BI1445" s="14">
        <f t="shared" si="285"/>
        <v>1920</v>
      </c>
      <c r="BJ1445" s="14">
        <f>SUMIFS(BI$4:BI1445,$AU$4:$AU1445,"="&amp;$AU1445,$AX$4:$AX1445,"="&amp;$AX1445)</f>
        <v>3120</v>
      </c>
    </row>
    <row r="1446" spans="46:62" ht="16.5" x14ac:dyDescent="0.2">
      <c r="AT1446" s="13">
        <v>1443</v>
      </c>
      <c r="AU1446" s="13">
        <f t="shared" si="286"/>
        <v>21</v>
      </c>
      <c r="AV1446" s="13">
        <f t="shared" si="287"/>
        <v>1502031</v>
      </c>
      <c r="AW1446" s="13" t="s">
        <v>1373</v>
      </c>
      <c r="AX1446" s="13">
        <f t="shared" si="280"/>
        <v>1</v>
      </c>
      <c r="AY1446" s="13" t="s">
        <v>1394</v>
      </c>
      <c r="AZ1446" s="13">
        <f t="shared" si="281"/>
        <v>3</v>
      </c>
      <c r="BA1446" s="13" t="str">
        <f t="shared" si="282"/>
        <v>秦琼魂珠-1 等级-3</v>
      </c>
      <c r="BB1446" s="25" t="s">
        <v>44</v>
      </c>
      <c r="BC1446" s="14">
        <f t="shared" si="283"/>
        <v>120</v>
      </c>
      <c r="BD1446" s="14">
        <f>SUMIFS(BC$4:BC1446,AU$4:AU1446,"="&amp;AU1446,AX$4:AX1446,"="&amp;AX1446)</f>
        <v>276</v>
      </c>
      <c r="BE1446" s="25" t="s">
        <v>1403</v>
      </c>
      <c r="BF1446" s="14">
        <f t="shared" si="284"/>
        <v>60</v>
      </c>
      <c r="BG1446" s="14">
        <f>SUMIFS(BF$4:BF1446,AU$4:AU1446,"="&amp;AU1446,AX$4:AX1446,"="&amp;AX1446)</f>
        <v>138</v>
      </c>
      <c r="BH1446" s="25" t="s">
        <v>1404</v>
      </c>
      <c r="BI1446" s="14">
        <f t="shared" si="285"/>
        <v>2400</v>
      </c>
      <c r="BJ1446" s="14">
        <f>SUMIFS(BI$4:BI1446,$AU$4:$AU1446,"="&amp;$AU1446,$AX$4:$AX1446,"="&amp;$AX1446)</f>
        <v>5520</v>
      </c>
    </row>
    <row r="1447" spans="46:62" ht="16.5" x14ac:dyDescent="0.2">
      <c r="AT1447" s="13">
        <v>1444</v>
      </c>
      <c r="AU1447" s="13">
        <f t="shared" si="286"/>
        <v>21</v>
      </c>
      <c r="AV1447" s="13">
        <f t="shared" si="287"/>
        <v>1502031</v>
      </c>
      <c r="AW1447" s="13" t="s">
        <v>1373</v>
      </c>
      <c r="AX1447" s="13">
        <f t="shared" si="280"/>
        <v>1</v>
      </c>
      <c r="AY1447" s="13" t="s">
        <v>1394</v>
      </c>
      <c r="AZ1447" s="13">
        <f t="shared" si="281"/>
        <v>4</v>
      </c>
      <c r="BA1447" s="13" t="str">
        <f t="shared" si="282"/>
        <v>秦琼魂珠-1 等级-4</v>
      </c>
      <c r="BB1447" s="25" t="s">
        <v>44</v>
      </c>
      <c r="BC1447" s="14">
        <f t="shared" si="283"/>
        <v>192</v>
      </c>
      <c r="BD1447" s="14">
        <f>SUMIFS(BC$4:BC1447,AU$4:AU1447,"="&amp;AU1447,AX$4:AX1447,"="&amp;AX1447)</f>
        <v>468</v>
      </c>
      <c r="BE1447" s="25" t="s">
        <v>1403</v>
      </c>
      <c r="BF1447" s="14">
        <f t="shared" si="284"/>
        <v>96</v>
      </c>
      <c r="BG1447" s="14">
        <f>SUMIFS(BF$4:BF1447,AU$4:AU1447,"="&amp;AU1447,AX$4:AX1447,"="&amp;AX1447)</f>
        <v>234</v>
      </c>
      <c r="BH1447" s="25" t="s">
        <v>1404</v>
      </c>
      <c r="BI1447" s="14">
        <f t="shared" si="285"/>
        <v>3840</v>
      </c>
      <c r="BJ1447" s="14">
        <f>SUMIFS(BI$4:BI1447,$AU$4:$AU1447,"="&amp;$AU1447,$AX$4:$AX1447,"="&amp;$AX1447)</f>
        <v>9360</v>
      </c>
    </row>
    <row r="1448" spans="46:62" ht="16.5" x14ac:dyDescent="0.2">
      <c r="AT1448" s="13">
        <v>1445</v>
      </c>
      <c r="AU1448" s="13">
        <f t="shared" si="286"/>
        <v>21</v>
      </c>
      <c r="AV1448" s="13">
        <f t="shared" si="287"/>
        <v>1502031</v>
      </c>
      <c r="AW1448" s="13" t="s">
        <v>1373</v>
      </c>
      <c r="AX1448" s="13">
        <f t="shared" si="280"/>
        <v>1</v>
      </c>
      <c r="AY1448" s="13" t="s">
        <v>1394</v>
      </c>
      <c r="AZ1448" s="13">
        <f t="shared" si="281"/>
        <v>5</v>
      </c>
      <c r="BA1448" s="13" t="str">
        <f t="shared" si="282"/>
        <v>秦琼魂珠-1 等级-5</v>
      </c>
      <c r="BB1448" s="25" t="s">
        <v>44</v>
      </c>
      <c r="BC1448" s="14">
        <f t="shared" si="283"/>
        <v>264</v>
      </c>
      <c r="BD1448" s="14">
        <f>SUMIFS(BC$4:BC1448,AU$4:AU1448,"="&amp;AU1448,AX$4:AX1448,"="&amp;AX1448)</f>
        <v>732</v>
      </c>
      <c r="BE1448" s="25" t="s">
        <v>1403</v>
      </c>
      <c r="BF1448" s="14">
        <f t="shared" si="284"/>
        <v>132</v>
      </c>
      <c r="BG1448" s="14">
        <f>SUMIFS(BF$4:BF1448,AU$4:AU1448,"="&amp;AU1448,AX$4:AX1448,"="&amp;AX1448)</f>
        <v>366</v>
      </c>
      <c r="BH1448" s="25" t="s">
        <v>1404</v>
      </c>
      <c r="BI1448" s="14">
        <f t="shared" si="285"/>
        <v>5280</v>
      </c>
      <c r="BJ1448" s="14">
        <f>SUMIFS(BI$4:BI1448,$AU$4:$AU1448,"="&amp;$AU1448,$AX$4:$AX1448,"="&amp;$AX1448)</f>
        <v>14640</v>
      </c>
    </row>
    <row r="1449" spans="46:62" ht="16.5" x14ac:dyDescent="0.2">
      <c r="AT1449" s="13">
        <v>1446</v>
      </c>
      <c r="AU1449" s="13">
        <f t="shared" si="286"/>
        <v>21</v>
      </c>
      <c r="AV1449" s="13">
        <f t="shared" si="287"/>
        <v>1502031</v>
      </c>
      <c r="AW1449" s="13" t="s">
        <v>1373</v>
      </c>
      <c r="AX1449" s="13">
        <f t="shared" si="280"/>
        <v>1</v>
      </c>
      <c r="AY1449" s="13" t="s">
        <v>1394</v>
      </c>
      <c r="AZ1449" s="13">
        <f t="shared" si="281"/>
        <v>6</v>
      </c>
      <c r="BA1449" s="13" t="str">
        <f t="shared" si="282"/>
        <v>秦琼魂珠-1 等级-6</v>
      </c>
      <c r="BB1449" s="25" t="s">
        <v>44</v>
      </c>
      <c r="BC1449" s="14">
        <f t="shared" si="283"/>
        <v>336</v>
      </c>
      <c r="BD1449" s="14">
        <f>SUMIFS(BC$4:BC1449,AU$4:AU1449,"="&amp;AU1449,AX$4:AX1449,"="&amp;AX1449)</f>
        <v>1068</v>
      </c>
      <c r="BE1449" s="25" t="s">
        <v>1403</v>
      </c>
      <c r="BF1449" s="14">
        <f t="shared" si="284"/>
        <v>168</v>
      </c>
      <c r="BG1449" s="14">
        <f>SUMIFS(BF$4:BF1449,AU$4:AU1449,"="&amp;AU1449,AX$4:AX1449,"="&amp;AX1449)</f>
        <v>534</v>
      </c>
      <c r="BH1449" s="25" t="s">
        <v>1404</v>
      </c>
      <c r="BI1449" s="14">
        <f t="shared" si="285"/>
        <v>6720</v>
      </c>
      <c r="BJ1449" s="14">
        <f>SUMIFS(BI$4:BI1449,$AU$4:$AU1449,"="&amp;$AU1449,$AX$4:$AX1449,"="&amp;$AX1449)</f>
        <v>21360</v>
      </c>
    </row>
    <row r="1450" spans="46:62" ht="16.5" x14ac:dyDescent="0.2">
      <c r="AT1450" s="13">
        <v>1447</v>
      </c>
      <c r="AU1450" s="13">
        <f t="shared" si="286"/>
        <v>21</v>
      </c>
      <c r="AV1450" s="13">
        <f t="shared" si="287"/>
        <v>1502031</v>
      </c>
      <c r="AW1450" s="13" t="s">
        <v>1373</v>
      </c>
      <c r="AX1450" s="13">
        <f t="shared" si="280"/>
        <v>1</v>
      </c>
      <c r="AY1450" s="13" t="s">
        <v>1394</v>
      </c>
      <c r="AZ1450" s="13">
        <f t="shared" si="281"/>
        <v>7</v>
      </c>
      <c r="BA1450" s="13" t="str">
        <f t="shared" si="282"/>
        <v>秦琼魂珠-1 等级-7</v>
      </c>
      <c r="BB1450" s="25" t="s">
        <v>44</v>
      </c>
      <c r="BC1450" s="14">
        <f t="shared" si="283"/>
        <v>384</v>
      </c>
      <c r="BD1450" s="14">
        <f>SUMIFS(BC$4:BC1450,AU$4:AU1450,"="&amp;AU1450,AX$4:AX1450,"="&amp;AX1450)</f>
        <v>1452</v>
      </c>
      <c r="BE1450" s="25" t="s">
        <v>1403</v>
      </c>
      <c r="BF1450" s="14">
        <f t="shared" si="284"/>
        <v>192</v>
      </c>
      <c r="BG1450" s="14">
        <f>SUMIFS(BF$4:BF1450,AU$4:AU1450,"="&amp;AU1450,AX$4:AX1450,"="&amp;AX1450)</f>
        <v>726</v>
      </c>
      <c r="BH1450" s="25" t="s">
        <v>1404</v>
      </c>
      <c r="BI1450" s="14">
        <f t="shared" si="285"/>
        <v>7680</v>
      </c>
      <c r="BJ1450" s="14">
        <f>SUMIFS(BI$4:BI1450,$AU$4:$AU1450,"="&amp;$AU1450,$AX$4:$AX1450,"="&amp;$AX1450)</f>
        <v>29040</v>
      </c>
    </row>
    <row r="1451" spans="46:62" ht="16.5" x14ac:dyDescent="0.2">
      <c r="AT1451" s="13">
        <v>1448</v>
      </c>
      <c r="AU1451" s="13">
        <f t="shared" si="286"/>
        <v>21</v>
      </c>
      <c r="AV1451" s="13">
        <f t="shared" si="287"/>
        <v>1502031</v>
      </c>
      <c r="AW1451" s="13" t="s">
        <v>1373</v>
      </c>
      <c r="AX1451" s="13">
        <f t="shared" si="280"/>
        <v>1</v>
      </c>
      <c r="AY1451" s="13" t="s">
        <v>1394</v>
      </c>
      <c r="AZ1451" s="13">
        <f t="shared" si="281"/>
        <v>8</v>
      </c>
      <c r="BA1451" s="13" t="str">
        <f t="shared" si="282"/>
        <v>秦琼魂珠-1 等级-8</v>
      </c>
      <c r="BB1451" s="25" t="s">
        <v>44</v>
      </c>
      <c r="BC1451" s="14">
        <f t="shared" si="283"/>
        <v>456</v>
      </c>
      <c r="BD1451" s="14">
        <f>SUMIFS(BC$4:BC1451,AU$4:AU1451,"="&amp;AU1451,AX$4:AX1451,"="&amp;AX1451)</f>
        <v>1908</v>
      </c>
      <c r="BE1451" s="25" t="s">
        <v>1403</v>
      </c>
      <c r="BF1451" s="14">
        <f t="shared" si="284"/>
        <v>228</v>
      </c>
      <c r="BG1451" s="14">
        <f>SUMIFS(BF$4:BF1451,AU$4:AU1451,"="&amp;AU1451,AX$4:AX1451,"="&amp;AX1451)</f>
        <v>954</v>
      </c>
      <c r="BH1451" s="25" t="s">
        <v>1404</v>
      </c>
      <c r="BI1451" s="14">
        <f t="shared" si="285"/>
        <v>9120</v>
      </c>
      <c r="BJ1451" s="14">
        <f>SUMIFS(BI$4:BI1451,$AU$4:$AU1451,"="&amp;$AU1451,$AX$4:$AX1451,"="&amp;$AX1451)</f>
        <v>38160</v>
      </c>
    </row>
    <row r="1452" spans="46:62" ht="16.5" x14ac:dyDescent="0.2">
      <c r="AT1452" s="13">
        <v>1449</v>
      </c>
      <c r="AU1452" s="13">
        <f t="shared" si="286"/>
        <v>21</v>
      </c>
      <c r="AV1452" s="13">
        <f t="shared" si="287"/>
        <v>1502031</v>
      </c>
      <c r="AW1452" s="13" t="s">
        <v>1373</v>
      </c>
      <c r="AX1452" s="13">
        <f t="shared" si="280"/>
        <v>1</v>
      </c>
      <c r="AY1452" s="13" t="s">
        <v>1394</v>
      </c>
      <c r="AZ1452" s="13">
        <f t="shared" si="281"/>
        <v>9</v>
      </c>
      <c r="BA1452" s="13" t="str">
        <f t="shared" si="282"/>
        <v>秦琼魂珠-1 等级-9</v>
      </c>
      <c r="BB1452" s="25" t="s">
        <v>44</v>
      </c>
      <c r="BC1452" s="14">
        <f t="shared" si="283"/>
        <v>504</v>
      </c>
      <c r="BD1452" s="14">
        <f>SUMIFS(BC$4:BC1452,AU$4:AU1452,"="&amp;AU1452,AX$4:AX1452,"="&amp;AX1452)</f>
        <v>2412</v>
      </c>
      <c r="BE1452" s="25" t="s">
        <v>1403</v>
      </c>
      <c r="BF1452" s="14">
        <f t="shared" si="284"/>
        <v>252</v>
      </c>
      <c r="BG1452" s="14">
        <f>SUMIFS(BF$4:BF1452,AU$4:AU1452,"="&amp;AU1452,AX$4:AX1452,"="&amp;AX1452)</f>
        <v>1206</v>
      </c>
      <c r="BH1452" s="25" t="s">
        <v>1404</v>
      </c>
      <c r="BI1452" s="14">
        <f t="shared" si="285"/>
        <v>10080</v>
      </c>
      <c r="BJ1452" s="14">
        <f>SUMIFS(BI$4:BI1452,$AU$4:$AU1452,"="&amp;$AU1452,$AX$4:$AX1452,"="&amp;$AX1452)</f>
        <v>48240</v>
      </c>
    </row>
    <row r="1453" spans="46:62" ht="16.5" x14ac:dyDescent="0.2">
      <c r="AT1453" s="13">
        <v>1450</v>
      </c>
      <c r="AU1453" s="13">
        <f t="shared" si="286"/>
        <v>21</v>
      </c>
      <c r="AV1453" s="13">
        <f t="shared" si="287"/>
        <v>1502031</v>
      </c>
      <c r="AW1453" s="13" t="s">
        <v>1373</v>
      </c>
      <c r="AX1453" s="13">
        <f t="shared" si="280"/>
        <v>2</v>
      </c>
      <c r="AY1453" s="13" t="s">
        <v>1394</v>
      </c>
      <c r="AZ1453" s="13">
        <f t="shared" si="281"/>
        <v>1</v>
      </c>
      <c r="BA1453" s="13" t="str">
        <f t="shared" si="282"/>
        <v>秦琼魂珠-2 等级-1</v>
      </c>
      <c r="BB1453" s="25" t="s">
        <v>44</v>
      </c>
      <c r="BC1453" s="14">
        <f t="shared" si="283"/>
        <v>96</v>
      </c>
      <c r="BD1453" s="14">
        <f>SUMIFS(BC$4:BC1453,AU$4:AU1453,"="&amp;AU1453,AX$4:AX1453,"="&amp;AX1453)</f>
        <v>96</v>
      </c>
      <c r="BE1453" s="25" t="s">
        <v>1403</v>
      </c>
      <c r="BF1453" s="14">
        <f t="shared" si="284"/>
        <v>48</v>
      </c>
      <c r="BG1453" s="14">
        <f>SUMIFS(BF$4:BF1453,AU$4:AU1453,"="&amp;AU1453,AX$4:AX1453,"="&amp;AX1453)</f>
        <v>48</v>
      </c>
      <c r="BH1453" s="25" t="s">
        <v>1404</v>
      </c>
      <c r="BI1453" s="14">
        <f t="shared" si="285"/>
        <v>1920</v>
      </c>
      <c r="BJ1453" s="14">
        <f>SUMIFS(BI$4:BI1453,$AU$4:$AU1453,"="&amp;$AU1453,$AX$4:$AX1453,"="&amp;$AX1453)</f>
        <v>1920</v>
      </c>
    </row>
    <row r="1454" spans="46:62" ht="16.5" x14ac:dyDescent="0.2">
      <c r="AT1454" s="13">
        <v>1451</v>
      </c>
      <c r="AU1454" s="13">
        <f t="shared" si="286"/>
        <v>21</v>
      </c>
      <c r="AV1454" s="13">
        <f t="shared" si="287"/>
        <v>1502031</v>
      </c>
      <c r="AW1454" s="13" t="s">
        <v>1373</v>
      </c>
      <c r="AX1454" s="13">
        <f t="shared" si="280"/>
        <v>2</v>
      </c>
      <c r="AY1454" s="13" t="s">
        <v>1394</v>
      </c>
      <c r="AZ1454" s="13">
        <f t="shared" si="281"/>
        <v>2</v>
      </c>
      <c r="BA1454" s="13" t="str">
        <f t="shared" si="282"/>
        <v>秦琼魂珠-2 等级-2</v>
      </c>
      <c r="BB1454" s="25" t="s">
        <v>44</v>
      </c>
      <c r="BC1454" s="14">
        <f t="shared" si="283"/>
        <v>144</v>
      </c>
      <c r="BD1454" s="14">
        <f>SUMIFS(BC$4:BC1454,AU$4:AU1454,"="&amp;AU1454,AX$4:AX1454,"="&amp;AX1454)</f>
        <v>240</v>
      </c>
      <c r="BE1454" s="25" t="s">
        <v>1403</v>
      </c>
      <c r="BF1454" s="14">
        <f t="shared" si="284"/>
        <v>72</v>
      </c>
      <c r="BG1454" s="14">
        <f>SUMIFS(BF$4:BF1454,AU$4:AU1454,"="&amp;AU1454,AX$4:AX1454,"="&amp;AX1454)</f>
        <v>120</v>
      </c>
      <c r="BH1454" s="25" t="s">
        <v>1404</v>
      </c>
      <c r="BI1454" s="14">
        <f t="shared" si="285"/>
        <v>2880</v>
      </c>
      <c r="BJ1454" s="14">
        <f>SUMIFS(BI$4:BI1454,$AU$4:$AU1454,"="&amp;$AU1454,$AX$4:$AX1454,"="&amp;$AX1454)</f>
        <v>4800</v>
      </c>
    </row>
    <row r="1455" spans="46:62" ht="16.5" x14ac:dyDescent="0.2">
      <c r="AT1455" s="13">
        <v>1452</v>
      </c>
      <c r="AU1455" s="13">
        <f t="shared" si="286"/>
        <v>21</v>
      </c>
      <c r="AV1455" s="13">
        <f t="shared" si="287"/>
        <v>1502031</v>
      </c>
      <c r="AW1455" s="13" t="s">
        <v>1373</v>
      </c>
      <c r="AX1455" s="13">
        <f t="shared" si="280"/>
        <v>2</v>
      </c>
      <c r="AY1455" s="13" t="s">
        <v>1394</v>
      </c>
      <c r="AZ1455" s="13">
        <f t="shared" si="281"/>
        <v>3</v>
      </c>
      <c r="BA1455" s="13" t="str">
        <f t="shared" si="282"/>
        <v>秦琼魂珠-2 等级-3</v>
      </c>
      <c r="BB1455" s="25" t="s">
        <v>44</v>
      </c>
      <c r="BC1455" s="14">
        <f t="shared" si="283"/>
        <v>192</v>
      </c>
      <c r="BD1455" s="14">
        <f>SUMIFS(BC$4:BC1455,AU$4:AU1455,"="&amp;AU1455,AX$4:AX1455,"="&amp;AX1455)</f>
        <v>432</v>
      </c>
      <c r="BE1455" s="25" t="s">
        <v>1403</v>
      </c>
      <c r="BF1455" s="14">
        <f t="shared" si="284"/>
        <v>96</v>
      </c>
      <c r="BG1455" s="14">
        <f>SUMIFS(BF$4:BF1455,AU$4:AU1455,"="&amp;AU1455,AX$4:AX1455,"="&amp;AX1455)</f>
        <v>216</v>
      </c>
      <c r="BH1455" s="25" t="s">
        <v>1404</v>
      </c>
      <c r="BI1455" s="14">
        <f t="shared" si="285"/>
        <v>3840</v>
      </c>
      <c r="BJ1455" s="14">
        <f>SUMIFS(BI$4:BI1455,$AU$4:$AU1455,"="&amp;$AU1455,$AX$4:$AX1455,"="&amp;$AX1455)</f>
        <v>8640</v>
      </c>
    </row>
    <row r="1456" spans="46:62" ht="16.5" x14ac:dyDescent="0.2">
      <c r="AT1456" s="13">
        <v>1453</v>
      </c>
      <c r="AU1456" s="13">
        <f t="shared" si="286"/>
        <v>21</v>
      </c>
      <c r="AV1456" s="13">
        <f t="shared" si="287"/>
        <v>1502031</v>
      </c>
      <c r="AW1456" s="13" t="s">
        <v>1373</v>
      </c>
      <c r="AX1456" s="13">
        <f t="shared" si="280"/>
        <v>2</v>
      </c>
      <c r="AY1456" s="13" t="s">
        <v>1394</v>
      </c>
      <c r="AZ1456" s="13">
        <f t="shared" si="281"/>
        <v>4</v>
      </c>
      <c r="BA1456" s="13" t="str">
        <f t="shared" si="282"/>
        <v>秦琼魂珠-2 等级-4</v>
      </c>
      <c r="BB1456" s="25" t="s">
        <v>44</v>
      </c>
      <c r="BC1456" s="14">
        <f t="shared" si="283"/>
        <v>288</v>
      </c>
      <c r="BD1456" s="14">
        <f>SUMIFS(BC$4:BC1456,AU$4:AU1456,"="&amp;AU1456,AX$4:AX1456,"="&amp;AX1456)</f>
        <v>720</v>
      </c>
      <c r="BE1456" s="25" t="s">
        <v>1403</v>
      </c>
      <c r="BF1456" s="14">
        <f t="shared" si="284"/>
        <v>144</v>
      </c>
      <c r="BG1456" s="14">
        <f>SUMIFS(BF$4:BF1456,AU$4:AU1456,"="&amp;AU1456,AX$4:AX1456,"="&amp;AX1456)</f>
        <v>360</v>
      </c>
      <c r="BH1456" s="25" t="s">
        <v>1404</v>
      </c>
      <c r="BI1456" s="14">
        <f t="shared" si="285"/>
        <v>5760</v>
      </c>
      <c r="BJ1456" s="14">
        <f>SUMIFS(BI$4:BI1456,$AU$4:$AU1456,"="&amp;$AU1456,$AX$4:$AX1456,"="&amp;$AX1456)</f>
        <v>14400</v>
      </c>
    </row>
    <row r="1457" spans="46:62" ht="16.5" x14ac:dyDescent="0.2">
      <c r="AT1457" s="13">
        <v>1454</v>
      </c>
      <c r="AU1457" s="13">
        <f t="shared" si="286"/>
        <v>21</v>
      </c>
      <c r="AV1457" s="13">
        <f t="shared" si="287"/>
        <v>1502031</v>
      </c>
      <c r="AW1457" s="13" t="s">
        <v>1373</v>
      </c>
      <c r="AX1457" s="13">
        <f t="shared" si="280"/>
        <v>2</v>
      </c>
      <c r="AY1457" s="13" t="s">
        <v>1394</v>
      </c>
      <c r="AZ1457" s="13">
        <f t="shared" si="281"/>
        <v>5</v>
      </c>
      <c r="BA1457" s="13" t="str">
        <f t="shared" si="282"/>
        <v>秦琼魂珠-2 等级-5</v>
      </c>
      <c r="BB1457" s="25" t="s">
        <v>44</v>
      </c>
      <c r="BC1457" s="14">
        <f t="shared" si="283"/>
        <v>384</v>
      </c>
      <c r="BD1457" s="14">
        <f>SUMIFS(BC$4:BC1457,AU$4:AU1457,"="&amp;AU1457,AX$4:AX1457,"="&amp;AX1457)</f>
        <v>1104</v>
      </c>
      <c r="BE1457" s="25" t="s">
        <v>1403</v>
      </c>
      <c r="BF1457" s="14">
        <f t="shared" si="284"/>
        <v>192</v>
      </c>
      <c r="BG1457" s="14">
        <f>SUMIFS(BF$4:BF1457,AU$4:AU1457,"="&amp;AU1457,AX$4:AX1457,"="&amp;AX1457)</f>
        <v>552</v>
      </c>
      <c r="BH1457" s="25" t="s">
        <v>1404</v>
      </c>
      <c r="BI1457" s="14">
        <f t="shared" si="285"/>
        <v>7680</v>
      </c>
      <c r="BJ1457" s="14">
        <f>SUMIFS(BI$4:BI1457,$AU$4:$AU1457,"="&amp;$AU1457,$AX$4:$AX1457,"="&amp;$AX1457)</f>
        <v>22080</v>
      </c>
    </row>
    <row r="1458" spans="46:62" ht="16.5" x14ac:dyDescent="0.2">
      <c r="AT1458" s="13">
        <v>1455</v>
      </c>
      <c r="AU1458" s="13">
        <f t="shared" si="286"/>
        <v>21</v>
      </c>
      <c r="AV1458" s="13">
        <f t="shared" si="287"/>
        <v>1502031</v>
      </c>
      <c r="AW1458" s="13" t="s">
        <v>1373</v>
      </c>
      <c r="AX1458" s="13">
        <f t="shared" si="280"/>
        <v>2</v>
      </c>
      <c r="AY1458" s="13" t="s">
        <v>1394</v>
      </c>
      <c r="AZ1458" s="13">
        <f t="shared" si="281"/>
        <v>6</v>
      </c>
      <c r="BA1458" s="13" t="str">
        <f t="shared" si="282"/>
        <v>秦琼魂珠-2 等级-6</v>
      </c>
      <c r="BB1458" s="25" t="s">
        <v>44</v>
      </c>
      <c r="BC1458" s="14">
        <f t="shared" si="283"/>
        <v>480</v>
      </c>
      <c r="BD1458" s="14">
        <f>SUMIFS(BC$4:BC1458,AU$4:AU1458,"="&amp;AU1458,AX$4:AX1458,"="&amp;AX1458)</f>
        <v>1584</v>
      </c>
      <c r="BE1458" s="25" t="s">
        <v>1403</v>
      </c>
      <c r="BF1458" s="14">
        <f t="shared" si="284"/>
        <v>240</v>
      </c>
      <c r="BG1458" s="14">
        <f>SUMIFS(BF$4:BF1458,AU$4:AU1458,"="&amp;AU1458,AX$4:AX1458,"="&amp;AX1458)</f>
        <v>792</v>
      </c>
      <c r="BH1458" s="25" t="s">
        <v>1404</v>
      </c>
      <c r="BI1458" s="14">
        <f t="shared" si="285"/>
        <v>9600</v>
      </c>
      <c r="BJ1458" s="14">
        <f>SUMIFS(BI$4:BI1458,$AU$4:$AU1458,"="&amp;$AU1458,$AX$4:$AX1458,"="&amp;$AX1458)</f>
        <v>31680</v>
      </c>
    </row>
    <row r="1459" spans="46:62" ht="16.5" x14ac:dyDescent="0.2">
      <c r="AT1459" s="13">
        <v>1456</v>
      </c>
      <c r="AU1459" s="13">
        <f t="shared" si="286"/>
        <v>21</v>
      </c>
      <c r="AV1459" s="13">
        <f t="shared" si="287"/>
        <v>1502031</v>
      </c>
      <c r="AW1459" s="13" t="s">
        <v>1373</v>
      </c>
      <c r="AX1459" s="13">
        <f t="shared" si="280"/>
        <v>2</v>
      </c>
      <c r="AY1459" s="13" t="s">
        <v>1394</v>
      </c>
      <c r="AZ1459" s="13">
        <f t="shared" si="281"/>
        <v>7</v>
      </c>
      <c r="BA1459" s="13" t="str">
        <f t="shared" si="282"/>
        <v>秦琼魂珠-2 等级-7</v>
      </c>
      <c r="BB1459" s="25" t="s">
        <v>44</v>
      </c>
      <c r="BC1459" s="14">
        <f t="shared" si="283"/>
        <v>576</v>
      </c>
      <c r="BD1459" s="14">
        <f>SUMIFS(BC$4:BC1459,AU$4:AU1459,"="&amp;AU1459,AX$4:AX1459,"="&amp;AX1459)</f>
        <v>2160</v>
      </c>
      <c r="BE1459" s="25" t="s">
        <v>1403</v>
      </c>
      <c r="BF1459" s="14">
        <f t="shared" si="284"/>
        <v>288</v>
      </c>
      <c r="BG1459" s="14">
        <f>SUMIFS(BF$4:BF1459,AU$4:AU1459,"="&amp;AU1459,AX$4:AX1459,"="&amp;AX1459)</f>
        <v>1080</v>
      </c>
      <c r="BH1459" s="25" t="s">
        <v>1404</v>
      </c>
      <c r="BI1459" s="14">
        <f t="shared" si="285"/>
        <v>11520</v>
      </c>
      <c r="BJ1459" s="14">
        <f>SUMIFS(BI$4:BI1459,$AU$4:$AU1459,"="&amp;$AU1459,$AX$4:$AX1459,"="&amp;$AX1459)</f>
        <v>43200</v>
      </c>
    </row>
    <row r="1460" spans="46:62" ht="16.5" x14ac:dyDescent="0.2">
      <c r="AT1460" s="13">
        <v>1457</v>
      </c>
      <c r="AU1460" s="13">
        <f t="shared" si="286"/>
        <v>21</v>
      </c>
      <c r="AV1460" s="13">
        <f t="shared" si="287"/>
        <v>1502031</v>
      </c>
      <c r="AW1460" s="13" t="s">
        <v>1373</v>
      </c>
      <c r="AX1460" s="13">
        <f t="shared" ref="AX1460:AX1515" si="288">INT(((AT1460-(AU1460-1)*72)-1)/9)+1</f>
        <v>2</v>
      </c>
      <c r="AY1460" s="13" t="s">
        <v>1394</v>
      </c>
      <c r="AZ1460" s="13">
        <f t="shared" ref="AZ1460:AZ1515" si="289">AT1460-(AU1460-1)*72-(AX1460-1)*9</f>
        <v>8</v>
      </c>
      <c r="BA1460" s="13" t="str">
        <f t="shared" ref="BA1460:BA1515" si="290">INDEX($Y$4:$Y$24,AU1460)&amp;"魂珠-"&amp;AX1460&amp;" 等级-"&amp;AZ1460</f>
        <v>秦琼魂珠-2 等级-8</v>
      </c>
      <c r="BB1460" s="25" t="s">
        <v>44</v>
      </c>
      <c r="BC1460" s="14">
        <f t="shared" ref="BC1460:BC1515" si="291">ROUND(INDEX(Q$4:Q$75,($AX1460-1)*9+$AZ1460)*INDEX(AD$4:AD$24,$AU1460),0)</f>
        <v>672</v>
      </c>
      <c r="BD1460" s="14">
        <f>SUMIFS(BC$4:BC1460,AU$4:AU1460,"="&amp;AU1460,AX$4:AX1460,"="&amp;AX1460)</f>
        <v>2832</v>
      </c>
      <c r="BE1460" s="25" t="s">
        <v>1403</v>
      </c>
      <c r="BF1460" s="14">
        <f t="shared" ref="BF1460:BF1515" si="292">ROUND(INDEX(R$4:R$75,($AX1460-1)*9+$AZ1460)*INDEX(AE$4:AE$24,$AU1460),0)</f>
        <v>336</v>
      </c>
      <c r="BG1460" s="14">
        <f>SUMIFS(BF$4:BF1460,AU$4:AU1460,"="&amp;AU1460,AX$4:AX1460,"="&amp;AX1460)</f>
        <v>1416</v>
      </c>
      <c r="BH1460" s="25" t="s">
        <v>1404</v>
      </c>
      <c r="BI1460" s="14">
        <f t="shared" ref="BI1460:BI1515" si="293">ROUND(INDEX(S$4:S$75,($AX1460-1)*9+$AZ1460)*INDEX(AF$4:AF$24,$AU1460),0)</f>
        <v>13440</v>
      </c>
      <c r="BJ1460" s="14">
        <f>SUMIFS(BI$4:BI1460,$AU$4:$AU1460,"="&amp;$AU1460,$AX$4:$AX1460,"="&amp;$AX1460)</f>
        <v>56640</v>
      </c>
    </row>
    <row r="1461" spans="46:62" ht="16.5" x14ac:dyDescent="0.2">
      <c r="AT1461" s="13">
        <v>1458</v>
      </c>
      <c r="AU1461" s="13">
        <f t="shared" si="286"/>
        <v>21</v>
      </c>
      <c r="AV1461" s="13">
        <f t="shared" si="287"/>
        <v>1502031</v>
      </c>
      <c r="AW1461" s="13" t="s">
        <v>1373</v>
      </c>
      <c r="AX1461" s="13">
        <f t="shared" si="288"/>
        <v>2</v>
      </c>
      <c r="AY1461" s="13" t="s">
        <v>1394</v>
      </c>
      <c r="AZ1461" s="13">
        <f t="shared" si="289"/>
        <v>9</v>
      </c>
      <c r="BA1461" s="13" t="str">
        <f t="shared" si="290"/>
        <v>秦琼魂珠-2 等级-9</v>
      </c>
      <c r="BB1461" s="25" t="s">
        <v>44</v>
      </c>
      <c r="BC1461" s="14">
        <f t="shared" si="291"/>
        <v>768</v>
      </c>
      <c r="BD1461" s="14">
        <f>SUMIFS(BC$4:BC1461,AU$4:AU1461,"="&amp;AU1461,AX$4:AX1461,"="&amp;AX1461)</f>
        <v>3600</v>
      </c>
      <c r="BE1461" s="25" t="s">
        <v>1403</v>
      </c>
      <c r="BF1461" s="14">
        <f t="shared" si="292"/>
        <v>384</v>
      </c>
      <c r="BG1461" s="14">
        <f>SUMIFS(BF$4:BF1461,AU$4:AU1461,"="&amp;AU1461,AX$4:AX1461,"="&amp;AX1461)</f>
        <v>1800</v>
      </c>
      <c r="BH1461" s="25" t="s">
        <v>1404</v>
      </c>
      <c r="BI1461" s="14">
        <f t="shared" si="293"/>
        <v>15360</v>
      </c>
      <c r="BJ1461" s="14">
        <f>SUMIFS(BI$4:BI1461,$AU$4:$AU1461,"="&amp;$AU1461,$AX$4:$AX1461,"="&amp;$AX1461)</f>
        <v>72000</v>
      </c>
    </row>
    <row r="1462" spans="46:62" ht="16.5" x14ac:dyDescent="0.2">
      <c r="AT1462" s="13">
        <v>1459</v>
      </c>
      <c r="AU1462" s="13">
        <f t="shared" si="286"/>
        <v>21</v>
      </c>
      <c r="AV1462" s="13">
        <f t="shared" si="287"/>
        <v>1502031</v>
      </c>
      <c r="AW1462" s="13" t="s">
        <v>1373</v>
      </c>
      <c r="AX1462" s="13">
        <f t="shared" si="288"/>
        <v>3</v>
      </c>
      <c r="AY1462" s="13" t="s">
        <v>1394</v>
      </c>
      <c r="AZ1462" s="13">
        <f t="shared" si="289"/>
        <v>1</v>
      </c>
      <c r="BA1462" s="13" t="str">
        <f t="shared" si="290"/>
        <v>秦琼魂珠-3 等级-1</v>
      </c>
      <c r="BB1462" s="25" t="s">
        <v>44</v>
      </c>
      <c r="BC1462" s="14">
        <f t="shared" si="291"/>
        <v>120</v>
      </c>
      <c r="BD1462" s="14">
        <f>SUMIFS(BC$4:BC1462,AU$4:AU1462,"="&amp;AU1462,AX$4:AX1462,"="&amp;AX1462)</f>
        <v>120</v>
      </c>
      <c r="BE1462" s="25" t="s">
        <v>1403</v>
      </c>
      <c r="BF1462" s="14">
        <f t="shared" si="292"/>
        <v>60</v>
      </c>
      <c r="BG1462" s="14">
        <f>SUMIFS(BF$4:BF1462,AU$4:AU1462,"="&amp;AU1462,AX$4:AX1462,"="&amp;AX1462)</f>
        <v>60</v>
      </c>
      <c r="BH1462" s="25" t="s">
        <v>1404</v>
      </c>
      <c r="BI1462" s="14">
        <f t="shared" si="293"/>
        <v>2400</v>
      </c>
      <c r="BJ1462" s="14">
        <f>SUMIFS(BI$4:BI1462,$AU$4:$AU1462,"="&amp;$AU1462,$AX$4:$AX1462,"="&amp;$AX1462)</f>
        <v>2400</v>
      </c>
    </row>
    <row r="1463" spans="46:62" ht="16.5" x14ac:dyDescent="0.2">
      <c r="AT1463" s="13">
        <v>1460</v>
      </c>
      <c r="AU1463" s="13">
        <f t="shared" si="286"/>
        <v>21</v>
      </c>
      <c r="AV1463" s="13">
        <f t="shared" si="287"/>
        <v>1502031</v>
      </c>
      <c r="AW1463" s="13" t="s">
        <v>1373</v>
      </c>
      <c r="AX1463" s="13">
        <f t="shared" si="288"/>
        <v>3</v>
      </c>
      <c r="AY1463" s="13" t="s">
        <v>1394</v>
      </c>
      <c r="AZ1463" s="13">
        <f t="shared" si="289"/>
        <v>2</v>
      </c>
      <c r="BA1463" s="13" t="str">
        <f t="shared" si="290"/>
        <v>秦琼魂珠-3 等级-2</v>
      </c>
      <c r="BB1463" s="25" t="s">
        <v>44</v>
      </c>
      <c r="BC1463" s="14">
        <f t="shared" si="291"/>
        <v>192</v>
      </c>
      <c r="BD1463" s="14">
        <f>SUMIFS(BC$4:BC1463,AU$4:AU1463,"="&amp;AU1463,AX$4:AX1463,"="&amp;AX1463)</f>
        <v>312</v>
      </c>
      <c r="BE1463" s="25" t="s">
        <v>1403</v>
      </c>
      <c r="BF1463" s="14">
        <f t="shared" si="292"/>
        <v>96</v>
      </c>
      <c r="BG1463" s="14">
        <f>SUMIFS(BF$4:BF1463,AU$4:AU1463,"="&amp;AU1463,AX$4:AX1463,"="&amp;AX1463)</f>
        <v>156</v>
      </c>
      <c r="BH1463" s="25" t="s">
        <v>1404</v>
      </c>
      <c r="BI1463" s="14">
        <f t="shared" si="293"/>
        <v>3840</v>
      </c>
      <c r="BJ1463" s="14">
        <f>SUMIFS(BI$4:BI1463,$AU$4:$AU1463,"="&amp;$AU1463,$AX$4:$AX1463,"="&amp;$AX1463)</f>
        <v>6240</v>
      </c>
    </row>
    <row r="1464" spans="46:62" ht="16.5" x14ac:dyDescent="0.2">
      <c r="AT1464" s="13">
        <v>1461</v>
      </c>
      <c r="AU1464" s="13">
        <f t="shared" si="286"/>
        <v>21</v>
      </c>
      <c r="AV1464" s="13">
        <f t="shared" si="287"/>
        <v>1502031</v>
      </c>
      <c r="AW1464" s="13" t="s">
        <v>1373</v>
      </c>
      <c r="AX1464" s="13">
        <f t="shared" si="288"/>
        <v>3</v>
      </c>
      <c r="AY1464" s="13" t="s">
        <v>1394</v>
      </c>
      <c r="AZ1464" s="13">
        <f t="shared" si="289"/>
        <v>3</v>
      </c>
      <c r="BA1464" s="13" t="str">
        <f t="shared" si="290"/>
        <v>秦琼魂珠-3 等级-3</v>
      </c>
      <c r="BB1464" s="25" t="s">
        <v>44</v>
      </c>
      <c r="BC1464" s="14">
        <f t="shared" si="291"/>
        <v>252</v>
      </c>
      <c r="BD1464" s="14">
        <f>SUMIFS(BC$4:BC1464,AU$4:AU1464,"="&amp;AU1464,AX$4:AX1464,"="&amp;AX1464)</f>
        <v>564</v>
      </c>
      <c r="BE1464" s="25" t="s">
        <v>1403</v>
      </c>
      <c r="BF1464" s="14">
        <f t="shared" si="292"/>
        <v>126</v>
      </c>
      <c r="BG1464" s="14">
        <f>SUMIFS(BF$4:BF1464,AU$4:AU1464,"="&amp;AU1464,AX$4:AX1464,"="&amp;AX1464)</f>
        <v>282</v>
      </c>
      <c r="BH1464" s="25" t="s">
        <v>1404</v>
      </c>
      <c r="BI1464" s="14">
        <f t="shared" si="293"/>
        <v>5040</v>
      </c>
      <c r="BJ1464" s="14">
        <f>SUMIFS(BI$4:BI1464,$AU$4:$AU1464,"="&amp;$AU1464,$AX$4:$AX1464,"="&amp;$AX1464)</f>
        <v>11280</v>
      </c>
    </row>
    <row r="1465" spans="46:62" ht="16.5" x14ac:dyDescent="0.2">
      <c r="AT1465" s="13">
        <v>1462</v>
      </c>
      <c r="AU1465" s="13">
        <f t="shared" si="286"/>
        <v>21</v>
      </c>
      <c r="AV1465" s="13">
        <f t="shared" si="287"/>
        <v>1502031</v>
      </c>
      <c r="AW1465" s="13" t="s">
        <v>1373</v>
      </c>
      <c r="AX1465" s="13">
        <f t="shared" si="288"/>
        <v>3</v>
      </c>
      <c r="AY1465" s="13" t="s">
        <v>1394</v>
      </c>
      <c r="AZ1465" s="13">
        <f t="shared" si="289"/>
        <v>4</v>
      </c>
      <c r="BA1465" s="13" t="str">
        <f t="shared" si="290"/>
        <v>秦琼魂珠-3 等级-4</v>
      </c>
      <c r="BB1465" s="25" t="s">
        <v>44</v>
      </c>
      <c r="BC1465" s="14">
        <f t="shared" si="291"/>
        <v>384</v>
      </c>
      <c r="BD1465" s="14">
        <f>SUMIFS(BC$4:BC1465,AU$4:AU1465,"="&amp;AU1465,AX$4:AX1465,"="&amp;AX1465)</f>
        <v>948</v>
      </c>
      <c r="BE1465" s="25" t="s">
        <v>1403</v>
      </c>
      <c r="BF1465" s="14">
        <f t="shared" si="292"/>
        <v>192</v>
      </c>
      <c r="BG1465" s="14">
        <f>SUMIFS(BF$4:BF1465,AU$4:AU1465,"="&amp;AU1465,AX$4:AX1465,"="&amp;AX1465)</f>
        <v>474</v>
      </c>
      <c r="BH1465" s="25" t="s">
        <v>1404</v>
      </c>
      <c r="BI1465" s="14">
        <f t="shared" si="293"/>
        <v>7680</v>
      </c>
      <c r="BJ1465" s="14">
        <f>SUMIFS(BI$4:BI1465,$AU$4:$AU1465,"="&amp;$AU1465,$AX$4:$AX1465,"="&amp;$AX1465)</f>
        <v>18960</v>
      </c>
    </row>
    <row r="1466" spans="46:62" ht="16.5" x14ac:dyDescent="0.2">
      <c r="AT1466" s="13">
        <v>1463</v>
      </c>
      <c r="AU1466" s="13">
        <f t="shared" si="286"/>
        <v>21</v>
      </c>
      <c r="AV1466" s="13">
        <f t="shared" si="287"/>
        <v>1502031</v>
      </c>
      <c r="AW1466" s="13" t="s">
        <v>1373</v>
      </c>
      <c r="AX1466" s="13">
        <f t="shared" si="288"/>
        <v>3</v>
      </c>
      <c r="AY1466" s="13" t="s">
        <v>1394</v>
      </c>
      <c r="AZ1466" s="13">
        <f t="shared" si="289"/>
        <v>5</v>
      </c>
      <c r="BA1466" s="13" t="str">
        <f t="shared" si="290"/>
        <v>秦琼魂珠-3 等级-5</v>
      </c>
      <c r="BB1466" s="25" t="s">
        <v>44</v>
      </c>
      <c r="BC1466" s="14">
        <f t="shared" si="291"/>
        <v>511</v>
      </c>
      <c r="BD1466" s="14">
        <f>SUMIFS(BC$4:BC1466,AU$4:AU1466,"="&amp;AU1466,AX$4:AX1466,"="&amp;AX1466)</f>
        <v>1459</v>
      </c>
      <c r="BE1466" s="25" t="s">
        <v>1403</v>
      </c>
      <c r="BF1466" s="14">
        <f t="shared" si="292"/>
        <v>256</v>
      </c>
      <c r="BG1466" s="14">
        <f>SUMIFS(BF$4:BF1466,AU$4:AU1466,"="&amp;AU1466,AX$4:AX1466,"="&amp;AX1466)</f>
        <v>730</v>
      </c>
      <c r="BH1466" s="25" t="s">
        <v>1404</v>
      </c>
      <c r="BI1466" s="14">
        <f t="shared" si="293"/>
        <v>10224</v>
      </c>
      <c r="BJ1466" s="14">
        <f>SUMIFS(BI$4:BI1466,$AU$4:$AU1466,"="&amp;$AU1466,$AX$4:$AX1466,"="&amp;$AX1466)</f>
        <v>29184</v>
      </c>
    </row>
    <row r="1467" spans="46:62" ht="16.5" x14ac:dyDescent="0.2">
      <c r="AT1467" s="13">
        <v>1464</v>
      </c>
      <c r="AU1467" s="13">
        <f t="shared" si="286"/>
        <v>21</v>
      </c>
      <c r="AV1467" s="13">
        <f t="shared" si="287"/>
        <v>1502031</v>
      </c>
      <c r="AW1467" s="13" t="s">
        <v>1373</v>
      </c>
      <c r="AX1467" s="13">
        <f t="shared" si="288"/>
        <v>3</v>
      </c>
      <c r="AY1467" s="13" t="s">
        <v>1394</v>
      </c>
      <c r="AZ1467" s="13">
        <f t="shared" si="289"/>
        <v>6</v>
      </c>
      <c r="BA1467" s="13" t="str">
        <f t="shared" si="290"/>
        <v>秦琼魂珠-3 等级-6</v>
      </c>
      <c r="BB1467" s="25" t="s">
        <v>44</v>
      </c>
      <c r="BC1467" s="14">
        <f t="shared" si="291"/>
        <v>648</v>
      </c>
      <c r="BD1467" s="14">
        <f>SUMIFS(BC$4:BC1467,AU$4:AU1467,"="&amp;AU1467,AX$4:AX1467,"="&amp;AX1467)</f>
        <v>2107</v>
      </c>
      <c r="BE1467" s="25" t="s">
        <v>1403</v>
      </c>
      <c r="BF1467" s="14">
        <f t="shared" si="292"/>
        <v>324</v>
      </c>
      <c r="BG1467" s="14">
        <f>SUMIFS(BF$4:BF1467,AU$4:AU1467,"="&amp;AU1467,AX$4:AX1467,"="&amp;AX1467)</f>
        <v>1054</v>
      </c>
      <c r="BH1467" s="25" t="s">
        <v>1404</v>
      </c>
      <c r="BI1467" s="14">
        <f t="shared" si="293"/>
        <v>12960</v>
      </c>
      <c r="BJ1467" s="14">
        <f>SUMIFS(BI$4:BI1467,$AU$4:$AU1467,"="&amp;$AU1467,$AX$4:$AX1467,"="&amp;$AX1467)</f>
        <v>42144</v>
      </c>
    </row>
    <row r="1468" spans="46:62" ht="16.5" x14ac:dyDescent="0.2">
      <c r="AT1468" s="13">
        <v>1465</v>
      </c>
      <c r="AU1468" s="13">
        <f t="shared" si="286"/>
        <v>21</v>
      </c>
      <c r="AV1468" s="13">
        <f t="shared" si="287"/>
        <v>1502031</v>
      </c>
      <c r="AW1468" s="13" t="s">
        <v>1373</v>
      </c>
      <c r="AX1468" s="13">
        <f t="shared" si="288"/>
        <v>3</v>
      </c>
      <c r="AY1468" s="13" t="s">
        <v>1394</v>
      </c>
      <c r="AZ1468" s="13">
        <f t="shared" si="289"/>
        <v>7</v>
      </c>
      <c r="BA1468" s="13" t="str">
        <f t="shared" si="290"/>
        <v>秦琼魂珠-3 等级-7</v>
      </c>
      <c r="BB1468" s="25" t="s">
        <v>44</v>
      </c>
      <c r="BC1468" s="14">
        <f t="shared" si="291"/>
        <v>768</v>
      </c>
      <c r="BD1468" s="14">
        <f>SUMIFS(BC$4:BC1468,AU$4:AU1468,"="&amp;AU1468,AX$4:AX1468,"="&amp;AX1468)</f>
        <v>2875</v>
      </c>
      <c r="BE1468" s="25" t="s">
        <v>1403</v>
      </c>
      <c r="BF1468" s="14">
        <f t="shared" si="292"/>
        <v>384</v>
      </c>
      <c r="BG1468" s="14">
        <f>SUMIFS(BF$4:BF1468,AU$4:AU1468,"="&amp;AU1468,AX$4:AX1468,"="&amp;AX1468)</f>
        <v>1438</v>
      </c>
      <c r="BH1468" s="25" t="s">
        <v>1404</v>
      </c>
      <c r="BI1468" s="14">
        <f t="shared" si="293"/>
        <v>15360</v>
      </c>
      <c r="BJ1468" s="14">
        <f>SUMIFS(BI$4:BI1468,$AU$4:$AU1468,"="&amp;$AU1468,$AX$4:$AX1468,"="&amp;$AX1468)</f>
        <v>57504</v>
      </c>
    </row>
    <row r="1469" spans="46:62" ht="16.5" x14ac:dyDescent="0.2">
      <c r="AT1469" s="13">
        <v>1466</v>
      </c>
      <c r="AU1469" s="13">
        <f t="shared" si="286"/>
        <v>21</v>
      </c>
      <c r="AV1469" s="13">
        <f t="shared" si="287"/>
        <v>1502031</v>
      </c>
      <c r="AW1469" s="13" t="s">
        <v>1373</v>
      </c>
      <c r="AX1469" s="13">
        <f t="shared" si="288"/>
        <v>3</v>
      </c>
      <c r="AY1469" s="13" t="s">
        <v>1394</v>
      </c>
      <c r="AZ1469" s="13">
        <f t="shared" si="289"/>
        <v>8</v>
      </c>
      <c r="BA1469" s="13" t="str">
        <f t="shared" si="290"/>
        <v>秦琼魂珠-3 等级-8</v>
      </c>
      <c r="BB1469" s="25" t="s">
        <v>44</v>
      </c>
      <c r="BC1469" s="14">
        <f t="shared" si="291"/>
        <v>900</v>
      </c>
      <c r="BD1469" s="14">
        <f>SUMIFS(BC$4:BC1469,AU$4:AU1469,"="&amp;AU1469,AX$4:AX1469,"="&amp;AX1469)</f>
        <v>3775</v>
      </c>
      <c r="BE1469" s="25" t="s">
        <v>1403</v>
      </c>
      <c r="BF1469" s="14">
        <f t="shared" si="292"/>
        <v>444</v>
      </c>
      <c r="BG1469" s="14">
        <f>SUMIFS(BF$4:BF1469,AU$4:AU1469,"="&amp;AU1469,AX$4:AX1469,"="&amp;AX1469)</f>
        <v>1882</v>
      </c>
      <c r="BH1469" s="25" t="s">
        <v>1404</v>
      </c>
      <c r="BI1469" s="14">
        <f t="shared" si="293"/>
        <v>18000</v>
      </c>
      <c r="BJ1469" s="14">
        <f>SUMIFS(BI$4:BI1469,$AU$4:$AU1469,"="&amp;$AU1469,$AX$4:$AX1469,"="&amp;$AX1469)</f>
        <v>75504</v>
      </c>
    </row>
    <row r="1470" spans="46:62" ht="16.5" x14ac:dyDescent="0.2">
      <c r="AT1470" s="13">
        <v>1467</v>
      </c>
      <c r="AU1470" s="13">
        <f t="shared" si="286"/>
        <v>21</v>
      </c>
      <c r="AV1470" s="13">
        <f t="shared" si="287"/>
        <v>1502031</v>
      </c>
      <c r="AW1470" s="13" t="s">
        <v>1373</v>
      </c>
      <c r="AX1470" s="13">
        <f t="shared" si="288"/>
        <v>3</v>
      </c>
      <c r="AY1470" s="13" t="s">
        <v>1394</v>
      </c>
      <c r="AZ1470" s="13">
        <f t="shared" si="289"/>
        <v>9</v>
      </c>
      <c r="BA1470" s="13" t="str">
        <f t="shared" si="290"/>
        <v>秦琼魂珠-3 等级-9</v>
      </c>
      <c r="BB1470" s="25" t="s">
        <v>44</v>
      </c>
      <c r="BC1470" s="14">
        <f t="shared" si="291"/>
        <v>1020</v>
      </c>
      <c r="BD1470" s="14">
        <f>SUMIFS(BC$4:BC1470,AU$4:AU1470,"="&amp;AU1470,AX$4:AX1470,"="&amp;AX1470)</f>
        <v>4795</v>
      </c>
      <c r="BE1470" s="25" t="s">
        <v>1403</v>
      </c>
      <c r="BF1470" s="14">
        <f t="shared" si="292"/>
        <v>510</v>
      </c>
      <c r="BG1470" s="14">
        <f>SUMIFS(BF$4:BF1470,AU$4:AU1470,"="&amp;AU1470,AX$4:AX1470,"="&amp;AX1470)</f>
        <v>2392</v>
      </c>
      <c r="BH1470" s="25" t="s">
        <v>1404</v>
      </c>
      <c r="BI1470" s="14">
        <f t="shared" si="293"/>
        <v>20400</v>
      </c>
      <c r="BJ1470" s="14">
        <f>SUMIFS(BI$4:BI1470,$AU$4:$AU1470,"="&amp;$AU1470,$AX$4:$AX1470,"="&amp;$AX1470)</f>
        <v>95904</v>
      </c>
    </row>
    <row r="1471" spans="46:62" ht="16.5" x14ac:dyDescent="0.2">
      <c r="AT1471" s="13">
        <v>1468</v>
      </c>
      <c r="AU1471" s="13">
        <f t="shared" si="286"/>
        <v>21</v>
      </c>
      <c r="AV1471" s="13">
        <f t="shared" si="287"/>
        <v>1502031</v>
      </c>
      <c r="AW1471" s="13" t="s">
        <v>1373</v>
      </c>
      <c r="AX1471" s="13">
        <f t="shared" si="288"/>
        <v>4</v>
      </c>
      <c r="AY1471" s="13" t="s">
        <v>1394</v>
      </c>
      <c r="AZ1471" s="13">
        <f t="shared" si="289"/>
        <v>1</v>
      </c>
      <c r="BA1471" s="13" t="str">
        <f t="shared" si="290"/>
        <v>秦琼魂珠-4 等级-1</v>
      </c>
      <c r="BB1471" s="25" t="s">
        <v>44</v>
      </c>
      <c r="BC1471" s="14">
        <f t="shared" si="291"/>
        <v>156</v>
      </c>
      <c r="BD1471" s="14">
        <f>SUMIFS(BC$4:BC1471,AU$4:AU1471,"="&amp;AU1471,AX$4:AX1471,"="&amp;AX1471)</f>
        <v>156</v>
      </c>
      <c r="BE1471" s="25" t="s">
        <v>1403</v>
      </c>
      <c r="BF1471" s="14">
        <f t="shared" si="292"/>
        <v>78</v>
      </c>
      <c r="BG1471" s="14">
        <f>SUMIFS(BF$4:BF1471,AU$4:AU1471,"="&amp;AU1471,AX$4:AX1471,"="&amp;AX1471)</f>
        <v>78</v>
      </c>
      <c r="BH1471" s="25" t="s">
        <v>1404</v>
      </c>
      <c r="BI1471" s="14">
        <f t="shared" si="293"/>
        <v>3120</v>
      </c>
      <c r="BJ1471" s="14">
        <f>SUMIFS(BI$4:BI1471,$AU$4:$AU1471,"="&amp;$AU1471,$AX$4:$AX1471,"="&amp;$AX1471)</f>
        <v>3120</v>
      </c>
    </row>
    <row r="1472" spans="46:62" ht="16.5" x14ac:dyDescent="0.2">
      <c r="AT1472" s="13">
        <v>1469</v>
      </c>
      <c r="AU1472" s="13">
        <f t="shared" si="286"/>
        <v>21</v>
      </c>
      <c r="AV1472" s="13">
        <f t="shared" si="287"/>
        <v>1502031</v>
      </c>
      <c r="AW1472" s="13" t="s">
        <v>1373</v>
      </c>
      <c r="AX1472" s="13">
        <f t="shared" si="288"/>
        <v>4</v>
      </c>
      <c r="AY1472" s="13" t="s">
        <v>1394</v>
      </c>
      <c r="AZ1472" s="13">
        <f t="shared" si="289"/>
        <v>2</v>
      </c>
      <c r="BA1472" s="13" t="str">
        <f t="shared" si="290"/>
        <v>秦琼魂珠-4 等级-2</v>
      </c>
      <c r="BB1472" s="25" t="s">
        <v>44</v>
      </c>
      <c r="BC1472" s="14">
        <f t="shared" si="291"/>
        <v>240</v>
      </c>
      <c r="BD1472" s="14">
        <f>SUMIFS(BC$4:BC1472,AU$4:AU1472,"="&amp;AU1472,AX$4:AX1472,"="&amp;AX1472)</f>
        <v>396</v>
      </c>
      <c r="BE1472" s="25" t="s">
        <v>1403</v>
      </c>
      <c r="BF1472" s="14">
        <f t="shared" si="292"/>
        <v>120</v>
      </c>
      <c r="BG1472" s="14">
        <f>SUMIFS(BF$4:BF1472,AU$4:AU1472,"="&amp;AU1472,AX$4:AX1472,"="&amp;AX1472)</f>
        <v>198</v>
      </c>
      <c r="BH1472" s="25" t="s">
        <v>1404</v>
      </c>
      <c r="BI1472" s="14">
        <f t="shared" si="293"/>
        <v>4800</v>
      </c>
      <c r="BJ1472" s="14">
        <f>SUMIFS(BI$4:BI1472,$AU$4:$AU1472,"="&amp;$AU1472,$AX$4:$AX1472,"="&amp;$AX1472)</f>
        <v>7920</v>
      </c>
    </row>
    <row r="1473" spans="46:62" ht="16.5" x14ac:dyDescent="0.2">
      <c r="AT1473" s="13">
        <v>1470</v>
      </c>
      <c r="AU1473" s="13">
        <f t="shared" si="286"/>
        <v>21</v>
      </c>
      <c r="AV1473" s="13">
        <f t="shared" si="287"/>
        <v>1502031</v>
      </c>
      <c r="AW1473" s="13" t="s">
        <v>1373</v>
      </c>
      <c r="AX1473" s="13">
        <f t="shared" si="288"/>
        <v>4</v>
      </c>
      <c r="AY1473" s="13" t="s">
        <v>1394</v>
      </c>
      <c r="AZ1473" s="13">
        <f t="shared" si="289"/>
        <v>3</v>
      </c>
      <c r="BA1473" s="13" t="str">
        <f t="shared" si="290"/>
        <v>秦琼魂珠-4 等级-3</v>
      </c>
      <c r="BB1473" s="25" t="s">
        <v>44</v>
      </c>
      <c r="BC1473" s="14">
        <f t="shared" si="291"/>
        <v>312</v>
      </c>
      <c r="BD1473" s="14">
        <f>SUMIFS(BC$4:BC1473,AU$4:AU1473,"="&amp;AU1473,AX$4:AX1473,"="&amp;AX1473)</f>
        <v>708</v>
      </c>
      <c r="BE1473" s="25" t="s">
        <v>1403</v>
      </c>
      <c r="BF1473" s="14">
        <f t="shared" si="292"/>
        <v>156</v>
      </c>
      <c r="BG1473" s="14">
        <f>SUMIFS(BF$4:BF1473,AU$4:AU1473,"="&amp;AU1473,AX$4:AX1473,"="&amp;AX1473)</f>
        <v>354</v>
      </c>
      <c r="BH1473" s="25" t="s">
        <v>1404</v>
      </c>
      <c r="BI1473" s="14">
        <f t="shared" si="293"/>
        <v>6240</v>
      </c>
      <c r="BJ1473" s="14">
        <f>SUMIFS(BI$4:BI1473,$AU$4:$AU1473,"="&amp;$AU1473,$AX$4:$AX1473,"="&amp;$AX1473)</f>
        <v>14160</v>
      </c>
    </row>
    <row r="1474" spans="46:62" ht="16.5" x14ac:dyDescent="0.2">
      <c r="AT1474" s="13">
        <v>1471</v>
      </c>
      <c r="AU1474" s="13">
        <f t="shared" si="286"/>
        <v>21</v>
      </c>
      <c r="AV1474" s="13">
        <f t="shared" si="287"/>
        <v>1502031</v>
      </c>
      <c r="AW1474" s="13" t="s">
        <v>1373</v>
      </c>
      <c r="AX1474" s="13">
        <f t="shared" si="288"/>
        <v>4</v>
      </c>
      <c r="AY1474" s="13" t="s">
        <v>1394</v>
      </c>
      <c r="AZ1474" s="13">
        <f t="shared" si="289"/>
        <v>4</v>
      </c>
      <c r="BA1474" s="13" t="str">
        <f t="shared" si="290"/>
        <v>秦琼魂珠-4 等级-4</v>
      </c>
      <c r="BB1474" s="25" t="s">
        <v>44</v>
      </c>
      <c r="BC1474" s="14">
        <f t="shared" si="291"/>
        <v>480</v>
      </c>
      <c r="BD1474" s="14">
        <f>SUMIFS(BC$4:BC1474,AU$4:AU1474,"="&amp;AU1474,AX$4:AX1474,"="&amp;AX1474)</f>
        <v>1188</v>
      </c>
      <c r="BE1474" s="25" t="s">
        <v>1403</v>
      </c>
      <c r="BF1474" s="14">
        <f t="shared" si="292"/>
        <v>240</v>
      </c>
      <c r="BG1474" s="14">
        <f>SUMIFS(BF$4:BF1474,AU$4:AU1474,"="&amp;AU1474,AX$4:AX1474,"="&amp;AX1474)</f>
        <v>594</v>
      </c>
      <c r="BH1474" s="25" t="s">
        <v>1404</v>
      </c>
      <c r="BI1474" s="14">
        <f t="shared" si="293"/>
        <v>9600</v>
      </c>
      <c r="BJ1474" s="14">
        <f>SUMIFS(BI$4:BI1474,$AU$4:$AU1474,"="&amp;$AU1474,$AX$4:$AX1474,"="&amp;$AX1474)</f>
        <v>23760</v>
      </c>
    </row>
    <row r="1475" spans="46:62" ht="16.5" x14ac:dyDescent="0.2">
      <c r="AT1475" s="13">
        <v>1472</v>
      </c>
      <c r="AU1475" s="13">
        <f t="shared" si="286"/>
        <v>21</v>
      </c>
      <c r="AV1475" s="13">
        <f t="shared" si="287"/>
        <v>1502031</v>
      </c>
      <c r="AW1475" s="13" t="s">
        <v>1373</v>
      </c>
      <c r="AX1475" s="13">
        <f t="shared" si="288"/>
        <v>4</v>
      </c>
      <c r="AY1475" s="13" t="s">
        <v>1394</v>
      </c>
      <c r="AZ1475" s="13">
        <f t="shared" si="289"/>
        <v>5</v>
      </c>
      <c r="BA1475" s="13" t="str">
        <f t="shared" si="290"/>
        <v>秦琼魂珠-4 等级-5</v>
      </c>
      <c r="BB1475" s="25" t="s">
        <v>44</v>
      </c>
      <c r="BC1475" s="14">
        <f t="shared" si="291"/>
        <v>648</v>
      </c>
      <c r="BD1475" s="14">
        <f>SUMIFS(BC$4:BC1475,AU$4:AU1475,"="&amp;AU1475,AX$4:AX1475,"="&amp;AX1475)</f>
        <v>1836</v>
      </c>
      <c r="BE1475" s="25" t="s">
        <v>1403</v>
      </c>
      <c r="BF1475" s="14">
        <f t="shared" si="292"/>
        <v>324</v>
      </c>
      <c r="BG1475" s="14">
        <f>SUMIFS(BF$4:BF1475,AU$4:AU1475,"="&amp;AU1475,AX$4:AX1475,"="&amp;AX1475)</f>
        <v>918</v>
      </c>
      <c r="BH1475" s="25" t="s">
        <v>1404</v>
      </c>
      <c r="BI1475" s="14">
        <f t="shared" si="293"/>
        <v>12960</v>
      </c>
      <c r="BJ1475" s="14">
        <f>SUMIFS(BI$4:BI1475,$AU$4:$AU1475,"="&amp;$AU1475,$AX$4:$AX1475,"="&amp;$AX1475)</f>
        <v>36720</v>
      </c>
    </row>
    <row r="1476" spans="46:62" ht="16.5" x14ac:dyDescent="0.2">
      <c r="AT1476" s="13">
        <v>1473</v>
      </c>
      <c r="AU1476" s="13">
        <f t="shared" si="286"/>
        <v>21</v>
      </c>
      <c r="AV1476" s="13">
        <f t="shared" si="287"/>
        <v>1502031</v>
      </c>
      <c r="AW1476" s="13" t="s">
        <v>1373</v>
      </c>
      <c r="AX1476" s="13">
        <f t="shared" si="288"/>
        <v>4</v>
      </c>
      <c r="AY1476" s="13" t="s">
        <v>1394</v>
      </c>
      <c r="AZ1476" s="13">
        <f t="shared" si="289"/>
        <v>6</v>
      </c>
      <c r="BA1476" s="13" t="str">
        <f t="shared" si="290"/>
        <v>秦琼魂珠-4 等级-6</v>
      </c>
      <c r="BB1476" s="25" t="s">
        <v>44</v>
      </c>
      <c r="BC1476" s="14">
        <f t="shared" si="291"/>
        <v>804</v>
      </c>
      <c r="BD1476" s="14">
        <f>SUMIFS(BC$4:BC1476,AU$4:AU1476,"="&amp;AU1476,AX$4:AX1476,"="&amp;AX1476)</f>
        <v>2640</v>
      </c>
      <c r="BE1476" s="25" t="s">
        <v>1403</v>
      </c>
      <c r="BF1476" s="14">
        <f t="shared" si="292"/>
        <v>462</v>
      </c>
      <c r="BG1476" s="14">
        <f>SUMIFS(BF$4:BF1476,AU$4:AU1476,"="&amp;AU1476,AX$4:AX1476,"="&amp;AX1476)</f>
        <v>1380</v>
      </c>
      <c r="BH1476" s="25" t="s">
        <v>1404</v>
      </c>
      <c r="BI1476" s="14">
        <f t="shared" si="293"/>
        <v>16080</v>
      </c>
      <c r="BJ1476" s="14">
        <f>SUMIFS(BI$4:BI1476,$AU$4:$AU1476,"="&amp;$AU1476,$AX$4:$AX1476,"="&amp;$AX1476)</f>
        <v>52800</v>
      </c>
    </row>
    <row r="1477" spans="46:62" ht="16.5" x14ac:dyDescent="0.2">
      <c r="AT1477" s="13">
        <v>1474</v>
      </c>
      <c r="AU1477" s="13">
        <f t="shared" ref="AU1477:AU1515" si="294">INT((AT1477-1)/72)+1</f>
        <v>21</v>
      </c>
      <c r="AV1477" s="13">
        <f t="shared" ref="AV1477:AV1515" si="295">INDEX($X$4:$X$24,AU1477)</f>
        <v>1502031</v>
      </c>
      <c r="AW1477" s="13" t="s">
        <v>1373</v>
      </c>
      <c r="AX1477" s="13">
        <f t="shared" si="288"/>
        <v>4</v>
      </c>
      <c r="AY1477" s="13" t="s">
        <v>1394</v>
      </c>
      <c r="AZ1477" s="13">
        <f t="shared" si="289"/>
        <v>7</v>
      </c>
      <c r="BA1477" s="13" t="str">
        <f t="shared" si="290"/>
        <v>秦琼魂珠-4 等级-7</v>
      </c>
      <c r="BB1477" s="25" t="s">
        <v>44</v>
      </c>
      <c r="BC1477" s="14">
        <f t="shared" si="291"/>
        <v>960</v>
      </c>
      <c r="BD1477" s="14">
        <f>SUMIFS(BC$4:BC1477,AU$4:AU1477,"="&amp;AU1477,AX$4:AX1477,"="&amp;AX1477)</f>
        <v>3600</v>
      </c>
      <c r="BE1477" s="25" t="s">
        <v>1403</v>
      </c>
      <c r="BF1477" s="14">
        <f t="shared" si="292"/>
        <v>480</v>
      </c>
      <c r="BG1477" s="14">
        <f>SUMIFS(BF$4:BF1477,AU$4:AU1477,"="&amp;AU1477,AX$4:AX1477,"="&amp;AX1477)</f>
        <v>1860</v>
      </c>
      <c r="BH1477" s="25" t="s">
        <v>1404</v>
      </c>
      <c r="BI1477" s="14">
        <f t="shared" si="293"/>
        <v>19200</v>
      </c>
      <c r="BJ1477" s="14">
        <f>SUMIFS(BI$4:BI1477,$AU$4:$AU1477,"="&amp;$AU1477,$AX$4:$AX1477,"="&amp;$AX1477)</f>
        <v>72000</v>
      </c>
    </row>
    <row r="1478" spans="46:62" ht="16.5" x14ac:dyDescent="0.2">
      <c r="AT1478" s="13">
        <v>1475</v>
      </c>
      <c r="AU1478" s="13">
        <f t="shared" si="294"/>
        <v>21</v>
      </c>
      <c r="AV1478" s="13">
        <f t="shared" si="295"/>
        <v>1502031</v>
      </c>
      <c r="AW1478" s="13" t="s">
        <v>1373</v>
      </c>
      <c r="AX1478" s="13">
        <f t="shared" si="288"/>
        <v>4</v>
      </c>
      <c r="AY1478" s="13" t="s">
        <v>1394</v>
      </c>
      <c r="AZ1478" s="13">
        <f t="shared" si="289"/>
        <v>8</v>
      </c>
      <c r="BA1478" s="13" t="str">
        <f t="shared" si="290"/>
        <v>秦琼魂珠-4 等级-8</v>
      </c>
      <c r="BB1478" s="25" t="s">
        <v>44</v>
      </c>
      <c r="BC1478" s="14">
        <f t="shared" si="291"/>
        <v>1140</v>
      </c>
      <c r="BD1478" s="14">
        <f>SUMIFS(BC$4:BC1478,AU$4:AU1478,"="&amp;AU1478,AX$4:AX1478,"="&amp;AX1478)</f>
        <v>4740</v>
      </c>
      <c r="BE1478" s="25" t="s">
        <v>1403</v>
      </c>
      <c r="BF1478" s="14">
        <f t="shared" si="292"/>
        <v>570</v>
      </c>
      <c r="BG1478" s="14">
        <f>SUMIFS(BF$4:BF1478,AU$4:AU1478,"="&amp;AU1478,AX$4:AX1478,"="&amp;AX1478)</f>
        <v>2430</v>
      </c>
      <c r="BH1478" s="25" t="s">
        <v>1404</v>
      </c>
      <c r="BI1478" s="14">
        <f t="shared" si="293"/>
        <v>22800</v>
      </c>
      <c r="BJ1478" s="14">
        <f>SUMIFS(BI$4:BI1478,$AU$4:$AU1478,"="&amp;$AU1478,$AX$4:$AX1478,"="&amp;$AX1478)</f>
        <v>94800</v>
      </c>
    </row>
    <row r="1479" spans="46:62" ht="16.5" x14ac:dyDescent="0.2">
      <c r="AT1479" s="13">
        <v>1476</v>
      </c>
      <c r="AU1479" s="13">
        <f t="shared" si="294"/>
        <v>21</v>
      </c>
      <c r="AV1479" s="13">
        <f t="shared" si="295"/>
        <v>1502031</v>
      </c>
      <c r="AW1479" s="13" t="s">
        <v>1373</v>
      </c>
      <c r="AX1479" s="13">
        <f t="shared" si="288"/>
        <v>4</v>
      </c>
      <c r="AY1479" s="13" t="s">
        <v>1394</v>
      </c>
      <c r="AZ1479" s="13">
        <f t="shared" si="289"/>
        <v>9</v>
      </c>
      <c r="BA1479" s="13" t="str">
        <f t="shared" si="290"/>
        <v>秦琼魂珠-4 等级-9</v>
      </c>
      <c r="BB1479" s="25" t="s">
        <v>44</v>
      </c>
      <c r="BC1479" s="14">
        <f t="shared" si="291"/>
        <v>1320</v>
      </c>
      <c r="BD1479" s="14">
        <f>SUMIFS(BC$4:BC1479,AU$4:AU1479,"="&amp;AU1479,AX$4:AX1479,"="&amp;AX1479)</f>
        <v>6060</v>
      </c>
      <c r="BE1479" s="25" t="s">
        <v>1403</v>
      </c>
      <c r="BF1479" s="14">
        <f t="shared" si="292"/>
        <v>660</v>
      </c>
      <c r="BG1479" s="14">
        <f>SUMIFS(BF$4:BF1479,AU$4:AU1479,"="&amp;AU1479,AX$4:AX1479,"="&amp;AX1479)</f>
        <v>3090</v>
      </c>
      <c r="BH1479" s="25" t="s">
        <v>1404</v>
      </c>
      <c r="BI1479" s="14">
        <f t="shared" si="293"/>
        <v>26400</v>
      </c>
      <c r="BJ1479" s="14">
        <f>SUMIFS(BI$4:BI1479,$AU$4:$AU1479,"="&amp;$AU1479,$AX$4:$AX1479,"="&amp;$AX1479)</f>
        <v>121200</v>
      </c>
    </row>
    <row r="1480" spans="46:62" ht="16.5" x14ac:dyDescent="0.2">
      <c r="AT1480" s="13">
        <v>1477</v>
      </c>
      <c r="AU1480" s="13">
        <f t="shared" si="294"/>
        <v>21</v>
      </c>
      <c r="AV1480" s="13">
        <f t="shared" si="295"/>
        <v>1502031</v>
      </c>
      <c r="AW1480" s="13" t="s">
        <v>1373</v>
      </c>
      <c r="AX1480" s="13">
        <f t="shared" si="288"/>
        <v>5</v>
      </c>
      <c r="AY1480" s="13" t="s">
        <v>1394</v>
      </c>
      <c r="AZ1480" s="13">
        <f t="shared" si="289"/>
        <v>1</v>
      </c>
      <c r="BA1480" s="13" t="str">
        <f t="shared" si="290"/>
        <v>秦琼魂珠-5 等级-1</v>
      </c>
      <c r="BB1480" s="25" t="s">
        <v>44</v>
      </c>
      <c r="BC1480" s="14">
        <f t="shared" si="291"/>
        <v>216</v>
      </c>
      <c r="BD1480" s="14">
        <f>SUMIFS(BC$4:BC1480,AU$4:AU1480,"="&amp;AU1480,AX$4:AX1480,"="&amp;AX1480)</f>
        <v>216</v>
      </c>
      <c r="BE1480" s="25" t="s">
        <v>1403</v>
      </c>
      <c r="BF1480" s="14">
        <f t="shared" si="292"/>
        <v>108</v>
      </c>
      <c r="BG1480" s="14">
        <f>SUMIFS(BF$4:BF1480,AU$4:AU1480,"="&amp;AU1480,AX$4:AX1480,"="&amp;AX1480)</f>
        <v>108</v>
      </c>
      <c r="BH1480" s="25" t="s">
        <v>1404</v>
      </c>
      <c r="BI1480" s="14">
        <f t="shared" si="293"/>
        <v>4320</v>
      </c>
      <c r="BJ1480" s="14">
        <f>SUMIFS(BI$4:BI1480,$AU$4:$AU1480,"="&amp;$AU1480,$AX$4:$AX1480,"="&amp;$AX1480)</f>
        <v>4320</v>
      </c>
    </row>
    <row r="1481" spans="46:62" ht="16.5" x14ac:dyDescent="0.2">
      <c r="AT1481" s="13">
        <v>1478</v>
      </c>
      <c r="AU1481" s="13">
        <f t="shared" si="294"/>
        <v>21</v>
      </c>
      <c r="AV1481" s="13">
        <f t="shared" si="295"/>
        <v>1502031</v>
      </c>
      <c r="AW1481" s="13" t="s">
        <v>1373</v>
      </c>
      <c r="AX1481" s="13">
        <f t="shared" si="288"/>
        <v>5</v>
      </c>
      <c r="AY1481" s="13" t="s">
        <v>1394</v>
      </c>
      <c r="AZ1481" s="13">
        <f t="shared" si="289"/>
        <v>2</v>
      </c>
      <c r="BA1481" s="13" t="str">
        <f t="shared" si="290"/>
        <v>秦琼魂珠-5 等级-2</v>
      </c>
      <c r="BB1481" s="25" t="s">
        <v>44</v>
      </c>
      <c r="BC1481" s="14">
        <f t="shared" si="291"/>
        <v>336</v>
      </c>
      <c r="BD1481" s="14">
        <f>SUMIFS(BC$4:BC1481,AU$4:AU1481,"="&amp;AU1481,AX$4:AX1481,"="&amp;AX1481)</f>
        <v>552</v>
      </c>
      <c r="BE1481" s="25" t="s">
        <v>1403</v>
      </c>
      <c r="BF1481" s="14">
        <f t="shared" si="292"/>
        <v>168</v>
      </c>
      <c r="BG1481" s="14">
        <f>SUMIFS(BF$4:BF1481,AU$4:AU1481,"="&amp;AU1481,AX$4:AX1481,"="&amp;AX1481)</f>
        <v>276</v>
      </c>
      <c r="BH1481" s="25" t="s">
        <v>1404</v>
      </c>
      <c r="BI1481" s="14">
        <f t="shared" si="293"/>
        <v>6720</v>
      </c>
      <c r="BJ1481" s="14">
        <f>SUMIFS(BI$4:BI1481,$AU$4:$AU1481,"="&amp;$AU1481,$AX$4:$AX1481,"="&amp;$AX1481)</f>
        <v>11040</v>
      </c>
    </row>
    <row r="1482" spans="46:62" ht="16.5" x14ac:dyDescent="0.2">
      <c r="AT1482" s="13">
        <v>1479</v>
      </c>
      <c r="AU1482" s="13">
        <f t="shared" si="294"/>
        <v>21</v>
      </c>
      <c r="AV1482" s="13">
        <f t="shared" si="295"/>
        <v>1502031</v>
      </c>
      <c r="AW1482" s="13" t="s">
        <v>1373</v>
      </c>
      <c r="AX1482" s="13">
        <f t="shared" si="288"/>
        <v>5</v>
      </c>
      <c r="AY1482" s="13" t="s">
        <v>1394</v>
      </c>
      <c r="AZ1482" s="13">
        <f t="shared" si="289"/>
        <v>3</v>
      </c>
      <c r="BA1482" s="13" t="str">
        <f t="shared" si="290"/>
        <v>秦琼魂珠-5 等级-3</v>
      </c>
      <c r="BB1482" s="25" t="s">
        <v>44</v>
      </c>
      <c r="BC1482" s="14">
        <f t="shared" si="291"/>
        <v>444</v>
      </c>
      <c r="BD1482" s="14">
        <f>SUMIFS(BC$4:BC1482,AU$4:AU1482,"="&amp;AU1482,AX$4:AX1482,"="&amp;AX1482)</f>
        <v>996</v>
      </c>
      <c r="BE1482" s="25" t="s">
        <v>1403</v>
      </c>
      <c r="BF1482" s="14">
        <f t="shared" si="292"/>
        <v>222</v>
      </c>
      <c r="BG1482" s="14">
        <f>SUMIFS(BF$4:BF1482,AU$4:AU1482,"="&amp;AU1482,AX$4:AX1482,"="&amp;AX1482)</f>
        <v>498</v>
      </c>
      <c r="BH1482" s="25" t="s">
        <v>1404</v>
      </c>
      <c r="BI1482" s="14">
        <f t="shared" si="293"/>
        <v>8880</v>
      </c>
      <c r="BJ1482" s="14">
        <f>SUMIFS(BI$4:BI1482,$AU$4:$AU1482,"="&amp;$AU1482,$AX$4:$AX1482,"="&amp;$AX1482)</f>
        <v>19920</v>
      </c>
    </row>
    <row r="1483" spans="46:62" ht="16.5" x14ac:dyDescent="0.2">
      <c r="AT1483" s="13">
        <v>1480</v>
      </c>
      <c r="AU1483" s="13">
        <f t="shared" si="294"/>
        <v>21</v>
      </c>
      <c r="AV1483" s="13">
        <f t="shared" si="295"/>
        <v>1502031</v>
      </c>
      <c r="AW1483" s="13" t="s">
        <v>1373</v>
      </c>
      <c r="AX1483" s="13">
        <f t="shared" si="288"/>
        <v>5</v>
      </c>
      <c r="AY1483" s="13" t="s">
        <v>1394</v>
      </c>
      <c r="AZ1483" s="13">
        <f t="shared" si="289"/>
        <v>4</v>
      </c>
      <c r="BA1483" s="13" t="str">
        <f t="shared" si="290"/>
        <v>秦琼魂珠-5 等级-4</v>
      </c>
      <c r="BB1483" s="25" t="s">
        <v>44</v>
      </c>
      <c r="BC1483" s="14">
        <f t="shared" si="291"/>
        <v>672</v>
      </c>
      <c r="BD1483" s="14">
        <f>SUMIFS(BC$4:BC1483,AU$4:AU1483,"="&amp;AU1483,AX$4:AX1483,"="&amp;AX1483)</f>
        <v>1668</v>
      </c>
      <c r="BE1483" s="25" t="s">
        <v>1403</v>
      </c>
      <c r="BF1483" s="14">
        <f t="shared" si="292"/>
        <v>336</v>
      </c>
      <c r="BG1483" s="14">
        <f>SUMIFS(BF$4:BF1483,AU$4:AU1483,"="&amp;AU1483,AX$4:AX1483,"="&amp;AX1483)</f>
        <v>834</v>
      </c>
      <c r="BH1483" s="25" t="s">
        <v>1404</v>
      </c>
      <c r="BI1483" s="14">
        <f t="shared" si="293"/>
        <v>13440</v>
      </c>
      <c r="BJ1483" s="14">
        <f>SUMIFS(BI$4:BI1483,$AU$4:$AU1483,"="&amp;$AU1483,$AX$4:$AX1483,"="&amp;$AX1483)</f>
        <v>33360</v>
      </c>
    </row>
    <row r="1484" spans="46:62" ht="16.5" x14ac:dyDescent="0.2">
      <c r="AT1484" s="13">
        <v>1481</v>
      </c>
      <c r="AU1484" s="13">
        <f t="shared" si="294"/>
        <v>21</v>
      </c>
      <c r="AV1484" s="13">
        <f t="shared" si="295"/>
        <v>1502031</v>
      </c>
      <c r="AW1484" s="13" t="s">
        <v>1373</v>
      </c>
      <c r="AX1484" s="13">
        <f t="shared" si="288"/>
        <v>5</v>
      </c>
      <c r="AY1484" s="13" t="s">
        <v>1394</v>
      </c>
      <c r="AZ1484" s="13">
        <f t="shared" si="289"/>
        <v>5</v>
      </c>
      <c r="BA1484" s="13" t="str">
        <f t="shared" si="290"/>
        <v>秦琼魂珠-5 等级-5</v>
      </c>
      <c r="BB1484" s="25" t="s">
        <v>44</v>
      </c>
      <c r="BC1484" s="14">
        <f t="shared" si="291"/>
        <v>900</v>
      </c>
      <c r="BD1484" s="14">
        <f>SUMIFS(BC$4:BC1484,AU$4:AU1484,"="&amp;AU1484,AX$4:AX1484,"="&amp;AX1484)</f>
        <v>2568</v>
      </c>
      <c r="BE1484" s="25" t="s">
        <v>1403</v>
      </c>
      <c r="BF1484" s="14">
        <f t="shared" si="292"/>
        <v>450</v>
      </c>
      <c r="BG1484" s="14">
        <f>SUMIFS(BF$4:BF1484,AU$4:AU1484,"="&amp;AU1484,AX$4:AX1484,"="&amp;AX1484)</f>
        <v>1284</v>
      </c>
      <c r="BH1484" s="25" t="s">
        <v>1404</v>
      </c>
      <c r="BI1484" s="14">
        <f t="shared" si="293"/>
        <v>18000</v>
      </c>
      <c r="BJ1484" s="14">
        <f>SUMIFS(BI$4:BI1484,$AU$4:$AU1484,"="&amp;$AU1484,$AX$4:$AX1484,"="&amp;$AX1484)</f>
        <v>51360</v>
      </c>
    </row>
    <row r="1485" spans="46:62" ht="16.5" x14ac:dyDescent="0.2">
      <c r="AT1485" s="13">
        <v>1482</v>
      </c>
      <c r="AU1485" s="13">
        <f t="shared" si="294"/>
        <v>21</v>
      </c>
      <c r="AV1485" s="13">
        <f t="shared" si="295"/>
        <v>1502031</v>
      </c>
      <c r="AW1485" s="13" t="s">
        <v>1373</v>
      </c>
      <c r="AX1485" s="13">
        <f t="shared" si="288"/>
        <v>5</v>
      </c>
      <c r="AY1485" s="13" t="s">
        <v>1394</v>
      </c>
      <c r="AZ1485" s="13">
        <f t="shared" si="289"/>
        <v>6</v>
      </c>
      <c r="BA1485" s="13" t="str">
        <f t="shared" si="290"/>
        <v>秦琼魂珠-5 等级-6</v>
      </c>
      <c r="BB1485" s="25" t="s">
        <v>44</v>
      </c>
      <c r="BC1485" s="14">
        <f t="shared" si="291"/>
        <v>1140</v>
      </c>
      <c r="BD1485" s="14">
        <f>SUMIFS(BC$4:BC1485,AU$4:AU1485,"="&amp;AU1485,AX$4:AX1485,"="&amp;AX1485)</f>
        <v>3708</v>
      </c>
      <c r="BE1485" s="25" t="s">
        <v>1403</v>
      </c>
      <c r="BF1485" s="14">
        <f t="shared" si="292"/>
        <v>570</v>
      </c>
      <c r="BG1485" s="14">
        <f>SUMIFS(BF$4:BF1485,AU$4:AU1485,"="&amp;AU1485,AX$4:AX1485,"="&amp;AX1485)</f>
        <v>1854</v>
      </c>
      <c r="BH1485" s="25" t="s">
        <v>1404</v>
      </c>
      <c r="BI1485" s="14">
        <f t="shared" si="293"/>
        <v>22800</v>
      </c>
      <c r="BJ1485" s="14">
        <f>SUMIFS(BI$4:BI1485,$AU$4:$AU1485,"="&amp;$AU1485,$AX$4:$AX1485,"="&amp;$AX1485)</f>
        <v>74160</v>
      </c>
    </row>
    <row r="1486" spans="46:62" ht="16.5" x14ac:dyDescent="0.2">
      <c r="AT1486" s="13">
        <v>1483</v>
      </c>
      <c r="AU1486" s="13">
        <f t="shared" si="294"/>
        <v>21</v>
      </c>
      <c r="AV1486" s="13">
        <f t="shared" si="295"/>
        <v>1502031</v>
      </c>
      <c r="AW1486" s="13" t="s">
        <v>1373</v>
      </c>
      <c r="AX1486" s="13">
        <f t="shared" si="288"/>
        <v>5</v>
      </c>
      <c r="AY1486" s="13" t="s">
        <v>1394</v>
      </c>
      <c r="AZ1486" s="13">
        <f t="shared" si="289"/>
        <v>7</v>
      </c>
      <c r="BA1486" s="13" t="str">
        <f t="shared" si="290"/>
        <v>秦琼魂珠-5 等级-7</v>
      </c>
      <c r="BB1486" s="25" t="s">
        <v>44</v>
      </c>
      <c r="BC1486" s="14">
        <f t="shared" si="291"/>
        <v>1440</v>
      </c>
      <c r="BD1486" s="14">
        <f>SUMIFS(BC$4:BC1486,AU$4:AU1486,"="&amp;AU1486,AX$4:AX1486,"="&amp;AX1486)</f>
        <v>5148</v>
      </c>
      <c r="BE1486" s="25" t="s">
        <v>1403</v>
      </c>
      <c r="BF1486" s="14">
        <f t="shared" si="292"/>
        <v>720</v>
      </c>
      <c r="BG1486" s="14">
        <f>SUMIFS(BF$4:BF1486,AU$4:AU1486,"="&amp;AU1486,AX$4:AX1486,"="&amp;AX1486)</f>
        <v>2574</v>
      </c>
      <c r="BH1486" s="25" t="s">
        <v>1404</v>
      </c>
      <c r="BI1486" s="14">
        <f t="shared" si="293"/>
        <v>28800</v>
      </c>
      <c r="BJ1486" s="14">
        <f>SUMIFS(BI$4:BI1486,$AU$4:$AU1486,"="&amp;$AU1486,$AX$4:$AX1486,"="&amp;$AX1486)</f>
        <v>102960</v>
      </c>
    </row>
    <row r="1487" spans="46:62" ht="16.5" x14ac:dyDescent="0.2">
      <c r="AT1487" s="13">
        <v>1484</v>
      </c>
      <c r="AU1487" s="13">
        <f t="shared" si="294"/>
        <v>21</v>
      </c>
      <c r="AV1487" s="13">
        <f t="shared" si="295"/>
        <v>1502031</v>
      </c>
      <c r="AW1487" s="13" t="s">
        <v>1373</v>
      </c>
      <c r="AX1487" s="13">
        <f t="shared" si="288"/>
        <v>5</v>
      </c>
      <c r="AY1487" s="13" t="s">
        <v>1394</v>
      </c>
      <c r="AZ1487" s="13">
        <f t="shared" si="289"/>
        <v>8</v>
      </c>
      <c r="BA1487" s="13" t="str">
        <f t="shared" si="290"/>
        <v>秦琼魂珠-5 等级-8</v>
      </c>
      <c r="BB1487" s="25" t="s">
        <v>44</v>
      </c>
      <c r="BC1487" s="14">
        <f t="shared" si="291"/>
        <v>1560</v>
      </c>
      <c r="BD1487" s="14">
        <f>SUMIFS(BC$4:BC1487,AU$4:AU1487,"="&amp;AU1487,AX$4:AX1487,"="&amp;AX1487)</f>
        <v>6708</v>
      </c>
      <c r="BE1487" s="25" t="s">
        <v>1403</v>
      </c>
      <c r="BF1487" s="14">
        <f t="shared" si="292"/>
        <v>780</v>
      </c>
      <c r="BG1487" s="14">
        <f>SUMIFS(BF$4:BF1487,AU$4:AU1487,"="&amp;AU1487,AX$4:AX1487,"="&amp;AX1487)</f>
        <v>3354</v>
      </c>
      <c r="BH1487" s="25" t="s">
        <v>1404</v>
      </c>
      <c r="BI1487" s="14">
        <f t="shared" si="293"/>
        <v>31200</v>
      </c>
      <c r="BJ1487" s="14">
        <f>SUMIFS(BI$4:BI1487,$AU$4:$AU1487,"="&amp;$AU1487,$AX$4:$AX1487,"="&amp;$AX1487)</f>
        <v>134160</v>
      </c>
    </row>
    <row r="1488" spans="46:62" ht="16.5" x14ac:dyDescent="0.2">
      <c r="AT1488" s="13">
        <v>1485</v>
      </c>
      <c r="AU1488" s="13">
        <f t="shared" si="294"/>
        <v>21</v>
      </c>
      <c r="AV1488" s="13">
        <f t="shared" si="295"/>
        <v>1502031</v>
      </c>
      <c r="AW1488" s="13" t="s">
        <v>1373</v>
      </c>
      <c r="AX1488" s="13">
        <f t="shared" si="288"/>
        <v>5</v>
      </c>
      <c r="AY1488" s="13" t="s">
        <v>1394</v>
      </c>
      <c r="AZ1488" s="13">
        <f t="shared" si="289"/>
        <v>9</v>
      </c>
      <c r="BA1488" s="13" t="str">
        <f t="shared" si="290"/>
        <v>秦琼魂珠-5 等级-9</v>
      </c>
      <c r="BB1488" s="25" t="s">
        <v>44</v>
      </c>
      <c r="BC1488" s="14">
        <f t="shared" si="291"/>
        <v>1800</v>
      </c>
      <c r="BD1488" s="14">
        <f>SUMIFS(BC$4:BC1488,AU$4:AU1488,"="&amp;AU1488,AX$4:AX1488,"="&amp;AX1488)</f>
        <v>8508</v>
      </c>
      <c r="BE1488" s="25" t="s">
        <v>1403</v>
      </c>
      <c r="BF1488" s="14">
        <f t="shared" si="292"/>
        <v>900</v>
      </c>
      <c r="BG1488" s="14">
        <f>SUMIFS(BF$4:BF1488,AU$4:AU1488,"="&amp;AU1488,AX$4:AX1488,"="&amp;AX1488)</f>
        <v>4254</v>
      </c>
      <c r="BH1488" s="25" t="s">
        <v>1404</v>
      </c>
      <c r="BI1488" s="14">
        <f t="shared" si="293"/>
        <v>36000</v>
      </c>
      <c r="BJ1488" s="14">
        <f>SUMIFS(BI$4:BI1488,$AU$4:$AU1488,"="&amp;$AU1488,$AX$4:$AX1488,"="&amp;$AX1488)</f>
        <v>170160</v>
      </c>
    </row>
    <row r="1489" spans="46:62" ht="16.5" x14ac:dyDescent="0.2">
      <c r="AT1489" s="13">
        <v>1486</v>
      </c>
      <c r="AU1489" s="13">
        <f t="shared" si="294"/>
        <v>21</v>
      </c>
      <c r="AV1489" s="13">
        <f t="shared" si="295"/>
        <v>1502031</v>
      </c>
      <c r="AW1489" s="13" t="s">
        <v>1373</v>
      </c>
      <c r="AX1489" s="13">
        <f t="shared" si="288"/>
        <v>6</v>
      </c>
      <c r="AY1489" s="13" t="s">
        <v>1394</v>
      </c>
      <c r="AZ1489" s="13">
        <f t="shared" si="289"/>
        <v>1</v>
      </c>
      <c r="BA1489" s="13" t="str">
        <f t="shared" si="290"/>
        <v>秦琼魂珠-6 等级-1</v>
      </c>
      <c r="BB1489" s="25" t="s">
        <v>44</v>
      </c>
      <c r="BC1489" s="14">
        <f t="shared" si="291"/>
        <v>300</v>
      </c>
      <c r="BD1489" s="14">
        <f>SUMIFS(BC$4:BC1489,AU$4:AU1489,"="&amp;AU1489,AX$4:AX1489,"="&amp;AX1489)</f>
        <v>300</v>
      </c>
      <c r="BE1489" s="25" t="s">
        <v>1403</v>
      </c>
      <c r="BF1489" s="14">
        <f t="shared" si="292"/>
        <v>150</v>
      </c>
      <c r="BG1489" s="14">
        <f>SUMIFS(BF$4:BF1489,AU$4:AU1489,"="&amp;AU1489,AX$4:AX1489,"="&amp;AX1489)</f>
        <v>150</v>
      </c>
      <c r="BH1489" s="25" t="s">
        <v>1404</v>
      </c>
      <c r="BI1489" s="14">
        <f t="shared" si="293"/>
        <v>6000</v>
      </c>
      <c r="BJ1489" s="14">
        <f>SUMIFS(BI$4:BI1489,$AU$4:$AU1489,"="&amp;$AU1489,$AX$4:$AX1489,"="&amp;$AX1489)</f>
        <v>6000</v>
      </c>
    </row>
    <row r="1490" spans="46:62" ht="16.5" x14ac:dyDescent="0.2">
      <c r="AT1490" s="13">
        <v>1487</v>
      </c>
      <c r="AU1490" s="13">
        <f t="shared" si="294"/>
        <v>21</v>
      </c>
      <c r="AV1490" s="13">
        <f t="shared" si="295"/>
        <v>1502031</v>
      </c>
      <c r="AW1490" s="13" t="s">
        <v>1373</v>
      </c>
      <c r="AX1490" s="13">
        <f t="shared" si="288"/>
        <v>6</v>
      </c>
      <c r="AY1490" s="13" t="s">
        <v>1394</v>
      </c>
      <c r="AZ1490" s="13">
        <f t="shared" si="289"/>
        <v>2</v>
      </c>
      <c r="BA1490" s="13" t="str">
        <f t="shared" si="290"/>
        <v>秦琼魂珠-6 等级-2</v>
      </c>
      <c r="BB1490" s="25" t="s">
        <v>44</v>
      </c>
      <c r="BC1490" s="14">
        <f t="shared" si="291"/>
        <v>480</v>
      </c>
      <c r="BD1490" s="14">
        <f>SUMIFS(BC$4:BC1490,AU$4:AU1490,"="&amp;AU1490,AX$4:AX1490,"="&amp;AX1490)</f>
        <v>780</v>
      </c>
      <c r="BE1490" s="25" t="s">
        <v>1403</v>
      </c>
      <c r="BF1490" s="14">
        <f t="shared" si="292"/>
        <v>240</v>
      </c>
      <c r="BG1490" s="14">
        <f>SUMIFS(BF$4:BF1490,AU$4:AU1490,"="&amp;AU1490,AX$4:AX1490,"="&amp;AX1490)</f>
        <v>390</v>
      </c>
      <c r="BH1490" s="25" t="s">
        <v>1404</v>
      </c>
      <c r="BI1490" s="14">
        <f t="shared" si="293"/>
        <v>9600</v>
      </c>
      <c r="BJ1490" s="14">
        <f>SUMIFS(BI$4:BI1490,$AU$4:$AU1490,"="&amp;$AU1490,$AX$4:$AX1490,"="&amp;$AX1490)</f>
        <v>15600</v>
      </c>
    </row>
    <row r="1491" spans="46:62" ht="16.5" x14ac:dyDescent="0.2">
      <c r="AT1491" s="13">
        <v>1488</v>
      </c>
      <c r="AU1491" s="13">
        <f t="shared" si="294"/>
        <v>21</v>
      </c>
      <c r="AV1491" s="13">
        <f t="shared" si="295"/>
        <v>1502031</v>
      </c>
      <c r="AW1491" s="13" t="s">
        <v>1373</v>
      </c>
      <c r="AX1491" s="13">
        <f t="shared" si="288"/>
        <v>6</v>
      </c>
      <c r="AY1491" s="13" t="s">
        <v>1394</v>
      </c>
      <c r="AZ1491" s="13">
        <f t="shared" si="289"/>
        <v>3</v>
      </c>
      <c r="BA1491" s="13" t="str">
        <f t="shared" si="290"/>
        <v>秦琼魂珠-6 等级-3</v>
      </c>
      <c r="BB1491" s="25" t="s">
        <v>44</v>
      </c>
      <c r="BC1491" s="14">
        <f t="shared" si="291"/>
        <v>600</v>
      </c>
      <c r="BD1491" s="14">
        <f>SUMIFS(BC$4:BC1491,AU$4:AU1491,"="&amp;AU1491,AX$4:AX1491,"="&amp;AX1491)</f>
        <v>1380</v>
      </c>
      <c r="BE1491" s="25" t="s">
        <v>1403</v>
      </c>
      <c r="BF1491" s="14">
        <f t="shared" si="292"/>
        <v>300</v>
      </c>
      <c r="BG1491" s="14">
        <f>SUMIFS(BF$4:BF1491,AU$4:AU1491,"="&amp;AU1491,AX$4:AX1491,"="&amp;AX1491)</f>
        <v>690</v>
      </c>
      <c r="BH1491" s="25" t="s">
        <v>1404</v>
      </c>
      <c r="BI1491" s="14">
        <f t="shared" si="293"/>
        <v>12000</v>
      </c>
      <c r="BJ1491" s="14">
        <f>SUMIFS(BI$4:BI1491,$AU$4:$AU1491,"="&amp;$AU1491,$AX$4:$AX1491,"="&amp;$AX1491)</f>
        <v>27600</v>
      </c>
    </row>
    <row r="1492" spans="46:62" ht="16.5" x14ac:dyDescent="0.2">
      <c r="AT1492" s="13">
        <v>1489</v>
      </c>
      <c r="AU1492" s="13">
        <f t="shared" si="294"/>
        <v>21</v>
      </c>
      <c r="AV1492" s="13">
        <f t="shared" si="295"/>
        <v>1502031</v>
      </c>
      <c r="AW1492" s="13" t="s">
        <v>1373</v>
      </c>
      <c r="AX1492" s="13">
        <f t="shared" si="288"/>
        <v>6</v>
      </c>
      <c r="AY1492" s="13" t="s">
        <v>1394</v>
      </c>
      <c r="AZ1492" s="13">
        <f t="shared" si="289"/>
        <v>4</v>
      </c>
      <c r="BA1492" s="13" t="str">
        <f t="shared" si="290"/>
        <v>秦琼魂珠-6 等级-4</v>
      </c>
      <c r="BB1492" s="25" t="s">
        <v>44</v>
      </c>
      <c r="BC1492" s="14">
        <f t="shared" si="291"/>
        <v>960</v>
      </c>
      <c r="BD1492" s="14">
        <f>SUMIFS(BC$4:BC1492,AU$4:AU1492,"="&amp;AU1492,AX$4:AX1492,"="&amp;AX1492)</f>
        <v>2340</v>
      </c>
      <c r="BE1492" s="25" t="s">
        <v>1403</v>
      </c>
      <c r="BF1492" s="14">
        <f t="shared" si="292"/>
        <v>480</v>
      </c>
      <c r="BG1492" s="14">
        <f>SUMIFS(BF$4:BF1492,AU$4:AU1492,"="&amp;AU1492,AX$4:AX1492,"="&amp;AX1492)</f>
        <v>1170</v>
      </c>
      <c r="BH1492" s="25" t="s">
        <v>1404</v>
      </c>
      <c r="BI1492" s="14">
        <f t="shared" si="293"/>
        <v>19200</v>
      </c>
      <c r="BJ1492" s="14">
        <f>SUMIFS(BI$4:BI1492,$AU$4:$AU1492,"="&amp;$AU1492,$AX$4:$AX1492,"="&amp;$AX1492)</f>
        <v>46800</v>
      </c>
    </row>
    <row r="1493" spans="46:62" ht="16.5" x14ac:dyDescent="0.2">
      <c r="AT1493" s="13">
        <v>1490</v>
      </c>
      <c r="AU1493" s="13">
        <f t="shared" si="294"/>
        <v>21</v>
      </c>
      <c r="AV1493" s="13">
        <f t="shared" si="295"/>
        <v>1502031</v>
      </c>
      <c r="AW1493" s="13" t="s">
        <v>1373</v>
      </c>
      <c r="AX1493" s="13">
        <f t="shared" si="288"/>
        <v>6</v>
      </c>
      <c r="AY1493" s="13" t="s">
        <v>1394</v>
      </c>
      <c r="AZ1493" s="13">
        <f t="shared" si="289"/>
        <v>5</v>
      </c>
      <c r="BA1493" s="13" t="str">
        <f t="shared" si="290"/>
        <v>秦琼魂珠-6 等级-5</v>
      </c>
      <c r="BB1493" s="25" t="s">
        <v>44</v>
      </c>
      <c r="BC1493" s="14">
        <f t="shared" si="291"/>
        <v>1320</v>
      </c>
      <c r="BD1493" s="14">
        <f>SUMIFS(BC$4:BC1493,AU$4:AU1493,"="&amp;AU1493,AX$4:AX1493,"="&amp;AX1493)</f>
        <v>3660</v>
      </c>
      <c r="BE1493" s="25" t="s">
        <v>1403</v>
      </c>
      <c r="BF1493" s="14">
        <f t="shared" si="292"/>
        <v>660</v>
      </c>
      <c r="BG1493" s="14">
        <f>SUMIFS(BF$4:BF1493,AU$4:AU1493,"="&amp;AU1493,AX$4:AX1493,"="&amp;AX1493)</f>
        <v>1830</v>
      </c>
      <c r="BH1493" s="25" t="s">
        <v>1404</v>
      </c>
      <c r="BI1493" s="14">
        <f t="shared" si="293"/>
        <v>26400</v>
      </c>
      <c r="BJ1493" s="14">
        <f>SUMIFS(BI$4:BI1493,$AU$4:$AU1493,"="&amp;$AU1493,$AX$4:$AX1493,"="&amp;$AX1493)</f>
        <v>73200</v>
      </c>
    </row>
    <row r="1494" spans="46:62" ht="16.5" x14ac:dyDescent="0.2">
      <c r="AT1494" s="13">
        <v>1491</v>
      </c>
      <c r="AU1494" s="13">
        <f t="shared" si="294"/>
        <v>21</v>
      </c>
      <c r="AV1494" s="13">
        <f t="shared" si="295"/>
        <v>1502031</v>
      </c>
      <c r="AW1494" s="13" t="s">
        <v>1373</v>
      </c>
      <c r="AX1494" s="13">
        <f t="shared" si="288"/>
        <v>6</v>
      </c>
      <c r="AY1494" s="13" t="s">
        <v>1394</v>
      </c>
      <c r="AZ1494" s="13">
        <f t="shared" si="289"/>
        <v>6</v>
      </c>
      <c r="BA1494" s="13" t="str">
        <f t="shared" si="290"/>
        <v>秦琼魂珠-6 等级-6</v>
      </c>
      <c r="BB1494" s="25" t="s">
        <v>44</v>
      </c>
      <c r="BC1494" s="14">
        <f t="shared" si="291"/>
        <v>1620</v>
      </c>
      <c r="BD1494" s="14">
        <f>SUMIFS(BC$4:BC1494,AU$4:AU1494,"="&amp;AU1494,AX$4:AX1494,"="&amp;AX1494)</f>
        <v>5280</v>
      </c>
      <c r="BE1494" s="25" t="s">
        <v>1403</v>
      </c>
      <c r="BF1494" s="14">
        <f t="shared" si="292"/>
        <v>810</v>
      </c>
      <c r="BG1494" s="14">
        <f>SUMIFS(BF$4:BF1494,AU$4:AU1494,"="&amp;AU1494,AX$4:AX1494,"="&amp;AX1494)</f>
        <v>2640</v>
      </c>
      <c r="BH1494" s="25" t="s">
        <v>1404</v>
      </c>
      <c r="BI1494" s="14">
        <f t="shared" si="293"/>
        <v>32400</v>
      </c>
      <c r="BJ1494" s="14">
        <f>SUMIFS(BI$4:BI1494,$AU$4:$AU1494,"="&amp;$AU1494,$AX$4:$AX1494,"="&amp;$AX1494)</f>
        <v>105600</v>
      </c>
    </row>
    <row r="1495" spans="46:62" ht="16.5" x14ac:dyDescent="0.2">
      <c r="AT1495" s="13">
        <v>1492</v>
      </c>
      <c r="AU1495" s="13">
        <f t="shared" si="294"/>
        <v>21</v>
      </c>
      <c r="AV1495" s="13">
        <f t="shared" si="295"/>
        <v>1502031</v>
      </c>
      <c r="AW1495" s="13" t="s">
        <v>1373</v>
      </c>
      <c r="AX1495" s="13">
        <f t="shared" si="288"/>
        <v>6</v>
      </c>
      <c r="AY1495" s="13" t="s">
        <v>1394</v>
      </c>
      <c r="AZ1495" s="13">
        <f t="shared" si="289"/>
        <v>7</v>
      </c>
      <c r="BA1495" s="13" t="str">
        <f t="shared" si="290"/>
        <v>秦琼魂珠-6 等级-7</v>
      </c>
      <c r="BB1495" s="25" t="s">
        <v>44</v>
      </c>
      <c r="BC1495" s="14">
        <f t="shared" si="291"/>
        <v>1920</v>
      </c>
      <c r="BD1495" s="14">
        <f>SUMIFS(BC$4:BC1495,AU$4:AU1495,"="&amp;AU1495,AX$4:AX1495,"="&amp;AX1495)</f>
        <v>7200</v>
      </c>
      <c r="BE1495" s="25" t="s">
        <v>1403</v>
      </c>
      <c r="BF1495" s="14">
        <f t="shared" si="292"/>
        <v>960</v>
      </c>
      <c r="BG1495" s="14">
        <f>SUMIFS(BF$4:BF1495,AU$4:AU1495,"="&amp;AU1495,AX$4:AX1495,"="&amp;AX1495)</f>
        <v>3600</v>
      </c>
      <c r="BH1495" s="25" t="s">
        <v>1404</v>
      </c>
      <c r="BI1495" s="14">
        <f t="shared" si="293"/>
        <v>38400</v>
      </c>
      <c r="BJ1495" s="14">
        <f>SUMIFS(BI$4:BI1495,$AU$4:$AU1495,"="&amp;$AU1495,$AX$4:$AX1495,"="&amp;$AX1495)</f>
        <v>144000</v>
      </c>
    </row>
    <row r="1496" spans="46:62" ht="16.5" x14ac:dyDescent="0.2">
      <c r="AT1496" s="13">
        <v>1493</v>
      </c>
      <c r="AU1496" s="13">
        <f t="shared" si="294"/>
        <v>21</v>
      </c>
      <c r="AV1496" s="13">
        <f t="shared" si="295"/>
        <v>1502031</v>
      </c>
      <c r="AW1496" s="13" t="s">
        <v>1373</v>
      </c>
      <c r="AX1496" s="13">
        <f t="shared" si="288"/>
        <v>6</v>
      </c>
      <c r="AY1496" s="13" t="s">
        <v>1394</v>
      </c>
      <c r="AZ1496" s="13">
        <f t="shared" si="289"/>
        <v>8</v>
      </c>
      <c r="BA1496" s="13" t="str">
        <f t="shared" si="290"/>
        <v>秦琼魂珠-6 等级-8</v>
      </c>
      <c r="BB1496" s="25" t="s">
        <v>44</v>
      </c>
      <c r="BC1496" s="14">
        <f t="shared" si="291"/>
        <v>2280</v>
      </c>
      <c r="BD1496" s="14">
        <f>SUMIFS(BC$4:BC1496,AU$4:AU1496,"="&amp;AU1496,AX$4:AX1496,"="&amp;AX1496)</f>
        <v>9480</v>
      </c>
      <c r="BE1496" s="25" t="s">
        <v>1403</v>
      </c>
      <c r="BF1496" s="14">
        <f t="shared" si="292"/>
        <v>1140</v>
      </c>
      <c r="BG1496" s="14">
        <f>SUMIFS(BF$4:BF1496,AU$4:AU1496,"="&amp;AU1496,AX$4:AX1496,"="&amp;AX1496)</f>
        <v>4740</v>
      </c>
      <c r="BH1496" s="25" t="s">
        <v>1404</v>
      </c>
      <c r="BI1496" s="14">
        <f t="shared" si="293"/>
        <v>45600</v>
      </c>
      <c r="BJ1496" s="14">
        <f>SUMIFS(BI$4:BI1496,$AU$4:$AU1496,"="&amp;$AU1496,$AX$4:$AX1496,"="&amp;$AX1496)</f>
        <v>189600</v>
      </c>
    </row>
    <row r="1497" spans="46:62" ht="16.5" x14ac:dyDescent="0.2">
      <c r="AT1497" s="13">
        <v>1494</v>
      </c>
      <c r="AU1497" s="13">
        <f t="shared" si="294"/>
        <v>21</v>
      </c>
      <c r="AV1497" s="13">
        <f t="shared" si="295"/>
        <v>1502031</v>
      </c>
      <c r="AW1497" s="13" t="s">
        <v>1373</v>
      </c>
      <c r="AX1497" s="13">
        <f t="shared" si="288"/>
        <v>6</v>
      </c>
      <c r="AY1497" s="13" t="s">
        <v>1394</v>
      </c>
      <c r="AZ1497" s="13">
        <f t="shared" si="289"/>
        <v>9</v>
      </c>
      <c r="BA1497" s="13" t="str">
        <f t="shared" si="290"/>
        <v>秦琼魂珠-6 等级-9</v>
      </c>
      <c r="BB1497" s="25" t="s">
        <v>44</v>
      </c>
      <c r="BC1497" s="14">
        <f t="shared" si="291"/>
        <v>2640</v>
      </c>
      <c r="BD1497" s="14">
        <f>SUMIFS(BC$4:BC1497,AU$4:AU1497,"="&amp;AU1497,AX$4:AX1497,"="&amp;AX1497)</f>
        <v>12120</v>
      </c>
      <c r="BE1497" s="25" t="s">
        <v>1403</v>
      </c>
      <c r="BF1497" s="14">
        <f t="shared" si="292"/>
        <v>1320</v>
      </c>
      <c r="BG1497" s="14">
        <f>SUMIFS(BF$4:BF1497,AU$4:AU1497,"="&amp;AU1497,AX$4:AX1497,"="&amp;AX1497)</f>
        <v>6060</v>
      </c>
      <c r="BH1497" s="25" t="s">
        <v>1404</v>
      </c>
      <c r="BI1497" s="14">
        <f t="shared" si="293"/>
        <v>52800</v>
      </c>
      <c r="BJ1497" s="14">
        <f>SUMIFS(BI$4:BI1497,$AU$4:$AU1497,"="&amp;$AU1497,$AX$4:$AX1497,"="&amp;$AX1497)</f>
        <v>242400</v>
      </c>
    </row>
    <row r="1498" spans="46:62" ht="16.5" x14ac:dyDescent="0.2">
      <c r="AT1498" s="13">
        <v>1495</v>
      </c>
      <c r="AU1498" s="13">
        <f t="shared" si="294"/>
        <v>21</v>
      </c>
      <c r="AV1498" s="13">
        <f t="shared" si="295"/>
        <v>1502031</v>
      </c>
      <c r="AW1498" s="13" t="s">
        <v>1373</v>
      </c>
      <c r="AX1498" s="13">
        <f t="shared" si="288"/>
        <v>7</v>
      </c>
      <c r="AY1498" s="13" t="s">
        <v>1394</v>
      </c>
      <c r="AZ1498" s="13">
        <f t="shared" si="289"/>
        <v>1</v>
      </c>
      <c r="BA1498" s="13" t="str">
        <f t="shared" si="290"/>
        <v>秦琼魂珠-7 等级-1</v>
      </c>
      <c r="BB1498" s="25" t="s">
        <v>44</v>
      </c>
      <c r="BC1498" s="14">
        <f t="shared" si="291"/>
        <v>384</v>
      </c>
      <c r="BD1498" s="14">
        <f>SUMIFS(BC$4:BC1498,AU$4:AU1498,"="&amp;AU1498,AX$4:AX1498,"="&amp;AX1498)</f>
        <v>384</v>
      </c>
      <c r="BE1498" s="25" t="s">
        <v>1403</v>
      </c>
      <c r="BF1498" s="14">
        <f t="shared" si="292"/>
        <v>192</v>
      </c>
      <c r="BG1498" s="14">
        <f>SUMIFS(BF$4:BF1498,AU$4:AU1498,"="&amp;AU1498,AX$4:AX1498,"="&amp;AX1498)</f>
        <v>192</v>
      </c>
      <c r="BH1498" s="25" t="s">
        <v>1404</v>
      </c>
      <c r="BI1498" s="14">
        <f t="shared" si="293"/>
        <v>7680</v>
      </c>
      <c r="BJ1498" s="14">
        <f>SUMIFS(BI$4:BI1498,$AU$4:$AU1498,"="&amp;$AU1498,$AX$4:$AX1498,"="&amp;$AX1498)</f>
        <v>7680</v>
      </c>
    </row>
    <row r="1499" spans="46:62" ht="16.5" x14ac:dyDescent="0.2">
      <c r="AT1499" s="13">
        <v>1496</v>
      </c>
      <c r="AU1499" s="13">
        <f t="shared" si="294"/>
        <v>21</v>
      </c>
      <c r="AV1499" s="13">
        <f t="shared" si="295"/>
        <v>1502031</v>
      </c>
      <c r="AW1499" s="13" t="s">
        <v>1373</v>
      </c>
      <c r="AX1499" s="13">
        <f t="shared" si="288"/>
        <v>7</v>
      </c>
      <c r="AY1499" s="13" t="s">
        <v>1394</v>
      </c>
      <c r="AZ1499" s="13">
        <f t="shared" si="289"/>
        <v>2</v>
      </c>
      <c r="BA1499" s="13" t="str">
        <f t="shared" si="290"/>
        <v>秦琼魂珠-7 等级-2</v>
      </c>
      <c r="BB1499" s="25" t="s">
        <v>44</v>
      </c>
      <c r="BC1499" s="14">
        <f t="shared" si="291"/>
        <v>576</v>
      </c>
      <c r="BD1499" s="14">
        <f>SUMIFS(BC$4:BC1499,AU$4:AU1499,"="&amp;AU1499,AX$4:AX1499,"="&amp;AX1499)</f>
        <v>960</v>
      </c>
      <c r="BE1499" s="25" t="s">
        <v>1403</v>
      </c>
      <c r="BF1499" s="14">
        <f t="shared" si="292"/>
        <v>288</v>
      </c>
      <c r="BG1499" s="14">
        <f>SUMIFS(BF$4:BF1499,AU$4:AU1499,"="&amp;AU1499,AX$4:AX1499,"="&amp;AX1499)</f>
        <v>480</v>
      </c>
      <c r="BH1499" s="25" t="s">
        <v>1404</v>
      </c>
      <c r="BI1499" s="14">
        <f t="shared" si="293"/>
        <v>11520</v>
      </c>
      <c r="BJ1499" s="14">
        <f>SUMIFS(BI$4:BI1499,$AU$4:$AU1499,"="&amp;$AU1499,$AX$4:$AX1499,"="&amp;$AX1499)</f>
        <v>19200</v>
      </c>
    </row>
    <row r="1500" spans="46:62" ht="16.5" x14ac:dyDescent="0.2">
      <c r="AT1500" s="13">
        <v>1497</v>
      </c>
      <c r="AU1500" s="13">
        <f t="shared" si="294"/>
        <v>21</v>
      </c>
      <c r="AV1500" s="13">
        <f t="shared" si="295"/>
        <v>1502031</v>
      </c>
      <c r="AW1500" s="13" t="s">
        <v>1373</v>
      </c>
      <c r="AX1500" s="13">
        <f t="shared" si="288"/>
        <v>7</v>
      </c>
      <c r="AY1500" s="13" t="s">
        <v>1394</v>
      </c>
      <c r="AZ1500" s="13">
        <f t="shared" si="289"/>
        <v>3</v>
      </c>
      <c r="BA1500" s="13" t="str">
        <f t="shared" si="290"/>
        <v>秦琼魂珠-7 等级-3</v>
      </c>
      <c r="BB1500" s="25" t="s">
        <v>44</v>
      </c>
      <c r="BC1500" s="14">
        <f t="shared" si="291"/>
        <v>768</v>
      </c>
      <c r="BD1500" s="14">
        <f>SUMIFS(BC$4:BC1500,AU$4:AU1500,"="&amp;AU1500,AX$4:AX1500,"="&amp;AX1500)</f>
        <v>1728</v>
      </c>
      <c r="BE1500" s="25" t="s">
        <v>1403</v>
      </c>
      <c r="BF1500" s="14">
        <f t="shared" si="292"/>
        <v>384</v>
      </c>
      <c r="BG1500" s="14">
        <f>SUMIFS(BF$4:BF1500,AU$4:AU1500,"="&amp;AU1500,AX$4:AX1500,"="&amp;AX1500)</f>
        <v>864</v>
      </c>
      <c r="BH1500" s="25" t="s">
        <v>1404</v>
      </c>
      <c r="BI1500" s="14">
        <f t="shared" si="293"/>
        <v>15360</v>
      </c>
      <c r="BJ1500" s="14">
        <f>SUMIFS(BI$4:BI1500,$AU$4:$AU1500,"="&amp;$AU1500,$AX$4:$AX1500,"="&amp;$AX1500)</f>
        <v>34560</v>
      </c>
    </row>
    <row r="1501" spans="46:62" ht="16.5" x14ac:dyDescent="0.2">
      <c r="AT1501" s="13">
        <v>1498</v>
      </c>
      <c r="AU1501" s="13">
        <f t="shared" si="294"/>
        <v>21</v>
      </c>
      <c r="AV1501" s="13">
        <f t="shared" si="295"/>
        <v>1502031</v>
      </c>
      <c r="AW1501" s="13" t="s">
        <v>1373</v>
      </c>
      <c r="AX1501" s="13">
        <f t="shared" si="288"/>
        <v>7</v>
      </c>
      <c r="AY1501" s="13" t="s">
        <v>1394</v>
      </c>
      <c r="AZ1501" s="13">
        <f t="shared" si="289"/>
        <v>4</v>
      </c>
      <c r="BA1501" s="13" t="str">
        <f t="shared" si="290"/>
        <v>秦琼魂珠-7 等级-4</v>
      </c>
      <c r="BB1501" s="25" t="s">
        <v>44</v>
      </c>
      <c r="BC1501" s="14">
        <f t="shared" si="291"/>
        <v>1152</v>
      </c>
      <c r="BD1501" s="14">
        <f>SUMIFS(BC$4:BC1501,AU$4:AU1501,"="&amp;AU1501,AX$4:AX1501,"="&amp;AX1501)</f>
        <v>2880</v>
      </c>
      <c r="BE1501" s="25" t="s">
        <v>1403</v>
      </c>
      <c r="BF1501" s="14">
        <f t="shared" si="292"/>
        <v>576</v>
      </c>
      <c r="BG1501" s="14">
        <f>SUMIFS(BF$4:BF1501,AU$4:AU1501,"="&amp;AU1501,AX$4:AX1501,"="&amp;AX1501)</f>
        <v>1440</v>
      </c>
      <c r="BH1501" s="25" t="s">
        <v>1404</v>
      </c>
      <c r="BI1501" s="14">
        <f t="shared" si="293"/>
        <v>23040</v>
      </c>
      <c r="BJ1501" s="14">
        <f>SUMIFS(BI$4:BI1501,$AU$4:$AU1501,"="&amp;$AU1501,$AX$4:$AX1501,"="&amp;$AX1501)</f>
        <v>57600</v>
      </c>
    </row>
    <row r="1502" spans="46:62" ht="16.5" x14ac:dyDescent="0.2">
      <c r="AT1502" s="13">
        <v>1499</v>
      </c>
      <c r="AU1502" s="13">
        <f t="shared" si="294"/>
        <v>21</v>
      </c>
      <c r="AV1502" s="13">
        <f t="shared" si="295"/>
        <v>1502031</v>
      </c>
      <c r="AW1502" s="13" t="s">
        <v>1373</v>
      </c>
      <c r="AX1502" s="13">
        <f t="shared" si="288"/>
        <v>7</v>
      </c>
      <c r="AY1502" s="13" t="s">
        <v>1394</v>
      </c>
      <c r="AZ1502" s="13">
        <f t="shared" si="289"/>
        <v>5</v>
      </c>
      <c r="BA1502" s="13" t="str">
        <f t="shared" si="290"/>
        <v>秦琼魂珠-7 等级-5</v>
      </c>
      <c r="BB1502" s="25" t="s">
        <v>44</v>
      </c>
      <c r="BC1502" s="14">
        <f t="shared" si="291"/>
        <v>1536</v>
      </c>
      <c r="BD1502" s="14">
        <f>SUMIFS(BC$4:BC1502,AU$4:AU1502,"="&amp;AU1502,AX$4:AX1502,"="&amp;AX1502)</f>
        <v>4416</v>
      </c>
      <c r="BE1502" s="25" t="s">
        <v>1403</v>
      </c>
      <c r="BF1502" s="14">
        <f t="shared" si="292"/>
        <v>768</v>
      </c>
      <c r="BG1502" s="14">
        <f>SUMIFS(BF$4:BF1502,AU$4:AU1502,"="&amp;AU1502,AX$4:AX1502,"="&amp;AX1502)</f>
        <v>2208</v>
      </c>
      <c r="BH1502" s="25" t="s">
        <v>1404</v>
      </c>
      <c r="BI1502" s="14">
        <f t="shared" si="293"/>
        <v>30720</v>
      </c>
      <c r="BJ1502" s="14">
        <f>SUMIFS(BI$4:BI1502,$AU$4:$AU1502,"="&amp;$AU1502,$AX$4:$AX1502,"="&amp;$AX1502)</f>
        <v>88320</v>
      </c>
    </row>
    <row r="1503" spans="46:62" ht="16.5" x14ac:dyDescent="0.2">
      <c r="AT1503" s="13">
        <v>1500</v>
      </c>
      <c r="AU1503" s="13">
        <f t="shared" si="294"/>
        <v>21</v>
      </c>
      <c r="AV1503" s="13">
        <f t="shared" si="295"/>
        <v>1502031</v>
      </c>
      <c r="AW1503" s="13" t="s">
        <v>1373</v>
      </c>
      <c r="AX1503" s="13">
        <f t="shared" si="288"/>
        <v>7</v>
      </c>
      <c r="AY1503" s="13" t="s">
        <v>1394</v>
      </c>
      <c r="AZ1503" s="13">
        <f t="shared" si="289"/>
        <v>6</v>
      </c>
      <c r="BA1503" s="13" t="str">
        <f t="shared" si="290"/>
        <v>秦琼魂珠-7 等级-6</v>
      </c>
      <c r="BB1503" s="25" t="s">
        <v>44</v>
      </c>
      <c r="BC1503" s="14">
        <f t="shared" si="291"/>
        <v>1920</v>
      </c>
      <c r="BD1503" s="14">
        <f>SUMIFS(BC$4:BC1503,AU$4:AU1503,"="&amp;AU1503,AX$4:AX1503,"="&amp;AX1503)</f>
        <v>6336</v>
      </c>
      <c r="BE1503" s="25" t="s">
        <v>1403</v>
      </c>
      <c r="BF1503" s="14">
        <f t="shared" si="292"/>
        <v>960</v>
      </c>
      <c r="BG1503" s="14">
        <f>SUMIFS(BF$4:BF1503,AU$4:AU1503,"="&amp;AU1503,AX$4:AX1503,"="&amp;AX1503)</f>
        <v>3168</v>
      </c>
      <c r="BH1503" s="25" t="s">
        <v>1404</v>
      </c>
      <c r="BI1503" s="14">
        <f t="shared" si="293"/>
        <v>38400</v>
      </c>
      <c r="BJ1503" s="14">
        <f>SUMIFS(BI$4:BI1503,$AU$4:$AU1503,"="&amp;$AU1503,$AX$4:$AX1503,"="&amp;$AX1503)</f>
        <v>126720</v>
      </c>
    </row>
    <row r="1504" spans="46:62" ht="16.5" x14ac:dyDescent="0.2">
      <c r="AT1504" s="13">
        <v>1501</v>
      </c>
      <c r="AU1504" s="13">
        <f t="shared" si="294"/>
        <v>21</v>
      </c>
      <c r="AV1504" s="13">
        <f t="shared" si="295"/>
        <v>1502031</v>
      </c>
      <c r="AW1504" s="13" t="s">
        <v>1373</v>
      </c>
      <c r="AX1504" s="13">
        <f t="shared" si="288"/>
        <v>7</v>
      </c>
      <c r="AY1504" s="13" t="s">
        <v>1394</v>
      </c>
      <c r="AZ1504" s="13">
        <f t="shared" si="289"/>
        <v>7</v>
      </c>
      <c r="BA1504" s="13" t="str">
        <f t="shared" si="290"/>
        <v>秦琼魂珠-7 等级-7</v>
      </c>
      <c r="BB1504" s="25" t="s">
        <v>44</v>
      </c>
      <c r="BC1504" s="14">
        <f t="shared" si="291"/>
        <v>2304</v>
      </c>
      <c r="BD1504" s="14">
        <f>SUMIFS(BC$4:BC1504,AU$4:AU1504,"="&amp;AU1504,AX$4:AX1504,"="&amp;AX1504)</f>
        <v>8640</v>
      </c>
      <c r="BE1504" s="25" t="s">
        <v>1403</v>
      </c>
      <c r="BF1504" s="14">
        <f t="shared" si="292"/>
        <v>1152</v>
      </c>
      <c r="BG1504" s="14">
        <f>SUMIFS(BF$4:BF1504,AU$4:AU1504,"="&amp;AU1504,AX$4:AX1504,"="&amp;AX1504)</f>
        <v>4320</v>
      </c>
      <c r="BH1504" s="25" t="s">
        <v>1404</v>
      </c>
      <c r="BI1504" s="14">
        <f t="shared" si="293"/>
        <v>46080</v>
      </c>
      <c r="BJ1504" s="14">
        <f>SUMIFS(BI$4:BI1504,$AU$4:$AU1504,"="&amp;$AU1504,$AX$4:$AX1504,"="&amp;$AX1504)</f>
        <v>172800</v>
      </c>
    </row>
    <row r="1505" spans="46:62" ht="16.5" x14ac:dyDescent="0.2">
      <c r="AT1505" s="13">
        <v>1502</v>
      </c>
      <c r="AU1505" s="13">
        <f t="shared" si="294"/>
        <v>21</v>
      </c>
      <c r="AV1505" s="13">
        <f t="shared" si="295"/>
        <v>1502031</v>
      </c>
      <c r="AW1505" s="13" t="s">
        <v>1373</v>
      </c>
      <c r="AX1505" s="13">
        <f t="shared" si="288"/>
        <v>7</v>
      </c>
      <c r="AY1505" s="13" t="s">
        <v>1394</v>
      </c>
      <c r="AZ1505" s="13">
        <f t="shared" si="289"/>
        <v>8</v>
      </c>
      <c r="BA1505" s="13" t="str">
        <f t="shared" si="290"/>
        <v>秦琼魂珠-7 等级-8</v>
      </c>
      <c r="BB1505" s="25" t="s">
        <v>44</v>
      </c>
      <c r="BC1505" s="14">
        <f t="shared" si="291"/>
        <v>2688</v>
      </c>
      <c r="BD1505" s="14">
        <f>SUMIFS(BC$4:BC1505,AU$4:AU1505,"="&amp;AU1505,AX$4:AX1505,"="&amp;AX1505)</f>
        <v>11328</v>
      </c>
      <c r="BE1505" s="25" t="s">
        <v>1403</v>
      </c>
      <c r="BF1505" s="14">
        <f t="shared" si="292"/>
        <v>1344</v>
      </c>
      <c r="BG1505" s="14">
        <f>SUMIFS(BF$4:BF1505,AU$4:AU1505,"="&amp;AU1505,AX$4:AX1505,"="&amp;AX1505)</f>
        <v>5664</v>
      </c>
      <c r="BH1505" s="25" t="s">
        <v>1404</v>
      </c>
      <c r="BI1505" s="14">
        <f t="shared" si="293"/>
        <v>53760</v>
      </c>
      <c r="BJ1505" s="14">
        <f>SUMIFS(BI$4:BI1505,$AU$4:$AU1505,"="&amp;$AU1505,$AX$4:$AX1505,"="&amp;$AX1505)</f>
        <v>226560</v>
      </c>
    </row>
    <row r="1506" spans="46:62" ht="16.5" x14ac:dyDescent="0.2">
      <c r="AT1506" s="13">
        <v>1503</v>
      </c>
      <c r="AU1506" s="13">
        <f t="shared" si="294"/>
        <v>21</v>
      </c>
      <c r="AV1506" s="13">
        <f t="shared" si="295"/>
        <v>1502031</v>
      </c>
      <c r="AW1506" s="13" t="s">
        <v>1373</v>
      </c>
      <c r="AX1506" s="13">
        <f t="shared" si="288"/>
        <v>7</v>
      </c>
      <c r="AY1506" s="13" t="s">
        <v>1394</v>
      </c>
      <c r="AZ1506" s="13">
        <f t="shared" si="289"/>
        <v>9</v>
      </c>
      <c r="BA1506" s="13" t="str">
        <f t="shared" si="290"/>
        <v>秦琼魂珠-7 等级-9</v>
      </c>
      <c r="BB1506" s="25" t="s">
        <v>44</v>
      </c>
      <c r="BC1506" s="14">
        <f t="shared" si="291"/>
        <v>3072</v>
      </c>
      <c r="BD1506" s="14">
        <f>SUMIFS(BC$4:BC1506,AU$4:AU1506,"="&amp;AU1506,AX$4:AX1506,"="&amp;AX1506)</f>
        <v>14400</v>
      </c>
      <c r="BE1506" s="25" t="s">
        <v>1403</v>
      </c>
      <c r="BF1506" s="14">
        <f t="shared" si="292"/>
        <v>1536</v>
      </c>
      <c r="BG1506" s="14">
        <f>SUMIFS(BF$4:BF1506,AU$4:AU1506,"="&amp;AU1506,AX$4:AX1506,"="&amp;AX1506)</f>
        <v>7200</v>
      </c>
      <c r="BH1506" s="25" t="s">
        <v>1404</v>
      </c>
      <c r="BI1506" s="14">
        <f t="shared" si="293"/>
        <v>61440</v>
      </c>
      <c r="BJ1506" s="14">
        <f>SUMIFS(BI$4:BI1506,$AU$4:$AU1506,"="&amp;$AU1506,$AX$4:$AX1506,"="&amp;$AX1506)</f>
        <v>288000</v>
      </c>
    </row>
    <row r="1507" spans="46:62" ht="16.5" x14ac:dyDescent="0.2">
      <c r="AT1507" s="13">
        <v>1504</v>
      </c>
      <c r="AU1507" s="13">
        <f t="shared" si="294"/>
        <v>21</v>
      </c>
      <c r="AV1507" s="13">
        <f t="shared" si="295"/>
        <v>1502031</v>
      </c>
      <c r="AW1507" s="13" t="s">
        <v>1373</v>
      </c>
      <c r="AX1507" s="13">
        <f t="shared" si="288"/>
        <v>8</v>
      </c>
      <c r="AY1507" s="13" t="s">
        <v>1394</v>
      </c>
      <c r="AZ1507" s="13">
        <f t="shared" si="289"/>
        <v>1</v>
      </c>
      <c r="BA1507" s="13" t="str">
        <f t="shared" si="290"/>
        <v>秦琼魂珠-8 等级-1</v>
      </c>
      <c r="BB1507" s="25" t="s">
        <v>44</v>
      </c>
      <c r="BC1507" s="14">
        <f t="shared" si="291"/>
        <v>480</v>
      </c>
      <c r="BD1507" s="14">
        <f>SUMIFS(BC$4:BC1507,AU$4:AU1507,"="&amp;AU1507,AX$4:AX1507,"="&amp;AX1507)</f>
        <v>480</v>
      </c>
      <c r="BE1507" s="25" t="s">
        <v>1403</v>
      </c>
      <c r="BF1507" s="14">
        <f t="shared" si="292"/>
        <v>240</v>
      </c>
      <c r="BG1507" s="14">
        <f>SUMIFS(BF$4:BF1507,AU$4:AU1507,"="&amp;AU1507,AX$4:AX1507,"="&amp;AX1507)</f>
        <v>240</v>
      </c>
      <c r="BH1507" s="25" t="s">
        <v>1404</v>
      </c>
      <c r="BI1507" s="14">
        <f t="shared" si="293"/>
        <v>9600</v>
      </c>
      <c r="BJ1507" s="14">
        <f>SUMIFS(BI$4:BI1507,$AU$4:$AU1507,"="&amp;$AU1507,$AX$4:$AX1507,"="&amp;$AX1507)</f>
        <v>9600</v>
      </c>
    </row>
    <row r="1508" spans="46:62" ht="16.5" x14ac:dyDescent="0.2">
      <c r="AT1508" s="13">
        <v>1505</v>
      </c>
      <c r="AU1508" s="13">
        <f t="shared" si="294"/>
        <v>21</v>
      </c>
      <c r="AV1508" s="13">
        <f t="shared" si="295"/>
        <v>1502031</v>
      </c>
      <c r="AW1508" s="13" t="s">
        <v>1373</v>
      </c>
      <c r="AX1508" s="13">
        <f t="shared" si="288"/>
        <v>8</v>
      </c>
      <c r="AY1508" s="13" t="s">
        <v>1394</v>
      </c>
      <c r="AZ1508" s="13">
        <f t="shared" si="289"/>
        <v>2</v>
      </c>
      <c r="BA1508" s="13" t="str">
        <f t="shared" si="290"/>
        <v>秦琼魂珠-8 等级-2</v>
      </c>
      <c r="BB1508" s="25" t="s">
        <v>44</v>
      </c>
      <c r="BC1508" s="14">
        <f t="shared" si="291"/>
        <v>720</v>
      </c>
      <c r="BD1508" s="14">
        <f>SUMIFS(BC$4:BC1508,AU$4:AU1508,"="&amp;AU1508,AX$4:AX1508,"="&amp;AX1508)</f>
        <v>1200</v>
      </c>
      <c r="BE1508" s="25" t="s">
        <v>1403</v>
      </c>
      <c r="BF1508" s="14">
        <f t="shared" si="292"/>
        <v>360</v>
      </c>
      <c r="BG1508" s="14">
        <f>SUMIFS(BF$4:BF1508,AU$4:AU1508,"="&amp;AU1508,AX$4:AX1508,"="&amp;AX1508)</f>
        <v>600</v>
      </c>
      <c r="BH1508" s="25" t="s">
        <v>1404</v>
      </c>
      <c r="BI1508" s="14">
        <f t="shared" si="293"/>
        <v>14400</v>
      </c>
      <c r="BJ1508" s="14">
        <f>SUMIFS(BI$4:BI1508,$AU$4:$AU1508,"="&amp;$AU1508,$AX$4:$AX1508,"="&amp;$AX1508)</f>
        <v>24000</v>
      </c>
    </row>
    <row r="1509" spans="46:62" ht="16.5" x14ac:dyDescent="0.2">
      <c r="AT1509" s="13">
        <v>1506</v>
      </c>
      <c r="AU1509" s="13">
        <f t="shared" si="294"/>
        <v>21</v>
      </c>
      <c r="AV1509" s="13">
        <f t="shared" si="295"/>
        <v>1502031</v>
      </c>
      <c r="AW1509" s="13" t="s">
        <v>1373</v>
      </c>
      <c r="AX1509" s="13">
        <f t="shared" si="288"/>
        <v>8</v>
      </c>
      <c r="AY1509" s="13" t="s">
        <v>1394</v>
      </c>
      <c r="AZ1509" s="13">
        <f t="shared" si="289"/>
        <v>3</v>
      </c>
      <c r="BA1509" s="13" t="str">
        <f t="shared" si="290"/>
        <v>秦琼魂珠-8 等级-3</v>
      </c>
      <c r="BB1509" s="25" t="s">
        <v>44</v>
      </c>
      <c r="BC1509" s="14">
        <f t="shared" si="291"/>
        <v>960</v>
      </c>
      <c r="BD1509" s="14">
        <f>SUMIFS(BC$4:BC1509,AU$4:AU1509,"="&amp;AU1509,AX$4:AX1509,"="&amp;AX1509)</f>
        <v>2160</v>
      </c>
      <c r="BE1509" s="25" t="s">
        <v>1403</v>
      </c>
      <c r="BF1509" s="14">
        <f t="shared" si="292"/>
        <v>480</v>
      </c>
      <c r="BG1509" s="14">
        <f>SUMIFS(BF$4:BF1509,AU$4:AU1509,"="&amp;AU1509,AX$4:AX1509,"="&amp;AX1509)</f>
        <v>1080</v>
      </c>
      <c r="BH1509" s="25" t="s">
        <v>1404</v>
      </c>
      <c r="BI1509" s="14">
        <f t="shared" si="293"/>
        <v>19200</v>
      </c>
      <c r="BJ1509" s="14">
        <f>SUMIFS(BI$4:BI1509,$AU$4:$AU1509,"="&amp;$AU1509,$AX$4:$AX1509,"="&amp;$AX1509)</f>
        <v>43200</v>
      </c>
    </row>
    <row r="1510" spans="46:62" ht="16.5" x14ac:dyDescent="0.2">
      <c r="AT1510" s="13">
        <v>1507</v>
      </c>
      <c r="AU1510" s="13">
        <f t="shared" si="294"/>
        <v>21</v>
      </c>
      <c r="AV1510" s="13">
        <f t="shared" si="295"/>
        <v>1502031</v>
      </c>
      <c r="AW1510" s="13" t="s">
        <v>1373</v>
      </c>
      <c r="AX1510" s="13">
        <f t="shared" si="288"/>
        <v>8</v>
      </c>
      <c r="AY1510" s="13" t="s">
        <v>1394</v>
      </c>
      <c r="AZ1510" s="13">
        <f t="shared" si="289"/>
        <v>4</v>
      </c>
      <c r="BA1510" s="13" t="str">
        <f t="shared" si="290"/>
        <v>秦琼魂珠-8 等级-4</v>
      </c>
      <c r="BB1510" s="25" t="s">
        <v>44</v>
      </c>
      <c r="BC1510" s="14">
        <f t="shared" si="291"/>
        <v>1440</v>
      </c>
      <c r="BD1510" s="14">
        <f>SUMIFS(BC$4:BC1510,AU$4:AU1510,"="&amp;AU1510,AX$4:AX1510,"="&amp;AX1510)</f>
        <v>3600</v>
      </c>
      <c r="BE1510" s="25" t="s">
        <v>1403</v>
      </c>
      <c r="BF1510" s="14">
        <f t="shared" si="292"/>
        <v>720</v>
      </c>
      <c r="BG1510" s="14">
        <f>SUMIFS(BF$4:BF1510,AU$4:AU1510,"="&amp;AU1510,AX$4:AX1510,"="&amp;AX1510)</f>
        <v>1800</v>
      </c>
      <c r="BH1510" s="25" t="s">
        <v>1404</v>
      </c>
      <c r="BI1510" s="14">
        <f t="shared" si="293"/>
        <v>28800</v>
      </c>
      <c r="BJ1510" s="14">
        <f>SUMIFS(BI$4:BI1510,$AU$4:$AU1510,"="&amp;$AU1510,$AX$4:$AX1510,"="&amp;$AX1510)</f>
        <v>72000</v>
      </c>
    </row>
    <row r="1511" spans="46:62" ht="16.5" x14ac:dyDescent="0.2">
      <c r="AT1511" s="13">
        <v>1508</v>
      </c>
      <c r="AU1511" s="13">
        <f t="shared" si="294"/>
        <v>21</v>
      </c>
      <c r="AV1511" s="13">
        <f t="shared" si="295"/>
        <v>1502031</v>
      </c>
      <c r="AW1511" s="13" t="s">
        <v>1373</v>
      </c>
      <c r="AX1511" s="13">
        <f t="shared" si="288"/>
        <v>8</v>
      </c>
      <c r="AY1511" s="13" t="s">
        <v>1394</v>
      </c>
      <c r="AZ1511" s="13">
        <f t="shared" si="289"/>
        <v>5</v>
      </c>
      <c r="BA1511" s="13" t="str">
        <f t="shared" si="290"/>
        <v>秦琼魂珠-8 等级-5</v>
      </c>
      <c r="BB1511" s="25" t="s">
        <v>44</v>
      </c>
      <c r="BC1511" s="14">
        <f t="shared" si="291"/>
        <v>1920</v>
      </c>
      <c r="BD1511" s="14">
        <f>SUMIFS(BC$4:BC1511,AU$4:AU1511,"="&amp;AU1511,AX$4:AX1511,"="&amp;AX1511)</f>
        <v>5520</v>
      </c>
      <c r="BE1511" s="25" t="s">
        <v>1403</v>
      </c>
      <c r="BF1511" s="14">
        <f t="shared" si="292"/>
        <v>960</v>
      </c>
      <c r="BG1511" s="14">
        <f>SUMIFS(BF$4:BF1511,AU$4:AU1511,"="&amp;AU1511,AX$4:AX1511,"="&amp;AX1511)</f>
        <v>2760</v>
      </c>
      <c r="BH1511" s="25" t="s">
        <v>1404</v>
      </c>
      <c r="BI1511" s="14">
        <f t="shared" si="293"/>
        <v>38400</v>
      </c>
      <c r="BJ1511" s="14">
        <f>SUMIFS(BI$4:BI1511,$AU$4:$AU1511,"="&amp;$AU1511,$AX$4:$AX1511,"="&amp;$AX1511)</f>
        <v>110400</v>
      </c>
    </row>
    <row r="1512" spans="46:62" ht="16.5" x14ac:dyDescent="0.2">
      <c r="AT1512" s="13">
        <v>1509</v>
      </c>
      <c r="AU1512" s="13">
        <f t="shared" si="294"/>
        <v>21</v>
      </c>
      <c r="AV1512" s="13">
        <f t="shared" si="295"/>
        <v>1502031</v>
      </c>
      <c r="AW1512" s="13" t="s">
        <v>1373</v>
      </c>
      <c r="AX1512" s="13">
        <f t="shared" si="288"/>
        <v>8</v>
      </c>
      <c r="AY1512" s="13" t="s">
        <v>1394</v>
      </c>
      <c r="AZ1512" s="13">
        <f t="shared" si="289"/>
        <v>6</v>
      </c>
      <c r="BA1512" s="13" t="str">
        <f t="shared" si="290"/>
        <v>秦琼魂珠-8 等级-6</v>
      </c>
      <c r="BB1512" s="25" t="s">
        <v>44</v>
      </c>
      <c r="BC1512" s="14">
        <f t="shared" si="291"/>
        <v>2400</v>
      </c>
      <c r="BD1512" s="14">
        <f>SUMIFS(BC$4:BC1512,AU$4:AU1512,"="&amp;AU1512,AX$4:AX1512,"="&amp;AX1512)</f>
        <v>7920</v>
      </c>
      <c r="BE1512" s="25" t="s">
        <v>1403</v>
      </c>
      <c r="BF1512" s="14">
        <f t="shared" si="292"/>
        <v>1200</v>
      </c>
      <c r="BG1512" s="14">
        <f>SUMIFS(BF$4:BF1512,AU$4:AU1512,"="&amp;AU1512,AX$4:AX1512,"="&amp;AX1512)</f>
        <v>3960</v>
      </c>
      <c r="BH1512" s="25" t="s">
        <v>1404</v>
      </c>
      <c r="BI1512" s="14">
        <f t="shared" si="293"/>
        <v>48000</v>
      </c>
      <c r="BJ1512" s="14">
        <f>SUMIFS(BI$4:BI1512,$AU$4:$AU1512,"="&amp;$AU1512,$AX$4:$AX1512,"="&amp;$AX1512)</f>
        <v>158400</v>
      </c>
    </row>
    <row r="1513" spans="46:62" ht="16.5" x14ac:dyDescent="0.2">
      <c r="AT1513" s="13">
        <v>1510</v>
      </c>
      <c r="AU1513" s="13">
        <f t="shared" si="294"/>
        <v>21</v>
      </c>
      <c r="AV1513" s="13">
        <f t="shared" si="295"/>
        <v>1502031</v>
      </c>
      <c r="AW1513" s="13" t="s">
        <v>1373</v>
      </c>
      <c r="AX1513" s="13">
        <f t="shared" si="288"/>
        <v>8</v>
      </c>
      <c r="AY1513" s="13" t="s">
        <v>1394</v>
      </c>
      <c r="AZ1513" s="13">
        <f t="shared" si="289"/>
        <v>7</v>
      </c>
      <c r="BA1513" s="13" t="str">
        <f t="shared" si="290"/>
        <v>秦琼魂珠-8 等级-7</v>
      </c>
      <c r="BB1513" s="25" t="s">
        <v>44</v>
      </c>
      <c r="BC1513" s="14">
        <f t="shared" si="291"/>
        <v>2880</v>
      </c>
      <c r="BD1513" s="14">
        <f>SUMIFS(BC$4:BC1513,AU$4:AU1513,"="&amp;AU1513,AX$4:AX1513,"="&amp;AX1513)</f>
        <v>10800</v>
      </c>
      <c r="BE1513" s="25" t="s">
        <v>1403</v>
      </c>
      <c r="BF1513" s="14">
        <f t="shared" si="292"/>
        <v>1440</v>
      </c>
      <c r="BG1513" s="14">
        <f>SUMIFS(BF$4:BF1513,AU$4:AU1513,"="&amp;AU1513,AX$4:AX1513,"="&amp;AX1513)</f>
        <v>5400</v>
      </c>
      <c r="BH1513" s="25" t="s">
        <v>1404</v>
      </c>
      <c r="BI1513" s="14">
        <f t="shared" si="293"/>
        <v>57600</v>
      </c>
      <c r="BJ1513" s="14">
        <f>SUMIFS(BI$4:BI1513,$AU$4:$AU1513,"="&amp;$AU1513,$AX$4:$AX1513,"="&amp;$AX1513)</f>
        <v>216000</v>
      </c>
    </row>
    <row r="1514" spans="46:62" ht="16.5" x14ac:dyDescent="0.2">
      <c r="AT1514" s="13">
        <v>1511</v>
      </c>
      <c r="AU1514" s="13">
        <f t="shared" si="294"/>
        <v>21</v>
      </c>
      <c r="AV1514" s="13">
        <f t="shared" si="295"/>
        <v>1502031</v>
      </c>
      <c r="AW1514" s="13" t="s">
        <v>1373</v>
      </c>
      <c r="AX1514" s="13">
        <f t="shared" si="288"/>
        <v>8</v>
      </c>
      <c r="AY1514" s="13" t="s">
        <v>1394</v>
      </c>
      <c r="AZ1514" s="13">
        <f t="shared" si="289"/>
        <v>8</v>
      </c>
      <c r="BA1514" s="13" t="str">
        <f t="shared" si="290"/>
        <v>秦琼魂珠-8 等级-8</v>
      </c>
      <c r="BB1514" s="25" t="s">
        <v>44</v>
      </c>
      <c r="BC1514" s="14">
        <f t="shared" si="291"/>
        <v>3360</v>
      </c>
      <c r="BD1514" s="14">
        <f>SUMIFS(BC$4:BC1514,AU$4:AU1514,"="&amp;AU1514,AX$4:AX1514,"="&amp;AX1514)</f>
        <v>14160</v>
      </c>
      <c r="BE1514" s="25" t="s">
        <v>1403</v>
      </c>
      <c r="BF1514" s="14">
        <f t="shared" si="292"/>
        <v>1680</v>
      </c>
      <c r="BG1514" s="14">
        <f>SUMIFS(BF$4:BF1514,AU$4:AU1514,"="&amp;AU1514,AX$4:AX1514,"="&amp;AX1514)</f>
        <v>7080</v>
      </c>
      <c r="BH1514" s="25" t="s">
        <v>1404</v>
      </c>
      <c r="BI1514" s="14">
        <f t="shared" si="293"/>
        <v>67200</v>
      </c>
      <c r="BJ1514" s="14">
        <f>SUMIFS(BI$4:BI1514,$AU$4:$AU1514,"="&amp;$AU1514,$AX$4:$AX1514,"="&amp;$AX1514)</f>
        <v>283200</v>
      </c>
    </row>
    <row r="1515" spans="46:62" ht="16.5" x14ac:dyDescent="0.2">
      <c r="AT1515" s="13">
        <v>1512</v>
      </c>
      <c r="AU1515" s="13">
        <f t="shared" si="294"/>
        <v>21</v>
      </c>
      <c r="AV1515" s="13">
        <f t="shared" si="295"/>
        <v>1502031</v>
      </c>
      <c r="AW1515" s="13" t="s">
        <v>1373</v>
      </c>
      <c r="AX1515" s="13">
        <f t="shared" si="288"/>
        <v>8</v>
      </c>
      <c r="AY1515" s="13" t="s">
        <v>1394</v>
      </c>
      <c r="AZ1515" s="13">
        <f t="shared" si="289"/>
        <v>9</v>
      </c>
      <c r="BA1515" s="13" t="str">
        <f t="shared" si="290"/>
        <v>秦琼魂珠-8 等级-9</v>
      </c>
      <c r="BB1515" s="25" t="s">
        <v>44</v>
      </c>
      <c r="BC1515" s="14">
        <f t="shared" si="291"/>
        <v>3840</v>
      </c>
      <c r="BD1515" s="14">
        <f>SUMIFS(BC$4:BC1515,AU$4:AU1515,"="&amp;AU1515,AX$4:AX1515,"="&amp;AX1515)</f>
        <v>18000</v>
      </c>
      <c r="BE1515" s="25" t="s">
        <v>1403</v>
      </c>
      <c r="BF1515" s="14">
        <f t="shared" si="292"/>
        <v>1920</v>
      </c>
      <c r="BG1515" s="14">
        <f>SUMIFS(BF$4:BF1515,AU$4:AU1515,"="&amp;AU1515,AX$4:AX1515,"="&amp;AX1515)</f>
        <v>9000</v>
      </c>
      <c r="BH1515" s="25" t="s">
        <v>1404</v>
      </c>
      <c r="BI1515" s="14">
        <f t="shared" si="293"/>
        <v>76800</v>
      </c>
      <c r="BJ1515" s="14">
        <f>SUMIFS(BI$4:BI1515,$AU$4:$AU1515,"="&amp;$AU1515,$AX$4:$AX1515,"="&amp;$AX1515)</f>
        <v>360000</v>
      </c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M20" sqref="M2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3" t="s">
        <v>117</v>
      </c>
      <c r="B2" s="73"/>
      <c r="C2" s="73"/>
      <c r="D2" s="73"/>
      <c r="E2" s="73"/>
      <c r="F2" s="73"/>
      <c r="G2" s="73"/>
      <c r="P2" s="73" t="s">
        <v>140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</row>
    <row r="3" spans="1:38" ht="17.25" x14ac:dyDescent="0.2">
      <c r="B3" s="15" t="s">
        <v>1004</v>
      </c>
      <c r="C3" s="13">
        <v>5</v>
      </c>
      <c r="D3" s="15" t="s">
        <v>1005</v>
      </c>
      <c r="E3" s="13">
        <v>5</v>
      </c>
      <c r="F3" s="15" t="s">
        <v>1006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INDEX(属性投放!DX$15:DX$18,老神器!$C$3-1)*INDEX(属性投放!$DX$6:$DX$10,老神器!$E$3)*老神器!$G$3</f>
        <v>57798</v>
      </c>
      <c r="F5" s="23">
        <f>INDEX(属性投放!DY$15:DY$18,老神器!$C$3-1)*INDEX(属性投放!$DX$6:$DX$10,老神器!$E$3)*老神器!$G$3</f>
        <v>28924.2</v>
      </c>
      <c r="G5" s="23">
        <f>INDEX(属性投放!DZ$15:DZ$18,老神器!$C$3-1)*INDEX(属性投放!$DX$6:$DX$10,老神器!$E$3)*老神器!$G$3/2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3" t="s">
        <v>137</v>
      </c>
      <c r="B17" s="73"/>
      <c r="C17" s="73"/>
      <c r="D17" s="73"/>
      <c r="E17" s="73"/>
      <c r="F17" s="73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4" t="s">
        <v>138</v>
      </c>
      <c r="B28" s="74"/>
      <c r="C28" s="74"/>
      <c r="D28" s="74"/>
      <c r="E28" s="74"/>
      <c r="F28" s="74"/>
      <c r="G28" s="74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H25" sqref="H25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.75" style="32" customWidth="1"/>
    <col min="25" max="29" width="9" style="32"/>
    <col min="34" max="36" width="9" style="32"/>
    <col min="41" max="41" width="10.25" customWidth="1"/>
    <col min="45" max="47" width="9" style="32"/>
    <col min="48" max="48" width="15" customWidth="1"/>
    <col min="49" max="49" width="19.875" customWidth="1"/>
    <col min="50" max="50" width="12.25" customWidth="1"/>
    <col min="52" max="52" width="9" style="32"/>
    <col min="53" max="65" width="10.625" customWidth="1"/>
  </cols>
  <sheetData>
    <row r="2" spans="1:60" s="32" customFormat="1" x14ac:dyDescent="0.2">
      <c r="AP2" s="32">
        <v>10</v>
      </c>
      <c r="AQ2" s="32">
        <v>20</v>
      </c>
      <c r="AR2" s="32">
        <v>1</v>
      </c>
      <c r="BA2" s="32">
        <f>BB6*INDEX($AP$2:$AR$2,AS6)</f>
        <v>120</v>
      </c>
      <c r="BB2" s="32">
        <f>IF(BD6&gt;0,BD6*INDEX($AP$2:$AR$2,AT6),0)</f>
        <v>24</v>
      </c>
      <c r="BC2" s="32">
        <f>IF(BE6="Speed",BF6*100,0)</f>
        <v>0</v>
      </c>
    </row>
    <row r="3" spans="1:60" s="32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440</v>
      </c>
      <c r="AQ3" t="s">
        <v>1489</v>
      </c>
      <c r="AR3" t="s">
        <v>415</v>
      </c>
    </row>
    <row r="4" spans="1:60" ht="20.25" x14ac:dyDescent="0.2">
      <c r="A4" s="73" t="s">
        <v>117</v>
      </c>
      <c r="B4" s="73"/>
      <c r="C4" s="73"/>
      <c r="D4" s="73"/>
      <c r="E4" s="73"/>
      <c r="F4" s="73"/>
      <c r="G4" s="73"/>
      <c r="H4" s="32"/>
      <c r="I4" s="32"/>
      <c r="J4" s="32"/>
      <c r="K4" s="32"/>
      <c r="L4" s="32"/>
      <c r="M4" s="32"/>
      <c r="S4" s="73" t="s">
        <v>1483</v>
      </c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M4" s="73" t="s">
        <v>1503</v>
      </c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</row>
    <row r="5" spans="1:60" ht="17.25" x14ac:dyDescent="0.2">
      <c r="A5" s="32"/>
      <c r="B5" s="15" t="s">
        <v>1004</v>
      </c>
      <c r="C5" s="13">
        <v>5</v>
      </c>
      <c r="D5" s="15" t="s">
        <v>1005</v>
      </c>
      <c r="E5" s="13">
        <v>5</v>
      </c>
      <c r="F5" s="15" t="s">
        <v>1006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52" t="s">
        <v>1481</v>
      </c>
      <c r="P5" s="12" t="s">
        <v>1482</v>
      </c>
      <c r="S5" s="12" t="s">
        <v>1479</v>
      </c>
      <c r="T5" s="12" t="s">
        <v>1480</v>
      </c>
      <c r="U5" s="12" t="s">
        <v>333</v>
      </c>
      <c r="V5" s="12" t="s">
        <v>249</v>
      </c>
      <c r="W5" s="12" t="s">
        <v>183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143</v>
      </c>
      <c r="AE5" s="12" t="s">
        <v>144</v>
      </c>
      <c r="AF5" s="12" t="s">
        <v>288</v>
      </c>
      <c r="AG5" s="12" t="s">
        <v>308</v>
      </c>
      <c r="AH5" s="12" t="s">
        <v>1484</v>
      </c>
      <c r="AI5" s="12" t="s">
        <v>1485</v>
      </c>
      <c r="AJ5" s="12" t="s">
        <v>1504</v>
      </c>
      <c r="AM5" s="12" t="s">
        <v>142</v>
      </c>
      <c r="AN5" s="12" t="s">
        <v>292</v>
      </c>
      <c r="AO5" s="12" t="s">
        <v>295</v>
      </c>
      <c r="AP5" s="12" t="s">
        <v>303</v>
      </c>
      <c r="AQ5" s="12" t="s">
        <v>304</v>
      </c>
      <c r="AR5" s="12" t="s">
        <v>305</v>
      </c>
      <c r="AS5" s="12" t="s">
        <v>1487</v>
      </c>
      <c r="AT5" s="12" t="s">
        <v>1488</v>
      </c>
      <c r="AU5" s="12" t="s">
        <v>1505</v>
      </c>
      <c r="AV5" s="12" t="s">
        <v>293</v>
      </c>
      <c r="AW5" s="12" t="s">
        <v>324</v>
      </c>
      <c r="AX5" s="12" t="s">
        <v>325</v>
      </c>
      <c r="AY5" s="12" t="s">
        <v>294</v>
      </c>
      <c r="AZ5" s="12" t="s">
        <v>1502</v>
      </c>
      <c r="BA5" s="12" t="s">
        <v>297</v>
      </c>
      <c r="BB5" s="12" t="s">
        <v>298</v>
      </c>
      <c r="BC5" s="12" t="s">
        <v>299</v>
      </c>
      <c r="BD5" s="12" t="s">
        <v>300</v>
      </c>
      <c r="BE5" s="12" t="s">
        <v>301</v>
      </c>
      <c r="BF5" s="12" t="s">
        <v>302</v>
      </c>
      <c r="BG5" s="12" t="s">
        <v>1506</v>
      </c>
      <c r="BH5" s="12" t="s">
        <v>1507</v>
      </c>
    </row>
    <row r="6" spans="1:60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13"/>
      <c r="AM6" s="13">
        <v>1</v>
      </c>
      <c r="AN6" s="14">
        <f>MATCH(AM6-1,$AI$6:$AI$48,1)</f>
        <v>1</v>
      </c>
      <c r="AO6" s="31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1486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144</v>
      </c>
      <c r="BA6" s="14" t="str">
        <f t="shared" ref="BA6:BA69" si="7">INDEX($AP$3:$AR$3,AS6)</f>
        <v>AtkExt</v>
      </c>
      <c r="BB6" s="14">
        <f t="shared" ref="BB6:BB69" si="8">ROUND(INDEX($X$7:$Z$48,AN6,AS6)*AO6,0)</f>
        <v>12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24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INDEX(属性投放!DX$15:DX$18,老神器!$C$3-1)*INDEX(属性投放!$DX$6:$DX$10,老神器!$E$3)*$G$5</f>
        <v>57798</v>
      </c>
      <c r="F7" s="23">
        <f>INDEX(属性投放!DY$15:DY$18,老神器!$C$3-1)*INDEX(属性投放!$DX$6:$DX$10,老神器!$E$3)*$G$5</f>
        <v>28924.2</v>
      </c>
      <c r="G7" s="23">
        <f>INDEX(属性投放!DZ$15:DZ$18,老神器!$C$3-1)*INDEX(属性投放!$DX$6:$DX$10,老神器!$E$3)*$G$5/2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117.59511698880976</v>
      </c>
      <c r="Y7" s="14">
        <f t="shared" ref="Y7:Z7" si="13">$E$7*$V7*AB7/AB$3</f>
        <v>0</v>
      </c>
      <c r="Z7" s="14">
        <f t="shared" si="13"/>
        <v>244.90677966101694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31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1486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218</v>
      </c>
      <c r="BA7" s="14" t="str">
        <f t="shared" si="7"/>
        <v>AtkExt</v>
      </c>
      <c r="BB7" s="14">
        <f t="shared" si="8"/>
        <v>18</v>
      </c>
      <c r="BC7" s="14" t="str">
        <f t="shared" si="9"/>
        <v>HPExt</v>
      </c>
      <c r="BD7" s="14">
        <f t="shared" si="10"/>
        <v>38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117.59511698880976</v>
      </c>
      <c r="Y8" s="14">
        <f t="shared" ref="Y8:Y48" si="23">$E$7*$V8*AB8/AB$3</f>
        <v>241.8326359832636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31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1486</v>
      </c>
      <c r="AY8" s="13">
        <f t="shared" si="6"/>
        <v>3</v>
      </c>
      <c r="AZ8" s="14">
        <f t="shared" si="18"/>
        <v>303</v>
      </c>
      <c r="BA8" s="14" t="str">
        <f t="shared" si="7"/>
        <v>AtkExt</v>
      </c>
      <c r="BB8" s="14">
        <f t="shared" si="8"/>
        <v>25</v>
      </c>
      <c r="BC8" s="14" t="str">
        <f t="shared" si="9"/>
        <v>HPExt</v>
      </c>
      <c r="BD8" s="14">
        <f t="shared" si="10"/>
        <v>53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176.39267548321465</v>
      </c>
      <c r="Y9" s="14">
        <f t="shared" si="23"/>
        <v>0</v>
      </c>
      <c r="Z9" s="14">
        <f t="shared" si="24"/>
        <v>367.36016949152543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31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1486</v>
      </c>
      <c r="AY9" s="13">
        <f t="shared" si="6"/>
        <v>4</v>
      </c>
      <c r="AZ9" s="14">
        <f t="shared" si="18"/>
        <v>399</v>
      </c>
      <c r="BA9" s="14" t="str">
        <f t="shared" si="7"/>
        <v>AtkExt</v>
      </c>
      <c r="BB9" s="14">
        <f t="shared" si="8"/>
        <v>33</v>
      </c>
      <c r="BC9" s="14" t="str">
        <f t="shared" si="9"/>
        <v>HPExt</v>
      </c>
      <c r="BD9" s="14">
        <f t="shared" si="10"/>
        <v>69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470.38046795523906</v>
      </c>
      <c r="Y10" s="14">
        <f t="shared" si="23"/>
        <v>241.8326359832636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31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1486</v>
      </c>
      <c r="AY10" s="13">
        <f t="shared" si="6"/>
        <v>5</v>
      </c>
      <c r="AZ10" s="14">
        <f t="shared" si="18"/>
        <v>495</v>
      </c>
      <c r="BA10" s="14" t="str">
        <f t="shared" si="7"/>
        <v>AtkExt</v>
      </c>
      <c r="BB10" s="14">
        <f t="shared" si="8"/>
        <v>41</v>
      </c>
      <c r="BC10" s="14" t="str">
        <f t="shared" si="9"/>
        <v>HPExt</v>
      </c>
      <c r="BD10" s="14">
        <f t="shared" si="10"/>
        <v>85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235.19023397761953</v>
      </c>
      <c r="Y11" s="14">
        <f t="shared" si="23"/>
        <v>241.8326359832636</v>
      </c>
      <c r="Z11" s="14">
        <f t="shared" si="24"/>
        <v>244.90677966101694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31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1486</v>
      </c>
      <c r="AY11" s="13">
        <f t="shared" si="6"/>
        <v>6</v>
      </c>
      <c r="AZ11" s="14">
        <f t="shared" si="18"/>
        <v>593</v>
      </c>
      <c r="BA11" s="14" t="str">
        <f t="shared" si="7"/>
        <v>AtkExt</v>
      </c>
      <c r="BB11" s="14">
        <f t="shared" si="8"/>
        <v>49</v>
      </c>
      <c r="BC11" s="14" t="str">
        <f t="shared" si="9"/>
        <v>HPExt</v>
      </c>
      <c r="BD11" s="14">
        <f t="shared" si="10"/>
        <v>103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128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725.49790794979083</v>
      </c>
      <c r="Z12" s="14">
        <f t="shared" si="24"/>
        <v>367.36016949152543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31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1486</v>
      </c>
      <c r="AY12" s="13">
        <f t="shared" si="6"/>
        <v>7</v>
      </c>
      <c r="AZ12" s="14">
        <f t="shared" si="18"/>
        <v>701</v>
      </c>
      <c r="BA12" s="14" t="str">
        <f t="shared" si="7"/>
        <v>AtkExt</v>
      </c>
      <c r="BB12" s="14">
        <f t="shared" si="8"/>
        <v>58</v>
      </c>
      <c r="BC12" s="14" t="str">
        <f t="shared" si="9"/>
        <v>HPExt</v>
      </c>
      <c r="BD12" s="14">
        <f t="shared" si="10"/>
        <v>121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129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352.78535096642929</v>
      </c>
      <c r="Y13" s="14">
        <f t="shared" si="23"/>
        <v>362.74895397489541</v>
      </c>
      <c r="Z13" s="14">
        <f t="shared" si="24"/>
        <v>367.36016949152543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31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1486</v>
      </c>
      <c r="AY13" s="13">
        <f t="shared" si="6"/>
        <v>8</v>
      </c>
      <c r="AZ13" s="14">
        <f t="shared" si="18"/>
        <v>821</v>
      </c>
      <c r="BA13" s="14" t="str">
        <f t="shared" si="7"/>
        <v>AtkExt</v>
      </c>
      <c r="BB13" s="14">
        <f t="shared" si="8"/>
        <v>68</v>
      </c>
      <c r="BC13" s="14" t="str">
        <f t="shared" si="9"/>
        <v>HPExt</v>
      </c>
      <c r="BD13" s="14">
        <f t="shared" si="10"/>
        <v>141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130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57798</v>
      </c>
      <c r="F14" s="14">
        <f t="shared" si="26"/>
        <v>28924.2</v>
      </c>
      <c r="G14" s="14">
        <f t="shared" si="26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940.76093591047811</v>
      </c>
      <c r="Y14" s="14">
        <f t="shared" si="23"/>
        <v>483.6652719665272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31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1486</v>
      </c>
      <c r="AY14" s="13">
        <f t="shared" si="6"/>
        <v>9</v>
      </c>
      <c r="AZ14" s="14">
        <f t="shared" si="18"/>
        <v>942</v>
      </c>
      <c r="BA14" s="14" t="str">
        <f t="shared" si="7"/>
        <v>AtkExt</v>
      </c>
      <c r="BB14" s="14">
        <f t="shared" si="8"/>
        <v>78</v>
      </c>
      <c r="BC14" s="14" t="str">
        <f t="shared" si="9"/>
        <v>HPExt</v>
      </c>
      <c r="BD14" s="14">
        <f t="shared" si="10"/>
        <v>162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483.6652719665272</v>
      </c>
      <c r="Z15" s="14">
        <f t="shared" si="24"/>
        <v>979.62711864406776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31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1486</v>
      </c>
      <c r="AY15" s="13">
        <f t="shared" si="6"/>
        <v>10</v>
      </c>
      <c r="AZ15" s="14">
        <f t="shared" si="18"/>
        <v>1063</v>
      </c>
      <c r="BA15" s="14" t="str">
        <f t="shared" si="7"/>
        <v>AtkExt</v>
      </c>
      <c r="BB15" s="14">
        <f t="shared" si="8"/>
        <v>88</v>
      </c>
      <c r="BC15" s="14" t="str">
        <f t="shared" si="9"/>
        <v>HPExt</v>
      </c>
      <c r="BD15" s="14">
        <f t="shared" si="10"/>
        <v>183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470.38046795523906</v>
      </c>
      <c r="Y16" s="14">
        <f t="shared" si="23"/>
        <v>0</v>
      </c>
      <c r="Z16" s="14">
        <f t="shared" si="24"/>
        <v>979.62711864406776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31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1486</v>
      </c>
      <c r="AY16" s="13">
        <f t="shared" si="6"/>
        <v>11</v>
      </c>
      <c r="AZ16" s="14">
        <f t="shared" si="18"/>
        <v>1196</v>
      </c>
      <c r="BA16" s="14" t="str">
        <f t="shared" si="7"/>
        <v>AtkExt</v>
      </c>
      <c r="BB16" s="14">
        <f t="shared" si="8"/>
        <v>99</v>
      </c>
      <c r="BC16" s="14" t="str">
        <f t="shared" si="9"/>
        <v>HPExt</v>
      </c>
      <c r="BD16" s="14">
        <f t="shared" si="10"/>
        <v>206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725.49790794979083</v>
      </c>
      <c r="Z17" s="14">
        <f t="shared" si="24"/>
        <v>1469.4406779661017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31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1486</v>
      </c>
      <c r="AY17" s="13">
        <f t="shared" si="6"/>
        <v>12</v>
      </c>
      <c r="AZ17" s="14">
        <f t="shared" si="18"/>
        <v>1329</v>
      </c>
      <c r="BA17" s="14" t="str">
        <f t="shared" si="7"/>
        <v>AtkExt</v>
      </c>
      <c r="BB17" s="14">
        <f t="shared" si="8"/>
        <v>110</v>
      </c>
      <c r="BC17" s="14" t="str">
        <f t="shared" si="9"/>
        <v>HPExt</v>
      </c>
      <c r="BD17" s="14">
        <f t="shared" si="10"/>
        <v>229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725.49790794979083</v>
      </c>
      <c r="Z18" s="14">
        <f t="shared" si="24"/>
        <v>1469.4406779661017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31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1486</v>
      </c>
      <c r="AY18" s="13">
        <f t="shared" si="6"/>
        <v>13</v>
      </c>
      <c r="AZ18" s="14">
        <f t="shared" si="18"/>
        <v>1474</v>
      </c>
      <c r="BA18" s="14" t="str">
        <f t="shared" si="7"/>
        <v>AtkExt</v>
      </c>
      <c r="BB18" s="14">
        <f t="shared" si="8"/>
        <v>122</v>
      </c>
      <c r="BC18" s="14" t="str">
        <f t="shared" si="9"/>
        <v>HPExt</v>
      </c>
      <c r="BD18" s="14">
        <f t="shared" si="10"/>
        <v>254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940.76093591047811</v>
      </c>
      <c r="Y19" s="14">
        <f t="shared" si="23"/>
        <v>0</v>
      </c>
      <c r="Z19" s="14">
        <f t="shared" si="24"/>
        <v>1959.2542372881355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31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1486</v>
      </c>
      <c r="AY19" s="13">
        <f t="shared" si="6"/>
        <v>14</v>
      </c>
      <c r="AZ19" s="14">
        <f t="shared" si="18"/>
        <v>1619</v>
      </c>
      <c r="BA19" s="14" t="str">
        <f t="shared" si="7"/>
        <v>AtkExt</v>
      </c>
      <c r="BB19" s="14">
        <f t="shared" si="8"/>
        <v>134</v>
      </c>
      <c r="BC19" s="14" t="str">
        <f t="shared" si="9"/>
        <v>HPExt</v>
      </c>
      <c r="BD19" s="14">
        <f t="shared" si="10"/>
        <v>279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4233.424211597152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31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1486</v>
      </c>
      <c r="AY20" s="13">
        <f t="shared" si="6"/>
        <v>15</v>
      </c>
      <c r="AZ20" s="14">
        <f t="shared" si="18"/>
        <v>1776</v>
      </c>
      <c r="BA20" s="14" t="str">
        <f t="shared" si="7"/>
        <v>AtkExt</v>
      </c>
      <c r="BB20" s="14">
        <f t="shared" si="8"/>
        <v>147</v>
      </c>
      <c r="BC20" s="14" t="str">
        <f t="shared" si="9"/>
        <v>HPExt</v>
      </c>
      <c r="BD20" s="14">
        <f t="shared" si="10"/>
        <v>306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1175.9511698880976</v>
      </c>
      <c r="Y21" s="14">
        <f t="shared" si="23"/>
        <v>0</v>
      </c>
      <c r="Z21" s="14">
        <f t="shared" si="24"/>
        <v>612.26694915254234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31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1486</v>
      </c>
      <c r="AY21" s="13">
        <f t="shared" si="6"/>
        <v>1</v>
      </c>
      <c r="AZ21" s="14">
        <f t="shared" si="18"/>
        <v>600</v>
      </c>
      <c r="BA21" s="14" t="str">
        <f t="shared" si="7"/>
        <v>AtkExt</v>
      </c>
      <c r="BB21" s="14">
        <f t="shared" si="8"/>
        <v>12</v>
      </c>
      <c r="BC21" s="14" t="str">
        <f t="shared" si="9"/>
        <v>DefExt</v>
      </c>
      <c r="BD21" s="14">
        <f t="shared" si="10"/>
        <v>24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1175.9511698880976</v>
      </c>
      <c r="Y22" s="14">
        <f t="shared" si="23"/>
        <v>604.58158995815904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31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1486</v>
      </c>
      <c r="AY22" s="13">
        <f t="shared" si="6"/>
        <v>2</v>
      </c>
      <c r="AZ22" s="14">
        <f t="shared" si="18"/>
        <v>940</v>
      </c>
      <c r="BA22" s="14" t="str">
        <f t="shared" si="7"/>
        <v>AtkExt</v>
      </c>
      <c r="BB22" s="14">
        <f t="shared" si="8"/>
        <v>18</v>
      </c>
      <c r="BC22" s="14" t="str">
        <f t="shared" si="9"/>
        <v>DefExt</v>
      </c>
      <c r="BD22" s="14">
        <f t="shared" si="10"/>
        <v>38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1763.9267548321466</v>
      </c>
      <c r="Y23" s="14">
        <f t="shared" si="23"/>
        <v>0</v>
      </c>
      <c r="Z23" s="14">
        <f t="shared" si="24"/>
        <v>918.40042372881351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31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1486</v>
      </c>
      <c r="AY23" s="13">
        <f t="shared" si="6"/>
        <v>3</v>
      </c>
      <c r="AZ23" s="14">
        <f t="shared" si="18"/>
        <v>1290</v>
      </c>
      <c r="BA23" s="14" t="str">
        <f t="shared" si="7"/>
        <v>AtkExt</v>
      </c>
      <c r="BB23" s="14">
        <f t="shared" si="8"/>
        <v>25</v>
      </c>
      <c r="BC23" s="14" t="str">
        <f t="shared" si="9"/>
        <v>DefExt</v>
      </c>
      <c r="BD23" s="14">
        <f t="shared" si="10"/>
        <v>52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1763.9267548321466</v>
      </c>
      <c r="Y24" s="14">
        <f t="shared" si="23"/>
        <v>0</v>
      </c>
      <c r="Z24" s="14">
        <f t="shared" si="24"/>
        <v>918.40042372881351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31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1486</v>
      </c>
      <c r="AY24" s="13">
        <f t="shared" si="6"/>
        <v>4</v>
      </c>
      <c r="AZ24" s="14">
        <f t="shared" si="18"/>
        <v>1690</v>
      </c>
      <c r="BA24" s="14" t="str">
        <f t="shared" si="7"/>
        <v>AtkExt</v>
      </c>
      <c r="BB24" s="14">
        <f t="shared" si="8"/>
        <v>33</v>
      </c>
      <c r="BC24" s="14" t="str">
        <f t="shared" si="9"/>
        <v>DefExt</v>
      </c>
      <c r="BD24" s="14">
        <f t="shared" si="10"/>
        <v>68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1175.9511698880976</v>
      </c>
      <c r="Y25" s="14">
        <f t="shared" si="23"/>
        <v>1209.1631799163181</v>
      </c>
      <c r="Z25" s="14">
        <f t="shared" si="24"/>
        <v>1224.5338983050847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31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1486</v>
      </c>
      <c r="AY25" s="13">
        <f t="shared" si="6"/>
        <v>5</v>
      </c>
      <c r="AZ25" s="14">
        <f t="shared" si="18"/>
        <v>2090</v>
      </c>
      <c r="BA25" s="14" t="str">
        <f t="shared" si="7"/>
        <v>AtkExt</v>
      </c>
      <c r="BB25" s="14">
        <f t="shared" si="8"/>
        <v>41</v>
      </c>
      <c r="BC25" s="14" t="str">
        <f t="shared" si="9"/>
        <v>DefExt</v>
      </c>
      <c r="BD25" s="14">
        <f t="shared" si="10"/>
        <v>84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5510.4025423728817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31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1486</v>
      </c>
      <c r="AY26" s="13">
        <f t="shared" si="6"/>
        <v>6</v>
      </c>
      <c r="AZ26" s="14">
        <f t="shared" si="18"/>
        <v>2530</v>
      </c>
      <c r="BA26" s="14" t="str">
        <f t="shared" si="7"/>
        <v>AtkExt</v>
      </c>
      <c r="BB26" s="14">
        <f t="shared" si="8"/>
        <v>49</v>
      </c>
      <c r="BC26" s="14" t="str">
        <f t="shared" si="9"/>
        <v>DefExt</v>
      </c>
      <c r="BD26" s="14">
        <f t="shared" si="10"/>
        <v>102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1450.9958158995817</v>
      </c>
      <c r="Z27" s="14">
        <f t="shared" si="24"/>
        <v>734.72033898305085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31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1486</v>
      </c>
      <c r="AY27" s="13">
        <f t="shared" si="6"/>
        <v>7</v>
      </c>
      <c r="AZ27" s="14">
        <f t="shared" si="18"/>
        <v>2980</v>
      </c>
      <c r="BA27" s="14" t="str">
        <f t="shared" si="7"/>
        <v>AtkExt</v>
      </c>
      <c r="BB27" s="14">
        <f t="shared" si="8"/>
        <v>58</v>
      </c>
      <c r="BC27" s="14" t="str">
        <f t="shared" si="9"/>
        <v>DefExt</v>
      </c>
      <c r="BD27" s="14">
        <f t="shared" si="10"/>
        <v>120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1450.9958158995817</v>
      </c>
      <c r="Z28" s="14">
        <f t="shared" si="24"/>
        <v>734.72033898305085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31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1486</v>
      </c>
      <c r="AY28" s="13">
        <f t="shared" si="6"/>
        <v>8</v>
      </c>
      <c r="AZ28" s="14">
        <f t="shared" si="18"/>
        <v>3460</v>
      </c>
      <c r="BA28" s="14" t="str">
        <f t="shared" si="7"/>
        <v>AtkExt</v>
      </c>
      <c r="BB28" s="14">
        <f t="shared" si="8"/>
        <v>68</v>
      </c>
      <c r="BC28" s="14" t="str">
        <f t="shared" si="9"/>
        <v>DefExt</v>
      </c>
      <c r="BD28" s="14">
        <f t="shared" si="10"/>
        <v>139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1058.356052899288</v>
      </c>
      <c r="Y29" s="14">
        <f t="shared" si="23"/>
        <v>2176.4937238493726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31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1486</v>
      </c>
      <c r="AY29" s="13">
        <f t="shared" si="6"/>
        <v>9</v>
      </c>
      <c r="AZ29" s="14">
        <f t="shared" si="18"/>
        <v>3980</v>
      </c>
      <c r="BA29" s="14" t="str">
        <f t="shared" si="7"/>
        <v>AtkExt</v>
      </c>
      <c r="BB29" s="14">
        <f t="shared" si="8"/>
        <v>78</v>
      </c>
      <c r="BC29" s="14" t="str">
        <f t="shared" si="9"/>
        <v>DefExt</v>
      </c>
      <c r="BD29" s="14">
        <f t="shared" si="10"/>
        <v>160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2176.4937238493726</v>
      </c>
      <c r="Z30" s="14">
        <f t="shared" si="24"/>
        <v>1102.0805084745762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31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1486</v>
      </c>
      <c r="AY30" s="13">
        <f t="shared" si="6"/>
        <v>10</v>
      </c>
      <c r="AZ30" s="14">
        <f t="shared" si="18"/>
        <v>4500</v>
      </c>
      <c r="BA30" s="14" t="str">
        <f t="shared" si="7"/>
        <v>AtkExt</v>
      </c>
      <c r="BB30" s="14">
        <f t="shared" si="8"/>
        <v>88</v>
      </c>
      <c r="BC30" s="14" t="str">
        <f t="shared" si="9"/>
        <v>DefExt</v>
      </c>
      <c r="BD30" s="14">
        <f t="shared" si="10"/>
        <v>181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1411.1414038657172</v>
      </c>
      <c r="Y31" s="14">
        <f t="shared" si="23"/>
        <v>1450.9958158995817</v>
      </c>
      <c r="Z31" s="14">
        <f t="shared" si="24"/>
        <v>1469.4406779661017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31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1486</v>
      </c>
      <c r="AY31" s="13">
        <f t="shared" si="6"/>
        <v>11</v>
      </c>
      <c r="AZ31" s="14">
        <f t="shared" si="18"/>
        <v>5050</v>
      </c>
      <c r="BA31" s="14" t="str">
        <f t="shared" si="7"/>
        <v>AtkExt</v>
      </c>
      <c r="BB31" s="14">
        <f t="shared" si="8"/>
        <v>99</v>
      </c>
      <c r="BC31" s="14" t="str">
        <f t="shared" si="9"/>
        <v>DefExt</v>
      </c>
      <c r="BD31" s="14">
        <f t="shared" si="10"/>
        <v>203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6529.4811715481173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31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1486</v>
      </c>
      <c r="AY32" s="13">
        <f t="shared" si="6"/>
        <v>12</v>
      </c>
      <c r="AZ32" s="14">
        <f t="shared" si="18"/>
        <v>5620</v>
      </c>
      <c r="BA32" s="14" t="str">
        <f t="shared" si="7"/>
        <v>AtkExt</v>
      </c>
      <c r="BB32" s="14">
        <f t="shared" si="8"/>
        <v>110</v>
      </c>
      <c r="BC32" s="14" t="str">
        <f t="shared" si="9"/>
        <v>DefExt</v>
      </c>
      <c r="BD32" s="14">
        <f t="shared" si="10"/>
        <v>226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2822.2828077314343</v>
      </c>
      <c r="Y33" s="14">
        <f t="shared" si="23"/>
        <v>1450.9958158995817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31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1486</v>
      </c>
      <c r="AY33" s="13">
        <f t="shared" si="6"/>
        <v>13</v>
      </c>
      <c r="AZ33" s="14">
        <f t="shared" si="18"/>
        <v>6240</v>
      </c>
      <c r="BA33" s="14" t="str">
        <f t="shared" si="7"/>
        <v>AtkExt</v>
      </c>
      <c r="BB33" s="14">
        <f t="shared" si="8"/>
        <v>122</v>
      </c>
      <c r="BC33" s="14" t="str">
        <f t="shared" si="9"/>
        <v>DefExt</v>
      </c>
      <c r="BD33" s="14">
        <f t="shared" si="10"/>
        <v>251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2901.9916317991633</v>
      </c>
      <c r="Z34" s="14">
        <f t="shared" si="24"/>
        <v>1469.4406779661017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31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1486</v>
      </c>
      <c r="AY34" s="13">
        <f t="shared" si="6"/>
        <v>14</v>
      </c>
      <c r="AZ34" s="14">
        <f t="shared" si="18"/>
        <v>6860</v>
      </c>
      <c r="BA34" s="14" t="str">
        <f t="shared" si="7"/>
        <v>AtkExt</v>
      </c>
      <c r="BB34" s="14">
        <f t="shared" si="8"/>
        <v>134</v>
      </c>
      <c r="BC34" s="14" t="str">
        <f t="shared" si="9"/>
        <v>DefExt</v>
      </c>
      <c r="BD34" s="14">
        <f t="shared" si="10"/>
        <v>276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1411.1414038657172</v>
      </c>
      <c r="Y35" s="14">
        <f t="shared" si="23"/>
        <v>1450.9958158995817</v>
      </c>
      <c r="Z35" s="14">
        <f t="shared" si="24"/>
        <v>1469.4406779661017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31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1486</v>
      </c>
      <c r="AY35" s="13">
        <f t="shared" si="6"/>
        <v>15</v>
      </c>
      <c r="AZ35" s="14">
        <f t="shared" si="18"/>
        <v>7510</v>
      </c>
      <c r="BA35" s="14" t="str">
        <f t="shared" si="7"/>
        <v>AtkExt</v>
      </c>
      <c r="BB35" s="14">
        <f t="shared" si="8"/>
        <v>147</v>
      </c>
      <c r="BC35" s="14" t="str">
        <f t="shared" si="9"/>
        <v>DefExt</v>
      </c>
      <c r="BD35" s="14">
        <f t="shared" si="10"/>
        <v>302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1881.5218718209562</v>
      </c>
      <c r="Y36" s="14">
        <f t="shared" si="23"/>
        <v>3869.3221757322176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31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1486</v>
      </c>
      <c r="AY36" s="13">
        <f t="shared" si="6"/>
        <v>1</v>
      </c>
      <c r="AZ36" s="14">
        <f t="shared" si="18"/>
        <v>217</v>
      </c>
      <c r="BA36" s="14" t="str">
        <f t="shared" si="7"/>
        <v>AtkExt</v>
      </c>
      <c r="BB36" s="14">
        <f t="shared" si="8"/>
        <v>18</v>
      </c>
      <c r="BC36" s="14" t="str">
        <f t="shared" si="9"/>
        <v>HPExt</v>
      </c>
      <c r="BD36" s="14">
        <f t="shared" si="10"/>
        <v>37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1881.5218718209562</v>
      </c>
      <c r="Y37" s="14">
        <f t="shared" si="23"/>
        <v>0</v>
      </c>
      <c r="Z37" s="14">
        <f t="shared" si="24"/>
        <v>3918.5084745762711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31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1486</v>
      </c>
      <c r="AY37" s="13">
        <f t="shared" si="6"/>
        <v>2</v>
      </c>
      <c r="AZ37" s="14">
        <f t="shared" si="18"/>
        <v>337</v>
      </c>
      <c r="BA37" s="14" t="str">
        <f t="shared" si="7"/>
        <v>AtkExt</v>
      </c>
      <c r="BB37" s="14">
        <f t="shared" si="8"/>
        <v>28</v>
      </c>
      <c r="BC37" s="14" t="str">
        <f t="shared" si="9"/>
        <v>HPExt</v>
      </c>
      <c r="BD37" s="14">
        <f t="shared" si="10"/>
        <v>57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1881.5218718209562</v>
      </c>
      <c r="Y38" s="14">
        <f t="shared" si="23"/>
        <v>1934.6610878661088</v>
      </c>
      <c r="Z38" s="14">
        <f t="shared" si="24"/>
        <v>1959.2542372881355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31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1486</v>
      </c>
      <c r="AY38" s="13">
        <f t="shared" si="6"/>
        <v>3</v>
      </c>
      <c r="AZ38" s="14">
        <f t="shared" si="18"/>
        <v>459</v>
      </c>
      <c r="BA38" s="14" t="str">
        <f t="shared" si="7"/>
        <v>AtkExt</v>
      </c>
      <c r="BB38" s="14">
        <f t="shared" si="8"/>
        <v>38</v>
      </c>
      <c r="BC38" s="14" t="str">
        <f t="shared" si="9"/>
        <v>HPExt</v>
      </c>
      <c r="BD38" s="14">
        <f t="shared" si="10"/>
        <v>79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5644.5656154628687</v>
      </c>
      <c r="Y39" s="14">
        <f t="shared" si="23"/>
        <v>5803.9832635983266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31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1486</v>
      </c>
      <c r="AY39" s="13">
        <f t="shared" si="6"/>
        <v>4</v>
      </c>
      <c r="AZ39" s="14">
        <f t="shared" si="18"/>
        <v>593</v>
      </c>
      <c r="BA39" s="14" t="str">
        <f t="shared" si="7"/>
        <v>AtkExt</v>
      </c>
      <c r="BB39" s="14">
        <f t="shared" si="8"/>
        <v>49</v>
      </c>
      <c r="BC39" s="14" t="str">
        <f t="shared" si="9"/>
        <v>HPExt</v>
      </c>
      <c r="BD39" s="14">
        <f t="shared" si="10"/>
        <v>103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5803.9832635983266</v>
      </c>
      <c r="Z40" s="14">
        <f t="shared" si="24"/>
        <v>5877.7627118644068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31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1486</v>
      </c>
      <c r="AY40" s="13">
        <f t="shared" si="6"/>
        <v>5</v>
      </c>
      <c r="AZ40" s="14">
        <f t="shared" si="18"/>
        <v>738</v>
      </c>
      <c r="BA40" s="14" t="str">
        <f t="shared" si="7"/>
        <v>AtkExt</v>
      </c>
      <c r="BB40" s="14">
        <f t="shared" si="8"/>
        <v>61</v>
      </c>
      <c r="BC40" s="14" t="str">
        <f t="shared" si="9"/>
        <v>HPExt</v>
      </c>
      <c r="BD40" s="14">
        <f t="shared" si="10"/>
        <v>128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1763.9267548321466</v>
      </c>
      <c r="Y41" s="14">
        <f t="shared" si="23"/>
        <v>0</v>
      </c>
      <c r="Z41" s="14">
        <f t="shared" si="24"/>
        <v>3673.601694915254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31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1486</v>
      </c>
      <c r="AY41" s="13">
        <f t="shared" si="6"/>
        <v>6</v>
      </c>
      <c r="AZ41" s="14">
        <f t="shared" si="18"/>
        <v>894</v>
      </c>
      <c r="BA41" s="14" t="str">
        <f t="shared" si="7"/>
        <v>AtkExt</v>
      </c>
      <c r="BB41" s="14">
        <f t="shared" si="8"/>
        <v>74</v>
      </c>
      <c r="BC41" s="14" t="str">
        <f t="shared" si="9"/>
        <v>HPExt</v>
      </c>
      <c r="BD41" s="14">
        <f t="shared" si="10"/>
        <v>154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3527.8535096642931</v>
      </c>
      <c r="Y42" s="14">
        <f t="shared" si="23"/>
        <v>1813.744769874477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31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1486</v>
      </c>
      <c r="AY42" s="13">
        <f t="shared" si="6"/>
        <v>7</v>
      </c>
      <c r="AZ42" s="14">
        <f t="shared" si="18"/>
        <v>1052</v>
      </c>
      <c r="BA42" s="14" t="str">
        <f t="shared" si="7"/>
        <v>AtkExt</v>
      </c>
      <c r="BB42" s="14">
        <f t="shared" si="8"/>
        <v>87</v>
      </c>
      <c r="BC42" s="14" t="str">
        <f t="shared" si="9"/>
        <v>HPExt</v>
      </c>
      <c r="BD42" s="14">
        <f t="shared" si="10"/>
        <v>182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1763.9267548321466</v>
      </c>
      <c r="Y43" s="14">
        <f t="shared" si="23"/>
        <v>1813.744769874477</v>
      </c>
      <c r="Z43" s="14">
        <f t="shared" si="24"/>
        <v>1836.800847457627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31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1486</v>
      </c>
      <c r="AY43" s="13">
        <f t="shared" si="6"/>
        <v>8</v>
      </c>
      <c r="AZ43" s="14">
        <f t="shared" si="18"/>
        <v>1232</v>
      </c>
      <c r="BA43" s="14" t="str">
        <f t="shared" si="7"/>
        <v>AtkExt</v>
      </c>
      <c r="BB43" s="14">
        <f t="shared" si="8"/>
        <v>102</v>
      </c>
      <c r="BC43" s="14" t="str">
        <f t="shared" si="9"/>
        <v>HPExt</v>
      </c>
      <c r="BD43" s="14">
        <f t="shared" si="10"/>
        <v>212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4703.8046795523906</v>
      </c>
      <c r="Y44" s="14">
        <f t="shared" si="23"/>
        <v>2418.3263598326362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31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1486</v>
      </c>
      <c r="AY44" s="13">
        <f t="shared" si="6"/>
        <v>9</v>
      </c>
      <c r="AZ44" s="14">
        <f t="shared" si="18"/>
        <v>1402</v>
      </c>
      <c r="BA44" s="14" t="str">
        <f t="shared" si="7"/>
        <v>AtkExt</v>
      </c>
      <c r="BB44" s="14">
        <f t="shared" si="8"/>
        <v>116</v>
      </c>
      <c r="BC44" s="14" t="str">
        <f t="shared" si="9"/>
        <v>HPExt</v>
      </c>
      <c r="BD44" s="14">
        <f t="shared" si="10"/>
        <v>242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4836.6527196652723</v>
      </c>
      <c r="Z45" s="14">
        <f t="shared" si="24"/>
        <v>2449.0677966101694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31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1486</v>
      </c>
      <c r="AY45" s="13">
        <f t="shared" si="6"/>
        <v>10</v>
      </c>
      <c r="AZ45" s="14">
        <f t="shared" si="18"/>
        <v>1595</v>
      </c>
      <c r="BA45" s="14" t="str">
        <f t="shared" si="7"/>
        <v>AtkExt</v>
      </c>
      <c r="BB45" s="14">
        <f t="shared" si="8"/>
        <v>132</v>
      </c>
      <c r="BC45" s="14" t="str">
        <f t="shared" si="9"/>
        <v>HPExt</v>
      </c>
      <c r="BD45" s="14">
        <f t="shared" si="10"/>
        <v>275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2351.9023397761953</v>
      </c>
      <c r="Y46" s="14">
        <f t="shared" si="23"/>
        <v>2418.3263598326362</v>
      </c>
      <c r="Z46" s="14">
        <f t="shared" si="24"/>
        <v>2449.0677966101694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31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1486</v>
      </c>
      <c r="AY46" s="13">
        <f t="shared" si="6"/>
        <v>11</v>
      </c>
      <c r="AZ46" s="14">
        <f t="shared" si="18"/>
        <v>1789</v>
      </c>
      <c r="BA46" s="14" t="str">
        <f t="shared" si="7"/>
        <v>AtkExt</v>
      </c>
      <c r="BB46" s="14">
        <f t="shared" si="8"/>
        <v>148</v>
      </c>
      <c r="BC46" s="14" t="str">
        <f t="shared" si="9"/>
        <v>HPExt</v>
      </c>
      <c r="BD46" s="14">
        <f t="shared" si="10"/>
        <v>309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7055.7070193285863</v>
      </c>
      <c r="Y47" s="14">
        <f t="shared" si="23"/>
        <v>0</v>
      </c>
      <c r="Z47" s="14">
        <f t="shared" si="24"/>
        <v>7347.2033898305081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31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1486</v>
      </c>
      <c r="AY47" s="13">
        <f t="shared" si="6"/>
        <v>12</v>
      </c>
      <c r="AZ47" s="14">
        <f t="shared" si="18"/>
        <v>1994</v>
      </c>
      <c r="BA47" s="14" t="str">
        <f t="shared" si="7"/>
        <v>AtkExt</v>
      </c>
      <c r="BB47" s="14">
        <f t="shared" si="8"/>
        <v>165</v>
      </c>
      <c r="BC47" s="14" t="str">
        <f t="shared" si="9"/>
        <v>HPExt</v>
      </c>
      <c r="BD47" s="14">
        <f t="shared" si="10"/>
        <v>344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3527.8535096642931</v>
      </c>
      <c r="Y48" s="14">
        <f t="shared" si="23"/>
        <v>0</v>
      </c>
      <c r="Z48" s="14">
        <f t="shared" si="24"/>
        <v>3673.601694915254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2"/>
      <c r="AM48" s="13">
        <v>43</v>
      </c>
      <c r="AN48" s="14">
        <f t="shared" si="14"/>
        <v>3</v>
      </c>
      <c r="AO48" s="31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1486</v>
      </c>
      <c r="AY48" s="13">
        <f t="shared" si="6"/>
        <v>13</v>
      </c>
      <c r="AZ48" s="14">
        <f t="shared" si="18"/>
        <v>2211</v>
      </c>
      <c r="BA48" s="14" t="str">
        <f t="shared" si="7"/>
        <v>AtkExt</v>
      </c>
      <c r="BB48" s="14">
        <f t="shared" si="8"/>
        <v>183</v>
      </c>
      <c r="BC48" s="14" t="str">
        <f t="shared" si="9"/>
        <v>HPExt</v>
      </c>
      <c r="BD48" s="14">
        <f t="shared" si="10"/>
        <v>381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2"/>
      <c r="AE49" s="32"/>
      <c r="AF49" s="32"/>
      <c r="AG49" s="32"/>
      <c r="AK49" s="32"/>
      <c r="AM49" s="13">
        <v>44</v>
      </c>
      <c r="AN49" s="14">
        <f t="shared" si="14"/>
        <v>3</v>
      </c>
      <c r="AO49" s="31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1486</v>
      </c>
      <c r="AY49" s="13">
        <f t="shared" si="6"/>
        <v>14</v>
      </c>
      <c r="AZ49" s="14">
        <f t="shared" si="18"/>
        <v>2429</v>
      </c>
      <c r="BA49" s="14" t="str">
        <f t="shared" si="7"/>
        <v>AtkExt</v>
      </c>
      <c r="BB49" s="14">
        <f t="shared" si="8"/>
        <v>201</v>
      </c>
      <c r="BC49" s="14" t="str">
        <f t="shared" si="9"/>
        <v>HPExt</v>
      </c>
      <c r="BD49" s="14">
        <f t="shared" si="10"/>
        <v>419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31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1486</v>
      </c>
      <c r="AY50" s="13">
        <f t="shared" si="6"/>
        <v>15</v>
      </c>
      <c r="AZ50" s="14">
        <f t="shared" si="18"/>
        <v>2658</v>
      </c>
      <c r="BA50" s="14" t="str">
        <f t="shared" si="7"/>
        <v>AtkExt</v>
      </c>
      <c r="BB50" s="14">
        <f t="shared" si="8"/>
        <v>220</v>
      </c>
      <c r="BC50" s="14" t="str">
        <f t="shared" si="9"/>
        <v>HPExt</v>
      </c>
      <c r="BD50" s="14">
        <f t="shared" si="10"/>
        <v>458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31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1486</v>
      </c>
      <c r="AY51" s="13">
        <f t="shared" si="6"/>
        <v>1</v>
      </c>
      <c r="AZ51" s="14">
        <f t="shared" si="18"/>
        <v>950</v>
      </c>
      <c r="BA51" s="14" t="str">
        <f t="shared" si="7"/>
        <v>AtkExt</v>
      </c>
      <c r="BB51" s="14">
        <f t="shared" si="8"/>
        <v>47</v>
      </c>
      <c r="BC51" s="14" t="str">
        <f t="shared" si="9"/>
        <v>DefExt</v>
      </c>
      <c r="BD51" s="14">
        <f t="shared" si="10"/>
        <v>24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31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1486</v>
      </c>
      <c r="AY52" s="13">
        <f t="shared" si="6"/>
        <v>2</v>
      </c>
      <c r="AZ52" s="14">
        <f t="shared" si="18"/>
        <v>1490</v>
      </c>
      <c r="BA52" s="14" t="str">
        <f t="shared" si="7"/>
        <v>AtkExt</v>
      </c>
      <c r="BB52" s="14">
        <f t="shared" si="8"/>
        <v>73</v>
      </c>
      <c r="BC52" s="14" t="str">
        <f t="shared" si="9"/>
        <v>DefExt</v>
      </c>
      <c r="BD52" s="14">
        <f t="shared" si="10"/>
        <v>38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31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1486</v>
      </c>
      <c r="AY53" s="13">
        <f t="shared" si="6"/>
        <v>3</v>
      </c>
      <c r="AZ53" s="14">
        <f t="shared" si="18"/>
        <v>2060</v>
      </c>
      <c r="BA53" s="14" t="str">
        <f t="shared" si="7"/>
        <v>AtkExt</v>
      </c>
      <c r="BB53" s="14">
        <f t="shared" si="8"/>
        <v>102</v>
      </c>
      <c r="BC53" s="14" t="str">
        <f t="shared" si="9"/>
        <v>DefExt</v>
      </c>
      <c r="BD53" s="14">
        <f t="shared" si="10"/>
        <v>52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31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1486</v>
      </c>
      <c r="AY54" s="13">
        <f t="shared" si="6"/>
        <v>4</v>
      </c>
      <c r="AZ54" s="14">
        <f t="shared" si="18"/>
        <v>2680</v>
      </c>
      <c r="BA54" s="14" t="str">
        <f t="shared" si="7"/>
        <v>AtkExt</v>
      </c>
      <c r="BB54" s="14">
        <f t="shared" si="8"/>
        <v>132</v>
      </c>
      <c r="BC54" s="14" t="str">
        <f t="shared" si="9"/>
        <v>DefExt</v>
      </c>
      <c r="BD54" s="14">
        <f t="shared" si="10"/>
        <v>68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31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1486</v>
      </c>
      <c r="AY55" s="13">
        <f t="shared" si="6"/>
        <v>5</v>
      </c>
      <c r="AZ55" s="14">
        <f t="shared" si="18"/>
        <v>3320</v>
      </c>
      <c r="BA55" s="14" t="str">
        <f t="shared" si="7"/>
        <v>AtkExt</v>
      </c>
      <c r="BB55" s="14">
        <f t="shared" si="8"/>
        <v>164</v>
      </c>
      <c r="BC55" s="14" t="str">
        <f t="shared" si="9"/>
        <v>DefExt</v>
      </c>
      <c r="BD55" s="14">
        <f t="shared" si="10"/>
        <v>84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31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1486</v>
      </c>
      <c r="AY56" s="13">
        <f t="shared" si="6"/>
        <v>6</v>
      </c>
      <c r="AZ56" s="14">
        <f t="shared" si="18"/>
        <v>4020</v>
      </c>
      <c r="BA56" s="14" t="str">
        <f t="shared" si="7"/>
        <v>AtkExt</v>
      </c>
      <c r="BB56" s="14">
        <f t="shared" si="8"/>
        <v>198</v>
      </c>
      <c r="BC56" s="14" t="str">
        <f t="shared" si="9"/>
        <v>DefExt</v>
      </c>
      <c r="BD56" s="14">
        <f t="shared" si="10"/>
        <v>102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31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1486</v>
      </c>
      <c r="AY57" s="13">
        <f t="shared" si="6"/>
        <v>7</v>
      </c>
      <c r="AZ57" s="14">
        <f t="shared" si="18"/>
        <v>4730</v>
      </c>
      <c r="BA57" s="14" t="str">
        <f t="shared" si="7"/>
        <v>AtkExt</v>
      </c>
      <c r="BB57" s="14">
        <f t="shared" si="8"/>
        <v>233</v>
      </c>
      <c r="BC57" s="14" t="str">
        <f t="shared" si="9"/>
        <v>DefExt</v>
      </c>
      <c r="BD57" s="14">
        <f t="shared" si="10"/>
        <v>120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31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1486</v>
      </c>
      <c r="AY58" s="13">
        <f t="shared" si="6"/>
        <v>8</v>
      </c>
      <c r="AZ58" s="14">
        <f t="shared" si="18"/>
        <v>5490</v>
      </c>
      <c r="BA58" s="14" t="str">
        <f t="shared" si="7"/>
        <v>AtkExt</v>
      </c>
      <c r="BB58" s="14">
        <f t="shared" si="8"/>
        <v>271</v>
      </c>
      <c r="BC58" s="14" t="str">
        <f t="shared" si="9"/>
        <v>DefExt</v>
      </c>
      <c r="BD58" s="14">
        <f t="shared" si="10"/>
        <v>139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31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1486</v>
      </c>
      <c r="AY59" s="13">
        <f t="shared" si="6"/>
        <v>9</v>
      </c>
      <c r="AZ59" s="14">
        <f t="shared" si="18"/>
        <v>6300</v>
      </c>
      <c r="BA59" s="14" t="str">
        <f t="shared" si="7"/>
        <v>AtkExt</v>
      </c>
      <c r="BB59" s="14">
        <f t="shared" si="8"/>
        <v>310</v>
      </c>
      <c r="BC59" s="14" t="str">
        <f t="shared" si="9"/>
        <v>DefExt</v>
      </c>
      <c r="BD59" s="14">
        <f t="shared" si="10"/>
        <v>160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31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1486</v>
      </c>
      <c r="AY60" s="13">
        <f t="shared" si="6"/>
        <v>10</v>
      </c>
      <c r="AZ60" s="14">
        <f t="shared" si="18"/>
        <v>7140</v>
      </c>
      <c r="BA60" s="14" t="str">
        <f t="shared" si="7"/>
        <v>AtkExt</v>
      </c>
      <c r="BB60" s="14">
        <f t="shared" si="8"/>
        <v>352</v>
      </c>
      <c r="BC60" s="14" t="str">
        <f t="shared" si="9"/>
        <v>DefExt</v>
      </c>
      <c r="BD60" s="14">
        <f t="shared" si="10"/>
        <v>181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31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1486</v>
      </c>
      <c r="AY61" s="13">
        <f t="shared" si="6"/>
        <v>11</v>
      </c>
      <c r="AZ61" s="14">
        <f t="shared" si="18"/>
        <v>8010</v>
      </c>
      <c r="BA61" s="14" t="str">
        <f t="shared" si="7"/>
        <v>AtkExt</v>
      </c>
      <c r="BB61" s="14">
        <f t="shared" si="8"/>
        <v>395</v>
      </c>
      <c r="BC61" s="14" t="str">
        <f t="shared" si="9"/>
        <v>DefExt</v>
      </c>
      <c r="BD61" s="14">
        <f t="shared" si="10"/>
        <v>203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31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1486</v>
      </c>
      <c r="AY62" s="13">
        <f t="shared" si="6"/>
        <v>12</v>
      </c>
      <c r="AZ62" s="14">
        <f t="shared" si="18"/>
        <v>8920</v>
      </c>
      <c r="BA62" s="14" t="str">
        <f t="shared" si="7"/>
        <v>AtkExt</v>
      </c>
      <c r="BB62" s="14">
        <f t="shared" si="8"/>
        <v>440</v>
      </c>
      <c r="BC62" s="14" t="str">
        <f t="shared" si="9"/>
        <v>DefExt</v>
      </c>
      <c r="BD62" s="14">
        <f t="shared" si="10"/>
        <v>226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31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1486</v>
      </c>
      <c r="AY63" s="13">
        <f t="shared" si="6"/>
        <v>13</v>
      </c>
      <c r="AZ63" s="14">
        <f t="shared" si="18"/>
        <v>9890</v>
      </c>
      <c r="BA63" s="14" t="str">
        <f t="shared" si="7"/>
        <v>AtkExt</v>
      </c>
      <c r="BB63" s="14">
        <f t="shared" si="8"/>
        <v>487</v>
      </c>
      <c r="BC63" s="14" t="str">
        <f t="shared" si="9"/>
        <v>DefExt</v>
      </c>
      <c r="BD63" s="14">
        <f t="shared" si="10"/>
        <v>251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31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1486</v>
      </c>
      <c r="AY64" s="13">
        <f t="shared" si="6"/>
        <v>14</v>
      </c>
      <c r="AZ64" s="14">
        <f t="shared" si="18"/>
        <v>10880</v>
      </c>
      <c r="BA64" s="14" t="str">
        <f t="shared" si="7"/>
        <v>AtkExt</v>
      </c>
      <c r="BB64" s="14">
        <f t="shared" si="8"/>
        <v>536</v>
      </c>
      <c r="BC64" s="14" t="str">
        <f t="shared" si="9"/>
        <v>DefExt</v>
      </c>
      <c r="BD64" s="14">
        <f t="shared" si="10"/>
        <v>276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31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1486</v>
      </c>
      <c r="AY65" s="13">
        <f t="shared" si="6"/>
        <v>15</v>
      </c>
      <c r="AZ65" s="14">
        <f t="shared" si="18"/>
        <v>11910</v>
      </c>
      <c r="BA65" s="14" t="str">
        <f t="shared" si="7"/>
        <v>AtkExt</v>
      </c>
      <c r="BB65" s="14">
        <f t="shared" si="8"/>
        <v>587</v>
      </c>
      <c r="BC65" s="14" t="str">
        <f t="shared" si="9"/>
        <v>DefExt</v>
      </c>
      <c r="BD65" s="14">
        <f t="shared" si="10"/>
        <v>302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31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1486</v>
      </c>
      <c r="AY66" s="13">
        <f t="shared" si="6"/>
        <v>1</v>
      </c>
      <c r="AZ66" s="14">
        <f t="shared" si="18"/>
        <v>744</v>
      </c>
      <c r="BA66" s="14" t="str">
        <f t="shared" si="7"/>
        <v>AtkExt</v>
      </c>
      <c r="BB66" s="14">
        <f t="shared" si="8"/>
        <v>24</v>
      </c>
      <c r="BC66" s="14" t="str">
        <f t="shared" si="9"/>
        <v>DefExt</v>
      </c>
      <c r="BD66" s="14">
        <f t="shared" si="10"/>
        <v>24</v>
      </c>
      <c r="BE66" s="14" t="str">
        <f t="shared" si="11"/>
        <v>HPExt</v>
      </c>
      <c r="BF66" s="14">
        <f t="shared" si="19"/>
        <v>24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31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1486</v>
      </c>
      <c r="AY67" s="13">
        <f t="shared" si="6"/>
        <v>2</v>
      </c>
      <c r="AZ67" s="14">
        <f t="shared" si="18"/>
        <v>1168</v>
      </c>
      <c r="BA67" s="14" t="str">
        <f t="shared" si="7"/>
        <v>AtkExt</v>
      </c>
      <c r="BB67" s="14">
        <f t="shared" si="8"/>
        <v>37</v>
      </c>
      <c r="BC67" s="14" t="str">
        <f t="shared" si="9"/>
        <v>DefExt</v>
      </c>
      <c r="BD67" s="14">
        <f t="shared" si="10"/>
        <v>38</v>
      </c>
      <c r="BE67" s="14" t="str">
        <f t="shared" si="11"/>
        <v>HPExt</v>
      </c>
      <c r="BF67" s="14">
        <f t="shared" si="19"/>
        <v>38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31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1486</v>
      </c>
      <c r="AY68" s="13">
        <f t="shared" si="6"/>
        <v>3</v>
      </c>
      <c r="AZ68" s="14">
        <f t="shared" si="18"/>
        <v>1603</v>
      </c>
      <c r="BA68" s="14" t="str">
        <f t="shared" si="7"/>
        <v>AtkExt</v>
      </c>
      <c r="BB68" s="14">
        <f t="shared" si="8"/>
        <v>51</v>
      </c>
      <c r="BC68" s="14" t="str">
        <f t="shared" si="9"/>
        <v>DefExt</v>
      </c>
      <c r="BD68" s="14">
        <f t="shared" si="10"/>
        <v>52</v>
      </c>
      <c r="BE68" s="14" t="str">
        <f t="shared" si="11"/>
        <v>HPExt</v>
      </c>
      <c r="BF68" s="14">
        <f t="shared" si="19"/>
        <v>53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31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1486</v>
      </c>
      <c r="AY69" s="13">
        <f t="shared" si="6"/>
        <v>4</v>
      </c>
      <c r="AZ69" s="14">
        <f t="shared" si="18"/>
        <v>2089</v>
      </c>
      <c r="BA69" s="14" t="str">
        <f t="shared" si="7"/>
        <v>AtkExt</v>
      </c>
      <c r="BB69" s="14">
        <f t="shared" si="8"/>
        <v>66</v>
      </c>
      <c r="BC69" s="14" t="str">
        <f t="shared" si="9"/>
        <v>DefExt</v>
      </c>
      <c r="BD69" s="14">
        <f t="shared" si="10"/>
        <v>68</v>
      </c>
      <c r="BE69" s="14" t="str">
        <f t="shared" si="11"/>
        <v>HPExt</v>
      </c>
      <c r="BF69" s="14">
        <f t="shared" si="19"/>
        <v>69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31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1486</v>
      </c>
      <c r="AY70" s="13">
        <f t="shared" ref="AY70:AY133" si="33">AM70-INDEX($AI$6:$AI$48,AN70)</f>
        <v>5</v>
      </c>
      <c r="AZ70" s="14">
        <f t="shared" si="18"/>
        <v>2585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82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84</v>
      </c>
      <c r="BE70" s="14" t="str">
        <f t="shared" si="11"/>
        <v>HPExt</v>
      </c>
      <c r="BF70" s="14">
        <f t="shared" si="19"/>
        <v>85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31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1486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3133</v>
      </c>
      <c r="BA71" s="14" t="str">
        <f t="shared" si="34"/>
        <v>AtkExt</v>
      </c>
      <c r="BB71" s="14">
        <f t="shared" si="35"/>
        <v>99</v>
      </c>
      <c r="BC71" s="14" t="str">
        <f t="shared" si="36"/>
        <v>DefExt</v>
      </c>
      <c r="BD71" s="14">
        <f t="shared" si="37"/>
        <v>102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103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31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1486</v>
      </c>
      <c r="AY72" s="13">
        <f t="shared" si="33"/>
        <v>7</v>
      </c>
      <c r="AZ72" s="14">
        <f t="shared" si="42"/>
        <v>3691</v>
      </c>
      <c r="BA72" s="14" t="str">
        <f t="shared" si="34"/>
        <v>AtkExt</v>
      </c>
      <c r="BB72" s="14">
        <f t="shared" si="35"/>
        <v>117</v>
      </c>
      <c r="BC72" s="14" t="str">
        <f t="shared" si="36"/>
        <v>DefExt</v>
      </c>
      <c r="BD72" s="14">
        <f t="shared" si="37"/>
        <v>120</v>
      </c>
      <c r="BE72" s="14" t="str">
        <f t="shared" si="43"/>
        <v>HPExt</v>
      </c>
      <c r="BF72" s="14">
        <f t="shared" si="44"/>
        <v>121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31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1486</v>
      </c>
      <c r="AY73" s="13">
        <f t="shared" si="33"/>
        <v>8</v>
      </c>
      <c r="AZ73" s="14">
        <f t="shared" si="42"/>
        <v>4271</v>
      </c>
      <c r="BA73" s="14" t="str">
        <f t="shared" si="34"/>
        <v>AtkExt</v>
      </c>
      <c r="BB73" s="14">
        <f t="shared" si="35"/>
        <v>135</v>
      </c>
      <c r="BC73" s="14" t="str">
        <f t="shared" si="36"/>
        <v>DefExt</v>
      </c>
      <c r="BD73" s="14">
        <f t="shared" si="37"/>
        <v>139</v>
      </c>
      <c r="BE73" s="14" t="str">
        <f t="shared" si="43"/>
        <v>HPExt</v>
      </c>
      <c r="BF73" s="14">
        <f t="shared" si="44"/>
        <v>141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31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1486</v>
      </c>
      <c r="AY74" s="13">
        <f t="shared" si="33"/>
        <v>9</v>
      </c>
      <c r="AZ74" s="14">
        <f t="shared" si="42"/>
        <v>4912</v>
      </c>
      <c r="BA74" s="14" t="str">
        <f t="shared" si="34"/>
        <v>AtkExt</v>
      </c>
      <c r="BB74" s="14">
        <f t="shared" si="35"/>
        <v>155</v>
      </c>
      <c r="BC74" s="14" t="str">
        <f t="shared" si="36"/>
        <v>DefExt</v>
      </c>
      <c r="BD74" s="14">
        <f t="shared" si="37"/>
        <v>160</v>
      </c>
      <c r="BE74" s="14" t="str">
        <f t="shared" si="43"/>
        <v>HPExt</v>
      </c>
      <c r="BF74" s="14">
        <f t="shared" si="44"/>
        <v>162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31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1486</v>
      </c>
      <c r="AY75" s="13">
        <f t="shared" si="33"/>
        <v>10</v>
      </c>
      <c r="AZ75" s="14">
        <f t="shared" si="42"/>
        <v>5563</v>
      </c>
      <c r="BA75" s="14" t="str">
        <f t="shared" si="34"/>
        <v>AtkExt</v>
      </c>
      <c r="BB75" s="14">
        <f t="shared" si="35"/>
        <v>176</v>
      </c>
      <c r="BC75" s="14" t="str">
        <f t="shared" si="36"/>
        <v>DefExt</v>
      </c>
      <c r="BD75" s="14">
        <f t="shared" si="37"/>
        <v>181</v>
      </c>
      <c r="BE75" s="14" t="str">
        <f t="shared" si="43"/>
        <v>HPExt</v>
      </c>
      <c r="BF75" s="14">
        <f t="shared" si="44"/>
        <v>183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31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1486</v>
      </c>
      <c r="AY76" s="13">
        <f t="shared" si="33"/>
        <v>11</v>
      </c>
      <c r="AZ76" s="14">
        <f t="shared" si="42"/>
        <v>6246</v>
      </c>
      <c r="BA76" s="14" t="str">
        <f t="shared" si="34"/>
        <v>AtkExt</v>
      </c>
      <c r="BB76" s="14">
        <f t="shared" si="35"/>
        <v>198</v>
      </c>
      <c r="BC76" s="14" t="str">
        <f t="shared" si="36"/>
        <v>DefExt</v>
      </c>
      <c r="BD76" s="14">
        <f t="shared" si="37"/>
        <v>203</v>
      </c>
      <c r="BE76" s="14" t="str">
        <f t="shared" si="43"/>
        <v>HPExt</v>
      </c>
      <c r="BF76" s="14">
        <f t="shared" si="44"/>
        <v>206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31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1486</v>
      </c>
      <c r="AY77" s="13">
        <f t="shared" si="33"/>
        <v>12</v>
      </c>
      <c r="AZ77" s="14">
        <f t="shared" si="42"/>
        <v>6949</v>
      </c>
      <c r="BA77" s="14" t="str">
        <f t="shared" si="34"/>
        <v>AtkExt</v>
      </c>
      <c r="BB77" s="14">
        <f t="shared" si="35"/>
        <v>220</v>
      </c>
      <c r="BC77" s="14" t="str">
        <f t="shared" si="36"/>
        <v>DefExt</v>
      </c>
      <c r="BD77" s="14">
        <f t="shared" si="37"/>
        <v>226</v>
      </c>
      <c r="BE77" s="14" t="str">
        <f t="shared" si="43"/>
        <v>HPExt</v>
      </c>
      <c r="BF77" s="14">
        <f t="shared" si="44"/>
        <v>229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31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1486</v>
      </c>
      <c r="AY78" s="13">
        <f t="shared" si="33"/>
        <v>13</v>
      </c>
      <c r="AZ78" s="14">
        <f t="shared" si="42"/>
        <v>7714</v>
      </c>
      <c r="BA78" s="14" t="str">
        <f t="shared" si="34"/>
        <v>AtkExt</v>
      </c>
      <c r="BB78" s="14">
        <f t="shared" si="35"/>
        <v>244</v>
      </c>
      <c r="BC78" s="14" t="str">
        <f t="shared" si="36"/>
        <v>DefExt</v>
      </c>
      <c r="BD78" s="14">
        <f t="shared" si="37"/>
        <v>251</v>
      </c>
      <c r="BE78" s="14" t="str">
        <f t="shared" si="43"/>
        <v>HPExt</v>
      </c>
      <c r="BF78" s="14">
        <f t="shared" si="44"/>
        <v>254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31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1486</v>
      </c>
      <c r="AY79" s="13">
        <f t="shared" si="33"/>
        <v>14</v>
      </c>
      <c r="AZ79" s="14">
        <f t="shared" si="42"/>
        <v>8479</v>
      </c>
      <c r="BA79" s="14" t="str">
        <f t="shared" si="34"/>
        <v>AtkExt</v>
      </c>
      <c r="BB79" s="14">
        <f t="shared" si="35"/>
        <v>268</v>
      </c>
      <c r="BC79" s="14" t="str">
        <f t="shared" si="36"/>
        <v>DefExt</v>
      </c>
      <c r="BD79" s="14">
        <f t="shared" si="37"/>
        <v>276</v>
      </c>
      <c r="BE79" s="14" t="str">
        <f t="shared" si="43"/>
        <v>HPExt</v>
      </c>
      <c r="BF79" s="14">
        <f t="shared" si="44"/>
        <v>279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31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1486</v>
      </c>
      <c r="AY80" s="13">
        <f t="shared" si="33"/>
        <v>15</v>
      </c>
      <c r="AZ80" s="14">
        <f t="shared" si="42"/>
        <v>9286</v>
      </c>
      <c r="BA80" s="14" t="str">
        <f t="shared" si="34"/>
        <v>AtkExt</v>
      </c>
      <c r="BB80" s="14">
        <f t="shared" si="35"/>
        <v>294</v>
      </c>
      <c r="BC80" s="14" t="str">
        <f t="shared" si="36"/>
        <v>DefExt</v>
      </c>
      <c r="BD80" s="14">
        <f t="shared" si="37"/>
        <v>302</v>
      </c>
      <c r="BE80" s="14" t="str">
        <f t="shared" si="43"/>
        <v>HPExt</v>
      </c>
      <c r="BF80" s="14">
        <f t="shared" si="44"/>
        <v>306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31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1486</v>
      </c>
      <c r="AY81" s="13">
        <f t="shared" si="33"/>
        <v>1</v>
      </c>
      <c r="AZ81" s="14">
        <f t="shared" si="42"/>
        <v>1497</v>
      </c>
      <c r="BA81" s="14" t="str">
        <f t="shared" si="34"/>
        <v>DefExt</v>
      </c>
      <c r="BB81" s="14">
        <f t="shared" si="35"/>
        <v>73</v>
      </c>
      <c r="BC81" s="14" t="str">
        <f t="shared" si="36"/>
        <v>HPExt</v>
      </c>
      <c r="BD81" s="14">
        <f t="shared" si="37"/>
        <v>37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31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1486</v>
      </c>
      <c r="AY82" s="13">
        <f t="shared" si="33"/>
        <v>2</v>
      </c>
      <c r="AZ82" s="14">
        <f t="shared" si="42"/>
        <v>2317</v>
      </c>
      <c r="BA82" s="14" t="str">
        <f t="shared" si="34"/>
        <v>DefExt</v>
      </c>
      <c r="BB82" s="14">
        <f t="shared" si="35"/>
        <v>113</v>
      </c>
      <c r="BC82" s="14" t="str">
        <f t="shared" si="36"/>
        <v>HPExt</v>
      </c>
      <c r="BD82" s="14">
        <f t="shared" si="37"/>
        <v>57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31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1486</v>
      </c>
      <c r="AY83" s="13">
        <f t="shared" si="33"/>
        <v>3</v>
      </c>
      <c r="AZ83" s="14">
        <f t="shared" si="42"/>
        <v>3219</v>
      </c>
      <c r="BA83" s="14" t="str">
        <f t="shared" si="34"/>
        <v>DefExt</v>
      </c>
      <c r="BB83" s="14">
        <f t="shared" si="35"/>
        <v>157</v>
      </c>
      <c r="BC83" s="14" t="str">
        <f t="shared" si="36"/>
        <v>HPExt</v>
      </c>
      <c r="BD83" s="14">
        <f t="shared" si="37"/>
        <v>79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31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1486</v>
      </c>
      <c r="AY84" s="13">
        <f t="shared" si="33"/>
        <v>4</v>
      </c>
      <c r="AZ84" s="14">
        <f t="shared" si="42"/>
        <v>4163</v>
      </c>
      <c r="BA84" s="14" t="str">
        <f t="shared" si="34"/>
        <v>DefExt</v>
      </c>
      <c r="BB84" s="14">
        <f t="shared" si="35"/>
        <v>203</v>
      </c>
      <c r="BC84" s="14" t="str">
        <f t="shared" si="36"/>
        <v>HPExt</v>
      </c>
      <c r="BD84" s="14">
        <f t="shared" si="37"/>
        <v>103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31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1486</v>
      </c>
      <c r="AY85" s="13">
        <f t="shared" si="33"/>
        <v>5</v>
      </c>
      <c r="AZ85" s="14">
        <f t="shared" si="42"/>
        <v>5168</v>
      </c>
      <c r="BA85" s="14" t="str">
        <f t="shared" si="34"/>
        <v>DefExt</v>
      </c>
      <c r="BB85" s="14">
        <f t="shared" si="35"/>
        <v>252</v>
      </c>
      <c r="BC85" s="14" t="str">
        <f t="shared" si="36"/>
        <v>HPExt</v>
      </c>
      <c r="BD85" s="14">
        <f t="shared" si="37"/>
        <v>128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31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1486</v>
      </c>
      <c r="AY86" s="13">
        <f t="shared" si="33"/>
        <v>6</v>
      </c>
      <c r="AZ86" s="14">
        <f t="shared" si="42"/>
        <v>6254</v>
      </c>
      <c r="BA86" s="14" t="str">
        <f t="shared" si="34"/>
        <v>DefExt</v>
      </c>
      <c r="BB86" s="14">
        <f t="shared" si="35"/>
        <v>305</v>
      </c>
      <c r="BC86" s="14" t="str">
        <f t="shared" si="36"/>
        <v>HPExt</v>
      </c>
      <c r="BD86" s="14">
        <f t="shared" si="37"/>
        <v>154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31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1486</v>
      </c>
      <c r="AY87" s="13">
        <f t="shared" si="33"/>
        <v>7</v>
      </c>
      <c r="AZ87" s="14">
        <f t="shared" si="42"/>
        <v>7382</v>
      </c>
      <c r="BA87" s="14" t="str">
        <f t="shared" si="34"/>
        <v>DefExt</v>
      </c>
      <c r="BB87" s="14">
        <f t="shared" si="35"/>
        <v>360</v>
      </c>
      <c r="BC87" s="14" t="str">
        <f t="shared" si="36"/>
        <v>HPExt</v>
      </c>
      <c r="BD87" s="14">
        <f t="shared" si="37"/>
        <v>182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31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1486</v>
      </c>
      <c r="AY88" s="13">
        <f t="shared" si="33"/>
        <v>8</v>
      </c>
      <c r="AZ88" s="14">
        <f t="shared" si="42"/>
        <v>8572</v>
      </c>
      <c r="BA88" s="14" t="str">
        <f t="shared" si="34"/>
        <v>DefExt</v>
      </c>
      <c r="BB88" s="14">
        <f t="shared" si="35"/>
        <v>418</v>
      </c>
      <c r="BC88" s="14" t="str">
        <f t="shared" si="36"/>
        <v>HPExt</v>
      </c>
      <c r="BD88" s="14">
        <f t="shared" si="37"/>
        <v>212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31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1486</v>
      </c>
      <c r="AY89" s="13">
        <f t="shared" si="33"/>
        <v>9</v>
      </c>
      <c r="AZ89" s="14">
        <f t="shared" si="42"/>
        <v>9822</v>
      </c>
      <c r="BA89" s="14" t="str">
        <f t="shared" si="34"/>
        <v>DefExt</v>
      </c>
      <c r="BB89" s="14">
        <f t="shared" si="35"/>
        <v>479</v>
      </c>
      <c r="BC89" s="14" t="str">
        <f t="shared" si="36"/>
        <v>HPExt</v>
      </c>
      <c r="BD89" s="14">
        <f t="shared" si="37"/>
        <v>242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31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1486</v>
      </c>
      <c r="AY90" s="13">
        <f t="shared" si="33"/>
        <v>10</v>
      </c>
      <c r="AZ90" s="14">
        <f t="shared" si="42"/>
        <v>11135</v>
      </c>
      <c r="BA90" s="14" t="str">
        <f t="shared" si="34"/>
        <v>DefExt</v>
      </c>
      <c r="BB90" s="14">
        <f t="shared" si="35"/>
        <v>543</v>
      </c>
      <c r="BC90" s="14" t="str">
        <f t="shared" si="36"/>
        <v>HPExt</v>
      </c>
      <c r="BD90" s="14">
        <f t="shared" si="37"/>
        <v>275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31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1486</v>
      </c>
      <c r="AY91" s="13">
        <f t="shared" si="33"/>
        <v>11</v>
      </c>
      <c r="AZ91" s="14">
        <f t="shared" si="42"/>
        <v>12489</v>
      </c>
      <c r="BA91" s="14" t="str">
        <f t="shared" si="34"/>
        <v>DefExt</v>
      </c>
      <c r="BB91" s="14">
        <f t="shared" si="35"/>
        <v>609</v>
      </c>
      <c r="BC91" s="14" t="str">
        <f t="shared" si="36"/>
        <v>HPExt</v>
      </c>
      <c r="BD91" s="14">
        <f t="shared" si="37"/>
        <v>309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31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1486</v>
      </c>
      <c r="AY92" s="13">
        <f t="shared" si="33"/>
        <v>12</v>
      </c>
      <c r="AZ92" s="14">
        <f t="shared" si="42"/>
        <v>13924</v>
      </c>
      <c r="BA92" s="14" t="str">
        <f t="shared" si="34"/>
        <v>DefExt</v>
      </c>
      <c r="BB92" s="14">
        <f t="shared" si="35"/>
        <v>679</v>
      </c>
      <c r="BC92" s="14" t="str">
        <f t="shared" si="36"/>
        <v>HPExt</v>
      </c>
      <c r="BD92" s="14">
        <f t="shared" si="37"/>
        <v>344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31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1486</v>
      </c>
      <c r="AY93" s="13">
        <f t="shared" si="33"/>
        <v>13</v>
      </c>
      <c r="AZ93" s="14">
        <f t="shared" si="42"/>
        <v>15421</v>
      </c>
      <c r="BA93" s="14" t="str">
        <f t="shared" si="34"/>
        <v>DefExt</v>
      </c>
      <c r="BB93" s="14">
        <f t="shared" si="35"/>
        <v>752</v>
      </c>
      <c r="BC93" s="14" t="str">
        <f t="shared" si="36"/>
        <v>HPExt</v>
      </c>
      <c r="BD93" s="14">
        <f t="shared" si="37"/>
        <v>381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31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1486</v>
      </c>
      <c r="AY94" s="13">
        <f t="shared" si="33"/>
        <v>14</v>
      </c>
      <c r="AZ94" s="14">
        <f t="shared" si="42"/>
        <v>16959</v>
      </c>
      <c r="BA94" s="14" t="str">
        <f t="shared" si="34"/>
        <v>DefExt</v>
      </c>
      <c r="BB94" s="14">
        <f t="shared" si="35"/>
        <v>827</v>
      </c>
      <c r="BC94" s="14" t="str">
        <f t="shared" si="36"/>
        <v>HPExt</v>
      </c>
      <c r="BD94" s="14">
        <f t="shared" si="37"/>
        <v>419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31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1486</v>
      </c>
      <c r="AY95" s="13">
        <f t="shared" si="33"/>
        <v>15</v>
      </c>
      <c r="AZ95" s="14">
        <f t="shared" si="42"/>
        <v>18558</v>
      </c>
      <c r="BA95" s="14" t="str">
        <f t="shared" si="34"/>
        <v>DefExt</v>
      </c>
      <c r="BB95" s="14">
        <f t="shared" si="35"/>
        <v>905</v>
      </c>
      <c r="BC95" s="14" t="str">
        <f t="shared" si="36"/>
        <v>HPExt</v>
      </c>
      <c r="BD95" s="14">
        <f t="shared" si="37"/>
        <v>458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31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1486</v>
      </c>
      <c r="AY96" s="13">
        <f t="shared" si="33"/>
        <v>1</v>
      </c>
      <c r="AZ96" s="14">
        <f t="shared" si="42"/>
        <v>1107</v>
      </c>
      <c r="BA96" s="14" t="str">
        <f t="shared" si="34"/>
        <v>AtkExt</v>
      </c>
      <c r="BB96" s="14">
        <f t="shared" si="35"/>
        <v>35</v>
      </c>
      <c r="BC96" s="14" t="str">
        <f t="shared" si="36"/>
        <v>DefExt</v>
      </c>
      <c r="BD96" s="14">
        <f t="shared" si="37"/>
        <v>36</v>
      </c>
      <c r="BE96" s="14" t="str">
        <f t="shared" si="43"/>
        <v>HPExt</v>
      </c>
      <c r="BF96" s="14">
        <f t="shared" si="44"/>
        <v>37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31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1486</v>
      </c>
      <c r="AY97" s="13">
        <f t="shared" si="33"/>
        <v>2</v>
      </c>
      <c r="AZ97" s="14">
        <f t="shared" si="42"/>
        <v>1747</v>
      </c>
      <c r="BA97" s="14" t="str">
        <f t="shared" si="34"/>
        <v>AtkExt</v>
      </c>
      <c r="BB97" s="14">
        <f t="shared" si="35"/>
        <v>55</v>
      </c>
      <c r="BC97" s="14" t="str">
        <f t="shared" si="36"/>
        <v>DefExt</v>
      </c>
      <c r="BD97" s="14">
        <f t="shared" si="37"/>
        <v>57</v>
      </c>
      <c r="BE97" s="14" t="str">
        <f t="shared" si="43"/>
        <v>HPExt</v>
      </c>
      <c r="BF97" s="14">
        <f t="shared" si="44"/>
        <v>57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31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1486</v>
      </c>
      <c r="AY98" s="13">
        <f t="shared" si="33"/>
        <v>3</v>
      </c>
      <c r="AZ98" s="14">
        <f t="shared" si="42"/>
        <v>2399</v>
      </c>
      <c r="BA98" s="14" t="str">
        <f t="shared" si="34"/>
        <v>AtkExt</v>
      </c>
      <c r="BB98" s="14">
        <f t="shared" si="35"/>
        <v>76</v>
      </c>
      <c r="BC98" s="14" t="str">
        <f t="shared" si="36"/>
        <v>DefExt</v>
      </c>
      <c r="BD98" s="14">
        <f t="shared" si="37"/>
        <v>78</v>
      </c>
      <c r="BE98" s="14" t="str">
        <f t="shared" si="43"/>
        <v>HPExt</v>
      </c>
      <c r="BF98" s="14">
        <f t="shared" si="44"/>
        <v>79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31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1486</v>
      </c>
      <c r="AY99" s="13">
        <f t="shared" si="33"/>
        <v>4</v>
      </c>
      <c r="AZ99" s="14">
        <f t="shared" si="42"/>
        <v>3133</v>
      </c>
      <c r="BA99" s="14" t="str">
        <f t="shared" si="34"/>
        <v>AtkExt</v>
      </c>
      <c r="BB99" s="14">
        <f t="shared" si="35"/>
        <v>99</v>
      </c>
      <c r="BC99" s="14" t="str">
        <f t="shared" si="36"/>
        <v>DefExt</v>
      </c>
      <c r="BD99" s="14">
        <f t="shared" si="37"/>
        <v>102</v>
      </c>
      <c r="BE99" s="14" t="str">
        <f t="shared" si="43"/>
        <v>HPExt</v>
      </c>
      <c r="BF99" s="14">
        <f t="shared" si="44"/>
        <v>103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31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1486</v>
      </c>
      <c r="AY100" s="13">
        <f t="shared" si="33"/>
        <v>5</v>
      </c>
      <c r="AZ100" s="14">
        <f t="shared" si="42"/>
        <v>3878</v>
      </c>
      <c r="BA100" s="14" t="str">
        <f t="shared" si="34"/>
        <v>AtkExt</v>
      </c>
      <c r="BB100" s="14">
        <f t="shared" si="35"/>
        <v>123</v>
      </c>
      <c r="BC100" s="14" t="str">
        <f t="shared" si="36"/>
        <v>DefExt</v>
      </c>
      <c r="BD100" s="14">
        <f t="shared" si="37"/>
        <v>126</v>
      </c>
      <c r="BE100" s="14" t="str">
        <f t="shared" si="43"/>
        <v>HPExt</v>
      </c>
      <c r="BF100" s="14">
        <f t="shared" si="44"/>
        <v>128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31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1486</v>
      </c>
      <c r="AY101" s="13">
        <f t="shared" si="33"/>
        <v>6</v>
      </c>
      <c r="AZ101" s="14">
        <f t="shared" si="42"/>
        <v>4674</v>
      </c>
      <c r="BA101" s="14" t="str">
        <f t="shared" si="34"/>
        <v>AtkExt</v>
      </c>
      <c r="BB101" s="14">
        <f t="shared" si="35"/>
        <v>148</v>
      </c>
      <c r="BC101" s="14" t="str">
        <f t="shared" si="36"/>
        <v>DefExt</v>
      </c>
      <c r="BD101" s="14">
        <f t="shared" si="37"/>
        <v>152</v>
      </c>
      <c r="BE101" s="14" t="str">
        <f t="shared" si="43"/>
        <v>HPExt</v>
      </c>
      <c r="BF101" s="14">
        <f t="shared" si="44"/>
        <v>154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31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1486</v>
      </c>
      <c r="AY102" s="13">
        <f t="shared" si="33"/>
        <v>7</v>
      </c>
      <c r="AZ102" s="14">
        <f t="shared" si="42"/>
        <v>5532</v>
      </c>
      <c r="BA102" s="14" t="str">
        <f t="shared" si="34"/>
        <v>AtkExt</v>
      </c>
      <c r="BB102" s="14">
        <f t="shared" si="35"/>
        <v>175</v>
      </c>
      <c r="BC102" s="14" t="str">
        <f t="shared" si="36"/>
        <v>DefExt</v>
      </c>
      <c r="BD102" s="14">
        <f t="shared" si="37"/>
        <v>180</v>
      </c>
      <c r="BE102" s="14" t="str">
        <f t="shared" si="43"/>
        <v>HPExt</v>
      </c>
      <c r="BF102" s="14">
        <f t="shared" si="44"/>
        <v>182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31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1486</v>
      </c>
      <c r="AY103" s="13">
        <f t="shared" si="33"/>
        <v>8</v>
      </c>
      <c r="AZ103" s="14">
        <f t="shared" si="42"/>
        <v>6422</v>
      </c>
      <c r="BA103" s="14" t="str">
        <f t="shared" si="34"/>
        <v>AtkExt</v>
      </c>
      <c r="BB103" s="14">
        <f t="shared" si="35"/>
        <v>203</v>
      </c>
      <c r="BC103" s="14" t="str">
        <f t="shared" si="36"/>
        <v>DefExt</v>
      </c>
      <c r="BD103" s="14">
        <f t="shared" si="37"/>
        <v>209</v>
      </c>
      <c r="BE103" s="14" t="str">
        <f t="shared" si="43"/>
        <v>HPExt</v>
      </c>
      <c r="BF103" s="14">
        <f t="shared" si="44"/>
        <v>212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31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1486</v>
      </c>
      <c r="AY104" s="13">
        <f t="shared" si="33"/>
        <v>9</v>
      </c>
      <c r="AZ104" s="14">
        <f t="shared" si="42"/>
        <v>7352</v>
      </c>
      <c r="BA104" s="14" t="str">
        <f t="shared" si="34"/>
        <v>AtkExt</v>
      </c>
      <c r="BB104" s="14">
        <f t="shared" si="35"/>
        <v>233</v>
      </c>
      <c r="BC104" s="14" t="str">
        <f t="shared" si="36"/>
        <v>DefExt</v>
      </c>
      <c r="BD104" s="14">
        <f t="shared" si="37"/>
        <v>239</v>
      </c>
      <c r="BE104" s="14" t="str">
        <f t="shared" si="43"/>
        <v>HPExt</v>
      </c>
      <c r="BF104" s="14">
        <f t="shared" si="44"/>
        <v>242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31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1486</v>
      </c>
      <c r="AY105" s="13">
        <f t="shared" si="33"/>
        <v>10</v>
      </c>
      <c r="AZ105" s="14">
        <f t="shared" si="42"/>
        <v>8335</v>
      </c>
      <c r="BA105" s="14" t="str">
        <f t="shared" si="34"/>
        <v>AtkExt</v>
      </c>
      <c r="BB105" s="14">
        <f t="shared" si="35"/>
        <v>264</v>
      </c>
      <c r="BC105" s="14" t="str">
        <f t="shared" si="36"/>
        <v>DefExt</v>
      </c>
      <c r="BD105" s="14">
        <f t="shared" si="37"/>
        <v>271</v>
      </c>
      <c r="BE105" s="14" t="str">
        <f t="shared" si="43"/>
        <v>HPExt</v>
      </c>
      <c r="BF105" s="14">
        <f t="shared" si="44"/>
        <v>275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31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1486</v>
      </c>
      <c r="AY106" s="13">
        <f t="shared" si="33"/>
        <v>11</v>
      </c>
      <c r="AZ106" s="14">
        <f t="shared" si="42"/>
        <v>9369</v>
      </c>
      <c r="BA106" s="14" t="str">
        <f t="shared" si="34"/>
        <v>AtkExt</v>
      </c>
      <c r="BB106" s="14">
        <f t="shared" si="35"/>
        <v>296</v>
      </c>
      <c r="BC106" s="14" t="str">
        <f t="shared" si="36"/>
        <v>DefExt</v>
      </c>
      <c r="BD106" s="14">
        <f t="shared" si="37"/>
        <v>305</v>
      </c>
      <c r="BE106" s="14" t="str">
        <f t="shared" si="43"/>
        <v>HPExt</v>
      </c>
      <c r="BF106" s="14">
        <f t="shared" si="44"/>
        <v>309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31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1486</v>
      </c>
      <c r="AY107" s="13">
        <f t="shared" si="33"/>
        <v>12</v>
      </c>
      <c r="AZ107" s="14">
        <f t="shared" si="42"/>
        <v>10444</v>
      </c>
      <c r="BA107" s="14" t="str">
        <f t="shared" si="34"/>
        <v>AtkExt</v>
      </c>
      <c r="BB107" s="14">
        <f t="shared" si="35"/>
        <v>330</v>
      </c>
      <c r="BC107" s="14" t="str">
        <f t="shared" si="36"/>
        <v>DefExt</v>
      </c>
      <c r="BD107" s="14">
        <f t="shared" si="37"/>
        <v>340</v>
      </c>
      <c r="BE107" s="14" t="str">
        <f t="shared" si="43"/>
        <v>HPExt</v>
      </c>
      <c r="BF107" s="14">
        <f t="shared" si="44"/>
        <v>344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31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1486</v>
      </c>
      <c r="AY108" s="13">
        <f t="shared" si="33"/>
        <v>13</v>
      </c>
      <c r="AZ108" s="14">
        <f t="shared" si="42"/>
        <v>11551</v>
      </c>
      <c r="BA108" s="14" t="str">
        <f t="shared" si="34"/>
        <v>AtkExt</v>
      </c>
      <c r="BB108" s="14">
        <f t="shared" si="35"/>
        <v>365</v>
      </c>
      <c r="BC108" s="14" t="str">
        <f t="shared" si="36"/>
        <v>DefExt</v>
      </c>
      <c r="BD108" s="14">
        <f t="shared" si="37"/>
        <v>376</v>
      </c>
      <c r="BE108" s="14" t="str">
        <f t="shared" si="43"/>
        <v>HPExt</v>
      </c>
      <c r="BF108" s="14">
        <f t="shared" si="44"/>
        <v>381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31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1486</v>
      </c>
      <c r="AY109" s="13">
        <f t="shared" si="33"/>
        <v>14</v>
      </c>
      <c r="AZ109" s="14">
        <f t="shared" si="42"/>
        <v>12719</v>
      </c>
      <c r="BA109" s="14" t="str">
        <f t="shared" si="34"/>
        <v>AtkExt</v>
      </c>
      <c r="BB109" s="14">
        <f t="shared" si="35"/>
        <v>402</v>
      </c>
      <c r="BC109" s="14" t="str">
        <f t="shared" si="36"/>
        <v>DefExt</v>
      </c>
      <c r="BD109" s="14">
        <f t="shared" si="37"/>
        <v>414</v>
      </c>
      <c r="BE109" s="14" t="str">
        <f t="shared" si="43"/>
        <v>HPExt</v>
      </c>
      <c r="BF109" s="14">
        <f t="shared" si="44"/>
        <v>419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31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1486</v>
      </c>
      <c r="AY110" s="13">
        <f t="shared" si="33"/>
        <v>15</v>
      </c>
      <c r="AZ110" s="14">
        <f t="shared" si="42"/>
        <v>13918</v>
      </c>
      <c r="BA110" s="14" t="str">
        <f t="shared" si="34"/>
        <v>AtkExt</v>
      </c>
      <c r="BB110" s="14">
        <f t="shared" si="35"/>
        <v>440</v>
      </c>
      <c r="BC110" s="14" t="str">
        <f t="shared" si="36"/>
        <v>DefExt</v>
      </c>
      <c r="BD110" s="14">
        <f t="shared" si="37"/>
        <v>453</v>
      </c>
      <c r="BE110" s="14" t="str">
        <f t="shared" si="43"/>
        <v>HPExt</v>
      </c>
      <c r="BF110" s="14">
        <f t="shared" si="44"/>
        <v>458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31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1486</v>
      </c>
      <c r="AY111" s="13">
        <f t="shared" si="33"/>
        <v>1</v>
      </c>
      <c r="AZ111" s="14">
        <f t="shared" si="42"/>
        <v>1900</v>
      </c>
      <c r="BA111" s="14" t="str">
        <f t="shared" si="34"/>
        <v>AtkExt</v>
      </c>
      <c r="BB111" s="14">
        <f t="shared" si="35"/>
        <v>94</v>
      </c>
      <c r="BC111" s="14" t="str">
        <f t="shared" si="36"/>
        <v>DefExt</v>
      </c>
      <c r="BD111" s="14">
        <f t="shared" si="37"/>
        <v>48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31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1486</v>
      </c>
      <c r="AY112" s="13">
        <f t="shared" si="33"/>
        <v>2</v>
      </c>
      <c r="AZ112" s="14">
        <f t="shared" si="42"/>
        <v>2970</v>
      </c>
      <c r="BA112" s="14" t="str">
        <f t="shared" si="34"/>
        <v>AtkExt</v>
      </c>
      <c r="BB112" s="14">
        <f t="shared" si="35"/>
        <v>147</v>
      </c>
      <c r="BC112" s="14" t="str">
        <f t="shared" si="36"/>
        <v>DefExt</v>
      </c>
      <c r="BD112" s="14">
        <f t="shared" si="37"/>
        <v>75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31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1486</v>
      </c>
      <c r="AY113" s="13">
        <f t="shared" si="33"/>
        <v>3</v>
      </c>
      <c r="AZ113" s="14">
        <f t="shared" si="42"/>
        <v>4110</v>
      </c>
      <c r="BA113" s="14" t="str">
        <f t="shared" si="34"/>
        <v>AtkExt</v>
      </c>
      <c r="BB113" s="14">
        <f t="shared" si="35"/>
        <v>203</v>
      </c>
      <c r="BC113" s="14" t="str">
        <f t="shared" si="36"/>
        <v>DefExt</v>
      </c>
      <c r="BD113" s="14">
        <f t="shared" si="37"/>
        <v>104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31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1486</v>
      </c>
      <c r="AY114" s="13">
        <f t="shared" si="33"/>
        <v>4</v>
      </c>
      <c r="AZ114" s="14">
        <f t="shared" si="42"/>
        <v>5330</v>
      </c>
      <c r="BA114" s="14" t="str">
        <f t="shared" si="34"/>
        <v>AtkExt</v>
      </c>
      <c r="BB114" s="14">
        <f t="shared" si="35"/>
        <v>263</v>
      </c>
      <c r="BC114" s="14" t="str">
        <f t="shared" si="36"/>
        <v>DefExt</v>
      </c>
      <c r="BD114" s="14">
        <f t="shared" si="37"/>
        <v>135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31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1486</v>
      </c>
      <c r="AY115" s="13">
        <f t="shared" si="33"/>
        <v>5</v>
      </c>
      <c r="AZ115" s="14">
        <f t="shared" si="42"/>
        <v>6630</v>
      </c>
      <c r="BA115" s="14" t="str">
        <f t="shared" si="34"/>
        <v>AtkExt</v>
      </c>
      <c r="BB115" s="14">
        <f t="shared" si="35"/>
        <v>327</v>
      </c>
      <c r="BC115" s="14" t="str">
        <f t="shared" si="36"/>
        <v>DefExt</v>
      </c>
      <c r="BD115" s="14">
        <f t="shared" si="37"/>
        <v>168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31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1486</v>
      </c>
      <c r="AY116" s="13">
        <f t="shared" si="33"/>
        <v>6</v>
      </c>
      <c r="AZ116" s="14">
        <f t="shared" si="42"/>
        <v>8010</v>
      </c>
      <c r="BA116" s="14" t="str">
        <f t="shared" si="34"/>
        <v>AtkExt</v>
      </c>
      <c r="BB116" s="14">
        <f t="shared" si="35"/>
        <v>395</v>
      </c>
      <c r="BC116" s="14" t="str">
        <f t="shared" si="36"/>
        <v>DefExt</v>
      </c>
      <c r="BD116" s="14">
        <f t="shared" si="37"/>
        <v>203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31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1486</v>
      </c>
      <c r="AY117" s="13">
        <f t="shared" si="33"/>
        <v>7</v>
      </c>
      <c r="AZ117" s="14">
        <f t="shared" si="42"/>
        <v>9470</v>
      </c>
      <c r="BA117" s="14" t="str">
        <f t="shared" si="34"/>
        <v>AtkExt</v>
      </c>
      <c r="BB117" s="14">
        <f t="shared" si="35"/>
        <v>467</v>
      </c>
      <c r="BC117" s="14" t="str">
        <f t="shared" si="36"/>
        <v>DefExt</v>
      </c>
      <c r="BD117" s="14">
        <f t="shared" si="37"/>
        <v>240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31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1486</v>
      </c>
      <c r="AY118" s="13">
        <f t="shared" si="33"/>
        <v>8</v>
      </c>
      <c r="AZ118" s="14">
        <f t="shared" si="42"/>
        <v>11000</v>
      </c>
      <c r="BA118" s="14" t="str">
        <f t="shared" si="34"/>
        <v>AtkExt</v>
      </c>
      <c r="BB118" s="14">
        <f t="shared" si="35"/>
        <v>542</v>
      </c>
      <c r="BC118" s="14" t="str">
        <f t="shared" si="36"/>
        <v>DefExt</v>
      </c>
      <c r="BD118" s="14">
        <f t="shared" si="37"/>
        <v>279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31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1486</v>
      </c>
      <c r="AY119" s="13">
        <f t="shared" si="33"/>
        <v>9</v>
      </c>
      <c r="AZ119" s="14">
        <f t="shared" si="42"/>
        <v>12590</v>
      </c>
      <c r="BA119" s="14" t="str">
        <f t="shared" si="34"/>
        <v>AtkExt</v>
      </c>
      <c r="BB119" s="14">
        <f t="shared" si="35"/>
        <v>621</v>
      </c>
      <c r="BC119" s="14" t="str">
        <f t="shared" si="36"/>
        <v>DefExt</v>
      </c>
      <c r="BD119" s="14">
        <f t="shared" si="37"/>
        <v>319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31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1486</v>
      </c>
      <c r="AY120" s="13">
        <f t="shared" si="33"/>
        <v>10</v>
      </c>
      <c r="AZ120" s="14">
        <f t="shared" si="42"/>
        <v>14280</v>
      </c>
      <c r="BA120" s="14" t="str">
        <f t="shared" si="34"/>
        <v>AtkExt</v>
      </c>
      <c r="BB120" s="14">
        <f t="shared" si="35"/>
        <v>704</v>
      </c>
      <c r="BC120" s="14" t="str">
        <f t="shared" si="36"/>
        <v>DefExt</v>
      </c>
      <c r="BD120" s="14">
        <f t="shared" si="37"/>
        <v>362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31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1486</v>
      </c>
      <c r="AY121" s="13">
        <f t="shared" si="33"/>
        <v>11</v>
      </c>
      <c r="AZ121" s="14">
        <f t="shared" si="42"/>
        <v>16020</v>
      </c>
      <c r="BA121" s="14" t="str">
        <f t="shared" si="34"/>
        <v>AtkExt</v>
      </c>
      <c r="BB121" s="14">
        <f t="shared" si="35"/>
        <v>790</v>
      </c>
      <c r="BC121" s="14" t="str">
        <f t="shared" si="36"/>
        <v>DefExt</v>
      </c>
      <c r="BD121" s="14">
        <f t="shared" si="37"/>
        <v>406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31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1486</v>
      </c>
      <c r="AY122" s="13">
        <f t="shared" si="33"/>
        <v>12</v>
      </c>
      <c r="AZ122" s="14">
        <f t="shared" si="42"/>
        <v>17870</v>
      </c>
      <c r="BA122" s="14" t="str">
        <f t="shared" si="34"/>
        <v>AtkExt</v>
      </c>
      <c r="BB122" s="14">
        <f t="shared" si="35"/>
        <v>881</v>
      </c>
      <c r="BC122" s="14" t="str">
        <f t="shared" si="36"/>
        <v>DefExt</v>
      </c>
      <c r="BD122" s="14">
        <f t="shared" si="37"/>
        <v>453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31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1486</v>
      </c>
      <c r="AY123" s="13">
        <f t="shared" si="33"/>
        <v>13</v>
      </c>
      <c r="AZ123" s="14">
        <f t="shared" si="42"/>
        <v>19770</v>
      </c>
      <c r="BA123" s="14" t="str">
        <f t="shared" si="34"/>
        <v>AtkExt</v>
      </c>
      <c r="BB123" s="14">
        <f t="shared" si="35"/>
        <v>975</v>
      </c>
      <c r="BC123" s="14" t="str">
        <f t="shared" si="36"/>
        <v>DefExt</v>
      </c>
      <c r="BD123" s="14">
        <f t="shared" si="37"/>
        <v>501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31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1486</v>
      </c>
      <c r="AY124" s="13">
        <f t="shared" si="33"/>
        <v>14</v>
      </c>
      <c r="AZ124" s="14">
        <f t="shared" si="42"/>
        <v>21740</v>
      </c>
      <c r="BA124" s="14" t="str">
        <f t="shared" si="34"/>
        <v>AtkExt</v>
      </c>
      <c r="BB124" s="14">
        <f t="shared" si="35"/>
        <v>1072</v>
      </c>
      <c r="BC124" s="14" t="str">
        <f t="shared" si="36"/>
        <v>DefExt</v>
      </c>
      <c r="BD124" s="14">
        <f t="shared" si="37"/>
        <v>551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31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1486</v>
      </c>
      <c r="AY125" s="13">
        <f t="shared" si="33"/>
        <v>15</v>
      </c>
      <c r="AZ125" s="14">
        <f t="shared" si="42"/>
        <v>23820</v>
      </c>
      <c r="BA125" s="14" t="str">
        <f t="shared" si="34"/>
        <v>AtkExt</v>
      </c>
      <c r="BB125" s="14">
        <f t="shared" si="35"/>
        <v>1174</v>
      </c>
      <c r="BC125" s="14" t="str">
        <f t="shared" si="36"/>
        <v>DefExt</v>
      </c>
      <c r="BD125" s="14">
        <f t="shared" si="37"/>
        <v>604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31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1486</v>
      </c>
      <c r="AY126" s="13">
        <f t="shared" si="33"/>
        <v>1</v>
      </c>
      <c r="AZ126" s="14">
        <f t="shared" si="42"/>
        <v>1058</v>
      </c>
      <c r="BA126" s="14" t="str">
        <f t="shared" si="34"/>
        <v>DefExt</v>
      </c>
      <c r="BB126" s="14">
        <f t="shared" si="35"/>
        <v>48</v>
      </c>
      <c r="BC126" s="14" t="str">
        <f t="shared" si="36"/>
        <v>HPExt</v>
      </c>
      <c r="BD126" s="14">
        <f t="shared" si="37"/>
        <v>98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31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1486</v>
      </c>
      <c r="AY127" s="13">
        <f t="shared" si="33"/>
        <v>2</v>
      </c>
      <c r="AZ127" s="14">
        <f t="shared" si="42"/>
        <v>1653</v>
      </c>
      <c r="BA127" s="14" t="str">
        <f t="shared" si="34"/>
        <v>DefExt</v>
      </c>
      <c r="BB127" s="14">
        <f t="shared" si="35"/>
        <v>75</v>
      </c>
      <c r="BC127" s="14" t="str">
        <f t="shared" si="36"/>
        <v>HPExt</v>
      </c>
      <c r="BD127" s="14">
        <f t="shared" si="37"/>
        <v>153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31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1486</v>
      </c>
      <c r="AY128" s="13">
        <f t="shared" si="33"/>
        <v>3</v>
      </c>
      <c r="AZ128" s="14">
        <f t="shared" si="42"/>
        <v>2292</v>
      </c>
      <c r="BA128" s="14" t="str">
        <f t="shared" si="34"/>
        <v>DefExt</v>
      </c>
      <c r="BB128" s="14">
        <f t="shared" si="35"/>
        <v>104</v>
      </c>
      <c r="BC128" s="14" t="str">
        <f t="shared" si="36"/>
        <v>HPExt</v>
      </c>
      <c r="BD128" s="14">
        <f t="shared" si="37"/>
        <v>212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31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1486</v>
      </c>
      <c r="AY129" s="13">
        <f t="shared" si="33"/>
        <v>4</v>
      </c>
      <c r="AZ129" s="14">
        <f t="shared" si="42"/>
        <v>2974</v>
      </c>
      <c r="BA129" s="14" t="str">
        <f t="shared" si="34"/>
        <v>DefExt</v>
      </c>
      <c r="BB129" s="14">
        <f t="shared" si="35"/>
        <v>135</v>
      </c>
      <c r="BC129" s="14" t="str">
        <f t="shared" si="36"/>
        <v>HPExt</v>
      </c>
      <c r="BD129" s="14">
        <f t="shared" si="37"/>
        <v>274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31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1486</v>
      </c>
      <c r="AY130" s="13">
        <f t="shared" si="33"/>
        <v>5</v>
      </c>
      <c r="AZ130" s="14">
        <f t="shared" si="42"/>
        <v>3701</v>
      </c>
      <c r="BA130" s="14" t="str">
        <f t="shared" si="34"/>
        <v>DefExt</v>
      </c>
      <c r="BB130" s="14">
        <f t="shared" si="35"/>
        <v>168</v>
      </c>
      <c r="BC130" s="14" t="str">
        <f t="shared" si="36"/>
        <v>HPExt</v>
      </c>
      <c r="BD130" s="14">
        <f t="shared" si="37"/>
        <v>341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31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1486</v>
      </c>
      <c r="AY131" s="13">
        <f t="shared" si="33"/>
        <v>6</v>
      </c>
      <c r="AZ131" s="14">
        <f t="shared" si="42"/>
        <v>4471</v>
      </c>
      <c r="BA131" s="14" t="str">
        <f t="shared" si="34"/>
        <v>DefExt</v>
      </c>
      <c r="BB131" s="14">
        <f t="shared" si="35"/>
        <v>203</v>
      </c>
      <c r="BC131" s="14" t="str">
        <f t="shared" si="36"/>
        <v>HPExt</v>
      </c>
      <c r="BD131" s="14">
        <f t="shared" si="37"/>
        <v>411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31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1486</v>
      </c>
      <c r="AY132" s="13">
        <f t="shared" si="33"/>
        <v>7</v>
      </c>
      <c r="AZ132" s="14">
        <f t="shared" si="42"/>
        <v>5286</v>
      </c>
      <c r="BA132" s="14" t="str">
        <f t="shared" si="34"/>
        <v>DefExt</v>
      </c>
      <c r="BB132" s="14">
        <f t="shared" si="35"/>
        <v>240</v>
      </c>
      <c r="BC132" s="14" t="str">
        <f t="shared" si="36"/>
        <v>HPExt</v>
      </c>
      <c r="BD132" s="14">
        <f t="shared" si="37"/>
        <v>486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31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1486</v>
      </c>
      <c r="AY133" s="13">
        <f t="shared" si="33"/>
        <v>8</v>
      </c>
      <c r="AZ133" s="14">
        <f t="shared" si="42"/>
        <v>6144</v>
      </c>
      <c r="BA133" s="14" t="str">
        <f t="shared" si="34"/>
        <v>DefExt</v>
      </c>
      <c r="BB133" s="14">
        <f t="shared" si="35"/>
        <v>279</v>
      </c>
      <c r="BC133" s="14" t="str">
        <f t="shared" si="36"/>
        <v>HPExt</v>
      </c>
      <c r="BD133" s="14">
        <f t="shared" si="37"/>
        <v>564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31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1486</v>
      </c>
      <c r="AY134" s="13">
        <f t="shared" ref="AY134:AY197" si="53">AM134-INDEX($AI$6:$AI$48,AN134)</f>
        <v>9</v>
      </c>
      <c r="AZ134" s="14">
        <f t="shared" si="42"/>
        <v>7027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319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647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31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1486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7973</v>
      </c>
      <c r="BA135" s="14" t="str">
        <f t="shared" si="54"/>
        <v>DefExt</v>
      </c>
      <c r="BB135" s="14">
        <f t="shared" si="55"/>
        <v>362</v>
      </c>
      <c r="BC135" s="14" t="str">
        <f t="shared" si="56"/>
        <v>HPExt</v>
      </c>
      <c r="BD135" s="14">
        <f t="shared" si="57"/>
        <v>733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31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1486</v>
      </c>
      <c r="AY136" s="13">
        <f t="shared" si="53"/>
        <v>11</v>
      </c>
      <c r="AZ136" s="14">
        <f t="shared" si="62"/>
        <v>8943</v>
      </c>
      <c r="BA136" s="14" t="str">
        <f t="shared" si="54"/>
        <v>DefExt</v>
      </c>
      <c r="BB136" s="14">
        <f t="shared" si="55"/>
        <v>406</v>
      </c>
      <c r="BC136" s="14" t="str">
        <f t="shared" si="56"/>
        <v>HPExt</v>
      </c>
      <c r="BD136" s="14">
        <f t="shared" si="57"/>
        <v>823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31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1486</v>
      </c>
      <c r="AY137" s="13">
        <f t="shared" si="53"/>
        <v>12</v>
      </c>
      <c r="AZ137" s="14">
        <f t="shared" si="62"/>
        <v>9977</v>
      </c>
      <c r="BA137" s="14" t="str">
        <f t="shared" si="54"/>
        <v>DefExt</v>
      </c>
      <c r="BB137" s="14">
        <f t="shared" si="55"/>
        <v>453</v>
      </c>
      <c r="BC137" s="14" t="str">
        <f t="shared" si="56"/>
        <v>HPExt</v>
      </c>
      <c r="BD137" s="14">
        <f t="shared" si="57"/>
        <v>917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31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1486</v>
      </c>
      <c r="AY138" s="13">
        <f t="shared" si="53"/>
        <v>13</v>
      </c>
      <c r="AZ138" s="14">
        <f t="shared" si="62"/>
        <v>11035</v>
      </c>
      <c r="BA138" s="14" t="str">
        <f t="shared" si="54"/>
        <v>DefExt</v>
      </c>
      <c r="BB138" s="14">
        <f t="shared" si="55"/>
        <v>501</v>
      </c>
      <c r="BC138" s="14" t="str">
        <f t="shared" si="56"/>
        <v>HPExt</v>
      </c>
      <c r="BD138" s="14">
        <f t="shared" si="57"/>
        <v>1015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31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1486</v>
      </c>
      <c r="AY139" s="13">
        <f t="shared" si="53"/>
        <v>14</v>
      </c>
      <c r="AZ139" s="14">
        <f t="shared" si="62"/>
        <v>12137</v>
      </c>
      <c r="BA139" s="14" t="str">
        <f t="shared" si="54"/>
        <v>DefExt</v>
      </c>
      <c r="BB139" s="14">
        <f t="shared" si="55"/>
        <v>551</v>
      </c>
      <c r="BC139" s="14" t="str">
        <f t="shared" si="56"/>
        <v>HPExt</v>
      </c>
      <c r="BD139" s="14">
        <f t="shared" si="57"/>
        <v>1117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31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1486</v>
      </c>
      <c r="AY140" s="13">
        <f t="shared" si="53"/>
        <v>15</v>
      </c>
      <c r="AZ140" s="14">
        <f t="shared" si="62"/>
        <v>13303</v>
      </c>
      <c r="BA140" s="14" t="str">
        <f t="shared" si="54"/>
        <v>DefExt</v>
      </c>
      <c r="BB140" s="14">
        <f t="shared" si="55"/>
        <v>604</v>
      </c>
      <c r="BC140" s="14" t="str">
        <f t="shared" si="56"/>
        <v>HPExt</v>
      </c>
      <c r="BD140" s="14">
        <f t="shared" si="57"/>
        <v>1223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31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1486</v>
      </c>
      <c r="AY141" s="13">
        <f t="shared" si="53"/>
        <v>16</v>
      </c>
      <c r="AZ141" s="14">
        <f t="shared" si="62"/>
        <v>14492</v>
      </c>
      <c r="BA141" s="14" t="str">
        <f t="shared" si="54"/>
        <v>DefExt</v>
      </c>
      <c r="BB141" s="14">
        <f t="shared" si="55"/>
        <v>658</v>
      </c>
      <c r="BC141" s="14" t="str">
        <f t="shared" si="56"/>
        <v>HPExt</v>
      </c>
      <c r="BD141" s="14">
        <f t="shared" si="57"/>
        <v>1332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31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1486</v>
      </c>
      <c r="AY142" s="13">
        <f t="shared" si="53"/>
        <v>17</v>
      </c>
      <c r="AZ142" s="14">
        <f t="shared" si="62"/>
        <v>15726</v>
      </c>
      <c r="BA142" s="14" t="str">
        <f t="shared" si="54"/>
        <v>DefExt</v>
      </c>
      <c r="BB142" s="14">
        <f t="shared" si="55"/>
        <v>714</v>
      </c>
      <c r="BC142" s="14" t="str">
        <f t="shared" si="56"/>
        <v>HPExt</v>
      </c>
      <c r="BD142" s="14">
        <f t="shared" si="57"/>
        <v>1446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31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1486</v>
      </c>
      <c r="AY143" s="13">
        <f t="shared" si="53"/>
        <v>18</v>
      </c>
      <c r="AZ143" s="14">
        <f t="shared" si="62"/>
        <v>17003</v>
      </c>
      <c r="BA143" s="14" t="str">
        <f t="shared" si="54"/>
        <v>DefExt</v>
      </c>
      <c r="BB143" s="14">
        <f t="shared" si="55"/>
        <v>772</v>
      </c>
      <c r="BC143" s="14" t="str">
        <f t="shared" si="56"/>
        <v>HPExt</v>
      </c>
      <c r="BD143" s="14">
        <f t="shared" si="57"/>
        <v>1563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31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1486</v>
      </c>
      <c r="AY144" s="13">
        <f t="shared" si="53"/>
        <v>1</v>
      </c>
      <c r="AZ144" s="14">
        <f t="shared" si="62"/>
        <v>568</v>
      </c>
      <c r="BA144" s="14" t="str">
        <f t="shared" si="54"/>
        <v>AtkExt</v>
      </c>
      <c r="BB144" s="14">
        <f t="shared" si="55"/>
        <v>47</v>
      </c>
      <c r="BC144" s="14" t="str">
        <f t="shared" si="56"/>
        <v>HPExt</v>
      </c>
      <c r="BD144" s="14">
        <f t="shared" si="57"/>
        <v>98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31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1486</v>
      </c>
      <c r="AY145" s="13">
        <f t="shared" si="53"/>
        <v>2</v>
      </c>
      <c r="AZ145" s="14">
        <f t="shared" si="62"/>
        <v>883</v>
      </c>
      <c r="BA145" s="14" t="str">
        <f t="shared" si="54"/>
        <v>AtkExt</v>
      </c>
      <c r="BB145" s="14">
        <f t="shared" si="55"/>
        <v>73</v>
      </c>
      <c r="BC145" s="14" t="str">
        <f t="shared" si="56"/>
        <v>HPExt</v>
      </c>
      <c r="BD145" s="14">
        <f t="shared" si="57"/>
        <v>153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31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1486</v>
      </c>
      <c r="AY146" s="13">
        <f t="shared" si="53"/>
        <v>3</v>
      </c>
      <c r="AZ146" s="14">
        <f t="shared" si="62"/>
        <v>1232</v>
      </c>
      <c r="BA146" s="14" t="str">
        <f t="shared" si="54"/>
        <v>AtkExt</v>
      </c>
      <c r="BB146" s="14">
        <f t="shared" si="55"/>
        <v>102</v>
      </c>
      <c r="BC146" s="14" t="str">
        <f t="shared" si="56"/>
        <v>HPExt</v>
      </c>
      <c r="BD146" s="14">
        <f t="shared" si="57"/>
        <v>212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31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1486</v>
      </c>
      <c r="AY147" s="13">
        <f t="shared" si="53"/>
        <v>4</v>
      </c>
      <c r="AZ147" s="14">
        <f t="shared" si="62"/>
        <v>1594</v>
      </c>
      <c r="BA147" s="14" t="str">
        <f t="shared" si="54"/>
        <v>AtkExt</v>
      </c>
      <c r="BB147" s="14">
        <f t="shared" si="55"/>
        <v>132</v>
      </c>
      <c r="BC147" s="14" t="str">
        <f t="shared" si="56"/>
        <v>HPExt</v>
      </c>
      <c r="BD147" s="14">
        <f t="shared" si="57"/>
        <v>274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31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1486</v>
      </c>
      <c r="AY148" s="13">
        <f t="shared" si="53"/>
        <v>5</v>
      </c>
      <c r="AZ148" s="14">
        <f t="shared" si="62"/>
        <v>1981</v>
      </c>
      <c r="BA148" s="14" t="str">
        <f t="shared" si="54"/>
        <v>AtkExt</v>
      </c>
      <c r="BB148" s="14">
        <f t="shared" si="55"/>
        <v>164</v>
      </c>
      <c r="BC148" s="14" t="str">
        <f t="shared" si="56"/>
        <v>HPExt</v>
      </c>
      <c r="BD148" s="14">
        <f t="shared" si="57"/>
        <v>341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31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1486</v>
      </c>
      <c r="AY149" s="13">
        <f t="shared" si="53"/>
        <v>6</v>
      </c>
      <c r="AZ149" s="14">
        <f t="shared" si="62"/>
        <v>2391</v>
      </c>
      <c r="BA149" s="14" t="str">
        <f t="shared" si="54"/>
        <v>AtkExt</v>
      </c>
      <c r="BB149" s="14">
        <f t="shared" si="55"/>
        <v>198</v>
      </c>
      <c r="BC149" s="14" t="str">
        <f t="shared" si="56"/>
        <v>HPExt</v>
      </c>
      <c r="BD149" s="14">
        <f t="shared" si="57"/>
        <v>411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31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1486</v>
      </c>
      <c r="AY150" s="13">
        <f t="shared" si="53"/>
        <v>7</v>
      </c>
      <c r="AZ150" s="14">
        <f t="shared" si="62"/>
        <v>2816</v>
      </c>
      <c r="BA150" s="14" t="str">
        <f t="shared" si="54"/>
        <v>AtkExt</v>
      </c>
      <c r="BB150" s="14">
        <f t="shared" si="55"/>
        <v>233</v>
      </c>
      <c r="BC150" s="14" t="str">
        <f t="shared" si="56"/>
        <v>HPExt</v>
      </c>
      <c r="BD150" s="14">
        <f t="shared" si="57"/>
        <v>486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31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1486</v>
      </c>
      <c r="AY151" s="13">
        <f t="shared" si="53"/>
        <v>8</v>
      </c>
      <c r="AZ151" s="14">
        <f t="shared" si="62"/>
        <v>3274</v>
      </c>
      <c r="BA151" s="14" t="str">
        <f t="shared" si="54"/>
        <v>AtkExt</v>
      </c>
      <c r="BB151" s="14">
        <f t="shared" si="55"/>
        <v>271</v>
      </c>
      <c r="BC151" s="14" t="str">
        <f t="shared" si="56"/>
        <v>HPExt</v>
      </c>
      <c r="BD151" s="14">
        <f t="shared" si="57"/>
        <v>564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31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1486</v>
      </c>
      <c r="AY152" s="13">
        <f t="shared" si="53"/>
        <v>9</v>
      </c>
      <c r="AZ152" s="14">
        <f t="shared" si="62"/>
        <v>3747</v>
      </c>
      <c r="BA152" s="14" t="str">
        <f t="shared" si="54"/>
        <v>AtkExt</v>
      </c>
      <c r="BB152" s="14">
        <f t="shared" si="55"/>
        <v>310</v>
      </c>
      <c r="BC152" s="14" t="str">
        <f t="shared" si="56"/>
        <v>HPExt</v>
      </c>
      <c r="BD152" s="14">
        <f t="shared" si="57"/>
        <v>647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31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1486</v>
      </c>
      <c r="AY153" s="13">
        <f t="shared" si="53"/>
        <v>10</v>
      </c>
      <c r="AZ153" s="14">
        <f t="shared" si="62"/>
        <v>4253</v>
      </c>
      <c r="BA153" s="14" t="str">
        <f t="shared" si="54"/>
        <v>AtkExt</v>
      </c>
      <c r="BB153" s="14">
        <f t="shared" si="55"/>
        <v>352</v>
      </c>
      <c r="BC153" s="14" t="str">
        <f t="shared" si="56"/>
        <v>HPExt</v>
      </c>
      <c r="BD153" s="14">
        <f t="shared" si="57"/>
        <v>733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31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1486</v>
      </c>
      <c r="AY154" s="13">
        <f t="shared" si="53"/>
        <v>11</v>
      </c>
      <c r="AZ154" s="14">
        <f t="shared" si="62"/>
        <v>4773</v>
      </c>
      <c r="BA154" s="14" t="str">
        <f t="shared" si="54"/>
        <v>AtkExt</v>
      </c>
      <c r="BB154" s="14">
        <f t="shared" si="55"/>
        <v>395</v>
      </c>
      <c r="BC154" s="14" t="str">
        <f t="shared" si="56"/>
        <v>HPExt</v>
      </c>
      <c r="BD154" s="14">
        <f t="shared" si="57"/>
        <v>823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31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1486</v>
      </c>
      <c r="AY155" s="13">
        <f t="shared" si="53"/>
        <v>12</v>
      </c>
      <c r="AZ155" s="14">
        <f t="shared" si="62"/>
        <v>5317</v>
      </c>
      <c r="BA155" s="14" t="str">
        <f t="shared" si="54"/>
        <v>AtkExt</v>
      </c>
      <c r="BB155" s="14">
        <f t="shared" si="55"/>
        <v>440</v>
      </c>
      <c r="BC155" s="14" t="str">
        <f t="shared" si="56"/>
        <v>HPExt</v>
      </c>
      <c r="BD155" s="14">
        <f t="shared" si="57"/>
        <v>917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31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1486</v>
      </c>
      <c r="AY156" s="13">
        <f t="shared" si="53"/>
        <v>13</v>
      </c>
      <c r="AZ156" s="14">
        <f t="shared" si="62"/>
        <v>5885</v>
      </c>
      <c r="BA156" s="14" t="str">
        <f t="shared" si="54"/>
        <v>AtkExt</v>
      </c>
      <c r="BB156" s="14">
        <f t="shared" si="55"/>
        <v>487</v>
      </c>
      <c r="BC156" s="14" t="str">
        <f t="shared" si="56"/>
        <v>HPExt</v>
      </c>
      <c r="BD156" s="14">
        <f t="shared" si="57"/>
        <v>1015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31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1486</v>
      </c>
      <c r="AY157" s="13">
        <f t="shared" si="53"/>
        <v>14</v>
      </c>
      <c r="AZ157" s="14">
        <f t="shared" si="62"/>
        <v>6477</v>
      </c>
      <c r="BA157" s="14" t="str">
        <f t="shared" si="54"/>
        <v>AtkExt</v>
      </c>
      <c r="BB157" s="14">
        <f t="shared" si="55"/>
        <v>536</v>
      </c>
      <c r="BC157" s="14" t="str">
        <f t="shared" si="56"/>
        <v>HPExt</v>
      </c>
      <c r="BD157" s="14">
        <f t="shared" si="57"/>
        <v>1117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31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1486</v>
      </c>
      <c r="AY158" s="13">
        <f t="shared" si="53"/>
        <v>15</v>
      </c>
      <c r="AZ158" s="14">
        <f t="shared" si="62"/>
        <v>7093</v>
      </c>
      <c r="BA158" s="14" t="str">
        <f t="shared" si="54"/>
        <v>AtkExt</v>
      </c>
      <c r="BB158" s="14">
        <f t="shared" si="55"/>
        <v>587</v>
      </c>
      <c r="BC158" s="14" t="str">
        <f t="shared" si="56"/>
        <v>HPExt</v>
      </c>
      <c r="BD158" s="14">
        <f t="shared" si="57"/>
        <v>1223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31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1486</v>
      </c>
      <c r="AY159" s="13">
        <f t="shared" si="53"/>
        <v>16</v>
      </c>
      <c r="AZ159" s="14">
        <f t="shared" si="62"/>
        <v>7732</v>
      </c>
      <c r="BA159" s="14" t="str">
        <f t="shared" si="54"/>
        <v>AtkExt</v>
      </c>
      <c r="BB159" s="14">
        <f t="shared" si="55"/>
        <v>640</v>
      </c>
      <c r="BC159" s="14" t="str">
        <f t="shared" si="56"/>
        <v>HPExt</v>
      </c>
      <c r="BD159" s="14">
        <f t="shared" si="57"/>
        <v>1332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31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1486</v>
      </c>
      <c r="AY160" s="13">
        <f t="shared" si="53"/>
        <v>17</v>
      </c>
      <c r="AZ160" s="14">
        <f t="shared" si="62"/>
        <v>8386</v>
      </c>
      <c r="BA160" s="14" t="str">
        <f t="shared" si="54"/>
        <v>AtkExt</v>
      </c>
      <c r="BB160" s="14">
        <f t="shared" si="55"/>
        <v>694</v>
      </c>
      <c r="BC160" s="14" t="str">
        <f t="shared" si="56"/>
        <v>HPExt</v>
      </c>
      <c r="BD160" s="14">
        <f t="shared" si="57"/>
        <v>1446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31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1486</v>
      </c>
      <c r="AY161" s="13">
        <f t="shared" si="53"/>
        <v>18</v>
      </c>
      <c r="AZ161" s="14">
        <f t="shared" si="62"/>
        <v>9073</v>
      </c>
      <c r="BA161" s="14" t="str">
        <f t="shared" si="54"/>
        <v>AtkExt</v>
      </c>
      <c r="BB161" s="14">
        <f t="shared" si="55"/>
        <v>751</v>
      </c>
      <c r="BC161" s="14" t="str">
        <f t="shared" si="56"/>
        <v>HPExt</v>
      </c>
      <c r="BD161" s="14">
        <f t="shared" si="57"/>
        <v>1563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31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1486</v>
      </c>
      <c r="AY162" s="13">
        <f t="shared" si="53"/>
        <v>1</v>
      </c>
      <c r="AZ162" s="14">
        <f t="shared" si="62"/>
        <v>1607</v>
      </c>
      <c r="BA162" s="14" t="str">
        <f t="shared" si="54"/>
        <v>DefExt</v>
      </c>
      <c r="BB162" s="14">
        <f t="shared" si="55"/>
        <v>73</v>
      </c>
      <c r="BC162" s="14" t="str">
        <f t="shared" si="56"/>
        <v>HPExt</v>
      </c>
      <c r="BD162" s="14">
        <f t="shared" si="57"/>
        <v>147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31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1486</v>
      </c>
      <c r="AY163" s="13">
        <f t="shared" si="53"/>
        <v>2</v>
      </c>
      <c r="AZ163" s="14">
        <f t="shared" si="62"/>
        <v>2489</v>
      </c>
      <c r="BA163" s="14" t="str">
        <f t="shared" si="54"/>
        <v>DefExt</v>
      </c>
      <c r="BB163" s="14">
        <f t="shared" si="55"/>
        <v>113</v>
      </c>
      <c r="BC163" s="14" t="str">
        <f t="shared" si="56"/>
        <v>HPExt</v>
      </c>
      <c r="BD163" s="14">
        <f t="shared" si="57"/>
        <v>229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31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1486</v>
      </c>
      <c r="AY164" s="13">
        <f t="shared" si="53"/>
        <v>3</v>
      </c>
      <c r="AZ164" s="14">
        <f t="shared" si="62"/>
        <v>3457</v>
      </c>
      <c r="BA164" s="14" t="str">
        <f t="shared" si="54"/>
        <v>DefExt</v>
      </c>
      <c r="BB164" s="14">
        <f t="shared" si="55"/>
        <v>157</v>
      </c>
      <c r="BC164" s="14" t="str">
        <f t="shared" si="56"/>
        <v>HPExt</v>
      </c>
      <c r="BD164" s="14">
        <f t="shared" si="57"/>
        <v>317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31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1486</v>
      </c>
      <c r="AY165" s="13">
        <f t="shared" si="53"/>
        <v>4</v>
      </c>
      <c r="AZ165" s="14">
        <f t="shared" si="62"/>
        <v>4471</v>
      </c>
      <c r="BA165" s="14" t="str">
        <f t="shared" si="54"/>
        <v>DefExt</v>
      </c>
      <c r="BB165" s="14">
        <f t="shared" si="55"/>
        <v>203</v>
      </c>
      <c r="BC165" s="14" t="str">
        <f t="shared" si="56"/>
        <v>HPExt</v>
      </c>
      <c r="BD165" s="14">
        <f t="shared" si="57"/>
        <v>411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31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1486</v>
      </c>
      <c r="AY166" s="13">
        <f t="shared" si="53"/>
        <v>5</v>
      </c>
      <c r="AZ166" s="14">
        <f t="shared" si="62"/>
        <v>5551</v>
      </c>
      <c r="BA166" s="14" t="str">
        <f t="shared" si="54"/>
        <v>DefExt</v>
      </c>
      <c r="BB166" s="14">
        <f t="shared" si="55"/>
        <v>252</v>
      </c>
      <c r="BC166" s="14" t="str">
        <f t="shared" si="56"/>
        <v>HPExt</v>
      </c>
      <c r="BD166" s="14">
        <f t="shared" si="57"/>
        <v>511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31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1486</v>
      </c>
      <c r="AY167" s="13">
        <f t="shared" si="53"/>
        <v>6</v>
      </c>
      <c r="AZ167" s="14">
        <f t="shared" si="62"/>
        <v>6717</v>
      </c>
      <c r="BA167" s="14" t="str">
        <f t="shared" si="54"/>
        <v>DefExt</v>
      </c>
      <c r="BB167" s="14">
        <f t="shared" si="55"/>
        <v>305</v>
      </c>
      <c r="BC167" s="14" t="str">
        <f t="shared" si="56"/>
        <v>HPExt</v>
      </c>
      <c r="BD167" s="14">
        <f t="shared" si="57"/>
        <v>617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31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1486</v>
      </c>
      <c r="AY168" s="13">
        <f t="shared" si="53"/>
        <v>7</v>
      </c>
      <c r="AZ168" s="14">
        <f t="shared" si="62"/>
        <v>7929</v>
      </c>
      <c r="BA168" s="14" t="str">
        <f t="shared" si="54"/>
        <v>DefExt</v>
      </c>
      <c r="BB168" s="14">
        <f t="shared" si="55"/>
        <v>360</v>
      </c>
      <c r="BC168" s="14" t="str">
        <f t="shared" si="56"/>
        <v>HPExt</v>
      </c>
      <c r="BD168" s="14">
        <f t="shared" si="57"/>
        <v>729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31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1486</v>
      </c>
      <c r="AY169" s="13">
        <f t="shared" si="53"/>
        <v>8</v>
      </c>
      <c r="AZ169" s="14">
        <f t="shared" si="62"/>
        <v>9206</v>
      </c>
      <c r="BA169" s="14" t="str">
        <f t="shared" si="54"/>
        <v>DefExt</v>
      </c>
      <c r="BB169" s="14">
        <f t="shared" si="55"/>
        <v>418</v>
      </c>
      <c r="BC169" s="14" t="str">
        <f t="shared" si="56"/>
        <v>HPExt</v>
      </c>
      <c r="BD169" s="14">
        <f t="shared" si="57"/>
        <v>846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31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1486</v>
      </c>
      <c r="AY170" s="13">
        <f t="shared" si="53"/>
        <v>9</v>
      </c>
      <c r="AZ170" s="14">
        <f t="shared" si="62"/>
        <v>10550</v>
      </c>
      <c r="BA170" s="14" t="str">
        <f t="shared" si="54"/>
        <v>DefExt</v>
      </c>
      <c r="BB170" s="14">
        <f t="shared" si="55"/>
        <v>479</v>
      </c>
      <c r="BC170" s="14" t="str">
        <f t="shared" si="56"/>
        <v>HPExt</v>
      </c>
      <c r="BD170" s="14">
        <f t="shared" si="57"/>
        <v>970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31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1486</v>
      </c>
      <c r="AY171" s="13">
        <f t="shared" si="53"/>
        <v>10</v>
      </c>
      <c r="AZ171" s="14">
        <f t="shared" si="62"/>
        <v>11959</v>
      </c>
      <c r="BA171" s="14" t="str">
        <f t="shared" si="54"/>
        <v>DefExt</v>
      </c>
      <c r="BB171" s="14">
        <f t="shared" si="55"/>
        <v>543</v>
      </c>
      <c r="BC171" s="14" t="str">
        <f t="shared" si="56"/>
        <v>HPExt</v>
      </c>
      <c r="BD171" s="14">
        <f t="shared" si="57"/>
        <v>1099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31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1486</v>
      </c>
      <c r="AY172" s="13">
        <f t="shared" si="53"/>
        <v>11</v>
      </c>
      <c r="AZ172" s="14">
        <f t="shared" si="62"/>
        <v>13414</v>
      </c>
      <c r="BA172" s="14" t="str">
        <f t="shared" si="54"/>
        <v>DefExt</v>
      </c>
      <c r="BB172" s="14">
        <f t="shared" si="55"/>
        <v>609</v>
      </c>
      <c r="BC172" s="14" t="str">
        <f t="shared" si="56"/>
        <v>HPExt</v>
      </c>
      <c r="BD172" s="14">
        <f t="shared" si="57"/>
        <v>1234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31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1486</v>
      </c>
      <c r="AY173" s="13">
        <f t="shared" si="53"/>
        <v>12</v>
      </c>
      <c r="AZ173" s="14">
        <f t="shared" si="62"/>
        <v>14955</v>
      </c>
      <c r="BA173" s="14" t="str">
        <f t="shared" si="54"/>
        <v>DefExt</v>
      </c>
      <c r="BB173" s="14">
        <f t="shared" si="55"/>
        <v>679</v>
      </c>
      <c r="BC173" s="14" t="str">
        <f t="shared" si="56"/>
        <v>HPExt</v>
      </c>
      <c r="BD173" s="14">
        <f t="shared" si="57"/>
        <v>1375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31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1486</v>
      </c>
      <c r="AY174" s="13">
        <f t="shared" si="53"/>
        <v>13</v>
      </c>
      <c r="AZ174" s="14">
        <f t="shared" si="62"/>
        <v>16562</v>
      </c>
      <c r="BA174" s="14" t="str">
        <f t="shared" si="54"/>
        <v>DefExt</v>
      </c>
      <c r="BB174" s="14">
        <f t="shared" si="55"/>
        <v>752</v>
      </c>
      <c r="BC174" s="14" t="str">
        <f t="shared" si="56"/>
        <v>HPExt</v>
      </c>
      <c r="BD174" s="14">
        <f t="shared" si="57"/>
        <v>1522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31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1486</v>
      </c>
      <c r="AY175" s="13">
        <f t="shared" si="53"/>
        <v>14</v>
      </c>
      <c r="AZ175" s="14">
        <f t="shared" si="62"/>
        <v>18215</v>
      </c>
      <c r="BA175" s="14" t="str">
        <f t="shared" si="54"/>
        <v>DefExt</v>
      </c>
      <c r="BB175" s="14">
        <f t="shared" si="55"/>
        <v>827</v>
      </c>
      <c r="BC175" s="14" t="str">
        <f t="shared" si="56"/>
        <v>HPExt</v>
      </c>
      <c r="BD175" s="14">
        <f t="shared" si="57"/>
        <v>1675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31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1486</v>
      </c>
      <c r="AY176" s="13">
        <f t="shared" si="53"/>
        <v>15</v>
      </c>
      <c r="AZ176" s="14">
        <f t="shared" si="62"/>
        <v>19934</v>
      </c>
      <c r="BA176" s="14" t="str">
        <f t="shared" si="54"/>
        <v>DefExt</v>
      </c>
      <c r="BB176" s="14">
        <f t="shared" si="55"/>
        <v>905</v>
      </c>
      <c r="BC176" s="14" t="str">
        <f t="shared" si="56"/>
        <v>HPExt</v>
      </c>
      <c r="BD176" s="14">
        <f t="shared" si="57"/>
        <v>1834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31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1486</v>
      </c>
      <c r="AY177" s="13">
        <f t="shared" si="53"/>
        <v>16</v>
      </c>
      <c r="AZ177" s="14">
        <f t="shared" si="62"/>
        <v>21738</v>
      </c>
      <c r="BA177" s="14" t="str">
        <f t="shared" si="54"/>
        <v>DefExt</v>
      </c>
      <c r="BB177" s="14">
        <f t="shared" si="55"/>
        <v>987</v>
      </c>
      <c r="BC177" s="14" t="str">
        <f t="shared" si="56"/>
        <v>HPExt</v>
      </c>
      <c r="BD177" s="14">
        <f t="shared" si="57"/>
        <v>1998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31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1486</v>
      </c>
      <c r="AY178" s="13">
        <f t="shared" si="53"/>
        <v>17</v>
      </c>
      <c r="AZ178" s="14">
        <f t="shared" si="62"/>
        <v>23589</v>
      </c>
      <c r="BA178" s="14" t="str">
        <f t="shared" si="54"/>
        <v>DefExt</v>
      </c>
      <c r="BB178" s="14">
        <f t="shared" si="55"/>
        <v>1071</v>
      </c>
      <c r="BC178" s="14" t="str">
        <f t="shared" si="56"/>
        <v>HPExt</v>
      </c>
      <c r="BD178" s="14">
        <f t="shared" si="57"/>
        <v>2169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31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1486</v>
      </c>
      <c r="AY179" s="13">
        <f t="shared" si="53"/>
        <v>18</v>
      </c>
      <c r="AZ179" s="14">
        <f t="shared" si="62"/>
        <v>25505</v>
      </c>
      <c r="BA179" s="14" t="str">
        <f t="shared" si="54"/>
        <v>DefExt</v>
      </c>
      <c r="BB179" s="14">
        <f t="shared" si="55"/>
        <v>1158</v>
      </c>
      <c r="BC179" s="14" t="str">
        <f t="shared" si="56"/>
        <v>HPExt</v>
      </c>
      <c r="BD179" s="14">
        <f t="shared" si="57"/>
        <v>2345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31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1486</v>
      </c>
      <c r="AY180" s="13">
        <f t="shared" si="53"/>
        <v>1</v>
      </c>
      <c r="AZ180" s="14">
        <f t="shared" si="62"/>
        <v>1607</v>
      </c>
      <c r="BA180" s="14" t="str">
        <f t="shared" si="54"/>
        <v>DefExt</v>
      </c>
      <c r="BB180" s="14">
        <f t="shared" si="55"/>
        <v>73</v>
      </c>
      <c r="BC180" s="14" t="str">
        <f t="shared" si="56"/>
        <v>HPExt</v>
      </c>
      <c r="BD180" s="14">
        <f t="shared" si="57"/>
        <v>147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31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1486</v>
      </c>
      <c r="AY181" s="13">
        <f t="shared" si="53"/>
        <v>2</v>
      </c>
      <c r="AZ181" s="14">
        <f t="shared" si="62"/>
        <v>2489</v>
      </c>
      <c r="BA181" s="14" t="str">
        <f t="shared" si="54"/>
        <v>DefExt</v>
      </c>
      <c r="BB181" s="14">
        <f t="shared" si="55"/>
        <v>113</v>
      </c>
      <c r="BC181" s="14" t="str">
        <f t="shared" si="56"/>
        <v>HPExt</v>
      </c>
      <c r="BD181" s="14">
        <f t="shared" si="57"/>
        <v>229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31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1486</v>
      </c>
      <c r="AY182" s="13">
        <f t="shared" si="53"/>
        <v>3</v>
      </c>
      <c r="AZ182" s="14">
        <f t="shared" si="62"/>
        <v>3457</v>
      </c>
      <c r="BA182" s="14" t="str">
        <f t="shared" si="54"/>
        <v>DefExt</v>
      </c>
      <c r="BB182" s="14">
        <f t="shared" si="55"/>
        <v>157</v>
      </c>
      <c r="BC182" s="14" t="str">
        <f t="shared" si="56"/>
        <v>HPExt</v>
      </c>
      <c r="BD182" s="14">
        <f t="shared" si="57"/>
        <v>317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31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1486</v>
      </c>
      <c r="AY183" s="13">
        <f t="shared" si="53"/>
        <v>4</v>
      </c>
      <c r="AZ183" s="14">
        <f t="shared" si="62"/>
        <v>4471</v>
      </c>
      <c r="BA183" s="14" t="str">
        <f t="shared" si="54"/>
        <v>DefExt</v>
      </c>
      <c r="BB183" s="14">
        <f t="shared" si="55"/>
        <v>203</v>
      </c>
      <c r="BC183" s="14" t="str">
        <f t="shared" si="56"/>
        <v>HPExt</v>
      </c>
      <c r="BD183" s="14">
        <f t="shared" si="57"/>
        <v>411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31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1486</v>
      </c>
      <c r="AY184" s="13">
        <f t="shared" si="53"/>
        <v>5</v>
      </c>
      <c r="AZ184" s="14">
        <f t="shared" si="62"/>
        <v>5551</v>
      </c>
      <c r="BA184" s="14" t="str">
        <f t="shared" si="54"/>
        <v>DefExt</v>
      </c>
      <c r="BB184" s="14">
        <f t="shared" si="55"/>
        <v>252</v>
      </c>
      <c r="BC184" s="14" t="str">
        <f t="shared" si="56"/>
        <v>HPExt</v>
      </c>
      <c r="BD184" s="14">
        <f t="shared" si="57"/>
        <v>511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31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1486</v>
      </c>
      <c r="AY185" s="13">
        <f t="shared" si="53"/>
        <v>6</v>
      </c>
      <c r="AZ185" s="14">
        <f t="shared" si="62"/>
        <v>6717</v>
      </c>
      <c r="BA185" s="14" t="str">
        <f t="shared" si="54"/>
        <v>DefExt</v>
      </c>
      <c r="BB185" s="14">
        <f t="shared" si="55"/>
        <v>305</v>
      </c>
      <c r="BC185" s="14" t="str">
        <f t="shared" si="56"/>
        <v>HPExt</v>
      </c>
      <c r="BD185" s="14">
        <f t="shared" si="57"/>
        <v>617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31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1486</v>
      </c>
      <c r="AY186" s="13">
        <f t="shared" si="53"/>
        <v>7</v>
      </c>
      <c r="AZ186" s="14">
        <f t="shared" si="62"/>
        <v>7929</v>
      </c>
      <c r="BA186" s="14" t="str">
        <f t="shared" si="54"/>
        <v>DefExt</v>
      </c>
      <c r="BB186" s="14">
        <f t="shared" si="55"/>
        <v>360</v>
      </c>
      <c r="BC186" s="14" t="str">
        <f t="shared" si="56"/>
        <v>HPExt</v>
      </c>
      <c r="BD186" s="14">
        <f t="shared" si="57"/>
        <v>729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31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1486</v>
      </c>
      <c r="AY187" s="13">
        <f t="shared" si="53"/>
        <v>8</v>
      </c>
      <c r="AZ187" s="14">
        <f t="shared" si="62"/>
        <v>9206</v>
      </c>
      <c r="BA187" s="14" t="str">
        <f t="shared" si="54"/>
        <v>DefExt</v>
      </c>
      <c r="BB187" s="14">
        <f t="shared" si="55"/>
        <v>418</v>
      </c>
      <c r="BC187" s="14" t="str">
        <f t="shared" si="56"/>
        <v>HPExt</v>
      </c>
      <c r="BD187" s="14">
        <f t="shared" si="57"/>
        <v>846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31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1486</v>
      </c>
      <c r="AY188" s="13">
        <f t="shared" si="53"/>
        <v>9</v>
      </c>
      <c r="AZ188" s="14">
        <f t="shared" si="62"/>
        <v>10550</v>
      </c>
      <c r="BA188" s="14" t="str">
        <f t="shared" si="54"/>
        <v>DefExt</v>
      </c>
      <c r="BB188" s="14">
        <f t="shared" si="55"/>
        <v>479</v>
      </c>
      <c r="BC188" s="14" t="str">
        <f t="shared" si="56"/>
        <v>HPExt</v>
      </c>
      <c r="BD188" s="14">
        <f t="shared" si="57"/>
        <v>970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31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1486</v>
      </c>
      <c r="AY189" s="13">
        <f t="shared" si="53"/>
        <v>10</v>
      </c>
      <c r="AZ189" s="14">
        <f t="shared" si="62"/>
        <v>11959</v>
      </c>
      <c r="BA189" s="14" t="str">
        <f t="shared" si="54"/>
        <v>DefExt</v>
      </c>
      <c r="BB189" s="14">
        <f t="shared" si="55"/>
        <v>543</v>
      </c>
      <c r="BC189" s="14" t="str">
        <f t="shared" si="56"/>
        <v>HPExt</v>
      </c>
      <c r="BD189" s="14">
        <f t="shared" si="57"/>
        <v>1099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31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1486</v>
      </c>
      <c r="AY190" s="13">
        <f t="shared" si="53"/>
        <v>11</v>
      </c>
      <c r="AZ190" s="14">
        <f t="shared" si="62"/>
        <v>13414</v>
      </c>
      <c r="BA190" s="14" t="str">
        <f t="shared" si="54"/>
        <v>DefExt</v>
      </c>
      <c r="BB190" s="14">
        <f t="shared" si="55"/>
        <v>609</v>
      </c>
      <c r="BC190" s="14" t="str">
        <f t="shared" si="56"/>
        <v>HPExt</v>
      </c>
      <c r="BD190" s="14">
        <f t="shared" si="57"/>
        <v>1234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31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1486</v>
      </c>
      <c r="AY191" s="13">
        <f t="shared" si="53"/>
        <v>12</v>
      </c>
      <c r="AZ191" s="14">
        <f t="shared" si="62"/>
        <v>14955</v>
      </c>
      <c r="BA191" s="14" t="str">
        <f t="shared" si="54"/>
        <v>DefExt</v>
      </c>
      <c r="BB191" s="14">
        <f t="shared" si="55"/>
        <v>679</v>
      </c>
      <c r="BC191" s="14" t="str">
        <f t="shared" si="56"/>
        <v>HPExt</v>
      </c>
      <c r="BD191" s="14">
        <f t="shared" si="57"/>
        <v>1375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31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1486</v>
      </c>
      <c r="AY192" s="13">
        <f t="shared" si="53"/>
        <v>13</v>
      </c>
      <c r="AZ192" s="14">
        <f t="shared" si="62"/>
        <v>16562</v>
      </c>
      <c r="BA192" s="14" t="str">
        <f t="shared" si="54"/>
        <v>DefExt</v>
      </c>
      <c r="BB192" s="14">
        <f t="shared" si="55"/>
        <v>752</v>
      </c>
      <c r="BC192" s="14" t="str">
        <f t="shared" si="56"/>
        <v>HPExt</v>
      </c>
      <c r="BD192" s="14">
        <f t="shared" si="57"/>
        <v>1522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31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1486</v>
      </c>
      <c r="AY193" s="13">
        <f t="shared" si="53"/>
        <v>14</v>
      </c>
      <c r="AZ193" s="14">
        <f t="shared" si="62"/>
        <v>18215</v>
      </c>
      <c r="BA193" s="14" t="str">
        <f t="shared" si="54"/>
        <v>DefExt</v>
      </c>
      <c r="BB193" s="14">
        <f t="shared" si="55"/>
        <v>827</v>
      </c>
      <c r="BC193" s="14" t="str">
        <f t="shared" si="56"/>
        <v>HPExt</v>
      </c>
      <c r="BD193" s="14">
        <f t="shared" si="57"/>
        <v>1675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31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1486</v>
      </c>
      <c r="AY194" s="13">
        <f t="shared" si="53"/>
        <v>15</v>
      </c>
      <c r="AZ194" s="14">
        <f t="shared" si="62"/>
        <v>19934</v>
      </c>
      <c r="BA194" s="14" t="str">
        <f t="shared" si="54"/>
        <v>DefExt</v>
      </c>
      <c r="BB194" s="14">
        <f t="shared" si="55"/>
        <v>905</v>
      </c>
      <c r="BC194" s="14" t="str">
        <f t="shared" si="56"/>
        <v>HPExt</v>
      </c>
      <c r="BD194" s="14">
        <f t="shared" si="57"/>
        <v>1834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31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1486</v>
      </c>
      <c r="AY195" s="13">
        <f t="shared" si="53"/>
        <v>16</v>
      </c>
      <c r="AZ195" s="14">
        <f t="shared" si="62"/>
        <v>21738</v>
      </c>
      <c r="BA195" s="14" t="str">
        <f t="shared" si="54"/>
        <v>DefExt</v>
      </c>
      <c r="BB195" s="14">
        <f t="shared" si="55"/>
        <v>987</v>
      </c>
      <c r="BC195" s="14" t="str">
        <f t="shared" si="56"/>
        <v>HPExt</v>
      </c>
      <c r="BD195" s="14">
        <f t="shared" si="57"/>
        <v>1998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31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1486</v>
      </c>
      <c r="AY196" s="13">
        <f t="shared" si="53"/>
        <v>17</v>
      </c>
      <c r="AZ196" s="14">
        <f t="shared" si="62"/>
        <v>23589</v>
      </c>
      <c r="BA196" s="14" t="str">
        <f t="shared" si="54"/>
        <v>DefExt</v>
      </c>
      <c r="BB196" s="14">
        <f t="shared" si="55"/>
        <v>1071</v>
      </c>
      <c r="BC196" s="14" t="str">
        <f t="shared" si="56"/>
        <v>HPExt</v>
      </c>
      <c r="BD196" s="14">
        <f t="shared" si="57"/>
        <v>2169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31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1486</v>
      </c>
      <c r="AY197" s="13">
        <f t="shared" si="53"/>
        <v>18</v>
      </c>
      <c r="AZ197" s="14">
        <f t="shared" si="62"/>
        <v>25505</v>
      </c>
      <c r="BA197" s="14" t="str">
        <f t="shared" si="54"/>
        <v>DefExt</v>
      </c>
      <c r="BB197" s="14">
        <f t="shared" si="55"/>
        <v>1158</v>
      </c>
      <c r="BC197" s="14" t="str">
        <f t="shared" si="56"/>
        <v>HPExt</v>
      </c>
      <c r="BD197" s="14">
        <f t="shared" si="57"/>
        <v>2345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31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1486</v>
      </c>
      <c r="AY198" s="13">
        <f t="shared" ref="AY198:AY261" si="73">AM198-INDEX($AI$6:$AI$48,AN198)</f>
        <v>1</v>
      </c>
      <c r="AZ198" s="14">
        <f t="shared" si="62"/>
        <v>1136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94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196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31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1486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1776</v>
      </c>
      <c r="BA199" s="14" t="str">
        <f t="shared" si="74"/>
        <v>AtkExt</v>
      </c>
      <c r="BB199" s="14">
        <f t="shared" si="75"/>
        <v>147</v>
      </c>
      <c r="BC199" s="14" t="str">
        <f t="shared" si="76"/>
        <v>HPExt</v>
      </c>
      <c r="BD199" s="14">
        <f t="shared" si="77"/>
        <v>306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31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1486</v>
      </c>
      <c r="AY200" s="13">
        <f t="shared" si="73"/>
        <v>3</v>
      </c>
      <c r="AZ200" s="14">
        <f t="shared" si="82"/>
        <v>2453</v>
      </c>
      <c r="BA200" s="14" t="str">
        <f t="shared" si="74"/>
        <v>AtkExt</v>
      </c>
      <c r="BB200" s="14">
        <f t="shared" si="75"/>
        <v>203</v>
      </c>
      <c r="BC200" s="14" t="str">
        <f t="shared" si="76"/>
        <v>HPExt</v>
      </c>
      <c r="BD200" s="14">
        <f t="shared" si="77"/>
        <v>423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31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1486</v>
      </c>
      <c r="AY201" s="13">
        <f t="shared" si="73"/>
        <v>4</v>
      </c>
      <c r="AZ201" s="14">
        <f t="shared" si="82"/>
        <v>3179</v>
      </c>
      <c r="BA201" s="14" t="str">
        <f t="shared" si="74"/>
        <v>AtkExt</v>
      </c>
      <c r="BB201" s="14">
        <f t="shared" si="75"/>
        <v>263</v>
      </c>
      <c r="BC201" s="14" t="str">
        <f t="shared" si="76"/>
        <v>HPExt</v>
      </c>
      <c r="BD201" s="14">
        <f t="shared" si="77"/>
        <v>549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31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1486</v>
      </c>
      <c r="AY202" s="13">
        <f t="shared" si="73"/>
        <v>5</v>
      </c>
      <c r="AZ202" s="14">
        <f t="shared" si="82"/>
        <v>3952</v>
      </c>
      <c r="BA202" s="14" t="str">
        <f t="shared" si="74"/>
        <v>AtkExt</v>
      </c>
      <c r="BB202" s="14">
        <f t="shared" si="75"/>
        <v>327</v>
      </c>
      <c r="BC202" s="14" t="str">
        <f t="shared" si="76"/>
        <v>HPExt</v>
      </c>
      <c r="BD202" s="14">
        <f t="shared" si="77"/>
        <v>682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31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1486</v>
      </c>
      <c r="AY203" s="13">
        <f t="shared" si="73"/>
        <v>6</v>
      </c>
      <c r="AZ203" s="14">
        <f t="shared" si="82"/>
        <v>4773</v>
      </c>
      <c r="BA203" s="14" t="str">
        <f t="shared" si="74"/>
        <v>AtkExt</v>
      </c>
      <c r="BB203" s="14">
        <f t="shared" si="75"/>
        <v>395</v>
      </c>
      <c r="BC203" s="14" t="str">
        <f t="shared" si="76"/>
        <v>HPExt</v>
      </c>
      <c r="BD203" s="14">
        <f t="shared" si="77"/>
        <v>823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31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1486</v>
      </c>
      <c r="AY204" s="13">
        <f t="shared" si="73"/>
        <v>7</v>
      </c>
      <c r="AZ204" s="14">
        <f t="shared" si="82"/>
        <v>5642</v>
      </c>
      <c r="BA204" s="14" t="str">
        <f t="shared" si="74"/>
        <v>AtkExt</v>
      </c>
      <c r="BB204" s="14">
        <f t="shared" si="75"/>
        <v>467</v>
      </c>
      <c r="BC204" s="14" t="str">
        <f t="shared" si="76"/>
        <v>HPExt</v>
      </c>
      <c r="BD204" s="14">
        <f t="shared" si="77"/>
        <v>972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31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1486</v>
      </c>
      <c r="AY205" s="13">
        <f t="shared" si="73"/>
        <v>8</v>
      </c>
      <c r="AZ205" s="14">
        <f t="shared" si="82"/>
        <v>6549</v>
      </c>
      <c r="BA205" s="14" t="str">
        <f t="shared" si="74"/>
        <v>AtkExt</v>
      </c>
      <c r="BB205" s="14">
        <f t="shared" si="75"/>
        <v>542</v>
      </c>
      <c r="BC205" s="14" t="str">
        <f t="shared" si="76"/>
        <v>HPExt</v>
      </c>
      <c r="BD205" s="14">
        <f t="shared" si="77"/>
        <v>1129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31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1486</v>
      </c>
      <c r="AY206" s="13">
        <f t="shared" si="73"/>
        <v>9</v>
      </c>
      <c r="AZ206" s="14">
        <f t="shared" si="82"/>
        <v>7503</v>
      </c>
      <c r="BA206" s="14" t="str">
        <f t="shared" si="74"/>
        <v>AtkExt</v>
      </c>
      <c r="BB206" s="14">
        <f t="shared" si="75"/>
        <v>621</v>
      </c>
      <c r="BC206" s="14" t="str">
        <f t="shared" si="76"/>
        <v>HPExt</v>
      </c>
      <c r="BD206" s="14">
        <f t="shared" si="77"/>
        <v>1293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31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1486</v>
      </c>
      <c r="AY207" s="13">
        <f t="shared" si="73"/>
        <v>10</v>
      </c>
      <c r="AZ207" s="14">
        <f t="shared" si="82"/>
        <v>8506</v>
      </c>
      <c r="BA207" s="14" t="str">
        <f t="shared" si="74"/>
        <v>AtkExt</v>
      </c>
      <c r="BB207" s="14">
        <f t="shared" si="75"/>
        <v>704</v>
      </c>
      <c r="BC207" s="14" t="str">
        <f t="shared" si="76"/>
        <v>HPExt</v>
      </c>
      <c r="BD207" s="14">
        <f t="shared" si="77"/>
        <v>1466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31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1486</v>
      </c>
      <c r="AY208" s="13">
        <f t="shared" si="73"/>
        <v>11</v>
      </c>
      <c r="AZ208" s="14">
        <f t="shared" si="82"/>
        <v>9546</v>
      </c>
      <c r="BA208" s="14" t="str">
        <f t="shared" si="74"/>
        <v>AtkExt</v>
      </c>
      <c r="BB208" s="14">
        <f t="shared" si="75"/>
        <v>790</v>
      </c>
      <c r="BC208" s="14" t="str">
        <f t="shared" si="76"/>
        <v>HPExt</v>
      </c>
      <c r="BD208" s="14">
        <f t="shared" si="77"/>
        <v>1646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31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1486</v>
      </c>
      <c r="AY209" s="13">
        <f t="shared" si="73"/>
        <v>12</v>
      </c>
      <c r="AZ209" s="14">
        <f t="shared" si="82"/>
        <v>10644</v>
      </c>
      <c r="BA209" s="14" t="str">
        <f t="shared" si="74"/>
        <v>AtkExt</v>
      </c>
      <c r="BB209" s="14">
        <f t="shared" si="75"/>
        <v>881</v>
      </c>
      <c r="BC209" s="14" t="str">
        <f t="shared" si="76"/>
        <v>HPExt</v>
      </c>
      <c r="BD209" s="14">
        <f t="shared" si="77"/>
        <v>1834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31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1486</v>
      </c>
      <c r="AY210" s="13">
        <f t="shared" si="73"/>
        <v>13</v>
      </c>
      <c r="AZ210" s="14">
        <f t="shared" si="82"/>
        <v>11780</v>
      </c>
      <c r="BA210" s="14" t="str">
        <f t="shared" si="74"/>
        <v>AtkExt</v>
      </c>
      <c r="BB210" s="14">
        <f t="shared" si="75"/>
        <v>975</v>
      </c>
      <c r="BC210" s="14" t="str">
        <f t="shared" si="76"/>
        <v>HPExt</v>
      </c>
      <c r="BD210" s="14">
        <f t="shared" si="77"/>
        <v>2030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31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1486</v>
      </c>
      <c r="AY211" s="13">
        <f t="shared" si="73"/>
        <v>14</v>
      </c>
      <c r="AZ211" s="14">
        <f t="shared" si="82"/>
        <v>12954</v>
      </c>
      <c r="BA211" s="14" t="str">
        <f t="shared" si="74"/>
        <v>AtkExt</v>
      </c>
      <c r="BB211" s="14">
        <f t="shared" si="75"/>
        <v>1072</v>
      </c>
      <c r="BC211" s="14" t="str">
        <f t="shared" si="76"/>
        <v>HPExt</v>
      </c>
      <c r="BD211" s="14">
        <f t="shared" si="77"/>
        <v>2234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31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1486</v>
      </c>
      <c r="AY212" s="13">
        <f t="shared" si="73"/>
        <v>15</v>
      </c>
      <c r="AZ212" s="14">
        <f t="shared" si="82"/>
        <v>14185</v>
      </c>
      <c r="BA212" s="14" t="str">
        <f t="shared" si="74"/>
        <v>AtkExt</v>
      </c>
      <c r="BB212" s="14">
        <f t="shared" si="75"/>
        <v>1174</v>
      </c>
      <c r="BC212" s="14" t="str">
        <f t="shared" si="76"/>
        <v>HPExt</v>
      </c>
      <c r="BD212" s="14">
        <f t="shared" si="77"/>
        <v>2445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31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1486</v>
      </c>
      <c r="AY213" s="13">
        <f t="shared" si="73"/>
        <v>16</v>
      </c>
      <c r="AZ213" s="14">
        <f t="shared" si="82"/>
        <v>15455</v>
      </c>
      <c r="BA213" s="14" t="str">
        <f t="shared" si="74"/>
        <v>AtkExt</v>
      </c>
      <c r="BB213" s="14">
        <f t="shared" si="75"/>
        <v>1279</v>
      </c>
      <c r="BC213" s="14" t="str">
        <f t="shared" si="76"/>
        <v>HPExt</v>
      </c>
      <c r="BD213" s="14">
        <f t="shared" si="77"/>
        <v>2665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31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1486</v>
      </c>
      <c r="AY214" s="13">
        <f t="shared" si="73"/>
        <v>17</v>
      </c>
      <c r="AZ214" s="14">
        <f t="shared" si="82"/>
        <v>16782</v>
      </c>
      <c r="BA214" s="14" t="str">
        <f t="shared" si="74"/>
        <v>AtkExt</v>
      </c>
      <c r="BB214" s="14">
        <f t="shared" si="75"/>
        <v>1389</v>
      </c>
      <c r="BC214" s="14" t="str">
        <f t="shared" si="76"/>
        <v>HPExt</v>
      </c>
      <c r="BD214" s="14">
        <f t="shared" si="77"/>
        <v>2892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31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1486</v>
      </c>
      <c r="AY215" s="13">
        <f t="shared" si="73"/>
        <v>18</v>
      </c>
      <c r="AZ215" s="14">
        <f t="shared" si="82"/>
        <v>18137</v>
      </c>
      <c r="BA215" s="14" t="str">
        <f t="shared" si="74"/>
        <v>AtkExt</v>
      </c>
      <c r="BB215" s="14">
        <f t="shared" si="75"/>
        <v>1501</v>
      </c>
      <c r="BC215" s="14" t="str">
        <f t="shared" si="76"/>
        <v>HPExt</v>
      </c>
      <c r="BD215" s="14">
        <f t="shared" si="77"/>
        <v>3127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31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1486</v>
      </c>
      <c r="AY216" s="13">
        <f t="shared" si="73"/>
        <v>1</v>
      </c>
      <c r="AZ216" s="14">
        <f t="shared" si="82"/>
        <v>4430</v>
      </c>
      <c r="BA216" s="14" t="str">
        <f t="shared" si="74"/>
        <v>AtkExt</v>
      </c>
      <c r="BB216" s="14">
        <f t="shared" si="75"/>
        <v>423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31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1486</v>
      </c>
      <c r="AY217" s="13">
        <f t="shared" si="73"/>
        <v>2</v>
      </c>
      <c r="AZ217" s="14">
        <f t="shared" si="82"/>
        <v>7000</v>
      </c>
      <c r="BA217" s="14" t="str">
        <f t="shared" si="74"/>
        <v>AtkExt</v>
      </c>
      <c r="BB217" s="14">
        <f t="shared" si="75"/>
        <v>660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31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1486</v>
      </c>
      <c r="AY218" s="13">
        <f t="shared" si="73"/>
        <v>3</v>
      </c>
      <c r="AZ218" s="14">
        <f t="shared" si="82"/>
        <v>9740</v>
      </c>
      <c r="BA218" s="14" t="str">
        <f t="shared" si="74"/>
        <v>AtkExt</v>
      </c>
      <c r="BB218" s="14">
        <f t="shared" si="75"/>
        <v>914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31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1486</v>
      </c>
      <c r="AY219" s="13">
        <f t="shared" si="73"/>
        <v>4</v>
      </c>
      <c r="AZ219" s="14">
        <f t="shared" si="82"/>
        <v>12650</v>
      </c>
      <c r="BA219" s="14" t="str">
        <f t="shared" si="74"/>
        <v>AtkExt</v>
      </c>
      <c r="BB219" s="14">
        <f t="shared" si="75"/>
        <v>1185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31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1486</v>
      </c>
      <c r="AY220" s="13">
        <f t="shared" si="73"/>
        <v>5</v>
      </c>
      <c r="AZ220" s="14">
        <f t="shared" si="82"/>
        <v>15730</v>
      </c>
      <c r="BA220" s="14" t="str">
        <f t="shared" si="74"/>
        <v>AtkExt</v>
      </c>
      <c r="BB220" s="14">
        <f t="shared" si="75"/>
        <v>1473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31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1486</v>
      </c>
      <c r="AY221" s="13">
        <f t="shared" si="73"/>
        <v>6</v>
      </c>
      <c r="AZ221" s="14">
        <f t="shared" si="82"/>
        <v>18980</v>
      </c>
      <c r="BA221" s="14" t="str">
        <f t="shared" si="74"/>
        <v>AtkExt</v>
      </c>
      <c r="BB221" s="14">
        <f t="shared" si="75"/>
        <v>1778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31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1486</v>
      </c>
      <c r="AY222" s="13">
        <f t="shared" si="73"/>
        <v>7</v>
      </c>
      <c r="AZ222" s="14">
        <f t="shared" si="82"/>
        <v>22400</v>
      </c>
      <c r="BA222" s="14" t="str">
        <f t="shared" si="74"/>
        <v>AtkExt</v>
      </c>
      <c r="BB222" s="14">
        <f t="shared" si="75"/>
        <v>2100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31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1486</v>
      </c>
      <c r="AY223" s="13">
        <f t="shared" si="73"/>
        <v>8</v>
      </c>
      <c r="AZ223" s="14">
        <f t="shared" si="82"/>
        <v>25980</v>
      </c>
      <c r="BA223" s="14" t="str">
        <f t="shared" si="74"/>
        <v>AtkExt</v>
      </c>
      <c r="BB223" s="14">
        <f t="shared" si="75"/>
        <v>2438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31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1486</v>
      </c>
      <c r="AY224" s="13">
        <f t="shared" si="73"/>
        <v>9</v>
      </c>
      <c r="AZ224" s="14">
        <f t="shared" si="82"/>
        <v>29740</v>
      </c>
      <c r="BA224" s="14" t="str">
        <f t="shared" si="74"/>
        <v>AtkExt</v>
      </c>
      <c r="BB224" s="14">
        <f t="shared" si="75"/>
        <v>2794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31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1486</v>
      </c>
      <c r="AY225" s="13">
        <f t="shared" si="73"/>
        <v>10</v>
      </c>
      <c r="AZ225" s="14">
        <f t="shared" si="82"/>
        <v>33670</v>
      </c>
      <c r="BA225" s="14" t="str">
        <f t="shared" si="74"/>
        <v>AtkExt</v>
      </c>
      <c r="BB225" s="14">
        <f t="shared" si="75"/>
        <v>3167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31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1486</v>
      </c>
      <c r="AY226" s="13">
        <f t="shared" si="73"/>
        <v>11</v>
      </c>
      <c r="AZ226" s="14">
        <f t="shared" si="82"/>
        <v>37760</v>
      </c>
      <c r="BA226" s="14" t="str">
        <f t="shared" si="74"/>
        <v>AtkExt</v>
      </c>
      <c r="BB226" s="14">
        <f t="shared" si="75"/>
        <v>3556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31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1486</v>
      </c>
      <c r="AY227" s="13">
        <f t="shared" si="73"/>
        <v>12</v>
      </c>
      <c r="AZ227" s="14">
        <f t="shared" si="82"/>
        <v>42020</v>
      </c>
      <c r="BA227" s="14" t="str">
        <f t="shared" si="74"/>
        <v>AtkExt</v>
      </c>
      <c r="BB227" s="14">
        <f t="shared" si="75"/>
        <v>3962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31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1486</v>
      </c>
      <c r="AY228" s="13">
        <f t="shared" si="73"/>
        <v>13</v>
      </c>
      <c r="AZ228" s="14">
        <f t="shared" si="82"/>
        <v>46460</v>
      </c>
      <c r="BA228" s="14" t="str">
        <f t="shared" si="74"/>
        <v>AtkExt</v>
      </c>
      <c r="BB228" s="14">
        <f t="shared" si="75"/>
        <v>4386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31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1486</v>
      </c>
      <c r="AY229" s="13">
        <f t="shared" si="73"/>
        <v>14</v>
      </c>
      <c r="AZ229" s="14">
        <f t="shared" si="82"/>
        <v>51060</v>
      </c>
      <c r="BA229" s="14" t="str">
        <f t="shared" si="74"/>
        <v>AtkExt</v>
      </c>
      <c r="BB229" s="14">
        <f t="shared" si="75"/>
        <v>4826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31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1486</v>
      </c>
      <c r="AY230" s="13">
        <f t="shared" si="73"/>
        <v>15</v>
      </c>
      <c r="AZ230" s="14">
        <f t="shared" si="82"/>
        <v>55830</v>
      </c>
      <c r="BA230" s="14" t="str">
        <f t="shared" si="74"/>
        <v>AtkExt</v>
      </c>
      <c r="BB230" s="14">
        <f t="shared" si="75"/>
        <v>5283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31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1486</v>
      </c>
      <c r="AY231" s="13">
        <f t="shared" si="73"/>
        <v>16</v>
      </c>
      <c r="AZ231" s="14">
        <f t="shared" si="82"/>
        <v>60770</v>
      </c>
      <c r="BA231" s="14" t="str">
        <f t="shared" si="74"/>
        <v>AtkExt</v>
      </c>
      <c r="BB231" s="14">
        <f t="shared" si="75"/>
        <v>5757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31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1486</v>
      </c>
      <c r="AY232" s="13">
        <f t="shared" si="73"/>
        <v>17</v>
      </c>
      <c r="AZ232" s="14">
        <f t="shared" si="82"/>
        <v>65890</v>
      </c>
      <c r="BA232" s="14" t="str">
        <f t="shared" si="74"/>
        <v>AtkExt</v>
      </c>
      <c r="BB232" s="14">
        <f t="shared" si="75"/>
        <v>6249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31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1486</v>
      </c>
      <c r="AY233" s="13">
        <f t="shared" si="73"/>
        <v>18</v>
      </c>
      <c r="AZ233" s="14">
        <f t="shared" si="82"/>
        <v>71170</v>
      </c>
      <c r="BA233" s="14" t="str">
        <f t="shared" si="74"/>
        <v>AtkExt</v>
      </c>
      <c r="BB233" s="14">
        <f t="shared" si="75"/>
        <v>6757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31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1486</v>
      </c>
      <c r="AY234" s="13">
        <f t="shared" si="73"/>
        <v>1</v>
      </c>
      <c r="AZ234" s="14">
        <f t="shared" si="82"/>
        <v>1241</v>
      </c>
      <c r="BA234" s="14" t="str">
        <f t="shared" si="74"/>
        <v>AtkExt</v>
      </c>
      <c r="BB234" s="14">
        <f t="shared" si="75"/>
        <v>118</v>
      </c>
      <c r="BC234" s="14" t="str">
        <f t="shared" si="76"/>
        <v>HPExt</v>
      </c>
      <c r="BD234" s="14">
        <f t="shared" si="77"/>
        <v>61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31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1486</v>
      </c>
      <c r="AY235" s="13">
        <f t="shared" si="73"/>
        <v>2</v>
      </c>
      <c r="AZ235" s="14">
        <f t="shared" si="82"/>
        <v>1926</v>
      </c>
      <c r="BA235" s="14" t="str">
        <f t="shared" si="74"/>
        <v>AtkExt</v>
      </c>
      <c r="BB235" s="14">
        <f t="shared" si="75"/>
        <v>183</v>
      </c>
      <c r="BC235" s="14" t="str">
        <f t="shared" si="76"/>
        <v>HPExt</v>
      </c>
      <c r="BD235" s="14">
        <f t="shared" si="77"/>
        <v>96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31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1486</v>
      </c>
      <c r="AY236" s="13">
        <f t="shared" si="73"/>
        <v>3</v>
      </c>
      <c r="AZ236" s="14">
        <f t="shared" si="82"/>
        <v>2672</v>
      </c>
      <c r="BA236" s="14" t="str">
        <f t="shared" si="74"/>
        <v>AtkExt</v>
      </c>
      <c r="BB236" s="14">
        <f t="shared" si="75"/>
        <v>254</v>
      </c>
      <c r="BC236" s="14" t="str">
        <f t="shared" si="76"/>
        <v>HPExt</v>
      </c>
      <c r="BD236" s="14">
        <f t="shared" si="77"/>
        <v>132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31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1486</v>
      </c>
      <c r="AY237" s="13">
        <f t="shared" si="73"/>
        <v>4</v>
      </c>
      <c r="AZ237" s="14">
        <f t="shared" si="82"/>
        <v>3461</v>
      </c>
      <c r="BA237" s="14" t="str">
        <f t="shared" si="74"/>
        <v>AtkExt</v>
      </c>
      <c r="BB237" s="14">
        <f t="shared" si="75"/>
        <v>329</v>
      </c>
      <c r="BC237" s="14" t="str">
        <f t="shared" si="76"/>
        <v>HPExt</v>
      </c>
      <c r="BD237" s="14">
        <f t="shared" si="77"/>
        <v>171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31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1486</v>
      </c>
      <c r="AY238" s="13">
        <f t="shared" si="73"/>
        <v>5</v>
      </c>
      <c r="AZ238" s="14">
        <f t="shared" si="82"/>
        <v>4303</v>
      </c>
      <c r="BA238" s="14" t="str">
        <f t="shared" si="74"/>
        <v>AtkExt</v>
      </c>
      <c r="BB238" s="14">
        <f t="shared" si="75"/>
        <v>409</v>
      </c>
      <c r="BC238" s="14" t="str">
        <f t="shared" si="76"/>
        <v>HPExt</v>
      </c>
      <c r="BD238" s="14">
        <f t="shared" si="77"/>
        <v>213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31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1486</v>
      </c>
      <c r="AY239" s="13">
        <f t="shared" si="73"/>
        <v>6</v>
      </c>
      <c r="AZ239" s="14">
        <f t="shared" si="82"/>
        <v>5197</v>
      </c>
      <c r="BA239" s="14" t="str">
        <f t="shared" si="74"/>
        <v>AtkExt</v>
      </c>
      <c r="BB239" s="14">
        <f t="shared" si="75"/>
        <v>494</v>
      </c>
      <c r="BC239" s="14" t="str">
        <f t="shared" si="76"/>
        <v>HPExt</v>
      </c>
      <c r="BD239" s="14">
        <f t="shared" si="77"/>
        <v>257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31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1486</v>
      </c>
      <c r="AY240" s="13">
        <f t="shared" si="73"/>
        <v>7</v>
      </c>
      <c r="AZ240" s="14">
        <f t="shared" si="82"/>
        <v>6134</v>
      </c>
      <c r="BA240" s="14" t="str">
        <f t="shared" si="74"/>
        <v>AtkExt</v>
      </c>
      <c r="BB240" s="14">
        <f t="shared" si="75"/>
        <v>583</v>
      </c>
      <c r="BC240" s="14" t="str">
        <f t="shared" si="76"/>
        <v>HPExt</v>
      </c>
      <c r="BD240" s="14">
        <f t="shared" si="77"/>
        <v>304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31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1486</v>
      </c>
      <c r="AY241" s="13">
        <f t="shared" si="73"/>
        <v>8</v>
      </c>
      <c r="AZ241" s="14">
        <f t="shared" si="82"/>
        <v>7123</v>
      </c>
      <c r="BA241" s="14" t="str">
        <f t="shared" si="74"/>
        <v>AtkExt</v>
      </c>
      <c r="BB241" s="14">
        <f t="shared" si="75"/>
        <v>677</v>
      </c>
      <c r="BC241" s="14" t="str">
        <f t="shared" si="76"/>
        <v>HPExt</v>
      </c>
      <c r="BD241" s="14">
        <f t="shared" si="77"/>
        <v>353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31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1486</v>
      </c>
      <c r="AY242" s="13">
        <f t="shared" si="73"/>
        <v>9</v>
      </c>
      <c r="AZ242" s="14">
        <f t="shared" si="82"/>
        <v>8164</v>
      </c>
      <c r="BA242" s="14" t="str">
        <f t="shared" si="74"/>
        <v>AtkExt</v>
      </c>
      <c r="BB242" s="14">
        <f t="shared" si="75"/>
        <v>776</v>
      </c>
      <c r="BC242" s="14" t="str">
        <f t="shared" si="76"/>
        <v>HPExt</v>
      </c>
      <c r="BD242" s="14">
        <f t="shared" si="77"/>
        <v>404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31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1486</v>
      </c>
      <c r="AY243" s="13">
        <f t="shared" si="73"/>
        <v>10</v>
      </c>
      <c r="AZ243" s="14">
        <f t="shared" si="82"/>
        <v>9258</v>
      </c>
      <c r="BA243" s="14" t="str">
        <f t="shared" si="74"/>
        <v>AtkExt</v>
      </c>
      <c r="BB243" s="14">
        <f t="shared" si="75"/>
        <v>880</v>
      </c>
      <c r="BC243" s="14" t="str">
        <f t="shared" si="76"/>
        <v>HPExt</v>
      </c>
      <c r="BD243" s="14">
        <f t="shared" si="77"/>
        <v>458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31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1486</v>
      </c>
      <c r="AY244" s="13">
        <f t="shared" si="73"/>
        <v>11</v>
      </c>
      <c r="AZ244" s="14">
        <f t="shared" si="82"/>
        <v>10394</v>
      </c>
      <c r="BA244" s="14" t="str">
        <f t="shared" si="74"/>
        <v>AtkExt</v>
      </c>
      <c r="BB244" s="14">
        <f t="shared" si="75"/>
        <v>988</v>
      </c>
      <c r="BC244" s="14" t="str">
        <f t="shared" si="76"/>
        <v>HPExt</v>
      </c>
      <c r="BD244" s="14">
        <f t="shared" si="77"/>
        <v>514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31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1486</v>
      </c>
      <c r="AY245" s="13">
        <f t="shared" si="73"/>
        <v>12</v>
      </c>
      <c r="AZ245" s="14">
        <f t="shared" si="82"/>
        <v>11583</v>
      </c>
      <c r="BA245" s="14" t="str">
        <f t="shared" si="74"/>
        <v>AtkExt</v>
      </c>
      <c r="BB245" s="14">
        <f t="shared" si="75"/>
        <v>1101</v>
      </c>
      <c r="BC245" s="14" t="str">
        <f t="shared" si="76"/>
        <v>HPExt</v>
      </c>
      <c r="BD245" s="14">
        <f t="shared" si="77"/>
        <v>573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31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1486</v>
      </c>
      <c r="AY246" s="13">
        <f t="shared" si="73"/>
        <v>13</v>
      </c>
      <c r="AZ246" s="14">
        <f t="shared" si="82"/>
        <v>12814</v>
      </c>
      <c r="BA246" s="14" t="str">
        <f t="shared" si="74"/>
        <v>AtkExt</v>
      </c>
      <c r="BB246" s="14">
        <f t="shared" si="75"/>
        <v>1218</v>
      </c>
      <c r="BC246" s="14" t="str">
        <f t="shared" si="76"/>
        <v>HPExt</v>
      </c>
      <c r="BD246" s="14">
        <f t="shared" si="77"/>
        <v>634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31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1486</v>
      </c>
      <c r="AY247" s="13">
        <f t="shared" si="73"/>
        <v>14</v>
      </c>
      <c r="AZ247" s="14">
        <f t="shared" si="82"/>
        <v>14108</v>
      </c>
      <c r="BA247" s="14" t="str">
        <f t="shared" si="74"/>
        <v>AtkExt</v>
      </c>
      <c r="BB247" s="14">
        <f t="shared" si="75"/>
        <v>1341</v>
      </c>
      <c r="BC247" s="14" t="str">
        <f t="shared" si="76"/>
        <v>HPExt</v>
      </c>
      <c r="BD247" s="14">
        <f t="shared" si="77"/>
        <v>698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31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1486</v>
      </c>
      <c r="AY248" s="13">
        <f t="shared" si="73"/>
        <v>15</v>
      </c>
      <c r="AZ248" s="14">
        <f t="shared" si="82"/>
        <v>15444</v>
      </c>
      <c r="BA248" s="14" t="str">
        <f t="shared" si="74"/>
        <v>AtkExt</v>
      </c>
      <c r="BB248" s="14">
        <f t="shared" si="75"/>
        <v>1468</v>
      </c>
      <c r="BC248" s="14" t="str">
        <f t="shared" si="76"/>
        <v>HPExt</v>
      </c>
      <c r="BD248" s="14">
        <f t="shared" si="77"/>
        <v>764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31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1486</v>
      </c>
      <c r="AY249" s="13">
        <f t="shared" si="73"/>
        <v>16</v>
      </c>
      <c r="AZ249" s="14">
        <f t="shared" si="82"/>
        <v>16823</v>
      </c>
      <c r="BA249" s="14" t="str">
        <f t="shared" si="74"/>
        <v>AtkExt</v>
      </c>
      <c r="BB249" s="14">
        <f t="shared" si="75"/>
        <v>1599</v>
      </c>
      <c r="BC249" s="14" t="str">
        <f t="shared" si="76"/>
        <v>HPExt</v>
      </c>
      <c r="BD249" s="14">
        <f t="shared" si="77"/>
        <v>833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31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1486</v>
      </c>
      <c r="AY250" s="13">
        <f t="shared" si="73"/>
        <v>17</v>
      </c>
      <c r="AZ250" s="14">
        <f t="shared" si="82"/>
        <v>18264</v>
      </c>
      <c r="BA250" s="14" t="str">
        <f t="shared" si="74"/>
        <v>AtkExt</v>
      </c>
      <c r="BB250" s="14">
        <f t="shared" si="75"/>
        <v>1736</v>
      </c>
      <c r="BC250" s="14" t="str">
        <f t="shared" si="76"/>
        <v>HPExt</v>
      </c>
      <c r="BD250" s="14">
        <f t="shared" si="77"/>
        <v>904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31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1486</v>
      </c>
      <c r="AY251" s="13">
        <f t="shared" si="73"/>
        <v>18</v>
      </c>
      <c r="AZ251" s="14">
        <f t="shared" si="82"/>
        <v>19747</v>
      </c>
      <c r="BA251" s="14" t="str">
        <f t="shared" si="74"/>
        <v>AtkExt</v>
      </c>
      <c r="BB251" s="14">
        <f t="shared" si="75"/>
        <v>1877</v>
      </c>
      <c r="BC251" s="14" t="str">
        <f t="shared" si="76"/>
        <v>HPExt</v>
      </c>
      <c r="BD251" s="14">
        <f t="shared" si="77"/>
        <v>977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31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1486</v>
      </c>
      <c r="AY252" s="13">
        <f t="shared" si="73"/>
        <v>1</v>
      </c>
      <c r="AZ252" s="14">
        <f t="shared" si="82"/>
        <v>2380</v>
      </c>
      <c r="BA252" s="14" t="str">
        <f t="shared" si="74"/>
        <v>AtkExt</v>
      </c>
      <c r="BB252" s="14">
        <f t="shared" si="75"/>
        <v>118</v>
      </c>
      <c r="BC252" s="14" t="str">
        <f t="shared" si="76"/>
        <v>DefExt</v>
      </c>
      <c r="BD252" s="14">
        <f t="shared" si="77"/>
        <v>60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31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1486</v>
      </c>
      <c r="AY253" s="13">
        <f t="shared" si="73"/>
        <v>2</v>
      </c>
      <c r="AZ253" s="14">
        <f t="shared" si="82"/>
        <v>3710</v>
      </c>
      <c r="BA253" s="14" t="str">
        <f t="shared" si="74"/>
        <v>AtkExt</v>
      </c>
      <c r="BB253" s="14">
        <f t="shared" si="75"/>
        <v>183</v>
      </c>
      <c r="BC253" s="14" t="str">
        <f t="shared" si="76"/>
        <v>DefExt</v>
      </c>
      <c r="BD253" s="14">
        <f t="shared" si="77"/>
        <v>94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31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1486</v>
      </c>
      <c r="AY254" s="13">
        <f t="shared" si="73"/>
        <v>3</v>
      </c>
      <c r="AZ254" s="14">
        <f t="shared" si="82"/>
        <v>5160</v>
      </c>
      <c r="BA254" s="14" t="str">
        <f t="shared" si="74"/>
        <v>AtkExt</v>
      </c>
      <c r="BB254" s="14">
        <f t="shared" si="75"/>
        <v>254</v>
      </c>
      <c r="BC254" s="14" t="str">
        <f t="shared" si="76"/>
        <v>DefExt</v>
      </c>
      <c r="BD254" s="14">
        <f t="shared" si="77"/>
        <v>131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31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1486</v>
      </c>
      <c r="AY255" s="13">
        <f t="shared" si="73"/>
        <v>4</v>
      </c>
      <c r="AZ255" s="14">
        <f t="shared" si="82"/>
        <v>6670</v>
      </c>
      <c r="BA255" s="14" t="str">
        <f t="shared" si="74"/>
        <v>AtkExt</v>
      </c>
      <c r="BB255" s="14">
        <f t="shared" si="75"/>
        <v>329</v>
      </c>
      <c r="BC255" s="14" t="str">
        <f t="shared" si="76"/>
        <v>DefExt</v>
      </c>
      <c r="BD255" s="14">
        <f t="shared" si="77"/>
        <v>169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31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1486</v>
      </c>
      <c r="AY256" s="13">
        <f t="shared" si="73"/>
        <v>5</v>
      </c>
      <c r="AZ256" s="14">
        <f t="shared" si="82"/>
        <v>8290</v>
      </c>
      <c r="BA256" s="14" t="str">
        <f t="shared" si="74"/>
        <v>AtkExt</v>
      </c>
      <c r="BB256" s="14">
        <f t="shared" si="75"/>
        <v>409</v>
      </c>
      <c r="BC256" s="14" t="str">
        <f t="shared" si="76"/>
        <v>DefExt</v>
      </c>
      <c r="BD256" s="14">
        <f t="shared" si="77"/>
        <v>210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31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1486</v>
      </c>
      <c r="AY257" s="13">
        <f t="shared" si="73"/>
        <v>6</v>
      </c>
      <c r="AZ257" s="14">
        <f t="shared" si="82"/>
        <v>10020</v>
      </c>
      <c r="BA257" s="14" t="str">
        <f t="shared" si="74"/>
        <v>AtkExt</v>
      </c>
      <c r="BB257" s="14">
        <f t="shared" si="75"/>
        <v>494</v>
      </c>
      <c r="BC257" s="14" t="str">
        <f t="shared" si="76"/>
        <v>DefExt</v>
      </c>
      <c r="BD257" s="14">
        <f t="shared" si="77"/>
        <v>254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31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1486</v>
      </c>
      <c r="AY258" s="13">
        <f t="shared" si="73"/>
        <v>7</v>
      </c>
      <c r="AZ258" s="14">
        <f t="shared" si="82"/>
        <v>11830</v>
      </c>
      <c r="BA258" s="14" t="str">
        <f t="shared" si="74"/>
        <v>AtkExt</v>
      </c>
      <c r="BB258" s="14">
        <f t="shared" si="75"/>
        <v>583</v>
      </c>
      <c r="BC258" s="14" t="str">
        <f t="shared" si="76"/>
        <v>DefExt</v>
      </c>
      <c r="BD258" s="14">
        <f t="shared" si="77"/>
        <v>300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31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1486</v>
      </c>
      <c r="AY259" s="13">
        <f t="shared" si="73"/>
        <v>8</v>
      </c>
      <c r="AZ259" s="14">
        <f t="shared" si="82"/>
        <v>13730</v>
      </c>
      <c r="BA259" s="14" t="str">
        <f t="shared" si="74"/>
        <v>AtkExt</v>
      </c>
      <c r="BB259" s="14">
        <f t="shared" si="75"/>
        <v>677</v>
      </c>
      <c r="BC259" s="14" t="str">
        <f t="shared" si="76"/>
        <v>DefExt</v>
      </c>
      <c r="BD259" s="14">
        <f t="shared" si="77"/>
        <v>348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31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1486</v>
      </c>
      <c r="AY260" s="13">
        <f t="shared" si="73"/>
        <v>9</v>
      </c>
      <c r="AZ260" s="14">
        <f t="shared" si="82"/>
        <v>15740</v>
      </c>
      <c r="BA260" s="14" t="str">
        <f t="shared" si="74"/>
        <v>AtkExt</v>
      </c>
      <c r="BB260" s="14">
        <f t="shared" si="75"/>
        <v>776</v>
      </c>
      <c r="BC260" s="14" t="str">
        <f t="shared" si="76"/>
        <v>DefExt</v>
      </c>
      <c r="BD260" s="14">
        <f t="shared" si="77"/>
        <v>399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31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1486</v>
      </c>
      <c r="AY261" s="13">
        <f t="shared" si="73"/>
        <v>10</v>
      </c>
      <c r="AZ261" s="14">
        <f t="shared" si="82"/>
        <v>17840</v>
      </c>
      <c r="BA261" s="14" t="str">
        <f t="shared" si="74"/>
        <v>AtkExt</v>
      </c>
      <c r="BB261" s="14">
        <f t="shared" si="75"/>
        <v>880</v>
      </c>
      <c r="BC261" s="14" t="str">
        <f t="shared" si="76"/>
        <v>DefExt</v>
      </c>
      <c r="BD261" s="14">
        <f t="shared" si="77"/>
        <v>452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31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1486</v>
      </c>
      <c r="AY262" s="13">
        <f t="shared" ref="AY262:AY325" si="93">AM262-INDEX($AI$6:$AI$48,AN262)</f>
        <v>11</v>
      </c>
      <c r="AZ262" s="14">
        <f t="shared" si="82"/>
        <v>20040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988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508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31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1486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22330</v>
      </c>
      <c r="BA263" s="14" t="str">
        <f t="shared" si="94"/>
        <v>AtkExt</v>
      </c>
      <c r="BB263" s="14">
        <f t="shared" si="95"/>
        <v>1101</v>
      </c>
      <c r="BC263" s="14" t="str">
        <f t="shared" si="96"/>
        <v>DefExt</v>
      </c>
      <c r="BD263" s="14">
        <f t="shared" si="97"/>
        <v>566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31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1486</v>
      </c>
      <c r="AY264" s="13">
        <f t="shared" si="93"/>
        <v>13</v>
      </c>
      <c r="AZ264" s="14">
        <f t="shared" si="102"/>
        <v>24700</v>
      </c>
      <c r="BA264" s="14" t="str">
        <f t="shared" si="94"/>
        <v>AtkExt</v>
      </c>
      <c r="BB264" s="14">
        <f t="shared" si="95"/>
        <v>1218</v>
      </c>
      <c r="BC264" s="14" t="str">
        <f t="shared" si="96"/>
        <v>DefExt</v>
      </c>
      <c r="BD264" s="14">
        <f t="shared" si="97"/>
        <v>626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31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1486</v>
      </c>
      <c r="AY265" s="13">
        <f t="shared" si="93"/>
        <v>14</v>
      </c>
      <c r="AZ265" s="14">
        <f t="shared" si="102"/>
        <v>27190</v>
      </c>
      <c r="BA265" s="14" t="str">
        <f t="shared" si="94"/>
        <v>AtkExt</v>
      </c>
      <c r="BB265" s="14">
        <f t="shared" si="95"/>
        <v>1341</v>
      </c>
      <c r="BC265" s="14" t="str">
        <f t="shared" si="96"/>
        <v>DefExt</v>
      </c>
      <c r="BD265" s="14">
        <f t="shared" si="97"/>
        <v>689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31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1486</v>
      </c>
      <c r="AY266" s="13">
        <f t="shared" si="93"/>
        <v>15</v>
      </c>
      <c r="AZ266" s="14">
        <f t="shared" si="102"/>
        <v>29780</v>
      </c>
      <c r="BA266" s="14" t="str">
        <f t="shared" si="94"/>
        <v>AtkExt</v>
      </c>
      <c r="BB266" s="14">
        <f t="shared" si="95"/>
        <v>1468</v>
      </c>
      <c r="BC266" s="14" t="str">
        <f t="shared" si="96"/>
        <v>DefExt</v>
      </c>
      <c r="BD266" s="14">
        <f t="shared" si="97"/>
        <v>755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31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1486</v>
      </c>
      <c r="AY267" s="13">
        <f t="shared" si="93"/>
        <v>16</v>
      </c>
      <c r="AZ267" s="14">
        <f t="shared" si="102"/>
        <v>32430</v>
      </c>
      <c r="BA267" s="14" t="str">
        <f t="shared" si="94"/>
        <v>AtkExt</v>
      </c>
      <c r="BB267" s="14">
        <f t="shared" si="95"/>
        <v>1599</v>
      </c>
      <c r="BC267" s="14" t="str">
        <f t="shared" si="96"/>
        <v>DefExt</v>
      </c>
      <c r="BD267" s="14">
        <f t="shared" si="97"/>
        <v>822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31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1486</v>
      </c>
      <c r="AY268" s="13">
        <f t="shared" si="93"/>
        <v>17</v>
      </c>
      <c r="AZ268" s="14">
        <f t="shared" si="102"/>
        <v>35200</v>
      </c>
      <c r="BA268" s="14" t="str">
        <f t="shared" si="94"/>
        <v>AtkExt</v>
      </c>
      <c r="BB268" s="14">
        <f t="shared" si="95"/>
        <v>1736</v>
      </c>
      <c r="BC268" s="14" t="str">
        <f t="shared" si="96"/>
        <v>DefExt</v>
      </c>
      <c r="BD268" s="14">
        <f t="shared" si="97"/>
        <v>892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31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1486</v>
      </c>
      <c r="AY269" s="13">
        <f t="shared" si="93"/>
        <v>18</v>
      </c>
      <c r="AZ269" s="14">
        <f t="shared" si="102"/>
        <v>38070</v>
      </c>
      <c r="BA269" s="14" t="str">
        <f t="shared" si="94"/>
        <v>AtkExt</v>
      </c>
      <c r="BB269" s="14">
        <f t="shared" si="95"/>
        <v>1877</v>
      </c>
      <c r="BC269" s="14" t="str">
        <f t="shared" si="96"/>
        <v>DefExt</v>
      </c>
      <c r="BD269" s="14">
        <f t="shared" si="97"/>
        <v>965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31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1486</v>
      </c>
      <c r="AY270" s="13">
        <f t="shared" si="93"/>
        <v>1</v>
      </c>
      <c r="AZ270" s="14">
        <f t="shared" si="102"/>
        <v>1852</v>
      </c>
      <c r="BA270" s="14" t="str">
        <f t="shared" si="94"/>
        <v>AtkExt</v>
      </c>
      <c r="BB270" s="14">
        <f t="shared" si="95"/>
        <v>176</v>
      </c>
      <c r="BC270" s="14" t="str">
        <f t="shared" si="96"/>
        <v>HPExt</v>
      </c>
      <c r="BD270" s="14">
        <f t="shared" si="97"/>
        <v>92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31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1486</v>
      </c>
      <c r="AY271" s="13">
        <f t="shared" si="93"/>
        <v>2</v>
      </c>
      <c r="AZ271" s="14">
        <f t="shared" si="102"/>
        <v>2893</v>
      </c>
      <c r="BA271" s="14" t="str">
        <f t="shared" si="94"/>
        <v>AtkExt</v>
      </c>
      <c r="BB271" s="14">
        <f t="shared" si="95"/>
        <v>275</v>
      </c>
      <c r="BC271" s="14" t="str">
        <f t="shared" si="96"/>
        <v>HPExt</v>
      </c>
      <c r="BD271" s="14">
        <f t="shared" si="97"/>
        <v>143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31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1486</v>
      </c>
      <c r="AY272" s="13">
        <f t="shared" si="93"/>
        <v>3</v>
      </c>
      <c r="AZ272" s="14">
        <f t="shared" si="102"/>
        <v>4008</v>
      </c>
      <c r="BA272" s="14" t="str">
        <f t="shared" si="94"/>
        <v>AtkExt</v>
      </c>
      <c r="BB272" s="14">
        <f t="shared" si="95"/>
        <v>381</v>
      </c>
      <c r="BC272" s="14" t="str">
        <f t="shared" si="96"/>
        <v>HPExt</v>
      </c>
      <c r="BD272" s="14">
        <f t="shared" si="97"/>
        <v>198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31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1486</v>
      </c>
      <c r="AY273" s="13">
        <f t="shared" si="93"/>
        <v>4</v>
      </c>
      <c r="AZ273" s="14">
        <f t="shared" si="102"/>
        <v>5197</v>
      </c>
      <c r="BA273" s="14" t="str">
        <f t="shared" si="94"/>
        <v>AtkExt</v>
      </c>
      <c r="BB273" s="14">
        <f t="shared" si="95"/>
        <v>494</v>
      </c>
      <c r="BC273" s="14" t="str">
        <f t="shared" si="96"/>
        <v>HPExt</v>
      </c>
      <c r="BD273" s="14">
        <f t="shared" si="97"/>
        <v>257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31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1486</v>
      </c>
      <c r="AY274" s="13">
        <f t="shared" si="93"/>
        <v>5</v>
      </c>
      <c r="AZ274" s="14">
        <f t="shared" si="102"/>
        <v>6460</v>
      </c>
      <c r="BA274" s="14" t="str">
        <f t="shared" si="94"/>
        <v>AtkExt</v>
      </c>
      <c r="BB274" s="14">
        <f t="shared" si="95"/>
        <v>614</v>
      </c>
      <c r="BC274" s="14" t="str">
        <f t="shared" si="96"/>
        <v>HPExt</v>
      </c>
      <c r="BD274" s="14">
        <f t="shared" si="97"/>
        <v>320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31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1486</v>
      </c>
      <c r="AY275" s="13">
        <f t="shared" si="93"/>
        <v>6</v>
      </c>
      <c r="AZ275" s="14">
        <f t="shared" si="102"/>
        <v>7796</v>
      </c>
      <c r="BA275" s="14" t="str">
        <f t="shared" si="94"/>
        <v>AtkExt</v>
      </c>
      <c r="BB275" s="14">
        <f t="shared" si="95"/>
        <v>741</v>
      </c>
      <c r="BC275" s="14" t="str">
        <f t="shared" si="96"/>
        <v>HPExt</v>
      </c>
      <c r="BD275" s="14">
        <f t="shared" si="97"/>
        <v>386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31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1486</v>
      </c>
      <c r="AY276" s="13">
        <f t="shared" si="93"/>
        <v>7</v>
      </c>
      <c r="AZ276" s="14">
        <f t="shared" si="102"/>
        <v>9206</v>
      </c>
      <c r="BA276" s="14" t="str">
        <f t="shared" si="94"/>
        <v>AtkExt</v>
      </c>
      <c r="BB276" s="14">
        <f t="shared" si="95"/>
        <v>875</v>
      </c>
      <c r="BC276" s="14" t="str">
        <f t="shared" si="96"/>
        <v>HPExt</v>
      </c>
      <c r="BD276" s="14">
        <f t="shared" si="97"/>
        <v>456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31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1486</v>
      </c>
      <c r="AY277" s="13">
        <f t="shared" si="93"/>
        <v>8</v>
      </c>
      <c r="AZ277" s="14">
        <f t="shared" si="102"/>
        <v>10689</v>
      </c>
      <c r="BA277" s="14" t="str">
        <f t="shared" si="94"/>
        <v>AtkExt</v>
      </c>
      <c r="BB277" s="14">
        <f t="shared" si="95"/>
        <v>1016</v>
      </c>
      <c r="BC277" s="14" t="str">
        <f t="shared" si="96"/>
        <v>HPExt</v>
      </c>
      <c r="BD277" s="14">
        <f t="shared" si="97"/>
        <v>529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31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1486</v>
      </c>
      <c r="AY278" s="13">
        <f t="shared" si="93"/>
        <v>9</v>
      </c>
      <c r="AZ278" s="14">
        <f t="shared" si="102"/>
        <v>12246</v>
      </c>
      <c r="BA278" s="14" t="str">
        <f t="shared" si="94"/>
        <v>AtkExt</v>
      </c>
      <c r="BB278" s="14">
        <f t="shared" si="95"/>
        <v>1164</v>
      </c>
      <c r="BC278" s="14" t="str">
        <f t="shared" si="96"/>
        <v>HPExt</v>
      </c>
      <c r="BD278" s="14">
        <f t="shared" si="97"/>
        <v>606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31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1486</v>
      </c>
      <c r="AY279" s="13">
        <f t="shared" si="93"/>
        <v>10</v>
      </c>
      <c r="AZ279" s="14">
        <f t="shared" si="102"/>
        <v>13877</v>
      </c>
      <c r="BA279" s="14" t="str">
        <f t="shared" si="94"/>
        <v>AtkExt</v>
      </c>
      <c r="BB279" s="14">
        <f t="shared" si="95"/>
        <v>1319</v>
      </c>
      <c r="BC279" s="14" t="str">
        <f t="shared" si="96"/>
        <v>HPExt</v>
      </c>
      <c r="BD279" s="14">
        <f t="shared" si="97"/>
        <v>687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31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1486</v>
      </c>
      <c r="AY280" s="13">
        <f t="shared" si="93"/>
        <v>11</v>
      </c>
      <c r="AZ280" s="14">
        <f t="shared" si="102"/>
        <v>15591</v>
      </c>
      <c r="BA280" s="14" t="str">
        <f t="shared" si="94"/>
        <v>AtkExt</v>
      </c>
      <c r="BB280" s="14">
        <f t="shared" si="95"/>
        <v>1482</v>
      </c>
      <c r="BC280" s="14" t="str">
        <f t="shared" si="96"/>
        <v>HPExt</v>
      </c>
      <c r="BD280" s="14">
        <f t="shared" si="97"/>
        <v>771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31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1486</v>
      </c>
      <c r="AY281" s="13">
        <f t="shared" si="93"/>
        <v>12</v>
      </c>
      <c r="AZ281" s="14">
        <f t="shared" si="102"/>
        <v>17370</v>
      </c>
      <c r="BA281" s="14" t="str">
        <f t="shared" si="94"/>
        <v>AtkExt</v>
      </c>
      <c r="BB281" s="14">
        <f t="shared" si="95"/>
        <v>1651</v>
      </c>
      <c r="BC281" s="14" t="str">
        <f t="shared" si="96"/>
        <v>HPExt</v>
      </c>
      <c r="BD281" s="14">
        <f t="shared" si="97"/>
        <v>860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31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1486</v>
      </c>
      <c r="AY282" s="13">
        <f t="shared" si="93"/>
        <v>13</v>
      </c>
      <c r="AZ282" s="14">
        <f t="shared" si="102"/>
        <v>19221</v>
      </c>
      <c r="BA282" s="14" t="str">
        <f t="shared" si="94"/>
        <v>AtkExt</v>
      </c>
      <c r="BB282" s="14">
        <f t="shared" si="95"/>
        <v>1827</v>
      </c>
      <c r="BC282" s="14" t="str">
        <f t="shared" si="96"/>
        <v>HPExt</v>
      </c>
      <c r="BD282" s="14">
        <f t="shared" si="97"/>
        <v>951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31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1486</v>
      </c>
      <c r="AY283" s="13">
        <f t="shared" si="93"/>
        <v>14</v>
      </c>
      <c r="AZ283" s="14">
        <f t="shared" si="102"/>
        <v>21157</v>
      </c>
      <c r="BA283" s="14" t="str">
        <f t="shared" si="94"/>
        <v>AtkExt</v>
      </c>
      <c r="BB283" s="14">
        <f t="shared" si="95"/>
        <v>2011</v>
      </c>
      <c r="BC283" s="14" t="str">
        <f t="shared" si="96"/>
        <v>HPExt</v>
      </c>
      <c r="BD283" s="14">
        <f t="shared" si="97"/>
        <v>1047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31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1486</v>
      </c>
      <c r="AY284" s="13">
        <f t="shared" si="93"/>
        <v>15</v>
      </c>
      <c r="AZ284" s="14">
        <f t="shared" si="102"/>
        <v>23156</v>
      </c>
      <c r="BA284" s="14" t="str">
        <f t="shared" si="94"/>
        <v>AtkExt</v>
      </c>
      <c r="BB284" s="14">
        <f t="shared" si="95"/>
        <v>2201</v>
      </c>
      <c r="BC284" s="14" t="str">
        <f t="shared" si="96"/>
        <v>HPExt</v>
      </c>
      <c r="BD284" s="14">
        <f t="shared" si="97"/>
        <v>1146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31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1486</v>
      </c>
      <c r="AY285" s="13">
        <f t="shared" si="93"/>
        <v>16</v>
      </c>
      <c r="AZ285" s="14">
        <f t="shared" si="102"/>
        <v>25239</v>
      </c>
      <c r="BA285" s="14" t="str">
        <f t="shared" si="94"/>
        <v>AtkExt</v>
      </c>
      <c r="BB285" s="14">
        <f t="shared" si="95"/>
        <v>2399</v>
      </c>
      <c r="BC285" s="14" t="str">
        <f t="shared" si="96"/>
        <v>HPExt</v>
      </c>
      <c r="BD285" s="14">
        <f t="shared" si="97"/>
        <v>1249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31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1486</v>
      </c>
      <c r="AY286" s="13">
        <f t="shared" si="93"/>
        <v>17</v>
      </c>
      <c r="AZ286" s="14">
        <f t="shared" si="102"/>
        <v>27396</v>
      </c>
      <c r="BA286" s="14" t="str">
        <f t="shared" si="94"/>
        <v>AtkExt</v>
      </c>
      <c r="BB286" s="14">
        <f t="shared" si="95"/>
        <v>2604</v>
      </c>
      <c r="BC286" s="14" t="str">
        <f t="shared" si="96"/>
        <v>HPExt</v>
      </c>
      <c r="BD286" s="14">
        <f t="shared" si="97"/>
        <v>1356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31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1486</v>
      </c>
      <c r="AY287" s="13">
        <f t="shared" si="93"/>
        <v>18</v>
      </c>
      <c r="AZ287" s="14">
        <f t="shared" si="102"/>
        <v>29616</v>
      </c>
      <c r="BA287" s="14" t="str">
        <f t="shared" si="94"/>
        <v>AtkExt</v>
      </c>
      <c r="BB287" s="14">
        <f t="shared" si="95"/>
        <v>2815</v>
      </c>
      <c r="BC287" s="14" t="str">
        <f t="shared" si="96"/>
        <v>HPExt</v>
      </c>
      <c r="BD287" s="14">
        <f t="shared" si="97"/>
        <v>1466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31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1486</v>
      </c>
      <c r="AY288" s="13">
        <f t="shared" si="93"/>
        <v>1</v>
      </c>
      <c r="AZ288" s="14">
        <f t="shared" si="102"/>
        <v>1852</v>
      </c>
      <c r="BA288" s="14" t="str">
        <f t="shared" si="94"/>
        <v>AtkExt</v>
      </c>
      <c r="BB288" s="14">
        <f t="shared" si="95"/>
        <v>176</v>
      </c>
      <c r="BC288" s="14" t="str">
        <f t="shared" si="96"/>
        <v>HPExt</v>
      </c>
      <c r="BD288" s="14">
        <f t="shared" si="97"/>
        <v>92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31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1486</v>
      </c>
      <c r="AY289" s="13">
        <f t="shared" si="93"/>
        <v>2</v>
      </c>
      <c r="AZ289" s="14">
        <f t="shared" si="102"/>
        <v>2893</v>
      </c>
      <c r="BA289" s="14" t="str">
        <f t="shared" si="94"/>
        <v>AtkExt</v>
      </c>
      <c r="BB289" s="14">
        <f t="shared" si="95"/>
        <v>275</v>
      </c>
      <c r="BC289" s="14" t="str">
        <f t="shared" si="96"/>
        <v>HPExt</v>
      </c>
      <c r="BD289" s="14">
        <f t="shared" si="97"/>
        <v>143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31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1486</v>
      </c>
      <c r="AY290" s="13">
        <f t="shared" si="93"/>
        <v>3</v>
      </c>
      <c r="AZ290" s="14">
        <f t="shared" si="102"/>
        <v>4008</v>
      </c>
      <c r="BA290" s="14" t="str">
        <f t="shared" si="94"/>
        <v>AtkExt</v>
      </c>
      <c r="BB290" s="14">
        <f t="shared" si="95"/>
        <v>381</v>
      </c>
      <c r="BC290" s="14" t="str">
        <f t="shared" si="96"/>
        <v>HPExt</v>
      </c>
      <c r="BD290" s="14">
        <f t="shared" si="97"/>
        <v>198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31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1486</v>
      </c>
      <c r="AY291" s="13">
        <f t="shared" si="93"/>
        <v>4</v>
      </c>
      <c r="AZ291" s="14">
        <f t="shared" si="102"/>
        <v>5197</v>
      </c>
      <c r="BA291" s="14" t="str">
        <f t="shared" si="94"/>
        <v>AtkExt</v>
      </c>
      <c r="BB291" s="14">
        <f t="shared" si="95"/>
        <v>494</v>
      </c>
      <c r="BC291" s="14" t="str">
        <f t="shared" si="96"/>
        <v>HPExt</v>
      </c>
      <c r="BD291" s="14">
        <f t="shared" si="97"/>
        <v>257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31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1486</v>
      </c>
      <c r="AY292" s="13">
        <f t="shared" si="93"/>
        <v>5</v>
      </c>
      <c r="AZ292" s="14">
        <f t="shared" si="102"/>
        <v>6460</v>
      </c>
      <c r="BA292" s="14" t="str">
        <f t="shared" si="94"/>
        <v>AtkExt</v>
      </c>
      <c r="BB292" s="14">
        <f t="shared" si="95"/>
        <v>614</v>
      </c>
      <c r="BC292" s="14" t="str">
        <f t="shared" si="96"/>
        <v>HPExt</v>
      </c>
      <c r="BD292" s="14">
        <f t="shared" si="97"/>
        <v>320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31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1486</v>
      </c>
      <c r="AY293" s="13">
        <f t="shared" si="93"/>
        <v>6</v>
      </c>
      <c r="AZ293" s="14">
        <f t="shared" si="102"/>
        <v>7796</v>
      </c>
      <c r="BA293" s="14" t="str">
        <f t="shared" si="94"/>
        <v>AtkExt</v>
      </c>
      <c r="BB293" s="14">
        <f t="shared" si="95"/>
        <v>741</v>
      </c>
      <c r="BC293" s="14" t="str">
        <f t="shared" si="96"/>
        <v>HPExt</v>
      </c>
      <c r="BD293" s="14">
        <f t="shared" si="97"/>
        <v>386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31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1486</v>
      </c>
      <c r="AY294" s="13">
        <f t="shared" si="93"/>
        <v>7</v>
      </c>
      <c r="AZ294" s="14">
        <f t="shared" si="102"/>
        <v>9206</v>
      </c>
      <c r="BA294" s="14" t="str">
        <f t="shared" si="94"/>
        <v>AtkExt</v>
      </c>
      <c r="BB294" s="14">
        <f t="shared" si="95"/>
        <v>875</v>
      </c>
      <c r="BC294" s="14" t="str">
        <f t="shared" si="96"/>
        <v>HPExt</v>
      </c>
      <c r="BD294" s="14">
        <f t="shared" si="97"/>
        <v>456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31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1486</v>
      </c>
      <c r="AY295" s="13">
        <f t="shared" si="93"/>
        <v>8</v>
      </c>
      <c r="AZ295" s="14">
        <f t="shared" si="102"/>
        <v>10689</v>
      </c>
      <c r="BA295" s="14" t="str">
        <f t="shared" si="94"/>
        <v>AtkExt</v>
      </c>
      <c r="BB295" s="14">
        <f t="shared" si="95"/>
        <v>1016</v>
      </c>
      <c r="BC295" s="14" t="str">
        <f t="shared" si="96"/>
        <v>HPExt</v>
      </c>
      <c r="BD295" s="14">
        <f t="shared" si="97"/>
        <v>529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31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1486</v>
      </c>
      <c r="AY296" s="13">
        <f t="shared" si="93"/>
        <v>9</v>
      </c>
      <c r="AZ296" s="14">
        <f t="shared" si="102"/>
        <v>12246</v>
      </c>
      <c r="BA296" s="14" t="str">
        <f t="shared" si="94"/>
        <v>AtkExt</v>
      </c>
      <c r="BB296" s="14">
        <f t="shared" si="95"/>
        <v>1164</v>
      </c>
      <c r="BC296" s="14" t="str">
        <f t="shared" si="96"/>
        <v>HPExt</v>
      </c>
      <c r="BD296" s="14">
        <f t="shared" si="97"/>
        <v>606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31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1486</v>
      </c>
      <c r="AY297" s="13">
        <f t="shared" si="93"/>
        <v>10</v>
      </c>
      <c r="AZ297" s="14">
        <f t="shared" si="102"/>
        <v>13877</v>
      </c>
      <c r="BA297" s="14" t="str">
        <f t="shared" si="94"/>
        <v>AtkExt</v>
      </c>
      <c r="BB297" s="14">
        <f t="shared" si="95"/>
        <v>1319</v>
      </c>
      <c r="BC297" s="14" t="str">
        <f t="shared" si="96"/>
        <v>HPExt</v>
      </c>
      <c r="BD297" s="14">
        <f t="shared" si="97"/>
        <v>687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31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1486</v>
      </c>
      <c r="AY298" s="13">
        <f t="shared" si="93"/>
        <v>11</v>
      </c>
      <c r="AZ298" s="14">
        <f t="shared" si="102"/>
        <v>15591</v>
      </c>
      <c r="BA298" s="14" t="str">
        <f t="shared" si="94"/>
        <v>AtkExt</v>
      </c>
      <c r="BB298" s="14">
        <f t="shared" si="95"/>
        <v>1482</v>
      </c>
      <c r="BC298" s="14" t="str">
        <f t="shared" si="96"/>
        <v>HPExt</v>
      </c>
      <c r="BD298" s="14">
        <f t="shared" si="97"/>
        <v>771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31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1486</v>
      </c>
      <c r="AY299" s="13">
        <f t="shared" si="93"/>
        <v>12</v>
      </c>
      <c r="AZ299" s="14">
        <f t="shared" si="102"/>
        <v>17370</v>
      </c>
      <c r="BA299" s="14" t="str">
        <f t="shared" si="94"/>
        <v>AtkExt</v>
      </c>
      <c r="BB299" s="14">
        <f t="shared" si="95"/>
        <v>1651</v>
      </c>
      <c r="BC299" s="14" t="str">
        <f t="shared" si="96"/>
        <v>HPExt</v>
      </c>
      <c r="BD299" s="14">
        <f t="shared" si="97"/>
        <v>860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31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1486</v>
      </c>
      <c r="AY300" s="13">
        <f t="shared" si="93"/>
        <v>13</v>
      </c>
      <c r="AZ300" s="14">
        <f t="shared" si="102"/>
        <v>19221</v>
      </c>
      <c r="BA300" s="14" t="str">
        <f t="shared" si="94"/>
        <v>AtkExt</v>
      </c>
      <c r="BB300" s="14">
        <f t="shared" si="95"/>
        <v>1827</v>
      </c>
      <c r="BC300" s="14" t="str">
        <f t="shared" si="96"/>
        <v>HPExt</v>
      </c>
      <c r="BD300" s="14">
        <f t="shared" si="97"/>
        <v>951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31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1486</v>
      </c>
      <c r="AY301" s="13">
        <f t="shared" si="93"/>
        <v>14</v>
      </c>
      <c r="AZ301" s="14">
        <f t="shared" si="102"/>
        <v>21157</v>
      </c>
      <c r="BA301" s="14" t="str">
        <f t="shared" si="94"/>
        <v>AtkExt</v>
      </c>
      <c r="BB301" s="14">
        <f t="shared" si="95"/>
        <v>2011</v>
      </c>
      <c r="BC301" s="14" t="str">
        <f t="shared" si="96"/>
        <v>HPExt</v>
      </c>
      <c r="BD301" s="14">
        <f t="shared" si="97"/>
        <v>1047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31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1486</v>
      </c>
      <c r="AY302" s="13">
        <f t="shared" si="93"/>
        <v>15</v>
      </c>
      <c r="AZ302" s="14">
        <f t="shared" si="102"/>
        <v>23156</v>
      </c>
      <c r="BA302" s="14" t="str">
        <f t="shared" si="94"/>
        <v>AtkExt</v>
      </c>
      <c r="BB302" s="14">
        <f t="shared" si="95"/>
        <v>2201</v>
      </c>
      <c r="BC302" s="14" t="str">
        <f t="shared" si="96"/>
        <v>HPExt</v>
      </c>
      <c r="BD302" s="14">
        <f t="shared" si="97"/>
        <v>1146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31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1486</v>
      </c>
      <c r="AY303" s="13">
        <f t="shared" si="93"/>
        <v>16</v>
      </c>
      <c r="AZ303" s="14">
        <f t="shared" si="102"/>
        <v>25239</v>
      </c>
      <c r="BA303" s="14" t="str">
        <f t="shared" si="94"/>
        <v>AtkExt</v>
      </c>
      <c r="BB303" s="14">
        <f t="shared" si="95"/>
        <v>2399</v>
      </c>
      <c r="BC303" s="14" t="str">
        <f t="shared" si="96"/>
        <v>HPExt</v>
      </c>
      <c r="BD303" s="14">
        <f t="shared" si="97"/>
        <v>1249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31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1486</v>
      </c>
      <c r="AY304" s="13">
        <f t="shared" si="93"/>
        <v>17</v>
      </c>
      <c r="AZ304" s="14">
        <f t="shared" si="102"/>
        <v>27396</v>
      </c>
      <c r="BA304" s="14" t="str">
        <f t="shared" si="94"/>
        <v>AtkExt</v>
      </c>
      <c r="BB304" s="14">
        <f t="shared" si="95"/>
        <v>2604</v>
      </c>
      <c r="BC304" s="14" t="str">
        <f t="shared" si="96"/>
        <v>HPExt</v>
      </c>
      <c r="BD304" s="14">
        <f t="shared" si="97"/>
        <v>1356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31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1486</v>
      </c>
      <c r="AY305" s="13">
        <f t="shared" si="93"/>
        <v>18</v>
      </c>
      <c r="AZ305" s="14">
        <f t="shared" si="102"/>
        <v>29616</v>
      </c>
      <c r="BA305" s="14" t="str">
        <f t="shared" si="94"/>
        <v>AtkExt</v>
      </c>
      <c r="BB305" s="14">
        <f t="shared" si="95"/>
        <v>2815</v>
      </c>
      <c r="BC305" s="14" t="str">
        <f t="shared" si="96"/>
        <v>HPExt</v>
      </c>
      <c r="BD305" s="14">
        <f t="shared" si="97"/>
        <v>1466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31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1486</v>
      </c>
      <c r="AY306" s="13">
        <f t="shared" si="93"/>
        <v>1</v>
      </c>
      <c r="AZ306" s="14">
        <f t="shared" si="102"/>
        <v>3722</v>
      </c>
      <c r="BA306" s="14" t="str">
        <f t="shared" si="94"/>
        <v>AtkExt</v>
      </c>
      <c r="BB306" s="14">
        <f t="shared" si="95"/>
        <v>118</v>
      </c>
      <c r="BC306" s="14" t="str">
        <f t="shared" si="96"/>
        <v>DefExt</v>
      </c>
      <c r="BD306" s="14">
        <f t="shared" si="97"/>
        <v>121</v>
      </c>
      <c r="BE306" s="14" t="str">
        <f t="shared" si="103"/>
        <v>HPExt</v>
      </c>
      <c r="BF306" s="14">
        <f t="shared" si="104"/>
        <v>122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31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1486</v>
      </c>
      <c r="AY307" s="13">
        <f t="shared" si="93"/>
        <v>2</v>
      </c>
      <c r="AZ307" s="14">
        <f t="shared" si="102"/>
        <v>5801</v>
      </c>
      <c r="BA307" s="14" t="str">
        <f t="shared" si="94"/>
        <v>AtkExt</v>
      </c>
      <c r="BB307" s="14">
        <f t="shared" si="95"/>
        <v>183</v>
      </c>
      <c r="BC307" s="14" t="str">
        <f t="shared" si="96"/>
        <v>DefExt</v>
      </c>
      <c r="BD307" s="14">
        <f t="shared" si="97"/>
        <v>189</v>
      </c>
      <c r="BE307" s="14" t="str">
        <f t="shared" si="103"/>
        <v>HPExt</v>
      </c>
      <c r="BF307" s="14">
        <f t="shared" si="104"/>
        <v>191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31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1486</v>
      </c>
      <c r="AY308" s="13">
        <f t="shared" si="93"/>
        <v>3</v>
      </c>
      <c r="AZ308" s="14">
        <f t="shared" si="102"/>
        <v>8024</v>
      </c>
      <c r="BA308" s="14" t="str">
        <f t="shared" si="94"/>
        <v>AtkExt</v>
      </c>
      <c r="BB308" s="14">
        <f t="shared" si="95"/>
        <v>254</v>
      </c>
      <c r="BC308" s="14" t="str">
        <f t="shared" si="96"/>
        <v>DefExt</v>
      </c>
      <c r="BD308" s="14">
        <f t="shared" si="97"/>
        <v>261</v>
      </c>
      <c r="BE308" s="14" t="str">
        <f t="shared" si="103"/>
        <v>HPExt</v>
      </c>
      <c r="BF308" s="14">
        <f t="shared" si="104"/>
        <v>264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31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1486</v>
      </c>
      <c r="AY309" s="13">
        <f t="shared" si="93"/>
        <v>4</v>
      </c>
      <c r="AZ309" s="14">
        <f t="shared" si="102"/>
        <v>10413</v>
      </c>
      <c r="BA309" s="14" t="str">
        <f t="shared" si="94"/>
        <v>AtkExt</v>
      </c>
      <c r="BB309" s="14">
        <f t="shared" si="95"/>
        <v>329</v>
      </c>
      <c r="BC309" s="14" t="str">
        <f t="shared" si="96"/>
        <v>DefExt</v>
      </c>
      <c r="BD309" s="14">
        <f t="shared" si="97"/>
        <v>339</v>
      </c>
      <c r="BE309" s="14" t="str">
        <f t="shared" si="103"/>
        <v>HPExt</v>
      </c>
      <c r="BF309" s="14">
        <f t="shared" si="104"/>
        <v>343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31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1486</v>
      </c>
      <c r="AY310" s="13">
        <f t="shared" si="93"/>
        <v>5</v>
      </c>
      <c r="AZ310" s="14">
        <f t="shared" si="102"/>
        <v>12936</v>
      </c>
      <c r="BA310" s="14" t="str">
        <f t="shared" si="94"/>
        <v>AtkExt</v>
      </c>
      <c r="BB310" s="14">
        <f t="shared" si="95"/>
        <v>409</v>
      </c>
      <c r="BC310" s="14" t="str">
        <f t="shared" si="96"/>
        <v>DefExt</v>
      </c>
      <c r="BD310" s="14">
        <f t="shared" si="97"/>
        <v>421</v>
      </c>
      <c r="BE310" s="14" t="str">
        <f t="shared" si="103"/>
        <v>HPExt</v>
      </c>
      <c r="BF310" s="14">
        <f t="shared" si="104"/>
        <v>426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31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1486</v>
      </c>
      <c r="AY311" s="13">
        <f t="shared" si="93"/>
        <v>6</v>
      </c>
      <c r="AZ311" s="14">
        <f t="shared" si="102"/>
        <v>15614</v>
      </c>
      <c r="BA311" s="14" t="str">
        <f t="shared" si="94"/>
        <v>AtkExt</v>
      </c>
      <c r="BB311" s="14">
        <f t="shared" si="95"/>
        <v>494</v>
      </c>
      <c r="BC311" s="14" t="str">
        <f t="shared" si="96"/>
        <v>DefExt</v>
      </c>
      <c r="BD311" s="14">
        <f t="shared" si="97"/>
        <v>508</v>
      </c>
      <c r="BE311" s="14" t="str">
        <f t="shared" si="103"/>
        <v>HPExt</v>
      </c>
      <c r="BF311" s="14">
        <f t="shared" si="104"/>
        <v>514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31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1486</v>
      </c>
      <c r="AY312" s="13">
        <f t="shared" si="93"/>
        <v>7</v>
      </c>
      <c r="AZ312" s="14">
        <f t="shared" si="102"/>
        <v>18437</v>
      </c>
      <c r="BA312" s="14" t="str">
        <f t="shared" si="94"/>
        <v>AtkExt</v>
      </c>
      <c r="BB312" s="14">
        <f t="shared" si="95"/>
        <v>583</v>
      </c>
      <c r="BC312" s="14" t="str">
        <f t="shared" si="96"/>
        <v>DefExt</v>
      </c>
      <c r="BD312" s="14">
        <f t="shared" si="97"/>
        <v>600</v>
      </c>
      <c r="BE312" s="14" t="str">
        <f t="shared" si="103"/>
        <v>HPExt</v>
      </c>
      <c r="BF312" s="14">
        <f t="shared" si="104"/>
        <v>607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31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1486</v>
      </c>
      <c r="AY313" s="13">
        <f t="shared" si="93"/>
        <v>8</v>
      </c>
      <c r="AZ313" s="14">
        <f t="shared" si="102"/>
        <v>21395</v>
      </c>
      <c r="BA313" s="14" t="str">
        <f t="shared" si="94"/>
        <v>AtkExt</v>
      </c>
      <c r="BB313" s="14">
        <f t="shared" si="95"/>
        <v>677</v>
      </c>
      <c r="BC313" s="14" t="str">
        <f t="shared" si="96"/>
        <v>DefExt</v>
      </c>
      <c r="BD313" s="14">
        <f t="shared" si="97"/>
        <v>696</v>
      </c>
      <c r="BE313" s="14" t="str">
        <f t="shared" si="103"/>
        <v>HPExt</v>
      </c>
      <c r="BF313" s="14">
        <f t="shared" si="104"/>
        <v>705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31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1486</v>
      </c>
      <c r="AY314" s="13">
        <f t="shared" si="93"/>
        <v>9</v>
      </c>
      <c r="AZ314" s="14">
        <f t="shared" si="102"/>
        <v>24528</v>
      </c>
      <c r="BA314" s="14" t="str">
        <f t="shared" si="94"/>
        <v>AtkExt</v>
      </c>
      <c r="BB314" s="14">
        <f t="shared" si="95"/>
        <v>776</v>
      </c>
      <c r="BC314" s="14" t="str">
        <f t="shared" si="96"/>
        <v>DefExt</v>
      </c>
      <c r="BD314" s="14">
        <f t="shared" si="97"/>
        <v>798</v>
      </c>
      <c r="BE314" s="14" t="str">
        <f t="shared" si="103"/>
        <v>HPExt</v>
      </c>
      <c r="BF314" s="14">
        <f t="shared" si="104"/>
        <v>808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31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1486</v>
      </c>
      <c r="AY315" s="13">
        <f t="shared" si="93"/>
        <v>10</v>
      </c>
      <c r="AZ315" s="14">
        <f t="shared" si="102"/>
        <v>27796</v>
      </c>
      <c r="BA315" s="14" t="str">
        <f t="shared" si="94"/>
        <v>AtkExt</v>
      </c>
      <c r="BB315" s="14">
        <f t="shared" si="95"/>
        <v>880</v>
      </c>
      <c r="BC315" s="14" t="str">
        <f t="shared" si="96"/>
        <v>DefExt</v>
      </c>
      <c r="BD315" s="14">
        <f t="shared" si="97"/>
        <v>904</v>
      </c>
      <c r="BE315" s="14" t="str">
        <f t="shared" si="103"/>
        <v>HPExt</v>
      </c>
      <c r="BF315" s="14">
        <f t="shared" si="104"/>
        <v>916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31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1486</v>
      </c>
      <c r="AY316" s="13">
        <f t="shared" si="93"/>
        <v>11</v>
      </c>
      <c r="AZ316" s="14">
        <f t="shared" si="102"/>
        <v>31229</v>
      </c>
      <c r="BA316" s="14" t="str">
        <f t="shared" si="94"/>
        <v>AtkExt</v>
      </c>
      <c r="BB316" s="14">
        <f t="shared" si="95"/>
        <v>988</v>
      </c>
      <c r="BC316" s="14" t="str">
        <f t="shared" si="96"/>
        <v>DefExt</v>
      </c>
      <c r="BD316" s="14">
        <f t="shared" si="97"/>
        <v>1016</v>
      </c>
      <c r="BE316" s="14" t="str">
        <f t="shared" si="103"/>
        <v>HPExt</v>
      </c>
      <c r="BF316" s="14">
        <f t="shared" si="104"/>
        <v>1029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31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1486</v>
      </c>
      <c r="AY317" s="13">
        <f t="shared" si="93"/>
        <v>12</v>
      </c>
      <c r="AZ317" s="14">
        <f t="shared" si="102"/>
        <v>34796</v>
      </c>
      <c r="BA317" s="14" t="str">
        <f t="shared" si="94"/>
        <v>AtkExt</v>
      </c>
      <c r="BB317" s="14">
        <f t="shared" si="95"/>
        <v>1101</v>
      </c>
      <c r="BC317" s="14" t="str">
        <f t="shared" si="96"/>
        <v>DefExt</v>
      </c>
      <c r="BD317" s="14">
        <f t="shared" si="97"/>
        <v>1132</v>
      </c>
      <c r="BE317" s="14" t="str">
        <f t="shared" si="103"/>
        <v>HPExt</v>
      </c>
      <c r="BF317" s="14">
        <f t="shared" si="104"/>
        <v>1146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31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1486</v>
      </c>
      <c r="AY318" s="13">
        <f t="shared" si="93"/>
        <v>13</v>
      </c>
      <c r="AZ318" s="14">
        <f t="shared" si="102"/>
        <v>38509</v>
      </c>
      <c r="BA318" s="14" t="str">
        <f t="shared" si="94"/>
        <v>AtkExt</v>
      </c>
      <c r="BB318" s="14">
        <f t="shared" si="95"/>
        <v>1218</v>
      </c>
      <c r="BC318" s="14" t="str">
        <f t="shared" si="96"/>
        <v>DefExt</v>
      </c>
      <c r="BD318" s="14">
        <f t="shared" si="97"/>
        <v>1253</v>
      </c>
      <c r="BE318" s="14" t="str">
        <f t="shared" si="103"/>
        <v>HPExt</v>
      </c>
      <c r="BF318" s="14">
        <f t="shared" si="104"/>
        <v>1269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31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1486</v>
      </c>
      <c r="AY319" s="13">
        <f t="shared" si="93"/>
        <v>14</v>
      </c>
      <c r="AZ319" s="14">
        <f t="shared" si="102"/>
        <v>42366</v>
      </c>
      <c r="BA319" s="14" t="str">
        <f t="shared" si="94"/>
        <v>AtkExt</v>
      </c>
      <c r="BB319" s="14">
        <f t="shared" si="95"/>
        <v>1341</v>
      </c>
      <c r="BC319" s="14" t="str">
        <f t="shared" si="96"/>
        <v>DefExt</v>
      </c>
      <c r="BD319" s="14">
        <f t="shared" si="97"/>
        <v>1378</v>
      </c>
      <c r="BE319" s="14" t="str">
        <f t="shared" si="103"/>
        <v>HPExt</v>
      </c>
      <c r="BF319" s="14">
        <f t="shared" si="104"/>
        <v>1396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31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1486</v>
      </c>
      <c r="AY320" s="13">
        <f t="shared" si="93"/>
        <v>15</v>
      </c>
      <c r="AZ320" s="14">
        <f t="shared" si="102"/>
        <v>46388</v>
      </c>
      <c r="BA320" s="14" t="str">
        <f t="shared" si="94"/>
        <v>AtkExt</v>
      </c>
      <c r="BB320" s="14">
        <f t="shared" si="95"/>
        <v>1468</v>
      </c>
      <c r="BC320" s="14" t="str">
        <f t="shared" si="96"/>
        <v>DefExt</v>
      </c>
      <c r="BD320" s="14">
        <f t="shared" si="97"/>
        <v>1509</v>
      </c>
      <c r="BE320" s="14" t="str">
        <f t="shared" si="103"/>
        <v>HPExt</v>
      </c>
      <c r="BF320" s="14">
        <f t="shared" si="104"/>
        <v>1528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31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1486</v>
      </c>
      <c r="AY321" s="13">
        <f t="shared" si="93"/>
        <v>16</v>
      </c>
      <c r="AZ321" s="14">
        <f t="shared" si="102"/>
        <v>50535</v>
      </c>
      <c r="BA321" s="14" t="str">
        <f t="shared" si="94"/>
        <v>AtkExt</v>
      </c>
      <c r="BB321" s="14">
        <f t="shared" si="95"/>
        <v>1599</v>
      </c>
      <c r="BC321" s="14" t="str">
        <f t="shared" si="96"/>
        <v>DefExt</v>
      </c>
      <c r="BD321" s="14">
        <f t="shared" si="97"/>
        <v>1644</v>
      </c>
      <c r="BE321" s="14" t="str">
        <f t="shared" si="103"/>
        <v>HPExt</v>
      </c>
      <c r="BF321" s="14">
        <f t="shared" si="104"/>
        <v>1665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31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1486</v>
      </c>
      <c r="AY322" s="13">
        <f t="shared" si="93"/>
        <v>17</v>
      </c>
      <c r="AZ322" s="14">
        <f t="shared" si="102"/>
        <v>54867</v>
      </c>
      <c r="BA322" s="14" t="str">
        <f t="shared" si="94"/>
        <v>AtkExt</v>
      </c>
      <c r="BB322" s="14">
        <f t="shared" si="95"/>
        <v>1736</v>
      </c>
      <c r="BC322" s="14" t="str">
        <f t="shared" si="96"/>
        <v>DefExt</v>
      </c>
      <c r="BD322" s="14">
        <f t="shared" si="97"/>
        <v>1785</v>
      </c>
      <c r="BE322" s="14" t="str">
        <f t="shared" si="103"/>
        <v>HPExt</v>
      </c>
      <c r="BF322" s="14">
        <f t="shared" si="104"/>
        <v>1807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31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1486</v>
      </c>
      <c r="AY323" s="13">
        <f t="shared" si="93"/>
        <v>18</v>
      </c>
      <c r="AZ323" s="14">
        <f t="shared" si="102"/>
        <v>59324</v>
      </c>
      <c r="BA323" s="14" t="str">
        <f t="shared" si="94"/>
        <v>AtkExt</v>
      </c>
      <c r="BB323" s="14">
        <f t="shared" si="95"/>
        <v>1877</v>
      </c>
      <c r="BC323" s="14" t="str">
        <f t="shared" si="96"/>
        <v>DefExt</v>
      </c>
      <c r="BD323" s="14">
        <f t="shared" si="97"/>
        <v>1930</v>
      </c>
      <c r="BE323" s="14" t="str">
        <f t="shared" si="103"/>
        <v>HPExt</v>
      </c>
      <c r="BF323" s="14">
        <f t="shared" si="104"/>
        <v>1954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31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1486</v>
      </c>
      <c r="AY324" s="13">
        <f t="shared" si="93"/>
        <v>1</v>
      </c>
      <c r="AZ324" s="14">
        <f t="shared" si="102"/>
        <v>751</v>
      </c>
      <c r="BA324" s="14" t="str">
        <f t="shared" si="94"/>
        <v>HPExt</v>
      </c>
      <c r="BB324" s="14">
        <f t="shared" si="95"/>
        <v>551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31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1486</v>
      </c>
      <c r="AY325" s="13">
        <f t="shared" si="93"/>
        <v>2</v>
      </c>
      <c r="AZ325" s="14">
        <f t="shared" si="102"/>
        <v>1260</v>
      </c>
      <c r="BA325" s="14" t="str">
        <f t="shared" si="94"/>
        <v>HPExt</v>
      </c>
      <c r="BB325" s="14">
        <f t="shared" si="95"/>
        <v>860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31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1486</v>
      </c>
      <c r="AY326" s="13">
        <f t="shared" ref="AY326:AY389" si="113">AM326-INDEX($AI$6:$AI$48,AN326)</f>
        <v>3</v>
      </c>
      <c r="AZ326" s="14">
        <f t="shared" si="102"/>
        <v>1790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1190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31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1486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2343</v>
      </c>
      <c r="BA327" s="14" t="str">
        <f t="shared" si="114"/>
        <v>HPExt</v>
      </c>
      <c r="BB327" s="14">
        <f t="shared" si="115"/>
        <v>1543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31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1486</v>
      </c>
      <c r="AY328" s="13">
        <f t="shared" si="113"/>
        <v>5</v>
      </c>
      <c r="AZ328" s="14">
        <f t="shared" si="122"/>
        <v>2918</v>
      </c>
      <c r="BA328" s="14" t="str">
        <f t="shared" si="114"/>
        <v>HPExt</v>
      </c>
      <c r="BB328" s="14">
        <f t="shared" si="115"/>
        <v>1918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31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1486</v>
      </c>
      <c r="AY329" s="13">
        <f t="shared" si="113"/>
        <v>6</v>
      </c>
      <c r="AZ329" s="14">
        <f t="shared" si="122"/>
        <v>3514</v>
      </c>
      <c r="BA329" s="14" t="str">
        <f t="shared" si="114"/>
        <v>HPExt</v>
      </c>
      <c r="BB329" s="14">
        <f t="shared" si="115"/>
        <v>2314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31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1486</v>
      </c>
      <c r="AY330" s="13">
        <f t="shared" si="113"/>
        <v>7</v>
      </c>
      <c r="AZ330" s="14">
        <f t="shared" si="122"/>
        <v>4133</v>
      </c>
      <c r="BA330" s="14" t="str">
        <f t="shared" si="114"/>
        <v>HPExt</v>
      </c>
      <c r="BB330" s="14">
        <f t="shared" si="115"/>
        <v>2733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31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1486</v>
      </c>
      <c r="AY331" s="13">
        <f t="shared" si="113"/>
        <v>8</v>
      </c>
      <c r="AZ331" s="14">
        <f t="shared" si="122"/>
        <v>4774</v>
      </c>
      <c r="BA331" s="14" t="str">
        <f t="shared" si="114"/>
        <v>HPExt</v>
      </c>
      <c r="BB331" s="14">
        <f t="shared" si="115"/>
        <v>3174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31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1486</v>
      </c>
      <c r="AY332" s="13">
        <f t="shared" si="113"/>
        <v>9</v>
      </c>
      <c r="AZ332" s="14">
        <f t="shared" si="122"/>
        <v>5437</v>
      </c>
      <c r="BA332" s="14" t="str">
        <f t="shared" si="114"/>
        <v>HPExt</v>
      </c>
      <c r="BB332" s="14">
        <f t="shared" si="115"/>
        <v>3637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31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1486</v>
      </c>
      <c r="AY333" s="13">
        <f t="shared" si="113"/>
        <v>10</v>
      </c>
      <c r="AZ333" s="14">
        <f t="shared" si="122"/>
        <v>6122</v>
      </c>
      <c r="BA333" s="14" t="str">
        <f t="shared" si="114"/>
        <v>HPExt</v>
      </c>
      <c r="BB333" s="14">
        <f t="shared" si="115"/>
        <v>4122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31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1486</v>
      </c>
      <c r="AY334" s="13">
        <f t="shared" si="113"/>
        <v>11</v>
      </c>
      <c r="AZ334" s="14">
        <f t="shared" si="122"/>
        <v>6829</v>
      </c>
      <c r="BA334" s="14" t="str">
        <f t="shared" si="114"/>
        <v>HPExt</v>
      </c>
      <c r="BB334" s="14">
        <f t="shared" si="115"/>
        <v>4629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31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1486</v>
      </c>
      <c r="AY335" s="13">
        <f t="shared" si="113"/>
        <v>12</v>
      </c>
      <c r="AZ335" s="14">
        <f t="shared" si="122"/>
        <v>7558</v>
      </c>
      <c r="BA335" s="14" t="str">
        <f t="shared" si="114"/>
        <v>HPExt</v>
      </c>
      <c r="BB335" s="14">
        <f t="shared" si="115"/>
        <v>5158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31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1486</v>
      </c>
      <c r="AY336" s="13">
        <f t="shared" si="113"/>
        <v>13</v>
      </c>
      <c r="AZ336" s="14">
        <f t="shared" si="122"/>
        <v>8309</v>
      </c>
      <c r="BA336" s="14" t="str">
        <f t="shared" si="114"/>
        <v>HPExt</v>
      </c>
      <c r="BB336" s="14">
        <f t="shared" si="115"/>
        <v>5709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31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1486</v>
      </c>
      <c r="AY337" s="13">
        <f t="shared" si="113"/>
        <v>14</v>
      </c>
      <c r="AZ337" s="14">
        <f t="shared" si="122"/>
        <v>9082</v>
      </c>
      <c r="BA337" s="14" t="str">
        <f t="shared" si="114"/>
        <v>HPExt</v>
      </c>
      <c r="BB337" s="14">
        <f t="shared" si="115"/>
        <v>6282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31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1486</v>
      </c>
      <c r="AY338" s="13">
        <f t="shared" si="113"/>
        <v>15</v>
      </c>
      <c r="AZ338" s="14">
        <f t="shared" si="122"/>
        <v>9877</v>
      </c>
      <c r="BA338" s="14" t="str">
        <f t="shared" si="114"/>
        <v>HPExt</v>
      </c>
      <c r="BB338" s="14">
        <f t="shared" si="115"/>
        <v>6877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31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1486</v>
      </c>
      <c r="AY339" s="13">
        <f t="shared" si="113"/>
        <v>16</v>
      </c>
      <c r="AZ339" s="14">
        <f t="shared" si="122"/>
        <v>10694</v>
      </c>
      <c r="BA339" s="14" t="str">
        <f t="shared" si="114"/>
        <v>HPExt</v>
      </c>
      <c r="BB339" s="14">
        <f t="shared" si="115"/>
        <v>7494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31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1486</v>
      </c>
      <c r="AY340" s="13">
        <f t="shared" si="113"/>
        <v>17</v>
      </c>
      <c r="AZ340" s="14">
        <f t="shared" si="122"/>
        <v>11533</v>
      </c>
      <c r="BA340" s="14" t="str">
        <f t="shared" si="114"/>
        <v>HPExt</v>
      </c>
      <c r="BB340" s="14">
        <f t="shared" si="115"/>
        <v>8133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31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1486</v>
      </c>
      <c r="AY341" s="13">
        <f t="shared" si="113"/>
        <v>18</v>
      </c>
      <c r="AZ341" s="14">
        <f t="shared" si="122"/>
        <v>12395</v>
      </c>
      <c r="BA341" s="14" t="str">
        <f t="shared" si="114"/>
        <v>HPExt</v>
      </c>
      <c r="BB341" s="14">
        <f t="shared" si="115"/>
        <v>8795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31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1486</v>
      </c>
      <c r="AY342" s="13">
        <f t="shared" si="113"/>
        <v>1</v>
      </c>
      <c r="AZ342" s="14">
        <f t="shared" si="122"/>
        <v>2973</v>
      </c>
      <c r="BA342" s="14" t="str">
        <f t="shared" si="114"/>
        <v>DefExt</v>
      </c>
      <c r="BB342" s="14">
        <f t="shared" si="115"/>
        <v>145</v>
      </c>
      <c r="BC342" s="14" t="str">
        <f t="shared" si="116"/>
        <v>HPExt</v>
      </c>
      <c r="BD342" s="14">
        <f t="shared" si="117"/>
        <v>73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31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1486</v>
      </c>
      <c r="AY343" s="13">
        <f t="shared" si="113"/>
        <v>2</v>
      </c>
      <c r="AZ343" s="14">
        <f t="shared" si="122"/>
        <v>4635</v>
      </c>
      <c r="BA343" s="14" t="str">
        <f t="shared" si="114"/>
        <v>DefExt</v>
      </c>
      <c r="BB343" s="14">
        <f t="shared" si="115"/>
        <v>226</v>
      </c>
      <c r="BC343" s="14" t="str">
        <f t="shared" si="116"/>
        <v>HPExt</v>
      </c>
      <c r="BD343" s="14">
        <f t="shared" si="117"/>
        <v>115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31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1486</v>
      </c>
      <c r="AY344" s="13">
        <f t="shared" si="113"/>
        <v>3</v>
      </c>
      <c r="AZ344" s="14">
        <f t="shared" si="122"/>
        <v>6419</v>
      </c>
      <c r="BA344" s="14" t="str">
        <f t="shared" si="114"/>
        <v>DefExt</v>
      </c>
      <c r="BB344" s="14">
        <f t="shared" si="115"/>
        <v>313</v>
      </c>
      <c r="BC344" s="14" t="str">
        <f t="shared" si="116"/>
        <v>HPExt</v>
      </c>
      <c r="BD344" s="14">
        <f t="shared" si="117"/>
        <v>159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31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1486</v>
      </c>
      <c r="AY345" s="13">
        <f t="shared" si="113"/>
        <v>4</v>
      </c>
      <c r="AZ345" s="14">
        <f t="shared" si="122"/>
        <v>8326</v>
      </c>
      <c r="BA345" s="14" t="str">
        <f t="shared" si="114"/>
        <v>DefExt</v>
      </c>
      <c r="BB345" s="14">
        <f t="shared" si="115"/>
        <v>406</v>
      </c>
      <c r="BC345" s="14" t="str">
        <f t="shared" si="116"/>
        <v>HPExt</v>
      </c>
      <c r="BD345" s="14">
        <f t="shared" si="117"/>
        <v>206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31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1486</v>
      </c>
      <c r="AY346" s="13">
        <f t="shared" si="113"/>
        <v>5</v>
      </c>
      <c r="AZ346" s="14">
        <f t="shared" si="122"/>
        <v>10356</v>
      </c>
      <c r="BA346" s="14" t="str">
        <f t="shared" si="114"/>
        <v>DefExt</v>
      </c>
      <c r="BB346" s="14">
        <f t="shared" si="115"/>
        <v>505</v>
      </c>
      <c r="BC346" s="14" t="str">
        <f t="shared" si="116"/>
        <v>HPExt</v>
      </c>
      <c r="BD346" s="14">
        <f t="shared" si="117"/>
        <v>256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31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1486</v>
      </c>
      <c r="AY347" s="13">
        <f t="shared" si="113"/>
        <v>6</v>
      </c>
      <c r="AZ347" s="14">
        <f t="shared" si="122"/>
        <v>12489</v>
      </c>
      <c r="BA347" s="14" t="str">
        <f t="shared" si="114"/>
        <v>DefExt</v>
      </c>
      <c r="BB347" s="14">
        <f t="shared" si="115"/>
        <v>609</v>
      </c>
      <c r="BC347" s="14" t="str">
        <f t="shared" si="116"/>
        <v>HPExt</v>
      </c>
      <c r="BD347" s="14">
        <f t="shared" si="117"/>
        <v>309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31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1486</v>
      </c>
      <c r="AY348" s="13">
        <f t="shared" si="113"/>
        <v>7</v>
      </c>
      <c r="AZ348" s="14">
        <f t="shared" si="122"/>
        <v>14764</v>
      </c>
      <c r="BA348" s="14" t="str">
        <f t="shared" si="114"/>
        <v>DefExt</v>
      </c>
      <c r="BB348" s="14">
        <f t="shared" si="115"/>
        <v>720</v>
      </c>
      <c r="BC348" s="14" t="str">
        <f t="shared" si="116"/>
        <v>HPExt</v>
      </c>
      <c r="BD348" s="14">
        <f t="shared" si="117"/>
        <v>364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31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1486</v>
      </c>
      <c r="AY349" s="13">
        <f t="shared" si="113"/>
        <v>8</v>
      </c>
      <c r="AZ349" s="14">
        <f t="shared" si="122"/>
        <v>17143</v>
      </c>
      <c r="BA349" s="14" t="str">
        <f t="shared" si="114"/>
        <v>DefExt</v>
      </c>
      <c r="BB349" s="14">
        <f t="shared" si="115"/>
        <v>836</v>
      </c>
      <c r="BC349" s="14" t="str">
        <f t="shared" si="116"/>
        <v>HPExt</v>
      </c>
      <c r="BD349" s="14">
        <f t="shared" si="117"/>
        <v>423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31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1486</v>
      </c>
      <c r="AY350" s="13">
        <f t="shared" si="113"/>
        <v>9</v>
      </c>
      <c r="AZ350" s="14">
        <f t="shared" si="122"/>
        <v>19645</v>
      </c>
      <c r="BA350" s="14" t="str">
        <f t="shared" si="114"/>
        <v>DefExt</v>
      </c>
      <c r="BB350" s="14">
        <f t="shared" si="115"/>
        <v>958</v>
      </c>
      <c r="BC350" s="14" t="str">
        <f t="shared" si="116"/>
        <v>HPExt</v>
      </c>
      <c r="BD350" s="14">
        <f t="shared" si="117"/>
        <v>485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31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1486</v>
      </c>
      <c r="AY351" s="13">
        <f t="shared" si="113"/>
        <v>10</v>
      </c>
      <c r="AZ351" s="14">
        <f t="shared" si="122"/>
        <v>22250</v>
      </c>
      <c r="BA351" s="14" t="str">
        <f t="shared" si="114"/>
        <v>DefExt</v>
      </c>
      <c r="BB351" s="14">
        <f t="shared" si="115"/>
        <v>1085</v>
      </c>
      <c r="BC351" s="14" t="str">
        <f t="shared" si="116"/>
        <v>HPExt</v>
      </c>
      <c r="BD351" s="14">
        <f t="shared" si="117"/>
        <v>550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31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1486</v>
      </c>
      <c r="AY352" s="13">
        <f t="shared" si="113"/>
        <v>11</v>
      </c>
      <c r="AZ352" s="14">
        <f t="shared" si="122"/>
        <v>24997</v>
      </c>
      <c r="BA352" s="14" t="str">
        <f t="shared" si="114"/>
        <v>DefExt</v>
      </c>
      <c r="BB352" s="14">
        <f t="shared" si="115"/>
        <v>1219</v>
      </c>
      <c r="BC352" s="14" t="str">
        <f t="shared" si="116"/>
        <v>HPExt</v>
      </c>
      <c r="BD352" s="14">
        <f t="shared" si="117"/>
        <v>617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31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1486</v>
      </c>
      <c r="AY353" s="13">
        <f t="shared" si="113"/>
        <v>12</v>
      </c>
      <c r="AZ353" s="14">
        <f t="shared" si="122"/>
        <v>27848</v>
      </c>
      <c r="BA353" s="14" t="str">
        <f t="shared" si="114"/>
        <v>DefExt</v>
      </c>
      <c r="BB353" s="14">
        <f t="shared" si="115"/>
        <v>1358</v>
      </c>
      <c r="BC353" s="14" t="str">
        <f t="shared" si="116"/>
        <v>HPExt</v>
      </c>
      <c r="BD353" s="14">
        <f t="shared" si="117"/>
        <v>688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31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1486</v>
      </c>
      <c r="AY354" s="13">
        <f t="shared" si="113"/>
        <v>13</v>
      </c>
      <c r="AZ354" s="14">
        <f t="shared" si="122"/>
        <v>30821</v>
      </c>
      <c r="BA354" s="14" t="str">
        <f t="shared" si="114"/>
        <v>DefExt</v>
      </c>
      <c r="BB354" s="14">
        <f t="shared" si="115"/>
        <v>1503</v>
      </c>
      <c r="BC354" s="14" t="str">
        <f t="shared" si="116"/>
        <v>HPExt</v>
      </c>
      <c r="BD354" s="14">
        <f t="shared" si="117"/>
        <v>761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31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1486</v>
      </c>
      <c r="AY355" s="13">
        <f t="shared" si="113"/>
        <v>14</v>
      </c>
      <c r="AZ355" s="14">
        <f t="shared" si="122"/>
        <v>33918</v>
      </c>
      <c r="BA355" s="14" t="str">
        <f t="shared" si="114"/>
        <v>DefExt</v>
      </c>
      <c r="BB355" s="14">
        <f t="shared" si="115"/>
        <v>1654</v>
      </c>
      <c r="BC355" s="14" t="str">
        <f t="shared" si="116"/>
        <v>HPExt</v>
      </c>
      <c r="BD355" s="14">
        <f t="shared" si="117"/>
        <v>838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31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1486</v>
      </c>
      <c r="AY356" s="13">
        <f t="shared" si="113"/>
        <v>15</v>
      </c>
      <c r="AZ356" s="14">
        <f t="shared" si="122"/>
        <v>37137</v>
      </c>
      <c r="BA356" s="14" t="str">
        <f t="shared" si="114"/>
        <v>DefExt</v>
      </c>
      <c r="BB356" s="14">
        <f t="shared" si="115"/>
        <v>1811</v>
      </c>
      <c r="BC356" s="14" t="str">
        <f t="shared" si="116"/>
        <v>HPExt</v>
      </c>
      <c r="BD356" s="14">
        <f t="shared" si="117"/>
        <v>917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31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1486</v>
      </c>
      <c r="AY357" s="13">
        <f t="shared" si="113"/>
        <v>16</v>
      </c>
      <c r="AZ357" s="14">
        <f t="shared" si="122"/>
        <v>40459</v>
      </c>
      <c r="BA357" s="14" t="str">
        <f t="shared" si="114"/>
        <v>DefExt</v>
      </c>
      <c r="BB357" s="14">
        <f t="shared" si="115"/>
        <v>1973</v>
      </c>
      <c r="BC357" s="14" t="str">
        <f t="shared" si="116"/>
        <v>HPExt</v>
      </c>
      <c r="BD357" s="14">
        <f t="shared" si="117"/>
        <v>999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31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1486</v>
      </c>
      <c r="AY358" s="13">
        <f t="shared" si="113"/>
        <v>17</v>
      </c>
      <c r="AZ358" s="14">
        <f t="shared" si="122"/>
        <v>43924</v>
      </c>
      <c r="BA358" s="14" t="str">
        <f t="shared" si="114"/>
        <v>DefExt</v>
      </c>
      <c r="BB358" s="14">
        <f t="shared" si="115"/>
        <v>2142</v>
      </c>
      <c r="BC358" s="14" t="str">
        <f t="shared" si="116"/>
        <v>HPExt</v>
      </c>
      <c r="BD358" s="14">
        <f t="shared" si="117"/>
        <v>1084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31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1486</v>
      </c>
      <c r="AY359" s="13">
        <f t="shared" si="113"/>
        <v>18</v>
      </c>
      <c r="AZ359" s="14">
        <f t="shared" si="122"/>
        <v>47493</v>
      </c>
      <c r="BA359" s="14" t="str">
        <f t="shared" si="114"/>
        <v>DefExt</v>
      </c>
      <c r="BB359" s="14">
        <f t="shared" si="115"/>
        <v>2316</v>
      </c>
      <c r="BC359" s="14" t="str">
        <f t="shared" si="116"/>
        <v>HPExt</v>
      </c>
      <c r="BD359" s="14">
        <f t="shared" si="117"/>
        <v>1173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31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1486</v>
      </c>
      <c r="AY360" s="13">
        <f t="shared" si="113"/>
        <v>1</v>
      </c>
      <c r="AZ360" s="14">
        <f t="shared" si="122"/>
        <v>2973</v>
      </c>
      <c r="BA360" s="14" t="str">
        <f t="shared" si="114"/>
        <v>DefExt</v>
      </c>
      <c r="BB360" s="14">
        <f t="shared" si="115"/>
        <v>145</v>
      </c>
      <c r="BC360" s="14" t="str">
        <f t="shared" si="116"/>
        <v>HPExt</v>
      </c>
      <c r="BD360" s="14">
        <f t="shared" si="117"/>
        <v>73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31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1486</v>
      </c>
      <c r="AY361" s="13">
        <f t="shared" si="113"/>
        <v>2</v>
      </c>
      <c r="AZ361" s="14">
        <f t="shared" si="122"/>
        <v>4635</v>
      </c>
      <c r="BA361" s="14" t="str">
        <f t="shared" si="114"/>
        <v>DefExt</v>
      </c>
      <c r="BB361" s="14">
        <f t="shared" si="115"/>
        <v>226</v>
      </c>
      <c r="BC361" s="14" t="str">
        <f t="shared" si="116"/>
        <v>HPExt</v>
      </c>
      <c r="BD361" s="14">
        <f t="shared" si="117"/>
        <v>115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31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1486</v>
      </c>
      <c r="AY362" s="13">
        <f t="shared" si="113"/>
        <v>3</v>
      </c>
      <c r="AZ362" s="14">
        <f t="shared" si="122"/>
        <v>6419</v>
      </c>
      <c r="BA362" s="14" t="str">
        <f t="shared" si="114"/>
        <v>DefExt</v>
      </c>
      <c r="BB362" s="14">
        <f t="shared" si="115"/>
        <v>313</v>
      </c>
      <c r="BC362" s="14" t="str">
        <f t="shared" si="116"/>
        <v>HPExt</v>
      </c>
      <c r="BD362" s="14">
        <f t="shared" si="117"/>
        <v>159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31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1486</v>
      </c>
      <c r="AY363" s="13">
        <f t="shared" si="113"/>
        <v>4</v>
      </c>
      <c r="AZ363" s="14">
        <f t="shared" si="122"/>
        <v>8326</v>
      </c>
      <c r="BA363" s="14" t="str">
        <f t="shared" si="114"/>
        <v>DefExt</v>
      </c>
      <c r="BB363" s="14">
        <f t="shared" si="115"/>
        <v>406</v>
      </c>
      <c r="BC363" s="14" t="str">
        <f t="shared" si="116"/>
        <v>HPExt</v>
      </c>
      <c r="BD363" s="14">
        <f t="shared" si="117"/>
        <v>206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31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1486</v>
      </c>
      <c r="AY364" s="13">
        <f t="shared" si="113"/>
        <v>5</v>
      </c>
      <c r="AZ364" s="14">
        <f t="shared" si="122"/>
        <v>10356</v>
      </c>
      <c r="BA364" s="14" t="str">
        <f t="shared" si="114"/>
        <v>DefExt</v>
      </c>
      <c r="BB364" s="14">
        <f t="shared" si="115"/>
        <v>505</v>
      </c>
      <c r="BC364" s="14" t="str">
        <f t="shared" si="116"/>
        <v>HPExt</v>
      </c>
      <c r="BD364" s="14">
        <f t="shared" si="117"/>
        <v>256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31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1486</v>
      </c>
      <c r="AY365" s="13">
        <f t="shared" si="113"/>
        <v>6</v>
      </c>
      <c r="AZ365" s="14">
        <f t="shared" si="122"/>
        <v>12489</v>
      </c>
      <c r="BA365" s="14" t="str">
        <f t="shared" si="114"/>
        <v>DefExt</v>
      </c>
      <c r="BB365" s="14">
        <f t="shared" si="115"/>
        <v>609</v>
      </c>
      <c r="BC365" s="14" t="str">
        <f t="shared" si="116"/>
        <v>HPExt</v>
      </c>
      <c r="BD365" s="14">
        <f t="shared" si="117"/>
        <v>309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31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1486</v>
      </c>
      <c r="AY366" s="13">
        <f t="shared" si="113"/>
        <v>7</v>
      </c>
      <c r="AZ366" s="14">
        <f t="shared" si="122"/>
        <v>14764</v>
      </c>
      <c r="BA366" s="14" t="str">
        <f t="shared" si="114"/>
        <v>DefExt</v>
      </c>
      <c r="BB366" s="14">
        <f t="shared" si="115"/>
        <v>720</v>
      </c>
      <c r="BC366" s="14" t="str">
        <f t="shared" si="116"/>
        <v>HPExt</v>
      </c>
      <c r="BD366" s="14">
        <f t="shared" si="117"/>
        <v>364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31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1486</v>
      </c>
      <c r="AY367" s="13">
        <f t="shared" si="113"/>
        <v>8</v>
      </c>
      <c r="AZ367" s="14">
        <f t="shared" si="122"/>
        <v>17143</v>
      </c>
      <c r="BA367" s="14" t="str">
        <f t="shared" si="114"/>
        <v>DefExt</v>
      </c>
      <c r="BB367" s="14">
        <f t="shared" si="115"/>
        <v>836</v>
      </c>
      <c r="BC367" s="14" t="str">
        <f t="shared" si="116"/>
        <v>HPExt</v>
      </c>
      <c r="BD367" s="14">
        <f t="shared" si="117"/>
        <v>423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31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1486</v>
      </c>
      <c r="AY368" s="13">
        <f t="shared" si="113"/>
        <v>9</v>
      </c>
      <c r="AZ368" s="14">
        <f t="shared" si="122"/>
        <v>19645</v>
      </c>
      <c r="BA368" s="14" t="str">
        <f t="shared" si="114"/>
        <v>DefExt</v>
      </c>
      <c r="BB368" s="14">
        <f t="shared" si="115"/>
        <v>958</v>
      </c>
      <c r="BC368" s="14" t="str">
        <f t="shared" si="116"/>
        <v>HPExt</v>
      </c>
      <c r="BD368" s="14">
        <f t="shared" si="117"/>
        <v>485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31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1486</v>
      </c>
      <c r="AY369" s="13">
        <f t="shared" si="113"/>
        <v>10</v>
      </c>
      <c r="AZ369" s="14">
        <f t="shared" si="122"/>
        <v>22250</v>
      </c>
      <c r="BA369" s="14" t="str">
        <f t="shared" si="114"/>
        <v>DefExt</v>
      </c>
      <c r="BB369" s="14">
        <f t="shared" si="115"/>
        <v>1085</v>
      </c>
      <c r="BC369" s="14" t="str">
        <f t="shared" si="116"/>
        <v>HPExt</v>
      </c>
      <c r="BD369" s="14">
        <f t="shared" si="117"/>
        <v>550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31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1486</v>
      </c>
      <c r="AY370" s="13">
        <f t="shared" si="113"/>
        <v>11</v>
      </c>
      <c r="AZ370" s="14">
        <f t="shared" si="122"/>
        <v>24997</v>
      </c>
      <c r="BA370" s="14" t="str">
        <f t="shared" si="114"/>
        <v>DefExt</v>
      </c>
      <c r="BB370" s="14">
        <f t="shared" si="115"/>
        <v>1219</v>
      </c>
      <c r="BC370" s="14" t="str">
        <f t="shared" si="116"/>
        <v>HPExt</v>
      </c>
      <c r="BD370" s="14">
        <f t="shared" si="117"/>
        <v>617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31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1486</v>
      </c>
      <c r="AY371" s="13">
        <f t="shared" si="113"/>
        <v>12</v>
      </c>
      <c r="AZ371" s="14">
        <f t="shared" si="122"/>
        <v>27848</v>
      </c>
      <c r="BA371" s="14" t="str">
        <f t="shared" si="114"/>
        <v>DefExt</v>
      </c>
      <c r="BB371" s="14">
        <f t="shared" si="115"/>
        <v>1358</v>
      </c>
      <c r="BC371" s="14" t="str">
        <f t="shared" si="116"/>
        <v>HPExt</v>
      </c>
      <c r="BD371" s="14">
        <f t="shared" si="117"/>
        <v>688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31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1486</v>
      </c>
      <c r="AY372" s="13">
        <f t="shared" si="113"/>
        <v>13</v>
      </c>
      <c r="AZ372" s="14">
        <f t="shared" si="122"/>
        <v>30821</v>
      </c>
      <c r="BA372" s="14" t="str">
        <f t="shared" si="114"/>
        <v>DefExt</v>
      </c>
      <c r="BB372" s="14">
        <f t="shared" si="115"/>
        <v>1503</v>
      </c>
      <c r="BC372" s="14" t="str">
        <f t="shared" si="116"/>
        <v>HPExt</v>
      </c>
      <c r="BD372" s="14">
        <f t="shared" si="117"/>
        <v>761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31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1486</v>
      </c>
      <c r="AY373" s="13">
        <f t="shared" si="113"/>
        <v>14</v>
      </c>
      <c r="AZ373" s="14">
        <f t="shared" si="122"/>
        <v>33918</v>
      </c>
      <c r="BA373" s="14" t="str">
        <f t="shared" si="114"/>
        <v>DefExt</v>
      </c>
      <c r="BB373" s="14">
        <f t="shared" si="115"/>
        <v>1654</v>
      </c>
      <c r="BC373" s="14" t="str">
        <f t="shared" si="116"/>
        <v>HPExt</v>
      </c>
      <c r="BD373" s="14">
        <f t="shared" si="117"/>
        <v>838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31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1486</v>
      </c>
      <c r="AY374" s="13">
        <f t="shared" si="113"/>
        <v>15</v>
      </c>
      <c r="AZ374" s="14">
        <f t="shared" si="122"/>
        <v>37137</v>
      </c>
      <c r="BA374" s="14" t="str">
        <f t="shared" si="114"/>
        <v>DefExt</v>
      </c>
      <c r="BB374" s="14">
        <f t="shared" si="115"/>
        <v>1811</v>
      </c>
      <c r="BC374" s="14" t="str">
        <f t="shared" si="116"/>
        <v>HPExt</v>
      </c>
      <c r="BD374" s="14">
        <f t="shared" si="117"/>
        <v>917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31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1486</v>
      </c>
      <c r="AY375" s="13">
        <f t="shared" si="113"/>
        <v>16</v>
      </c>
      <c r="AZ375" s="14">
        <f t="shared" si="122"/>
        <v>40459</v>
      </c>
      <c r="BA375" s="14" t="str">
        <f t="shared" si="114"/>
        <v>DefExt</v>
      </c>
      <c r="BB375" s="14">
        <f t="shared" si="115"/>
        <v>1973</v>
      </c>
      <c r="BC375" s="14" t="str">
        <f t="shared" si="116"/>
        <v>HPExt</v>
      </c>
      <c r="BD375" s="14">
        <f t="shared" si="117"/>
        <v>999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31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1486</v>
      </c>
      <c r="AY376" s="13">
        <f t="shared" si="113"/>
        <v>17</v>
      </c>
      <c r="AZ376" s="14">
        <f t="shared" si="122"/>
        <v>43924</v>
      </c>
      <c r="BA376" s="14" t="str">
        <f t="shared" si="114"/>
        <v>DefExt</v>
      </c>
      <c r="BB376" s="14">
        <f t="shared" si="115"/>
        <v>2142</v>
      </c>
      <c r="BC376" s="14" t="str">
        <f t="shared" si="116"/>
        <v>HPExt</v>
      </c>
      <c r="BD376" s="14">
        <f t="shared" si="117"/>
        <v>1084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31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1486</v>
      </c>
      <c r="AY377" s="13">
        <f t="shared" si="113"/>
        <v>18</v>
      </c>
      <c r="AZ377" s="14">
        <f t="shared" si="122"/>
        <v>47493</v>
      </c>
      <c r="BA377" s="14" t="str">
        <f t="shared" si="114"/>
        <v>DefExt</v>
      </c>
      <c r="BB377" s="14">
        <f t="shared" si="115"/>
        <v>2316</v>
      </c>
      <c r="BC377" s="14" t="str">
        <f t="shared" si="116"/>
        <v>HPExt</v>
      </c>
      <c r="BD377" s="14">
        <f t="shared" si="117"/>
        <v>1173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31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1486</v>
      </c>
      <c r="AY378" s="13">
        <f t="shared" si="113"/>
        <v>1</v>
      </c>
      <c r="AZ378" s="14">
        <f t="shared" si="122"/>
        <v>5420</v>
      </c>
      <c r="BA378" s="14" t="str">
        <f t="shared" si="114"/>
        <v>AtkExt</v>
      </c>
      <c r="BB378" s="14">
        <f t="shared" si="115"/>
        <v>106</v>
      </c>
      <c r="BC378" s="14" t="str">
        <f t="shared" si="116"/>
        <v>DefExt</v>
      </c>
      <c r="BD378" s="14">
        <f t="shared" si="117"/>
        <v>218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31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1486</v>
      </c>
      <c r="AY379" s="13">
        <f t="shared" si="113"/>
        <v>2</v>
      </c>
      <c r="AZ379" s="14">
        <f t="shared" si="122"/>
        <v>8450</v>
      </c>
      <c r="BA379" s="14" t="str">
        <f t="shared" si="114"/>
        <v>AtkExt</v>
      </c>
      <c r="BB379" s="14">
        <f t="shared" si="115"/>
        <v>165</v>
      </c>
      <c r="BC379" s="14" t="str">
        <f t="shared" si="116"/>
        <v>DefExt</v>
      </c>
      <c r="BD379" s="14">
        <f t="shared" si="117"/>
        <v>340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31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1486</v>
      </c>
      <c r="AY380" s="13">
        <f t="shared" si="113"/>
        <v>3</v>
      </c>
      <c r="AZ380" s="14">
        <f t="shared" si="122"/>
        <v>11690</v>
      </c>
      <c r="BA380" s="14" t="str">
        <f t="shared" si="114"/>
        <v>AtkExt</v>
      </c>
      <c r="BB380" s="14">
        <f t="shared" si="115"/>
        <v>229</v>
      </c>
      <c r="BC380" s="14" t="str">
        <f t="shared" si="116"/>
        <v>DefExt</v>
      </c>
      <c r="BD380" s="14">
        <f t="shared" si="117"/>
        <v>470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31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1486</v>
      </c>
      <c r="AY381" s="13">
        <f t="shared" si="113"/>
        <v>4</v>
      </c>
      <c r="AZ381" s="14">
        <f t="shared" si="122"/>
        <v>15140</v>
      </c>
      <c r="BA381" s="14" t="str">
        <f t="shared" si="114"/>
        <v>AtkExt</v>
      </c>
      <c r="BB381" s="14">
        <f t="shared" si="115"/>
        <v>296</v>
      </c>
      <c r="BC381" s="14" t="str">
        <f t="shared" si="116"/>
        <v>DefExt</v>
      </c>
      <c r="BD381" s="14">
        <f t="shared" si="117"/>
        <v>609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31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1486</v>
      </c>
      <c r="AY382" s="13">
        <f t="shared" si="113"/>
        <v>5</v>
      </c>
      <c r="AZ382" s="14">
        <f t="shared" si="122"/>
        <v>18820</v>
      </c>
      <c r="BA382" s="14" t="str">
        <f t="shared" si="114"/>
        <v>AtkExt</v>
      </c>
      <c r="BB382" s="14">
        <f t="shared" si="115"/>
        <v>368</v>
      </c>
      <c r="BC382" s="14" t="str">
        <f t="shared" si="116"/>
        <v>DefExt</v>
      </c>
      <c r="BD382" s="14">
        <f t="shared" si="117"/>
        <v>757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31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1486</v>
      </c>
      <c r="AY383" s="13">
        <f t="shared" si="113"/>
        <v>6</v>
      </c>
      <c r="AZ383" s="14">
        <f t="shared" si="122"/>
        <v>22730</v>
      </c>
      <c r="BA383" s="14" t="str">
        <f t="shared" si="114"/>
        <v>AtkExt</v>
      </c>
      <c r="BB383" s="14">
        <f t="shared" si="115"/>
        <v>445</v>
      </c>
      <c r="BC383" s="14" t="str">
        <f t="shared" si="116"/>
        <v>DefExt</v>
      </c>
      <c r="BD383" s="14">
        <f t="shared" si="117"/>
        <v>914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31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1486</v>
      </c>
      <c r="AY384" s="13">
        <f t="shared" si="113"/>
        <v>7</v>
      </c>
      <c r="AZ384" s="14">
        <f t="shared" si="122"/>
        <v>26850</v>
      </c>
      <c r="BA384" s="14" t="str">
        <f t="shared" si="114"/>
        <v>AtkExt</v>
      </c>
      <c r="BB384" s="14">
        <f t="shared" si="115"/>
        <v>525</v>
      </c>
      <c r="BC384" s="14" t="str">
        <f t="shared" si="116"/>
        <v>DefExt</v>
      </c>
      <c r="BD384" s="14">
        <f t="shared" si="117"/>
        <v>1080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31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1486</v>
      </c>
      <c r="AY385" s="13">
        <f t="shared" si="113"/>
        <v>8</v>
      </c>
      <c r="AZ385" s="14">
        <f t="shared" si="122"/>
        <v>31180</v>
      </c>
      <c r="BA385" s="14" t="str">
        <f t="shared" si="114"/>
        <v>AtkExt</v>
      </c>
      <c r="BB385" s="14">
        <f t="shared" si="115"/>
        <v>610</v>
      </c>
      <c r="BC385" s="14" t="str">
        <f t="shared" si="116"/>
        <v>DefExt</v>
      </c>
      <c r="BD385" s="14">
        <f t="shared" si="117"/>
        <v>1254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31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1486</v>
      </c>
      <c r="AY386" s="13">
        <f t="shared" si="113"/>
        <v>9</v>
      </c>
      <c r="AZ386" s="14">
        <f t="shared" si="122"/>
        <v>35710</v>
      </c>
      <c r="BA386" s="14" t="str">
        <f t="shared" si="114"/>
        <v>AtkExt</v>
      </c>
      <c r="BB386" s="14">
        <f t="shared" si="115"/>
        <v>699</v>
      </c>
      <c r="BC386" s="14" t="str">
        <f t="shared" si="116"/>
        <v>DefExt</v>
      </c>
      <c r="BD386" s="14">
        <f t="shared" si="117"/>
        <v>1436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31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1486</v>
      </c>
      <c r="AY387" s="13">
        <f t="shared" si="113"/>
        <v>10</v>
      </c>
      <c r="AZ387" s="14">
        <f t="shared" si="122"/>
        <v>40480</v>
      </c>
      <c r="BA387" s="14" t="str">
        <f t="shared" si="114"/>
        <v>AtkExt</v>
      </c>
      <c r="BB387" s="14">
        <f t="shared" si="115"/>
        <v>792</v>
      </c>
      <c r="BC387" s="14" t="str">
        <f t="shared" si="116"/>
        <v>DefExt</v>
      </c>
      <c r="BD387" s="14">
        <f t="shared" si="117"/>
        <v>1628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31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1486</v>
      </c>
      <c r="AY388" s="13">
        <f t="shared" si="113"/>
        <v>11</v>
      </c>
      <c r="AZ388" s="14">
        <f t="shared" si="122"/>
        <v>45450</v>
      </c>
      <c r="BA388" s="14" t="str">
        <f t="shared" si="114"/>
        <v>AtkExt</v>
      </c>
      <c r="BB388" s="14">
        <f t="shared" si="115"/>
        <v>889</v>
      </c>
      <c r="BC388" s="14" t="str">
        <f t="shared" si="116"/>
        <v>DefExt</v>
      </c>
      <c r="BD388" s="14">
        <f t="shared" si="117"/>
        <v>1828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31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1486</v>
      </c>
      <c r="AY389" s="13">
        <f t="shared" si="113"/>
        <v>12</v>
      </c>
      <c r="AZ389" s="14">
        <f t="shared" si="122"/>
        <v>50650</v>
      </c>
      <c r="BA389" s="14" t="str">
        <f t="shared" si="114"/>
        <v>AtkExt</v>
      </c>
      <c r="BB389" s="14">
        <f t="shared" si="115"/>
        <v>991</v>
      </c>
      <c r="BC389" s="14" t="str">
        <f t="shared" si="116"/>
        <v>DefExt</v>
      </c>
      <c r="BD389" s="14">
        <f t="shared" si="117"/>
        <v>2037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31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1486</v>
      </c>
      <c r="AY390" s="13">
        <f t="shared" ref="AY390:AY453" si="133">AM390-INDEX($AI$6:$AI$48,AN390)</f>
        <v>13</v>
      </c>
      <c r="AZ390" s="14">
        <f t="shared" si="122"/>
        <v>56060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1096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2255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31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1486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61690</v>
      </c>
      <c r="BA391" s="14" t="str">
        <f t="shared" si="134"/>
        <v>AtkExt</v>
      </c>
      <c r="BB391" s="14">
        <f t="shared" si="135"/>
        <v>1207</v>
      </c>
      <c r="BC391" s="14" t="str">
        <f t="shared" si="136"/>
        <v>DefExt</v>
      </c>
      <c r="BD391" s="14">
        <f t="shared" si="137"/>
        <v>2481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31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1486</v>
      </c>
      <c r="AY392" s="13">
        <f t="shared" si="133"/>
        <v>15</v>
      </c>
      <c r="AZ392" s="14">
        <f t="shared" si="142"/>
        <v>67530</v>
      </c>
      <c r="BA392" s="14" t="str">
        <f t="shared" si="134"/>
        <v>AtkExt</v>
      </c>
      <c r="BB392" s="14">
        <f t="shared" si="135"/>
        <v>1321</v>
      </c>
      <c r="BC392" s="14" t="str">
        <f t="shared" si="136"/>
        <v>DefExt</v>
      </c>
      <c r="BD392" s="14">
        <f t="shared" si="137"/>
        <v>2716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31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1486</v>
      </c>
      <c r="AY393" s="13">
        <f t="shared" si="133"/>
        <v>16</v>
      </c>
      <c r="AZ393" s="14">
        <f t="shared" si="142"/>
        <v>73590</v>
      </c>
      <c r="BA393" s="14" t="str">
        <f t="shared" si="134"/>
        <v>AtkExt</v>
      </c>
      <c r="BB393" s="14">
        <f t="shared" si="135"/>
        <v>1439</v>
      </c>
      <c r="BC393" s="14" t="str">
        <f t="shared" si="136"/>
        <v>DefExt</v>
      </c>
      <c r="BD393" s="14">
        <f t="shared" si="137"/>
        <v>2960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31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1486</v>
      </c>
      <c r="AY394" s="13">
        <f t="shared" si="133"/>
        <v>17</v>
      </c>
      <c r="AZ394" s="14">
        <f t="shared" si="142"/>
        <v>79880</v>
      </c>
      <c r="BA394" s="14" t="str">
        <f t="shared" si="134"/>
        <v>AtkExt</v>
      </c>
      <c r="BB394" s="14">
        <f t="shared" si="135"/>
        <v>1562</v>
      </c>
      <c r="BC394" s="14" t="str">
        <f t="shared" si="136"/>
        <v>DefExt</v>
      </c>
      <c r="BD394" s="14">
        <f t="shared" si="137"/>
        <v>3213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31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1486</v>
      </c>
      <c r="AY395" s="13">
        <f t="shared" si="133"/>
        <v>18</v>
      </c>
      <c r="AZ395" s="14">
        <f t="shared" si="142"/>
        <v>86370</v>
      </c>
      <c r="BA395" s="14" t="str">
        <f t="shared" si="134"/>
        <v>AtkExt</v>
      </c>
      <c r="BB395" s="14">
        <f t="shared" si="135"/>
        <v>1689</v>
      </c>
      <c r="BC395" s="14" t="str">
        <f t="shared" si="136"/>
        <v>DefExt</v>
      </c>
      <c r="BD395" s="14">
        <f t="shared" si="137"/>
        <v>3474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31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1486</v>
      </c>
      <c r="AY396" s="13">
        <f t="shared" si="133"/>
        <v>1</v>
      </c>
      <c r="AZ396" s="14">
        <f t="shared" si="142"/>
        <v>4470</v>
      </c>
      <c r="BA396" s="14" t="str">
        <f t="shared" si="134"/>
        <v>DefExt</v>
      </c>
      <c r="BB396" s="14">
        <f t="shared" si="135"/>
        <v>218</v>
      </c>
      <c r="BC396" s="14" t="str">
        <f t="shared" si="136"/>
        <v>HPExt</v>
      </c>
      <c r="BD396" s="14">
        <f t="shared" si="137"/>
        <v>110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31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1486</v>
      </c>
      <c r="AY397" s="13">
        <f t="shared" si="133"/>
        <v>2</v>
      </c>
      <c r="AZ397" s="14">
        <f t="shared" si="142"/>
        <v>6972</v>
      </c>
      <c r="BA397" s="14" t="str">
        <f t="shared" si="134"/>
        <v>DefExt</v>
      </c>
      <c r="BB397" s="14">
        <f t="shared" si="135"/>
        <v>340</v>
      </c>
      <c r="BC397" s="14" t="str">
        <f t="shared" si="136"/>
        <v>HPExt</v>
      </c>
      <c r="BD397" s="14">
        <f t="shared" si="137"/>
        <v>172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31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1486</v>
      </c>
      <c r="AY398" s="13">
        <f t="shared" si="133"/>
        <v>3</v>
      </c>
      <c r="AZ398" s="14">
        <f t="shared" si="142"/>
        <v>9638</v>
      </c>
      <c r="BA398" s="14" t="str">
        <f t="shared" si="134"/>
        <v>DefExt</v>
      </c>
      <c r="BB398" s="14">
        <f t="shared" si="135"/>
        <v>470</v>
      </c>
      <c r="BC398" s="14" t="str">
        <f t="shared" si="136"/>
        <v>HPExt</v>
      </c>
      <c r="BD398" s="14">
        <f t="shared" si="137"/>
        <v>238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31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1486</v>
      </c>
      <c r="AY399" s="13">
        <f t="shared" si="133"/>
        <v>4</v>
      </c>
      <c r="AZ399" s="14">
        <f t="shared" si="142"/>
        <v>12489</v>
      </c>
      <c r="BA399" s="14" t="str">
        <f t="shared" si="134"/>
        <v>DefExt</v>
      </c>
      <c r="BB399" s="14">
        <f t="shared" si="135"/>
        <v>609</v>
      </c>
      <c r="BC399" s="14" t="str">
        <f t="shared" si="136"/>
        <v>HPExt</v>
      </c>
      <c r="BD399" s="14">
        <f t="shared" si="137"/>
        <v>309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31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1486</v>
      </c>
      <c r="AY400" s="13">
        <f t="shared" si="133"/>
        <v>5</v>
      </c>
      <c r="AZ400" s="14">
        <f t="shared" si="142"/>
        <v>15524</v>
      </c>
      <c r="BA400" s="14" t="str">
        <f t="shared" si="134"/>
        <v>DefExt</v>
      </c>
      <c r="BB400" s="14">
        <f t="shared" si="135"/>
        <v>757</v>
      </c>
      <c r="BC400" s="14" t="str">
        <f t="shared" si="136"/>
        <v>HPExt</v>
      </c>
      <c r="BD400" s="14">
        <f t="shared" si="137"/>
        <v>384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31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1486</v>
      </c>
      <c r="AY401" s="13">
        <f t="shared" si="133"/>
        <v>6</v>
      </c>
      <c r="AZ401" s="14">
        <f t="shared" si="142"/>
        <v>18743</v>
      </c>
      <c r="BA401" s="14" t="str">
        <f t="shared" si="134"/>
        <v>DefExt</v>
      </c>
      <c r="BB401" s="14">
        <f t="shared" si="135"/>
        <v>914</v>
      </c>
      <c r="BC401" s="14" t="str">
        <f t="shared" si="136"/>
        <v>HPExt</v>
      </c>
      <c r="BD401" s="14">
        <f t="shared" si="137"/>
        <v>463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31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1486</v>
      </c>
      <c r="AY402" s="13">
        <f t="shared" si="133"/>
        <v>7</v>
      </c>
      <c r="AZ402" s="14">
        <f t="shared" si="142"/>
        <v>22147</v>
      </c>
      <c r="BA402" s="14" t="str">
        <f t="shared" si="134"/>
        <v>DefExt</v>
      </c>
      <c r="BB402" s="14">
        <f t="shared" si="135"/>
        <v>1080</v>
      </c>
      <c r="BC402" s="14" t="str">
        <f t="shared" si="136"/>
        <v>HPExt</v>
      </c>
      <c r="BD402" s="14">
        <f t="shared" si="137"/>
        <v>547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31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1486</v>
      </c>
      <c r="AY403" s="13">
        <f t="shared" si="133"/>
        <v>8</v>
      </c>
      <c r="AZ403" s="14">
        <f t="shared" si="142"/>
        <v>25715</v>
      </c>
      <c r="BA403" s="14" t="str">
        <f t="shared" si="134"/>
        <v>DefExt</v>
      </c>
      <c r="BB403" s="14">
        <f t="shared" si="135"/>
        <v>1254</v>
      </c>
      <c r="BC403" s="14" t="str">
        <f t="shared" si="136"/>
        <v>HPExt</v>
      </c>
      <c r="BD403" s="14">
        <f t="shared" si="137"/>
        <v>635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31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1486</v>
      </c>
      <c r="AY404" s="13">
        <f t="shared" si="133"/>
        <v>9</v>
      </c>
      <c r="AZ404" s="14">
        <f t="shared" si="142"/>
        <v>29447</v>
      </c>
      <c r="BA404" s="14" t="str">
        <f t="shared" si="134"/>
        <v>DefExt</v>
      </c>
      <c r="BB404" s="14">
        <f t="shared" si="135"/>
        <v>1436</v>
      </c>
      <c r="BC404" s="14" t="str">
        <f t="shared" si="136"/>
        <v>HPExt</v>
      </c>
      <c r="BD404" s="14">
        <f t="shared" si="137"/>
        <v>727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31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1486</v>
      </c>
      <c r="AY405" s="13">
        <f t="shared" si="133"/>
        <v>10</v>
      </c>
      <c r="AZ405" s="14">
        <f t="shared" si="142"/>
        <v>33384</v>
      </c>
      <c r="BA405" s="14" t="str">
        <f t="shared" si="134"/>
        <v>DefExt</v>
      </c>
      <c r="BB405" s="14">
        <f t="shared" si="135"/>
        <v>1628</v>
      </c>
      <c r="BC405" s="14" t="str">
        <f t="shared" si="136"/>
        <v>HPExt</v>
      </c>
      <c r="BD405" s="14">
        <f t="shared" si="137"/>
        <v>824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31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1486</v>
      </c>
      <c r="AY406" s="13">
        <f t="shared" si="133"/>
        <v>11</v>
      </c>
      <c r="AZ406" s="14">
        <f t="shared" si="142"/>
        <v>37486</v>
      </c>
      <c r="BA406" s="14" t="str">
        <f t="shared" si="134"/>
        <v>DefExt</v>
      </c>
      <c r="BB406" s="14">
        <f t="shared" si="135"/>
        <v>1828</v>
      </c>
      <c r="BC406" s="14" t="str">
        <f t="shared" si="136"/>
        <v>HPExt</v>
      </c>
      <c r="BD406" s="14">
        <f t="shared" si="137"/>
        <v>926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31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1486</v>
      </c>
      <c r="AY407" s="13">
        <f t="shared" si="133"/>
        <v>12</v>
      </c>
      <c r="AZ407" s="14">
        <f t="shared" si="142"/>
        <v>41772</v>
      </c>
      <c r="BA407" s="14" t="str">
        <f t="shared" si="134"/>
        <v>DefExt</v>
      </c>
      <c r="BB407" s="14">
        <f t="shared" si="135"/>
        <v>2037</v>
      </c>
      <c r="BC407" s="14" t="str">
        <f t="shared" si="136"/>
        <v>HPExt</v>
      </c>
      <c r="BD407" s="14">
        <f t="shared" si="137"/>
        <v>1032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31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1486</v>
      </c>
      <c r="AY408" s="13">
        <f t="shared" si="133"/>
        <v>13</v>
      </c>
      <c r="AZ408" s="14">
        <f t="shared" si="142"/>
        <v>46242</v>
      </c>
      <c r="BA408" s="14" t="str">
        <f t="shared" si="134"/>
        <v>DefExt</v>
      </c>
      <c r="BB408" s="14">
        <f t="shared" si="135"/>
        <v>2255</v>
      </c>
      <c r="BC408" s="14" t="str">
        <f t="shared" si="136"/>
        <v>HPExt</v>
      </c>
      <c r="BD408" s="14">
        <f t="shared" si="137"/>
        <v>1142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31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1486</v>
      </c>
      <c r="AY409" s="13">
        <f t="shared" si="133"/>
        <v>14</v>
      </c>
      <c r="AZ409" s="14">
        <f t="shared" si="142"/>
        <v>50876</v>
      </c>
      <c r="BA409" s="14" t="str">
        <f t="shared" si="134"/>
        <v>DefExt</v>
      </c>
      <c r="BB409" s="14">
        <f t="shared" si="135"/>
        <v>2481</v>
      </c>
      <c r="BC409" s="14" t="str">
        <f t="shared" si="136"/>
        <v>HPExt</v>
      </c>
      <c r="BD409" s="14">
        <f t="shared" si="137"/>
        <v>1256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31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1486</v>
      </c>
      <c r="AY410" s="13">
        <f t="shared" si="133"/>
        <v>15</v>
      </c>
      <c r="AZ410" s="14">
        <f t="shared" si="142"/>
        <v>55695</v>
      </c>
      <c r="BA410" s="14" t="str">
        <f t="shared" si="134"/>
        <v>DefExt</v>
      </c>
      <c r="BB410" s="14">
        <f t="shared" si="135"/>
        <v>2716</v>
      </c>
      <c r="BC410" s="14" t="str">
        <f t="shared" si="136"/>
        <v>HPExt</v>
      </c>
      <c r="BD410" s="14">
        <f t="shared" si="137"/>
        <v>1375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31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1486</v>
      </c>
      <c r="AY411" s="13">
        <f t="shared" si="133"/>
        <v>16</v>
      </c>
      <c r="AZ411" s="14">
        <f t="shared" si="142"/>
        <v>60699</v>
      </c>
      <c r="BA411" s="14" t="str">
        <f t="shared" si="134"/>
        <v>DefExt</v>
      </c>
      <c r="BB411" s="14">
        <f t="shared" si="135"/>
        <v>2960</v>
      </c>
      <c r="BC411" s="14" t="str">
        <f t="shared" si="136"/>
        <v>HPExt</v>
      </c>
      <c r="BD411" s="14">
        <f t="shared" si="137"/>
        <v>1499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31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1486</v>
      </c>
      <c r="AY412" s="13">
        <f t="shared" si="133"/>
        <v>17</v>
      </c>
      <c r="AZ412" s="14">
        <f t="shared" si="142"/>
        <v>65887</v>
      </c>
      <c r="BA412" s="14" t="str">
        <f t="shared" si="134"/>
        <v>DefExt</v>
      </c>
      <c r="BB412" s="14">
        <f t="shared" si="135"/>
        <v>3213</v>
      </c>
      <c r="BC412" s="14" t="str">
        <f t="shared" si="136"/>
        <v>HPExt</v>
      </c>
      <c r="BD412" s="14">
        <f t="shared" si="137"/>
        <v>1627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31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1486</v>
      </c>
      <c r="AY413" s="13">
        <f t="shared" si="133"/>
        <v>18</v>
      </c>
      <c r="AZ413" s="14">
        <f t="shared" si="142"/>
        <v>71239</v>
      </c>
      <c r="BA413" s="14" t="str">
        <f t="shared" si="134"/>
        <v>DefExt</v>
      </c>
      <c r="BB413" s="14">
        <f t="shared" si="135"/>
        <v>3474</v>
      </c>
      <c r="BC413" s="14" t="str">
        <f t="shared" si="136"/>
        <v>HPExt</v>
      </c>
      <c r="BD413" s="14">
        <f t="shared" si="137"/>
        <v>1759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31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1486</v>
      </c>
      <c r="AY414" s="13">
        <f t="shared" si="133"/>
        <v>1</v>
      </c>
      <c r="AZ414" s="14">
        <f t="shared" si="142"/>
        <v>4457</v>
      </c>
      <c r="BA414" s="14" t="str">
        <f t="shared" si="134"/>
        <v>AtkExt</v>
      </c>
      <c r="BB414" s="14">
        <f t="shared" si="135"/>
        <v>141</v>
      </c>
      <c r="BC414" s="14" t="str">
        <f t="shared" si="136"/>
        <v>DefExt</v>
      </c>
      <c r="BD414" s="14">
        <f t="shared" si="137"/>
        <v>145</v>
      </c>
      <c r="BE414" s="14" t="str">
        <f t="shared" si="143"/>
        <v>HPExt</v>
      </c>
      <c r="BF414" s="14">
        <f t="shared" si="144"/>
        <v>147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31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1486</v>
      </c>
      <c r="AY415" s="13">
        <f t="shared" si="133"/>
        <v>2</v>
      </c>
      <c r="AZ415" s="14">
        <f t="shared" si="142"/>
        <v>6949</v>
      </c>
      <c r="BA415" s="14" t="str">
        <f t="shared" si="134"/>
        <v>AtkExt</v>
      </c>
      <c r="BB415" s="14">
        <f t="shared" si="135"/>
        <v>220</v>
      </c>
      <c r="BC415" s="14" t="str">
        <f t="shared" si="136"/>
        <v>DefExt</v>
      </c>
      <c r="BD415" s="14">
        <f t="shared" si="137"/>
        <v>226</v>
      </c>
      <c r="BE415" s="14" t="str">
        <f t="shared" si="143"/>
        <v>HPExt</v>
      </c>
      <c r="BF415" s="14">
        <f t="shared" si="144"/>
        <v>229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31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1486</v>
      </c>
      <c r="AY416" s="13">
        <f t="shared" si="133"/>
        <v>3</v>
      </c>
      <c r="AZ416" s="14">
        <f t="shared" si="142"/>
        <v>9627</v>
      </c>
      <c r="BA416" s="14" t="str">
        <f t="shared" si="134"/>
        <v>AtkExt</v>
      </c>
      <c r="BB416" s="14">
        <f t="shared" si="135"/>
        <v>305</v>
      </c>
      <c r="BC416" s="14" t="str">
        <f t="shared" si="136"/>
        <v>DefExt</v>
      </c>
      <c r="BD416" s="14">
        <f t="shared" si="137"/>
        <v>313</v>
      </c>
      <c r="BE416" s="14" t="str">
        <f t="shared" si="143"/>
        <v>HPExt</v>
      </c>
      <c r="BF416" s="14">
        <f t="shared" si="144"/>
        <v>317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31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1486</v>
      </c>
      <c r="AY417" s="13">
        <f t="shared" si="133"/>
        <v>4</v>
      </c>
      <c r="AZ417" s="14">
        <f t="shared" si="142"/>
        <v>12481</v>
      </c>
      <c r="BA417" s="14" t="str">
        <f t="shared" si="134"/>
        <v>AtkExt</v>
      </c>
      <c r="BB417" s="14">
        <f t="shared" si="135"/>
        <v>395</v>
      </c>
      <c r="BC417" s="14" t="str">
        <f t="shared" si="136"/>
        <v>DefExt</v>
      </c>
      <c r="BD417" s="14">
        <f t="shared" si="137"/>
        <v>406</v>
      </c>
      <c r="BE417" s="14" t="str">
        <f t="shared" si="143"/>
        <v>HPExt</v>
      </c>
      <c r="BF417" s="14">
        <f t="shared" si="144"/>
        <v>411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31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1486</v>
      </c>
      <c r="AY418" s="13">
        <f t="shared" si="133"/>
        <v>5</v>
      </c>
      <c r="AZ418" s="14">
        <f t="shared" si="142"/>
        <v>15521</v>
      </c>
      <c r="BA418" s="14" t="str">
        <f t="shared" si="134"/>
        <v>AtkExt</v>
      </c>
      <c r="BB418" s="14">
        <f t="shared" si="135"/>
        <v>491</v>
      </c>
      <c r="BC418" s="14" t="str">
        <f t="shared" si="136"/>
        <v>DefExt</v>
      </c>
      <c r="BD418" s="14">
        <f t="shared" si="137"/>
        <v>505</v>
      </c>
      <c r="BE418" s="14" t="str">
        <f t="shared" si="143"/>
        <v>HPExt</v>
      </c>
      <c r="BF418" s="14">
        <f t="shared" si="144"/>
        <v>511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31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1486</v>
      </c>
      <c r="AY419" s="13">
        <f t="shared" si="133"/>
        <v>6</v>
      </c>
      <c r="AZ419" s="14">
        <f t="shared" si="142"/>
        <v>18727</v>
      </c>
      <c r="BA419" s="14" t="str">
        <f t="shared" si="134"/>
        <v>AtkExt</v>
      </c>
      <c r="BB419" s="14">
        <f t="shared" si="135"/>
        <v>593</v>
      </c>
      <c r="BC419" s="14" t="str">
        <f t="shared" si="136"/>
        <v>DefExt</v>
      </c>
      <c r="BD419" s="14">
        <f t="shared" si="137"/>
        <v>609</v>
      </c>
      <c r="BE419" s="14" t="str">
        <f t="shared" si="143"/>
        <v>HPExt</v>
      </c>
      <c r="BF419" s="14">
        <f t="shared" si="144"/>
        <v>617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31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1486</v>
      </c>
      <c r="AY420" s="13">
        <f t="shared" si="133"/>
        <v>7</v>
      </c>
      <c r="AZ420" s="14">
        <f t="shared" si="142"/>
        <v>22129</v>
      </c>
      <c r="BA420" s="14" t="str">
        <f t="shared" si="134"/>
        <v>AtkExt</v>
      </c>
      <c r="BB420" s="14">
        <f t="shared" si="135"/>
        <v>700</v>
      </c>
      <c r="BC420" s="14" t="str">
        <f t="shared" si="136"/>
        <v>DefExt</v>
      </c>
      <c r="BD420" s="14">
        <f t="shared" si="137"/>
        <v>720</v>
      </c>
      <c r="BE420" s="14" t="str">
        <f t="shared" si="143"/>
        <v>HPExt</v>
      </c>
      <c r="BF420" s="14">
        <f t="shared" si="144"/>
        <v>729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31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1486</v>
      </c>
      <c r="AY421" s="13">
        <f t="shared" si="133"/>
        <v>8</v>
      </c>
      <c r="AZ421" s="14">
        <f t="shared" si="142"/>
        <v>25696</v>
      </c>
      <c r="BA421" s="14" t="str">
        <f t="shared" si="134"/>
        <v>AtkExt</v>
      </c>
      <c r="BB421" s="14">
        <f t="shared" si="135"/>
        <v>813</v>
      </c>
      <c r="BC421" s="14" t="str">
        <f t="shared" si="136"/>
        <v>DefExt</v>
      </c>
      <c r="BD421" s="14">
        <f t="shared" si="137"/>
        <v>836</v>
      </c>
      <c r="BE421" s="14" t="str">
        <f t="shared" si="143"/>
        <v>HPExt</v>
      </c>
      <c r="BF421" s="14">
        <f t="shared" si="144"/>
        <v>846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31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1486</v>
      </c>
      <c r="AY422" s="13">
        <f t="shared" si="133"/>
        <v>9</v>
      </c>
      <c r="AZ422" s="14">
        <f t="shared" si="142"/>
        <v>29440</v>
      </c>
      <c r="BA422" s="14" t="str">
        <f t="shared" si="134"/>
        <v>AtkExt</v>
      </c>
      <c r="BB422" s="14">
        <f t="shared" si="135"/>
        <v>931</v>
      </c>
      <c r="BC422" s="14" t="str">
        <f t="shared" si="136"/>
        <v>DefExt</v>
      </c>
      <c r="BD422" s="14">
        <f t="shared" si="137"/>
        <v>958</v>
      </c>
      <c r="BE422" s="14" t="str">
        <f t="shared" si="143"/>
        <v>HPExt</v>
      </c>
      <c r="BF422" s="14">
        <f t="shared" si="144"/>
        <v>970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31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1486</v>
      </c>
      <c r="AY423" s="13">
        <f t="shared" si="133"/>
        <v>10</v>
      </c>
      <c r="AZ423" s="14">
        <f t="shared" si="142"/>
        <v>33359</v>
      </c>
      <c r="BA423" s="14" t="str">
        <f t="shared" si="134"/>
        <v>AtkExt</v>
      </c>
      <c r="BB423" s="14">
        <f t="shared" si="135"/>
        <v>1056</v>
      </c>
      <c r="BC423" s="14" t="str">
        <f t="shared" si="136"/>
        <v>DefExt</v>
      </c>
      <c r="BD423" s="14">
        <f t="shared" si="137"/>
        <v>1085</v>
      </c>
      <c r="BE423" s="14" t="str">
        <f t="shared" si="143"/>
        <v>HPExt</v>
      </c>
      <c r="BF423" s="14">
        <f t="shared" si="144"/>
        <v>1099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31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1486</v>
      </c>
      <c r="AY424" s="13">
        <f t="shared" si="133"/>
        <v>11</v>
      </c>
      <c r="AZ424" s="14">
        <f t="shared" si="142"/>
        <v>37464</v>
      </c>
      <c r="BA424" s="14" t="str">
        <f t="shared" si="134"/>
        <v>AtkExt</v>
      </c>
      <c r="BB424" s="14">
        <f t="shared" si="135"/>
        <v>1185</v>
      </c>
      <c r="BC424" s="14" t="str">
        <f t="shared" si="136"/>
        <v>DefExt</v>
      </c>
      <c r="BD424" s="14">
        <f t="shared" si="137"/>
        <v>1219</v>
      </c>
      <c r="BE424" s="14" t="str">
        <f t="shared" si="143"/>
        <v>HPExt</v>
      </c>
      <c r="BF424" s="14">
        <f t="shared" si="144"/>
        <v>1234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31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1486</v>
      </c>
      <c r="AY425" s="13">
        <f t="shared" si="133"/>
        <v>12</v>
      </c>
      <c r="AZ425" s="14">
        <f t="shared" si="142"/>
        <v>41745</v>
      </c>
      <c r="BA425" s="14" t="str">
        <f t="shared" si="134"/>
        <v>AtkExt</v>
      </c>
      <c r="BB425" s="14">
        <f t="shared" si="135"/>
        <v>1321</v>
      </c>
      <c r="BC425" s="14" t="str">
        <f t="shared" si="136"/>
        <v>DefExt</v>
      </c>
      <c r="BD425" s="14">
        <f t="shared" si="137"/>
        <v>1358</v>
      </c>
      <c r="BE425" s="14" t="str">
        <f t="shared" si="143"/>
        <v>HPExt</v>
      </c>
      <c r="BF425" s="14">
        <f t="shared" si="144"/>
        <v>1375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31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1486</v>
      </c>
      <c r="AY426" s="13">
        <f t="shared" si="133"/>
        <v>13</v>
      </c>
      <c r="AZ426" s="14">
        <f t="shared" si="142"/>
        <v>46202</v>
      </c>
      <c r="BA426" s="14" t="str">
        <f t="shared" si="134"/>
        <v>AtkExt</v>
      </c>
      <c r="BB426" s="14">
        <f t="shared" si="135"/>
        <v>1462</v>
      </c>
      <c r="BC426" s="14" t="str">
        <f t="shared" si="136"/>
        <v>DefExt</v>
      </c>
      <c r="BD426" s="14">
        <f t="shared" si="137"/>
        <v>1503</v>
      </c>
      <c r="BE426" s="14" t="str">
        <f t="shared" si="143"/>
        <v>HPExt</v>
      </c>
      <c r="BF426" s="14">
        <f t="shared" si="144"/>
        <v>1522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31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1486</v>
      </c>
      <c r="AY427" s="13">
        <f t="shared" si="133"/>
        <v>14</v>
      </c>
      <c r="AZ427" s="14">
        <f t="shared" si="142"/>
        <v>50845</v>
      </c>
      <c r="BA427" s="14" t="str">
        <f t="shared" si="134"/>
        <v>AtkExt</v>
      </c>
      <c r="BB427" s="14">
        <f t="shared" si="135"/>
        <v>1609</v>
      </c>
      <c r="BC427" s="14" t="str">
        <f t="shared" si="136"/>
        <v>DefExt</v>
      </c>
      <c r="BD427" s="14">
        <f t="shared" si="137"/>
        <v>1654</v>
      </c>
      <c r="BE427" s="14" t="str">
        <f t="shared" si="143"/>
        <v>HPExt</v>
      </c>
      <c r="BF427" s="14">
        <f t="shared" si="144"/>
        <v>1675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31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1486</v>
      </c>
      <c r="AY428" s="13">
        <f t="shared" si="133"/>
        <v>15</v>
      </c>
      <c r="AZ428" s="14">
        <f t="shared" si="142"/>
        <v>55664</v>
      </c>
      <c r="BA428" s="14" t="str">
        <f t="shared" si="134"/>
        <v>AtkExt</v>
      </c>
      <c r="BB428" s="14">
        <f t="shared" si="135"/>
        <v>1761</v>
      </c>
      <c r="BC428" s="14" t="str">
        <f t="shared" si="136"/>
        <v>DefExt</v>
      </c>
      <c r="BD428" s="14">
        <f t="shared" si="137"/>
        <v>1811</v>
      </c>
      <c r="BE428" s="14" t="str">
        <f t="shared" si="143"/>
        <v>HPExt</v>
      </c>
      <c r="BF428" s="14">
        <f t="shared" si="144"/>
        <v>1834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31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1486</v>
      </c>
      <c r="AY429" s="13">
        <f t="shared" si="133"/>
        <v>16</v>
      </c>
      <c r="AZ429" s="14">
        <f t="shared" si="142"/>
        <v>60648</v>
      </c>
      <c r="BA429" s="14" t="str">
        <f t="shared" si="134"/>
        <v>AtkExt</v>
      </c>
      <c r="BB429" s="14">
        <f t="shared" si="135"/>
        <v>1919</v>
      </c>
      <c r="BC429" s="14" t="str">
        <f t="shared" si="136"/>
        <v>DefExt</v>
      </c>
      <c r="BD429" s="14">
        <f t="shared" si="137"/>
        <v>1973</v>
      </c>
      <c r="BE429" s="14" t="str">
        <f t="shared" si="143"/>
        <v>HPExt</v>
      </c>
      <c r="BF429" s="14">
        <f t="shared" si="144"/>
        <v>1998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31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1486</v>
      </c>
      <c r="AY430" s="13">
        <f t="shared" si="133"/>
        <v>17</v>
      </c>
      <c r="AZ430" s="14">
        <f t="shared" si="142"/>
        <v>65839</v>
      </c>
      <c r="BA430" s="14" t="str">
        <f t="shared" si="134"/>
        <v>AtkExt</v>
      </c>
      <c r="BB430" s="14">
        <f t="shared" si="135"/>
        <v>2083</v>
      </c>
      <c r="BC430" s="14" t="str">
        <f t="shared" si="136"/>
        <v>DefExt</v>
      </c>
      <c r="BD430" s="14">
        <f t="shared" si="137"/>
        <v>2142</v>
      </c>
      <c r="BE430" s="14" t="str">
        <f t="shared" si="143"/>
        <v>HPExt</v>
      </c>
      <c r="BF430" s="14">
        <f t="shared" si="144"/>
        <v>2169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31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1486</v>
      </c>
      <c r="AY431" s="13">
        <f t="shared" si="133"/>
        <v>18</v>
      </c>
      <c r="AZ431" s="14">
        <f t="shared" si="142"/>
        <v>71185</v>
      </c>
      <c r="BA431" s="14" t="str">
        <f t="shared" si="134"/>
        <v>AtkExt</v>
      </c>
      <c r="BB431" s="14">
        <f t="shared" si="135"/>
        <v>2252</v>
      </c>
      <c r="BC431" s="14" t="str">
        <f t="shared" si="136"/>
        <v>DefExt</v>
      </c>
      <c r="BD431" s="14">
        <f t="shared" si="137"/>
        <v>2316</v>
      </c>
      <c r="BE431" s="14" t="str">
        <f t="shared" si="143"/>
        <v>HPExt</v>
      </c>
      <c r="BF431" s="14">
        <f t="shared" si="144"/>
        <v>2345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31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1486</v>
      </c>
      <c r="AY432" s="13">
        <f t="shared" si="133"/>
        <v>1</v>
      </c>
      <c r="AZ432" s="14">
        <f t="shared" si="142"/>
        <v>13060</v>
      </c>
      <c r="BA432" s="14" t="str">
        <f t="shared" si="134"/>
        <v>DefExt</v>
      </c>
      <c r="BB432" s="14">
        <f t="shared" si="135"/>
        <v>653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31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1486</v>
      </c>
      <c r="AY433" s="13">
        <f t="shared" si="133"/>
        <v>2</v>
      </c>
      <c r="AZ433" s="14">
        <f t="shared" si="142"/>
        <v>20380</v>
      </c>
      <c r="BA433" s="14" t="str">
        <f t="shared" si="134"/>
        <v>DefExt</v>
      </c>
      <c r="BB433" s="14">
        <f t="shared" si="135"/>
        <v>1019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31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1486</v>
      </c>
      <c r="AY434" s="13">
        <f t="shared" si="133"/>
        <v>3</v>
      </c>
      <c r="AZ434" s="14">
        <f t="shared" si="142"/>
        <v>28200</v>
      </c>
      <c r="BA434" s="14" t="str">
        <f t="shared" si="134"/>
        <v>DefExt</v>
      </c>
      <c r="BB434" s="14">
        <f t="shared" si="135"/>
        <v>1410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31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1486</v>
      </c>
      <c r="AY435" s="13">
        <f t="shared" si="133"/>
        <v>4</v>
      </c>
      <c r="AZ435" s="14">
        <f t="shared" si="142"/>
        <v>36560</v>
      </c>
      <c r="BA435" s="14" t="str">
        <f t="shared" si="134"/>
        <v>DefExt</v>
      </c>
      <c r="BB435" s="14">
        <f t="shared" si="135"/>
        <v>1828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31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1486</v>
      </c>
      <c r="AY436" s="13">
        <f t="shared" si="133"/>
        <v>5</v>
      </c>
      <c r="AZ436" s="14">
        <f t="shared" si="142"/>
        <v>45440</v>
      </c>
      <c r="BA436" s="14" t="str">
        <f t="shared" si="134"/>
        <v>DefExt</v>
      </c>
      <c r="BB436" s="14">
        <f t="shared" si="135"/>
        <v>2272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31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1486</v>
      </c>
      <c r="AY437" s="13">
        <f t="shared" si="133"/>
        <v>6</v>
      </c>
      <c r="AZ437" s="14">
        <f t="shared" si="142"/>
        <v>54840</v>
      </c>
      <c r="BA437" s="14" t="str">
        <f t="shared" si="134"/>
        <v>DefExt</v>
      </c>
      <c r="BB437" s="14">
        <f t="shared" si="135"/>
        <v>2742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31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1486</v>
      </c>
      <c r="AY438" s="13">
        <f t="shared" si="133"/>
        <v>7</v>
      </c>
      <c r="AZ438" s="14">
        <f t="shared" si="142"/>
        <v>64780</v>
      </c>
      <c r="BA438" s="14" t="str">
        <f t="shared" si="134"/>
        <v>DefExt</v>
      </c>
      <c r="BB438" s="14">
        <f t="shared" si="135"/>
        <v>3239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31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1486</v>
      </c>
      <c r="AY439" s="13">
        <f t="shared" si="133"/>
        <v>8</v>
      </c>
      <c r="AZ439" s="14">
        <f t="shared" si="142"/>
        <v>75220</v>
      </c>
      <c r="BA439" s="14" t="str">
        <f t="shared" si="134"/>
        <v>DefExt</v>
      </c>
      <c r="BB439" s="14">
        <f t="shared" si="135"/>
        <v>3761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31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1486</v>
      </c>
      <c r="AY440" s="13">
        <f t="shared" si="133"/>
        <v>9</v>
      </c>
      <c r="AZ440" s="14">
        <f t="shared" si="142"/>
        <v>86180</v>
      </c>
      <c r="BA440" s="14" t="str">
        <f t="shared" si="134"/>
        <v>DefExt</v>
      </c>
      <c r="BB440" s="14">
        <f t="shared" si="135"/>
        <v>4309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31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1486</v>
      </c>
      <c r="AY441" s="13">
        <f t="shared" si="133"/>
        <v>10</v>
      </c>
      <c r="AZ441" s="14">
        <f t="shared" si="142"/>
        <v>97680</v>
      </c>
      <c r="BA441" s="14" t="str">
        <f t="shared" si="134"/>
        <v>DefExt</v>
      </c>
      <c r="BB441" s="14">
        <f t="shared" si="135"/>
        <v>4884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31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1486</v>
      </c>
      <c r="AY442" s="13">
        <f t="shared" si="133"/>
        <v>11</v>
      </c>
      <c r="AZ442" s="14">
        <f t="shared" si="142"/>
        <v>109700</v>
      </c>
      <c r="BA442" s="14" t="str">
        <f t="shared" si="134"/>
        <v>DefExt</v>
      </c>
      <c r="BB442" s="14">
        <f t="shared" si="135"/>
        <v>5485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31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1486</v>
      </c>
      <c r="AY443" s="13">
        <f t="shared" si="133"/>
        <v>12</v>
      </c>
      <c r="AZ443" s="14">
        <f t="shared" si="142"/>
        <v>122240</v>
      </c>
      <c r="BA443" s="14" t="str">
        <f t="shared" si="134"/>
        <v>DefExt</v>
      </c>
      <c r="BB443" s="14">
        <f t="shared" si="135"/>
        <v>6112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31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1486</v>
      </c>
      <c r="AY444" s="13">
        <f t="shared" si="133"/>
        <v>13</v>
      </c>
      <c r="AZ444" s="14">
        <f t="shared" si="142"/>
        <v>135300</v>
      </c>
      <c r="BA444" s="14" t="str">
        <f t="shared" si="134"/>
        <v>DefExt</v>
      </c>
      <c r="BB444" s="14">
        <f t="shared" si="135"/>
        <v>6765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31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1486</v>
      </c>
      <c r="AY445" s="13">
        <f t="shared" si="133"/>
        <v>14</v>
      </c>
      <c r="AZ445" s="14">
        <f t="shared" si="142"/>
        <v>148880</v>
      </c>
      <c r="BA445" s="14" t="str">
        <f t="shared" si="134"/>
        <v>DefExt</v>
      </c>
      <c r="BB445" s="14">
        <f t="shared" si="135"/>
        <v>7444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31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1486</v>
      </c>
      <c r="AY446" s="13">
        <f t="shared" si="133"/>
        <v>15</v>
      </c>
      <c r="AZ446" s="14">
        <f t="shared" si="142"/>
        <v>162980</v>
      </c>
      <c r="BA446" s="14" t="str">
        <f t="shared" si="134"/>
        <v>DefExt</v>
      </c>
      <c r="BB446" s="14">
        <f t="shared" si="135"/>
        <v>8149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31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1486</v>
      </c>
      <c r="AY447" s="13">
        <f t="shared" si="133"/>
        <v>16</v>
      </c>
      <c r="AZ447" s="14">
        <f t="shared" si="142"/>
        <v>177600</v>
      </c>
      <c r="BA447" s="14" t="str">
        <f t="shared" si="134"/>
        <v>DefExt</v>
      </c>
      <c r="BB447" s="14">
        <f t="shared" si="135"/>
        <v>8880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31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1486</v>
      </c>
      <c r="AY448" s="13">
        <f t="shared" si="133"/>
        <v>17</v>
      </c>
      <c r="AZ448" s="14">
        <f t="shared" si="142"/>
        <v>192760</v>
      </c>
      <c r="BA448" s="14" t="str">
        <f t="shared" si="134"/>
        <v>DefExt</v>
      </c>
      <c r="BB448" s="14">
        <f t="shared" si="135"/>
        <v>9638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31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1486</v>
      </c>
      <c r="AY449" s="13">
        <f t="shared" si="133"/>
        <v>18</v>
      </c>
      <c r="AZ449" s="14">
        <f t="shared" si="142"/>
        <v>208420</v>
      </c>
      <c r="BA449" s="14" t="str">
        <f t="shared" si="134"/>
        <v>DefExt</v>
      </c>
      <c r="BB449" s="14">
        <f t="shared" si="135"/>
        <v>10421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31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1486</v>
      </c>
      <c r="AY450" s="13">
        <f t="shared" si="133"/>
        <v>1</v>
      </c>
      <c r="AZ450" s="14">
        <f t="shared" si="142"/>
        <v>5720</v>
      </c>
      <c r="BA450" s="14" t="str">
        <f t="shared" si="134"/>
        <v>AtkExt</v>
      </c>
      <c r="BB450" s="14">
        <f t="shared" si="135"/>
        <v>282</v>
      </c>
      <c r="BC450" s="14" t="str">
        <f t="shared" si="136"/>
        <v>DefExt</v>
      </c>
      <c r="BD450" s="14">
        <f t="shared" si="137"/>
        <v>145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31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1486</v>
      </c>
      <c r="AY451" s="13">
        <f t="shared" si="133"/>
        <v>2</v>
      </c>
      <c r="AZ451" s="14">
        <f t="shared" si="142"/>
        <v>8920</v>
      </c>
      <c r="BA451" s="14" t="str">
        <f t="shared" si="134"/>
        <v>AtkExt</v>
      </c>
      <c r="BB451" s="14">
        <f t="shared" si="135"/>
        <v>440</v>
      </c>
      <c r="BC451" s="14" t="str">
        <f t="shared" si="136"/>
        <v>DefExt</v>
      </c>
      <c r="BD451" s="14">
        <f t="shared" si="137"/>
        <v>226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31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1486</v>
      </c>
      <c r="AY452" s="13">
        <f t="shared" si="133"/>
        <v>3</v>
      </c>
      <c r="AZ452" s="14">
        <f t="shared" si="142"/>
        <v>12360</v>
      </c>
      <c r="BA452" s="14" t="str">
        <f t="shared" si="134"/>
        <v>AtkExt</v>
      </c>
      <c r="BB452" s="14">
        <f t="shared" si="135"/>
        <v>610</v>
      </c>
      <c r="BC452" s="14" t="str">
        <f t="shared" si="136"/>
        <v>DefExt</v>
      </c>
      <c r="BD452" s="14">
        <f t="shared" si="137"/>
        <v>313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31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1486</v>
      </c>
      <c r="AY453" s="13">
        <f t="shared" si="133"/>
        <v>4</v>
      </c>
      <c r="AZ453" s="14">
        <f t="shared" si="142"/>
        <v>16020</v>
      </c>
      <c r="BA453" s="14" t="str">
        <f t="shared" si="134"/>
        <v>AtkExt</v>
      </c>
      <c r="BB453" s="14">
        <f t="shared" si="135"/>
        <v>790</v>
      </c>
      <c r="BC453" s="14" t="str">
        <f t="shared" si="136"/>
        <v>DefExt</v>
      </c>
      <c r="BD453" s="14">
        <f t="shared" si="137"/>
        <v>406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31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1486</v>
      </c>
      <c r="AY454" s="13">
        <f t="shared" ref="AY454:AY517" si="153">AM454-INDEX($AI$6:$AI$48,AN454)</f>
        <v>5</v>
      </c>
      <c r="AZ454" s="14">
        <f t="shared" si="142"/>
        <v>19920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982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505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31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1486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24030</v>
      </c>
      <c r="BA455" s="14" t="str">
        <f t="shared" si="154"/>
        <v>AtkExt</v>
      </c>
      <c r="BB455" s="14">
        <f t="shared" si="155"/>
        <v>1185</v>
      </c>
      <c r="BC455" s="14" t="str">
        <f t="shared" si="156"/>
        <v>DefExt</v>
      </c>
      <c r="BD455" s="14">
        <f t="shared" si="157"/>
        <v>609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31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1486</v>
      </c>
      <c r="AY456" s="13">
        <f t="shared" si="153"/>
        <v>7</v>
      </c>
      <c r="AZ456" s="14">
        <f t="shared" si="162"/>
        <v>28400</v>
      </c>
      <c r="BA456" s="14" t="str">
        <f t="shared" si="154"/>
        <v>AtkExt</v>
      </c>
      <c r="BB456" s="14">
        <f t="shared" si="155"/>
        <v>1400</v>
      </c>
      <c r="BC456" s="14" t="str">
        <f t="shared" si="156"/>
        <v>DefExt</v>
      </c>
      <c r="BD456" s="14">
        <f t="shared" si="157"/>
        <v>720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31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1486</v>
      </c>
      <c r="AY457" s="13">
        <f t="shared" si="153"/>
        <v>8</v>
      </c>
      <c r="AZ457" s="14">
        <f t="shared" si="162"/>
        <v>32980</v>
      </c>
      <c r="BA457" s="14" t="str">
        <f t="shared" si="154"/>
        <v>AtkExt</v>
      </c>
      <c r="BB457" s="14">
        <f t="shared" si="155"/>
        <v>1626</v>
      </c>
      <c r="BC457" s="14" t="str">
        <f t="shared" si="156"/>
        <v>DefExt</v>
      </c>
      <c r="BD457" s="14">
        <f t="shared" si="157"/>
        <v>836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31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1486</v>
      </c>
      <c r="AY458" s="13">
        <f t="shared" si="153"/>
        <v>9</v>
      </c>
      <c r="AZ458" s="14">
        <f t="shared" si="162"/>
        <v>37790</v>
      </c>
      <c r="BA458" s="14" t="str">
        <f t="shared" si="154"/>
        <v>AtkExt</v>
      </c>
      <c r="BB458" s="14">
        <f t="shared" si="155"/>
        <v>1863</v>
      </c>
      <c r="BC458" s="14" t="str">
        <f t="shared" si="156"/>
        <v>DefExt</v>
      </c>
      <c r="BD458" s="14">
        <f t="shared" si="157"/>
        <v>958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31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1486</v>
      </c>
      <c r="AY459" s="13">
        <f t="shared" si="153"/>
        <v>10</v>
      </c>
      <c r="AZ459" s="14">
        <f t="shared" si="162"/>
        <v>42810</v>
      </c>
      <c r="BA459" s="14" t="str">
        <f t="shared" si="154"/>
        <v>AtkExt</v>
      </c>
      <c r="BB459" s="14">
        <f t="shared" si="155"/>
        <v>2111</v>
      </c>
      <c r="BC459" s="14" t="str">
        <f t="shared" si="156"/>
        <v>DefExt</v>
      </c>
      <c r="BD459" s="14">
        <f t="shared" si="157"/>
        <v>1085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31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1486</v>
      </c>
      <c r="AY460" s="13">
        <f t="shared" si="153"/>
        <v>11</v>
      </c>
      <c r="AZ460" s="14">
        <f t="shared" si="162"/>
        <v>48090</v>
      </c>
      <c r="BA460" s="14" t="str">
        <f t="shared" si="154"/>
        <v>AtkExt</v>
      </c>
      <c r="BB460" s="14">
        <f t="shared" si="155"/>
        <v>2371</v>
      </c>
      <c r="BC460" s="14" t="str">
        <f t="shared" si="156"/>
        <v>DefExt</v>
      </c>
      <c r="BD460" s="14">
        <f t="shared" si="157"/>
        <v>1219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31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1486</v>
      </c>
      <c r="AY461" s="13">
        <f t="shared" si="153"/>
        <v>12</v>
      </c>
      <c r="AZ461" s="14">
        <f t="shared" si="162"/>
        <v>53580</v>
      </c>
      <c r="BA461" s="14" t="str">
        <f t="shared" si="154"/>
        <v>AtkExt</v>
      </c>
      <c r="BB461" s="14">
        <f t="shared" si="155"/>
        <v>2642</v>
      </c>
      <c r="BC461" s="14" t="str">
        <f t="shared" si="156"/>
        <v>DefExt</v>
      </c>
      <c r="BD461" s="14">
        <f t="shared" si="157"/>
        <v>1358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31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1486</v>
      </c>
      <c r="AY462" s="13">
        <f t="shared" si="153"/>
        <v>13</v>
      </c>
      <c r="AZ462" s="14">
        <f t="shared" si="162"/>
        <v>59300</v>
      </c>
      <c r="BA462" s="14" t="str">
        <f t="shared" si="154"/>
        <v>AtkExt</v>
      </c>
      <c r="BB462" s="14">
        <f t="shared" si="155"/>
        <v>2924</v>
      </c>
      <c r="BC462" s="14" t="str">
        <f t="shared" si="156"/>
        <v>DefExt</v>
      </c>
      <c r="BD462" s="14">
        <f t="shared" si="157"/>
        <v>1503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31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1486</v>
      </c>
      <c r="AY463" s="13">
        <f t="shared" si="153"/>
        <v>14</v>
      </c>
      <c r="AZ463" s="14">
        <f t="shared" si="162"/>
        <v>65250</v>
      </c>
      <c r="BA463" s="14" t="str">
        <f t="shared" si="154"/>
        <v>AtkExt</v>
      </c>
      <c r="BB463" s="14">
        <f t="shared" si="155"/>
        <v>3217</v>
      </c>
      <c r="BC463" s="14" t="str">
        <f t="shared" si="156"/>
        <v>DefExt</v>
      </c>
      <c r="BD463" s="14">
        <f t="shared" si="157"/>
        <v>1654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31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1486</v>
      </c>
      <c r="AY464" s="13">
        <f t="shared" si="153"/>
        <v>15</v>
      </c>
      <c r="AZ464" s="14">
        <f t="shared" si="162"/>
        <v>71440</v>
      </c>
      <c r="BA464" s="14" t="str">
        <f t="shared" si="154"/>
        <v>AtkExt</v>
      </c>
      <c r="BB464" s="14">
        <f t="shared" si="155"/>
        <v>3522</v>
      </c>
      <c r="BC464" s="14" t="str">
        <f t="shared" si="156"/>
        <v>DefExt</v>
      </c>
      <c r="BD464" s="14">
        <f t="shared" si="157"/>
        <v>1811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31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1486</v>
      </c>
      <c r="AY465" s="13">
        <f t="shared" si="153"/>
        <v>16</v>
      </c>
      <c r="AZ465" s="14">
        <f t="shared" si="162"/>
        <v>77840</v>
      </c>
      <c r="BA465" s="14" t="str">
        <f t="shared" si="154"/>
        <v>AtkExt</v>
      </c>
      <c r="BB465" s="14">
        <f t="shared" si="155"/>
        <v>3838</v>
      </c>
      <c r="BC465" s="14" t="str">
        <f t="shared" si="156"/>
        <v>DefExt</v>
      </c>
      <c r="BD465" s="14">
        <f t="shared" si="157"/>
        <v>1973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31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1486</v>
      </c>
      <c r="AY466" s="13">
        <f t="shared" si="153"/>
        <v>17</v>
      </c>
      <c r="AZ466" s="14">
        <f t="shared" si="162"/>
        <v>84500</v>
      </c>
      <c r="BA466" s="14" t="str">
        <f t="shared" si="154"/>
        <v>AtkExt</v>
      </c>
      <c r="BB466" s="14">
        <f t="shared" si="155"/>
        <v>4166</v>
      </c>
      <c r="BC466" s="14" t="str">
        <f t="shared" si="156"/>
        <v>DefExt</v>
      </c>
      <c r="BD466" s="14">
        <f t="shared" si="157"/>
        <v>2142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31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1486</v>
      </c>
      <c r="AY467" s="13">
        <f t="shared" si="153"/>
        <v>18</v>
      </c>
      <c r="AZ467" s="14">
        <f t="shared" si="162"/>
        <v>91360</v>
      </c>
      <c r="BA467" s="14" t="str">
        <f t="shared" si="154"/>
        <v>AtkExt</v>
      </c>
      <c r="BB467" s="14">
        <f t="shared" si="155"/>
        <v>4504</v>
      </c>
      <c r="BC467" s="14" t="str">
        <f t="shared" si="156"/>
        <v>DefExt</v>
      </c>
      <c r="BD467" s="14">
        <f t="shared" si="157"/>
        <v>2316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31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1486</v>
      </c>
      <c r="AY468" s="13">
        <f t="shared" si="153"/>
        <v>19</v>
      </c>
      <c r="AZ468" s="14">
        <f t="shared" si="162"/>
        <v>98460</v>
      </c>
      <c r="BA468" s="14" t="str">
        <f t="shared" si="154"/>
        <v>AtkExt</v>
      </c>
      <c r="BB468" s="14">
        <f t="shared" si="155"/>
        <v>4854</v>
      </c>
      <c r="BC468" s="14" t="str">
        <f t="shared" si="156"/>
        <v>DefExt</v>
      </c>
      <c r="BD468" s="14">
        <f t="shared" si="157"/>
        <v>2496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31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1486</v>
      </c>
      <c r="AY469" s="13">
        <f t="shared" si="153"/>
        <v>20</v>
      </c>
      <c r="AZ469" s="14">
        <f t="shared" si="162"/>
        <v>105780</v>
      </c>
      <c r="BA469" s="14" t="str">
        <f t="shared" si="154"/>
        <v>AtkExt</v>
      </c>
      <c r="BB469" s="14">
        <f t="shared" si="155"/>
        <v>5216</v>
      </c>
      <c r="BC469" s="14" t="str">
        <f t="shared" si="156"/>
        <v>DefExt</v>
      </c>
      <c r="BD469" s="14">
        <f t="shared" si="157"/>
        <v>2681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31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1486</v>
      </c>
      <c r="AY470" s="13">
        <f t="shared" si="153"/>
        <v>21</v>
      </c>
      <c r="AZ470" s="14">
        <f t="shared" si="162"/>
        <v>113340</v>
      </c>
      <c r="BA470" s="14" t="str">
        <f t="shared" si="154"/>
        <v>AtkExt</v>
      </c>
      <c r="BB470" s="14">
        <f t="shared" si="155"/>
        <v>5588</v>
      </c>
      <c r="BC470" s="14" t="str">
        <f t="shared" si="156"/>
        <v>DefExt</v>
      </c>
      <c r="BD470" s="14">
        <f t="shared" si="157"/>
        <v>2873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31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1486</v>
      </c>
      <c r="AY471" s="13">
        <f t="shared" si="153"/>
        <v>1</v>
      </c>
      <c r="AZ471" s="14">
        <f t="shared" si="162"/>
        <v>5947</v>
      </c>
      <c r="BA471" s="14" t="str">
        <f t="shared" si="154"/>
        <v>DefExt</v>
      </c>
      <c r="BB471" s="14">
        <f t="shared" si="155"/>
        <v>290</v>
      </c>
      <c r="BC471" s="14" t="str">
        <f t="shared" si="156"/>
        <v>HPExt</v>
      </c>
      <c r="BD471" s="14">
        <f t="shared" si="157"/>
        <v>147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31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1486</v>
      </c>
      <c r="AY472" s="13">
        <f t="shared" si="153"/>
        <v>2</v>
      </c>
      <c r="AZ472" s="14">
        <f t="shared" si="162"/>
        <v>9289</v>
      </c>
      <c r="BA472" s="14" t="str">
        <f t="shared" si="154"/>
        <v>DefExt</v>
      </c>
      <c r="BB472" s="14">
        <f t="shared" si="155"/>
        <v>453</v>
      </c>
      <c r="BC472" s="14" t="str">
        <f t="shared" si="156"/>
        <v>HPExt</v>
      </c>
      <c r="BD472" s="14">
        <f t="shared" si="157"/>
        <v>229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31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1486</v>
      </c>
      <c r="AY473" s="13">
        <f t="shared" si="153"/>
        <v>3</v>
      </c>
      <c r="AZ473" s="14">
        <f t="shared" si="162"/>
        <v>12857</v>
      </c>
      <c r="BA473" s="14" t="str">
        <f t="shared" si="154"/>
        <v>DefExt</v>
      </c>
      <c r="BB473" s="14">
        <f t="shared" si="155"/>
        <v>627</v>
      </c>
      <c r="BC473" s="14" t="str">
        <f t="shared" si="156"/>
        <v>HPExt</v>
      </c>
      <c r="BD473" s="14">
        <f t="shared" si="157"/>
        <v>317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31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1486</v>
      </c>
      <c r="AY474" s="13">
        <f t="shared" si="153"/>
        <v>4</v>
      </c>
      <c r="AZ474" s="14">
        <f t="shared" si="162"/>
        <v>16671</v>
      </c>
      <c r="BA474" s="14" t="str">
        <f t="shared" si="154"/>
        <v>DefExt</v>
      </c>
      <c r="BB474" s="14">
        <f t="shared" si="155"/>
        <v>813</v>
      </c>
      <c r="BC474" s="14" t="str">
        <f t="shared" si="156"/>
        <v>HPExt</v>
      </c>
      <c r="BD474" s="14">
        <f t="shared" si="157"/>
        <v>411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31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1486</v>
      </c>
      <c r="AY475" s="13">
        <f t="shared" si="153"/>
        <v>5</v>
      </c>
      <c r="AZ475" s="14">
        <f t="shared" si="162"/>
        <v>20711</v>
      </c>
      <c r="BA475" s="14" t="str">
        <f t="shared" si="154"/>
        <v>DefExt</v>
      </c>
      <c r="BB475" s="14">
        <f t="shared" si="155"/>
        <v>1010</v>
      </c>
      <c r="BC475" s="14" t="str">
        <f t="shared" si="156"/>
        <v>HPExt</v>
      </c>
      <c r="BD475" s="14">
        <f t="shared" si="157"/>
        <v>511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31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1486</v>
      </c>
      <c r="AY476" s="13">
        <f t="shared" si="153"/>
        <v>6</v>
      </c>
      <c r="AZ476" s="14">
        <f t="shared" si="162"/>
        <v>24997</v>
      </c>
      <c r="BA476" s="14" t="str">
        <f t="shared" si="154"/>
        <v>DefExt</v>
      </c>
      <c r="BB476" s="14">
        <f t="shared" si="155"/>
        <v>1219</v>
      </c>
      <c r="BC476" s="14" t="str">
        <f t="shared" si="156"/>
        <v>HPExt</v>
      </c>
      <c r="BD476" s="14">
        <f t="shared" si="157"/>
        <v>617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31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1486</v>
      </c>
      <c r="AY477" s="13">
        <f t="shared" si="153"/>
        <v>7</v>
      </c>
      <c r="AZ477" s="14">
        <f t="shared" si="162"/>
        <v>29509</v>
      </c>
      <c r="BA477" s="14" t="str">
        <f t="shared" si="154"/>
        <v>DefExt</v>
      </c>
      <c r="BB477" s="14">
        <f t="shared" si="155"/>
        <v>1439</v>
      </c>
      <c r="BC477" s="14" t="str">
        <f t="shared" si="156"/>
        <v>HPExt</v>
      </c>
      <c r="BD477" s="14">
        <f t="shared" si="157"/>
        <v>729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31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1486</v>
      </c>
      <c r="AY478" s="13">
        <f t="shared" si="153"/>
        <v>8</v>
      </c>
      <c r="AZ478" s="14">
        <f t="shared" si="162"/>
        <v>34286</v>
      </c>
      <c r="BA478" s="14" t="str">
        <f t="shared" si="154"/>
        <v>DefExt</v>
      </c>
      <c r="BB478" s="14">
        <f t="shared" si="155"/>
        <v>1672</v>
      </c>
      <c r="BC478" s="14" t="str">
        <f t="shared" si="156"/>
        <v>HPExt</v>
      </c>
      <c r="BD478" s="14">
        <f t="shared" si="157"/>
        <v>846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31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1486</v>
      </c>
      <c r="AY479" s="13">
        <f t="shared" si="153"/>
        <v>9</v>
      </c>
      <c r="AZ479" s="14">
        <f t="shared" si="162"/>
        <v>39270</v>
      </c>
      <c r="BA479" s="14" t="str">
        <f t="shared" si="154"/>
        <v>DefExt</v>
      </c>
      <c r="BB479" s="14">
        <f t="shared" si="155"/>
        <v>1915</v>
      </c>
      <c r="BC479" s="14" t="str">
        <f t="shared" si="156"/>
        <v>HPExt</v>
      </c>
      <c r="BD479" s="14">
        <f t="shared" si="157"/>
        <v>970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31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1486</v>
      </c>
      <c r="AY480" s="13">
        <f t="shared" si="153"/>
        <v>10</v>
      </c>
      <c r="AZ480" s="14">
        <f t="shared" si="162"/>
        <v>44519</v>
      </c>
      <c r="BA480" s="14" t="str">
        <f t="shared" si="154"/>
        <v>DefExt</v>
      </c>
      <c r="BB480" s="14">
        <f t="shared" si="155"/>
        <v>2171</v>
      </c>
      <c r="BC480" s="14" t="str">
        <f t="shared" si="156"/>
        <v>HPExt</v>
      </c>
      <c r="BD480" s="14">
        <f t="shared" si="157"/>
        <v>1099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31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1486</v>
      </c>
      <c r="AY481" s="13">
        <f t="shared" si="153"/>
        <v>11</v>
      </c>
      <c r="AZ481" s="14">
        <f t="shared" si="162"/>
        <v>49994</v>
      </c>
      <c r="BA481" s="14" t="str">
        <f t="shared" si="154"/>
        <v>DefExt</v>
      </c>
      <c r="BB481" s="14">
        <f t="shared" si="155"/>
        <v>2438</v>
      </c>
      <c r="BC481" s="14" t="str">
        <f t="shared" si="156"/>
        <v>HPExt</v>
      </c>
      <c r="BD481" s="14">
        <f t="shared" si="157"/>
        <v>1234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31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1486</v>
      </c>
      <c r="AY482" s="13">
        <f t="shared" si="153"/>
        <v>12</v>
      </c>
      <c r="AZ482" s="14">
        <f t="shared" si="162"/>
        <v>55695</v>
      </c>
      <c r="BA482" s="14" t="str">
        <f t="shared" si="154"/>
        <v>DefExt</v>
      </c>
      <c r="BB482" s="14">
        <f t="shared" si="155"/>
        <v>2716</v>
      </c>
      <c r="BC482" s="14" t="str">
        <f t="shared" si="156"/>
        <v>HPExt</v>
      </c>
      <c r="BD482" s="14">
        <f t="shared" si="157"/>
        <v>1375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31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1486</v>
      </c>
      <c r="AY483" s="13">
        <f t="shared" si="153"/>
        <v>13</v>
      </c>
      <c r="AZ483" s="14">
        <f t="shared" si="162"/>
        <v>61642</v>
      </c>
      <c r="BA483" s="14" t="str">
        <f t="shared" si="154"/>
        <v>DefExt</v>
      </c>
      <c r="BB483" s="14">
        <f t="shared" si="155"/>
        <v>3006</v>
      </c>
      <c r="BC483" s="14" t="str">
        <f t="shared" si="156"/>
        <v>HPExt</v>
      </c>
      <c r="BD483" s="14">
        <f t="shared" si="157"/>
        <v>1522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31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1486</v>
      </c>
      <c r="AY484" s="13">
        <f t="shared" si="153"/>
        <v>14</v>
      </c>
      <c r="AZ484" s="14">
        <f t="shared" si="162"/>
        <v>67835</v>
      </c>
      <c r="BA484" s="14" t="str">
        <f t="shared" si="154"/>
        <v>DefExt</v>
      </c>
      <c r="BB484" s="14">
        <f t="shared" si="155"/>
        <v>3308</v>
      </c>
      <c r="BC484" s="14" t="str">
        <f t="shared" si="156"/>
        <v>HPExt</v>
      </c>
      <c r="BD484" s="14">
        <f t="shared" si="157"/>
        <v>1675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31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1486</v>
      </c>
      <c r="AY485" s="13">
        <f t="shared" si="153"/>
        <v>15</v>
      </c>
      <c r="AZ485" s="14">
        <f t="shared" si="162"/>
        <v>74274</v>
      </c>
      <c r="BA485" s="14" t="str">
        <f t="shared" si="154"/>
        <v>DefExt</v>
      </c>
      <c r="BB485" s="14">
        <f t="shared" si="155"/>
        <v>3622</v>
      </c>
      <c r="BC485" s="14" t="str">
        <f t="shared" si="156"/>
        <v>HPExt</v>
      </c>
      <c r="BD485" s="14">
        <f t="shared" si="157"/>
        <v>1834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31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1486</v>
      </c>
      <c r="AY486" s="13">
        <f t="shared" si="153"/>
        <v>16</v>
      </c>
      <c r="AZ486" s="14">
        <f t="shared" si="162"/>
        <v>80938</v>
      </c>
      <c r="BA486" s="14" t="str">
        <f t="shared" si="154"/>
        <v>DefExt</v>
      </c>
      <c r="BB486" s="14">
        <f t="shared" si="155"/>
        <v>3947</v>
      </c>
      <c r="BC486" s="14" t="str">
        <f t="shared" si="156"/>
        <v>HPExt</v>
      </c>
      <c r="BD486" s="14">
        <f t="shared" si="157"/>
        <v>1998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31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1486</v>
      </c>
      <c r="AY487" s="13">
        <f t="shared" si="153"/>
        <v>17</v>
      </c>
      <c r="AZ487" s="14">
        <f t="shared" si="162"/>
        <v>87829</v>
      </c>
      <c r="BA487" s="14" t="str">
        <f t="shared" si="154"/>
        <v>DefExt</v>
      </c>
      <c r="BB487" s="14">
        <f t="shared" si="155"/>
        <v>4283</v>
      </c>
      <c r="BC487" s="14" t="str">
        <f t="shared" si="156"/>
        <v>HPExt</v>
      </c>
      <c r="BD487" s="14">
        <f t="shared" si="157"/>
        <v>2169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31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1486</v>
      </c>
      <c r="AY488" s="13">
        <f t="shared" si="153"/>
        <v>18</v>
      </c>
      <c r="AZ488" s="14">
        <f t="shared" si="162"/>
        <v>94985</v>
      </c>
      <c r="BA488" s="14" t="str">
        <f t="shared" si="154"/>
        <v>DefExt</v>
      </c>
      <c r="BB488" s="14">
        <f t="shared" si="155"/>
        <v>4632</v>
      </c>
      <c r="BC488" s="14" t="str">
        <f t="shared" si="156"/>
        <v>HPExt</v>
      </c>
      <c r="BD488" s="14">
        <f t="shared" si="157"/>
        <v>2345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31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1486</v>
      </c>
      <c r="AY489" s="13">
        <f t="shared" si="153"/>
        <v>19</v>
      </c>
      <c r="AZ489" s="14">
        <f t="shared" si="162"/>
        <v>102347</v>
      </c>
      <c r="BA489" s="14" t="str">
        <f t="shared" si="154"/>
        <v>DefExt</v>
      </c>
      <c r="BB489" s="14">
        <f t="shared" si="155"/>
        <v>4991</v>
      </c>
      <c r="BC489" s="14" t="str">
        <f t="shared" si="156"/>
        <v>HPExt</v>
      </c>
      <c r="BD489" s="14">
        <f t="shared" si="157"/>
        <v>2527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31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1486</v>
      </c>
      <c r="AY490" s="13">
        <f t="shared" si="153"/>
        <v>20</v>
      </c>
      <c r="AZ490" s="14">
        <f t="shared" si="162"/>
        <v>109976</v>
      </c>
      <c r="BA490" s="14" t="str">
        <f t="shared" si="154"/>
        <v>DefExt</v>
      </c>
      <c r="BB490" s="14">
        <f t="shared" si="155"/>
        <v>5363</v>
      </c>
      <c r="BC490" s="14" t="str">
        <f t="shared" si="156"/>
        <v>HPExt</v>
      </c>
      <c r="BD490" s="14">
        <f t="shared" si="157"/>
        <v>2716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31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1486</v>
      </c>
      <c r="AY491" s="13">
        <f t="shared" si="153"/>
        <v>21</v>
      </c>
      <c r="AZ491" s="14">
        <f t="shared" si="162"/>
        <v>117829</v>
      </c>
      <c r="BA491" s="14" t="str">
        <f t="shared" si="154"/>
        <v>DefExt</v>
      </c>
      <c r="BB491" s="14">
        <f t="shared" si="155"/>
        <v>5746</v>
      </c>
      <c r="BC491" s="14" t="str">
        <f t="shared" si="156"/>
        <v>HPExt</v>
      </c>
      <c r="BD491" s="14">
        <f t="shared" si="157"/>
        <v>2909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31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1486</v>
      </c>
      <c r="AY492" s="13">
        <f t="shared" si="153"/>
        <v>1</v>
      </c>
      <c r="AZ492" s="14">
        <f t="shared" si="162"/>
        <v>4457</v>
      </c>
      <c r="BA492" s="14" t="str">
        <f t="shared" si="154"/>
        <v>AtkExt</v>
      </c>
      <c r="BB492" s="14">
        <f t="shared" si="155"/>
        <v>141</v>
      </c>
      <c r="BC492" s="14" t="str">
        <f t="shared" si="156"/>
        <v>DefExt</v>
      </c>
      <c r="BD492" s="14">
        <f t="shared" si="157"/>
        <v>145</v>
      </c>
      <c r="BE492" s="14" t="str">
        <f t="shared" si="163"/>
        <v>HPExt</v>
      </c>
      <c r="BF492" s="14">
        <f t="shared" si="164"/>
        <v>147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31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1486</v>
      </c>
      <c r="AY493" s="13">
        <f t="shared" si="153"/>
        <v>2</v>
      </c>
      <c r="AZ493" s="14">
        <f t="shared" si="162"/>
        <v>6949</v>
      </c>
      <c r="BA493" s="14" t="str">
        <f t="shared" si="154"/>
        <v>AtkExt</v>
      </c>
      <c r="BB493" s="14">
        <f t="shared" si="155"/>
        <v>220</v>
      </c>
      <c r="BC493" s="14" t="str">
        <f t="shared" si="156"/>
        <v>DefExt</v>
      </c>
      <c r="BD493" s="14">
        <f t="shared" si="157"/>
        <v>226</v>
      </c>
      <c r="BE493" s="14" t="str">
        <f t="shared" si="163"/>
        <v>HPExt</v>
      </c>
      <c r="BF493" s="14">
        <f t="shared" si="164"/>
        <v>229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31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1486</v>
      </c>
      <c r="AY494" s="13">
        <f t="shared" si="153"/>
        <v>3</v>
      </c>
      <c r="AZ494" s="14">
        <f t="shared" si="162"/>
        <v>9627</v>
      </c>
      <c r="BA494" s="14" t="str">
        <f t="shared" si="154"/>
        <v>AtkExt</v>
      </c>
      <c r="BB494" s="14">
        <f t="shared" si="155"/>
        <v>305</v>
      </c>
      <c r="BC494" s="14" t="str">
        <f t="shared" si="156"/>
        <v>DefExt</v>
      </c>
      <c r="BD494" s="14">
        <f t="shared" si="157"/>
        <v>313</v>
      </c>
      <c r="BE494" s="14" t="str">
        <f t="shared" si="163"/>
        <v>HPExt</v>
      </c>
      <c r="BF494" s="14">
        <f t="shared" si="164"/>
        <v>317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31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1486</v>
      </c>
      <c r="AY495" s="13">
        <f t="shared" si="153"/>
        <v>4</v>
      </c>
      <c r="AZ495" s="14">
        <f t="shared" si="162"/>
        <v>12481</v>
      </c>
      <c r="BA495" s="14" t="str">
        <f t="shared" si="154"/>
        <v>AtkExt</v>
      </c>
      <c r="BB495" s="14">
        <f t="shared" si="155"/>
        <v>395</v>
      </c>
      <c r="BC495" s="14" t="str">
        <f t="shared" si="156"/>
        <v>DefExt</v>
      </c>
      <c r="BD495" s="14">
        <f t="shared" si="157"/>
        <v>406</v>
      </c>
      <c r="BE495" s="14" t="str">
        <f t="shared" si="163"/>
        <v>HPExt</v>
      </c>
      <c r="BF495" s="14">
        <f t="shared" si="164"/>
        <v>411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31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1486</v>
      </c>
      <c r="AY496" s="13">
        <f t="shared" si="153"/>
        <v>5</v>
      </c>
      <c r="AZ496" s="14">
        <f t="shared" si="162"/>
        <v>15521</v>
      </c>
      <c r="BA496" s="14" t="str">
        <f t="shared" si="154"/>
        <v>AtkExt</v>
      </c>
      <c r="BB496" s="14">
        <f t="shared" si="155"/>
        <v>491</v>
      </c>
      <c r="BC496" s="14" t="str">
        <f t="shared" si="156"/>
        <v>DefExt</v>
      </c>
      <c r="BD496" s="14">
        <f t="shared" si="157"/>
        <v>505</v>
      </c>
      <c r="BE496" s="14" t="str">
        <f t="shared" si="163"/>
        <v>HPExt</v>
      </c>
      <c r="BF496" s="14">
        <f t="shared" si="164"/>
        <v>511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31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1486</v>
      </c>
      <c r="AY497" s="13">
        <f t="shared" si="153"/>
        <v>6</v>
      </c>
      <c r="AZ497" s="14">
        <f t="shared" si="162"/>
        <v>18727</v>
      </c>
      <c r="BA497" s="14" t="str">
        <f t="shared" si="154"/>
        <v>AtkExt</v>
      </c>
      <c r="BB497" s="14">
        <f t="shared" si="155"/>
        <v>593</v>
      </c>
      <c r="BC497" s="14" t="str">
        <f t="shared" si="156"/>
        <v>DefExt</v>
      </c>
      <c r="BD497" s="14">
        <f t="shared" si="157"/>
        <v>609</v>
      </c>
      <c r="BE497" s="14" t="str">
        <f t="shared" si="163"/>
        <v>HPExt</v>
      </c>
      <c r="BF497" s="14">
        <f t="shared" si="164"/>
        <v>617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31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1486</v>
      </c>
      <c r="AY498" s="13">
        <f t="shared" si="153"/>
        <v>7</v>
      </c>
      <c r="AZ498" s="14">
        <f t="shared" si="162"/>
        <v>22129</v>
      </c>
      <c r="BA498" s="14" t="str">
        <f t="shared" si="154"/>
        <v>AtkExt</v>
      </c>
      <c r="BB498" s="14">
        <f t="shared" si="155"/>
        <v>700</v>
      </c>
      <c r="BC498" s="14" t="str">
        <f t="shared" si="156"/>
        <v>DefExt</v>
      </c>
      <c r="BD498" s="14">
        <f t="shared" si="157"/>
        <v>720</v>
      </c>
      <c r="BE498" s="14" t="str">
        <f t="shared" si="163"/>
        <v>HPExt</v>
      </c>
      <c r="BF498" s="14">
        <f t="shared" si="164"/>
        <v>729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31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1486</v>
      </c>
      <c r="AY499" s="13">
        <f t="shared" si="153"/>
        <v>8</v>
      </c>
      <c r="AZ499" s="14">
        <f t="shared" si="162"/>
        <v>25696</v>
      </c>
      <c r="BA499" s="14" t="str">
        <f t="shared" si="154"/>
        <v>AtkExt</v>
      </c>
      <c r="BB499" s="14">
        <f t="shared" si="155"/>
        <v>813</v>
      </c>
      <c r="BC499" s="14" t="str">
        <f t="shared" si="156"/>
        <v>DefExt</v>
      </c>
      <c r="BD499" s="14">
        <f t="shared" si="157"/>
        <v>836</v>
      </c>
      <c r="BE499" s="14" t="str">
        <f t="shared" si="163"/>
        <v>HPExt</v>
      </c>
      <c r="BF499" s="14">
        <f t="shared" si="164"/>
        <v>846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31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1486</v>
      </c>
      <c r="AY500" s="13">
        <f t="shared" si="153"/>
        <v>9</v>
      </c>
      <c r="AZ500" s="14">
        <f t="shared" si="162"/>
        <v>29440</v>
      </c>
      <c r="BA500" s="14" t="str">
        <f t="shared" si="154"/>
        <v>AtkExt</v>
      </c>
      <c r="BB500" s="14">
        <f t="shared" si="155"/>
        <v>931</v>
      </c>
      <c r="BC500" s="14" t="str">
        <f t="shared" si="156"/>
        <v>DefExt</v>
      </c>
      <c r="BD500" s="14">
        <f t="shared" si="157"/>
        <v>958</v>
      </c>
      <c r="BE500" s="14" t="str">
        <f t="shared" si="163"/>
        <v>HPExt</v>
      </c>
      <c r="BF500" s="14">
        <f t="shared" si="164"/>
        <v>970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31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1486</v>
      </c>
      <c r="AY501" s="13">
        <f t="shared" si="153"/>
        <v>10</v>
      </c>
      <c r="AZ501" s="14">
        <f t="shared" si="162"/>
        <v>33359</v>
      </c>
      <c r="BA501" s="14" t="str">
        <f t="shared" si="154"/>
        <v>AtkExt</v>
      </c>
      <c r="BB501" s="14">
        <f t="shared" si="155"/>
        <v>1056</v>
      </c>
      <c r="BC501" s="14" t="str">
        <f t="shared" si="156"/>
        <v>DefExt</v>
      </c>
      <c r="BD501" s="14">
        <f t="shared" si="157"/>
        <v>1085</v>
      </c>
      <c r="BE501" s="14" t="str">
        <f t="shared" si="163"/>
        <v>HPExt</v>
      </c>
      <c r="BF501" s="14">
        <f t="shared" si="164"/>
        <v>1099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31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1486</v>
      </c>
      <c r="AY502" s="13">
        <f t="shared" si="153"/>
        <v>11</v>
      </c>
      <c r="AZ502" s="14">
        <f t="shared" si="162"/>
        <v>37464</v>
      </c>
      <c r="BA502" s="14" t="str">
        <f t="shared" si="154"/>
        <v>AtkExt</v>
      </c>
      <c r="BB502" s="14">
        <f t="shared" si="155"/>
        <v>1185</v>
      </c>
      <c r="BC502" s="14" t="str">
        <f t="shared" si="156"/>
        <v>DefExt</v>
      </c>
      <c r="BD502" s="14">
        <f t="shared" si="157"/>
        <v>1219</v>
      </c>
      <c r="BE502" s="14" t="str">
        <f t="shared" si="163"/>
        <v>HPExt</v>
      </c>
      <c r="BF502" s="14">
        <f t="shared" si="164"/>
        <v>1234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31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1486</v>
      </c>
      <c r="AY503" s="13">
        <f t="shared" si="153"/>
        <v>12</v>
      </c>
      <c r="AZ503" s="14">
        <f t="shared" si="162"/>
        <v>41745</v>
      </c>
      <c r="BA503" s="14" t="str">
        <f t="shared" si="154"/>
        <v>AtkExt</v>
      </c>
      <c r="BB503" s="14">
        <f t="shared" si="155"/>
        <v>1321</v>
      </c>
      <c r="BC503" s="14" t="str">
        <f t="shared" si="156"/>
        <v>DefExt</v>
      </c>
      <c r="BD503" s="14">
        <f t="shared" si="157"/>
        <v>1358</v>
      </c>
      <c r="BE503" s="14" t="str">
        <f t="shared" si="163"/>
        <v>HPExt</v>
      </c>
      <c r="BF503" s="14">
        <f t="shared" si="164"/>
        <v>1375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31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1486</v>
      </c>
      <c r="AY504" s="13">
        <f t="shared" si="153"/>
        <v>13</v>
      </c>
      <c r="AZ504" s="14">
        <f t="shared" si="162"/>
        <v>46202</v>
      </c>
      <c r="BA504" s="14" t="str">
        <f t="shared" si="154"/>
        <v>AtkExt</v>
      </c>
      <c r="BB504" s="14">
        <f t="shared" si="155"/>
        <v>1462</v>
      </c>
      <c r="BC504" s="14" t="str">
        <f t="shared" si="156"/>
        <v>DefExt</v>
      </c>
      <c r="BD504" s="14">
        <f t="shared" si="157"/>
        <v>1503</v>
      </c>
      <c r="BE504" s="14" t="str">
        <f t="shared" si="163"/>
        <v>HPExt</v>
      </c>
      <c r="BF504" s="14">
        <f t="shared" si="164"/>
        <v>1522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31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1486</v>
      </c>
      <c r="AY505" s="13">
        <f t="shared" si="153"/>
        <v>14</v>
      </c>
      <c r="AZ505" s="14">
        <f t="shared" si="162"/>
        <v>50845</v>
      </c>
      <c r="BA505" s="14" t="str">
        <f t="shared" si="154"/>
        <v>AtkExt</v>
      </c>
      <c r="BB505" s="14">
        <f t="shared" si="155"/>
        <v>1609</v>
      </c>
      <c r="BC505" s="14" t="str">
        <f t="shared" si="156"/>
        <v>DefExt</v>
      </c>
      <c r="BD505" s="14">
        <f t="shared" si="157"/>
        <v>1654</v>
      </c>
      <c r="BE505" s="14" t="str">
        <f t="shared" si="163"/>
        <v>HPExt</v>
      </c>
      <c r="BF505" s="14">
        <f t="shared" si="164"/>
        <v>1675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31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1486</v>
      </c>
      <c r="AY506" s="13">
        <f t="shared" si="153"/>
        <v>15</v>
      </c>
      <c r="AZ506" s="14">
        <f t="shared" si="162"/>
        <v>55664</v>
      </c>
      <c r="BA506" s="14" t="str">
        <f t="shared" si="154"/>
        <v>AtkExt</v>
      </c>
      <c r="BB506" s="14">
        <f t="shared" si="155"/>
        <v>1761</v>
      </c>
      <c r="BC506" s="14" t="str">
        <f t="shared" si="156"/>
        <v>DefExt</v>
      </c>
      <c r="BD506" s="14">
        <f t="shared" si="157"/>
        <v>1811</v>
      </c>
      <c r="BE506" s="14" t="str">
        <f t="shared" si="163"/>
        <v>HPExt</v>
      </c>
      <c r="BF506" s="14">
        <f t="shared" si="164"/>
        <v>1834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31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1486</v>
      </c>
      <c r="AY507" s="13">
        <f t="shared" si="153"/>
        <v>16</v>
      </c>
      <c r="AZ507" s="14">
        <f t="shared" si="162"/>
        <v>60648</v>
      </c>
      <c r="BA507" s="14" t="str">
        <f t="shared" si="154"/>
        <v>AtkExt</v>
      </c>
      <c r="BB507" s="14">
        <f t="shared" si="155"/>
        <v>1919</v>
      </c>
      <c r="BC507" s="14" t="str">
        <f t="shared" si="156"/>
        <v>DefExt</v>
      </c>
      <c r="BD507" s="14">
        <f t="shared" si="157"/>
        <v>1973</v>
      </c>
      <c r="BE507" s="14" t="str">
        <f t="shared" si="163"/>
        <v>HPExt</v>
      </c>
      <c r="BF507" s="14">
        <f t="shared" si="164"/>
        <v>1998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31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1486</v>
      </c>
      <c r="AY508" s="13">
        <f t="shared" si="153"/>
        <v>17</v>
      </c>
      <c r="AZ508" s="14">
        <f t="shared" si="162"/>
        <v>65839</v>
      </c>
      <c r="BA508" s="14" t="str">
        <f t="shared" si="154"/>
        <v>AtkExt</v>
      </c>
      <c r="BB508" s="14">
        <f t="shared" si="155"/>
        <v>2083</v>
      </c>
      <c r="BC508" s="14" t="str">
        <f t="shared" si="156"/>
        <v>DefExt</v>
      </c>
      <c r="BD508" s="14">
        <f t="shared" si="157"/>
        <v>2142</v>
      </c>
      <c r="BE508" s="14" t="str">
        <f t="shared" si="163"/>
        <v>HPExt</v>
      </c>
      <c r="BF508" s="14">
        <f t="shared" si="164"/>
        <v>2169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31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1486</v>
      </c>
      <c r="AY509" s="13">
        <f t="shared" si="153"/>
        <v>18</v>
      </c>
      <c r="AZ509" s="14">
        <f t="shared" si="162"/>
        <v>71185</v>
      </c>
      <c r="BA509" s="14" t="str">
        <f t="shared" si="154"/>
        <v>AtkExt</v>
      </c>
      <c r="BB509" s="14">
        <f t="shared" si="155"/>
        <v>2252</v>
      </c>
      <c r="BC509" s="14" t="str">
        <f t="shared" si="156"/>
        <v>DefExt</v>
      </c>
      <c r="BD509" s="14">
        <f t="shared" si="157"/>
        <v>2316</v>
      </c>
      <c r="BE509" s="14" t="str">
        <f t="shared" si="163"/>
        <v>HPExt</v>
      </c>
      <c r="BF509" s="14">
        <f t="shared" si="164"/>
        <v>2345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31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1486</v>
      </c>
      <c r="AY510" s="13">
        <f t="shared" si="153"/>
        <v>19</v>
      </c>
      <c r="AZ510" s="14">
        <f t="shared" si="162"/>
        <v>76717</v>
      </c>
      <c r="BA510" s="14" t="str">
        <f t="shared" si="154"/>
        <v>AtkExt</v>
      </c>
      <c r="BB510" s="14">
        <f t="shared" si="155"/>
        <v>2427</v>
      </c>
      <c r="BC510" s="14" t="str">
        <f t="shared" si="156"/>
        <v>DefExt</v>
      </c>
      <c r="BD510" s="14">
        <f t="shared" si="157"/>
        <v>2496</v>
      </c>
      <c r="BE510" s="14" t="str">
        <f t="shared" si="163"/>
        <v>HPExt</v>
      </c>
      <c r="BF510" s="14">
        <f t="shared" si="164"/>
        <v>2527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31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1486</v>
      </c>
      <c r="AY511" s="13">
        <f t="shared" si="153"/>
        <v>20</v>
      </c>
      <c r="AZ511" s="14">
        <f t="shared" si="162"/>
        <v>82416</v>
      </c>
      <c r="BA511" s="14" t="str">
        <f t="shared" si="154"/>
        <v>AtkExt</v>
      </c>
      <c r="BB511" s="14">
        <f t="shared" si="155"/>
        <v>2608</v>
      </c>
      <c r="BC511" s="14" t="str">
        <f t="shared" si="156"/>
        <v>DefExt</v>
      </c>
      <c r="BD511" s="14">
        <f t="shared" si="157"/>
        <v>2681</v>
      </c>
      <c r="BE511" s="14" t="str">
        <f t="shared" si="163"/>
        <v>HPExt</v>
      </c>
      <c r="BF511" s="14">
        <f t="shared" si="164"/>
        <v>2716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31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1486</v>
      </c>
      <c r="AY512" s="13">
        <f t="shared" si="153"/>
        <v>21</v>
      </c>
      <c r="AZ512" s="14">
        <f t="shared" si="162"/>
        <v>88309</v>
      </c>
      <c r="BA512" s="14" t="str">
        <f t="shared" si="154"/>
        <v>AtkExt</v>
      </c>
      <c r="BB512" s="14">
        <f t="shared" si="155"/>
        <v>2794</v>
      </c>
      <c r="BC512" s="14" t="str">
        <f t="shared" si="156"/>
        <v>DefExt</v>
      </c>
      <c r="BD512" s="14">
        <f t="shared" si="157"/>
        <v>2873</v>
      </c>
      <c r="BE512" s="14" t="str">
        <f t="shared" si="163"/>
        <v>HPExt</v>
      </c>
      <c r="BF512" s="14">
        <f t="shared" si="164"/>
        <v>2909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31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1486</v>
      </c>
      <c r="AY513" s="13">
        <f t="shared" si="153"/>
        <v>1</v>
      </c>
      <c r="AZ513" s="14">
        <f t="shared" si="162"/>
        <v>9620</v>
      </c>
      <c r="BA513" s="14" t="str">
        <f t="shared" si="154"/>
        <v>AtkExt</v>
      </c>
      <c r="BB513" s="14">
        <f t="shared" si="155"/>
        <v>188</v>
      </c>
      <c r="BC513" s="14" t="str">
        <f t="shared" si="156"/>
        <v>DefExt</v>
      </c>
      <c r="BD513" s="14">
        <f t="shared" si="157"/>
        <v>387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31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1486</v>
      </c>
      <c r="AY514" s="13">
        <f t="shared" si="153"/>
        <v>2</v>
      </c>
      <c r="AZ514" s="14">
        <f t="shared" si="162"/>
        <v>15020</v>
      </c>
      <c r="BA514" s="14" t="str">
        <f t="shared" si="154"/>
        <v>AtkExt</v>
      </c>
      <c r="BB514" s="14">
        <f t="shared" si="155"/>
        <v>294</v>
      </c>
      <c r="BC514" s="14" t="str">
        <f t="shared" si="156"/>
        <v>DefExt</v>
      </c>
      <c r="BD514" s="14">
        <f t="shared" si="157"/>
        <v>604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31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1486</v>
      </c>
      <c r="AY515" s="13">
        <f t="shared" si="153"/>
        <v>3</v>
      </c>
      <c r="AZ515" s="14">
        <f t="shared" si="162"/>
        <v>20780</v>
      </c>
      <c r="BA515" s="14" t="str">
        <f t="shared" si="154"/>
        <v>AtkExt</v>
      </c>
      <c r="BB515" s="14">
        <f t="shared" si="155"/>
        <v>406</v>
      </c>
      <c r="BC515" s="14" t="str">
        <f t="shared" si="156"/>
        <v>DefExt</v>
      </c>
      <c r="BD515" s="14">
        <f t="shared" si="157"/>
        <v>836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31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1486</v>
      </c>
      <c r="AY516" s="13">
        <f t="shared" si="153"/>
        <v>4</v>
      </c>
      <c r="AZ516" s="14">
        <f t="shared" si="162"/>
        <v>26930</v>
      </c>
      <c r="BA516" s="14" t="str">
        <f t="shared" si="154"/>
        <v>AtkExt</v>
      </c>
      <c r="BB516" s="14">
        <f t="shared" si="155"/>
        <v>527</v>
      </c>
      <c r="BC516" s="14" t="str">
        <f t="shared" si="156"/>
        <v>DefExt</v>
      </c>
      <c r="BD516" s="14">
        <f t="shared" si="157"/>
        <v>1083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31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1486</v>
      </c>
      <c r="AY517" s="13">
        <f t="shared" si="153"/>
        <v>5</v>
      </c>
      <c r="AZ517" s="14">
        <f t="shared" si="162"/>
        <v>33490</v>
      </c>
      <c r="BA517" s="14" t="str">
        <f t="shared" si="154"/>
        <v>AtkExt</v>
      </c>
      <c r="BB517" s="14">
        <f t="shared" si="155"/>
        <v>655</v>
      </c>
      <c r="BC517" s="14" t="str">
        <f t="shared" si="156"/>
        <v>DefExt</v>
      </c>
      <c r="BD517" s="14">
        <f t="shared" si="157"/>
        <v>1347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31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1486</v>
      </c>
      <c r="AY518" s="13">
        <f t="shared" ref="AY518:AY581" si="173">AM518-INDEX($AI$6:$AI$48,AN518)</f>
        <v>6</v>
      </c>
      <c r="AZ518" s="14">
        <f t="shared" si="162"/>
        <v>40400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790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1625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31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1486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47710</v>
      </c>
      <c r="BA519" s="14" t="str">
        <f t="shared" si="174"/>
        <v>AtkExt</v>
      </c>
      <c r="BB519" s="14">
        <f t="shared" si="175"/>
        <v>933</v>
      </c>
      <c r="BC519" s="14" t="str">
        <f t="shared" si="176"/>
        <v>DefExt</v>
      </c>
      <c r="BD519" s="14">
        <f t="shared" si="177"/>
        <v>1919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31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1486</v>
      </c>
      <c r="AY520" s="13">
        <f t="shared" si="173"/>
        <v>8</v>
      </c>
      <c r="AZ520" s="14">
        <f t="shared" si="182"/>
        <v>55420</v>
      </c>
      <c r="BA520" s="14" t="str">
        <f t="shared" si="174"/>
        <v>AtkExt</v>
      </c>
      <c r="BB520" s="14">
        <f t="shared" si="175"/>
        <v>1084</v>
      </c>
      <c r="BC520" s="14" t="str">
        <f t="shared" si="176"/>
        <v>DefExt</v>
      </c>
      <c r="BD520" s="14">
        <f t="shared" si="177"/>
        <v>2229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31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1486</v>
      </c>
      <c r="AY521" s="13">
        <f t="shared" si="173"/>
        <v>9</v>
      </c>
      <c r="AZ521" s="14">
        <f t="shared" si="182"/>
        <v>63500</v>
      </c>
      <c r="BA521" s="14" t="str">
        <f t="shared" si="174"/>
        <v>AtkExt</v>
      </c>
      <c r="BB521" s="14">
        <f t="shared" si="175"/>
        <v>1242</v>
      </c>
      <c r="BC521" s="14" t="str">
        <f t="shared" si="176"/>
        <v>DefExt</v>
      </c>
      <c r="BD521" s="14">
        <f t="shared" si="177"/>
        <v>2554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31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1486</v>
      </c>
      <c r="AY522" s="13">
        <f t="shared" si="173"/>
        <v>10</v>
      </c>
      <c r="AZ522" s="14">
        <f t="shared" si="182"/>
        <v>71950</v>
      </c>
      <c r="BA522" s="14" t="str">
        <f t="shared" si="174"/>
        <v>AtkExt</v>
      </c>
      <c r="BB522" s="14">
        <f t="shared" si="175"/>
        <v>1407</v>
      </c>
      <c r="BC522" s="14" t="str">
        <f t="shared" si="176"/>
        <v>DefExt</v>
      </c>
      <c r="BD522" s="14">
        <f t="shared" si="177"/>
        <v>2894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31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1486</v>
      </c>
      <c r="AY523" s="13">
        <f t="shared" si="173"/>
        <v>11</v>
      </c>
      <c r="AZ523" s="14">
        <f t="shared" si="182"/>
        <v>80800</v>
      </c>
      <c r="BA523" s="14" t="str">
        <f t="shared" si="174"/>
        <v>AtkExt</v>
      </c>
      <c r="BB523" s="14">
        <f t="shared" si="175"/>
        <v>1580</v>
      </c>
      <c r="BC523" s="14" t="str">
        <f t="shared" si="176"/>
        <v>DefExt</v>
      </c>
      <c r="BD523" s="14">
        <f t="shared" si="177"/>
        <v>3250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31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1486</v>
      </c>
      <c r="AY524" s="13">
        <f t="shared" si="173"/>
        <v>12</v>
      </c>
      <c r="AZ524" s="14">
        <f t="shared" si="182"/>
        <v>90050</v>
      </c>
      <c r="BA524" s="14" t="str">
        <f t="shared" si="174"/>
        <v>AtkExt</v>
      </c>
      <c r="BB524" s="14">
        <f t="shared" si="175"/>
        <v>1761</v>
      </c>
      <c r="BC524" s="14" t="str">
        <f t="shared" si="176"/>
        <v>DefExt</v>
      </c>
      <c r="BD524" s="14">
        <f t="shared" si="177"/>
        <v>3622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31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1486</v>
      </c>
      <c r="AY525" s="13">
        <f t="shared" si="173"/>
        <v>13</v>
      </c>
      <c r="AZ525" s="14">
        <f t="shared" si="182"/>
        <v>99670</v>
      </c>
      <c r="BA525" s="14" t="str">
        <f t="shared" si="174"/>
        <v>AtkExt</v>
      </c>
      <c r="BB525" s="14">
        <f t="shared" si="175"/>
        <v>1949</v>
      </c>
      <c r="BC525" s="14" t="str">
        <f t="shared" si="176"/>
        <v>DefExt</v>
      </c>
      <c r="BD525" s="14">
        <f t="shared" si="177"/>
        <v>4009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31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1486</v>
      </c>
      <c r="AY526" s="13">
        <f t="shared" si="173"/>
        <v>14</v>
      </c>
      <c r="AZ526" s="14">
        <f t="shared" si="182"/>
        <v>109670</v>
      </c>
      <c r="BA526" s="14" t="str">
        <f t="shared" si="174"/>
        <v>AtkExt</v>
      </c>
      <c r="BB526" s="14">
        <f t="shared" si="175"/>
        <v>2145</v>
      </c>
      <c r="BC526" s="14" t="str">
        <f t="shared" si="176"/>
        <v>DefExt</v>
      </c>
      <c r="BD526" s="14">
        <f t="shared" si="177"/>
        <v>4411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31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1486</v>
      </c>
      <c r="AY527" s="13">
        <f t="shared" si="173"/>
        <v>15</v>
      </c>
      <c r="AZ527" s="14">
        <f t="shared" si="182"/>
        <v>120060</v>
      </c>
      <c r="BA527" s="14" t="str">
        <f t="shared" si="174"/>
        <v>AtkExt</v>
      </c>
      <c r="BB527" s="14">
        <f t="shared" si="175"/>
        <v>2348</v>
      </c>
      <c r="BC527" s="14" t="str">
        <f t="shared" si="176"/>
        <v>DefExt</v>
      </c>
      <c r="BD527" s="14">
        <f t="shared" si="177"/>
        <v>4829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31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1486</v>
      </c>
      <c r="AY528" s="13">
        <f t="shared" si="173"/>
        <v>16</v>
      </c>
      <c r="AZ528" s="14">
        <f t="shared" si="182"/>
        <v>130830</v>
      </c>
      <c r="BA528" s="14" t="str">
        <f t="shared" si="174"/>
        <v>AtkExt</v>
      </c>
      <c r="BB528" s="14">
        <f t="shared" si="175"/>
        <v>2559</v>
      </c>
      <c r="BC528" s="14" t="str">
        <f t="shared" si="176"/>
        <v>DefExt</v>
      </c>
      <c r="BD528" s="14">
        <f t="shared" si="177"/>
        <v>5262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31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1486</v>
      </c>
      <c r="AY529" s="13">
        <f t="shared" si="173"/>
        <v>17</v>
      </c>
      <c r="AZ529" s="14">
        <f t="shared" si="182"/>
        <v>141990</v>
      </c>
      <c r="BA529" s="14" t="str">
        <f t="shared" si="174"/>
        <v>AtkExt</v>
      </c>
      <c r="BB529" s="14">
        <f t="shared" si="175"/>
        <v>2777</v>
      </c>
      <c r="BC529" s="14" t="str">
        <f t="shared" si="176"/>
        <v>DefExt</v>
      </c>
      <c r="BD529" s="14">
        <f t="shared" si="177"/>
        <v>5711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31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1486</v>
      </c>
      <c r="AY530" s="13">
        <f t="shared" si="173"/>
        <v>18</v>
      </c>
      <c r="AZ530" s="14">
        <f t="shared" si="182"/>
        <v>153530</v>
      </c>
      <c r="BA530" s="14" t="str">
        <f t="shared" si="174"/>
        <v>AtkExt</v>
      </c>
      <c r="BB530" s="14">
        <f t="shared" si="175"/>
        <v>3003</v>
      </c>
      <c r="BC530" s="14" t="str">
        <f t="shared" si="176"/>
        <v>DefExt</v>
      </c>
      <c r="BD530" s="14">
        <f t="shared" si="177"/>
        <v>6175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31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1486</v>
      </c>
      <c r="AY531" s="13">
        <f t="shared" si="173"/>
        <v>19</v>
      </c>
      <c r="AZ531" s="14">
        <f t="shared" si="182"/>
        <v>165460</v>
      </c>
      <c r="BA531" s="14" t="str">
        <f t="shared" si="174"/>
        <v>AtkExt</v>
      </c>
      <c r="BB531" s="14">
        <f t="shared" si="175"/>
        <v>3236</v>
      </c>
      <c r="BC531" s="14" t="str">
        <f t="shared" si="176"/>
        <v>DefExt</v>
      </c>
      <c r="BD531" s="14">
        <f t="shared" si="177"/>
        <v>6655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31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1486</v>
      </c>
      <c r="AY532" s="13">
        <f t="shared" si="173"/>
        <v>20</v>
      </c>
      <c r="AZ532" s="14">
        <f t="shared" si="182"/>
        <v>177790</v>
      </c>
      <c r="BA532" s="14" t="str">
        <f t="shared" si="174"/>
        <v>AtkExt</v>
      </c>
      <c r="BB532" s="14">
        <f t="shared" si="175"/>
        <v>3477</v>
      </c>
      <c r="BC532" s="14" t="str">
        <f t="shared" si="176"/>
        <v>DefExt</v>
      </c>
      <c r="BD532" s="14">
        <f t="shared" si="177"/>
        <v>7151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31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1486</v>
      </c>
      <c r="AY533" s="13">
        <f t="shared" si="173"/>
        <v>21</v>
      </c>
      <c r="AZ533" s="14">
        <f t="shared" si="182"/>
        <v>190470</v>
      </c>
      <c r="BA533" s="14" t="str">
        <f t="shared" si="174"/>
        <v>AtkExt</v>
      </c>
      <c r="BB533" s="14">
        <f t="shared" si="175"/>
        <v>3725</v>
      </c>
      <c r="BC533" s="14" t="str">
        <f t="shared" si="176"/>
        <v>DefExt</v>
      </c>
      <c r="BD533" s="14">
        <f t="shared" si="177"/>
        <v>7661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31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1486</v>
      </c>
      <c r="AY534" s="13">
        <f t="shared" si="173"/>
        <v>1</v>
      </c>
      <c r="AZ534" s="14">
        <f t="shared" si="182"/>
        <v>2272</v>
      </c>
      <c r="BA534" s="14" t="str">
        <f t="shared" si="174"/>
        <v>AtkExt</v>
      </c>
      <c r="BB534" s="14">
        <f t="shared" si="175"/>
        <v>188</v>
      </c>
      <c r="BC534" s="14" t="str">
        <f t="shared" si="176"/>
        <v>HPExt</v>
      </c>
      <c r="BD534" s="14">
        <f t="shared" si="177"/>
        <v>392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31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1486</v>
      </c>
      <c r="AY535" s="13">
        <f t="shared" si="173"/>
        <v>2</v>
      </c>
      <c r="AZ535" s="14">
        <f t="shared" si="182"/>
        <v>3551</v>
      </c>
      <c r="BA535" s="14" t="str">
        <f t="shared" si="174"/>
        <v>AtkExt</v>
      </c>
      <c r="BB535" s="14">
        <f t="shared" si="175"/>
        <v>294</v>
      </c>
      <c r="BC535" s="14" t="str">
        <f t="shared" si="176"/>
        <v>HPExt</v>
      </c>
      <c r="BD535" s="14">
        <f t="shared" si="177"/>
        <v>611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31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1486</v>
      </c>
      <c r="AY536" s="13">
        <f t="shared" si="173"/>
        <v>3</v>
      </c>
      <c r="AZ536" s="14">
        <f t="shared" si="182"/>
        <v>4906</v>
      </c>
      <c r="BA536" s="14" t="str">
        <f t="shared" si="174"/>
        <v>AtkExt</v>
      </c>
      <c r="BB536" s="14">
        <f t="shared" si="175"/>
        <v>406</v>
      </c>
      <c r="BC536" s="14" t="str">
        <f t="shared" si="176"/>
        <v>HPExt</v>
      </c>
      <c r="BD536" s="14">
        <f t="shared" si="177"/>
        <v>846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31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1486</v>
      </c>
      <c r="AY537" s="13">
        <f t="shared" si="173"/>
        <v>4</v>
      </c>
      <c r="AZ537" s="14">
        <f t="shared" si="182"/>
        <v>6367</v>
      </c>
      <c r="BA537" s="14" t="str">
        <f t="shared" si="174"/>
        <v>AtkExt</v>
      </c>
      <c r="BB537" s="14">
        <f t="shared" si="175"/>
        <v>527</v>
      </c>
      <c r="BC537" s="14" t="str">
        <f t="shared" si="176"/>
        <v>HPExt</v>
      </c>
      <c r="BD537" s="14">
        <f t="shared" si="177"/>
        <v>1097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31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1486</v>
      </c>
      <c r="AY538" s="13">
        <f t="shared" si="173"/>
        <v>5</v>
      </c>
      <c r="AZ538" s="14">
        <f t="shared" si="182"/>
        <v>7914</v>
      </c>
      <c r="BA538" s="14" t="str">
        <f t="shared" si="174"/>
        <v>AtkExt</v>
      </c>
      <c r="BB538" s="14">
        <f t="shared" si="175"/>
        <v>655</v>
      </c>
      <c r="BC538" s="14" t="str">
        <f t="shared" si="176"/>
        <v>HPExt</v>
      </c>
      <c r="BD538" s="14">
        <f t="shared" si="177"/>
        <v>1364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31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1486</v>
      </c>
      <c r="AY539" s="13">
        <f t="shared" si="173"/>
        <v>6</v>
      </c>
      <c r="AZ539" s="14">
        <f t="shared" si="182"/>
        <v>9546</v>
      </c>
      <c r="BA539" s="14" t="str">
        <f t="shared" si="174"/>
        <v>AtkExt</v>
      </c>
      <c r="BB539" s="14">
        <f t="shared" si="175"/>
        <v>790</v>
      </c>
      <c r="BC539" s="14" t="str">
        <f t="shared" si="176"/>
        <v>HPExt</v>
      </c>
      <c r="BD539" s="14">
        <f t="shared" si="177"/>
        <v>1646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31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1486</v>
      </c>
      <c r="AY540" s="13">
        <f t="shared" si="173"/>
        <v>7</v>
      </c>
      <c r="AZ540" s="14">
        <f t="shared" si="182"/>
        <v>11274</v>
      </c>
      <c r="BA540" s="14" t="str">
        <f t="shared" si="174"/>
        <v>AtkExt</v>
      </c>
      <c r="BB540" s="14">
        <f t="shared" si="175"/>
        <v>933</v>
      </c>
      <c r="BC540" s="14" t="str">
        <f t="shared" si="176"/>
        <v>HPExt</v>
      </c>
      <c r="BD540" s="14">
        <f t="shared" si="177"/>
        <v>1944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31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1486</v>
      </c>
      <c r="AY541" s="13">
        <f t="shared" si="173"/>
        <v>8</v>
      </c>
      <c r="AZ541" s="14">
        <f t="shared" si="182"/>
        <v>13097</v>
      </c>
      <c r="BA541" s="14" t="str">
        <f t="shared" si="174"/>
        <v>AtkExt</v>
      </c>
      <c r="BB541" s="14">
        <f t="shared" si="175"/>
        <v>1084</v>
      </c>
      <c r="BC541" s="14" t="str">
        <f t="shared" si="176"/>
        <v>HPExt</v>
      </c>
      <c r="BD541" s="14">
        <f t="shared" si="177"/>
        <v>2257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31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1486</v>
      </c>
      <c r="AY542" s="13">
        <f t="shared" si="173"/>
        <v>9</v>
      </c>
      <c r="AZ542" s="14">
        <f t="shared" si="182"/>
        <v>15006</v>
      </c>
      <c r="BA542" s="14" t="str">
        <f t="shared" si="174"/>
        <v>AtkExt</v>
      </c>
      <c r="BB542" s="14">
        <f t="shared" si="175"/>
        <v>1242</v>
      </c>
      <c r="BC542" s="14" t="str">
        <f t="shared" si="176"/>
        <v>HPExt</v>
      </c>
      <c r="BD542" s="14">
        <f t="shared" si="177"/>
        <v>2586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31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1486</v>
      </c>
      <c r="AY543" s="13">
        <f t="shared" si="173"/>
        <v>10</v>
      </c>
      <c r="AZ543" s="14">
        <f t="shared" si="182"/>
        <v>17001</v>
      </c>
      <c r="BA543" s="14" t="str">
        <f t="shared" si="174"/>
        <v>AtkExt</v>
      </c>
      <c r="BB543" s="14">
        <f t="shared" si="175"/>
        <v>1407</v>
      </c>
      <c r="BC543" s="14" t="str">
        <f t="shared" si="176"/>
        <v>HPExt</v>
      </c>
      <c r="BD543" s="14">
        <f t="shared" si="177"/>
        <v>2931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31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1486</v>
      </c>
      <c r="AY544" s="13">
        <f t="shared" si="173"/>
        <v>11</v>
      </c>
      <c r="AZ544" s="14">
        <f t="shared" si="182"/>
        <v>19092</v>
      </c>
      <c r="BA544" s="14" t="str">
        <f t="shared" si="174"/>
        <v>AtkExt</v>
      </c>
      <c r="BB544" s="14">
        <f t="shared" si="175"/>
        <v>1580</v>
      </c>
      <c r="BC544" s="14" t="str">
        <f t="shared" si="176"/>
        <v>HPExt</v>
      </c>
      <c r="BD544" s="14">
        <f t="shared" si="177"/>
        <v>3292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31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1486</v>
      </c>
      <c r="AY545" s="13">
        <f t="shared" si="173"/>
        <v>12</v>
      </c>
      <c r="AZ545" s="14">
        <f t="shared" si="182"/>
        <v>21278</v>
      </c>
      <c r="BA545" s="14" t="str">
        <f t="shared" si="174"/>
        <v>AtkExt</v>
      </c>
      <c r="BB545" s="14">
        <f t="shared" si="175"/>
        <v>1761</v>
      </c>
      <c r="BC545" s="14" t="str">
        <f t="shared" si="176"/>
        <v>HPExt</v>
      </c>
      <c r="BD545" s="14">
        <f t="shared" si="177"/>
        <v>3668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31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1486</v>
      </c>
      <c r="AY546" s="13">
        <f t="shared" si="173"/>
        <v>13</v>
      </c>
      <c r="AZ546" s="14">
        <f t="shared" si="182"/>
        <v>23550</v>
      </c>
      <c r="BA546" s="14" t="str">
        <f t="shared" si="174"/>
        <v>AtkExt</v>
      </c>
      <c r="BB546" s="14">
        <f t="shared" si="175"/>
        <v>1949</v>
      </c>
      <c r="BC546" s="14" t="str">
        <f t="shared" si="176"/>
        <v>HPExt</v>
      </c>
      <c r="BD546" s="14">
        <f t="shared" si="177"/>
        <v>4060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31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1486</v>
      </c>
      <c r="AY547" s="13">
        <f t="shared" si="173"/>
        <v>14</v>
      </c>
      <c r="AZ547" s="14">
        <f t="shared" si="182"/>
        <v>25917</v>
      </c>
      <c r="BA547" s="14" t="str">
        <f t="shared" si="174"/>
        <v>AtkExt</v>
      </c>
      <c r="BB547" s="14">
        <f t="shared" si="175"/>
        <v>2145</v>
      </c>
      <c r="BC547" s="14" t="str">
        <f t="shared" si="176"/>
        <v>HPExt</v>
      </c>
      <c r="BD547" s="14">
        <f t="shared" si="177"/>
        <v>4467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31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1486</v>
      </c>
      <c r="AY548" s="13">
        <f t="shared" si="173"/>
        <v>15</v>
      </c>
      <c r="AZ548" s="14">
        <f t="shared" si="182"/>
        <v>28370</v>
      </c>
      <c r="BA548" s="14" t="str">
        <f t="shared" si="174"/>
        <v>AtkExt</v>
      </c>
      <c r="BB548" s="14">
        <f t="shared" si="175"/>
        <v>2348</v>
      </c>
      <c r="BC548" s="14" t="str">
        <f t="shared" si="176"/>
        <v>HPExt</v>
      </c>
      <c r="BD548" s="14">
        <f t="shared" si="177"/>
        <v>4890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31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1486</v>
      </c>
      <c r="AY549" s="13">
        <f t="shared" si="173"/>
        <v>16</v>
      </c>
      <c r="AZ549" s="14">
        <f t="shared" si="182"/>
        <v>30919</v>
      </c>
      <c r="BA549" s="14" t="str">
        <f t="shared" si="174"/>
        <v>AtkExt</v>
      </c>
      <c r="BB549" s="14">
        <f t="shared" si="175"/>
        <v>2559</v>
      </c>
      <c r="BC549" s="14" t="str">
        <f t="shared" si="176"/>
        <v>HPExt</v>
      </c>
      <c r="BD549" s="14">
        <f t="shared" si="177"/>
        <v>5329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31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1486</v>
      </c>
      <c r="AY550" s="13">
        <f t="shared" si="173"/>
        <v>17</v>
      </c>
      <c r="AZ550" s="14">
        <f t="shared" si="182"/>
        <v>33554</v>
      </c>
      <c r="BA550" s="14" t="str">
        <f t="shared" si="174"/>
        <v>AtkExt</v>
      </c>
      <c r="BB550" s="14">
        <f t="shared" si="175"/>
        <v>2777</v>
      </c>
      <c r="BC550" s="14" t="str">
        <f t="shared" si="176"/>
        <v>HPExt</v>
      </c>
      <c r="BD550" s="14">
        <f t="shared" si="177"/>
        <v>5784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31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1486</v>
      </c>
      <c r="AY551" s="13">
        <f t="shared" si="173"/>
        <v>18</v>
      </c>
      <c r="AZ551" s="14">
        <f t="shared" si="182"/>
        <v>36284</v>
      </c>
      <c r="BA551" s="14" t="str">
        <f t="shared" si="174"/>
        <v>AtkExt</v>
      </c>
      <c r="BB551" s="14">
        <f t="shared" si="175"/>
        <v>3003</v>
      </c>
      <c r="BC551" s="14" t="str">
        <f t="shared" si="176"/>
        <v>HPExt</v>
      </c>
      <c r="BD551" s="14">
        <f t="shared" si="177"/>
        <v>6254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31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1486</v>
      </c>
      <c r="AY552" s="13">
        <f t="shared" si="173"/>
        <v>19</v>
      </c>
      <c r="AZ552" s="14">
        <f t="shared" si="182"/>
        <v>39100</v>
      </c>
      <c r="BA552" s="14" t="str">
        <f t="shared" si="174"/>
        <v>AtkExt</v>
      </c>
      <c r="BB552" s="14">
        <f t="shared" si="175"/>
        <v>3236</v>
      </c>
      <c r="BC552" s="14" t="str">
        <f t="shared" si="176"/>
        <v>HPExt</v>
      </c>
      <c r="BD552" s="14">
        <f t="shared" si="177"/>
        <v>6740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31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1486</v>
      </c>
      <c r="AY553" s="13">
        <f t="shared" si="173"/>
        <v>20</v>
      </c>
      <c r="AZ553" s="14">
        <f t="shared" si="182"/>
        <v>42011</v>
      </c>
      <c r="BA553" s="14" t="str">
        <f t="shared" si="174"/>
        <v>AtkExt</v>
      </c>
      <c r="BB553" s="14">
        <f t="shared" si="175"/>
        <v>3477</v>
      </c>
      <c r="BC553" s="14" t="str">
        <f t="shared" si="176"/>
        <v>HPExt</v>
      </c>
      <c r="BD553" s="14">
        <f t="shared" si="177"/>
        <v>7241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31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1486</v>
      </c>
      <c r="AY554" s="13">
        <f t="shared" si="173"/>
        <v>21</v>
      </c>
      <c r="AZ554" s="14">
        <f t="shared" si="182"/>
        <v>45009</v>
      </c>
      <c r="BA554" s="14" t="str">
        <f t="shared" si="174"/>
        <v>AtkExt</v>
      </c>
      <c r="BB554" s="14">
        <f t="shared" si="175"/>
        <v>3725</v>
      </c>
      <c r="BC554" s="14" t="str">
        <f t="shared" si="176"/>
        <v>HPExt</v>
      </c>
      <c r="BD554" s="14">
        <f t="shared" si="177"/>
        <v>7759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31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1486</v>
      </c>
      <c r="AY555" s="13">
        <f t="shared" si="173"/>
        <v>1</v>
      </c>
      <c r="AZ555" s="14">
        <f t="shared" si="182"/>
        <v>5936</v>
      </c>
      <c r="BA555" s="14" t="str">
        <f t="shared" si="174"/>
        <v>AtkExt</v>
      </c>
      <c r="BB555" s="14">
        <f t="shared" si="175"/>
        <v>188</v>
      </c>
      <c r="BC555" s="14" t="str">
        <f t="shared" si="176"/>
        <v>DefExt</v>
      </c>
      <c r="BD555" s="14">
        <f t="shared" si="177"/>
        <v>193</v>
      </c>
      <c r="BE555" s="14" t="str">
        <f t="shared" si="183"/>
        <v>HPExt</v>
      </c>
      <c r="BF555" s="14">
        <f t="shared" si="184"/>
        <v>196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31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1486</v>
      </c>
      <c r="AY556" s="13">
        <f t="shared" si="173"/>
        <v>2</v>
      </c>
      <c r="AZ556" s="14">
        <f t="shared" si="182"/>
        <v>9286</v>
      </c>
      <c r="BA556" s="14" t="str">
        <f t="shared" si="174"/>
        <v>AtkExt</v>
      </c>
      <c r="BB556" s="14">
        <f t="shared" si="175"/>
        <v>294</v>
      </c>
      <c r="BC556" s="14" t="str">
        <f t="shared" si="176"/>
        <v>DefExt</v>
      </c>
      <c r="BD556" s="14">
        <f t="shared" si="177"/>
        <v>302</v>
      </c>
      <c r="BE556" s="14" t="str">
        <f t="shared" si="183"/>
        <v>HPExt</v>
      </c>
      <c r="BF556" s="14">
        <f t="shared" si="184"/>
        <v>306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31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1486</v>
      </c>
      <c r="AY557" s="13">
        <f t="shared" si="173"/>
        <v>3</v>
      </c>
      <c r="AZ557" s="14">
        <f t="shared" si="182"/>
        <v>12843</v>
      </c>
      <c r="BA557" s="14" t="str">
        <f t="shared" si="174"/>
        <v>AtkExt</v>
      </c>
      <c r="BB557" s="14">
        <f t="shared" si="175"/>
        <v>406</v>
      </c>
      <c r="BC557" s="14" t="str">
        <f t="shared" si="176"/>
        <v>DefExt</v>
      </c>
      <c r="BD557" s="14">
        <f t="shared" si="177"/>
        <v>418</v>
      </c>
      <c r="BE557" s="14" t="str">
        <f t="shared" si="183"/>
        <v>HPExt</v>
      </c>
      <c r="BF557" s="14">
        <f t="shared" si="184"/>
        <v>423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31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1486</v>
      </c>
      <c r="AY558" s="13">
        <f t="shared" si="173"/>
        <v>4</v>
      </c>
      <c r="AZ558" s="14">
        <f t="shared" si="182"/>
        <v>16659</v>
      </c>
      <c r="BA558" s="14" t="str">
        <f t="shared" si="174"/>
        <v>AtkExt</v>
      </c>
      <c r="BB558" s="14">
        <f t="shared" si="175"/>
        <v>527</v>
      </c>
      <c r="BC558" s="14" t="str">
        <f t="shared" si="176"/>
        <v>DefExt</v>
      </c>
      <c r="BD558" s="14">
        <f t="shared" si="177"/>
        <v>542</v>
      </c>
      <c r="BE558" s="14" t="str">
        <f t="shared" si="183"/>
        <v>HPExt</v>
      </c>
      <c r="BF558" s="14">
        <f t="shared" si="184"/>
        <v>549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31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1486</v>
      </c>
      <c r="AY559" s="13">
        <f t="shared" si="173"/>
        <v>5</v>
      </c>
      <c r="AZ559" s="14">
        <f t="shared" si="182"/>
        <v>20692</v>
      </c>
      <c r="BA559" s="14" t="str">
        <f t="shared" si="174"/>
        <v>AtkExt</v>
      </c>
      <c r="BB559" s="14">
        <f t="shared" si="175"/>
        <v>655</v>
      </c>
      <c r="BC559" s="14" t="str">
        <f t="shared" si="176"/>
        <v>DefExt</v>
      </c>
      <c r="BD559" s="14">
        <f t="shared" si="177"/>
        <v>673</v>
      </c>
      <c r="BE559" s="14" t="str">
        <f t="shared" si="183"/>
        <v>HPExt</v>
      </c>
      <c r="BF559" s="14">
        <f t="shared" si="184"/>
        <v>682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31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1486</v>
      </c>
      <c r="AY560" s="13">
        <f t="shared" si="173"/>
        <v>6</v>
      </c>
      <c r="AZ560" s="14">
        <f t="shared" si="182"/>
        <v>24983</v>
      </c>
      <c r="BA560" s="14" t="str">
        <f t="shared" si="174"/>
        <v>AtkExt</v>
      </c>
      <c r="BB560" s="14">
        <f t="shared" si="175"/>
        <v>790</v>
      </c>
      <c r="BC560" s="14" t="str">
        <f t="shared" si="176"/>
        <v>DefExt</v>
      </c>
      <c r="BD560" s="14">
        <f t="shared" si="177"/>
        <v>813</v>
      </c>
      <c r="BE560" s="14" t="str">
        <f t="shared" si="183"/>
        <v>HPExt</v>
      </c>
      <c r="BF560" s="14">
        <f t="shared" si="184"/>
        <v>823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31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1486</v>
      </c>
      <c r="AY561" s="13">
        <f t="shared" si="173"/>
        <v>7</v>
      </c>
      <c r="AZ561" s="14">
        <f t="shared" si="182"/>
        <v>29502</v>
      </c>
      <c r="BA561" s="14" t="str">
        <f t="shared" si="174"/>
        <v>AtkExt</v>
      </c>
      <c r="BB561" s="14">
        <f t="shared" si="175"/>
        <v>933</v>
      </c>
      <c r="BC561" s="14" t="str">
        <f t="shared" si="176"/>
        <v>DefExt</v>
      </c>
      <c r="BD561" s="14">
        <f t="shared" si="177"/>
        <v>960</v>
      </c>
      <c r="BE561" s="14" t="str">
        <f t="shared" si="183"/>
        <v>HPExt</v>
      </c>
      <c r="BF561" s="14">
        <f t="shared" si="184"/>
        <v>972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31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1486</v>
      </c>
      <c r="AY562" s="13">
        <f t="shared" si="173"/>
        <v>8</v>
      </c>
      <c r="AZ562" s="14">
        <f t="shared" si="182"/>
        <v>34249</v>
      </c>
      <c r="BA562" s="14" t="str">
        <f t="shared" si="174"/>
        <v>AtkExt</v>
      </c>
      <c r="BB562" s="14">
        <f t="shared" si="175"/>
        <v>1084</v>
      </c>
      <c r="BC562" s="14" t="str">
        <f t="shared" si="176"/>
        <v>DefExt</v>
      </c>
      <c r="BD562" s="14">
        <f t="shared" si="177"/>
        <v>1114</v>
      </c>
      <c r="BE562" s="14" t="str">
        <f t="shared" si="183"/>
        <v>HPExt</v>
      </c>
      <c r="BF562" s="14">
        <f t="shared" si="184"/>
        <v>1129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31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1486</v>
      </c>
      <c r="AY563" s="13">
        <f t="shared" si="173"/>
        <v>9</v>
      </c>
      <c r="AZ563" s="14">
        <f t="shared" si="182"/>
        <v>39253</v>
      </c>
      <c r="BA563" s="14" t="str">
        <f t="shared" si="174"/>
        <v>AtkExt</v>
      </c>
      <c r="BB563" s="14">
        <f t="shared" si="175"/>
        <v>1242</v>
      </c>
      <c r="BC563" s="14" t="str">
        <f t="shared" si="176"/>
        <v>DefExt</v>
      </c>
      <c r="BD563" s="14">
        <f t="shared" si="177"/>
        <v>1277</v>
      </c>
      <c r="BE563" s="14" t="str">
        <f t="shared" si="183"/>
        <v>HPExt</v>
      </c>
      <c r="BF563" s="14">
        <f t="shared" si="184"/>
        <v>1293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31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1486</v>
      </c>
      <c r="AY564" s="13">
        <f t="shared" si="173"/>
        <v>10</v>
      </c>
      <c r="AZ564" s="14">
        <f t="shared" si="182"/>
        <v>44476</v>
      </c>
      <c r="BA564" s="14" t="str">
        <f t="shared" si="174"/>
        <v>AtkExt</v>
      </c>
      <c r="BB564" s="14">
        <f t="shared" si="175"/>
        <v>1407</v>
      </c>
      <c r="BC564" s="14" t="str">
        <f t="shared" si="176"/>
        <v>DefExt</v>
      </c>
      <c r="BD564" s="14">
        <f t="shared" si="177"/>
        <v>1447</v>
      </c>
      <c r="BE564" s="14" t="str">
        <f t="shared" si="183"/>
        <v>HPExt</v>
      </c>
      <c r="BF564" s="14">
        <f t="shared" si="184"/>
        <v>1466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31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1486</v>
      </c>
      <c r="AY565" s="13">
        <f t="shared" si="173"/>
        <v>11</v>
      </c>
      <c r="AZ565" s="14">
        <f t="shared" si="182"/>
        <v>49946</v>
      </c>
      <c r="BA565" s="14" t="str">
        <f t="shared" si="174"/>
        <v>AtkExt</v>
      </c>
      <c r="BB565" s="14">
        <f t="shared" si="175"/>
        <v>1580</v>
      </c>
      <c r="BC565" s="14" t="str">
        <f t="shared" si="176"/>
        <v>DefExt</v>
      </c>
      <c r="BD565" s="14">
        <f t="shared" si="177"/>
        <v>1625</v>
      </c>
      <c r="BE565" s="14" t="str">
        <f t="shared" si="183"/>
        <v>HPExt</v>
      </c>
      <c r="BF565" s="14">
        <f t="shared" si="184"/>
        <v>1646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31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1486</v>
      </c>
      <c r="AY566" s="13">
        <f t="shared" si="173"/>
        <v>12</v>
      </c>
      <c r="AZ566" s="14">
        <f t="shared" si="182"/>
        <v>55664</v>
      </c>
      <c r="BA566" s="14" t="str">
        <f t="shared" si="174"/>
        <v>AtkExt</v>
      </c>
      <c r="BB566" s="14">
        <f t="shared" si="175"/>
        <v>1761</v>
      </c>
      <c r="BC566" s="14" t="str">
        <f t="shared" si="176"/>
        <v>DefExt</v>
      </c>
      <c r="BD566" s="14">
        <f t="shared" si="177"/>
        <v>1811</v>
      </c>
      <c r="BE566" s="14" t="str">
        <f t="shared" si="183"/>
        <v>HPExt</v>
      </c>
      <c r="BF566" s="14">
        <f t="shared" si="184"/>
        <v>1834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31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1486</v>
      </c>
      <c r="AY567" s="13">
        <f t="shared" si="173"/>
        <v>13</v>
      </c>
      <c r="AZ567" s="14">
        <f t="shared" si="182"/>
        <v>61600</v>
      </c>
      <c r="BA567" s="14" t="str">
        <f t="shared" si="174"/>
        <v>AtkExt</v>
      </c>
      <c r="BB567" s="14">
        <f t="shared" si="175"/>
        <v>1949</v>
      </c>
      <c r="BC567" s="14" t="str">
        <f t="shared" si="176"/>
        <v>DefExt</v>
      </c>
      <c r="BD567" s="14">
        <f t="shared" si="177"/>
        <v>2004</v>
      </c>
      <c r="BE567" s="14" t="str">
        <f t="shared" si="183"/>
        <v>HPExt</v>
      </c>
      <c r="BF567" s="14">
        <f t="shared" si="184"/>
        <v>2030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31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1486</v>
      </c>
      <c r="AY568" s="13">
        <f t="shared" si="173"/>
        <v>14</v>
      </c>
      <c r="AZ568" s="14">
        <f t="shared" si="182"/>
        <v>67804</v>
      </c>
      <c r="BA568" s="14" t="str">
        <f t="shared" si="174"/>
        <v>AtkExt</v>
      </c>
      <c r="BB568" s="14">
        <f t="shared" si="175"/>
        <v>2145</v>
      </c>
      <c r="BC568" s="14" t="str">
        <f t="shared" si="176"/>
        <v>DefExt</v>
      </c>
      <c r="BD568" s="14">
        <f t="shared" si="177"/>
        <v>2206</v>
      </c>
      <c r="BE568" s="14" t="str">
        <f t="shared" si="183"/>
        <v>HPExt</v>
      </c>
      <c r="BF568" s="14">
        <f t="shared" si="184"/>
        <v>2234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31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1486</v>
      </c>
      <c r="AY569" s="13">
        <f t="shared" si="173"/>
        <v>15</v>
      </c>
      <c r="AZ569" s="14">
        <f t="shared" si="182"/>
        <v>74205</v>
      </c>
      <c r="BA569" s="14" t="str">
        <f t="shared" si="174"/>
        <v>AtkExt</v>
      </c>
      <c r="BB569" s="14">
        <f t="shared" si="175"/>
        <v>2348</v>
      </c>
      <c r="BC569" s="14" t="str">
        <f t="shared" si="176"/>
        <v>DefExt</v>
      </c>
      <c r="BD569" s="14">
        <f t="shared" si="177"/>
        <v>2414</v>
      </c>
      <c r="BE569" s="14" t="str">
        <f t="shared" si="183"/>
        <v>HPExt</v>
      </c>
      <c r="BF569" s="14">
        <f t="shared" si="184"/>
        <v>2445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31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1486</v>
      </c>
      <c r="AY570" s="13">
        <f t="shared" si="173"/>
        <v>16</v>
      </c>
      <c r="AZ570" s="14">
        <f t="shared" si="182"/>
        <v>80875</v>
      </c>
      <c r="BA570" s="14" t="str">
        <f t="shared" si="174"/>
        <v>AtkExt</v>
      </c>
      <c r="BB570" s="14">
        <f t="shared" si="175"/>
        <v>2559</v>
      </c>
      <c r="BC570" s="14" t="str">
        <f t="shared" si="176"/>
        <v>DefExt</v>
      </c>
      <c r="BD570" s="14">
        <f t="shared" si="177"/>
        <v>2631</v>
      </c>
      <c r="BE570" s="14" t="str">
        <f t="shared" si="183"/>
        <v>HPExt</v>
      </c>
      <c r="BF570" s="14">
        <f t="shared" si="184"/>
        <v>2665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31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1486</v>
      </c>
      <c r="AY571" s="13">
        <f t="shared" si="173"/>
        <v>17</v>
      </c>
      <c r="AZ571" s="14">
        <f t="shared" si="182"/>
        <v>87782</v>
      </c>
      <c r="BA571" s="14" t="str">
        <f t="shared" si="174"/>
        <v>AtkExt</v>
      </c>
      <c r="BB571" s="14">
        <f t="shared" si="175"/>
        <v>2777</v>
      </c>
      <c r="BC571" s="14" t="str">
        <f t="shared" si="176"/>
        <v>DefExt</v>
      </c>
      <c r="BD571" s="14">
        <f t="shared" si="177"/>
        <v>2856</v>
      </c>
      <c r="BE571" s="14" t="str">
        <f t="shared" si="183"/>
        <v>HPExt</v>
      </c>
      <c r="BF571" s="14">
        <f t="shared" si="184"/>
        <v>2892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31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1486</v>
      </c>
      <c r="AY572" s="13">
        <f t="shared" si="173"/>
        <v>18</v>
      </c>
      <c r="AZ572" s="14">
        <f t="shared" si="182"/>
        <v>94917</v>
      </c>
      <c r="BA572" s="14" t="str">
        <f t="shared" si="174"/>
        <v>AtkExt</v>
      </c>
      <c r="BB572" s="14">
        <f t="shared" si="175"/>
        <v>3003</v>
      </c>
      <c r="BC572" s="14" t="str">
        <f t="shared" si="176"/>
        <v>DefExt</v>
      </c>
      <c r="BD572" s="14">
        <f t="shared" si="177"/>
        <v>3088</v>
      </c>
      <c r="BE572" s="14" t="str">
        <f t="shared" si="183"/>
        <v>HPExt</v>
      </c>
      <c r="BF572" s="14">
        <f t="shared" si="184"/>
        <v>3127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31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1486</v>
      </c>
      <c r="AY573" s="13">
        <f t="shared" si="173"/>
        <v>19</v>
      </c>
      <c r="AZ573" s="14">
        <f t="shared" si="182"/>
        <v>102290</v>
      </c>
      <c r="BA573" s="14" t="str">
        <f t="shared" si="174"/>
        <v>AtkExt</v>
      </c>
      <c r="BB573" s="14">
        <f t="shared" si="175"/>
        <v>3236</v>
      </c>
      <c r="BC573" s="14" t="str">
        <f t="shared" si="176"/>
        <v>DefExt</v>
      </c>
      <c r="BD573" s="14">
        <f t="shared" si="177"/>
        <v>3328</v>
      </c>
      <c r="BE573" s="14" t="str">
        <f t="shared" si="183"/>
        <v>HPExt</v>
      </c>
      <c r="BF573" s="14">
        <f t="shared" si="184"/>
        <v>3370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31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1486</v>
      </c>
      <c r="AY574" s="13">
        <f t="shared" si="173"/>
        <v>20</v>
      </c>
      <c r="AZ574" s="14">
        <f t="shared" si="182"/>
        <v>109891</v>
      </c>
      <c r="BA574" s="14" t="str">
        <f t="shared" si="174"/>
        <v>AtkExt</v>
      </c>
      <c r="BB574" s="14">
        <f t="shared" si="175"/>
        <v>3477</v>
      </c>
      <c r="BC574" s="14" t="str">
        <f t="shared" si="176"/>
        <v>DefExt</v>
      </c>
      <c r="BD574" s="14">
        <f t="shared" si="177"/>
        <v>3575</v>
      </c>
      <c r="BE574" s="14" t="str">
        <f t="shared" si="183"/>
        <v>HPExt</v>
      </c>
      <c r="BF574" s="14">
        <f t="shared" si="184"/>
        <v>3621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31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1486</v>
      </c>
      <c r="AY575" s="13">
        <f t="shared" si="173"/>
        <v>21</v>
      </c>
      <c r="AZ575" s="14">
        <f t="shared" si="182"/>
        <v>117749</v>
      </c>
      <c r="BA575" s="14" t="str">
        <f t="shared" si="174"/>
        <v>AtkExt</v>
      </c>
      <c r="BB575" s="14">
        <f t="shared" si="175"/>
        <v>3725</v>
      </c>
      <c r="BC575" s="14" t="str">
        <f t="shared" si="176"/>
        <v>DefExt</v>
      </c>
      <c r="BD575" s="14">
        <f t="shared" si="177"/>
        <v>3831</v>
      </c>
      <c r="BE575" s="14" t="str">
        <f t="shared" si="183"/>
        <v>HPExt</v>
      </c>
      <c r="BF575" s="14">
        <f t="shared" si="184"/>
        <v>3879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31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1486</v>
      </c>
      <c r="AY576" s="13">
        <f t="shared" si="173"/>
        <v>1</v>
      </c>
      <c r="AZ576" s="14">
        <f t="shared" si="182"/>
        <v>17340</v>
      </c>
      <c r="BA576" s="14" t="str">
        <f t="shared" si="174"/>
        <v>AtkExt</v>
      </c>
      <c r="BB576" s="14">
        <f t="shared" si="175"/>
        <v>564</v>
      </c>
      <c r="BC576" s="14" t="str">
        <f t="shared" si="176"/>
        <v>DefExt</v>
      </c>
      <c r="BD576" s="14">
        <f t="shared" si="177"/>
        <v>580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31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1486</v>
      </c>
      <c r="AY577" s="13">
        <f t="shared" si="173"/>
        <v>2</v>
      </c>
      <c r="AZ577" s="14">
        <f t="shared" si="182"/>
        <v>27110</v>
      </c>
      <c r="BA577" s="14" t="str">
        <f t="shared" si="174"/>
        <v>AtkExt</v>
      </c>
      <c r="BB577" s="14">
        <f t="shared" si="175"/>
        <v>881</v>
      </c>
      <c r="BC577" s="14" t="str">
        <f t="shared" si="176"/>
        <v>DefExt</v>
      </c>
      <c r="BD577" s="14">
        <f t="shared" si="177"/>
        <v>905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31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1486</v>
      </c>
      <c r="AY578" s="13">
        <f t="shared" si="173"/>
        <v>3</v>
      </c>
      <c r="AZ578" s="14">
        <f t="shared" si="182"/>
        <v>37570</v>
      </c>
      <c r="BA578" s="14" t="str">
        <f t="shared" si="174"/>
        <v>AtkExt</v>
      </c>
      <c r="BB578" s="14">
        <f t="shared" si="175"/>
        <v>1219</v>
      </c>
      <c r="BC578" s="14" t="str">
        <f t="shared" si="176"/>
        <v>DefExt</v>
      </c>
      <c r="BD578" s="14">
        <f t="shared" si="177"/>
        <v>1254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31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1486</v>
      </c>
      <c r="AY579" s="13">
        <f t="shared" si="173"/>
        <v>4</v>
      </c>
      <c r="AZ579" s="14">
        <f t="shared" si="182"/>
        <v>48700</v>
      </c>
      <c r="BA579" s="14" t="str">
        <f t="shared" si="174"/>
        <v>AtkExt</v>
      </c>
      <c r="BB579" s="14">
        <f t="shared" si="175"/>
        <v>1580</v>
      </c>
      <c r="BC579" s="14" t="str">
        <f t="shared" si="176"/>
        <v>DefExt</v>
      </c>
      <c r="BD579" s="14">
        <f t="shared" si="177"/>
        <v>1625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31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1486</v>
      </c>
      <c r="AY580" s="13">
        <f t="shared" si="173"/>
        <v>5</v>
      </c>
      <c r="AZ580" s="14">
        <f t="shared" si="182"/>
        <v>60540</v>
      </c>
      <c r="BA580" s="14" t="str">
        <f t="shared" si="174"/>
        <v>AtkExt</v>
      </c>
      <c r="BB580" s="14">
        <f t="shared" si="175"/>
        <v>1964</v>
      </c>
      <c r="BC580" s="14" t="str">
        <f t="shared" si="176"/>
        <v>DefExt</v>
      </c>
      <c r="BD580" s="14">
        <f t="shared" si="177"/>
        <v>2020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31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1486</v>
      </c>
      <c r="AY581" s="13">
        <f t="shared" si="173"/>
        <v>6</v>
      </c>
      <c r="AZ581" s="14">
        <f t="shared" si="182"/>
        <v>73070</v>
      </c>
      <c r="BA581" s="14" t="str">
        <f t="shared" si="174"/>
        <v>AtkExt</v>
      </c>
      <c r="BB581" s="14">
        <f t="shared" si="175"/>
        <v>2371</v>
      </c>
      <c r="BC581" s="14" t="str">
        <f t="shared" si="176"/>
        <v>DefExt</v>
      </c>
      <c r="BD581" s="14">
        <f t="shared" si="177"/>
        <v>2438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31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1486</v>
      </c>
      <c r="AY582" s="13">
        <f t="shared" ref="AY582:AY645" si="193">AM582-INDEX($AI$6:$AI$48,AN582)</f>
        <v>7</v>
      </c>
      <c r="AZ582" s="14">
        <f t="shared" si="182"/>
        <v>86280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2800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2879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31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1486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100170</v>
      </c>
      <c r="BA583" s="14" t="str">
        <f t="shared" si="194"/>
        <v>AtkExt</v>
      </c>
      <c r="BB583" s="14">
        <f t="shared" si="195"/>
        <v>3251</v>
      </c>
      <c r="BC583" s="14" t="str">
        <f t="shared" si="196"/>
        <v>DefExt</v>
      </c>
      <c r="BD583" s="14">
        <f t="shared" si="197"/>
        <v>3343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31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1486</v>
      </c>
      <c r="AY584" s="13">
        <f t="shared" si="193"/>
        <v>9</v>
      </c>
      <c r="AZ584" s="14">
        <f t="shared" si="202"/>
        <v>114770</v>
      </c>
      <c r="BA584" s="14" t="str">
        <f t="shared" si="194"/>
        <v>AtkExt</v>
      </c>
      <c r="BB584" s="14">
        <f t="shared" si="195"/>
        <v>3725</v>
      </c>
      <c r="BC584" s="14" t="str">
        <f t="shared" si="196"/>
        <v>DefExt</v>
      </c>
      <c r="BD584" s="14">
        <f t="shared" si="197"/>
        <v>3831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31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1486</v>
      </c>
      <c r="AY585" s="13">
        <f t="shared" si="193"/>
        <v>10</v>
      </c>
      <c r="AZ585" s="14">
        <f t="shared" si="202"/>
        <v>130040</v>
      </c>
      <c r="BA585" s="14" t="str">
        <f t="shared" si="194"/>
        <v>AtkExt</v>
      </c>
      <c r="BB585" s="14">
        <f t="shared" si="195"/>
        <v>4222</v>
      </c>
      <c r="BC585" s="14" t="str">
        <f t="shared" si="196"/>
        <v>DefExt</v>
      </c>
      <c r="BD585" s="14">
        <f t="shared" si="197"/>
        <v>4341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31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1486</v>
      </c>
      <c r="AY586" s="13">
        <f t="shared" si="193"/>
        <v>11</v>
      </c>
      <c r="AZ586" s="14">
        <f t="shared" si="202"/>
        <v>146010</v>
      </c>
      <c r="BA586" s="14" t="str">
        <f t="shared" si="194"/>
        <v>AtkExt</v>
      </c>
      <c r="BB586" s="14">
        <f t="shared" si="195"/>
        <v>4741</v>
      </c>
      <c r="BC586" s="14" t="str">
        <f t="shared" si="196"/>
        <v>DefExt</v>
      </c>
      <c r="BD586" s="14">
        <f t="shared" si="197"/>
        <v>4875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31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1486</v>
      </c>
      <c r="AY587" s="13">
        <f t="shared" si="193"/>
        <v>12</v>
      </c>
      <c r="AZ587" s="14">
        <f t="shared" si="202"/>
        <v>162690</v>
      </c>
      <c r="BA587" s="14" t="str">
        <f t="shared" si="194"/>
        <v>AtkExt</v>
      </c>
      <c r="BB587" s="14">
        <f t="shared" si="195"/>
        <v>5283</v>
      </c>
      <c r="BC587" s="14" t="str">
        <f t="shared" si="196"/>
        <v>DefExt</v>
      </c>
      <c r="BD587" s="14">
        <f t="shared" si="197"/>
        <v>5433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31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1486</v>
      </c>
      <c r="AY588" s="13">
        <f t="shared" si="193"/>
        <v>13</v>
      </c>
      <c r="AZ588" s="14">
        <f t="shared" si="202"/>
        <v>180040</v>
      </c>
      <c r="BA588" s="14" t="str">
        <f t="shared" si="194"/>
        <v>AtkExt</v>
      </c>
      <c r="BB588" s="14">
        <f t="shared" si="195"/>
        <v>5848</v>
      </c>
      <c r="BC588" s="14" t="str">
        <f t="shared" si="196"/>
        <v>DefExt</v>
      </c>
      <c r="BD588" s="14">
        <f t="shared" si="197"/>
        <v>6013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31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1486</v>
      </c>
      <c r="AY589" s="13">
        <f t="shared" si="193"/>
        <v>14</v>
      </c>
      <c r="AZ589" s="14">
        <f t="shared" si="202"/>
        <v>198090</v>
      </c>
      <c r="BA589" s="14" t="str">
        <f t="shared" si="194"/>
        <v>AtkExt</v>
      </c>
      <c r="BB589" s="14">
        <f t="shared" si="195"/>
        <v>6435</v>
      </c>
      <c r="BC589" s="14" t="str">
        <f t="shared" si="196"/>
        <v>DefExt</v>
      </c>
      <c r="BD589" s="14">
        <f t="shared" si="197"/>
        <v>6617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31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1486</v>
      </c>
      <c r="AY590" s="13">
        <f t="shared" si="193"/>
        <v>15</v>
      </c>
      <c r="AZ590" s="14">
        <f t="shared" si="202"/>
        <v>216800</v>
      </c>
      <c r="BA590" s="14" t="str">
        <f t="shared" si="194"/>
        <v>AtkExt</v>
      </c>
      <c r="BB590" s="14">
        <f t="shared" si="195"/>
        <v>7044</v>
      </c>
      <c r="BC590" s="14" t="str">
        <f t="shared" si="196"/>
        <v>DefExt</v>
      </c>
      <c r="BD590" s="14">
        <f t="shared" si="197"/>
        <v>7243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31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1486</v>
      </c>
      <c r="AY591" s="13">
        <f t="shared" si="193"/>
        <v>16</v>
      </c>
      <c r="AZ591" s="14">
        <f t="shared" si="202"/>
        <v>236230</v>
      </c>
      <c r="BA591" s="14" t="str">
        <f t="shared" si="194"/>
        <v>AtkExt</v>
      </c>
      <c r="BB591" s="14">
        <f t="shared" si="195"/>
        <v>7677</v>
      </c>
      <c r="BC591" s="14" t="str">
        <f t="shared" si="196"/>
        <v>DefExt</v>
      </c>
      <c r="BD591" s="14">
        <f t="shared" si="197"/>
        <v>7893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31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1486</v>
      </c>
      <c r="AY592" s="13">
        <f t="shared" si="193"/>
        <v>17</v>
      </c>
      <c r="AZ592" s="14">
        <f t="shared" si="202"/>
        <v>256350</v>
      </c>
      <c r="BA592" s="14" t="str">
        <f t="shared" si="194"/>
        <v>AtkExt</v>
      </c>
      <c r="BB592" s="14">
        <f t="shared" si="195"/>
        <v>8331</v>
      </c>
      <c r="BC592" s="14" t="str">
        <f t="shared" si="196"/>
        <v>DefExt</v>
      </c>
      <c r="BD592" s="14">
        <f t="shared" si="197"/>
        <v>8567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31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1486</v>
      </c>
      <c r="AY593" s="13">
        <f t="shared" si="193"/>
        <v>18</v>
      </c>
      <c r="AZ593" s="14">
        <f t="shared" si="202"/>
        <v>277150</v>
      </c>
      <c r="BA593" s="14" t="str">
        <f t="shared" si="194"/>
        <v>AtkExt</v>
      </c>
      <c r="BB593" s="14">
        <f t="shared" si="195"/>
        <v>9009</v>
      </c>
      <c r="BC593" s="14" t="str">
        <f t="shared" si="196"/>
        <v>DefExt</v>
      </c>
      <c r="BD593" s="14">
        <f t="shared" si="197"/>
        <v>9263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31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1486</v>
      </c>
      <c r="AY594" s="13">
        <f t="shared" si="193"/>
        <v>19</v>
      </c>
      <c r="AZ594" s="14">
        <f t="shared" si="202"/>
        <v>298650</v>
      </c>
      <c r="BA594" s="14" t="str">
        <f t="shared" si="194"/>
        <v>AtkExt</v>
      </c>
      <c r="BB594" s="14">
        <f t="shared" si="195"/>
        <v>9709</v>
      </c>
      <c r="BC594" s="14" t="str">
        <f t="shared" si="196"/>
        <v>DefExt</v>
      </c>
      <c r="BD594" s="14">
        <f t="shared" si="197"/>
        <v>9983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31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1486</v>
      </c>
      <c r="AY595" s="13">
        <f t="shared" si="193"/>
        <v>20</v>
      </c>
      <c r="AZ595" s="14">
        <f t="shared" si="202"/>
        <v>320830</v>
      </c>
      <c r="BA595" s="14" t="str">
        <f t="shared" si="194"/>
        <v>AtkExt</v>
      </c>
      <c r="BB595" s="14">
        <f t="shared" si="195"/>
        <v>10431</v>
      </c>
      <c r="BC595" s="14" t="str">
        <f t="shared" si="196"/>
        <v>DefExt</v>
      </c>
      <c r="BD595" s="14">
        <f t="shared" si="197"/>
        <v>10726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31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1486</v>
      </c>
      <c r="AY596" s="13">
        <f t="shared" si="193"/>
        <v>21</v>
      </c>
      <c r="AZ596" s="14">
        <f t="shared" si="202"/>
        <v>343700</v>
      </c>
      <c r="BA596" s="14" t="str">
        <f t="shared" si="194"/>
        <v>AtkExt</v>
      </c>
      <c r="BB596" s="14">
        <f t="shared" si="195"/>
        <v>11176</v>
      </c>
      <c r="BC596" s="14" t="str">
        <f t="shared" si="196"/>
        <v>DefExt</v>
      </c>
      <c r="BD596" s="14">
        <f t="shared" si="197"/>
        <v>11492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31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1486</v>
      </c>
      <c r="AY597" s="13">
        <f t="shared" si="193"/>
        <v>1</v>
      </c>
      <c r="AZ597" s="14">
        <f t="shared" si="202"/>
        <v>12288</v>
      </c>
      <c r="BA597" s="14" t="str">
        <f t="shared" si="194"/>
        <v>DefExt</v>
      </c>
      <c r="BB597" s="14">
        <f t="shared" si="195"/>
        <v>580</v>
      </c>
      <c r="BC597" s="14" t="str">
        <f t="shared" si="196"/>
        <v>HPExt</v>
      </c>
      <c r="BD597" s="14">
        <f t="shared" si="197"/>
        <v>588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31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1486</v>
      </c>
      <c r="AY598" s="13">
        <f t="shared" si="193"/>
        <v>2</v>
      </c>
      <c r="AZ598" s="14">
        <f t="shared" si="202"/>
        <v>19217</v>
      </c>
      <c r="BA598" s="14" t="str">
        <f t="shared" si="194"/>
        <v>DefExt</v>
      </c>
      <c r="BB598" s="14">
        <f t="shared" si="195"/>
        <v>905</v>
      </c>
      <c r="BC598" s="14" t="str">
        <f t="shared" si="196"/>
        <v>HPExt</v>
      </c>
      <c r="BD598" s="14">
        <f t="shared" si="197"/>
        <v>917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31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1486</v>
      </c>
      <c r="AY599" s="13">
        <f t="shared" si="193"/>
        <v>3</v>
      </c>
      <c r="AZ599" s="14">
        <f t="shared" si="202"/>
        <v>26650</v>
      </c>
      <c r="BA599" s="14" t="str">
        <f t="shared" si="194"/>
        <v>DefExt</v>
      </c>
      <c r="BB599" s="14">
        <f t="shared" si="195"/>
        <v>1254</v>
      </c>
      <c r="BC599" s="14" t="str">
        <f t="shared" si="196"/>
        <v>HPExt</v>
      </c>
      <c r="BD599" s="14">
        <f t="shared" si="197"/>
        <v>1270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31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1486</v>
      </c>
      <c r="AY600" s="13">
        <f t="shared" si="193"/>
        <v>4</v>
      </c>
      <c r="AZ600" s="14">
        <f t="shared" si="202"/>
        <v>34546</v>
      </c>
      <c r="BA600" s="14" t="str">
        <f t="shared" si="194"/>
        <v>DefExt</v>
      </c>
      <c r="BB600" s="14">
        <f t="shared" si="195"/>
        <v>1625</v>
      </c>
      <c r="BC600" s="14" t="str">
        <f t="shared" si="196"/>
        <v>HPExt</v>
      </c>
      <c r="BD600" s="14">
        <f t="shared" si="197"/>
        <v>1646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31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1486</v>
      </c>
      <c r="AY601" s="13">
        <f t="shared" si="193"/>
        <v>5</v>
      </c>
      <c r="AZ601" s="14">
        <f t="shared" si="202"/>
        <v>42945</v>
      </c>
      <c r="BA601" s="14" t="str">
        <f t="shared" si="194"/>
        <v>DefExt</v>
      </c>
      <c r="BB601" s="14">
        <f t="shared" si="195"/>
        <v>2020</v>
      </c>
      <c r="BC601" s="14" t="str">
        <f t="shared" si="196"/>
        <v>HPExt</v>
      </c>
      <c r="BD601" s="14">
        <f t="shared" si="197"/>
        <v>2045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31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1486</v>
      </c>
      <c r="AY602" s="13">
        <f t="shared" si="193"/>
        <v>6</v>
      </c>
      <c r="AZ602" s="14">
        <f t="shared" si="202"/>
        <v>51829</v>
      </c>
      <c r="BA602" s="14" t="str">
        <f t="shared" si="194"/>
        <v>DefExt</v>
      </c>
      <c r="BB602" s="14">
        <f t="shared" si="195"/>
        <v>2438</v>
      </c>
      <c r="BC602" s="14" t="str">
        <f t="shared" si="196"/>
        <v>HPExt</v>
      </c>
      <c r="BD602" s="14">
        <f t="shared" si="197"/>
        <v>2469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31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1486</v>
      </c>
      <c r="AY603" s="13">
        <f t="shared" si="193"/>
        <v>7</v>
      </c>
      <c r="AZ603" s="14">
        <f t="shared" si="202"/>
        <v>61195</v>
      </c>
      <c r="BA603" s="14" t="str">
        <f t="shared" si="194"/>
        <v>DefExt</v>
      </c>
      <c r="BB603" s="14">
        <f t="shared" si="195"/>
        <v>2879</v>
      </c>
      <c r="BC603" s="14" t="str">
        <f t="shared" si="196"/>
        <v>HPExt</v>
      </c>
      <c r="BD603" s="14">
        <f t="shared" si="197"/>
        <v>2915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31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1486</v>
      </c>
      <c r="AY604" s="13">
        <f t="shared" si="193"/>
        <v>8</v>
      </c>
      <c r="AZ604" s="14">
        <f t="shared" si="202"/>
        <v>71046</v>
      </c>
      <c r="BA604" s="14" t="str">
        <f t="shared" si="194"/>
        <v>DefExt</v>
      </c>
      <c r="BB604" s="14">
        <f t="shared" si="195"/>
        <v>3343</v>
      </c>
      <c r="BC604" s="14" t="str">
        <f t="shared" si="196"/>
        <v>HPExt</v>
      </c>
      <c r="BD604" s="14">
        <f t="shared" si="197"/>
        <v>3386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31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1486</v>
      </c>
      <c r="AY605" s="13">
        <f t="shared" si="193"/>
        <v>9</v>
      </c>
      <c r="AZ605" s="14">
        <f t="shared" si="202"/>
        <v>81399</v>
      </c>
      <c r="BA605" s="14" t="str">
        <f t="shared" si="194"/>
        <v>DefExt</v>
      </c>
      <c r="BB605" s="14">
        <f t="shared" si="195"/>
        <v>3831</v>
      </c>
      <c r="BC605" s="14" t="str">
        <f t="shared" si="196"/>
        <v>HPExt</v>
      </c>
      <c r="BD605" s="14">
        <f t="shared" si="197"/>
        <v>3879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31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1486</v>
      </c>
      <c r="AY606" s="13">
        <f t="shared" si="193"/>
        <v>10</v>
      </c>
      <c r="AZ606" s="14">
        <f t="shared" si="202"/>
        <v>92217</v>
      </c>
      <c r="BA606" s="14" t="str">
        <f t="shared" si="194"/>
        <v>DefExt</v>
      </c>
      <c r="BB606" s="14">
        <f t="shared" si="195"/>
        <v>4341</v>
      </c>
      <c r="BC606" s="14" t="str">
        <f t="shared" si="196"/>
        <v>HPExt</v>
      </c>
      <c r="BD606" s="14">
        <f t="shared" si="197"/>
        <v>4397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31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1486</v>
      </c>
      <c r="AY607" s="13">
        <f t="shared" si="193"/>
        <v>11</v>
      </c>
      <c r="AZ607" s="14">
        <f t="shared" si="202"/>
        <v>103537</v>
      </c>
      <c r="BA607" s="14" t="str">
        <f t="shared" si="194"/>
        <v>DefExt</v>
      </c>
      <c r="BB607" s="14">
        <f t="shared" si="195"/>
        <v>4875</v>
      </c>
      <c r="BC607" s="14" t="str">
        <f t="shared" si="196"/>
        <v>HPExt</v>
      </c>
      <c r="BD607" s="14">
        <f t="shared" si="197"/>
        <v>4937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31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1486</v>
      </c>
      <c r="AY608" s="13">
        <f t="shared" si="193"/>
        <v>12</v>
      </c>
      <c r="AZ608" s="14">
        <f t="shared" si="202"/>
        <v>115362</v>
      </c>
      <c r="BA608" s="14" t="str">
        <f t="shared" si="194"/>
        <v>DefExt</v>
      </c>
      <c r="BB608" s="14">
        <f t="shared" si="195"/>
        <v>5433</v>
      </c>
      <c r="BC608" s="14" t="str">
        <f t="shared" si="196"/>
        <v>HPExt</v>
      </c>
      <c r="BD608" s="14">
        <f t="shared" si="197"/>
        <v>5502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31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1486</v>
      </c>
      <c r="AY609" s="13">
        <f t="shared" si="193"/>
        <v>13</v>
      </c>
      <c r="AZ609" s="14">
        <f t="shared" si="202"/>
        <v>127649</v>
      </c>
      <c r="BA609" s="14" t="str">
        <f t="shared" si="194"/>
        <v>DefExt</v>
      </c>
      <c r="BB609" s="14">
        <f t="shared" si="195"/>
        <v>6013</v>
      </c>
      <c r="BC609" s="14" t="str">
        <f t="shared" si="196"/>
        <v>HPExt</v>
      </c>
      <c r="BD609" s="14">
        <f t="shared" si="197"/>
        <v>6089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31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1486</v>
      </c>
      <c r="AY610" s="13">
        <f t="shared" si="193"/>
        <v>14</v>
      </c>
      <c r="AZ610" s="14">
        <f t="shared" si="202"/>
        <v>140441</v>
      </c>
      <c r="BA610" s="14" t="str">
        <f t="shared" si="194"/>
        <v>DefExt</v>
      </c>
      <c r="BB610" s="14">
        <f t="shared" si="195"/>
        <v>6617</v>
      </c>
      <c r="BC610" s="14" t="str">
        <f t="shared" si="196"/>
        <v>HPExt</v>
      </c>
      <c r="BD610" s="14">
        <f t="shared" si="197"/>
        <v>6701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31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1486</v>
      </c>
      <c r="AY611" s="13">
        <f t="shared" si="193"/>
        <v>15</v>
      </c>
      <c r="AZ611" s="14">
        <f t="shared" si="202"/>
        <v>153695</v>
      </c>
      <c r="BA611" s="14" t="str">
        <f t="shared" si="194"/>
        <v>DefExt</v>
      </c>
      <c r="BB611" s="14">
        <f t="shared" si="195"/>
        <v>7243</v>
      </c>
      <c r="BC611" s="14" t="str">
        <f t="shared" si="196"/>
        <v>HPExt</v>
      </c>
      <c r="BD611" s="14">
        <f t="shared" si="197"/>
        <v>7335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31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1486</v>
      </c>
      <c r="AY612" s="13">
        <f t="shared" si="193"/>
        <v>16</v>
      </c>
      <c r="AZ612" s="14">
        <f t="shared" si="202"/>
        <v>167454</v>
      </c>
      <c r="BA612" s="14" t="str">
        <f t="shared" si="194"/>
        <v>DefExt</v>
      </c>
      <c r="BB612" s="14">
        <f t="shared" si="195"/>
        <v>7893</v>
      </c>
      <c r="BC612" s="14" t="str">
        <f t="shared" si="196"/>
        <v>HPExt</v>
      </c>
      <c r="BD612" s="14">
        <f t="shared" si="197"/>
        <v>7994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31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1486</v>
      </c>
      <c r="AY613" s="13">
        <f t="shared" si="193"/>
        <v>17</v>
      </c>
      <c r="AZ613" s="14">
        <f t="shared" si="202"/>
        <v>181716</v>
      </c>
      <c r="BA613" s="14" t="str">
        <f t="shared" si="194"/>
        <v>DefExt</v>
      </c>
      <c r="BB613" s="14">
        <f t="shared" si="195"/>
        <v>8567</v>
      </c>
      <c r="BC613" s="14" t="str">
        <f t="shared" si="196"/>
        <v>HPExt</v>
      </c>
      <c r="BD613" s="14">
        <f t="shared" si="197"/>
        <v>8676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31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1486</v>
      </c>
      <c r="AY614" s="13">
        <f t="shared" si="193"/>
        <v>18</v>
      </c>
      <c r="AZ614" s="14">
        <f t="shared" si="202"/>
        <v>196441</v>
      </c>
      <c r="BA614" s="14" t="str">
        <f t="shared" si="194"/>
        <v>DefExt</v>
      </c>
      <c r="BB614" s="14">
        <f t="shared" si="195"/>
        <v>9263</v>
      </c>
      <c r="BC614" s="14" t="str">
        <f t="shared" si="196"/>
        <v>HPExt</v>
      </c>
      <c r="BD614" s="14">
        <f t="shared" si="197"/>
        <v>9381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31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1486</v>
      </c>
      <c r="AY615" s="13">
        <f t="shared" si="193"/>
        <v>19</v>
      </c>
      <c r="AZ615" s="14">
        <f t="shared" si="202"/>
        <v>211670</v>
      </c>
      <c r="BA615" s="14" t="str">
        <f t="shared" si="194"/>
        <v>DefExt</v>
      </c>
      <c r="BB615" s="14">
        <f t="shared" si="195"/>
        <v>9983</v>
      </c>
      <c r="BC615" s="14" t="str">
        <f t="shared" si="196"/>
        <v>HPExt</v>
      </c>
      <c r="BD615" s="14">
        <f t="shared" si="197"/>
        <v>10110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31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1486</v>
      </c>
      <c r="AY616" s="13">
        <f t="shared" si="193"/>
        <v>20</v>
      </c>
      <c r="AZ616" s="14">
        <f t="shared" si="202"/>
        <v>227382</v>
      </c>
      <c r="BA616" s="14" t="str">
        <f t="shared" si="194"/>
        <v>DefExt</v>
      </c>
      <c r="BB616" s="14">
        <f t="shared" si="195"/>
        <v>10726</v>
      </c>
      <c r="BC616" s="14" t="str">
        <f t="shared" si="196"/>
        <v>HPExt</v>
      </c>
      <c r="BD616" s="14">
        <f t="shared" si="197"/>
        <v>10862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31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1486</v>
      </c>
      <c r="AY617" s="13">
        <f t="shared" si="193"/>
        <v>21</v>
      </c>
      <c r="AZ617" s="14">
        <f t="shared" si="202"/>
        <v>243578</v>
      </c>
      <c r="BA617" s="14" t="str">
        <f t="shared" si="194"/>
        <v>DefExt</v>
      </c>
      <c r="BB617" s="14">
        <f t="shared" si="195"/>
        <v>11492</v>
      </c>
      <c r="BC617" s="14" t="str">
        <f t="shared" si="196"/>
        <v>HPExt</v>
      </c>
      <c r="BD617" s="14">
        <f t="shared" si="197"/>
        <v>11638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31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1486</v>
      </c>
      <c r="AY618" s="13">
        <f t="shared" si="193"/>
        <v>1</v>
      </c>
      <c r="AZ618" s="14">
        <f t="shared" si="202"/>
        <v>2127</v>
      </c>
      <c r="BA618" s="14" t="str">
        <f t="shared" si="194"/>
        <v>AtkExt</v>
      </c>
      <c r="BB618" s="14">
        <f t="shared" si="195"/>
        <v>176</v>
      </c>
      <c r="BC618" s="14" t="str">
        <f t="shared" si="196"/>
        <v>HPExt</v>
      </c>
      <c r="BD618" s="14">
        <f t="shared" si="197"/>
        <v>367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31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1486</v>
      </c>
      <c r="AY619" s="13">
        <f t="shared" si="193"/>
        <v>2</v>
      </c>
      <c r="AZ619" s="14">
        <f t="shared" si="202"/>
        <v>3323</v>
      </c>
      <c r="BA619" s="14" t="str">
        <f t="shared" si="194"/>
        <v>AtkExt</v>
      </c>
      <c r="BB619" s="14">
        <f t="shared" si="195"/>
        <v>275</v>
      </c>
      <c r="BC619" s="14" t="str">
        <f t="shared" si="196"/>
        <v>HPExt</v>
      </c>
      <c r="BD619" s="14">
        <f t="shared" si="197"/>
        <v>573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31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1486</v>
      </c>
      <c r="AY620" s="13">
        <f t="shared" si="193"/>
        <v>3</v>
      </c>
      <c r="AZ620" s="14">
        <f t="shared" si="202"/>
        <v>4603</v>
      </c>
      <c r="BA620" s="14" t="str">
        <f t="shared" si="194"/>
        <v>AtkExt</v>
      </c>
      <c r="BB620" s="14">
        <f t="shared" si="195"/>
        <v>381</v>
      </c>
      <c r="BC620" s="14" t="str">
        <f t="shared" si="196"/>
        <v>HPExt</v>
      </c>
      <c r="BD620" s="14">
        <f t="shared" si="197"/>
        <v>793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31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1486</v>
      </c>
      <c r="AY621" s="13">
        <f t="shared" si="193"/>
        <v>4</v>
      </c>
      <c r="AZ621" s="14">
        <f t="shared" si="202"/>
        <v>5969</v>
      </c>
      <c r="BA621" s="14" t="str">
        <f t="shared" si="194"/>
        <v>AtkExt</v>
      </c>
      <c r="BB621" s="14">
        <f t="shared" si="195"/>
        <v>494</v>
      </c>
      <c r="BC621" s="14" t="str">
        <f t="shared" si="196"/>
        <v>HPExt</v>
      </c>
      <c r="BD621" s="14">
        <f t="shared" si="197"/>
        <v>1029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31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1486</v>
      </c>
      <c r="AY622" s="13">
        <f t="shared" si="193"/>
        <v>5</v>
      </c>
      <c r="AZ622" s="14">
        <f t="shared" si="202"/>
        <v>7418</v>
      </c>
      <c r="BA622" s="14" t="str">
        <f t="shared" si="194"/>
        <v>AtkExt</v>
      </c>
      <c r="BB622" s="14">
        <f t="shared" si="195"/>
        <v>614</v>
      </c>
      <c r="BC622" s="14" t="str">
        <f t="shared" si="196"/>
        <v>HPExt</v>
      </c>
      <c r="BD622" s="14">
        <f t="shared" si="197"/>
        <v>1278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31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1486</v>
      </c>
      <c r="AY623" s="13">
        <f t="shared" si="193"/>
        <v>6</v>
      </c>
      <c r="AZ623" s="14">
        <f t="shared" si="202"/>
        <v>8953</v>
      </c>
      <c r="BA623" s="14" t="str">
        <f t="shared" si="194"/>
        <v>AtkExt</v>
      </c>
      <c r="BB623" s="14">
        <f t="shared" si="195"/>
        <v>741</v>
      </c>
      <c r="BC623" s="14" t="str">
        <f t="shared" si="196"/>
        <v>HPExt</v>
      </c>
      <c r="BD623" s="14">
        <f t="shared" si="197"/>
        <v>1543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31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1486</v>
      </c>
      <c r="AY624" s="13">
        <f t="shared" si="193"/>
        <v>7</v>
      </c>
      <c r="AZ624" s="14">
        <f t="shared" si="202"/>
        <v>10572</v>
      </c>
      <c r="BA624" s="14" t="str">
        <f t="shared" si="194"/>
        <v>AtkExt</v>
      </c>
      <c r="BB624" s="14">
        <f t="shared" si="195"/>
        <v>875</v>
      </c>
      <c r="BC624" s="14" t="str">
        <f t="shared" si="196"/>
        <v>HPExt</v>
      </c>
      <c r="BD624" s="14">
        <f t="shared" si="197"/>
        <v>1822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31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1486</v>
      </c>
      <c r="AY625" s="13">
        <f t="shared" si="193"/>
        <v>8</v>
      </c>
      <c r="AZ625" s="14">
        <f t="shared" si="202"/>
        <v>12276</v>
      </c>
      <c r="BA625" s="14" t="str">
        <f t="shared" si="194"/>
        <v>AtkExt</v>
      </c>
      <c r="BB625" s="14">
        <f t="shared" si="195"/>
        <v>1016</v>
      </c>
      <c r="BC625" s="14" t="str">
        <f t="shared" si="196"/>
        <v>HPExt</v>
      </c>
      <c r="BD625" s="14">
        <f t="shared" si="197"/>
        <v>2116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31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1486</v>
      </c>
      <c r="AY626" s="13">
        <f t="shared" si="193"/>
        <v>9</v>
      </c>
      <c r="AZ626" s="14">
        <f t="shared" si="202"/>
        <v>14065</v>
      </c>
      <c r="BA626" s="14" t="str">
        <f t="shared" si="194"/>
        <v>AtkExt</v>
      </c>
      <c r="BB626" s="14">
        <f t="shared" si="195"/>
        <v>1164</v>
      </c>
      <c r="BC626" s="14" t="str">
        <f t="shared" si="196"/>
        <v>HPExt</v>
      </c>
      <c r="BD626" s="14">
        <f t="shared" si="197"/>
        <v>2425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31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1486</v>
      </c>
      <c r="AY627" s="13">
        <f t="shared" si="193"/>
        <v>10</v>
      </c>
      <c r="AZ627" s="14">
        <f t="shared" si="202"/>
        <v>15938</v>
      </c>
      <c r="BA627" s="14" t="str">
        <f t="shared" si="194"/>
        <v>AtkExt</v>
      </c>
      <c r="BB627" s="14">
        <f t="shared" si="195"/>
        <v>1319</v>
      </c>
      <c r="BC627" s="14" t="str">
        <f t="shared" si="196"/>
        <v>HPExt</v>
      </c>
      <c r="BD627" s="14">
        <f t="shared" si="197"/>
        <v>2748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31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1486</v>
      </c>
      <c r="AY628" s="13">
        <f t="shared" si="193"/>
        <v>11</v>
      </c>
      <c r="AZ628" s="14">
        <f t="shared" si="202"/>
        <v>17906</v>
      </c>
      <c r="BA628" s="14" t="str">
        <f t="shared" si="194"/>
        <v>AtkExt</v>
      </c>
      <c r="BB628" s="14">
        <f t="shared" si="195"/>
        <v>1482</v>
      </c>
      <c r="BC628" s="14" t="str">
        <f t="shared" si="196"/>
        <v>HPExt</v>
      </c>
      <c r="BD628" s="14">
        <f t="shared" si="197"/>
        <v>3086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31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1486</v>
      </c>
      <c r="AY629" s="13">
        <f t="shared" si="193"/>
        <v>12</v>
      </c>
      <c r="AZ629" s="14">
        <f t="shared" si="202"/>
        <v>19948</v>
      </c>
      <c r="BA629" s="14" t="str">
        <f t="shared" si="194"/>
        <v>AtkExt</v>
      </c>
      <c r="BB629" s="14">
        <f t="shared" si="195"/>
        <v>1651</v>
      </c>
      <c r="BC629" s="14" t="str">
        <f t="shared" si="196"/>
        <v>HPExt</v>
      </c>
      <c r="BD629" s="14">
        <f t="shared" si="197"/>
        <v>3438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31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1486</v>
      </c>
      <c r="AY630" s="13">
        <f t="shared" si="193"/>
        <v>13</v>
      </c>
      <c r="AZ630" s="14">
        <f t="shared" si="202"/>
        <v>22076</v>
      </c>
      <c r="BA630" s="14" t="str">
        <f t="shared" si="194"/>
        <v>AtkExt</v>
      </c>
      <c r="BB630" s="14">
        <f t="shared" si="195"/>
        <v>1827</v>
      </c>
      <c r="BC630" s="14" t="str">
        <f t="shared" si="196"/>
        <v>HPExt</v>
      </c>
      <c r="BD630" s="14">
        <f t="shared" si="197"/>
        <v>3806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31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1486</v>
      </c>
      <c r="AY631" s="13">
        <f t="shared" si="193"/>
        <v>14</v>
      </c>
      <c r="AZ631" s="14">
        <f t="shared" si="202"/>
        <v>24298</v>
      </c>
      <c r="BA631" s="14" t="str">
        <f t="shared" si="194"/>
        <v>AtkExt</v>
      </c>
      <c r="BB631" s="14">
        <f t="shared" si="195"/>
        <v>2011</v>
      </c>
      <c r="BC631" s="14" t="str">
        <f t="shared" si="196"/>
        <v>HPExt</v>
      </c>
      <c r="BD631" s="14">
        <f t="shared" si="197"/>
        <v>4188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31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1486</v>
      </c>
      <c r="AY632" s="13">
        <f t="shared" si="193"/>
        <v>15</v>
      </c>
      <c r="AZ632" s="14">
        <f t="shared" si="202"/>
        <v>26595</v>
      </c>
      <c r="BA632" s="14" t="str">
        <f t="shared" si="194"/>
        <v>AtkExt</v>
      </c>
      <c r="BB632" s="14">
        <f t="shared" si="195"/>
        <v>2201</v>
      </c>
      <c r="BC632" s="14" t="str">
        <f t="shared" si="196"/>
        <v>HPExt</v>
      </c>
      <c r="BD632" s="14">
        <f t="shared" si="197"/>
        <v>4585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31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1486</v>
      </c>
      <c r="AY633" s="13">
        <f t="shared" si="193"/>
        <v>16</v>
      </c>
      <c r="AZ633" s="14">
        <f t="shared" si="202"/>
        <v>28986</v>
      </c>
      <c r="BA633" s="14" t="str">
        <f t="shared" si="194"/>
        <v>AtkExt</v>
      </c>
      <c r="BB633" s="14">
        <f t="shared" si="195"/>
        <v>2399</v>
      </c>
      <c r="BC633" s="14" t="str">
        <f t="shared" si="196"/>
        <v>HPExt</v>
      </c>
      <c r="BD633" s="14">
        <f t="shared" si="197"/>
        <v>4996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31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1486</v>
      </c>
      <c r="AY634" s="13">
        <f t="shared" si="193"/>
        <v>17</v>
      </c>
      <c r="AZ634" s="14">
        <f t="shared" si="202"/>
        <v>31462</v>
      </c>
      <c r="BA634" s="14" t="str">
        <f t="shared" si="194"/>
        <v>AtkExt</v>
      </c>
      <c r="BB634" s="14">
        <f t="shared" si="195"/>
        <v>2604</v>
      </c>
      <c r="BC634" s="14" t="str">
        <f t="shared" si="196"/>
        <v>HPExt</v>
      </c>
      <c r="BD634" s="14">
        <f t="shared" si="197"/>
        <v>5422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31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1486</v>
      </c>
      <c r="AY635" s="13">
        <f t="shared" si="193"/>
        <v>18</v>
      </c>
      <c r="AZ635" s="14">
        <f t="shared" si="202"/>
        <v>34013</v>
      </c>
      <c r="BA635" s="14" t="str">
        <f t="shared" si="194"/>
        <v>AtkExt</v>
      </c>
      <c r="BB635" s="14">
        <f t="shared" si="195"/>
        <v>2815</v>
      </c>
      <c r="BC635" s="14" t="str">
        <f t="shared" si="196"/>
        <v>HPExt</v>
      </c>
      <c r="BD635" s="14">
        <f t="shared" si="197"/>
        <v>5863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31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1486</v>
      </c>
      <c r="AY636" s="13">
        <f t="shared" si="193"/>
        <v>19</v>
      </c>
      <c r="AZ636" s="14">
        <f t="shared" si="202"/>
        <v>36659</v>
      </c>
      <c r="BA636" s="14" t="str">
        <f t="shared" si="194"/>
        <v>AtkExt</v>
      </c>
      <c r="BB636" s="14">
        <f t="shared" si="195"/>
        <v>3034</v>
      </c>
      <c r="BC636" s="14" t="str">
        <f t="shared" si="196"/>
        <v>HPExt</v>
      </c>
      <c r="BD636" s="14">
        <f t="shared" si="197"/>
        <v>6319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31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1486</v>
      </c>
      <c r="AY637" s="13">
        <f t="shared" si="193"/>
        <v>20</v>
      </c>
      <c r="AZ637" s="14">
        <f t="shared" si="202"/>
        <v>39389</v>
      </c>
      <c r="BA637" s="14" t="str">
        <f t="shared" si="194"/>
        <v>AtkExt</v>
      </c>
      <c r="BB637" s="14">
        <f t="shared" si="195"/>
        <v>3260</v>
      </c>
      <c r="BC637" s="14" t="str">
        <f t="shared" si="196"/>
        <v>HPExt</v>
      </c>
      <c r="BD637" s="14">
        <f t="shared" si="197"/>
        <v>6789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31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1486</v>
      </c>
      <c r="AY638" s="13">
        <f t="shared" si="193"/>
        <v>21</v>
      </c>
      <c r="AZ638" s="14">
        <f t="shared" si="202"/>
        <v>42204</v>
      </c>
      <c r="BA638" s="14" t="str">
        <f t="shared" si="194"/>
        <v>AtkExt</v>
      </c>
      <c r="BB638" s="14">
        <f t="shared" si="195"/>
        <v>3493</v>
      </c>
      <c r="BC638" s="14" t="str">
        <f t="shared" si="196"/>
        <v>HPExt</v>
      </c>
      <c r="BD638" s="14">
        <f t="shared" si="197"/>
        <v>7274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31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1486</v>
      </c>
      <c r="AY639" s="13">
        <f t="shared" si="193"/>
        <v>1</v>
      </c>
      <c r="AZ639" s="14">
        <f t="shared" si="202"/>
        <v>7150</v>
      </c>
      <c r="BA639" s="14" t="str">
        <f t="shared" si="194"/>
        <v>AtkExt</v>
      </c>
      <c r="BB639" s="14">
        <f t="shared" si="195"/>
        <v>353</v>
      </c>
      <c r="BC639" s="14" t="str">
        <f t="shared" si="196"/>
        <v>DefExt</v>
      </c>
      <c r="BD639" s="14">
        <f t="shared" si="197"/>
        <v>181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31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1486</v>
      </c>
      <c r="AY640" s="13">
        <f t="shared" si="193"/>
        <v>2</v>
      </c>
      <c r="AZ640" s="14">
        <f t="shared" si="202"/>
        <v>11160</v>
      </c>
      <c r="BA640" s="14" t="str">
        <f t="shared" si="194"/>
        <v>AtkExt</v>
      </c>
      <c r="BB640" s="14">
        <f t="shared" si="195"/>
        <v>550</v>
      </c>
      <c r="BC640" s="14" t="str">
        <f t="shared" si="196"/>
        <v>DefExt</v>
      </c>
      <c r="BD640" s="14">
        <f t="shared" si="197"/>
        <v>283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31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1486</v>
      </c>
      <c r="AY641" s="13">
        <f t="shared" si="193"/>
        <v>3</v>
      </c>
      <c r="AZ641" s="14">
        <f t="shared" si="202"/>
        <v>15460</v>
      </c>
      <c r="BA641" s="14" t="str">
        <f t="shared" si="194"/>
        <v>AtkExt</v>
      </c>
      <c r="BB641" s="14">
        <f t="shared" si="195"/>
        <v>762</v>
      </c>
      <c r="BC641" s="14" t="str">
        <f t="shared" si="196"/>
        <v>DefExt</v>
      </c>
      <c r="BD641" s="14">
        <f t="shared" si="197"/>
        <v>392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31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1486</v>
      </c>
      <c r="AY642" s="13">
        <f t="shared" si="193"/>
        <v>4</v>
      </c>
      <c r="AZ642" s="14">
        <f t="shared" si="202"/>
        <v>20040</v>
      </c>
      <c r="BA642" s="14" t="str">
        <f t="shared" si="194"/>
        <v>AtkExt</v>
      </c>
      <c r="BB642" s="14">
        <f t="shared" si="195"/>
        <v>988</v>
      </c>
      <c r="BC642" s="14" t="str">
        <f t="shared" si="196"/>
        <v>DefExt</v>
      </c>
      <c r="BD642" s="14">
        <f t="shared" si="197"/>
        <v>508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31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1486</v>
      </c>
      <c r="AY643" s="13">
        <f t="shared" si="193"/>
        <v>5</v>
      </c>
      <c r="AZ643" s="14">
        <f t="shared" si="202"/>
        <v>24900</v>
      </c>
      <c r="BA643" s="14" t="str">
        <f t="shared" si="194"/>
        <v>AtkExt</v>
      </c>
      <c r="BB643" s="14">
        <f t="shared" si="195"/>
        <v>1228</v>
      </c>
      <c r="BC643" s="14" t="str">
        <f t="shared" si="196"/>
        <v>DefExt</v>
      </c>
      <c r="BD643" s="14">
        <f t="shared" si="197"/>
        <v>631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31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1486</v>
      </c>
      <c r="AY644" s="13">
        <f t="shared" si="193"/>
        <v>6</v>
      </c>
      <c r="AZ644" s="14">
        <f t="shared" si="202"/>
        <v>30060</v>
      </c>
      <c r="BA644" s="14" t="str">
        <f t="shared" si="194"/>
        <v>AtkExt</v>
      </c>
      <c r="BB644" s="14">
        <f t="shared" si="195"/>
        <v>1482</v>
      </c>
      <c r="BC644" s="14" t="str">
        <f t="shared" si="196"/>
        <v>DefExt</v>
      </c>
      <c r="BD644" s="14">
        <f t="shared" si="197"/>
        <v>762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31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1486</v>
      </c>
      <c r="AY645" s="13">
        <f t="shared" si="193"/>
        <v>7</v>
      </c>
      <c r="AZ645" s="14">
        <f t="shared" si="202"/>
        <v>35500</v>
      </c>
      <c r="BA645" s="14" t="str">
        <f t="shared" si="194"/>
        <v>AtkExt</v>
      </c>
      <c r="BB645" s="14">
        <f t="shared" si="195"/>
        <v>1750</v>
      </c>
      <c r="BC645" s="14" t="str">
        <f t="shared" si="196"/>
        <v>DefExt</v>
      </c>
      <c r="BD645" s="14">
        <f t="shared" si="197"/>
        <v>900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31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1486</v>
      </c>
      <c r="AY646" s="13">
        <f t="shared" ref="AY646:AY709" si="213">AM646-INDEX($AI$6:$AI$48,AN646)</f>
        <v>8</v>
      </c>
      <c r="AZ646" s="14">
        <f t="shared" si="202"/>
        <v>41220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2032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1045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31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1486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47220</v>
      </c>
      <c r="BA647" s="14" t="str">
        <f t="shared" si="214"/>
        <v>AtkExt</v>
      </c>
      <c r="BB647" s="14">
        <f t="shared" si="215"/>
        <v>2328</v>
      </c>
      <c r="BC647" s="14" t="str">
        <f t="shared" si="216"/>
        <v>DefExt</v>
      </c>
      <c r="BD647" s="14">
        <f t="shared" si="217"/>
        <v>1197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31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1486</v>
      </c>
      <c r="AY648" s="13">
        <f t="shared" si="213"/>
        <v>10</v>
      </c>
      <c r="AZ648" s="14">
        <f t="shared" si="222"/>
        <v>53530</v>
      </c>
      <c r="BA648" s="14" t="str">
        <f t="shared" si="214"/>
        <v>AtkExt</v>
      </c>
      <c r="BB648" s="14">
        <f t="shared" si="215"/>
        <v>2639</v>
      </c>
      <c r="BC648" s="14" t="str">
        <f t="shared" si="216"/>
        <v>DefExt</v>
      </c>
      <c r="BD648" s="14">
        <f t="shared" si="217"/>
        <v>1357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31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1486</v>
      </c>
      <c r="AY649" s="13">
        <f t="shared" si="213"/>
        <v>11</v>
      </c>
      <c r="AZ649" s="14">
        <f t="shared" si="222"/>
        <v>60110</v>
      </c>
      <c r="BA649" s="14" t="str">
        <f t="shared" si="214"/>
        <v>AtkExt</v>
      </c>
      <c r="BB649" s="14">
        <f t="shared" si="215"/>
        <v>2963</v>
      </c>
      <c r="BC649" s="14" t="str">
        <f t="shared" si="216"/>
        <v>DefExt</v>
      </c>
      <c r="BD649" s="14">
        <f t="shared" si="217"/>
        <v>1524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31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1486</v>
      </c>
      <c r="AY650" s="13">
        <f t="shared" si="213"/>
        <v>12</v>
      </c>
      <c r="AZ650" s="14">
        <f t="shared" si="222"/>
        <v>66980</v>
      </c>
      <c r="BA650" s="14" t="str">
        <f t="shared" si="214"/>
        <v>AtkExt</v>
      </c>
      <c r="BB650" s="14">
        <f t="shared" si="215"/>
        <v>3302</v>
      </c>
      <c r="BC650" s="14" t="str">
        <f t="shared" si="216"/>
        <v>DefExt</v>
      </c>
      <c r="BD650" s="14">
        <f t="shared" si="217"/>
        <v>1698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31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1486</v>
      </c>
      <c r="AY651" s="13">
        <f t="shared" si="213"/>
        <v>13</v>
      </c>
      <c r="AZ651" s="14">
        <f t="shared" si="222"/>
        <v>74130</v>
      </c>
      <c r="BA651" s="14" t="str">
        <f t="shared" si="214"/>
        <v>AtkExt</v>
      </c>
      <c r="BB651" s="14">
        <f t="shared" si="215"/>
        <v>3655</v>
      </c>
      <c r="BC651" s="14" t="str">
        <f t="shared" si="216"/>
        <v>DefExt</v>
      </c>
      <c r="BD651" s="14">
        <f t="shared" si="217"/>
        <v>1879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31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1486</v>
      </c>
      <c r="AY652" s="13">
        <f t="shared" si="213"/>
        <v>14</v>
      </c>
      <c r="AZ652" s="14">
        <f t="shared" si="222"/>
        <v>81580</v>
      </c>
      <c r="BA652" s="14" t="str">
        <f t="shared" si="214"/>
        <v>AtkExt</v>
      </c>
      <c r="BB652" s="14">
        <f t="shared" si="215"/>
        <v>4022</v>
      </c>
      <c r="BC652" s="14" t="str">
        <f t="shared" si="216"/>
        <v>DefExt</v>
      </c>
      <c r="BD652" s="14">
        <f t="shared" si="217"/>
        <v>2068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31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1486</v>
      </c>
      <c r="AY653" s="13">
        <f t="shared" si="213"/>
        <v>15</v>
      </c>
      <c r="AZ653" s="14">
        <f t="shared" si="222"/>
        <v>89310</v>
      </c>
      <c r="BA653" s="14" t="str">
        <f t="shared" si="214"/>
        <v>AtkExt</v>
      </c>
      <c r="BB653" s="14">
        <f t="shared" si="215"/>
        <v>4403</v>
      </c>
      <c r="BC653" s="14" t="str">
        <f t="shared" si="216"/>
        <v>DefExt</v>
      </c>
      <c r="BD653" s="14">
        <f t="shared" si="217"/>
        <v>2264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31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1486</v>
      </c>
      <c r="AY654" s="13">
        <f t="shared" si="213"/>
        <v>16</v>
      </c>
      <c r="AZ654" s="14">
        <f t="shared" si="222"/>
        <v>97320</v>
      </c>
      <c r="BA654" s="14" t="str">
        <f t="shared" si="214"/>
        <v>AtkExt</v>
      </c>
      <c r="BB654" s="14">
        <f t="shared" si="215"/>
        <v>4798</v>
      </c>
      <c r="BC654" s="14" t="str">
        <f t="shared" si="216"/>
        <v>DefExt</v>
      </c>
      <c r="BD654" s="14">
        <f t="shared" si="217"/>
        <v>2467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31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1486</v>
      </c>
      <c r="AY655" s="13">
        <f t="shared" si="213"/>
        <v>17</v>
      </c>
      <c r="AZ655" s="14">
        <f t="shared" si="222"/>
        <v>105610</v>
      </c>
      <c r="BA655" s="14" t="str">
        <f t="shared" si="214"/>
        <v>AtkExt</v>
      </c>
      <c r="BB655" s="14">
        <f t="shared" si="215"/>
        <v>5207</v>
      </c>
      <c r="BC655" s="14" t="str">
        <f t="shared" si="216"/>
        <v>DefExt</v>
      </c>
      <c r="BD655" s="14">
        <f t="shared" si="217"/>
        <v>2677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31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1486</v>
      </c>
      <c r="AY656" s="13">
        <f t="shared" si="213"/>
        <v>18</v>
      </c>
      <c r="AZ656" s="14">
        <f t="shared" si="222"/>
        <v>114200</v>
      </c>
      <c r="BA656" s="14" t="str">
        <f t="shared" si="214"/>
        <v>AtkExt</v>
      </c>
      <c r="BB656" s="14">
        <f t="shared" si="215"/>
        <v>5630</v>
      </c>
      <c r="BC656" s="14" t="str">
        <f t="shared" si="216"/>
        <v>DefExt</v>
      </c>
      <c r="BD656" s="14">
        <f t="shared" si="217"/>
        <v>2895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31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1486</v>
      </c>
      <c r="AY657" s="13">
        <f t="shared" si="213"/>
        <v>19</v>
      </c>
      <c r="AZ657" s="14">
        <f t="shared" si="222"/>
        <v>123080</v>
      </c>
      <c r="BA657" s="14" t="str">
        <f t="shared" si="214"/>
        <v>AtkExt</v>
      </c>
      <c r="BB657" s="14">
        <f t="shared" si="215"/>
        <v>6068</v>
      </c>
      <c r="BC657" s="14" t="str">
        <f t="shared" si="216"/>
        <v>DefExt</v>
      </c>
      <c r="BD657" s="14">
        <f t="shared" si="217"/>
        <v>3120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31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1486</v>
      </c>
      <c r="AY658" s="13">
        <f t="shared" si="213"/>
        <v>20</v>
      </c>
      <c r="AZ658" s="14">
        <f t="shared" si="222"/>
        <v>132230</v>
      </c>
      <c r="BA658" s="14" t="str">
        <f t="shared" si="214"/>
        <v>AtkExt</v>
      </c>
      <c r="BB658" s="14">
        <f t="shared" si="215"/>
        <v>6519</v>
      </c>
      <c r="BC658" s="14" t="str">
        <f t="shared" si="216"/>
        <v>DefExt</v>
      </c>
      <c r="BD658" s="14">
        <f t="shared" si="217"/>
        <v>3352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31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1486</v>
      </c>
      <c r="AY659" s="13">
        <f t="shared" si="213"/>
        <v>21</v>
      </c>
      <c r="AZ659" s="14">
        <f t="shared" si="222"/>
        <v>141670</v>
      </c>
      <c r="BA659" s="14" t="str">
        <f t="shared" si="214"/>
        <v>AtkExt</v>
      </c>
      <c r="BB659" s="14">
        <f t="shared" si="215"/>
        <v>6985</v>
      </c>
      <c r="BC659" s="14" t="str">
        <f t="shared" si="216"/>
        <v>DefExt</v>
      </c>
      <c r="BD659" s="14">
        <f t="shared" si="217"/>
        <v>3591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31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1486</v>
      </c>
      <c r="AY660" s="13">
        <f t="shared" si="213"/>
        <v>1</v>
      </c>
      <c r="AZ660" s="14">
        <f t="shared" si="222"/>
        <v>5564</v>
      </c>
      <c r="BA660" s="14" t="str">
        <f t="shared" si="214"/>
        <v>AtkExt</v>
      </c>
      <c r="BB660" s="14">
        <f t="shared" si="215"/>
        <v>176</v>
      </c>
      <c r="BC660" s="14" t="str">
        <f t="shared" si="216"/>
        <v>DefExt</v>
      </c>
      <c r="BD660" s="14">
        <f t="shared" si="217"/>
        <v>181</v>
      </c>
      <c r="BE660" s="14" t="str">
        <f t="shared" si="223"/>
        <v>HPExt</v>
      </c>
      <c r="BF660" s="14">
        <f t="shared" si="224"/>
        <v>184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31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1486</v>
      </c>
      <c r="AY661" s="13">
        <f t="shared" si="213"/>
        <v>2</v>
      </c>
      <c r="AZ661" s="14">
        <f t="shared" si="222"/>
        <v>8697</v>
      </c>
      <c r="BA661" s="14" t="str">
        <f t="shared" si="214"/>
        <v>AtkExt</v>
      </c>
      <c r="BB661" s="14">
        <f t="shared" si="215"/>
        <v>275</v>
      </c>
      <c r="BC661" s="14" t="str">
        <f t="shared" si="216"/>
        <v>DefExt</v>
      </c>
      <c r="BD661" s="14">
        <f t="shared" si="217"/>
        <v>283</v>
      </c>
      <c r="BE661" s="14" t="str">
        <f t="shared" si="223"/>
        <v>HPExt</v>
      </c>
      <c r="BF661" s="14">
        <f t="shared" si="224"/>
        <v>287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31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1486</v>
      </c>
      <c r="AY662" s="13">
        <f t="shared" si="213"/>
        <v>3</v>
      </c>
      <c r="AZ662" s="14">
        <f t="shared" si="222"/>
        <v>12047</v>
      </c>
      <c r="BA662" s="14" t="str">
        <f t="shared" si="214"/>
        <v>AtkExt</v>
      </c>
      <c r="BB662" s="14">
        <f t="shared" si="215"/>
        <v>381</v>
      </c>
      <c r="BC662" s="14" t="str">
        <f t="shared" si="216"/>
        <v>DefExt</v>
      </c>
      <c r="BD662" s="14">
        <f t="shared" si="217"/>
        <v>392</v>
      </c>
      <c r="BE662" s="14" t="str">
        <f t="shared" si="223"/>
        <v>HPExt</v>
      </c>
      <c r="BF662" s="14">
        <f t="shared" si="224"/>
        <v>397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31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1486</v>
      </c>
      <c r="AY663" s="13">
        <f t="shared" si="213"/>
        <v>4</v>
      </c>
      <c r="AZ663" s="14">
        <f t="shared" si="222"/>
        <v>15614</v>
      </c>
      <c r="BA663" s="14" t="str">
        <f t="shared" si="214"/>
        <v>AtkExt</v>
      </c>
      <c r="BB663" s="14">
        <f t="shared" si="215"/>
        <v>494</v>
      </c>
      <c r="BC663" s="14" t="str">
        <f t="shared" si="216"/>
        <v>DefExt</v>
      </c>
      <c r="BD663" s="14">
        <f t="shared" si="217"/>
        <v>508</v>
      </c>
      <c r="BE663" s="14" t="str">
        <f t="shared" si="223"/>
        <v>HPExt</v>
      </c>
      <c r="BF663" s="14">
        <f t="shared" si="224"/>
        <v>514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31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1486</v>
      </c>
      <c r="AY664" s="13">
        <f t="shared" si="213"/>
        <v>5</v>
      </c>
      <c r="AZ664" s="14">
        <f t="shared" si="222"/>
        <v>19399</v>
      </c>
      <c r="BA664" s="14" t="str">
        <f t="shared" si="214"/>
        <v>AtkExt</v>
      </c>
      <c r="BB664" s="14">
        <f t="shared" si="215"/>
        <v>614</v>
      </c>
      <c r="BC664" s="14" t="str">
        <f t="shared" si="216"/>
        <v>DefExt</v>
      </c>
      <c r="BD664" s="14">
        <f t="shared" si="217"/>
        <v>631</v>
      </c>
      <c r="BE664" s="14" t="str">
        <f t="shared" si="223"/>
        <v>HPExt</v>
      </c>
      <c r="BF664" s="14">
        <f t="shared" si="224"/>
        <v>639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31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1486</v>
      </c>
      <c r="AY665" s="13">
        <f t="shared" si="213"/>
        <v>6</v>
      </c>
      <c r="AZ665" s="14">
        <f t="shared" si="222"/>
        <v>23421</v>
      </c>
      <c r="BA665" s="14" t="str">
        <f t="shared" si="214"/>
        <v>AtkExt</v>
      </c>
      <c r="BB665" s="14">
        <f t="shared" si="215"/>
        <v>741</v>
      </c>
      <c r="BC665" s="14" t="str">
        <f t="shared" si="216"/>
        <v>DefExt</v>
      </c>
      <c r="BD665" s="14">
        <f t="shared" si="217"/>
        <v>762</v>
      </c>
      <c r="BE665" s="14" t="str">
        <f t="shared" si="223"/>
        <v>HPExt</v>
      </c>
      <c r="BF665" s="14">
        <f t="shared" si="224"/>
        <v>771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31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1486</v>
      </c>
      <c r="AY666" s="13">
        <f t="shared" si="213"/>
        <v>7</v>
      </c>
      <c r="AZ666" s="14">
        <f t="shared" si="222"/>
        <v>27661</v>
      </c>
      <c r="BA666" s="14" t="str">
        <f t="shared" si="214"/>
        <v>AtkExt</v>
      </c>
      <c r="BB666" s="14">
        <f t="shared" si="215"/>
        <v>875</v>
      </c>
      <c r="BC666" s="14" t="str">
        <f t="shared" si="216"/>
        <v>DefExt</v>
      </c>
      <c r="BD666" s="14">
        <f t="shared" si="217"/>
        <v>900</v>
      </c>
      <c r="BE666" s="14" t="str">
        <f t="shared" si="223"/>
        <v>HPExt</v>
      </c>
      <c r="BF666" s="14">
        <f t="shared" si="224"/>
        <v>911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31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1486</v>
      </c>
      <c r="AY667" s="13">
        <f t="shared" si="213"/>
        <v>8</v>
      </c>
      <c r="AZ667" s="14">
        <f t="shared" si="222"/>
        <v>32118</v>
      </c>
      <c r="BA667" s="14" t="str">
        <f t="shared" si="214"/>
        <v>AtkExt</v>
      </c>
      <c r="BB667" s="14">
        <f t="shared" si="215"/>
        <v>1016</v>
      </c>
      <c r="BC667" s="14" t="str">
        <f t="shared" si="216"/>
        <v>DefExt</v>
      </c>
      <c r="BD667" s="14">
        <f t="shared" si="217"/>
        <v>1045</v>
      </c>
      <c r="BE667" s="14" t="str">
        <f t="shared" si="223"/>
        <v>HPExt</v>
      </c>
      <c r="BF667" s="14">
        <f t="shared" si="224"/>
        <v>1058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31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1486</v>
      </c>
      <c r="AY668" s="13">
        <f t="shared" si="213"/>
        <v>9</v>
      </c>
      <c r="AZ668" s="14">
        <f t="shared" si="222"/>
        <v>36792</v>
      </c>
      <c r="BA668" s="14" t="str">
        <f t="shared" si="214"/>
        <v>AtkExt</v>
      </c>
      <c r="BB668" s="14">
        <f t="shared" si="215"/>
        <v>1164</v>
      </c>
      <c r="BC668" s="14" t="str">
        <f t="shared" si="216"/>
        <v>DefExt</v>
      </c>
      <c r="BD668" s="14">
        <f t="shared" si="217"/>
        <v>1197</v>
      </c>
      <c r="BE668" s="14" t="str">
        <f t="shared" si="223"/>
        <v>HPExt</v>
      </c>
      <c r="BF668" s="14">
        <f t="shared" si="224"/>
        <v>1212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31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1486</v>
      </c>
      <c r="AY669" s="13">
        <f t="shared" si="213"/>
        <v>10</v>
      </c>
      <c r="AZ669" s="14">
        <f t="shared" si="222"/>
        <v>41704</v>
      </c>
      <c r="BA669" s="14" t="str">
        <f t="shared" si="214"/>
        <v>AtkExt</v>
      </c>
      <c r="BB669" s="14">
        <f t="shared" si="215"/>
        <v>1319</v>
      </c>
      <c r="BC669" s="14" t="str">
        <f t="shared" si="216"/>
        <v>DefExt</v>
      </c>
      <c r="BD669" s="14">
        <f t="shared" si="217"/>
        <v>1357</v>
      </c>
      <c r="BE669" s="14" t="str">
        <f t="shared" si="223"/>
        <v>HPExt</v>
      </c>
      <c r="BF669" s="14">
        <f t="shared" si="224"/>
        <v>1374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31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1486</v>
      </c>
      <c r="AY670" s="13">
        <f t="shared" si="213"/>
        <v>11</v>
      </c>
      <c r="AZ670" s="14">
        <f t="shared" si="222"/>
        <v>46843</v>
      </c>
      <c r="BA670" s="14" t="str">
        <f t="shared" si="214"/>
        <v>AtkExt</v>
      </c>
      <c r="BB670" s="14">
        <f t="shared" si="215"/>
        <v>1482</v>
      </c>
      <c r="BC670" s="14" t="str">
        <f t="shared" si="216"/>
        <v>DefExt</v>
      </c>
      <c r="BD670" s="14">
        <f t="shared" si="217"/>
        <v>1524</v>
      </c>
      <c r="BE670" s="14" t="str">
        <f t="shared" si="223"/>
        <v>HPExt</v>
      </c>
      <c r="BF670" s="14">
        <f t="shared" si="224"/>
        <v>1543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31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1486</v>
      </c>
      <c r="AY671" s="13">
        <f t="shared" si="213"/>
        <v>12</v>
      </c>
      <c r="AZ671" s="14">
        <f t="shared" si="222"/>
        <v>52189</v>
      </c>
      <c r="BA671" s="14" t="str">
        <f t="shared" si="214"/>
        <v>AtkExt</v>
      </c>
      <c r="BB671" s="14">
        <f t="shared" si="215"/>
        <v>1651</v>
      </c>
      <c r="BC671" s="14" t="str">
        <f t="shared" si="216"/>
        <v>DefExt</v>
      </c>
      <c r="BD671" s="14">
        <f t="shared" si="217"/>
        <v>1698</v>
      </c>
      <c r="BE671" s="14" t="str">
        <f t="shared" si="223"/>
        <v>HPExt</v>
      </c>
      <c r="BF671" s="14">
        <f t="shared" si="224"/>
        <v>1719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31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1486</v>
      </c>
      <c r="AY672" s="13">
        <f t="shared" si="213"/>
        <v>13</v>
      </c>
      <c r="AZ672" s="14">
        <f t="shared" si="222"/>
        <v>57753</v>
      </c>
      <c r="BA672" s="14" t="str">
        <f t="shared" si="214"/>
        <v>AtkExt</v>
      </c>
      <c r="BB672" s="14">
        <f t="shared" si="215"/>
        <v>1827</v>
      </c>
      <c r="BC672" s="14" t="str">
        <f t="shared" si="216"/>
        <v>DefExt</v>
      </c>
      <c r="BD672" s="14">
        <f t="shared" si="217"/>
        <v>1879</v>
      </c>
      <c r="BE672" s="14" t="str">
        <f t="shared" si="223"/>
        <v>HPExt</v>
      </c>
      <c r="BF672" s="14">
        <f t="shared" si="224"/>
        <v>1903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31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1486</v>
      </c>
      <c r="AY673" s="13">
        <f t="shared" si="213"/>
        <v>14</v>
      </c>
      <c r="AZ673" s="14">
        <f t="shared" si="222"/>
        <v>63564</v>
      </c>
      <c r="BA673" s="14" t="str">
        <f t="shared" si="214"/>
        <v>AtkExt</v>
      </c>
      <c r="BB673" s="14">
        <f t="shared" si="215"/>
        <v>2011</v>
      </c>
      <c r="BC673" s="14" t="str">
        <f t="shared" si="216"/>
        <v>DefExt</v>
      </c>
      <c r="BD673" s="14">
        <f t="shared" si="217"/>
        <v>2068</v>
      </c>
      <c r="BE673" s="14" t="str">
        <f t="shared" si="223"/>
        <v>HPExt</v>
      </c>
      <c r="BF673" s="14">
        <f t="shared" si="224"/>
        <v>2094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31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1486</v>
      </c>
      <c r="AY674" s="13">
        <f t="shared" si="213"/>
        <v>15</v>
      </c>
      <c r="AZ674" s="14">
        <f t="shared" si="222"/>
        <v>69582</v>
      </c>
      <c r="BA674" s="14" t="str">
        <f t="shared" si="214"/>
        <v>AtkExt</v>
      </c>
      <c r="BB674" s="14">
        <f t="shared" si="215"/>
        <v>2201</v>
      </c>
      <c r="BC674" s="14" t="str">
        <f t="shared" si="216"/>
        <v>DefExt</v>
      </c>
      <c r="BD674" s="14">
        <f t="shared" si="217"/>
        <v>2264</v>
      </c>
      <c r="BE674" s="14" t="str">
        <f t="shared" si="223"/>
        <v>HPExt</v>
      </c>
      <c r="BF674" s="14">
        <f t="shared" si="224"/>
        <v>2292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31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1486</v>
      </c>
      <c r="AY675" s="13">
        <f t="shared" si="213"/>
        <v>16</v>
      </c>
      <c r="AZ675" s="14">
        <f t="shared" si="222"/>
        <v>75828</v>
      </c>
      <c r="BA675" s="14" t="str">
        <f t="shared" si="214"/>
        <v>AtkExt</v>
      </c>
      <c r="BB675" s="14">
        <f t="shared" si="215"/>
        <v>2399</v>
      </c>
      <c r="BC675" s="14" t="str">
        <f t="shared" si="216"/>
        <v>DefExt</v>
      </c>
      <c r="BD675" s="14">
        <f t="shared" si="217"/>
        <v>2467</v>
      </c>
      <c r="BE675" s="14" t="str">
        <f t="shared" si="223"/>
        <v>HPExt</v>
      </c>
      <c r="BF675" s="14">
        <f t="shared" si="224"/>
        <v>2498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31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1486</v>
      </c>
      <c r="AY676" s="13">
        <f t="shared" si="213"/>
        <v>17</v>
      </c>
      <c r="AZ676" s="14">
        <f t="shared" si="222"/>
        <v>82291</v>
      </c>
      <c r="BA676" s="14" t="str">
        <f t="shared" si="214"/>
        <v>AtkExt</v>
      </c>
      <c r="BB676" s="14">
        <f t="shared" si="215"/>
        <v>2604</v>
      </c>
      <c r="BC676" s="14" t="str">
        <f t="shared" si="216"/>
        <v>DefExt</v>
      </c>
      <c r="BD676" s="14">
        <f t="shared" si="217"/>
        <v>2677</v>
      </c>
      <c r="BE676" s="14" t="str">
        <f t="shared" si="223"/>
        <v>HPExt</v>
      </c>
      <c r="BF676" s="14">
        <f t="shared" si="224"/>
        <v>2711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31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1486</v>
      </c>
      <c r="AY677" s="13">
        <f t="shared" si="213"/>
        <v>18</v>
      </c>
      <c r="AZ677" s="14">
        <f t="shared" si="222"/>
        <v>88982</v>
      </c>
      <c r="BA677" s="14" t="str">
        <f t="shared" si="214"/>
        <v>AtkExt</v>
      </c>
      <c r="BB677" s="14">
        <f t="shared" si="215"/>
        <v>2815</v>
      </c>
      <c r="BC677" s="14" t="str">
        <f t="shared" si="216"/>
        <v>DefExt</v>
      </c>
      <c r="BD677" s="14">
        <f t="shared" si="217"/>
        <v>2895</v>
      </c>
      <c r="BE677" s="14" t="str">
        <f t="shared" si="223"/>
        <v>HPExt</v>
      </c>
      <c r="BF677" s="14">
        <f t="shared" si="224"/>
        <v>2932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31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1486</v>
      </c>
      <c r="AY678" s="13">
        <f t="shared" si="213"/>
        <v>19</v>
      </c>
      <c r="AZ678" s="14">
        <f t="shared" si="222"/>
        <v>95899</v>
      </c>
      <c r="BA678" s="14" t="str">
        <f t="shared" si="214"/>
        <v>AtkExt</v>
      </c>
      <c r="BB678" s="14">
        <f t="shared" si="215"/>
        <v>3034</v>
      </c>
      <c r="BC678" s="14" t="str">
        <f t="shared" si="216"/>
        <v>DefExt</v>
      </c>
      <c r="BD678" s="14">
        <f t="shared" si="217"/>
        <v>3120</v>
      </c>
      <c r="BE678" s="14" t="str">
        <f t="shared" si="223"/>
        <v>HPExt</v>
      </c>
      <c r="BF678" s="14">
        <f t="shared" si="224"/>
        <v>3159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31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1486</v>
      </c>
      <c r="AY679" s="13">
        <f t="shared" si="213"/>
        <v>20</v>
      </c>
      <c r="AZ679" s="14">
        <f t="shared" si="222"/>
        <v>103034</v>
      </c>
      <c r="BA679" s="14" t="str">
        <f t="shared" si="214"/>
        <v>AtkExt</v>
      </c>
      <c r="BB679" s="14">
        <f t="shared" si="215"/>
        <v>3260</v>
      </c>
      <c r="BC679" s="14" t="str">
        <f t="shared" si="216"/>
        <v>DefExt</v>
      </c>
      <c r="BD679" s="14">
        <f t="shared" si="217"/>
        <v>3352</v>
      </c>
      <c r="BE679" s="14" t="str">
        <f t="shared" si="223"/>
        <v>HPExt</v>
      </c>
      <c r="BF679" s="14">
        <f t="shared" si="224"/>
        <v>3394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31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1486</v>
      </c>
      <c r="AY680" s="13">
        <f t="shared" si="213"/>
        <v>21</v>
      </c>
      <c r="AZ680" s="14">
        <f t="shared" si="222"/>
        <v>110387</v>
      </c>
      <c r="BA680" s="14" t="str">
        <f t="shared" si="214"/>
        <v>AtkExt</v>
      </c>
      <c r="BB680" s="14">
        <f t="shared" si="215"/>
        <v>3493</v>
      </c>
      <c r="BC680" s="14" t="str">
        <f t="shared" si="216"/>
        <v>DefExt</v>
      </c>
      <c r="BD680" s="14">
        <f t="shared" si="217"/>
        <v>3591</v>
      </c>
      <c r="BE680" s="14" t="str">
        <f t="shared" si="223"/>
        <v>HPExt</v>
      </c>
      <c r="BF680" s="14">
        <f t="shared" si="224"/>
        <v>3637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31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1486</v>
      </c>
      <c r="AY681" s="13">
        <f t="shared" si="213"/>
        <v>1</v>
      </c>
      <c r="AZ681" s="14">
        <f t="shared" si="222"/>
        <v>9540</v>
      </c>
      <c r="BA681" s="14" t="str">
        <f t="shared" si="214"/>
        <v>AtkExt</v>
      </c>
      <c r="BB681" s="14">
        <f t="shared" si="215"/>
        <v>470</v>
      </c>
      <c r="BC681" s="14" t="str">
        <f t="shared" si="216"/>
        <v>DefExt</v>
      </c>
      <c r="BD681" s="14">
        <f t="shared" si="217"/>
        <v>242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31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1486</v>
      </c>
      <c r="AY682" s="13">
        <f t="shared" si="213"/>
        <v>2</v>
      </c>
      <c r="AZ682" s="14">
        <f t="shared" si="222"/>
        <v>14880</v>
      </c>
      <c r="BA682" s="14" t="str">
        <f t="shared" si="214"/>
        <v>AtkExt</v>
      </c>
      <c r="BB682" s="14">
        <f t="shared" si="215"/>
        <v>734</v>
      </c>
      <c r="BC682" s="14" t="str">
        <f t="shared" si="216"/>
        <v>DefExt</v>
      </c>
      <c r="BD682" s="14">
        <f t="shared" si="217"/>
        <v>377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31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1486</v>
      </c>
      <c r="AY683" s="13">
        <f t="shared" si="213"/>
        <v>3</v>
      </c>
      <c r="AZ683" s="14">
        <f t="shared" si="222"/>
        <v>20600</v>
      </c>
      <c r="BA683" s="14" t="str">
        <f t="shared" si="214"/>
        <v>AtkExt</v>
      </c>
      <c r="BB683" s="14">
        <f t="shared" si="215"/>
        <v>1016</v>
      </c>
      <c r="BC683" s="14" t="str">
        <f t="shared" si="216"/>
        <v>DefExt</v>
      </c>
      <c r="BD683" s="14">
        <f t="shared" si="217"/>
        <v>522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31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1486</v>
      </c>
      <c r="AY684" s="13">
        <f t="shared" si="213"/>
        <v>4</v>
      </c>
      <c r="AZ684" s="14">
        <f t="shared" si="222"/>
        <v>26710</v>
      </c>
      <c r="BA684" s="14" t="str">
        <f t="shared" si="214"/>
        <v>AtkExt</v>
      </c>
      <c r="BB684" s="14">
        <f t="shared" si="215"/>
        <v>1317</v>
      </c>
      <c r="BC684" s="14" t="str">
        <f t="shared" si="216"/>
        <v>DefExt</v>
      </c>
      <c r="BD684" s="14">
        <f t="shared" si="217"/>
        <v>677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31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1486</v>
      </c>
      <c r="AY685" s="13">
        <f t="shared" si="213"/>
        <v>5</v>
      </c>
      <c r="AZ685" s="14">
        <f t="shared" si="222"/>
        <v>33210</v>
      </c>
      <c r="BA685" s="14" t="str">
        <f t="shared" si="214"/>
        <v>AtkExt</v>
      </c>
      <c r="BB685" s="14">
        <f t="shared" si="215"/>
        <v>1637</v>
      </c>
      <c r="BC685" s="14" t="str">
        <f t="shared" si="216"/>
        <v>DefExt</v>
      </c>
      <c r="BD685" s="14">
        <f t="shared" si="217"/>
        <v>842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31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1486</v>
      </c>
      <c r="AY686" s="13">
        <f t="shared" si="213"/>
        <v>6</v>
      </c>
      <c r="AZ686" s="14">
        <f t="shared" si="222"/>
        <v>40080</v>
      </c>
      <c r="BA686" s="14" t="str">
        <f t="shared" si="214"/>
        <v>AtkExt</v>
      </c>
      <c r="BB686" s="14">
        <f t="shared" si="215"/>
        <v>1976</v>
      </c>
      <c r="BC686" s="14" t="str">
        <f t="shared" si="216"/>
        <v>DefExt</v>
      </c>
      <c r="BD686" s="14">
        <f t="shared" si="217"/>
        <v>1016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31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1486</v>
      </c>
      <c r="AY687" s="13">
        <f t="shared" si="213"/>
        <v>7</v>
      </c>
      <c r="AZ687" s="14">
        <f t="shared" si="222"/>
        <v>47310</v>
      </c>
      <c r="BA687" s="14" t="str">
        <f t="shared" si="214"/>
        <v>AtkExt</v>
      </c>
      <c r="BB687" s="14">
        <f t="shared" si="215"/>
        <v>2333</v>
      </c>
      <c r="BC687" s="14" t="str">
        <f t="shared" si="216"/>
        <v>DefExt</v>
      </c>
      <c r="BD687" s="14">
        <f t="shared" si="217"/>
        <v>1199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31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1486</v>
      </c>
      <c r="AY688" s="13">
        <f t="shared" si="213"/>
        <v>8</v>
      </c>
      <c r="AZ688" s="14">
        <f t="shared" si="222"/>
        <v>54950</v>
      </c>
      <c r="BA688" s="14" t="str">
        <f t="shared" si="214"/>
        <v>AtkExt</v>
      </c>
      <c r="BB688" s="14">
        <f t="shared" si="215"/>
        <v>2709</v>
      </c>
      <c r="BC688" s="14" t="str">
        <f t="shared" si="216"/>
        <v>DefExt</v>
      </c>
      <c r="BD688" s="14">
        <f t="shared" si="217"/>
        <v>1393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31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1486</v>
      </c>
      <c r="AY689" s="13">
        <f t="shared" si="213"/>
        <v>9</v>
      </c>
      <c r="AZ689" s="14">
        <f t="shared" si="222"/>
        <v>62970</v>
      </c>
      <c r="BA689" s="14" t="str">
        <f t="shared" si="214"/>
        <v>AtkExt</v>
      </c>
      <c r="BB689" s="14">
        <f t="shared" si="215"/>
        <v>3105</v>
      </c>
      <c r="BC689" s="14" t="str">
        <f t="shared" si="216"/>
        <v>DefExt</v>
      </c>
      <c r="BD689" s="14">
        <f t="shared" si="217"/>
        <v>1596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31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1486</v>
      </c>
      <c r="AY690" s="13">
        <f t="shared" si="213"/>
        <v>10</v>
      </c>
      <c r="AZ690" s="14">
        <f t="shared" si="222"/>
        <v>71360</v>
      </c>
      <c r="BA690" s="14" t="str">
        <f t="shared" si="214"/>
        <v>AtkExt</v>
      </c>
      <c r="BB690" s="14">
        <f t="shared" si="215"/>
        <v>3518</v>
      </c>
      <c r="BC690" s="14" t="str">
        <f t="shared" si="216"/>
        <v>DefExt</v>
      </c>
      <c r="BD690" s="14">
        <f t="shared" si="217"/>
        <v>1809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31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1486</v>
      </c>
      <c r="AY691" s="13">
        <f t="shared" si="213"/>
        <v>11</v>
      </c>
      <c r="AZ691" s="14">
        <f t="shared" si="222"/>
        <v>80130</v>
      </c>
      <c r="BA691" s="14" t="str">
        <f t="shared" si="214"/>
        <v>AtkExt</v>
      </c>
      <c r="BB691" s="14">
        <f t="shared" si="215"/>
        <v>3951</v>
      </c>
      <c r="BC691" s="14" t="str">
        <f t="shared" si="216"/>
        <v>DefExt</v>
      </c>
      <c r="BD691" s="14">
        <f t="shared" si="217"/>
        <v>2031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31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1486</v>
      </c>
      <c r="AY692" s="13">
        <f t="shared" si="213"/>
        <v>12</v>
      </c>
      <c r="AZ692" s="14">
        <f t="shared" si="222"/>
        <v>89310</v>
      </c>
      <c r="BA692" s="14" t="str">
        <f t="shared" si="214"/>
        <v>AtkExt</v>
      </c>
      <c r="BB692" s="14">
        <f t="shared" si="215"/>
        <v>4403</v>
      </c>
      <c r="BC692" s="14" t="str">
        <f t="shared" si="216"/>
        <v>DefExt</v>
      </c>
      <c r="BD692" s="14">
        <f t="shared" si="217"/>
        <v>2264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31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1486</v>
      </c>
      <c r="AY693" s="13">
        <f t="shared" si="213"/>
        <v>13</v>
      </c>
      <c r="AZ693" s="14">
        <f t="shared" si="222"/>
        <v>98830</v>
      </c>
      <c r="BA693" s="14" t="str">
        <f t="shared" si="214"/>
        <v>AtkExt</v>
      </c>
      <c r="BB693" s="14">
        <f t="shared" si="215"/>
        <v>4873</v>
      </c>
      <c r="BC693" s="14" t="str">
        <f t="shared" si="216"/>
        <v>DefExt</v>
      </c>
      <c r="BD693" s="14">
        <f t="shared" si="217"/>
        <v>2505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31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1486</v>
      </c>
      <c r="AY694" s="13">
        <f t="shared" si="213"/>
        <v>14</v>
      </c>
      <c r="AZ694" s="14">
        <f t="shared" si="222"/>
        <v>108760</v>
      </c>
      <c r="BA694" s="14" t="str">
        <f t="shared" si="214"/>
        <v>AtkExt</v>
      </c>
      <c r="BB694" s="14">
        <f t="shared" si="215"/>
        <v>5362</v>
      </c>
      <c r="BC694" s="14" t="str">
        <f t="shared" si="216"/>
        <v>DefExt</v>
      </c>
      <c r="BD694" s="14">
        <f t="shared" si="217"/>
        <v>2757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31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1486</v>
      </c>
      <c r="AY695" s="13">
        <f t="shared" si="213"/>
        <v>15</v>
      </c>
      <c r="AZ695" s="14">
        <f t="shared" si="222"/>
        <v>119060</v>
      </c>
      <c r="BA695" s="14" t="str">
        <f t="shared" si="214"/>
        <v>AtkExt</v>
      </c>
      <c r="BB695" s="14">
        <f t="shared" si="215"/>
        <v>5870</v>
      </c>
      <c r="BC695" s="14" t="str">
        <f t="shared" si="216"/>
        <v>DefExt</v>
      </c>
      <c r="BD695" s="14">
        <f t="shared" si="217"/>
        <v>3018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31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1486</v>
      </c>
      <c r="AY696" s="13">
        <f t="shared" si="213"/>
        <v>16</v>
      </c>
      <c r="AZ696" s="14">
        <f t="shared" si="222"/>
        <v>129750</v>
      </c>
      <c r="BA696" s="14" t="str">
        <f t="shared" si="214"/>
        <v>AtkExt</v>
      </c>
      <c r="BB696" s="14">
        <f t="shared" si="215"/>
        <v>6397</v>
      </c>
      <c r="BC696" s="14" t="str">
        <f t="shared" si="216"/>
        <v>DefExt</v>
      </c>
      <c r="BD696" s="14">
        <f t="shared" si="217"/>
        <v>3289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31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1486</v>
      </c>
      <c r="AY697" s="13">
        <f t="shared" si="213"/>
        <v>17</v>
      </c>
      <c r="AZ697" s="14">
        <f t="shared" si="222"/>
        <v>140810</v>
      </c>
      <c r="BA697" s="14" t="str">
        <f t="shared" si="214"/>
        <v>AtkExt</v>
      </c>
      <c r="BB697" s="14">
        <f t="shared" si="215"/>
        <v>6943</v>
      </c>
      <c r="BC697" s="14" t="str">
        <f t="shared" si="216"/>
        <v>DefExt</v>
      </c>
      <c r="BD697" s="14">
        <f t="shared" si="217"/>
        <v>3569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31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1486</v>
      </c>
      <c r="AY698" s="13">
        <f t="shared" si="213"/>
        <v>18</v>
      </c>
      <c r="AZ698" s="14">
        <f t="shared" si="222"/>
        <v>152270</v>
      </c>
      <c r="BA698" s="14" t="str">
        <f t="shared" si="214"/>
        <v>AtkExt</v>
      </c>
      <c r="BB698" s="14">
        <f t="shared" si="215"/>
        <v>7507</v>
      </c>
      <c r="BC698" s="14" t="str">
        <f t="shared" si="216"/>
        <v>DefExt</v>
      </c>
      <c r="BD698" s="14">
        <f t="shared" si="217"/>
        <v>3860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31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1486</v>
      </c>
      <c r="AY699" s="13">
        <f t="shared" si="213"/>
        <v>19</v>
      </c>
      <c r="AZ699" s="14">
        <f t="shared" si="222"/>
        <v>164110</v>
      </c>
      <c r="BA699" s="14" t="str">
        <f t="shared" si="214"/>
        <v>AtkExt</v>
      </c>
      <c r="BB699" s="14">
        <f t="shared" si="215"/>
        <v>8091</v>
      </c>
      <c r="BC699" s="14" t="str">
        <f t="shared" si="216"/>
        <v>DefExt</v>
      </c>
      <c r="BD699" s="14">
        <f t="shared" si="217"/>
        <v>4160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31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1486</v>
      </c>
      <c r="AY700" s="13">
        <f t="shared" si="213"/>
        <v>20</v>
      </c>
      <c r="AZ700" s="14">
        <f t="shared" si="222"/>
        <v>176310</v>
      </c>
      <c r="BA700" s="14" t="str">
        <f t="shared" si="214"/>
        <v>AtkExt</v>
      </c>
      <c r="BB700" s="14">
        <f t="shared" si="215"/>
        <v>8693</v>
      </c>
      <c r="BC700" s="14" t="str">
        <f t="shared" si="216"/>
        <v>DefExt</v>
      </c>
      <c r="BD700" s="14">
        <f t="shared" si="217"/>
        <v>4469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31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1486</v>
      </c>
      <c r="AY701" s="13">
        <f t="shared" si="213"/>
        <v>21</v>
      </c>
      <c r="AZ701" s="14">
        <f t="shared" si="222"/>
        <v>188900</v>
      </c>
      <c r="BA701" s="14" t="str">
        <f t="shared" si="214"/>
        <v>AtkExt</v>
      </c>
      <c r="BB701" s="14">
        <f t="shared" si="215"/>
        <v>9314</v>
      </c>
      <c r="BC701" s="14" t="str">
        <f t="shared" si="216"/>
        <v>DefExt</v>
      </c>
      <c r="BD701" s="14">
        <f t="shared" si="217"/>
        <v>4788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31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1486</v>
      </c>
      <c r="AY702" s="13">
        <f t="shared" si="213"/>
        <v>1</v>
      </c>
      <c r="AZ702" s="14">
        <f t="shared" si="222"/>
        <v>9925</v>
      </c>
      <c r="BA702" s="14" t="str">
        <f t="shared" si="214"/>
        <v>DefExt</v>
      </c>
      <c r="BB702" s="14">
        <f t="shared" si="215"/>
        <v>484</v>
      </c>
      <c r="BC702" s="14" t="str">
        <f t="shared" si="216"/>
        <v>HPExt</v>
      </c>
      <c r="BD702" s="14">
        <f t="shared" si="217"/>
        <v>245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31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1486</v>
      </c>
      <c r="AY703" s="13">
        <f t="shared" si="213"/>
        <v>2</v>
      </c>
      <c r="AZ703" s="14">
        <f t="shared" si="222"/>
        <v>15482</v>
      </c>
      <c r="BA703" s="14" t="str">
        <f t="shared" si="214"/>
        <v>DefExt</v>
      </c>
      <c r="BB703" s="14">
        <f t="shared" si="215"/>
        <v>755</v>
      </c>
      <c r="BC703" s="14" t="str">
        <f t="shared" si="216"/>
        <v>HPExt</v>
      </c>
      <c r="BD703" s="14">
        <f t="shared" si="217"/>
        <v>382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31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1486</v>
      </c>
      <c r="AY704" s="13">
        <f t="shared" si="213"/>
        <v>3</v>
      </c>
      <c r="AZ704" s="14">
        <f t="shared" si="222"/>
        <v>21429</v>
      </c>
      <c r="BA704" s="14" t="str">
        <f t="shared" si="214"/>
        <v>DefExt</v>
      </c>
      <c r="BB704" s="14">
        <f t="shared" si="215"/>
        <v>1045</v>
      </c>
      <c r="BC704" s="14" t="str">
        <f t="shared" si="216"/>
        <v>HPExt</v>
      </c>
      <c r="BD704" s="14">
        <f t="shared" si="217"/>
        <v>529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31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1486</v>
      </c>
      <c r="AY705" s="13">
        <f t="shared" si="213"/>
        <v>4</v>
      </c>
      <c r="AZ705" s="14">
        <f t="shared" si="222"/>
        <v>27766</v>
      </c>
      <c r="BA705" s="14" t="str">
        <f t="shared" si="214"/>
        <v>DefExt</v>
      </c>
      <c r="BB705" s="14">
        <f t="shared" si="215"/>
        <v>1354</v>
      </c>
      <c r="BC705" s="14" t="str">
        <f t="shared" si="216"/>
        <v>HPExt</v>
      </c>
      <c r="BD705" s="14">
        <f t="shared" si="217"/>
        <v>686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31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1486</v>
      </c>
      <c r="AY706" s="13">
        <f t="shared" si="213"/>
        <v>5</v>
      </c>
      <c r="AZ706" s="14">
        <f t="shared" si="222"/>
        <v>34512</v>
      </c>
      <c r="BA706" s="14" t="str">
        <f t="shared" si="214"/>
        <v>DefExt</v>
      </c>
      <c r="BB706" s="14">
        <f t="shared" si="215"/>
        <v>1683</v>
      </c>
      <c r="BC706" s="14" t="str">
        <f t="shared" si="216"/>
        <v>HPExt</v>
      </c>
      <c r="BD706" s="14">
        <f t="shared" si="217"/>
        <v>852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31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1486</v>
      </c>
      <c r="AY707" s="13">
        <f t="shared" si="213"/>
        <v>6</v>
      </c>
      <c r="AZ707" s="14">
        <f t="shared" si="222"/>
        <v>41649</v>
      </c>
      <c r="BA707" s="14" t="str">
        <f t="shared" si="214"/>
        <v>DefExt</v>
      </c>
      <c r="BB707" s="14">
        <f t="shared" si="215"/>
        <v>2031</v>
      </c>
      <c r="BC707" s="14" t="str">
        <f t="shared" si="216"/>
        <v>HPExt</v>
      </c>
      <c r="BD707" s="14">
        <f t="shared" si="217"/>
        <v>1029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31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1486</v>
      </c>
      <c r="AY708" s="13">
        <f t="shared" si="213"/>
        <v>7</v>
      </c>
      <c r="AZ708" s="14">
        <f t="shared" si="222"/>
        <v>49195</v>
      </c>
      <c r="BA708" s="14" t="str">
        <f t="shared" si="214"/>
        <v>DefExt</v>
      </c>
      <c r="BB708" s="14">
        <f t="shared" si="215"/>
        <v>2399</v>
      </c>
      <c r="BC708" s="14" t="str">
        <f t="shared" si="216"/>
        <v>HPExt</v>
      </c>
      <c r="BD708" s="14">
        <f t="shared" si="217"/>
        <v>1215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31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1486</v>
      </c>
      <c r="AY709" s="13">
        <f t="shared" si="213"/>
        <v>8</v>
      </c>
      <c r="AZ709" s="14">
        <f t="shared" si="222"/>
        <v>57131</v>
      </c>
      <c r="BA709" s="14" t="str">
        <f t="shared" si="214"/>
        <v>DefExt</v>
      </c>
      <c r="BB709" s="14">
        <f t="shared" si="215"/>
        <v>2786</v>
      </c>
      <c r="BC709" s="14" t="str">
        <f t="shared" si="216"/>
        <v>HPExt</v>
      </c>
      <c r="BD709" s="14">
        <f t="shared" si="217"/>
        <v>1411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31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1486</v>
      </c>
      <c r="AY710" s="13">
        <f t="shared" ref="AY710:AY773" si="233">AM710-INDEX($AI$6:$AI$48,AN710)</f>
        <v>9</v>
      </c>
      <c r="AZ710" s="14">
        <f t="shared" si="222"/>
        <v>65456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3192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1616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31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1486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74192</v>
      </c>
      <c r="BA711" s="14" t="str">
        <f t="shared" si="234"/>
        <v>DefExt</v>
      </c>
      <c r="BB711" s="14">
        <f t="shared" si="235"/>
        <v>3618</v>
      </c>
      <c r="BC711" s="14" t="str">
        <f t="shared" si="236"/>
        <v>HPExt</v>
      </c>
      <c r="BD711" s="14">
        <f t="shared" si="237"/>
        <v>1832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31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1486</v>
      </c>
      <c r="AY712" s="13">
        <f t="shared" si="233"/>
        <v>11</v>
      </c>
      <c r="AZ712" s="14">
        <f t="shared" si="242"/>
        <v>83317</v>
      </c>
      <c r="BA712" s="14" t="str">
        <f t="shared" si="234"/>
        <v>DefExt</v>
      </c>
      <c r="BB712" s="14">
        <f t="shared" si="235"/>
        <v>4063</v>
      </c>
      <c r="BC712" s="14" t="str">
        <f t="shared" si="236"/>
        <v>HPExt</v>
      </c>
      <c r="BD712" s="14">
        <f t="shared" si="237"/>
        <v>2057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31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1486</v>
      </c>
      <c r="AY713" s="13">
        <f t="shared" si="233"/>
        <v>12</v>
      </c>
      <c r="AZ713" s="14">
        <f t="shared" si="242"/>
        <v>92832</v>
      </c>
      <c r="BA713" s="14" t="str">
        <f t="shared" si="234"/>
        <v>DefExt</v>
      </c>
      <c r="BB713" s="14">
        <f t="shared" si="235"/>
        <v>4527</v>
      </c>
      <c r="BC713" s="14" t="str">
        <f t="shared" si="236"/>
        <v>HPExt</v>
      </c>
      <c r="BD713" s="14">
        <f t="shared" si="237"/>
        <v>2292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31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1486</v>
      </c>
      <c r="AY714" s="13">
        <f t="shared" si="233"/>
        <v>13</v>
      </c>
      <c r="AZ714" s="14">
        <f t="shared" si="242"/>
        <v>102757</v>
      </c>
      <c r="BA714" s="14" t="str">
        <f t="shared" si="234"/>
        <v>DefExt</v>
      </c>
      <c r="BB714" s="14">
        <f t="shared" si="235"/>
        <v>5011</v>
      </c>
      <c r="BC714" s="14" t="str">
        <f t="shared" si="236"/>
        <v>HPExt</v>
      </c>
      <c r="BD714" s="14">
        <f t="shared" si="237"/>
        <v>2537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31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1486</v>
      </c>
      <c r="AY715" s="13">
        <f t="shared" si="233"/>
        <v>14</v>
      </c>
      <c r="AZ715" s="14">
        <f t="shared" si="242"/>
        <v>113072</v>
      </c>
      <c r="BA715" s="14" t="str">
        <f t="shared" si="234"/>
        <v>DefExt</v>
      </c>
      <c r="BB715" s="14">
        <f t="shared" si="235"/>
        <v>5514</v>
      </c>
      <c r="BC715" s="14" t="str">
        <f t="shared" si="236"/>
        <v>HPExt</v>
      </c>
      <c r="BD715" s="14">
        <f t="shared" si="237"/>
        <v>2792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31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1486</v>
      </c>
      <c r="AY716" s="13">
        <f t="shared" si="233"/>
        <v>15</v>
      </c>
      <c r="AZ716" s="14">
        <f t="shared" si="242"/>
        <v>123776</v>
      </c>
      <c r="BA716" s="14" t="str">
        <f t="shared" si="234"/>
        <v>DefExt</v>
      </c>
      <c r="BB716" s="14">
        <f t="shared" si="235"/>
        <v>6036</v>
      </c>
      <c r="BC716" s="14" t="str">
        <f t="shared" si="236"/>
        <v>HPExt</v>
      </c>
      <c r="BD716" s="14">
        <f t="shared" si="237"/>
        <v>3056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31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1486</v>
      </c>
      <c r="AY717" s="13">
        <f t="shared" si="233"/>
        <v>16</v>
      </c>
      <c r="AZ717" s="14">
        <f t="shared" si="242"/>
        <v>134891</v>
      </c>
      <c r="BA717" s="14" t="str">
        <f t="shared" si="234"/>
        <v>DefExt</v>
      </c>
      <c r="BB717" s="14">
        <f t="shared" si="235"/>
        <v>6578</v>
      </c>
      <c r="BC717" s="14" t="str">
        <f t="shared" si="236"/>
        <v>HPExt</v>
      </c>
      <c r="BD717" s="14">
        <f t="shared" si="237"/>
        <v>3331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31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1486</v>
      </c>
      <c r="AY718" s="13">
        <f t="shared" si="233"/>
        <v>17</v>
      </c>
      <c r="AZ718" s="14">
        <f t="shared" si="242"/>
        <v>146395</v>
      </c>
      <c r="BA718" s="14" t="str">
        <f t="shared" si="234"/>
        <v>DefExt</v>
      </c>
      <c r="BB718" s="14">
        <f t="shared" si="235"/>
        <v>7139</v>
      </c>
      <c r="BC718" s="14" t="str">
        <f t="shared" si="236"/>
        <v>HPExt</v>
      </c>
      <c r="BD718" s="14">
        <f t="shared" si="237"/>
        <v>3615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31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1486</v>
      </c>
      <c r="AY719" s="13">
        <f t="shared" si="233"/>
        <v>18</v>
      </c>
      <c r="AZ719" s="14">
        <f t="shared" si="242"/>
        <v>158289</v>
      </c>
      <c r="BA719" s="14" t="str">
        <f t="shared" si="234"/>
        <v>DefExt</v>
      </c>
      <c r="BB719" s="14">
        <f t="shared" si="235"/>
        <v>7719</v>
      </c>
      <c r="BC719" s="14" t="str">
        <f t="shared" si="236"/>
        <v>HPExt</v>
      </c>
      <c r="BD719" s="14">
        <f t="shared" si="237"/>
        <v>3909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31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1486</v>
      </c>
      <c r="AY720" s="13">
        <f t="shared" si="233"/>
        <v>19</v>
      </c>
      <c r="AZ720" s="14">
        <f t="shared" si="242"/>
        <v>170592</v>
      </c>
      <c r="BA720" s="14" t="str">
        <f t="shared" si="234"/>
        <v>DefExt</v>
      </c>
      <c r="BB720" s="14">
        <f t="shared" si="235"/>
        <v>8319</v>
      </c>
      <c r="BC720" s="14" t="str">
        <f t="shared" si="236"/>
        <v>HPExt</v>
      </c>
      <c r="BD720" s="14">
        <f t="shared" si="237"/>
        <v>4212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31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1486</v>
      </c>
      <c r="AY721" s="13">
        <f t="shared" si="233"/>
        <v>20</v>
      </c>
      <c r="AZ721" s="14">
        <f t="shared" si="242"/>
        <v>183286</v>
      </c>
      <c r="BA721" s="14" t="str">
        <f t="shared" si="234"/>
        <v>DefExt</v>
      </c>
      <c r="BB721" s="14">
        <f t="shared" si="235"/>
        <v>8938</v>
      </c>
      <c r="BC721" s="14" t="str">
        <f t="shared" si="236"/>
        <v>HPExt</v>
      </c>
      <c r="BD721" s="14">
        <f t="shared" si="237"/>
        <v>4526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31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1486</v>
      </c>
      <c r="AY722" s="13">
        <f t="shared" si="233"/>
        <v>21</v>
      </c>
      <c r="AZ722" s="14">
        <f t="shared" si="242"/>
        <v>196389</v>
      </c>
      <c r="BA722" s="14" t="str">
        <f t="shared" si="234"/>
        <v>DefExt</v>
      </c>
      <c r="BB722" s="14">
        <f t="shared" si="235"/>
        <v>9577</v>
      </c>
      <c r="BC722" s="14" t="str">
        <f t="shared" si="236"/>
        <v>HPExt</v>
      </c>
      <c r="BD722" s="14">
        <f t="shared" si="237"/>
        <v>4849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31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1486</v>
      </c>
      <c r="AY723" s="13">
        <f t="shared" si="233"/>
        <v>1</v>
      </c>
      <c r="AZ723" s="14">
        <f t="shared" si="242"/>
        <v>7435</v>
      </c>
      <c r="BA723" s="14" t="str">
        <f t="shared" si="234"/>
        <v>AtkExt</v>
      </c>
      <c r="BB723" s="14">
        <f t="shared" si="235"/>
        <v>235</v>
      </c>
      <c r="BC723" s="14" t="str">
        <f t="shared" si="236"/>
        <v>DefExt</v>
      </c>
      <c r="BD723" s="14">
        <f t="shared" si="237"/>
        <v>242</v>
      </c>
      <c r="BE723" s="14" t="str">
        <f t="shared" si="243"/>
        <v>HPExt</v>
      </c>
      <c r="BF723" s="14">
        <f t="shared" si="244"/>
        <v>245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31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1486</v>
      </c>
      <c r="AY724" s="13">
        <f t="shared" si="233"/>
        <v>2</v>
      </c>
      <c r="AZ724" s="14">
        <f t="shared" si="242"/>
        <v>11592</v>
      </c>
      <c r="BA724" s="14" t="str">
        <f t="shared" si="234"/>
        <v>AtkExt</v>
      </c>
      <c r="BB724" s="14">
        <f t="shared" si="235"/>
        <v>367</v>
      </c>
      <c r="BC724" s="14" t="str">
        <f t="shared" si="236"/>
        <v>DefExt</v>
      </c>
      <c r="BD724" s="14">
        <f t="shared" si="237"/>
        <v>377</v>
      </c>
      <c r="BE724" s="14" t="str">
        <f t="shared" si="243"/>
        <v>HPExt</v>
      </c>
      <c r="BF724" s="14">
        <f t="shared" si="244"/>
        <v>382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31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1486</v>
      </c>
      <c r="AY725" s="13">
        <f t="shared" si="233"/>
        <v>3</v>
      </c>
      <c r="AZ725" s="14">
        <f t="shared" si="242"/>
        <v>16049</v>
      </c>
      <c r="BA725" s="14" t="str">
        <f t="shared" si="234"/>
        <v>AtkExt</v>
      </c>
      <c r="BB725" s="14">
        <f t="shared" si="235"/>
        <v>508</v>
      </c>
      <c r="BC725" s="14" t="str">
        <f t="shared" si="236"/>
        <v>DefExt</v>
      </c>
      <c r="BD725" s="14">
        <f t="shared" si="237"/>
        <v>522</v>
      </c>
      <c r="BE725" s="14" t="str">
        <f t="shared" si="243"/>
        <v>HPExt</v>
      </c>
      <c r="BF725" s="14">
        <f t="shared" si="244"/>
        <v>529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31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1486</v>
      </c>
      <c r="AY726" s="13">
        <f t="shared" si="233"/>
        <v>4</v>
      </c>
      <c r="AZ726" s="14">
        <f t="shared" si="242"/>
        <v>20816</v>
      </c>
      <c r="BA726" s="14" t="str">
        <f t="shared" si="234"/>
        <v>AtkExt</v>
      </c>
      <c r="BB726" s="14">
        <f t="shared" si="235"/>
        <v>659</v>
      </c>
      <c r="BC726" s="14" t="str">
        <f t="shared" si="236"/>
        <v>DefExt</v>
      </c>
      <c r="BD726" s="14">
        <f t="shared" si="237"/>
        <v>677</v>
      </c>
      <c r="BE726" s="14" t="str">
        <f t="shared" si="243"/>
        <v>HPExt</v>
      </c>
      <c r="BF726" s="14">
        <f t="shared" si="244"/>
        <v>686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31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1486</v>
      </c>
      <c r="AY727" s="13">
        <f t="shared" si="233"/>
        <v>5</v>
      </c>
      <c r="AZ727" s="14">
        <f t="shared" si="242"/>
        <v>25872</v>
      </c>
      <c r="BA727" s="14" t="str">
        <f t="shared" si="234"/>
        <v>AtkExt</v>
      </c>
      <c r="BB727" s="14">
        <f t="shared" si="235"/>
        <v>818</v>
      </c>
      <c r="BC727" s="14" t="str">
        <f t="shared" si="236"/>
        <v>DefExt</v>
      </c>
      <c r="BD727" s="14">
        <f t="shared" si="237"/>
        <v>842</v>
      </c>
      <c r="BE727" s="14" t="str">
        <f t="shared" si="243"/>
        <v>HPExt</v>
      </c>
      <c r="BF727" s="14">
        <f t="shared" si="244"/>
        <v>852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31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1486</v>
      </c>
      <c r="AY728" s="13">
        <f t="shared" si="233"/>
        <v>6</v>
      </c>
      <c r="AZ728" s="14">
        <f t="shared" si="242"/>
        <v>31229</v>
      </c>
      <c r="BA728" s="14" t="str">
        <f t="shared" si="234"/>
        <v>AtkExt</v>
      </c>
      <c r="BB728" s="14">
        <f t="shared" si="235"/>
        <v>988</v>
      </c>
      <c r="BC728" s="14" t="str">
        <f t="shared" si="236"/>
        <v>DefExt</v>
      </c>
      <c r="BD728" s="14">
        <f t="shared" si="237"/>
        <v>1016</v>
      </c>
      <c r="BE728" s="14" t="str">
        <f t="shared" si="243"/>
        <v>HPExt</v>
      </c>
      <c r="BF728" s="14">
        <f t="shared" si="244"/>
        <v>1029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31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1486</v>
      </c>
      <c r="AY729" s="13">
        <f t="shared" si="233"/>
        <v>7</v>
      </c>
      <c r="AZ729" s="14">
        <f t="shared" si="242"/>
        <v>36865</v>
      </c>
      <c r="BA729" s="14" t="str">
        <f t="shared" si="234"/>
        <v>AtkExt</v>
      </c>
      <c r="BB729" s="14">
        <f t="shared" si="235"/>
        <v>1167</v>
      </c>
      <c r="BC729" s="14" t="str">
        <f t="shared" si="236"/>
        <v>DefExt</v>
      </c>
      <c r="BD729" s="14">
        <f t="shared" si="237"/>
        <v>1199</v>
      </c>
      <c r="BE729" s="14" t="str">
        <f t="shared" si="243"/>
        <v>HPExt</v>
      </c>
      <c r="BF729" s="14">
        <f t="shared" si="244"/>
        <v>1215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31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1486</v>
      </c>
      <c r="AY730" s="13">
        <f t="shared" si="233"/>
        <v>8</v>
      </c>
      <c r="AZ730" s="14">
        <f t="shared" si="242"/>
        <v>42821</v>
      </c>
      <c r="BA730" s="14" t="str">
        <f t="shared" si="234"/>
        <v>AtkExt</v>
      </c>
      <c r="BB730" s="14">
        <f t="shared" si="235"/>
        <v>1355</v>
      </c>
      <c r="BC730" s="14" t="str">
        <f t="shared" si="236"/>
        <v>DefExt</v>
      </c>
      <c r="BD730" s="14">
        <f t="shared" si="237"/>
        <v>1393</v>
      </c>
      <c r="BE730" s="14" t="str">
        <f t="shared" si="243"/>
        <v>HPExt</v>
      </c>
      <c r="BF730" s="14">
        <f t="shared" si="244"/>
        <v>1411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31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1486</v>
      </c>
      <c r="AY731" s="13">
        <f t="shared" si="233"/>
        <v>9</v>
      </c>
      <c r="AZ731" s="14">
        <f t="shared" si="242"/>
        <v>49056</v>
      </c>
      <c r="BA731" s="14" t="str">
        <f t="shared" si="234"/>
        <v>AtkExt</v>
      </c>
      <c r="BB731" s="14">
        <f t="shared" si="235"/>
        <v>1552</v>
      </c>
      <c r="BC731" s="14" t="str">
        <f t="shared" si="236"/>
        <v>DefExt</v>
      </c>
      <c r="BD731" s="14">
        <f t="shared" si="237"/>
        <v>1596</v>
      </c>
      <c r="BE731" s="14" t="str">
        <f t="shared" si="243"/>
        <v>HPExt</v>
      </c>
      <c r="BF731" s="14">
        <f t="shared" si="244"/>
        <v>1616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31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1486</v>
      </c>
      <c r="AY732" s="13">
        <f t="shared" si="233"/>
        <v>10</v>
      </c>
      <c r="AZ732" s="14">
        <f t="shared" si="242"/>
        <v>55602</v>
      </c>
      <c r="BA732" s="14" t="str">
        <f t="shared" si="234"/>
        <v>AtkExt</v>
      </c>
      <c r="BB732" s="14">
        <f t="shared" si="235"/>
        <v>1759</v>
      </c>
      <c r="BC732" s="14" t="str">
        <f t="shared" si="236"/>
        <v>DefExt</v>
      </c>
      <c r="BD732" s="14">
        <f t="shared" si="237"/>
        <v>1809</v>
      </c>
      <c r="BE732" s="14" t="str">
        <f t="shared" si="243"/>
        <v>HPExt</v>
      </c>
      <c r="BF732" s="14">
        <f t="shared" si="244"/>
        <v>1832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31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1486</v>
      </c>
      <c r="AY733" s="13">
        <f t="shared" si="233"/>
        <v>11</v>
      </c>
      <c r="AZ733" s="14">
        <f t="shared" si="242"/>
        <v>62437</v>
      </c>
      <c r="BA733" s="14" t="str">
        <f t="shared" si="234"/>
        <v>AtkExt</v>
      </c>
      <c r="BB733" s="14">
        <f t="shared" si="235"/>
        <v>1976</v>
      </c>
      <c r="BC733" s="14" t="str">
        <f t="shared" si="236"/>
        <v>DefExt</v>
      </c>
      <c r="BD733" s="14">
        <f t="shared" si="237"/>
        <v>2031</v>
      </c>
      <c r="BE733" s="14" t="str">
        <f t="shared" si="243"/>
        <v>HPExt</v>
      </c>
      <c r="BF733" s="14">
        <f t="shared" si="244"/>
        <v>2057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31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1486</v>
      </c>
      <c r="AY734" s="13">
        <f t="shared" si="233"/>
        <v>12</v>
      </c>
      <c r="AZ734" s="14">
        <f t="shared" si="242"/>
        <v>69582</v>
      </c>
      <c r="BA734" s="14" t="str">
        <f t="shared" si="234"/>
        <v>AtkExt</v>
      </c>
      <c r="BB734" s="14">
        <f t="shared" si="235"/>
        <v>2201</v>
      </c>
      <c r="BC734" s="14" t="str">
        <f t="shared" si="236"/>
        <v>DefExt</v>
      </c>
      <c r="BD734" s="14">
        <f t="shared" si="237"/>
        <v>2264</v>
      </c>
      <c r="BE734" s="14" t="str">
        <f t="shared" si="243"/>
        <v>HPExt</v>
      </c>
      <c r="BF734" s="14">
        <f t="shared" si="244"/>
        <v>2292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31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1486</v>
      </c>
      <c r="AY735" s="13">
        <f t="shared" si="233"/>
        <v>13</v>
      </c>
      <c r="AZ735" s="14">
        <f t="shared" si="242"/>
        <v>77007</v>
      </c>
      <c r="BA735" s="14" t="str">
        <f t="shared" si="234"/>
        <v>AtkExt</v>
      </c>
      <c r="BB735" s="14">
        <f t="shared" si="235"/>
        <v>2437</v>
      </c>
      <c r="BC735" s="14" t="str">
        <f t="shared" si="236"/>
        <v>DefExt</v>
      </c>
      <c r="BD735" s="14">
        <f t="shared" si="237"/>
        <v>2505</v>
      </c>
      <c r="BE735" s="14" t="str">
        <f t="shared" si="243"/>
        <v>HPExt</v>
      </c>
      <c r="BF735" s="14">
        <f t="shared" si="244"/>
        <v>2537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31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1486</v>
      </c>
      <c r="AY736" s="13">
        <f t="shared" si="233"/>
        <v>14</v>
      </c>
      <c r="AZ736" s="14">
        <f t="shared" si="242"/>
        <v>84742</v>
      </c>
      <c r="BA736" s="14" t="str">
        <f t="shared" si="234"/>
        <v>AtkExt</v>
      </c>
      <c r="BB736" s="14">
        <f t="shared" si="235"/>
        <v>2681</v>
      </c>
      <c r="BC736" s="14" t="str">
        <f t="shared" si="236"/>
        <v>DefExt</v>
      </c>
      <c r="BD736" s="14">
        <f t="shared" si="237"/>
        <v>2757</v>
      </c>
      <c r="BE736" s="14" t="str">
        <f t="shared" si="243"/>
        <v>HPExt</v>
      </c>
      <c r="BF736" s="14">
        <f t="shared" si="244"/>
        <v>2792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31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1486</v>
      </c>
      <c r="AY737" s="13">
        <f t="shared" si="233"/>
        <v>15</v>
      </c>
      <c r="AZ737" s="14">
        <f t="shared" si="242"/>
        <v>92766</v>
      </c>
      <c r="BA737" s="14" t="str">
        <f t="shared" si="234"/>
        <v>AtkExt</v>
      </c>
      <c r="BB737" s="14">
        <f t="shared" si="235"/>
        <v>2935</v>
      </c>
      <c r="BC737" s="14" t="str">
        <f t="shared" si="236"/>
        <v>DefExt</v>
      </c>
      <c r="BD737" s="14">
        <f t="shared" si="237"/>
        <v>3018</v>
      </c>
      <c r="BE737" s="14" t="str">
        <f t="shared" si="243"/>
        <v>HPExt</v>
      </c>
      <c r="BF737" s="14">
        <f t="shared" si="244"/>
        <v>3056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31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1486</v>
      </c>
      <c r="AY738" s="13">
        <f t="shared" si="233"/>
        <v>16</v>
      </c>
      <c r="AZ738" s="14">
        <f t="shared" si="242"/>
        <v>101101</v>
      </c>
      <c r="BA738" s="14" t="str">
        <f t="shared" si="234"/>
        <v>AtkExt</v>
      </c>
      <c r="BB738" s="14">
        <f t="shared" si="235"/>
        <v>3199</v>
      </c>
      <c r="BC738" s="14" t="str">
        <f t="shared" si="236"/>
        <v>DefExt</v>
      </c>
      <c r="BD738" s="14">
        <f t="shared" si="237"/>
        <v>3289</v>
      </c>
      <c r="BE738" s="14" t="str">
        <f t="shared" si="243"/>
        <v>HPExt</v>
      </c>
      <c r="BF738" s="14">
        <f t="shared" si="244"/>
        <v>3331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31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1486</v>
      </c>
      <c r="AY739" s="13">
        <f t="shared" si="233"/>
        <v>17</v>
      </c>
      <c r="AZ739" s="14">
        <f t="shared" si="242"/>
        <v>109705</v>
      </c>
      <c r="BA739" s="14" t="str">
        <f t="shared" si="234"/>
        <v>AtkExt</v>
      </c>
      <c r="BB739" s="14">
        <f t="shared" si="235"/>
        <v>3471</v>
      </c>
      <c r="BC739" s="14" t="str">
        <f t="shared" si="236"/>
        <v>DefExt</v>
      </c>
      <c r="BD739" s="14">
        <f t="shared" si="237"/>
        <v>3569</v>
      </c>
      <c r="BE739" s="14" t="str">
        <f t="shared" si="243"/>
        <v>HPExt</v>
      </c>
      <c r="BF739" s="14">
        <f t="shared" si="244"/>
        <v>3615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31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1486</v>
      </c>
      <c r="AY740" s="13">
        <f t="shared" si="233"/>
        <v>18</v>
      </c>
      <c r="AZ740" s="14">
        <f t="shared" si="242"/>
        <v>118649</v>
      </c>
      <c r="BA740" s="14" t="str">
        <f t="shared" si="234"/>
        <v>AtkExt</v>
      </c>
      <c r="BB740" s="14">
        <f t="shared" si="235"/>
        <v>3754</v>
      </c>
      <c r="BC740" s="14" t="str">
        <f t="shared" si="236"/>
        <v>DefExt</v>
      </c>
      <c r="BD740" s="14">
        <f t="shared" si="237"/>
        <v>3860</v>
      </c>
      <c r="BE740" s="14" t="str">
        <f t="shared" si="243"/>
        <v>HPExt</v>
      </c>
      <c r="BF740" s="14">
        <f t="shared" si="244"/>
        <v>3909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31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1486</v>
      </c>
      <c r="AY741" s="13">
        <f t="shared" si="233"/>
        <v>19</v>
      </c>
      <c r="AZ741" s="14">
        <f t="shared" si="242"/>
        <v>127862</v>
      </c>
      <c r="BA741" s="14" t="str">
        <f t="shared" si="234"/>
        <v>AtkExt</v>
      </c>
      <c r="BB741" s="14">
        <f t="shared" si="235"/>
        <v>4045</v>
      </c>
      <c r="BC741" s="14" t="str">
        <f t="shared" si="236"/>
        <v>DefExt</v>
      </c>
      <c r="BD741" s="14">
        <f t="shared" si="237"/>
        <v>4160</v>
      </c>
      <c r="BE741" s="14" t="str">
        <f t="shared" si="243"/>
        <v>HPExt</v>
      </c>
      <c r="BF741" s="14">
        <f t="shared" si="244"/>
        <v>4212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31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1486</v>
      </c>
      <c r="AY742" s="13">
        <f t="shared" si="233"/>
        <v>20</v>
      </c>
      <c r="AZ742" s="14">
        <f t="shared" si="242"/>
        <v>137366</v>
      </c>
      <c r="BA742" s="14" t="str">
        <f t="shared" si="234"/>
        <v>AtkExt</v>
      </c>
      <c r="BB742" s="14">
        <f t="shared" si="235"/>
        <v>4346</v>
      </c>
      <c r="BC742" s="14" t="str">
        <f t="shared" si="236"/>
        <v>DefExt</v>
      </c>
      <c r="BD742" s="14">
        <f t="shared" si="237"/>
        <v>4469</v>
      </c>
      <c r="BE742" s="14" t="str">
        <f t="shared" si="243"/>
        <v>HPExt</v>
      </c>
      <c r="BF742" s="14">
        <f t="shared" si="244"/>
        <v>4526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31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1486</v>
      </c>
      <c r="AY743" s="13">
        <f t="shared" si="233"/>
        <v>21</v>
      </c>
      <c r="AZ743" s="14">
        <f t="shared" si="242"/>
        <v>147179</v>
      </c>
      <c r="BA743" s="14" t="str">
        <f t="shared" si="234"/>
        <v>AtkExt</v>
      </c>
      <c r="BB743" s="14">
        <f t="shared" si="235"/>
        <v>4657</v>
      </c>
      <c r="BC743" s="14" t="str">
        <f t="shared" si="236"/>
        <v>DefExt</v>
      </c>
      <c r="BD743" s="14">
        <f t="shared" si="237"/>
        <v>4788</v>
      </c>
      <c r="BE743" s="14" t="str">
        <f t="shared" si="243"/>
        <v>HPExt</v>
      </c>
      <c r="BF743" s="14">
        <f t="shared" si="244"/>
        <v>4849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31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1486</v>
      </c>
      <c r="AY744" s="13">
        <f t="shared" si="233"/>
        <v>1</v>
      </c>
      <c r="AZ744" s="14">
        <f t="shared" si="242"/>
        <v>7895</v>
      </c>
      <c r="BA744" s="14" t="str">
        <f t="shared" si="234"/>
        <v>AtkExt</v>
      </c>
      <c r="BB744" s="14">
        <f t="shared" si="235"/>
        <v>706</v>
      </c>
      <c r="BC744" s="14" t="str">
        <f t="shared" si="236"/>
        <v>HPExt</v>
      </c>
      <c r="BD744" s="14">
        <f t="shared" si="237"/>
        <v>735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31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1486</v>
      </c>
      <c r="AY745" s="13">
        <f t="shared" si="233"/>
        <v>2</v>
      </c>
      <c r="AZ745" s="14">
        <f t="shared" si="242"/>
        <v>12356</v>
      </c>
      <c r="BA745" s="14" t="str">
        <f t="shared" si="234"/>
        <v>AtkExt</v>
      </c>
      <c r="BB745" s="14">
        <f t="shared" si="235"/>
        <v>1101</v>
      </c>
      <c r="BC745" s="14" t="str">
        <f t="shared" si="236"/>
        <v>HPExt</v>
      </c>
      <c r="BD745" s="14">
        <f t="shared" si="237"/>
        <v>1146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31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1486</v>
      </c>
      <c r="AY746" s="13">
        <f t="shared" si="233"/>
        <v>3</v>
      </c>
      <c r="AZ746" s="14">
        <f t="shared" si="242"/>
        <v>17127</v>
      </c>
      <c r="BA746" s="14" t="str">
        <f t="shared" si="234"/>
        <v>AtkExt</v>
      </c>
      <c r="BB746" s="14">
        <f t="shared" si="235"/>
        <v>1524</v>
      </c>
      <c r="BC746" s="14" t="str">
        <f t="shared" si="236"/>
        <v>HPExt</v>
      </c>
      <c r="BD746" s="14">
        <f t="shared" si="237"/>
        <v>1587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31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1486</v>
      </c>
      <c r="AY747" s="13">
        <f t="shared" si="233"/>
        <v>4</v>
      </c>
      <c r="AZ747" s="14">
        <f t="shared" si="242"/>
        <v>22217</v>
      </c>
      <c r="BA747" s="14" t="str">
        <f t="shared" si="234"/>
        <v>AtkExt</v>
      </c>
      <c r="BB747" s="14">
        <f t="shared" si="235"/>
        <v>1976</v>
      </c>
      <c r="BC747" s="14" t="str">
        <f t="shared" si="236"/>
        <v>HPExt</v>
      </c>
      <c r="BD747" s="14">
        <f t="shared" si="237"/>
        <v>2057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31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1486</v>
      </c>
      <c r="AY748" s="13">
        <f t="shared" si="233"/>
        <v>5</v>
      </c>
      <c r="AZ748" s="14">
        <f t="shared" si="242"/>
        <v>27607</v>
      </c>
      <c r="BA748" s="14" t="str">
        <f t="shared" si="234"/>
        <v>AtkExt</v>
      </c>
      <c r="BB748" s="14">
        <f t="shared" si="235"/>
        <v>2455</v>
      </c>
      <c r="BC748" s="14" t="str">
        <f t="shared" si="236"/>
        <v>HPExt</v>
      </c>
      <c r="BD748" s="14">
        <f t="shared" si="237"/>
        <v>2557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31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1486</v>
      </c>
      <c r="AY749" s="13">
        <f t="shared" si="233"/>
        <v>6</v>
      </c>
      <c r="AZ749" s="14">
        <f t="shared" si="242"/>
        <v>33316</v>
      </c>
      <c r="BA749" s="14" t="str">
        <f t="shared" si="234"/>
        <v>AtkExt</v>
      </c>
      <c r="BB749" s="14">
        <f t="shared" si="235"/>
        <v>2963</v>
      </c>
      <c r="BC749" s="14" t="str">
        <f t="shared" si="236"/>
        <v>HPExt</v>
      </c>
      <c r="BD749" s="14">
        <f t="shared" si="237"/>
        <v>3086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31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1486</v>
      </c>
      <c r="AY750" s="13">
        <f t="shared" si="233"/>
        <v>7</v>
      </c>
      <c r="AZ750" s="14">
        <f t="shared" si="242"/>
        <v>39344</v>
      </c>
      <c r="BA750" s="14" t="str">
        <f t="shared" si="234"/>
        <v>AtkExt</v>
      </c>
      <c r="BB750" s="14">
        <f t="shared" si="235"/>
        <v>3500</v>
      </c>
      <c r="BC750" s="14" t="str">
        <f t="shared" si="236"/>
        <v>HPExt</v>
      </c>
      <c r="BD750" s="14">
        <f t="shared" si="237"/>
        <v>3644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31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1486</v>
      </c>
      <c r="AY751" s="13">
        <f t="shared" si="233"/>
        <v>8</v>
      </c>
      <c r="AZ751" s="14">
        <f t="shared" si="242"/>
        <v>45672</v>
      </c>
      <c r="BA751" s="14" t="str">
        <f t="shared" si="234"/>
        <v>AtkExt</v>
      </c>
      <c r="BB751" s="14">
        <f t="shared" si="235"/>
        <v>4064</v>
      </c>
      <c r="BC751" s="14" t="str">
        <f t="shared" si="236"/>
        <v>HPExt</v>
      </c>
      <c r="BD751" s="14">
        <f t="shared" si="237"/>
        <v>4232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31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1486</v>
      </c>
      <c r="AY752" s="13">
        <f t="shared" si="233"/>
        <v>9</v>
      </c>
      <c r="AZ752" s="14">
        <f t="shared" si="242"/>
        <v>52319</v>
      </c>
      <c r="BA752" s="14" t="str">
        <f t="shared" si="234"/>
        <v>AtkExt</v>
      </c>
      <c r="BB752" s="14">
        <f t="shared" si="235"/>
        <v>4657</v>
      </c>
      <c r="BC752" s="14" t="str">
        <f t="shared" si="236"/>
        <v>HPExt</v>
      </c>
      <c r="BD752" s="14">
        <f t="shared" si="237"/>
        <v>4849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31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1486</v>
      </c>
      <c r="AY753" s="13">
        <f t="shared" si="233"/>
        <v>10</v>
      </c>
      <c r="AZ753" s="14">
        <f t="shared" si="242"/>
        <v>59276</v>
      </c>
      <c r="BA753" s="14" t="str">
        <f t="shared" si="234"/>
        <v>AtkExt</v>
      </c>
      <c r="BB753" s="14">
        <f t="shared" si="235"/>
        <v>5278</v>
      </c>
      <c r="BC753" s="14" t="str">
        <f t="shared" si="236"/>
        <v>HPExt</v>
      </c>
      <c r="BD753" s="14">
        <f t="shared" si="237"/>
        <v>5496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31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1486</v>
      </c>
      <c r="AY754" s="13">
        <f t="shared" si="233"/>
        <v>11</v>
      </c>
      <c r="AZ754" s="14">
        <f t="shared" si="242"/>
        <v>66542</v>
      </c>
      <c r="BA754" s="14" t="str">
        <f t="shared" si="234"/>
        <v>AtkExt</v>
      </c>
      <c r="BB754" s="14">
        <f t="shared" si="235"/>
        <v>5927</v>
      </c>
      <c r="BC754" s="14" t="str">
        <f t="shared" si="236"/>
        <v>HPExt</v>
      </c>
      <c r="BD754" s="14">
        <f t="shared" si="237"/>
        <v>6172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31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1486</v>
      </c>
      <c r="AY755" s="13">
        <f t="shared" si="233"/>
        <v>12</v>
      </c>
      <c r="AZ755" s="14">
        <f t="shared" si="242"/>
        <v>74117</v>
      </c>
      <c r="BA755" s="14" t="str">
        <f t="shared" si="234"/>
        <v>AtkExt</v>
      </c>
      <c r="BB755" s="14">
        <f t="shared" si="235"/>
        <v>6604</v>
      </c>
      <c r="BC755" s="14" t="str">
        <f t="shared" si="236"/>
        <v>HPExt</v>
      </c>
      <c r="BD755" s="14">
        <f t="shared" si="237"/>
        <v>6877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31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1486</v>
      </c>
      <c r="AY756" s="13">
        <f t="shared" si="233"/>
        <v>13</v>
      </c>
      <c r="AZ756" s="14">
        <f t="shared" si="242"/>
        <v>82012</v>
      </c>
      <c r="BA756" s="14" t="str">
        <f t="shared" si="234"/>
        <v>AtkExt</v>
      </c>
      <c r="BB756" s="14">
        <f t="shared" si="235"/>
        <v>7310</v>
      </c>
      <c r="BC756" s="14" t="str">
        <f t="shared" si="236"/>
        <v>HPExt</v>
      </c>
      <c r="BD756" s="14">
        <f t="shared" si="237"/>
        <v>7612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31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1486</v>
      </c>
      <c r="AY757" s="13">
        <f t="shared" si="233"/>
        <v>14</v>
      </c>
      <c r="AZ757" s="14">
        <f t="shared" si="242"/>
        <v>90216</v>
      </c>
      <c r="BA757" s="14" t="str">
        <f t="shared" si="234"/>
        <v>AtkExt</v>
      </c>
      <c r="BB757" s="14">
        <f t="shared" si="235"/>
        <v>8044</v>
      </c>
      <c r="BC757" s="14" t="str">
        <f t="shared" si="236"/>
        <v>HPExt</v>
      </c>
      <c r="BD757" s="14">
        <f t="shared" si="237"/>
        <v>8376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31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1486</v>
      </c>
      <c r="AY758" s="13">
        <f t="shared" si="233"/>
        <v>15</v>
      </c>
      <c r="AZ758" s="14">
        <f t="shared" si="242"/>
        <v>98729</v>
      </c>
      <c r="BA758" s="14" t="str">
        <f t="shared" si="234"/>
        <v>AtkExt</v>
      </c>
      <c r="BB758" s="14">
        <f t="shared" si="235"/>
        <v>8806</v>
      </c>
      <c r="BC758" s="14" t="str">
        <f t="shared" si="236"/>
        <v>HPExt</v>
      </c>
      <c r="BD758" s="14">
        <f t="shared" si="237"/>
        <v>9169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31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1486</v>
      </c>
      <c r="AY759" s="13">
        <f t="shared" si="233"/>
        <v>16</v>
      </c>
      <c r="AZ759" s="14">
        <f t="shared" si="242"/>
        <v>107552</v>
      </c>
      <c r="BA759" s="14" t="str">
        <f t="shared" si="234"/>
        <v>AtkExt</v>
      </c>
      <c r="BB759" s="14">
        <f t="shared" si="235"/>
        <v>9596</v>
      </c>
      <c r="BC759" s="14" t="str">
        <f t="shared" si="236"/>
        <v>HPExt</v>
      </c>
      <c r="BD759" s="14">
        <f t="shared" si="237"/>
        <v>9992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31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1486</v>
      </c>
      <c r="AY760" s="13">
        <f t="shared" si="233"/>
        <v>17</v>
      </c>
      <c r="AZ760" s="14">
        <f t="shared" si="242"/>
        <v>116684</v>
      </c>
      <c r="BA760" s="14" t="str">
        <f t="shared" si="234"/>
        <v>AtkExt</v>
      </c>
      <c r="BB760" s="14">
        <f t="shared" si="235"/>
        <v>10414</v>
      </c>
      <c r="BC760" s="14" t="str">
        <f t="shared" si="236"/>
        <v>HPExt</v>
      </c>
      <c r="BD760" s="14">
        <f t="shared" si="237"/>
        <v>10844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31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1486</v>
      </c>
      <c r="AY761" s="13">
        <f t="shared" si="233"/>
        <v>18</v>
      </c>
      <c r="AZ761" s="14">
        <f t="shared" si="242"/>
        <v>126136</v>
      </c>
      <c r="BA761" s="14" t="str">
        <f t="shared" si="234"/>
        <v>AtkExt</v>
      </c>
      <c r="BB761" s="14">
        <f t="shared" si="235"/>
        <v>11261</v>
      </c>
      <c r="BC761" s="14" t="str">
        <f t="shared" si="236"/>
        <v>HPExt</v>
      </c>
      <c r="BD761" s="14">
        <f t="shared" si="237"/>
        <v>11726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31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1486</v>
      </c>
      <c r="AY762" s="13">
        <f t="shared" si="233"/>
        <v>19</v>
      </c>
      <c r="AZ762" s="14">
        <f t="shared" si="242"/>
        <v>135897</v>
      </c>
      <c r="BA762" s="14" t="str">
        <f t="shared" si="234"/>
        <v>AtkExt</v>
      </c>
      <c r="BB762" s="14">
        <f t="shared" si="235"/>
        <v>12136</v>
      </c>
      <c r="BC762" s="14" t="str">
        <f t="shared" si="236"/>
        <v>HPExt</v>
      </c>
      <c r="BD762" s="14">
        <f t="shared" si="237"/>
        <v>12637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31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1486</v>
      </c>
      <c r="AY763" s="13">
        <f t="shared" si="233"/>
        <v>20</v>
      </c>
      <c r="AZ763" s="14">
        <f t="shared" si="242"/>
        <v>145968</v>
      </c>
      <c r="BA763" s="14" t="str">
        <f t="shared" si="234"/>
        <v>AtkExt</v>
      </c>
      <c r="BB763" s="14">
        <f t="shared" si="235"/>
        <v>13039</v>
      </c>
      <c r="BC763" s="14" t="str">
        <f t="shared" si="236"/>
        <v>HPExt</v>
      </c>
      <c r="BD763" s="14">
        <f t="shared" si="237"/>
        <v>13578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31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1486</v>
      </c>
      <c r="AY764" s="13">
        <f t="shared" si="233"/>
        <v>21</v>
      </c>
      <c r="AZ764" s="14">
        <f t="shared" si="242"/>
        <v>156347</v>
      </c>
      <c r="BA764" s="14" t="str">
        <f t="shared" si="234"/>
        <v>AtkExt</v>
      </c>
      <c r="BB764" s="14">
        <f t="shared" si="235"/>
        <v>13970</v>
      </c>
      <c r="BC764" s="14" t="str">
        <f t="shared" si="236"/>
        <v>HPExt</v>
      </c>
      <c r="BD764" s="14">
        <f t="shared" si="237"/>
        <v>14547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31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1486</v>
      </c>
      <c r="AY765" s="13">
        <f t="shared" si="233"/>
        <v>1</v>
      </c>
      <c r="AZ765" s="14">
        <f t="shared" si="242"/>
        <v>4197</v>
      </c>
      <c r="BA765" s="14" t="str">
        <f t="shared" si="234"/>
        <v>AtkExt</v>
      </c>
      <c r="BB765" s="14">
        <f t="shared" si="235"/>
        <v>353</v>
      </c>
      <c r="BC765" s="14" t="str">
        <f t="shared" si="236"/>
        <v>HPExt</v>
      </c>
      <c r="BD765" s="14">
        <f t="shared" si="237"/>
        <v>367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31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1486</v>
      </c>
      <c r="AY766" s="13">
        <f t="shared" si="233"/>
        <v>2</v>
      </c>
      <c r="AZ766" s="14">
        <f t="shared" si="242"/>
        <v>6673</v>
      </c>
      <c r="BA766" s="14" t="str">
        <f t="shared" si="234"/>
        <v>AtkExt</v>
      </c>
      <c r="BB766" s="14">
        <f t="shared" si="235"/>
        <v>550</v>
      </c>
      <c r="BC766" s="14" t="str">
        <f t="shared" si="236"/>
        <v>HPExt</v>
      </c>
      <c r="BD766" s="14">
        <f t="shared" si="237"/>
        <v>573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31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1486</v>
      </c>
      <c r="AY767" s="13">
        <f t="shared" si="233"/>
        <v>3</v>
      </c>
      <c r="AZ767" s="14">
        <f t="shared" si="242"/>
        <v>9313</v>
      </c>
      <c r="BA767" s="14" t="str">
        <f t="shared" si="234"/>
        <v>AtkExt</v>
      </c>
      <c r="BB767" s="14">
        <f t="shared" si="235"/>
        <v>762</v>
      </c>
      <c r="BC767" s="14" t="str">
        <f t="shared" si="236"/>
        <v>HPExt</v>
      </c>
      <c r="BD767" s="14">
        <f t="shared" si="237"/>
        <v>793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31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1486</v>
      </c>
      <c r="AY768" s="13">
        <f t="shared" si="233"/>
        <v>4</v>
      </c>
      <c r="AZ768" s="14">
        <f t="shared" si="242"/>
        <v>12109</v>
      </c>
      <c r="BA768" s="14" t="str">
        <f t="shared" si="234"/>
        <v>AtkExt</v>
      </c>
      <c r="BB768" s="14">
        <f t="shared" si="235"/>
        <v>988</v>
      </c>
      <c r="BC768" s="14" t="str">
        <f t="shared" si="236"/>
        <v>HPExt</v>
      </c>
      <c r="BD768" s="14">
        <f t="shared" si="237"/>
        <v>1029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31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1486</v>
      </c>
      <c r="AY769" s="13">
        <f t="shared" si="233"/>
        <v>5</v>
      </c>
      <c r="AZ769" s="14">
        <f t="shared" si="242"/>
        <v>15058</v>
      </c>
      <c r="BA769" s="14" t="str">
        <f t="shared" si="234"/>
        <v>AtkExt</v>
      </c>
      <c r="BB769" s="14">
        <f t="shared" si="235"/>
        <v>1228</v>
      </c>
      <c r="BC769" s="14" t="str">
        <f t="shared" si="236"/>
        <v>HPExt</v>
      </c>
      <c r="BD769" s="14">
        <f t="shared" si="237"/>
        <v>1278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31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1486</v>
      </c>
      <c r="AY770" s="13">
        <f t="shared" si="233"/>
        <v>6</v>
      </c>
      <c r="AZ770" s="14">
        <f t="shared" si="242"/>
        <v>18163</v>
      </c>
      <c r="BA770" s="14" t="str">
        <f t="shared" si="234"/>
        <v>AtkExt</v>
      </c>
      <c r="BB770" s="14">
        <f t="shared" si="235"/>
        <v>1482</v>
      </c>
      <c r="BC770" s="14" t="str">
        <f t="shared" si="236"/>
        <v>HPExt</v>
      </c>
      <c r="BD770" s="14">
        <f t="shared" si="237"/>
        <v>1543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31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1486</v>
      </c>
      <c r="AY771" s="13">
        <f t="shared" si="233"/>
        <v>7</v>
      </c>
      <c r="AZ771" s="14">
        <f t="shared" si="242"/>
        <v>21422</v>
      </c>
      <c r="BA771" s="14" t="str">
        <f t="shared" si="234"/>
        <v>AtkExt</v>
      </c>
      <c r="BB771" s="14">
        <f t="shared" si="235"/>
        <v>1750</v>
      </c>
      <c r="BC771" s="14" t="str">
        <f t="shared" si="236"/>
        <v>HPExt</v>
      </c>
      <c r="BD771" s="14">
        <f t="shared" si="237"/>
        <v>1822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31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1486</v>
      </c>
      <c r="AY772" s="13">
        <f t="shared" si="233"/>
        <v>8</v>
      </c>
      <c r="AZ772" s="14">
        <f t="shared" si="242"/>
        <v>24836</v>
      </c>
      <c r="BA772" s="14" t="str">
        <f t="shared" si="234"/>
        <v>AtkExt</v>
      </c>
      <c r="BB772" s="14">
        <f t="shared" si="235"/>
        <v>2032</v>
      </c>
      <c r="BC772" s="14" t="str">
        <f t="shared" si="236"/>
        <v>HPExt</v>
      </c>
      <c r="BD772" s="14">
        <f t="shared" si="237"/>
        <v>2116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31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1486</v>
      </c>
      <c r="AY773" s="13">
        <f t="shared" si="233"/>
        <v>9</v>
      </c>
      <c r="AZ773" s="14">
        <f t="shared" si="242"/>
        <v>28405</v>
      </c>
      <c r="BA773" s="14" t="str">
        <f t="shared" si="234"/>
        <v>AtkExt</v>
      </c>
      <c r="BB773" s="14">
        <f t="shared" si="235"/>
        <v>2328</v>
      </c>
      <c r="BC773" s="14" t="str">
        <f t="shared" si="236"/>
        <v>HPExt</v>
      </c>
      <c r="BD773" s="14">
        <f t="shared" si="237"/>
        <v>2425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31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1486</v>
      </c>
      <c r="AY774" s="13">
        <f t="shared" ref="AY774:AY785" si="256">AM774-INDEX($AI$6:$AI$48,AN774)</f>
        <v>10</v>
      </c>
      <c r="AZ774" s="14">
        <f t="shared" si="242"/>
        <v>32138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2639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2748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31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1486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36016</v>
      </c>
      <c r="BA775" s="14" t="str">
        <f t="shared" si="257"/>
        <v>AtkExt</v>
      </c>
      <c r="BB775" s="14">
        <f t="shared" si="258"/>
        <v>2963</v>
      </c>
      <c r="BC775" s="14" t="str">
        <f t="shared" si="259"/>
        <v>HPExt</v>
      </c>
      <c r="BD775" s="14">
        <f t="shared" si="260"/>
        <v>3086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31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1486</v>
      </c>
      <c r="AY776" s="13">
        <f t="shared" si="256"/>
        <v>12</v>
      </c>
      <c r="AZ776" s="14">
        <f t="shared" si="262"/>
        <v>40058</v>
      </c>
      <c r="BA776" s="14" t="str">
        <f t="shared" si="257"/>
        <v>AtkExt</v>
      </c>
      <c r="BB776" s="14">
        <f t="shared" si="258"/>
        <v>3302</v>
      </c>
      <c r="BC776" s="14" t="str">
        <f t="shared" si="259"/>
        <v>HPExt</v>
      </c>
      <c r="BD776" s="14">
        <f t="shared" si="260"/>
        <v>3438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31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1486</v>
      </c>
      <c r="AY777" s="13">
        <f t="shared" si="256"/>
        <v>13</v>
      </c>
      <c r="AZ777" s="14">
        <f t="shared" si="262"/>
        <v>44256</v>
      </c>
      <c r="BA777" s="14" t="str">
        <f t="shared" si="257"/>
        <v>AtkExt</v>
      </c>
      <c r="BB777" s="14">
        <f t="shared" si="258"/>
        <v>3655</v>
      </c>
      <c r="BC777" s="14" t="str">
        <f t="shared" si="259"/>
        <v>HPExt</v>
      </c>
      <c r="BD777" s="14">
        <f t="shared" si="260"/>
        <v>3806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31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1486</v>
      </c>
      <c r="AY778" s="13">
        <f t="shared" si="256"/>
        <v>14</v>
      </c>
      <c r="AZ778" s="14">
        <f t="shared" si="262"/>
        <v>48608</v>
      </c>
      <c r="BA778" s="14" t="str">
        <f t="shared" si="257"/>
        <v>AtkExt</v>
      </c>
      <c r="BB778" s="14">
        <f t="shared" si="258"/>
        <v>4022</v>
      </c>
      <c r="BC778" s="14" t="str">
        <f t="shared" si="259"/>
        <v>HPExt</v>
      </c>
      <c r="BD778" s="14">
        <f t="shared" si="260"/>
        <v>4188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31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1486</v>
      </c>
      <c r="AY779" s="13">
        <f t="shared" si="256"/>
        <v>15</v>
      </c>
      <c r="AZ779" s="14">
        <f t="shared" si="262"/>
        <v>53115</v>
      </c>
      <c r="BA779" s="14" t="str">
        <f t="shared" si="257"/>
        <v>AtkExt</v>
      </c>
      <c r="BB779" s="14">
        <f t="shared" si="258"/>
        <v>4403</v>
      </c>
      <c r="BC779" s="14" t="str">
        <f t="shared" si="259"/>
        <v>HPExt</v>
      </c>
      <c r="BD779" s="14">
        <f t="shared" si="260"/>
        <v>4585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31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1486</v>
      </c>
      <c r="AY780" s="13">
        <f t="shared" si="256"/>
        <v>16</v>
      </c>
      <c r="AZ780" s="14">
        <f t="shared" si="262"/>
        <v>57776</v>
      </c>
      <c r="BA780" s="14" t="str">
        <f t="shared" si="257"/>
        <v>AtkExt</v>
      </c>
      <c r="BB780" s="14">
        <f t="shared" si="258"/>
        <v>4798</v>
      </c>
      <c r="BC780" s="14" t="str">
        <f t="shared" si="259"/>
        <v>HPExt</v>
      </c>
      <c r="BD780" s="14">
        <f t="shared" si="260"/>
        <v>4996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31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1486</v>
      </c>
      <c r="AY781" s="13">
        <f t="shared" si="256"/>
        <v>17</v>
      </c>
      <c r="AZ781" s="14">
        <f t="shared" si="262"/>
        <v>62592</v>
      </c>
      <c r="BA781" s="14" t="str">
        <f t="shared" si="257"/>
        <v>AtkExt</v>
      </c>
      <c r="BB781" s="14">
        <f t="shared" si="258"/>
        <v>5207</v>
      </c>
      <c r="BC781" s="14" t="str">
        <f t="shared" si="259"/>
        <v>HPExt</v>
      </c>
      <c r="BD781" s="14">
        <f t="shared" si="260"/>
        <v>5422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31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1486</v>
      </c>
      <c r="AY782" s="13">
        <f t="shared" si="256"/>
        <v>18</v>
      </c>
      <c r="AZ782" s="14">
        <f t="shared" si="262"/>
        <v>67563</v>
      </c>
      <c r="BA782" s="14" t="str">
        <f t="shared" si="257"/>
        <v>AtkExt</v>
      </c>
      <c r="BB782" s="14">
        <f t="shared" si="258"/>
        <v>5630</v>
      </c>
      <c r="BC782" s="14" t="str">
        <f t="shared" si="259"/>
        <v>HPExt</v>
      </c>
      <c r="BD782" s="14">
        <f t="shared" si="260"/>
        <v>5863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31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1486</v>
      </c>
      <c r="AY783" s="13">
        <f t="shared" si="256"/>
        <v>19</v>
      </c>
      <c r="AZ783" s="14">
        <f t="shared" si="262"/>
        <v>72699</v>
      </c>
      <c r="BA783" s="14" t="str">
        <f t="shared" si="257"/>
        <v>AtkExt</v>
      </c>
      <c r="BB783" s="14">
        <f t="shared" si="258"/>
        <v>6068</v>
      </c>
      <c r="BC783" s="14" t="str">
        <f t="shared" si="259"/>
        <v>HPExt</v>
      </c>
      <c r="BD783" s="14">
        <f t="shared" si="260"/>
        <v>6319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31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1486</v>
      </c>
      <c r="AY784" s="13">
        <f t="shared" si="256"/>
        <v>20</v>
      </c>
      <c r="AZ784" s="14">
        <f t="shared" si="262"/>
        <v>77979</v>
      </c>
      <c r="BA784" s="14" t="str">
        <f t="shared" si="257"/>
        <v>AtkExt</v>
      </c>
      <c r="BB784" s="14">
        <f t="shared" si="258"/>
        <v>6519</v>
      </c>
      <c r="BC784" s="14" t="str">
        <f t="shared" si="259"/>
        <v>HPExt</v>
      </c>
      <c r="BD784" s="14">
        <f t="shared" si="260"/>
        <v>6789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31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1486</v>
      </c>
      <c r="AY785" s="13">
        <f t="shared" si="256"/>
        <v>21</v>
      </c>
      <c r="AZ785" s="14">
        <f t="shared" si="262"/>
        <v>83424</v>
      </c>
      <c r="BA785" s="14" t="str">
        <f t="shared" si="257"/>
        <v>AtkExt</v>
      </c>
      <c r="BB785" s="14">
        <f t="shared" si="258"/>
        <v>6985</v>
      </c>
      <c r="BC785" s="14" t="str">
        <f t="shared" si="259"/>
        <v>HPExt</v>
      </c>
      <c r="BD785" s="14">
        <f t="shared" si="260"/>
        <v>7274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2"/>
      <c r="AL820" s="32"/>
      <c r="AM820" s="32"/>
      <c r="AN820" s="32"/>
      <c r="AO820" s="32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2"/>
      <c r="AL821" s="32"/>
      <c r="AM821" s="32"/>
      <c r="AN821" s="32"/>
      <c r="AO821" s="32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2"/>
      <c r="AL822" s="32"/>
      <c r="AM822" s="32"/>
      <c r="AN822" s="32"/>
      <c r="AO822" s="32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2"/>
      <c r="AL823" s="32"/>
      <c r="AM823" s="32"/>
      <c r="AN823" s="32"/>
      <c r="AO823" s="32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2"/>
      <c r="AL824" s="32"/>
      <c r="AM824" s="32"/>
      <c r="AN824" s="32"/>
      <c r="AO824" s="32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2"/>
      <c r="AL825" s="32"/>
      <c r="AM825" s="32"/>
      <c r="AN825" s="32"/>
      <c r="AO825" s="32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2"/>
      <c r="AL826" s="32"/>
      <c r="AM826" s="32"/>
      <c r="AN826" s="32"/>
      <c r="AO826" s="32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2"/>
      <c r="AL827" s="32"/>
      <c r="AM827" s="32"/>
      <c r="AN827" s="32"/>
      <c r="AO827" s="32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2"/>
      <c r="AL828" s="32"/>
      <c r="AM828" s="32"/>
      <c r="AN828" s="32"/>
      <c r="AO828" s="32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2"/>
      <c r="AL829" s="32"/>
      <c r="AM829" s="32"/>
      <c r="AN829" s="32"/>
      <c r="AO829" s="32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2"/>
      <c r="AL830" s="32"/>
      <c r="AM830" s="32"/>
      <c r="AN830" s="32"/>
      <c r="AO830" s="32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2"/>
      <c r="AL831" s="32"/>
      <c r="AM831" s="32"/>
      <c r="AN831" s="32"/>
      <c r="AO831" s="32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3" t="s">
        <v>186</v>
      </c>
      <c r="D3" s="73"/>
      <c r="E3" s="73"/>
      <c r="F3" s="73"/>
      <c r="G3" s="73" t="s">
        <v>187</v>
      </c>
      <c r="H3" s="73"/>
      <c r="I3" s="73"/>
      <c r="J3" s="73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3" t="s">
        <v>338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N2" s="32"/>
      <c r="O2" s="32"/>
      <c r="P2" s="32"/>
      <c r="R2" s="73" t="s">
        <v>72</v>
      </c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L626"/>
  <sheetViews>
    <sheetView zoomScaleNormal="100" workbookViewId="0">
      <selection activeCell="A38" sqref="A38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4" width="9" style="32"/>
    <col min="45" max="45" width="13.375" style="32" customWidth="1"/>
    <col min="46" max="46" width="7.75" style="32" customWidth="1"/>
    <col min="47" max="47" width="9.625" style="32" customWidth="1"/>
    <col min="48" max="48" width="9" style="32" customWidth="1"/>
    <col min="49" max="49" width="8.875" style="32" customWidth="1"/>
    <col min="50" max="50" width="9" style="32"/>
    <col min="51" max="52" width="10.625" style="32" customWidth="1"/>
    <col min="53" max="55" width="9" style="32"/>
    <col min="56" max="56" width="13.625" style="32" customWidth="1"/>
    <col min="57" max="59" width="9" style="32"/>
    <col min="60" max="60" width="9.625" style="32" customWidth="1"/>
    <col min="61" max="70" width="9" style="32"/>
    <col min="71" max="71" width="9.875" style="32" customWidth="1"/>
    <col min="72" max="79" width="9" style="32"/>
    <col min="80" max="80" width="10.25" style="19" customWidth="1"/>
    <col min="81" max="81" width="12" bestFit="1" customWidth="1"/>
    <col min="82" max="82" width="7.625" customWidth="1"/>
    <col min="83" max="83" width="10.5" customWidth="1"/>
    <col min="84" max="84" width="10.125" customWidth="1"/>
    <col min="85" max="85" width="17.25" customWidth="1"/>
    <col min="86" max="86" width="19.375" style="32" customWidth="1"/>
    <col min="89" max="89" width="9" style="19"/>
    <col min="98" max="98" width="9" style="32"/>
    <col min="102" max="103" width="9" style="32"/>
    <col min="104" max="104" width="10.375" customWidth="1"/>
    <col min="105" max="105" width="15.125" customWidth="1"/>
    <col min="106" max="106" width="39.75" customWidth="1"/>
    <col min="107" max="107" width="10.5" customWidth="1"/>
    <col min="109" max="113" width="9" style="32"/>
    <col min="117" max="117" width="9.625" customWidth="1"/>
    <col min="120" max="122" width="9" style="32"/>
    <col min="123" max="123" width="9" customWidth="1"/>
    <col min="127" max="127" width="9" style="32"/>
    <col min="128" max="128" width="9.5" customWidth="1"/>
    <col min="129" max="129" width="10" customWidth="1"/>
    <col min="130" max="130" width="10" style="32" customWidth="1"/>
    <col min="131" max="131" width="9.875" customWidth="1"/>
    <col min="132" max="132" width="10.75" customWidth="1"/>
    <col min="133" max="133" width="9.75" style="32" customWidth="1"/>
    <col min="134" max="134" width="12.625" customWidth="1"/>
    <col min="135" max="135" width="8.375" style="32" customWidth="1"/>
    <col min="136" max="138" width="7.25" style="32" customWidth="1"/>
    <col min="141" max="141" width="9" style="32"/>
    <col min="142" max="142" width="19" style="32" customWidth="1"/>
    <col min="143" max="144" width="9" style="32"/>
    <col min="146" max="146" width="16.625" style="32" customWidth="1"/>
    <col min="147" max="147" width="8.875" style="32" customWidth="1"/>
    <col min="149" max="149" width="11.625" customWidth="1"/>
    <col min="150" max="150" width="9.625" bestFit="1" customWidth="1"/>
    <col min="153" max="153" width="18.125" style="32" customWidth="1"/>
    <col min="154" max="154" width="8.375" style="32" customWidth="1"/>
    <col min="156" max="156" width="12.875" customWidth="1"/>
    <col min="157" max="157" width="10.625" customWidth="1"/>
    <col min="160" max="160" width="9" style="32"/>
    <col min="161" max="161" width="8.25" style="32" customWidth="1"/>
    <col min="162" max="162" width="19.875" style="32" customWidth="1"/>
    <col min="166" max="166" width="12.125" customWidth="1"/>
    <col min="167" max="167" width="9" style="32"/>
  </cols>
  <sheetData>
    <row r="2" spans="1:168" s="32" customFormat="1" x14ac:dyDescent="0.2">
      <c r="AX2" s="32">
        <v>10</v>
      </c>
      <c r="AY2" s="32">
        <v>1</v>
      </c>
      <c r="BH2" s="32">
        <v>1800</v>
      </c>
      <c r="BI2" s="32">
        <v>1800</v>
      </c>
      <c r="BJ2" s="32">
        <v>2000</v>
      </c>
      <c r="BK2" s="32">
        <v>500</v>
      </c>
      <c r="BL2" s="32">
        <v>400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  <c r="BS2" s="32">
        <v>500</v>
      </c>
    </row>
    <row r="3" spans="1:168" s="19" customFormat="1" ht="20.25" x14ac:dyDescent="0.2">
      <c r="A3" s="15" t="s">
        <v>877</v>
      </c>
      <c r="B3" s="13">
        <v>4</v>
      </c>
      <c r="C3" s="15" t="s">
        <v>1018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3" t="s">
        <v>503</v>
      </c>
      <c r="X3" s="73"/>
      <c r="Y3" s="73"/>
      <c r="Z3" s="73"/>
      <c r="AA3" s="73"/>
      <c r="AB3" s="73"/>
      <c r="AC3" s="73"/>
      <c r="AD3" s="73"/>
      <c r="AE3" s="32"/>
      <c r="AF3" s="32" t="s">
        <v>413</v>
      </c>
      <c r="AG3" s="32" t="s">
        <v>414</v>
      </c>
      <c r="AH3" s="32" t="s">
        <v>415</v>
      </c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15" t="s">
        <v>878</v>
      </c>
      <c r="AT3" s="13">
        <v>4</v>
      </c>
      <c r="AU3" s="15" t="s">
        <v>1023</v>
      </c>
      <c r="AV3" s="13">
        <v>1</v>
      </c>
      <c r="AW3" s="32"/>
      <c r="AZ3" s="32"/>
      <c r="BA3" s="32"/>
      <c r="BB3" s="32"/>
      <c r="BC3" s="32"/>
      <c r="BD3" s="32"/>
      <c r="BE3" s="32"/>
      <c r="BF3" s="32"/>
      <c r="BG3" s="32"/>
      <c r="BH3" s="32" t="s">
        <v>474</v>
      </c>
      <c r="BI3" s="32" t="s">
        <v>475</v>
      </c>
      <c r="BJ3" s="32" t="s">
        <v>476</v>
      </c>
      <c r="BK3" s="32" t="s">
        <v>480</v>
      </c>
      <c r="BL3" s="32" t="s">
        <v>506</v>
      </c>
      <c r="BM3" s="32" t="s">
        <v>507</v>
      </c>
      <c r="BN3" s="32" t="s">
        <v>529</v>
      </c>
      <c r="BO3" s="32" t="s">
        <v>530</v>
      </c>
      <c r="BP3" s="32" t="s">
        <v>531</v>
      </c>
      <c r="BQ3" s="32" t="s">
        <v>532</v>
      </c>
      <c r="BR3" s="32" t="s">
        <v>533</v>
      </c>
      <c r="BS3" s="32" t="s">
        <v>534</v>
      </c>
      <c r="BT3" s="32"/>
      <c r="BU3" s="32"/>
      <c r="BV3" s="73" t="s">
        <v>489</v>
      </c>
      <c r="BW3" s="73"/>
      <c r="BX3" s="73"/>
      <c r="BY3" s="73"/>
      <c r="BZ3" s="32"/>
      <c r="CA3" s="32"/>
      <c r="CH3" s="32"/>
      <c r="CL3" s="19" t="s">
        <v>361</v>
      </c>
      <c r="CM3" s="19" t="s">
        <v>362</v>
      </c>
      <c r="CN3" s="19" t="s">
        <v>363</v>
      </c>
      <c r="CO3" s="19" t="s">
        <v>364</v>
      </c>
      <c r="CP3" s="19" t="s">
        <v>365</v>
      </c>
      <c r="CQ3" s="19" t="s">
        <v>366</v>
      </c>
      <c r="CR3" s="19" t="s">
        <v>367</v>
      </c>
      <c r="CS3" s="19" t="s">
        <v>368</v>
      </c>
      <c r="CT3" s="32"/>
      <c r="CX3" s="32"/>
      <c r="CY3" s="32"/>
      <c r="DE3" s="32"/>
      <c r="DF3" s="32"/>
      <c r="DG3" s="32"/>
      <c r="DH3" s="32"/>
      <c r="DI3" s="32"/>
      <c r="DM3" s="19">
        <v>5</v>
      </c>
      <c r="DN3" s="19">
        <v>10</v>
      </c>
      <c r="DO3" s="19">
        <v>1</v>
      </c>
      <c r="DP3" s="32"/>
      <c r="DQ3" s="32"/>
      <c r="DR3" s="32"/>
      <c r="DW3" s="32"/>
      <c r="DZ3" s="32"/>
      <c r="EC3" s="32"/>
      <c r="EE3" s="32"/>
      <c r="EF3" s="32"/>
      <c r="EG3" s="32"/>
      <c r="EH3" s="32"/>
      <c r="EK3" s="32"/>
      <c r="EL3" s="32"/>
      <c r="EM3" s="32"/>
      <c r="EN3" s="32"/>
      <c r="EO3" s="73" t="s">
        <v>437</v>
      </c>
      <c r="EP3" s="73"/>
      <c r="EQ3" s="73"/>
      <c r="ER3" s="73"/>
      <c r="ES3" s="73"/>
      <c r="ET3" s="73"/>
      <c r="EV3" s="73" t="s">
        <v>451</v>
      </c>
      <c r="EW3" s="73"/>
      <c r="EX3" s="73"/>
      <c r="EY3" s="73"/>
      <c r="EZ3" s="73"/>
      <c r="FA3" s="73"/>
      <c r="FD3" s="74" t="s">
        <v>466</v>
      </c>
      <c r="FE3" s="74"/>
      <c r="FF3" s="74"/>
      <c r="FG3" s="74"/>
      <c r="FH3" s="74"/>
      <c r="FI3" s="74"/>
      <c r="FJ3" s="74"/>
      <c r="FK3" s="74"/>
      <c r="FL3" s="74"/>
    </row>
    <row r="4" spans="1:168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1022</v>
      </c>
      <c r="F4" s="12" t="s">
        <v>1019</v>
      </c>
      <c r="G4" s="12" t="s">
        <v>1020</v>
      </c>
      <c r="H4" s="12" t="s">
        <v>1021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547</v>
      </c>
      <c r="N4" s="12" t="s">
        <v>548</v>
      </c>
      <c r="O4" s="12" t="s">
        <v>549</v>
      </c>
      <c r="P4" s="12" t="s">
        <v>380</v>
      </c>
      <c r="Q4" s="12" t="s">
        <v>382</v>
      </c>
      <c r="R4" s="12" t="s">
        <v>381</v>
      </c>
      <c r="S4" s="12" t="s">
        <v>546</v>
      </c>
      <c r="T4" s="12" t="s">
        <v>543</v>
      </c>
      <c r="U4" s="12" t="s">
        <v>544</v>
      </c>
      <c r="V4" s="32"/>
      <c r="W4" s="32"/>
      <c r="X4" s="12" t="s">
        <v>498</v>
      </c>
      <c r="Y4" s="12" t="s">
        <v>499</v>
      </c>
      <c r="Z4" s="12" t="s">
        <v>1415</v>
      </c>
      <c r="AA4" s="12" t="s">
        <v>1416</v>
      </c>
      <c r="AB4" s="12" t="s">
        <v>1417</v>
      </c>
      <c r="AC4" s="12" t="s">
        <v>1418</v>
      </c>
      <c r="AD4" s="12" t="s">
        <v>1419</v>
      </c>
      <c r="AE4" s="32"/>
      <c r="AF4" s="12" t="s">
        <v>400</v>
      </c>
      <c r="AG4" s="12" t="s">
        <v>396</v>
      </c>
      <c r="AH4" s="12" t="s">
        <v>397</v>
      </c>
      <c r="AI4" s="12" t="s">
        <v>398</v>
      </c>
      <c r="AJ4" s="12" t="s">
        <v>399</v>
      </c>
      <c r="AK4" s="12" t="s">
        <v>411</v>
      </c>
      <c r="AL4" s="12" t="s">
        <v>412</v>
      </c>
      <c r="AM4" s="32"/>
      <c r="AN4" s="32"/>
      <c r="AO4" s="12" t="s">
        <v>406</v>
      </c>
      <c r="AP4" s="12" t="s">
        <v>404</v>
      </c>
      <c r="AQ4" s="12" t="s">
        <v>405</v>
      </c>
      <c r="AR4" s="32"/>
      <c r="AS4" s="12" t="s">
        <v>428</v>
      </c>
      <c r="AT4" s="12" t="s">
        <v>1024</v>
      </c>
      <c r="AU4" s="12" t="s">
        <v>1025</v>
      </c>
      <c r="AV4" s="12" t="s">
        <v>426</v>
      </c>
      <c r="AW4" s="12" t="s">
        <v>427</v>
      </c>
      <c r="AX4" s="12" t="s">
        <v>426</v>
      </c>
      <c r="AY4" s="12" t="s">
        <v>427</v>
      </c>
      <c r="AZ4" s="12" t="s">
        <v>1027</v>
      </c>
      <c r="BA4" s="32"/>
      <c r="BB4" s="32"/>
      <c r="BC4" s="12" t="s">
        <v>481</v>
      </c>
      <c r="BD4" s="12" t="s">
        <v>428</v>
      </c>
      <c r="BE4" s="12" t="s">
        <v>472</v>
      </c>
      <c r="BF4" s="12" t="s">
        <v>471</v>
      </c>
      <c r="BG4" s="12" t="s">
        <v>470</v>
      </c>
      <c r="BH4" s="12" t="s">
        <v>467</v>
      </c>
      <c r="BI4" s="12" t="s">
        <v>468</v>
      </c>
      <c r="BJ4" s="12" t="s">
        <v>469</v>
      </c>
      <c r="BK4" s="12" t="s">
        <v>477</v>
      </c>
      <c r="BL4" s="12" t="s">
        <v>478</v>
      </c>
      <c r="BM4" s="12" t="s">
        <v>479</v>
      </c>
      <c r="BN4" s="12" t="s">
        <v>524</v>
      </c>
      <c r="BO4" s="12" t="s">
        <v>527</v>
      </c>
      <c r="BP4" s="12" t="s">
        <v>526</v>
      </c>
      <c r="BQ4" s="12" t="s">
        <v>525</v>
      </c>
      <c r="BR4" s="12" t="s">
        <v>31</v>
      </c>
      <c r="BS4" s="12" t="s">
        <v>528</v>
      </c>
      <c r="BT4" s="12"/>
      <c r="BU4" s="32"/>
      <c r="BV4" s="12" t="s">
        <v>491</v>
      </c>
      <c r="BW4" s="12" t="s">
        <v>492</v>
      </c>
      <c r="BX4" s="12" t="s">
        <v>493</v>
      </c>
      <c r="BY4" s="12" t="s">
        <v>494</v>
      </c>
      <c r="BZ4" s="32"/>
      <c r="CA4" s="12" t="s">
        <v>373</v>
      </c>
      <c r="CB4" s="12" t="s">
        <v>347</v>
      </c>
      <c r="CC4" s="12" t="s">
        <v>348</v>
      </c>
      <c r="CD4" s="12" t="s">
        <v>349</v>
      </c>
      <c r="CE4" s="12" t="s">
        <v>351</v>
      </c>
      <c r="CF4" s="12" t="s">
        <v>370</v>
      </c>
      <c r="CG4" s="12" t="s">
        <v>369</v>
      </c>
      <c r="CH4" s="12" t="s">
        <v>378</v>
      </c>
      <c r="CI4" s="12" t="s">
        <v>350</v>
      </c>
      <c r="CJ4" s="12" t="s">
        <v>360</v>
      </c>
      <c r="CK4" s="12" t="s">
        <v>371</v>
      </c>
      <c r="CL4" s="12" t="s">
        <v>352</v>
      </c>
      <c r="CM4" s="12" t="s">
        <v>353</v>
      </c>
      <c r="CN4" s="12" t="s">
        <v>354</v>
      </c>
      <c r="CO4" s="12" t="s">
        <v>355</v>
      </c>
      <c r="CP4" s="12" t="s">
        <v>356</v>
      </c>
      <c r="CQ4" s="12" t="s">
        <v>357</v>
      </c>
      <c r="CR4" s="12" t="s">
        <v>358</v>
      </c>
      <c r="CS4" s="12" t="s">
        <v>359</v>
      </c>
      <c r="CT4" s="32"/>
      <c r="CV4" s="12" t="s">
        <v>346</v>
      </c>
      <c r="CW4" s="12" t="s">
        <v>372</v>
      </c>
      <c r="CX4" s="12" t="s">
        <v>376</v>
      </c>
      <c r="CY4" s="12" t="s">
        <v>510</v>
      </c>
      <c r="CZ4" s="12" t="s">
        <v>375</v>
      </c>
      <c r="DA4" s="12" t="s">
        <v>342</v>
      </c>
      <c r="DB4" s="12" t="s">
        <v>343</v>
      </c>
      <c r="DC4" s="12" t="s">
        <v>345</v>
      </c>
      <c r="DD4" s="12" t="s">
        <v>344</v>
      </c>
      <c r="DE4" s="12" t="s">
        <v>418</v>
      </c>
      <c r="DF4" s="12" t="s">
        <v>419</v>
      </c>
      <c r="DG4" s="12" t="s">
        <v>374</v>
      </c>
      <c r="DH4" s="12" t="s">
        <v>465</v>
      </c>
      <c r="DI4" s="12" t="s">
        <v>511</v>
      </c>
      <c r="DJ4" s="12" t="s">
        <v>401</v>
      </c>
      <c r="DK4" s="12" t="s">
        <v>402</v>
      </c>
      <c r="DL4" s="12" t="s">
        <v>403</v>
      </c>
      <c r="DM4" s="12" t="s">
        <v>410</v>
      </c>
      <c r="DN4" s="12" t="s">
        <v>545</v>
      </c>
      <c r="DO4" s="12" t="s">
        <v>381</v>
      </c>
      <c r="DP4" s="12" t="s">
        <v>495</v>
      </c>
      <c r="DQ4" s="12" t="s">
        <v>489</v>
      </c>
      <c r="DR4" s="12" t="s">
        <v>490</v>
      </c>
      <c r="DU4" s="12" t="s">
        <v>411</v>
      </c>
      <c r="DV4" s="12" t="s">
        <v>416</v>
      </c>
      <c r="DW4" s="12" t="s">
        <v>1026</v>
      </c>
      <c r="DX4" s="12" t="s">
        <v>417</v>
      </c>
      <c r="DY4" s="12" t="s">
        <v>420</v>
      </c>
      <c r="DZ4" s="12" t="s">
        <v>421</v>
      </c>
      <c r="EA4" s="12" t="s">
        <v>422</v>
      </c>
      <c r="EB4" s="12" t="s">
        <v>423</v>
      </c>
      <c r="EC4" s="12" t="s">
        <v>424</v>
      </c>
      <c r="ED4" s="12" t="s">
        <v>425</v>
      </c>
      <c r="EE4" s="12" t="s">
        <v>496</v>
      </c>
      <c r="EF4" s="12" t="s">
        <v>497</v>
      </c>
      <c r="EG4" s="12" t="s">
        <v>508</v>
      </c>
      <c r="EH4" s="12" t="s">
        <v>505</v>
      </c>
      <c r="EK4" s="12" t="s">
        <v>458</v>
      </c>
      <c r="EL4" s="12" t="s">
        <v>455</v>
      </c>
      <c r="EM4" s="32"/>
      <c r="EN4" s="32"/>
      <c r="EO4" s="12" t="s">
        <v>429</v>
      </c>
      <c r="EP4" s="12" t="s">
        <v>456</v>
      </c>
      <c r="EQ4" s="12" t="s">
        <v>457</v>
      </c>
      <c r="ER4" s="12" t="s">
        <v>430</v>
      </c>
      <c r="ES4" s="12" t="s">
        <v>431</v>
      </c>
      <c r="ET4" s="12" t="s">
        <v>432</v>
      </c>
      <c r="EV4" s="12" t="s">
        <v>429</v>
      </c>
      <c r="EW4" s="12" t="s">
        <v>454</v>
      </c>
      <c r="EX4" s="12" t="s">
        <v>457</v>
      </c>
      <c r="EY4" s="12" t="s">
        <v>430</v>
      </c>
      <c r="EZ4" s="12" t="s">
        <v>431</v>
      </c>
      <c r="FA4" s="12" t="s">
        <v>432</v>
      </c>
      <c r="FD4" s="12" t="s">
        <v>482</v>
      </c>
      <c r="FE4" s="12" t="s">
        <v>487</v>
      </c>
      <c r="FF4" s="12" t="s">
        <v>488</v>
      </c>
      <c r="FG4" s="12" t="s">
        <v>473</v>
      </c>
      <c r="FH4" s="12" t="s">
        <v>483</v>
      </c>
      <c r="FI4" s="12" t="s">
        <v>484</v>
      </c>
      <c r="FJ4" s="12" t="s">
        <v>485</v>
      </c>
      <c r="FK4" s="12" t="s">
        <v>486</v>
      </c>
      <c r="FL4" s="12" t="s">
        <v>486</v>
      </c>
    </row>
    <row r="5" spans="1:168" s="19" customFormat="1" ht="16.5" x14ac:dyDescent="0.2">
      <c r="A5" s="13">
        <v>1</v>
      </c>
      <c r="B5" s="13">
        <v>1</v>
      </c>
      <c r="C5" s="13">
        <v>3</v>
      </c>
      <c r="D5" s="14">
        <f>INDEX(属性投放!$AD$7:$AD$26,装备!C5)</f>
        <v>25</v>
      </c>
      <c r="E5" s="13">
        <v>20</v>
      </c>
      <c r="F5" s="14">
        <f>SUMIFS(属性投放!BX$6:BX$85,属性投放!$AS$6:$AS$85,"="&amp;装备!$B$3,属性投放!$AT$6:$AT$85,"&lt;="&amp;装备!$C5)*INDEX(属性投放!$DX$6:$DX$10,装备!$D$3)*装备!$F$3</f>
        <v>783</v>
      </c>
      <c r="G5" s="14">
        <f>SUMIFS(属性投放!BY$6:BY$85,属性投放!$AS$6:$AS$85,"="&amp;装备!$B$3,属性投放!$AT$6:$AT$85,"&lt;="&amp;装备!$C5)*INDEX(属性投放!$DX$6:$DX$10,装备!$D$3)*装备!$F$3</f>
        <v>403</v>
      </c>
      <c r="H5" s="14">
        <f>SUMIFS(属性投放!BZ$6:BZ$85,属性投放!$AS$6:$AS$85,"="&amp;装备!$B$3,属性投放!$AT$6:$AT$85,"&lt;="&amp;装备!$C5)*INDEX(属性投放!$DX$6:$DX$10,装备!$D$3)*装备!$F$3/2</f>
        <v>3915</v>
      </c>
      <c r="I5" s="26">
        <v>0.25</v>
      </c>
      <c r="J5" s="14">
        <f t="shared" ref="J5:J6" si="0">F5*$I5</f>
        <v>195.75</v>
      </c>
      <c r="K5" s="14">
        <f t="shared" ref="K5:K6" si="1">G5*$I5</f>
        <v>100.75</v>
      </c>
      <c r="L5" s="14">
        <f t="shared" ref="L5:L6" si="2">H5*$I5</f>
        <v>978.75</v>
      </c>
      <c r="M5" s="13">
        <f>ROUND(J5/5,0)*5</f>
        <v>195</v>
      </c>
      <c r="N5" s="13">
        <f t="shared" ref="N5:O5" si="3">ROUND(K5/5,0)*5</f>
        <v>100</v>
      </c>
      <c r="O5" s="13">
        <f t="shared" si="3"/>
        <v>980</v>
      </c>
      <c r="P5" s="13">
        <f>(F5-M5)/$D5</f>
        <v>23.52</v>
      </c>
      <c r="Q5" s="13">
        <f t="shared" ref="Q5:R5" si="4">(G5-N5)/$D5</f>
        <v>12.12</v>
      </c>
      <c r="R5" s="13">
        <f t="shared" si="4"/>
        <v>117.4</v>
      </c>
      <c r="S5" s="13">
        <f>ROUND(P5*10/5,0)*5/10</f>
        <v>23.5</v>
      </c>
      <c r="T5" s="13">
        <f t="shared" ref="T5:U5" si="5">ROUND(Q5*10/5,0)*5/10</f>
        <v>12</v>
      </c>
      <c r="U5" s="13">
        <f t="shared" si="5"/>
        <v>117.5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20</v>
      </c>
      <c r="AB5" s="13">
        <v>40</v>
      </c>
      <c r="AC5" s="13">
        <v>60</v>
      </c>
      <c r="AD5" s="13">
        <v>100</v>
      </c>
      <c r="AE5" s="32"/>
      <c r="AF5" s="13">
        <v>1</v>
      </c>
      <c r="AG5" s="13" t="s">
        <v>361</v>
      </c>
      <c r="AH5" s="24">
        <v>0.6</v>
      </c>
      <c r="AI5" s="13"/>
      <c r="AJ5" s="13"/>
      <c r="AK5" s="13">
        <v>1</v>
      </c>
      <c r="AL5" s="13"/>
      <c r="AM5" s="32"/>
      <c r="AN5" s="32"/>
      <c r="AO5" s="13">
        <v>1</v>
      </c>
      <c r="AP5" s="13" t="s">
        <v>407</v>
      </c>
      <c r="AQ5" s="24">
        <v>0.5</v>
      </c>
      <c r="AR5" s="32"/>
      <c r="AS5" s="13" t="s">
        <v>879</v>
      </c>
      <c r="AT5" s="13">
        <v>3</v>
      </c>
      <c r="AU5" s="13">
        <v>0.6</v>
      </c>
      <c r="AV5" s="14">
        <f>SUMIFS(属性投放!BX$6:BX$85,属性投放!$AS$6:$AS$85,"="&amp;装备!$AT$3,属性投放!$AT$6:$AT$85,"&lt;="&amp;装备!$AT5)*INDEX(属性投放!$DX$6:$DX$10,装备!$AV$3)*$AU5</f>
        <v>469.79999999999995</v>
      </c>
      <c r="AW5" s="14">
        <f>SUMIFS(属性投放!BZ$6:BZ$85,属性投放!$AS$6:$AS$85,"="&amp;装备!$AT$3,属性投放!$AT$6:$AT$85,"&lt;="&amp;装备!$AT5)*INDEX(属性投放!$DX$6:$DX$10,装备!$AV$3)*AU5/2</f>
        <v>2349</v>
      </c>
      <c r="AX5" s="13">
        <v>450</v>
      </c>
      <c r="AY5" s="13">
        <f>AX5*5</f>
        <v>2250</v>
      </c>
      <c r="AZ5" s="14">
        <f t="shared" ref="AZ5:AZ7" si="6">SUMPRODUCT(AX$2:AY$2,AX5:AY5)/250</f>
        <v>27</v>
      </c>
      <c r="BA5" s="32"/>
      <c r="BB5" s="32"/>
      <c r="BC5" s="13">
        <v>11</v>
      </c>
      <c r="BD5" s="13" t="s">
        <v>879</v>
      </c>
      <c r="BE5" s="13">
        <v>2</v>
      </c>
      <c r="BF5" s="13">
        <v>2</v>
      </c>
      <c r="BG5" s="34">
        <v>0.35</v>
      </c>
      <c r="BH5" s="13">
        <f t="shared" ref="BH5:BH18" si="7">ROUND(INDEX($D$5:$D$18,BE5)*S5*$BG5/8,0)</f>
        <v>43</v>
      </c>
      <c r="BI5" s="13">
        <f t="shared" ref="BI5:BI18" si="8">ROUND(INDEX($D$5:$D$18,BE5)*T5*$BG5/8,0)</f>
        <v>22</v>
      </c>
      <c r="BJ5" s="13">
        <f t="shared" ref="BJ5:BJ18" si="9">ROUND(INDEX($D$5:$D$18,BE5)*U5*$BG5/8,0)</f>
        <v>216</v>
      </c>
      <c r="BK5" s="24">
        <v>0.04</v>
      </c>
      <c r="BL5" s="24">
        <v>0.04</v>
      </c>
      <c r="BM5" s="24">
        <v>0.04</v>
      </c>
      <c r="BN5" s="24">
        <v>0.03</v>
      </c>
      <c r="BO5" s="24">
        <v>0.08</v>
      </c>
      <c r="BP5" s="24">
        <v>0.03</v>
      </c>
      <c r="BQ5" s="24">
        <v>0.03</v>
      </c>
      <c r="BR5" s="24">
        <v>0.05</v>
      </c>
      <c r="BS5" s="24">
        <v>0.05</v>
      </c>
      <c r="BT5" s="24"/>
      <c r="BU5" s="32"/>
      <c r="BV5" s="13">
        <v>0</v>
      </c>
      <c r="BW5" s="13">
        <v>0</v>
      </c>
      <c r="BX5" s="13">
        <v>1</v>
      </c>
      <c r="BY5" s="13">
        <v>2</v>
      </c>
      <c r="BZ5" s="32"/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/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32"/>
      <c r="CV5" s="13">
        <v>1</v>
      </c>
      <c r="CW5" s="14">
        <f>MATCH(CV5-1,$CK$5:$CK$91,1)</f>
        <v>1</v>
      </c>
      <c r="CX5" s="14">
        <f t="shared" ref="CX5:CX68" si="10">INDEX($CF$6:$CF$91,CW5)</f>
        <v>1</v>
      </c>
      <c r="CY5" s="14">
        <f t="shared" ref="CY5:CY68" si="11">CV5-INDEX($CK$5:$CK$91,CW5)</f>
        <v>1</v>
      </c>
      <c r="CZ5" s="14">
        <f t="shared" ref="CZ5:CZ68" si="12">INDEX($CB$6:$CB$91,CW5)</f>
        <v>1</v>
      </c>
      <c r="DA5" s="14">
        <f t="shared" ref="DA5:DA68" si="13">INDEX($CG$6:$CG$91,CW5)+DG5</f>
        <v>2011011</v>
      </c>
      <c r="DB5" s="13" t="str">
        <f t="shared" ref="DB5:DB68" si="14">INDEX($CH$6:$CH$91,CW5)&amp;"-"&amp;INDEX($CL$3:$CS$3,DG5)</f>
        <v>20级寄灵人绿色-武器</v>
      </c>
      <c r="DC5" s="14">
        <f t="shared" ref="DC5:DC68" si="15">INDEX($CE$6:$CE$91,CW5)</f>
        <v>1</v>
      </c>
      <c r="DD5" s="14">
        <f t="shared" ref="DD5:DD68" si="16">INDEX($CD$6:$CD$91,CW5)</f>
        <v>1</v>
      </c>
      <c r="DE5" s="14">
        <f t="shared" ref="DE5:DE68" si="17">INDEX($E$5:$E$18,(DC5-1)*6+CZ5)</f>
        <v>20</v>
      </c>
      <c r="DF5" s="14">
        <f t="shared" ref="DF5:DF68" si="18">INDEX($E$5:$E$18,(DC5-1)*6+CZ5)</f>
        <v>20</v>
      </c>
      <c r="DG5" s="14">
        <f t="shared" ref="DG5:DG68" si="19">INDEX($CL$6:$CS$91,CW5,CY5)</f>
        <v>1</v>
      </c>
      <c r="DH5" s="14" t="str">
        <f t="shared" ref="DH5:DH68" si="20">IF(INDEX($CI$6:$CI$91,CW5)&gt;0,INDEX($CI$6:$CI$91,CW5),"")</f>
        <v/>
      </c>
      <c r="DI5" s="14">
        <f>INT(SUMPRODUCT($DM$3:$DO$3,DM5:DO5)*IF(DH5="",1,1.5))</f>
        <v>35</v>
      </c>
      <c r="DJ5" s="14">
        <f t="shared" ref="DJ5:DJ68" si="21">ROUND(INDEX(M$5:M$18,($DC5-1)*6+$CZ5)*INDEX(AH$5:AH$12,$DG5)*INDEX($AQ$5:$AQ$8,$DD5),0)</f>
        <v>59</v>
      </c>
      <c r="DK5" s="14">
        <f t="shared" ref="DK5:DK68" si="22">ROUND(INDEX(N$5:N$18,($DC5-1)*6+$CZ5)*INDEX(AI$5:AI$12,$DG5)*INDEX($AQ$5:$AQ$8,$DD5),0)</f>
        <v>0</v>
      </c>
      <c r="DL5" s="14">
        <f t="shared" ref="DL5:DL68" si="23">ROUND(INDEX(O$5:O$18,($DC5-1)*6+$CZ5)*INDEX(AJ$5:AJ$12,$DG5)*INDEX($AQ$5:$AQ$8,$DD5),0)</f>
        <v>0</v>
      </c>
      <c r="DM5" s="14">
        <f t="shared" ref="DM5:DM68" si="24">ROUND(INDEX(S$5:S$18,($DC5-1)*6+$CZ5)*INDEX(AH$5:AH$12,$DG5) * INDEX($AQ$5:$AQ$8,$DD5),2)</f>
        <v>7.05</v>
      </c>
      <c r="DN5" s="14">
        <f t="shared" ref="DN5:DN68" si="25">ROUND(INDEX(T$5:T$18,($DC5-1)*6+$CZ5)*INDEX(AI$5:AI$12,$DG5) * INDEX($AQ$5:$AQ$8,$DD5),2)</f>
        <v>0</v>
      </c>
      <c r="DO5" s="14">
        <f t="shared" ref="DO5:DO68" si="26">ROUND(INDEX(U$5:U$18,($DC5-1)*6+$CZ5)*INDEX(AJ$5:AJ$12,$DG5) * INDEX($AQ$5:$AQ$8,$DD5),2)</f>
        <v>0</v>
      </c>
      <c r="DP5" s="14">
        <f>(CZ5-1)*4+DD5</f>
        <v>1</v>
      </c>
      <c r="DQ5" s="14">
        <f>INDEX($BV$5:$BY$16,CZ5,DD5)</f>
        <v>0</v>
      </c>
      <c r="DR5" s="14">
        <f>DC5*10+CZ5</f>
        <v>11</v>
      </c>
      <c r="DU5" s="14">
        <f t="shared" ref="DU5:DU68" si="27">INDEX(AK$5:AK$12,$DG5)</f>
        <v>1</v>
      </c>
      <c r="DV5" s="14">
        <f t="shared" ref="DV5:DV68" si="28">INDEX(AL$5:AL$12,$DG5)</f>
        <v>0</v>
      </c>
      <c r="DW5" s="14">
        <f>DI5</f>
        <v>35</v>
      </c>
      <c r="DX5" s="14" t="str">
        <f>INDEX($AF$3:$AH$3,DU5)</f>
        <v>AtkExt</v>
      </c>
      <c r="DY5" s="14">
        <f>INDEX(DJ5:DL5,DU5)</f>
        <v>59</v>
      </c>
      <c r="DZ5" s="14">
        <f>INDEX(DM5:DO5,DU5)</f>
        <v>7.05</v>
      </c>
      <c r="EA5" s="14" t="str">
        <f>IF(DV5&gt;0,INDEX($AF$3:$AH$3,DV5),"")</f>
        <v/>
      </c>
      <c r="EB5" s="14" t="str">
        <f>IF(DV5&gt;0,INDEX(DJ5:DL5,DV5),"")</f>
        <v/>
      </c>
      <c r="EC5" s="14" t="str">
        <f>IF(DV5&gt;0,INDEX(DM5:DO5,DV5),"")</f>
        <v/>
      </c>
      <c r="ED5" s="14">
        <f>(CZ5-1)*4+DD5</f>
        <v>1</v>
      </c>
      <c r="EE5" s="14">
        <f>INDEX($BV$5:$BY$16,CZ5,DD5)</f>
        <v>0</v>
      </c>
      <c r="EF5" s="14">
        <f>DC5*10+CZ5</f>
        <v>11</v>
      </c>
      <c r="EG5" s="25" t="s">
        <v>509</v>
      </c>
      <c r="EH5" s="14">
        <f>INDEX($X$5:$AD$8,DD5,CZ5)</f>
        <v>5</v>
      </c>
      <c r="EK5" s="13">
        <v>1011</v>
      </c>
      <c r="EL5" s="13" t="s">
        <v>459</v>
      </c>
      <c r="EM5" s="32"/>
      <c r="EN5" s="32"/>
      <c r="EO5" s="13">
        <v>1</v>
      </c>
      <c r="EP5" s="13" t="s">
        <v>459</v>
      </c>
      <c r="EQ5" s="13">
        <v>1</v>
      </c>
      <c r="ER5" s="13">
        <v>2</v>
      </c>
      <c r="ES5" s="13" t="s">
        <v>892</v>
      </c>
      <c r="ET5" s="13">
        <f>AX5</f>
        <v>450</v>
      </c>
      <c r="EV5" s="13">
        <v>1</v>
      </c>
      <c r="EW5" s="13" t="s">
        <v>462</v>
      </c>
      <c r="EX5" s="13">
        <v>1</v>
      </c>
      <c r="EY5" s="13">
        <v>2</v>
      </c>
      <c r="EZ5" s="13" t="s">
        <v>892</v>
      </c>
      <c r="FA5" s="13">
        <f>AX12</f>
        <v>450</v>
      </c>
      <c r="FD5" s="13">
        <v>1</v>
      </c>
      <c r="FE5" s="13">
        <f>INT((FD5-1)/12)+1</f>
        <v>1</v>
      </c>
      <c r="FF5" s="13" t="str">
        <f t="shared" ref="FF5:FF36" si="29">INDEX($BD$5:$BD$18,FE5)&amp;"洗练-"&amp;FH5</f>
        <v>20级寄灵人洗练-1</v>
      </c>
      <c r="FG5" s="13">
        <f t="shared" ref="FG5:FG36" si="30">INDEX($BC$5:$BC$18,FE5)</f>
        <v>11</v>
      </c>
      <c r="FH5" s="13">
        <f>MOD(FD5-1,12)+1</f>
        <v>1</v>
      </c>
      <c r="FI5" s="13">
        <f>INDEX($BH$2:$BS$2,FH5)</f>
        <v>1800</v>
      </c>
      <c r="FJ5" s="13" t="str">
        <f>INDEX($BH$3:$BS$3,FH5)</f>
        <v>AtkExt</v>
      </c>
      <c r="FK5" s="13">
        <f>IF(FL5&gt;1,INT(FL5*0.35),ROUND(FL5*0.35,3))</f>
        <v>15</v>
      </c>
      <c r="FL5" s="13">
        <f t="shared" ref="FL5:FL36" si="31">INDEX($BH$5:$BS$18,FE5,FH5)</f>
        <v>43</v>
      </c>
    </row>
    <row r="6" spans="1:168" s="19" customFormat="1" ht="16.5" x14ac:dyDescent="0.2">
      <c r="A6" s="13">
        <v>2</v>
      </c>
      <c r="B6" s="13">
        <v>1</v>
      </c>
      <c r="C6" s="13">
        <v>5</v>
      </c>
      <c r="D6" s="14">
        <f>INDEX(属性投放!$AD$7:$AD$26,装备!C6)</f>
        <v>42</v>
      </c>
      <c r="E6" s="13">
        <v>40</v>
      </c>
      <c r="F6" s="14">
        <f>SUMIFS(属性投放!BX$6:BX$85,属性投放!$AS$6:$AS$85,"="&amp;装备!$B$3,属性投放!$AT$6:$AT$85,"&lt;="&amp;装备!$C6)*INDEX(属性投放!$DX$6:$DX$10,装备!$D$3)*装备!$F$3</f>
        <v>1678</v>
      </c>
      <c r="G6" s="14">
        <f>SUMIFS(属性投放!BY$6:BY$85,属性投放!$AS$6:$AS$85,"="&amp;装备!$B$3,属性投放!$AT$6:$AT$85,"&lt;="&amp;装备!$C6)*INDEX(属性投放!$DX$6:$DX$10,装备!$D$3)*装备!$F$3</f>
        <v>852</v>
      </c>
      <c r="H6" s="14">
        <f>SUMIFS(属性投放!BZ$6:BZ$85,属性投放!$AS$6:$AS$85,"="&amp;装备!$B$3,属性投放!$AT$6:$AT$85,"&lt;="&amp;装备!$C6)*INDEX(属性投放!$DX$6:$DX$10,装备!$D$3)*装备!$F$3/2</f>
        <v>8390</v>
      </c>
      <c r="I6" s="26">
        <v>0.25</v>
      </c>
      <c r="J6" s="14">
        <f t="shared" si="0"/>
        <v>419.5</v>
      </c>
      <c r="K6" s="14">
        <f t="shared" si="1"/>
        <v>213</v>
      </c>
      <c r="L6" s="14">
        <f t="shared" si="2"/>
        <v>2097.5</v>
      </c>
      <c r="M6" s="13">
        <f t="shared" ref="M6" si="32">ROUND(J6/5,0)*5</f>
        <v>420</v>
      </c>
      <c r="N6" s="13">
        <f t="shared" ref="N6" si="33">ROUND(K6/5,0)*5</f>
        <v>215</v>
      </c>
      <c r="O6" s="13">
        <f t="shared" ref="O6" si="34">ROUND(L6/5,0)*5</f>
        <v>2100</v>
      </c>
      <c r="P6" s="13">
        <f t="shared" ref="P6" si="35">(F6-M6)/$D6</f>
        <v>29.952380952380953</v>
      </c>
      <c r="Q6" s="13">
        <f t="shared" ref="Q6" si="36">(G6-N6)/$D6</f>
        <v>15.166666666666666</v>
      </c>
      <c r="R6" s="13">
        <f t="shared" ref="R6" si="37">(H6-O6)/$D6</f>
        <v>149.76190476190476</v>
      </c>
      <c r="S6" s="13">
        <f t="shared" ref="S6" si="38">ROUND(P6*10/5,0)*5/10</f>
        <v>30</v>
      </c>
      <c r="T6" s="13">
        <f t="shared" ref="T6" si="39">ROUND(Q6*10/5,0)*5/10</f>
        <v>15</v>
      </c>
      <c r="U6" s="13">
        <f t="shared" ref="U6" si="40">ROUND(R6*10/5,0)*5/10</f>
        <v>150</v>
      </c>
      <c r="V6" s="32"/>
      <c r="W6" s="15" t="s">
        <v>504</v>
      </c>
      <c r="X6" s="13">
        <v>15</v>
      </c>
      <c r="Y6" s="13">
        <v>30</v>
      </c>
      <c r="Z6" s="13">
        <v>45</v>
      </c>
      <c r="AA6" s="13">
        <v>60</v>
      </c>
      <c r="AB6" s="13">
        <v>120</v>
      </c>
      <c r="AC6" s="13">
        <v>180</v>
      </c>
      <c r="AD6" s="13">
        <v>350</v>
      </c>
      <c r="AE6" s="32"/>
      <c r="AF6" s="13">
        <v>2</v>
      </c>
      <c r="AG6" s="13" t="s">
        <v>390</v>
      </c>
      <c r="AH6" s="13"/>
      <c r="AI6" s="24">
        <v>0.3</v>
      </c>
      <c r="AJ6" s="13"/>
      <c r="AK6" s="13">
        <v>2</v>
      </c>
      <c r="AL6" s="13"/>
      <c r="AM6" s="32"/>
      <c r="AN6" s="32"/>
      <c r="AO6" s="13">
        <v>2</v>
      </c>
      <c r="AP6" s="13" t="s">
        <v>408</v>
      </c>
      <c r="AQ6" s="24">
        <v>0.7</v>
      </c>
      <c r="AR6" s="32"/>
      <c r="AS6" s="13" t="s">
        <v>880</v>
      </c>
      <c r="AT6" s="13">
        <v>5</v>
      </c>
      <c r="AU6" s="13">
        <v>0.35</v>
      </c>
      <c r="AV6" s="14">
        <f>SUMIFS(属性投放!BX$6:BX$85,属性投放!$AS$6:$AS$85,"="&amp;装备!$AT$3,属性投放!$AT$6:$AT$85,"&lt;="&amp;装备!$AT6)*INDEX(属性投放!$DX$6:$DX$10,装备!$AV$3)*$AU6</f>
        <v>587.29999999999995</v>
      </c>
      <c r="AW6" s="14">
        <f>SUMIFS(属性投放!BZ$6:BZ$85,属性投放!$AS$6:$AS$85,"="&amp;装备!$AT$3,属性投放!$AT$6:$AT$85,"&lt;="&amp;装备!$AT6)*INDEX(属性投放!$DX$6:$DX$10,装备!$AV$3)*AU6/2</f>
        <v>2936.5</v>
      </c>
      <c r="AX6" s="13">
        <v>600</v>
      </c>
      <c r="AY6" s="13">
        <f t="shared" ref="AY6" si="41">AX6*5</f>
        <v>3000</v>
      </c>
      <c r="AZ6" s="14">
        <f t="shared" si="6"/>
        <v>36</v>
      </c>
      <c r="BA6" s="32"/>
      <c r="BB6" s="32"/>
      <c r="BC6" s="13">
        <v>12</v>
      </c>
      <c r="BD6" s="13" t="s">
        <v>880</v>
      </c>
      <c r="BE6" s="13">
        <v>2</v>
      </c>
      <c r="BF6" s="13">
        <v>3</v>
      </c>
      <c r="BG6" s="34">
        <v>0.35</v>
      </c>
      <c r="BH6" s="13">
        <f t="shared" si="7"/>
        <v>55</v>
      </c>
      <c r="BI6" s="13">
        <f t="shared" si="8"/>
        <v>28</v>
      </c>
      <c r="BJ6" s="13">
        <f t="shared" si="9"/>
        <v>276</v>
      </c>
      <c r="BK6" s="24">
        <v>0.04</v>
      </c>
      <c r="BL6" s="24">
        <v>0.04</v>
      </c>
      <c r="BM6" s="24">
        <v>0.04</v>
      </c>
      <c r="BN6" s="24">
        <v>0.03</v>
      </c>
      <c r="BO6" s="24">
        <v>0.08</v>
      </c>
      <c r="BP6" s="24">
        <v>0.03</v>
      </c>
      <c r="BQ6" s="24">
        <v>0.03</v>
      </c>
      <c r="BR6" s="24">
        <v>0.05</v>
      </c>
      <c r="BS6" s="24">
        <v>0.05</v>
      </c>
      <c r="BT6" s="24"/>
      <c r="BU6" s="32"/>
      <c r="BV6" s="13">
        <v>0</v>
      </c>
      <c r="BW6" s="13">
        <v>0</v>
      </c>
      <c r="BX6" s="13">
        <v>2</v>
      </c>
      <c r="BY6" s="13">
        <v>3</v>
      </c>
      <c r="BZ6" s="32"/>
      <c r="CA6" s="13">
        <v>1</v>
      </c>
      <c r="CB6" s="13">
        <v>1</v>
      </c>
      <c r="CC6" s="13">
        <v>20</v>
      </c>
      <c r="CD6" s="13">
        <v>1</v>
      </c>
      <c r="CE6" s="13">
        <v>1</v>
      </c>
      <c r="CF6" s="13">
        <v>1</v>
      </c>
      <c r="CG6" s="13">
        <f>CF6*10+CD6*1000+CB6*10000+2000000</f>
        <v>2011010</v>
      </c>
      <c r="CH6" s="13" t="s">
        <v>1028</v>
      </c>
      <c r="CI6" s="13"/>
      <c r="CJ6" s="13">
        <v>8</v>
      </c>
      <c r="CK6" s="13">
        <f>SUM(CJ$6:CJ6)</f>
        <v>8</v>
      </c>
      <c r="CL6" s="13">
        <v>1</v>
      </c>
      <c r="CM6" s="13">
        <v>2</v>
      </c>
      <c r="CN6" s="13">
        <v>3</v>
      </c>
      <c r="CO6" s="13">
        <v>4</v>
      </c>
      <c r="CP6" s="13">
        <v>5</v>
      </c>
      <c r="CQ6" s="13">
        <v>6</v>
      </c>
      <c r="CR6" s="13">
        <v>7</v>
      </c>
      <c r="CS6" s="13">
        <v>8</v>
      </c>
      <c r="CT6" s="32"/>
      <c r="CV6" s="13">
        <v>2</v>
      </c>
      <c r="CW6" s="14">
        <f t="shared" ref="CW6:CW68" si="42">MATCH(CV6-1,$CK$5:$CK$91,1)</f>
        <v>1</v>
      </c>
      <c r="CX6" s="14">
        <f t="shared" si="10"/>
        <v>1</v>
      </c>
      <c r="CY6" s="14">
        <f t="shared" si="11"/>
        <v>2</v>
      </c>
      <c r="CZ6" s="14">
        <f t="shared" si="12"/>
        <v>1</v>
      </c>
      <c r="DA6" s="14">
        <f t="shared" si="13"/>
        <v>2011012</v>
      </c>
      <c r="DB6" s="13" t="str">
        <f t="shared" si="14"/>
        <v>20级寄灵人绿色-头盔</v>
      </c>
      <c r="DC6" s="14">
        <f t="shared" si="15"/>
        <v>1</v>
      </c>
      <c r="DD6" s="14">
        <f t="shared" si="16"/>
        <v>1</v>
      </c>
      <c r="DE6" s="14">
        <f t="shared" si="17"/>
        <v>20</v>
      </c>
      <c r="DF6" s="14">
        <f t="shared" si="18"/>
        <v>20</v>
      </c>
      <c r="DG6" s="14">
        <f t="shared" si="19"/>
        <v>2</v>
      </c>
      <c r="DH6" s="14" t="str">
        <f t="shared" si="20"/>
        <v/>
      </c>
      <c r="DI6" s="14">
        <f t="shared" ref="DI6:DI69" si="43">INT(SUMPRODUCT($DM$3:$DO$3,DM6:DO6)*IF(DH6="",1,1.5))</f>
        <v>18</v>
      </c>
      <c r="DJ6" s="14">
        <f t="shared" si="21"/>
        <v>0</v>
      </c>
      <c r="DK6" s="14">
        <f t="shared" si="22"/>
        <v>15</v>
      </c>
      <c r="DL6" s="14">
        <f t="shared" si="23"/>
        <v>0</v>
      </c>
      <c r="DM6" s="14">
        <f t="shared" si="24"/>
        <v>0</v>
      </c>
      <c r="DN6" s="14">
        <f t="shared" si="25"/>
        <v>1.8</v>
      </c>
      <c r="DO6" s="14">
        <f t="shared" si="26"/>
        <v>0</v>
      </c>
      <c r="DP6" s="14">
        <f t="shared" ref="DP6:DP69" si="44">(CZ6-1)*4+DD6</f>
        <v>1</v>
      </c>
      <c r="DQ6" s="14">
        <f t="shared" ref="DQ6:DQ69" si="45">INDEX($BV$5:$BY$16,CZ6,DD6)</f>
        <v>0</v>
      </c>
      <c r="DR6" s="14">
        <f t="shared" ref="DR6:DR69" si="46">DC6*10+CZ6</f>
        <v>11</v>
      </c>
      <c r="DU6" s="14">
        <f t="shared" si="27"/>
        <v>2</v>
      </c>
      <c r="DV6" s="14">
        <f t="shared" si="28"/>
        <v>0</v>
      </c>
      <c r="DW6" s="14">
        <f t="shared" ref="DW6:DW69" si="47">DI6</f>
        <v>18</v>
      </c>
      <c r="DX6" s="14" t="str">
        <f t="shared" ref="DX6:DX69" si="48">INDEX($AF$3:$AH$3,DU6)</f>
        <v>DefExt</v>
      </c>
      <c r="DY6" s="14">
        <f t="shared" ref="DY6:DY69" si="49">INDEX(DJ6:DL6,DU6)</f>
        <v>15</v>
      </c>
      <c r="DZ6" s="14">
        <f t="shared" ref="DZ6:DZ69" si="50">INDEX(DM6:DO6,DU6)</f>
        <v>1.8</v>
      </c>
      <c r="EA6" s="14" t="str">
        <f t="shared" ref="EA6:EA69" si="51">IF(DV6&gt;0,INDEX($AF$3:$AH$3,DV6),"")</f>
        <v/>
      </c>
      <c r="EB6" s="14" t="str">
        <f t="shared" ref="EB6:EB69" si="52">IF(DV6&gt;0,INDEX(DJ6:DL6,DV6),"")</f>
        <v/>
      </c>
      <c r="EC6" s="14" t="str">
        <f t="shared" ref="EC6:EC69" si="53">IF(DV6&gt;0,INDEX(DM6:DO6,DV6),"")</f>
        <v/>
      </c>
      <c r="ED6" s="14">
        <f t="shared" ref="ED6:ED69" si="54">(CZ6-1)*4+DD6</f>
        <v>1</v>
      </c>
      <c r="EE6" s="14">
        <f t="shared" ref="EE6:EE69" si="55">INDEX($BV$5:$BY$16,CZ6,DD6)</f>
        <v>0</v>
      </c>
      <c r="EF6" s="14">
        <f t="shared" ref="EF6:EF69" si="56">DC6*10+CZ6</f>
        <v>11</v>
      </c>
      <c r="EG6" s="25" t="s">
        <v>509</v>
      </c>
      <c r="EH6" s="14">
        <f t="shared" ref="EH6:EH69" si="57">INDEX($X$5:$AD$8,DD6,CZ6)</f>
        <v>5</v>
      </c>
      <c r="EK6" s="13">
        <v>1021</v>
      </c>
      <c r="EL6" s="13" t="s">
        <v>460</v>
      </c>
      <c r="EM6" s="32"/>
      <c r="EN6" s="32"/>
      <c r="EO6" s="13">
        <v>1</v>
      </c>
      <c r="EP6" s="13" t="s">
        <v>459</v>
      </c>
      <c r="EQ6" s="13">
        <v>2</v>
      </c>
      <c r="ER6" s="13">
        <v>4</v>
      </c>
      <c r="ES6" s="13" t="s">
        <v>434</v>
      </c>
      <c r="ET6" s="13">
        <f>AY5</f>
        <v>2250</v>
      </c>
      <c r="EV6" s="13">
        <v>1</v>
      </c>
      <c r="EW6" s="13" t="s">
        <v>462</v>
      </c>
      <c r="EX6" s="13">
        <v>2</v>
      </c>
      <c r="EY6" s="13">
        <v>4</v>
      </c>
      <c r="EZ6" s="13" t="s">
        <v>434</v>
      </c>
      <c r="FA6" s="13">
        <f>AY12</f>
        <v>4500</v>
      </c>
      <c r="FD6" s="13">
        <v>2</v>
      </c>
      <c r="FE6" s="13">
        <f t="shared" ref="FE6:FE69" si="58">INT((FD6-1)/12)+1</f>
        <v>1</v>
      </c>
      <c r="FF6" s="13" t="str">
        <f t="shared" si="29"/>
        <v>20级寄灵人洗练-2</v>
      </c>
      <c r="FG6" s="13">
        <f t="shared" si="30"/>
        <v>11</v>
      </c>
      <c r="FH6" s="13">
        <f t="shared" ref="FH6:FH69" si="59">MOD(FD6-1,12)+1</f>
        <v>2</v>
      </c>
      <c r="FI6" s="13">
        <f t="shared" ref="FI6:FI69" si="60">INDEX($BH$2:$BS$2,FH6)</f>
        <v>1800</v>
      </c>
      <c r="FJ6" s="13" t="str">
        <f t="shared" ref="FJ6:FJ69" si="61">INDEX($BH$3:$BS$3,FH6)</f>
        <v>DefExt</v>
      </c>
      <c r="FK6" s="13">
        <f t="shared" ref="FK6:FK69" si="62">IF(FL6&gt;1,INT(FL6*0.35),ROUND(FL6*0.35,3))</f>
        <v>7</v>
      </c>
      <c r="FL6" s="13">
        <f t="shared" si="31"/>
        <v>22</v>
      </c>
    </row>
    <row r="7" spans="1:168" s="19" customFormat="1" ht="16.5" x14ac:dyDescent="0.2">
      <c r="A7" s="13">
        <v>3</v>
      </c>
      <c r="B7" s="13">
        <v>1</v>
      </c>
      <c r="C7" s="13">
        <v>7</v>
      </c>
      <c r="D7" s="14">
        <f>INDEX(属性投放!$AD$7:$AD$26,装备!C7)</f>
        <v>52</v>
      </c>
      <c r="E7" s="29">
        <v>50</v>
      </c>
      <c r="F7" s="14">
        <f>SUMIFS(属性投放!BX$6:BX$85,属性投放!$AS$6:$AS$85,"="&amp;装备!$B$3,属性投放!$AT$6:$AT$85,"&lt;="&amp;装备!$C7)*INDEX(属性投放!$DX$6:$DX$10,装备!$D$3)*装备!$F$3</f>
        <v>2683</v>
      </c>
      <c r="G7" s="14">
        <f>SUMIFS(属性投放!BY$6:BY$85,属性投放!$AS$6:$AS$85,"="&amp;装备!$B$3,属性投放!$AT$6:$AT$85,"&lt;="&amp;装备!$C7)*INDEX(属性投放!$DX$6:$DX$10,装备!$D$3)*装备!$F$3</f>
        <v>1358</v>
      </c>
      <c r="H7" s="14">
        <f>SUMIFS(属性投放!BZ$6:BZ$85,属性投放!$AS$6:$AS$85,"="&amp;装备!$B$3,属性投放!$AT$6:$AT$85,"&lt;="&amp;装备!$C7)*INDEX(属性投放!$DX$6:$DX$10,装备!$D$3)*装备!$F$3/2</f>
        <v>13415</v>
      </c>
      <c r="I7" s="26">
        <v>0.2</v>
      </c>
      <c r="J7" s="14">
        <f t="shared" ref="J7" si="63">F7*$I7</f>
        <v>536.6</v>
      </c>
      <c r="K7" s="14">
        <f t="shared" ref="K7" si="64">G7*$I7</f>
        <v>271.60000000000002</v>
      </c>
      <c r="L7" s="14">
        <f t="shared" ref="L7" si="65">H7*$I7</f>
        <v>2683</v>
      </c>
      <c r="M7" s="13">
        <f t="shared" ref="M7" si="66">ROUND(J7/5,0)*5</f>
        <v>535</v>
      </c>
      <c r="N7" s="13">
        <f t="shared" ref="N7" si="67">ROUND(K7/5,0)*5</f>
        <v>270</v>
      </c>
      <c r="O7" s="13">
        <f t="shared" ref="O7" si="68">ROUND(L7/5,0)*5</f>
        <v>2685</v>
      </c>
      <c r="P7" s="13">
        <f t="shared" ref="P7" si="69">(F7-M7)/$D7</f>
        <v>41.307692307692307</v>
      </c>
      <c r="Q7" s="13">
        <f t="shared" ref="Q7" si="70">(G7-N7)/$D7</f>
        <v>20.923076923076923</v>
      </c>
      <c r="R7" s="13">
        <f t="shared" ref="R7" si="71">(H7-O7)/$D7</f>
        <v>206.34615384615384</v>
      </c>
      <c r="S7" s="13">
        <f t="shared" ref="S7" si="72">ROUND(P7*10/5,0)*5/10</f>
        <v>41.5</v>
      </c>
      <c r="T7" s="13">
        <f t="shared" ref="T7" si="73">ROUND(Q7*10/5,0)*5/10</f>
        <v>21</v>
      </c>
      <c r="U7" s="13">
        <f t="shared" ref="U7" si="74">ROUND(R7*10/5,0)*5/10</f>
        <v>206.5</v>
      </c>
      <c r="V7" s="32"/>
      <c r="W7" s="15" t="s">
        <v>500</v>
      </c>
      <c r="X7" s="13">
        <v>25</v>
      </c>
      <c r="Y7" s="13">
        <v>50</v>
      </c>
      <c r="Z7" s="13">
        <v>75</v>
      </c>
      <c r="AA7" s="13">
        <v>100</v>
      </c>
      <c r="AB7" s="13">
        <v>200</v>
      </c>
      <c r="AC7" s="13">
        <v>300</v>
      </c>
      <c r="AD7" s="13">
        <v>450</v>
      </c>
      <c r="AE7" s="32"/>
      <c r="AF7" s="13">
        <v>3</v>
      </c>
      <c r="AG7" s="13" t="s">
        <v>363</v>
      </c>
      <c r="AH7" s="13"/>
      <c r="AI7" s="24">
        <v>0.15</v>
      </c>
      <c r="AJ7" s="24">
        <v>0.15</v>
      </c>
      <c r="AK7" s="13">
        <v>2</v>
      </c>
      <c r="AL7" s="13">
        <v>3</v>
      </c>
      <c r="AM7" s="32"/>
      <c r="AN7" s="32"/>
      <c r="AO7" s="13">
        <v>3</v>
      </c>
      <c r="AP7" s="13" t="s">
        <v>377</v>
      </c>
      <c r="AQ7" s="24">
        <v>0.85</v>
      </c>
      <c r="AR7" s="32"/>
      <c r="AS7" s="13" t="s">
        <v>1423</v>
      </c>
      <c r="AT7" s="13">
        <v>7</v>
      </c>
      <c r="AU7" s="13">
        <v>0.35</v>
      </c>
      <c r="AV7" s="14">
        <f>SUMIFS(属性投放!BX$6:BX$85,属性投放!$AS$6:$AS$85,"="&amp;装备!$AT$3,属性投放!$AT$6:$AT$85,"&lt;="&amp;装备!$AT7)*INDEX(属性投放!$DX$6:$DX$10,装备!$AV$3)*$AU7</f>
        <v>939.05</v>
      </c>
      <c r="AW7" s="14">
        <f>SUMIFS(属性投放!BZ$6:BZ$85,属性投放!$AS$6:$AS$85,"="&amp;装备!$AT$3,属性投放!$AT$6:$AT$85,"&lt;="&amp;装备!$AT7)*INDEX(属性投放!$DX$6:$DX$10,装备!$AV$3)*AU7/2</f>
        <v>4695.25</v>
      </c>
      <c r="AX7" s="13">
        <v>900</v>
      </c>
      <c r="AY7" s="13">
        <v>4500</v>
      </c>
      <c r="AZ7" s="14">
        <f t="shared" si="6"/>
        <v>54</v>
      </c>
      <c r="BA7" s="32"/>
      <c r="BB7" s="32"/>
      <c r="BC7" s="13">
        <v>13</v>
      </c>
      <c r="BD7" s="13" t="s">
        <v>1420</v>
      </c>
      <c r="BE7" s="13">
        <v>3</v>
      </c>
      <c r="BF7" s="13">
        <v>3</v>
      </c>
      <c r="BG7" s="34">
        <v>0.35</v>
      </c>
      <c r="BH7" s="13">
        <f t="shared" si="7"/>
        <v>94</v>
      </c>
      <c r="BI7" s="13">
        <f t="shared" si="8"/>
        <v>48</v>
      </c>
      <c r="BJ7" s="13">
        <f t="shared" si="9"/>
        <v>470</v>
      </c>
      <c r="BK7" s="24">
        <v>0.04</v>
      </c>
      <c r="BL7" s="24">
        <v>0.04</v>
      </c>
      <c r="BM7" s="24">
        <v>0.04</v>
      </c>
      <c r="BN7" s="24">
        <v>0.03</v>
      </c>
      <c r="BO7" s="24">
        <v>0.08</v>
      </c>
      <c r="BP7" s="24">
        <v>0.03</v>
      </c>
      <c r="BQ7" s="24">
        <v>0.03</v>
      </c>
      <c r="BR7" s="24">
        <v>0.05</v>
      </c>
      <c r="BS7" s="24">
        <v>0.05</v>
      </c>
      <c r="BT7" s="24"/>
      <c r="BU7" s="32"/>
      <c r="BV7" s="13">
        <v>0</v>
      </c>
      <c r="BW7" s="13">
        <v>0</v>
      </c>
      <c r="BX7" s="13">
        <v>2</v>
      </c>
      <c r="BY7" s="13">
        <v>3</v>
      </c>
      <c r="BZ7" s="32"/>
      <c r="CA7" s="13">
        <v>2</v>
      </c>
      <c r="CB7" s="13">
        <v>1</v>
      </c>
      <c r="CC7" s="13">
        <v>20</v>
      </c>
      <c r="CD7" s="13">
        <v>1</v>
      </c>
      <c r="CE7" s="13">
        <v>2</v>
      </c>
      <c r="CF7" s="13">
        <v>2</v>
      </c>
      <c r="CG7" s="13">
        <f t="shared" ref="CG7:CG37" si="75">CF7*10+CD7*1000+CB7*10000+2000000</f>
        <v>2011020</v>
      </c>
      <c r="CH7" s="13" t="s">
        <v>1029</v>
      </c>
      <c r="CI7" s="13"/>
      <c r="CJ7" s="13">
        <v>8</v>
      </c>
      <c r="CK7" s="13">
        <f>SUM(CJ$6:CJ7)</f>
        <v>16</v>
      </c>
      <c r="CL7" s="13">
        <v>1</v>
      </c>
      <c r="CM7" s="13">
        <v>2</v>
      </c>
      <c r="CN7" s="13">
        <v>3</v>
      </c>
      <c r="CO7" s="13">
        <v>4</v>
      </c>
      <c r="CP7" s="13">
        <v>5</v>
      </c>
      <c r="CQ7" s="13">
        <v>6</v>
      </c>
      <c r="CR7" s="13">
        <v>7</v>
      </c>
      <c r="CS7" s="13">
        <v>8</v>
      </c>
      <c r="CT7" s="32"/>
      <c r="CV7" s="13">
        <v>3</v>
      </c>
      <c r="CW7" s="14">
        <f t="shared" si="42"/>
        <v>1</v>
      </c>
      <c r="CX7" s="14">
        <f t="shared" si="10"/>
        <v>1</v>
      </c>
      <c r="CY7" s="14">
        <f t="shared" si="11"/>
        <v>3</v>
      </c>
      <c r="CZ7" s="14">
        <f t="shared" si="12"/>
        <v>1</v>
      </c>
      <c r="DA7" s="14">
        <f t="shared" si="13"/>
        <v>2011013</v>
      </c>
      <c r="DB7" s="13" t="str">
        <f t="shared" si="14"/>
        <v>20级寄灵人绿色-肩甲</v>
      </c>
      <c r="DC7" s="14">
        <f t="shared" si="15"/>
        <v>1</v>
      </c>
      <c r="DD7" s="14">
        <f t="shared" si="16"/>
        <v>1</v>
      </c>
      <c r="DE7" s="14">
        <f t="shared" si="17"/>
        <v>20</v>
      </c>
      <c r="DF7" s="14">
        <f t="shared" si="18"/>
        <v>20</v>
      </c>
      <c r="DG7" s="14">
        <f t="shared" si="19"/>
        <v>3</v>
      </c>
      <c r="DH7" s="14" t="str">
        <f t="shared" si="20"/>
        <v/>
      </c>
      <c r="DI7" s="14">
        <f t="shared" si="43"/>
        <v>17</v>
      </c>
      <c r="DJ7" s="14">
        <f t="shared" si="21"/>
        <v>0</v>
      </c>
      <c r="DK7" s="14">
        <f t="shared" si="22"/>
        <v>8</v>
      </c>
      <c r="DL7" s="14">
        <f t="shared" si="23"/>
        <v>74</v>
      </c>
      <c r="DM7" s="14">
        <f t="shared" si="24"/>
        <v>0</v>
      </c>
      <c r="DN7" s="14">
        <f t="shared" si="25"/>
        <v>0.9</v>
      </c>
      <c r="DO7" s="14">
        <f t="shared" si="26"/>
        <v>8.81</v>
      </c>
      <c r="DP7" s="14">
        <f t="shared" si="44"/>
        <v>1</v>
      </c>
      <c r="DQ7" s="14">
        <f t="shared" si="45"/>
        <v>0</v>
      </c>
      <c r="DR7" s="14">
        <f t="shared" si="46"/>
        <v>11</v>
      </c>
      <c r="DU7" s="14">
        <f t="shared" si="27"/>
        <v>2</v>
      </c>
      <c r="DV7" s="14">
        <f t="shared" si="28"/>
        <v>3</v>
      </c>
      <c r="DW7" s="14">
        <f t="shared" si="47"/>
        <v>17</v>
      </c>
      <c r="DX7" s="14" t="str">
        <f t="shared" si="48"/>
        <v>DefExt</v>
      </c>
      <c r="DY7" s="14">
        <f t="shared" si="49"/>
        <v>8</v>
      </c>
      <c r="DZ7" s="14">
        <f t="shared" si="50"/>
        <v>0.9</v>
      </c>
      <c r="EA7" s="14" t="str">
        <f t="shared" si="51"/>
        <v>HPExt</v>
      </c>
      <c r="EB7" s="14">
        <f t="shared" si="52"/>
        <v>74</v>
      </c>
      <c r="EC7" s="14">
        <f t="shared" si="53"/>
        <v>8.81</v>
      </c>
      <c r="ED7" s="14">
        <f t="shared" si="54"/>
        <v>1</v>
      </c>
      <c r="EE7" s="14">
        <f t="shared" si="55"/>
        <v>0</v>
      </c>
      <c r="EF7" s="14">
        <f t="shared" si="56"/>
        <v>11</v>
      </c>
      <c r="EG7" s="25" t="s">
        <v>509</v>
      </c>
      <c r="EH7" s="14">
        <f t="shared" si="57"/>
        <v>5</v>
      </c>
      <c r="EK7" s="13">
        <v>1022</v>
      </c>
      <c r="EL7" s="13" t="s">
        <v>461</v>
      </c>
      <c r="EM7" s="32"/>
      <c r="EN7" s="32"/>
      <c r="EO7" s="13">
        <v>1</v>
      </c>
      <c r="EP7" s="13" t="s">
        <v>459</v>
      </c>
      <c r="EQ7" s="13">
        <v>3</v>
      </c>
      <c r="ER7" s="13">
        <v>6</v>
      </c>
      <c r="ES7" s="13" t="s">
        <v>891</v>
      </c>
      <c r="ET7" s="13">
        <f>AX5</f>
        <v>450</v>
      </c>
      <c r="EV7" s="13">
        <v>1</v>
      </c>
      <c r="EW7" s="13" t="s">
        <v>462</v>
      </c>
      <c r="EX7" s="13">
        <v>3</v>
      </c>
      <c r="EY7" s="13">
        <v>6</v>
      </c>
      <c r="EZ7" s="13" t="s">
        <v>891</v>
      </c>
      <c r="FA7" s="13">
        <f>AX12</f>
        <v>450</v>
      </c>
      <c r="FD7" s="13">
        <v>3</v>
      </c>
      <c r="FE7" s="13">
        <f t="shared" si="58"/>
        <v>1</v>
      </c>
      <c r="FF7" s="13" t="str">
        <f t="shared" si="29"/>
        <v>20级寄灵人洗练-3</v>
      </c>
      <c r="FG7" s="13">
        <f t="shared" si="30"/>
        <v>11</v>
      </c>
      <c r="FH7" s="13">
        <f t="shared" si="59"/>
        <v>3</v>
      </c>
      <c r="FI7" s="13">
        <f t="shared" si="60"/>
        <v>2000</v>
      </c>
      <c r="FJ7" s="13" t="str">
        <f t="shared" si="61"/>
        <v>HPExt</v>
      </c>
      <c r="FK7" s="13">
        <f t="shared" si="62"/>
        <v>75</v>
      </c>
      <c r="FL7" s="13">
        <f t="shared" si="31"/>
        <v>216</v>
      </c>
    </row>
    <row r="8" spans="1:168" s="19" customFormat="1" ht="16.5" x14ac:dyDescent="0.2">
      <c r="A8" s="13">
        <v>4</v>
      </c>
      <c r="B8" s="13">
        <v>1</v>
      </c>
      <c r="C8" s="13">
        <v>9</v>
      </c>
      <c r="D8" s="14">
        <f>INDEX(属性投放!$AD$7:$AD$26,装备!C8)</f>
        <v>65</v>
      </c>
      <c r="E8" s="13">
        <v>60</v>
      </c>
      <c r="F8" s="14">
        <f>SUMIFS(属性投放!BX$6:BX$85,属性投放!$AS$6:$AS$85,"="&amp;装备!$B$3,属性投放!$AT$6:$AT$85,"&lt;="&amp;装备!$C8)*INDEX(属性投放!$DX$6:$DX$10,装备!$D$3)*装备!$F$3</f>
        <v>4268</v>
      </c>
      <c r="G8" s="14">
        <f>SUMIFS(属性投放!BY$6:BY$85,属性投放!$AS$6:$AS$85,"="&amp;装备!$B$3,属性投放!$AT$6:$AT$85,"&lt;="&amp;装备!$C8)*INDEX(属性投放!$DX$6:$DX$10,装备!$D$3)*装备!$F$3</f>
        <v>2157</v>
      </c>
      <c r="H8" s="14">
        <f>SUMIFS(属性投放!BZ$6:BZ$85,属性投放!$AS$6:$AS$85,"="&amp;装备!$B$3,属性投放!$AT$6:$AT$85,"&lt;="&amp;装备!$C8)*INDEX(属性投放!$DX$6:$DX$10,装备!$D$3)*装备!$F$3/2</f>
        <v>21340</v>
      </c>
      <c r="I8" s="26">
        <v>0.2</v>
      </c>
      <c r="J8" s="14">
        <f t="shared" ref="J8:L13" si="76">F8*$I8</f>
        <v>853.6</v>
      </c>
      <c r="K8" s="14">
        <f t="shared" si="76"/>
        <v>431.40000000000003</v>
      </c>
      <c r="L8" s="14">
        <f t="shared" si="76"/>
        <v>4268</v>
      </c>
      <c r="M8" s="13">
        <f t="shared" ref="M8:O13" si="77">ROUND(J8/5,0)*5</f>
        <v>855</v>
      </c>
      <c r="N8" s="13">
        <f t="shared" si="77"/>
        <v>430</v>
      </c>
      <c r="O8" s="13">
        <f t="shared" si="77"/>
        <v>4270</v>
      </c>
      <c r="P8" s="13">
        <f t="shared" ref="P8:R13" si="78">(F8-M8)/$D8</f>
        <v>52.507692307692309</v>
      </c>
      <c r="Q8" s="13">
        <f t="shared" si="78"/>
        <v>26.569230769230771</v>
      </c>
      <c r="R8" s="13">
        <f t="shared" si="78"/>
        <v>262.61538461538464</v>
      </c>
      <c r="S8" s="13">
        <f t="shared" ref="S8:U13" si="79">ROUND(P8*10/5,0)*5/10</f>
        <v>52.5</v>
      </c>
      <c r="T8" s="13">
        <f t="shared" si="79"/>
        <v>26.5</v>
      </c>
      <c r="U8" s="13">
        <f t="shared" si="79"/>
        <v>262.5</v>
      </c>
      <c r="V8" s="32"/>
      <c r="W8" s="15" t="s">
        <v>501</v>
      </c>
      <c r="X8" s="13">
        <v>50</v>
      </c>
      <c r="Y8" s="13">
        <v>100</v>
      </c>
      <c r="Z8" s="13">
        <v>150</v>
      </c>
      <c r="AA8" s="13">
        <v>200</v>
      </c>
      <c r="AB8" s="13">
        <v>400</v>
      </c>
      <c r="AC8" s="13">
        <v>600</v>
      </c>
      <c r="AD8" s="13">
        <v>900</v>
      </c>
      <c r="AE8" s="32"/>
      <c r="AF8" s="13">
        <v>4</v>
      </c>
      <c r="AG8" s="13" t="s">
        <v>391</v>
      </c>
      <c r="AH8" s="13"/>
      <c r="AI8" s="24">
        <v>0.3</v>
      </c>
      <c r="AJ8" s="13"/>
      <c r="AK8" s="13">
        <v>2</v>
      </c>
      <c r="AL8" s="13"/>
      <c r="AM8" s="32"/>
      <c r="AN8" s="32"/>
      <c r="AO8" s="13">
        <v>4</v>
      </c>
      <c r="AP8" s="13" t="s">
        <v>409</v>
      </c>
      <c r="AQ8" s="24">
        <v>1</v>
      </c>
      <c r="AR8" s="32"/>
      <c r="AS8" s="13" t="s">
        <v>881</v>
      </c>
      <c r="AT8" s="13">
        <v>9</v>
      </c>
      <c r="AU8" s="13">
        <v>0.35</v>
      </c>
      <c r="AV8" s="14">
        <f>SUMIFS(属性投放!BX$6:BX$85,属性投放!$AS$6:$AS$85,"="&amp;装备!$AT$3,属性投放!$AT$6:$AT$85,"&lt;="&amp;装备!$AT8)*INDEX(属性投放!$DX$6:$DX$10,装备!$AV$3)*$AU8</f>
        <v>1493.8</v>
      </c>
      <c r="AW8" s="14">
        <f>SUMIFS(属性投放!BZ$6:BZ$85,属性投放!$AS$6:$AS$85,"="&amp;装备!$AT$3,属性投放!$AT$6:$AT$85,"&lt;="&amp;装备!$AT8)*INDEX(属性投放!$DX$6:$DX$10,装备!$AV$3)*AU8/2</f>
        <v>7468.9999999999991</v>
      </c>
      <c r="AX8" s="13">
        <v>1400</v>
      </c>
      <c r="AY8" s="13">
        <f>AX8*5</f>
        <v>7000</v>
      </c>
      <c r="AZ8" s="14">
        <f t="shared" ref="AZ8:AZ18" si="80">SUMPRODUCT(AX$2:AY$2,AX8:AY8)/250</f>
        <v>84</v>
      </c>
      <c r="BA8" s="32"/>
      <c r="BB8" s="32"/>
      <c r="BC8" s="13">
        <v>14</v>
      </c>
      <c r="BD8" s="13" t="s">
        <v>881</v>
      </c>
      <c r="BE8" s="13">
        <v>5</v>
      </c>
      <c r="BF8" s="13">
        <v>3</v>
      </c>
      <c r="BG8" s="34">
        <v>0.35</v>
      </c>
      <c r="BH8" s="13">
        <f t="shared" si="7"/>
        <v>184</v>
      </c>
      <c r="BI8" s="13">
        <f t="shared" si="8"/>
        <v>93</v>
      </c>
      <c r="BJ8" s="13">
        <f t="shared" si="9"/>
        <v>919</v>
      </c>
      <c r="BK8" s="24">
        <v>0.04</v>
      </c>
      <c r="BL8" s="24">
        <v>0.04</v>
      </c>
      <c r="BM8" s="24">
        <v>0.04</v>
      </c>
      <c r="BN8" s="24">
        <v>0.03</v>
      </c>
      <c r="BO8" s="24">
        <v>0.08</v>
      </c>
      <c r="BP8" s="24">
        <v>0.03</v>
      </c>
      <c r="BQ8" s="24">
        <v>0.03</v>
      </c>
      <c r="BR8" s="24">
        <v>0.05</v>
      </c>
      <c r="BS8" s="24">
        <v>0.05</v>
      </c>
      <c r="BT8" s="24"/>
      <c r="BU8" s="32"/>
      <c r="BV8" s="13">
        <v>0</v>
      </c>
      <c r="BW8" s="13">
        <v>0</v>
      </c>
      <c r="BX8" s="13">
        <v>3</v>
      </c>
      <c r="BY8" s="13">
        <v>4</v>
      </c>
      <c r="BZ8" s="32"/>
      <c r="CA8" s="13">
        <v>3</v>
      </c>
      <c r="CB8" s="13">
        <v>1</v>
      </c>
      <c r="CC8" s="13">
        <v>20</v>
      </c>
      <c r="CD8" s="13">
        <v>2</v>
      </c>
      <c r="CE8" s="13">
        <v>1</v>
      </c>
      <c r="CF8" s="13">
        <v>1</v>
      </c>
      <c r="CG8" s="13">
        <f t="shared" si="75"/>
        <v>2012010</v>
      </c>
      <c r="CH8" s="13" t="s">
        <v>1030</v>
      </c>
      <c r="CI8" s="13"/>
      <c r="CJ8" s="13">
        <v>8</v>
      </c>
      <c r="CK8" s="13">
        <f>SUM(CJ$6:CJ8)</f>
        <v>24</v>
      </c>
      <c r="CL8" s="13">
        <v>1</v>
      </c>
      <c r="CM8" s="13">
        <v>2</v>
      </c>
      <c r="CN8" s="13">
        <v>3</v>
      </c>
      <c r="CO8" s="13">
        <v>4</v>
      </c>
      <c r="CP8" s="13">
        <v>5</v>
      </c>
      <c r="CQ8" s="13">
        <v>6</v>
      </c>
      <c r="CR8" s="13">
        <v>7</v>
      </c>
      <c r="CS8" s="13">
        <v>8</v>
      </c>
      <c r="CT8" s="32"/>
      <c r="CV8" s="13">
        <v>4</v>
      </c>
      <c r="CW8" s="14">
        <f t="shared" si="42"/>
        <v>1</v>
      </c>
      <c r="CX8" s="14">
        <f t="shared" si="10"/>
        <v>1</v>
      </c>
      <c r="CY8" s="14">
        <f t="shared" si="11"/>
        <v>4</v>
      </c>
      <c r="CZ8" s="14">
        <f t="shared" si="12"/>
        <v>1</v>
      </c>
      <c r="DA8" s="14">
        <f t="shared" si="13"/>
        <v>2011014</v>
      </c>
      <c r="DB8" s="13" t="str">
        <f t="shared" si="14"/>
        <v>20级寄灵人绿色-衣服</v>
      </c>
      <c r="DC8" s="14">
        <f t="shared" si="15"/>
        <v>1</v>
      </c>
      <c r="DD8" s="14">
        <f t="shared" si="16"/>
        <v>1</v>
      </c>
      <c r="DE8" s="14">
        <f t="shared" si="17"/>
        <v>20</v>
      </c>
      <c r="DF8" s="14">
        <f t="shared" si="18"/>
        <v>20</v>
      </c>
      <c r="DG8" s="14">
        <f t="shared" si="19"/>
        <v>4</v>
      </c>
      <c r="DH8" s="14" t="str">
        <f t="shared" si="20"/>
        <v/>
      </c>
      <c r="DI8" s="14">
        <f t="shared" si="43"/>
        <v>18</v>
      </c>
      <c r="DJ8" s="14">
        <f t="shared" si="21"/>
        <v>0</v>
      </c>
      <c r="DK8" s="14">
        <f t="shared" si="22"/>
        <v>15</v>
      </c>
      <c r="DL8" s="14">
        <f t="shared" si="23"/>
        <v>0</v>
      </c>
      <c r="DM8" s="14">
        <f t="shared" si="24"/>
        <v>0</v>
      </c>
      <c r="DN8" s="14">
        <f t="shared" si="25"/>
        <v>1.8</v>
      </c>
      <c r="DO8" s="14">
        <f t="shared" si="26"/>
        <v>0</v>
      </c>
      <c r="DP8" s="14">
        <f t="shared" si="44"/>
        <v>1</v>
      </c>
      <c r="DQ8" s="14">
        <f t="shared" si="45"/>
        <v>0</v>
      </c>
      <c r="DR8" s="14">
        <f t="shared" si="46"/>
        <v>11</v>
      </c>
      <c r="DU8" s="14">
        <f t="shared" si="27"/>
        <v>2</v>
      </c>
      <c r="DV8" s="14">
        <f t="shared" si="28"/>
        <v>0</v>
      </c>
      <c r="DW8" s="14">
        <f t="shared" si="47"/>
        <v>18</v>
      </c>
      <c r="DX8" s="14" t="str">
        <f t="shared" si="48"/>
        <v>DefExt</v>
      </c>
      <c r="DY8" s="14">
        <f t="shared" si="49"/>
        <v>15</v>
      </c>
      <c r="DZ8" s="14">
        <f t="shared" si="50"/>
        <v>1.8</v>
      </c>
      <c r="EA8" s="14" t="str">
        <f t="shared" si="51"/>
        <v/>
      </c>
      <c r="EB8" s="14" t="str">
        <f t="shared" si="52"/>
        <v/>
      </c>
      <c r="EC8" s="14" t="str">
        <f t="shared" si="53"/>
        <v/>
      </c>
      <c r="ED8" s="14">
        <f t="shared" si="54"/>
        <v>1</v>
      </c>
      <c r="EE8" s="14">
        <f t="shared" si="55"/>
        <v>0</v>
      </c>
      <c r="EF8" s="14">
        <f t="shared" si="56"/>
        <v>11</v>
      </c>
      <c r="EG8" s="25" t="s">
        <v>509</v>
      </c>
      <c r="EH8" s="14">
        <f t="shared" si="57"/>
        <v>5</v>
      </c>
      <c r="EK8" s="13">
        <v>1031</v>
      </c>
      <c r="EL8" s="13" t="s">
        <v>1225</v>
      </c>
      <c r="EM8" s="32"/>
      <c r="EN8" s="32"/>
      <c r="EO8" s="13">
        <v>1</v>
      </c>
      <c r="EP8" s="13" t="s">
        <v>459</v>
      </c>
      <c r="EQ8" s="13">
        <v>4</v>
      </c>
      <c r="ER8" s="13">
        <v>8</v>
      </c>
      <c r="ES8" s="13" t="s">
        <v>893</v>
      </c>
      <c r="ET8" s="13">
        <f>AX5/3*5</f>
        <v>750</v>
      </c>
      <c r="EV8" s="13">
        <v>1</v>
      </c>
      <c r="EW8" s="13" t="s">
        <v>462</v>
      </c>
      <c r="EX8" s="13">
        <v>4</v>
      </c>
      <c r="EY8" s="13">
        <v>8</v>
      </c>
      <c r="EZ8" s="13" t="s">
        <v>893</v>
      </c>
      <c r="FA8" s="13">
        <f>FA5/3*5</f>
        <v>750</v>
      </c>
      <c r="FD8" s="13">
        <v>4</v>
      </c>
      <c r="FE8" s="13">
        <f t="shared" si="58"/>
        <v>1</v>
      </c>
      <c r="FF8" s="13" t="str">
        <f t="shared" si="29"/>
        <v>20级寄灵人洗练-4</v>
      </c>
      <c r="FG8" s="13">
        <f t="shared" si="30"/>
        <v>11</v>
      </c>
      <c r="FH8" s="13">
        <f t="shared" si="59"/>
        <v>4</v>
      </c>
      <c r="FI8" s="13">
        <f t="shared" si="60"/>
        <v>500</v>
      </c>
      <c r="FJ8" s="13" t="str">
        <f t="shared" si="61"/>
        <v>AtkRate</v>
      </c>
      <c r="FK8" s="13">
        <f t="shared" si="62"/>
        <v>1.4E-2</v>
      </c>
      <c r="FL8" s="13">
        <f t="shared" si="31"/>
        <v>0.04</v>
      </c>
    </row>
    <row r="9" spans="1:168" s="19" customFormat="1" ht="16.5" x14ac:dyDescent="0.2">
      <c r="A9" s="13">
        <v>5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si="76"/>
        <v>1343.6000000000001</v>
      </c>
      <c r="K9" s="14">
        <f t="shared" si="76"/>
        <v>676.40000000000009</v>
      </c>
      <c r="L9" s="14">
        <f t="shared" si="76"/>
        <v>6718</v>
      </c>
      <c r="M9" s="13">
        <f t="shared" si="77"/>
        <v>1345</v>
      </c>
      <c r="N9" s="13">
        <f t="shared" si="77"/>
        <v>675</v>
      </c>
      <c r="O9" s="13">
        <f t="shared" si="77"/>
        <v>6720</v>
      </c>
      <c r="P9" s="13">
        <f t="shared" si="78"/>
        <v>67.162499999999994</v>
      </c>
      <c r="Q9" s="13">
        <f t="shared" si="78"/>
        <v>33.837499999999999</v>
      </c>
      <c r="R9" s="13">
        <f t="shared" si="78"/>
        <v>335.875</v>
      </c>
      <c r="S9" s="13">
        <f t="shared" si="79"/>
        <v>67</v>
      </c>
      <c r="T9" s="13">
        <f t="shared" si="79"/>
        <v>34</v>
      </c>
      <c r="U9" s="13">
        <f t="shared" si="79"/>
        <v>336</v>
      </c>
      <c r="V9" s="32"/>
      <c r="W9" s="15" t="s">
        <v>502</v>
      </c>
      <c r="X9" s="13">
        <v>175</v>
      </c>
      <c r="Y9" s="13">
        <v>350</v>
      </c>
      <c r="Z9" s="13">
        <v>500</v>
      </c>
      <c r="AA9" s="13">
        <v>700</v>
      </c>
      <c r="AB9" s="13">
        <v>1500</v>
      </c>
      <c r="AC9" s="13">
        <v>2000</v>
      </c>
      <c r="AD9" s="13">
        <v>3000</v>
      </c>
      <c r="AE9" s="32"/>
      <c r="AF9" s="13">
        <v>5</v>
      </c>
      <c r="AG9" s="13" t="s">
        <v>392</v>
      </c>
      <c r="AH9" s="13"/>
      <c r="AI9" s="13"/>
      <c r="AJ9" s="24">
        <v>0.3</v>
      </c>
      <c r="AK9" s="13">
        <v>3</v>
      </c>
      <c r="AL9" s="13"/>
      <c r="AM9" s="32"/>
      <c r="AN9" s="32"/>
      <c r="AO9" s="32"/>
      <c r="AP9" s="32"/>
      <c r="AQ9" s="32"/>
      <c r="AR9" s="32"/>
      <c r="AS9" s="13" t="s">
        <v>882</v>
      </c>
      <c r="AT9" s="13">
        <v>11</v>
      </c>
      <c r="AU9" s="13">
        <v>0.3</v>
      </c>
      <c r="AV9" s="14">
        <f>SUMIFS(属性投放!BX$6:BX$85,属性投放!$AS$6:$AS$85,"="&amp;装备!$AT$3,属性投放!$AT$6:$AT$85,"&lt;="&amp;装备!$AT9)*INDEX(属性投放!$DX$6:$DX$10,装备!$AV$3)*$AU9</f>
        <v>2015.3999999999999</v>
      </c>
      <c r="AW9" s="14">
        <f>SUMIFS(属性投放!BZ$6:BZ$85,属性投放!$AS$6:$AS$85,"="&amp;装备!$AT$3,属性投放!$AT$6:$AT$85,"&lt;="&amp;装备!$AT9)*INDEX(属性投放!$DX$6:$DX$10,装备!$AV$3)*AU9/2</f>
        <v>10077</v>
      </c>
      <c r="AX9" s="13">
        <v>2000</v>
      </c>
      <c r="AY9" s="13">
        <f>AX9*5</f>
        <v>10000</v>
      </c>
      <c r="AZ9" s="14">
        <f t="shared" si="80"/>
        <v>120</v>
      </c>
      <c r="BA9" s="32"/>
      <c r="BB9" s="32"/>
      <c r="BC9" s="13">
        <v>15</v>
      </c>
      <c r="BD9" s="13" t="s">
        <v>882</v>
      </c>
      <c r="BE9" s="13">
        <v>5</v>
      </c>
      <c r="BF9" s="13">
        <v>4</v>
      </c>
      <c r="BG9" s="34">
        <v>0.35</v>
      </c>
      <c r="BH9" s="13">
        <f t="shared" si="7"/>
        <v>235</v>
      </c>
      <c r="BI9" s="13">
        <f t="shared" si="8"/>
        <v>119</v>
      </c>
      <c r="BJ9" s="13">
        <f t="shared" si="9"/>
        <v>1176</v>
      </c>
      <c r="BK9" s="24">
        <v>0.04</v>
      </c>
      <c r="BL9" s="24">
        <v>0.04</v>
      </c>
      <c r="BM9" s="24">
        <v>0.04</v>
      </c>
      <c r="BN9" s="24">
        <v>0.03</v>
      </c>
      <c r="BO9" s="24">
        <v>0.08</v>
      </c>
      <c r="BP9" s="24">
        <v>0.03</v>
      </c>
      <c r="BQ9" s="24">
        <v>0.03</v>
      </c>
      <c r="BR9" s="24">
        <v>0.05</v>
      </c>
      <c r="BS9" s="24">
        <v>0.05</v>
      </c>
      <c r="BT9" s="24"/>
      <c r="BU9" s="32"/>
      <c r="BV9" s="13">
        <v>0</v>
      </c>
      <c r="BW9" s="13">
        <v>0</v>
      </c>
      <c r="BX9" s="13">
        <v>4</v>
      </c>
      <c r="BY9" s="13">
        <v>5</v>
      </c>
      <c r="BZ9" s="32"/>
      <c r="CA9" s="13">
        <v>4</v>
      </c>
      <c r="CB9" s="13">
        <v>1</v>
      </c>
      <c r="CC9" s="13">
        <v>20</v>
      </c>
      <c r="CD9" s="13">
        <v>2</v>
      </c>
      <c r="CE9" s="13">
        <v>2</v>
      </c>
      <c r="CF9" s="13">
        <v>2</v>
      </c>
      <c r="CG9" s="13">
        <f t="shared" si="75"/>
        <v>2012020</v>
      </c>
      <c r="CH9" s="13" t="s">
        <v>1031</v>
      </c>
      <c r="CI9" s="13"/>
      <c r="CJ9" s="13">
        <v>8</v>
      </c>
      <c r="CK9" s="13">
        <f>SUM(CJ$6:CJ9)</f>
        <v>32</v>
      </c>
      <c r="CL9" s="13">
        <v>1</v>
      </c>
      <c r="CM9" s="13">
        <v>2</v>
      </c>
      <c r="CN9" s="13">
        <v>3</v>
      </c>
      <c r="CO9" s="13">
        <v>4</v>
      </c>
      <c r="CP9" s="13">
        <v>5</v>
      </c>
      <c r="CQ9" s="13">
        <v>6</v>
      </c>
      <c r="CR9" s="13">
        <v>7</v>
      </c>
      <c r="CS9" s="13">
        <v>8</v>
      </c>
      <c r="CT9" s="32"/>
      <c r="CV9" s="13">
        <v>5</v>
      </c>
      <c r="CW9" s="14">
        <f t="shared" si="42"/>
        <v>1</v>
      </c>
      <c r="CX9" s="14">
        <f t="shared" si="10"/>
        <v>1</v>
      </c>
      <c r="CY9" s="14">
        <f t="shared" si="11"/>
        <v>5</v>
      </c>
      <c r="CZ9" s="14">
        <f t="shared" si="12"/>
        <v>1</v>
      </c>
      <c r="DA9" s="14">
        <f t="shared" si="13"/>
        <v>2011015</v>
      </c>
      <c r="DB9" s="13" t="str">
        <f t="shared" si="14"/>
        <v>20级寄灵人绿色-鞋子</v>
      </c>
      <c r="DC9" s="14">
        <f t="shared" si="15"/>
        <v>1</v>
      </c>
      <c r="DD9" s="14">
        <f t="shared" si="16"/>
        <v>1</v>
      </c>
      <c r="DE9" s="14">
        <f t="shared" si="17"/>
        <v>20</v>
      </c>
      <c r="DF9" s="14">
        <f t="shared" si="18"/>
        <v>20</v>
      </c>
      <c r="DG9" s="14">
        <f t="shared" si="19"/>
        <v>5</v>
      </c>
      <c r="DH9" s="14" t="str">
        <f t="shared" si="20"/>
        <v/>
      </c>
      <c r="DI9" s="14">
        <f t="shared" si="43"/>
        <v>17</v>
      </c>
      <c r="DJ9" s="14">
        <f t="shared" si="21"/>
        <v>0</v>
      </c>
      <c r="DK9" s="14">
        <f t="shared" si="22"/>
        <v>0</v>
      </c>
      <c r="DL9" s="14">
        <f t="shared" si="23"/>
        <v>147</v>
      </c>
      <c r="DM9" s="14">
        <f t="shared" si="24"/>
        <v>0</v>
      </c>
      <c r="DN9" s="14">
        <f t="shared" si="25"/>
        <v>0</v>
      </c>
      <c r="DO9" s="14">
        <f t="shared" si="26"/>
        <v>17.63</v>
      </c>
      <c r="DP9" s="14">
        <f t="shared" si="44"/>
        <v>1</v>
      </c>
      <c r="DQ9" s="14">
        <f t="shared" si="45"/>
        <v>0</v>
      </c>
      <c r="DR9" s="14">
        <f t="shared" si="46"/>
        <v>11</v>
      </c>
      <c r="DU9" s="14">
        <f t="shared" si="27"/>
        <v>3</v>
      </c>
      <c r="DV9" s="14">
        <f t="shared" si="28"/>
        <v>0</v>
      </c>
      <c r="DW9" s="14">
        <f t="shared" si="47"/>
        <v>17</v>
      </c>
      <c r="DX9" s="14" t="str">
        <f t="shared" si="48"/>
        <v>HPExt</v>
      </c>
      <c r="DY9" s="14">
        <f t="shared" si="49"/>
        <v>147</v>
      </c>
      <c r="DZ9" s="14">
        <f t="shared" si="50"/>
        <v>17.63</v>
      </c>
      <c r="EA9" s="14" t="str">
        <f t="shared" si="51"/>
        <v/>
      </c>
      <c r="EB9" s="14" t="str">
        <f t="shared" si="52"/>
        <v/>
      </c>
      <c r="EC9" s="14" t="str">
        <f t="shared" si="53"/>
        <v/>
      </c>
      <c r="ED9" s="14">
        <f t="shared" si="54"/>
        <v>1</v>
      </c>
      <c r="EE9" s="14">
        <f t="shared" si="55"/>
        <v>0</v>
      </c>
      <c r="EF9" s="14">
        <f t="shared" si="56"/>
        <v>11</v>
      </c>
      <c r="EG9" s="25" t="s">
        <v>509</v>
      </c>
      <c r="EH9" s="14">
        <f t="shared" si="57"/>
        <v>5</v>
      </c>
      <c r="EK9" s="13">
        <v>1032</v>
      </c>
      <c r="EL9" s="13" t="s">
        <v>1226</v>
      </c>
      <c r="EM9" s="32"/>
      <c r="EN9" s="32"/>
      <c r="EO9" s="13">
        <v>2</v>
      </c>
      <c r="EP9" s="13" t="s">
        <v>460</v>
      </c>
      <c r="EQ9" s="13">
        <v>1</v>
      </c>
      <c r="ER9" s="13">
        <v>2</v>
      </c>
      <c r="ES9" s="13" t="s">
        <v>433</v>
      </c>
      <c r="ET9" s="13">
        <f>AX6</f>
        <v>600</v>
      </c>
      <c r="EV9" s="13">
        <v>2</v>
      </c>
      <c r="EW9" s="13" t="s">
        <v>463</v>
      </c>
      <c r="EX9" s="13">
        <v>1</v>
      </c>
      <c r="EY9" s="13">
        <v>2</v>
      </c>
      <c r="EZ9" s="13" t="s">
        <v>433</v>
      </c>
      <c r="FA9" s="13">
        <f>AX12/3*5</f>
        <v>750</v>
      </c>
      <c r="FD9" s="13">
        <v>5</v>
      </c>
      <c r="FE9" s="13">
        <f t="shared" si="58"/>
        <v>1</v>
      </c>
      <c r="FF9" s="13" t="str">
        <f t="shared" si="29"/>
        <v>20级寄灵人洗练-5</v>
      </c>
      <c r="FG9" s="13">
        <f t="shared" si="30"/>
        <v>11</v>
      </c>
      <c r="FH9" s="13">
        <f t="shared" si="59"/>
        <v>5</v>
      </c>
      <c r="FI9" s="13">
        <f t="shared" si="60"/>
        <v>400</v>
      </c>
      <c r="FJ9" s="13" t="str">
        <f t="shared" si="61"/>
        <v>DefRate</v>
      </c>
      <c r="FK9" s="13">
        <f t="shared" si="62"/>
        <v>1.4E-2</v>
      </c>
      <c r="FL9" s="13">
        <f t="shared" si="31"/>
        <v>0.04</v>
      </c>
    </row>
    <row r="10" spans="1:168" s="19" customFormat="1" ht="16.5" x14ac:dyDescent="0.2">
      <c r="A10" s="13">
        <v>6</v>
      </c>
      <c r="B10" s="13">
        <v>1</v>
      </c>
      <c r="C10" s="13">
        <v>15</v>
      </c>
      <c r="D10" s="14">
        <f>INDEX(属性投放!$AD$7:$AD$26,装备!C10)</f>
        <v>110</v>
      </c>
      <c r="E10" s="13">
        <v>110</v>
      </c>
      <c r="F10" s="14">
        <f>SUMIFS(属性投放!BX$6:BX$85,属性投放!$AS$6:$AS$85,"="&amp;装备!$B$3,属性投放!$AT$6:$AT$85,"&lt;="&amp;装备!$C10)*INDEX(属性投放!$DX$6:$DX$10,装备!$D$3)*装备!$F$3</f>
        <v>16468</v>
      </c>
      <c r="G10" s="14">
        <f>SUMIFS(属性投放!BY$6:BY$85,属性投放!$AS$6:$AS$85,"="&amp;装备!$B$3,属性投放!$AT$6:$AT$85,"&lt;="&amp;装备!$C10)*INDEX(属性投放!$DX$6:$DX$10,装备!$D$3)*装备!$F$3</f>
        <v>8257</v>
      </c>
      <c r="H10" s="14">
        <f>SUMIFS(属性投放!BZ$6:BZ$85,属性投放!$AS$6:$AS$85,"="&amp;装备!$B$3,属性投放!$AT$6:$AT$85,"&lt;="&amp;装备!$C10)*INDEX(属性投放!$DX$6:$DX$10,装备!$D$3)*装备!$F$3/2</f>
        <v>82340</v>
      </c>
      <c r="I10" s="26">
        <v>0.15</v>
      </c>
      <c r="J10" s="14">
        <f t="shared" si="76"/>
        <v>2470.1999999999998</v>
      </c>
      <c r="K10" s="14">
        <f t="shared" si="76"/>
        <v>1238.55</v>
      </c>
      <c r="L10" s="14">
        <f t="shared" si="76"/>
        <v>12351</v>
      </c>
      <c r="M10" s="13">
        <f t="shared" si="77"/>
        <v>2470</v>
      </c>
      <c r="N10" s="13">
        <f t="shared" si="77"/>
        <v>1240</v>
      </c>
      <c r="O10" s="13">
        <f t="shared" si="77"/>
        <v>12350</v>
      </c>
      <c r="P10" s="13">
        <f t="shared" si="78"/>
        <v>127.25454545454545</v>
      </c>
      <c r="Q10" s="13">
        <f t="shared" si="78"/>
        <v>63.790909090909089</v>
      </c>
      <c r="R10" s="13">
        <f t="shared" si="78"/>
        <v>636.27272727272725</v>
      </c>
      <c r="S10" s="13">
        <f t="shared" si="79"/>
        <v>127.5</v>
      </c>
      <c r="T10" s="13">
        <f t="shared" si="79"/>
        <v>64</v>
      </c>
      <c r="U10" s="13">
        <f t="shared" si="79"/>
        <v>636.5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13">
        <v>6</v>
      </c>
      <c r="AG10" s="13" t="s">
        <v>393</v>
      </c>
      <c r="AH10" s="13"/>
      <c r="AI10" s="13"/>
      <c r="AJ10" s="24">
        <v>0.3</v>
      </c>
      <c r="AK10" s="13">
        <v>3</v>
      </c>
      <c r="AL10" s="13"/>
      <c r="AM10" s="32"/>
      <c r="AN10" s="32"/>
      <c r="AO10" s="32"/>
      <c r="AP10" s="32"/>
      <c r="AQ10" s="32"/>
      <c r="AR10" s="32"/>
      <c r="AS10" s="13" t="s">
        <v>883</v>
      </c>
      <c r="AT10" s="13">
        <v>15</v>
      </c>
      <c r="AU10" s="13">
        <v>0.25</v>
      </c>
      <c r="AV10" s="14">
        <f>SUMIFS(属性投放!BX$6:BX$85,属性投放!$AS$6:$AS$85,"="&amp;装备!$AT$3,属性投放!$AT$6:$AT$85,"&lt;="&amp;装备!$AT10)*INDEX(属性投放!$DX$6:$DX$10,装备!$AV$3)*$AU10</f>
        <v>4117</v>
      </c>
      <c r="AW10" s="14">
        <f>SUMIFS(属性投放!BZ$6:BZ$85,属性投放!$AS$6:$AS$85,"="&amp;装备!$AT$3,属性投放!$AT$6:$AT$85,"&lt;="&amp;装备!$AT10)*INDEX(属性投放!$DX$6:$DX$10,装备!$AV$3)*AU10/2</f>
        <v>20585</v>
      </c>
      <c r="AX10" s="13">
        <v>4000</v>
      </c>
      <c r="AY10" s="13">
        <f>AX10*5</f>
        <v>20000</v>
      </c>
      <c r="AZ10" s="14">
        <f t="shared" si="80"/>
        <v>240</v>
      </c>
      <c r="BA10" s="32"/>
      <c r="BB10" s="32"/>
      <c r="BC10" s="13">
        <v>16</v>
      </c>
      <c r="BD10" s="13" t="s">
        <v>883</v>
      </c>
      <c r="BE10" s="13">
        <v>7</v>
      </c>
      <c r="BF10" s="13">
        <v>5</v>
      </c>
      <c r="BG10" s="34">
        <v>0.35</v>
      </c>
      <c r="BH10" s="13">
        <f t="shared" si="7"/>
        <v>736</v>
      </c>
      <c r="BI10" s="13">
        <f t="shared" si="8"/>
        <v>370</v>
      </c>
      <c r="BJ10" s="13">
        <f t="shared" si="9"/>
        <v>3676</v>
      </c>
      <c r="BK10" s="24">
        <v>0.04</v>
      </c>
      <c r="BL10" s="24">
        <v>0.04</v>
      </c>
      <c r="BM10" s="24">
        <v>0.04</v>
      </c>
      <c r="BN10" s="24">
        <v>0.03</v>
      </c>
      <c r="BO10" s="24">
        <v>0.08</v>
      </c>
      <c r="BP10" s="24">
        <v>0.03</v>
      </c>
      <c r="BQ10" s="24">
        <v>0.03</v>
      </c>
      <c r="BR10" s="24">
        <v>0.05</v>
      </c>
      <c r="BS10" s="24">
        <v>0.05</v>
      </c>
      <c r="BT10" s="24"/>
      <c r="BU10" s="32"/>
      <c r="BV10" s="13">
        <v>0</v>
      </c>
      <c r="BW10" s="13">
        <v>0</v>
      </c>
      <c r="BX10" s="13">
        <v>5</v>
      </c>
      <c r="BY10" s="13">
        <v>6</v>
      </c>
      <c r="BZ10" s="32"/>
      <c r="CA10" s="13">
        <v>5</v>
      </c>
      <c r="CB10" s="13">
        <v>1</v>
      </c>
      <c r="CC10" s="13">
        <v>20</v>
      </c>
      <c r="CD10" s="13">
        <v>3</v>
      </c>
      <c r="CE10" s="13">
        <v>1</v>
      </c>
      <c r="CF10" s="13">
        <v>1</v>
      </c>
      <c r="CG10" s="13">
        <f t="shared" si="75"/>
        <v>2013010</v>
      </c>
      <c r="CH10" s="13" t="s">
        <v>1032</v>
      </c>
      <c r="CI10" s="13"/>
      <c r="CJ10" s="13">
        <v>8</v>
      </c>
      <c r="CK10" s="13">
        <f>SUM(CJ$6:CJ10)</f>
        <v>40</v>
      </c>
      <c r="CL10" s="13">
        <v>1</v>
      </c>
      <c r="CM10" s="13">
        <v>2</v>
      </c>
      <c r="CN10" s="13">
        <v>3</v>
      </c>
      <c r="CO10" s="13">
        <v>4</v>
      </c>
      <c r="CP10" s="13">
        <v>5</v>
      </c>
      <c r="CQ10" s="13">
        <v>6</v>
      </c>
      <c r="CR10" s="13">
        <v>7</v>
      </c>
      <c r="CS10" s="13">
        <v>8</v>
      </c>
      <c r="CT10" s="32"/>
      <c r="CV10" s="13">
        <v>6</v>
      </c>
      <c r="CW10" s="14">
        <f t="shared" si="42"/>
        <v>1</v>
      </c>
      <c r="CX10" s="14">
        <f t="shared" si="10"/>
        <v>1</v>
      </c>
      <c r="CY10" s="14">
        <f t="shared" si="11"/>
        <v>6</v>
      </c>
      <c r="CZ10" s="14">
        <f t="shared" si="12"/>
        <v>1</v>
      </c>
      <c r="DA10" s="14">
        <f t="shared" si="13"/>
        <v>2011016</v>
      </c>
      <c r="DB10" s="13" t="str">
        <f t="shared" si="14"/>
        <v>20级寄灵人绿色-护手</v>
      </c>
      <c r="DC10" s="14">
        <f t="shared" si="15"/>
        <v>1</v>
      </c>
      <c r="DD10" s="14">
        <f t="shared" si="16"/>
        <v>1</v>
      </c>
      <c r="DE10" s="14">
        <f t="shared" si="17"/>
        <v>20</v>
      </c>
      <c r="DF10" s="14">
        <f t="shared" si="18"/>
        <v>20</v>
      </c>
      <c r="DG10" s="14">
        <f t="shared" si="19"/>
        <v>6</v>
      </c>
      <c r="DH10" s="14" t="str">
        <f t="shared" si="20"/>
        <v/>
      </c>
      <c r="DI10" s="14">
        <f t="shared" si="43"/>
        <v>17</v>
      </c>
      <c r="DJ10" s="14">
        <f t="shared" si="21"/>
        <v>0</v>
      </c>
      <c r="DK10" s="14">
        <f t="shared" si="22"/>
        <v>0</v>
      </c>
      <c r="DL10" s="14">
        <f t="shared" si="23"/>
        <v>147</v>
      </c>
      <c r="DM10" s="14">
        <f t="shared" si="24"/>
        <v>0</v>
      </c>
      <c r="DN10" s="14">
        <f t="shared" si="25"/>
        <v>0</v>
      </c>
      <c r="DO10" s="14">
        <f t="shared" si="26"/>
        <v>17.63</v>
      </c>
      <c r="DP10" s="14">
        <f t="shared" si="44"/>
        <v>1</v>
      </c>
      <c r="DQ10" s="14">
        <f t="shared" si="45"/>
        <v>0</v>
      </c>
      <c r="DR10" s="14">
        <f t="shared" si="46"/>
        <v>11</v>
      </c>
      <c r="DU10" s="14">
        <f t="shared" si="27"/>
        <v>3</v>
      </c>
      <c r="DV10" s="14">
        <f t="shared" si="28"/>
        <v>0</v>
      </c>
      <c r="DW10" s="14">
        <f t="shared" si="47"/>
        <v>17</v>
      </c>
      <c r="DX10" s="14" t="str">
        <f t="shared" si="48"/>
        <v>HPExt</v>
      </c>
      <c r="DY10" s="14">
        <f t="shared" si="49"/>
        <v>147</v>
      </c>
      <c r="DZ10" s="14">
        <f t="shared" si="50"/>
        <v>17.63</v>
      </c>
      <c r="EA10" s="14" t="str">
        <f t="shared" si="51"/>
        <v/>
      </c>
      <c r="EB10" s="14" t="str">
        <f t="shared" si="52"/>
        <v/>
      </c>
      <c r="EC10" s="14" t="str">
        <f t="shared" si="53"/>
        <v/>
      </c>
      <c r="ED10" s="14">
        <f t="shared" si="54"/>
        <v>1</v>
      </c>
      <c r="EE10" s="14">
        <f t="shared" si="55"/>
        <v>0</v>
      </c>
      <c r="EF10" s="14">
        <f t="shared" si="56"/>
        <v>11</v>
      </c>
      <c r="EG10" s="25" t="s">
        <v>509</v>
      </c>
      <c r="EH10" s="14">
        <f t="shared" si="57"/>
        <v>5</v>
      </c>
      <c r="EK10" s="13">
        <v>1041</v>
      </c>
      <c r="EL10" s="13" t="s">
        <v>1227</v>
      </c>
      <c r="EM10" s="32"/>
      <c r="EN10" s="32"/>
      <c r="EO10" s="13">
        <v>2</v>
      </c>
      <c r="EP10" s="13" t="s">
        <v>460</v>
      </c>
      <c r="EQ10" s="13">
        <v>2</v>
      </c>
      <c r="ER10" s="13">
        <v>4</v>
      </c>
      <c r="ES10" s="13" t="s">
        <v>435</v>
      </c>
      <c r="ET10" s="13">
        <v>0.15</v>
      </c>
      <c r="EV10" s="13">
        <v>2</v>
      </c>
      <c r="EW10" s="13" t="s">
        <v>463</v>
      </c>
      <c r="EX10" s="13">
        <v>2</v>
      </c>
      <c r="EY10" s="13">
        <v>4</v>
      </c>
      <c r="EZ10" s="13" t="s">
        <v>435</v>
      </c>
      <c r="FA10" s="13">
        <v>0.15</v>
      </c>
      <c r="FD10" s="13">
        <v>6</v>
      </c>
      <c r="FE10" s="13">
        <f t="shared" si="58"/>
        <v>1</v>
      </c>
      <c r="FF10" s="13" t="str">
        <f t="shared" si="29"/>
        <v>20级寄灵人洗练-6</v>
      </c>
      <c r="FG10" s="13">
        <f t="shared" si="30"/>
        <v>11</v>
      </c>
      <c r="FH10" s="13">
        <f t="shared" si="59"/>
        <v>6</v>
      </c>
      <c r="FI10" s="13">
        <f t="shared" si="60"/>
        <v>500</v>
      </c>
      <c r="FJ10" s="13" t="str">
        <f t="shared" si="61"/>
        <v>HPRate</v>
      </c>
      <c r="FK10" s="13">
        <f t="shared" si="62"/>
        <v>1.4E-2</v>
      </c>
      <c r="FL10" s="13">
        <f t="shared" si="31"/>
        <v>0.04</v>
      </c>
    </row>
    <row r="11" spans="1:168" s="19" customFormat="1" ht="16.5" x14ac:dyDescent="0.2">
      <c r="A11" s="13">
        <v>7</v>
      </c>
      <c r="B11" s="13">
        <v>1</v>
      </c>
      <c r="C11" s="13">
        <v>18</v>
      </c>
      <c r="D11" s="14">
        <f>INDEX(属性投放!$AD$7:$AD$26,装备!C11)</f>
        <v>132</v>
      </c>
      <c r="E11" s="13">
        <v>135</v>
      </c>
      <c r="F11" s="14">
        <f>SUMIFS(属性投放!BX$6:BX$85,属性投放!$AS$6:$AS$85,"="&amp;装备!$B$3,属性投放!$AT$6:$AT$85,"&lt;="&amp;装备!$C11)*INDEX(属性投放!$DX$6:$DX$10,装备!$D$3)*装备!$F$3</f>
        <v>31368</v>
      </c>
      <c r="G11" s="14">
        <f>SUMIFS(属性投放!BY$6:BY$85,属性投放!$AS$6:$AS$85,"="&amp;装备!$B$3,属性投放!$AT$6:$AT$85,"&lt;="&amp;装备!$C11)*INDEX(属性投放!$DX$6:$DX$10,装备!$D$3)*装备!$F$3</f>
        <v>15707</v>
      </c>
      <c r="H11" s="14">
        <f>SUMIFS(属性投放!BZ$6:BZ$85,属性投放!$AS$6:$AS$85,"="&amp;装备!$B$3,属性投放!$AT$6:$AT$85,"&lt;="&amp;装备!$C11)*INDEX(属性投放!$DX$6:$DX$10,装备!$D$3)*装备!$F$3/2</f>
        <v>156840</v>
      </c>
      <c r="I11" s="26">
        <v>0.1</v>
      </c>
      <c r="J11" s="14">
        <f t="shared" si="76"/>
        <v>3136.8</v>
      </c>
      <c r="K11" s="14">
        <f t="shared" si="76"/>
        <v>1570.7</v>
      </c>
      <c r="L11" s="14">
        <f t="shared" si="76"/>
        <v>15684</v>
      </c>
      <c r="M11" s="13">
        <f t="shared" si="77"/>
        <v>3135</v>
      </c>
      <c r="N11" s="13">
        <f t="shared" si="77"/>
        <v>1570</v>
      </c>
      <c r="O11" s="13">
        <f t="shared" si="77"/>
        <v>15685</v>
      </c>
      <c r="P11" s="13">
        <f t="shared" si="78"/>
        <v>213.88636363636363</v>
      </c>
      <c r="Q11" s="13">
        <f t="shared" si="78"/>
        <v>107.09848484848484</v>
      </c>
      <c r="R11" s="13">
        <f t="shared" si="78"/>
        <v>1069.3560606060605</v>
      </c>
      <c r="S11" s="13">
        <f t="shared" si="79"/>
        <v>214</v>
      </c>
      <c r="T11" s="13">
        <f t="shared" si="79"/>
        <v>107</v>
      </c>
      <c r="U11" s="13">
        <f t="shared" si="79"/>
        <v>1069.5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13">
        <v>7</v>
      </c>
      <c r="AG11" s="13" t="s">
        <v>394</v>
      </c>
      <c r="AH11" s="24">
        <v>0.2</v>
      </c>
      <c r="AI11" s="24">
        <v>0.25</v>
      </c>
      <c r="AJ11" s="13"/>
      <c r="AK11" s="13">
        <v>1</v>
      </c>
      <c r="AL11" s="13">
        <v>2</v>
      </c>
      <c r="AM11" s="32"/>
      <c r="AN11" s="32"/>
      <c r="AO11" s="32"/>
      <c r="AP11" s="32"/>
      <c r="AQ11" s="32"/>
      <c r="AR11" s="32"/>
      <c r="AS11" s="13" t="s">
        <v>884</v>
      </c>
      <c r="AT11" s="13">
        <v>18</v>
      </c>
      <c r="AU11" s="13">
        <v>0.2</v>
      </c>
      <c r="AV11" s="14">
        <f>SUMIFS(属性投放!BX$6:BX$85,属性投放!$AS$6:$AS$85,"="&amp;装备!$AT$3,属性投放!$AT$6:$AT$85,"&lt;="&amp;装备!$AT11)*INDEX(属性投放!$DX$6:$DX$10,装备!$AV$3)*$AU11</f>
        <v>6273.6</v>
      </c>
      <c r="AW11" s="14">
        <f>SUMIFS(属性投放!BZ$6:BZ$85,属性投放!$AS$6:$AS$85,"="&amp;装备!$AT$3,属性投放!$AT$6:$AT$85,"&lt;="&amp;装备!$AT11)*INDEX(属性投放!$DX$6:$DX$10,装备!$AV$3)*AU11/2</f>
        <v>31368</v>
      </c>
      <c r="AX11" s="13">
        <v>6000</v>
      </c>
      <c r="AY11" s="13">
        <f>AX11*5</f>
        <v>30000</v>
      </c>
      <c r="AZ11" s="14">
        <f t="shared" si="80"/>
        <v>360</v>
      </c>
      <c r="BA11" s="32"/>
      <c r="BB11" s="32"/>
      <c r="BC11" s="13">
        <v>17</v>
      </c>
      <c r="BD11" s="13" t="s">
        <v>884</v>
      </c>
      <c r="BE11" s="13">
        <v>7</v>
      </c>
      <c r="BF11" s="13">
        <v>6</v>
      </c>
      <c r="BG11" s="34">
        <v>0.35</v>
      </c>
      <c r="BH11" s="13">
        <f t="shared" si="7"/>
        <v>1236</v>
      </c>
      <c r="BI11" s="13">
        <f t="shared" si="8"/>
        <v>618</v>
      </c>
      <c r="BJ11" s="13">
        <f t="shared" si="9"/>
        <v>6176</v>
      </c>
      <c r="BK11" s="24">
        <v>0.04</v>
      </c>
      <c r="BL11" s="24">
        <v>0.04</v>
      </c>
      <c r="BM11" s="24">
        <v>0.04</v>
      </c>
      <c r="BN11" s="24">
        <v>0.03</v>
      </c>
      <c r="BO11" s="24">
        <v>0.08</v>
      </c>
      <c r="BP11" s="24">
        <v>0.03</v>
      </c>
      <c r="BQ11" s="24">
        <v>0.03</v>
      </c>
      <c r="BR11" s="24">
        <v>0.05</v>
      </c>
      <c r="BS11" s="24">
        <v>0.05</v>
      </c>
      <c r="BT11" s="24"/>
      <c r="BU11" s="32"/>
      <c r="BV11" s="13">
        <v>0</v>
      </c>
      <c r="BW11" s="13">
        <v>0</v>
      </c>
      <c r="BX11" s="13">
        <v>1</v>
      </c>
      <c r="BY11" s="13">
        <v>2</v>
      </c>
      <c r="BZ11" s="32"/>
      <c r="CA11" s="13">
        <v>6</v>
      </c>
      <c r="CB11" s="13">
        <v>1</v>
      </c>
      <c r="CC11" s="13">
        <v>20</v>
      </c>
      <c r="CD11" s="13">
        <v>3</v>
      </c>
      <c r="CE11" s="13">
        <v>2</v>
      </c>
      <c r="CF11" s="13">
        <v>2</v>
      </c>
      <c r="CG11" s="13">
        <f t="shared" si="75"/>
        <v>2013020</v>
      </c>
      <c r="CH11" s="13" t="s">
        <v>1033</v>
      </c>
      <c r="CI11" s="13"/>
      <c r="CJ11" s="13">
        <v>8</v>
      </c>
      <c r="CK11" s="13">
        <f>SUM(CJ$6:CJ11)</f>
        <v>48</v>
      </c>
      <c r="CL11" s="13">
        <v>1</v>
      </c>
      <c r="CM11" s="13">
        <v>2</v>
      </c>
      <c r="CN11" s="13">
        <v>3</v>
      </c>
      <c r="CO11" s="13">
        <v>4</v>
      </c>
      <c r="CP11" s="13">
        <v>5</v>
      </c>
      <c r="CQ11" s="13">
        <v>6</v>
      </c>
      <c r="CR11" s="13">
        <v>7</v>
      </c>
      <c r="CS11" s="13">
        <v>8</v>
      </c>
      <c r="CT11" s="32"/>
      <c r="CV11" s="13">
        <v>7</v>
      </c>
      <c r="CW11" s="14">
        <f t="shared" si="42"/>
        <v>1</v>
      </c>
      <c r="CX11" s="14">
        <f t="shared" si="10"/>
        <v>1</v>
      </c>
      <c r="CY11" s="14">
        <f t="shared" si="11"/>
        <v>7</v>
      </c>
      <c r="CZ11" s="14">
        <f t="shared" si="12"/>
        <v>1</v>
      </c>
      <c r="DA11" s="14">
        <f t="shared" si="13"/>
        <v>2011017</v>
      </c>
      <c r="DB11" s="13" t="str">
        <f t="shared" si="14"/>
        <v>20级寄灵人绿色-项链</v>
      </c>
      <c r="DC11" s="14">
        <f t="shared" si="15"/>
        <v>1</v>
      </c>
      <c r="DD11" s="14">
        <f t="shared" si="16"/>
        <v>1</v>
      </c>
      <c r="DE11" s="14">
        <f t="shared" si="17"/>
        <v>20</v>
      </c>
      <c r="DF11" s="14">
        <f t="shared" si="18"/>
        <v>20</v>
      </c>
      <c r="DG11" s="14">
        <f t="shared" si="19"/>
        <v>7</v>
      </c>
      <c r="DH11" s="14" t="str">
        <f t="shared" si="20"/>
        <v/>
      </c>
      <c r="DI11" s="14">
        <f t="shared" si="43"/>
        <v>26</v>
      </c>
      <c r="DJ11" s="14">
        <f t="shared" si="21"/>
        <v>20</v>
      </c>
      <c r="DK11" s="14">
        <f t="shared" si="22"/>
        <v>13</v>
      </c>
      <c r="DL11" s="14">
        <f t="shared" si="23"/>
        <v>0</v>
      </c>
      <c r="DM11" s="14">
        <f t="shared" si="24"/>
        <v>2.35</v>
      </c>
      <c r="DN11" s="14">
        <f t="shared" si="25"/>
        <v>1.5</v>
      </c>
      <c r="DO11" s="14">
        <f t="shared" si="26"/>
        <v>0</v>
      </c>
      <c r="DP11" s="14">
        <f t="shared" si="44"/>
        <v>1</v>
      </c>
      <c r="DQ11" s="14">
        <f t="shared" si="45"/>
        <v>0</v>
      </c>
      <c r="DR11" s="14">
        <f t="shared" si="46"/>
        <v>11</v>
      </c>
      <c r="DU11" s="14">
        <f t="shared" si="27"/>
        <v>1</v>
      </c>
      <c r="DV11" s="14">
        <f t="shared" si="28"/>
        <v>2</v>
      </c>
      <c r="DW11" s="14">
        <f t="shared" si="47"/>
        <v>26</v>
      </c>
      <c r="DX11" s="14" t="str">
        <f t="shared" si="48"/>
        <v>AtkExt</v>
      </c>
      <c r="DY11" s="14">
        <f t="shared" si="49"/>
        <v>20</v>
      </c>
      <c r="DZ11" s="14">
        <f t="shared" si="50"/>
        <v>2.35</v>
      </c>
      <c r="EA11" s="14" t="str">
        <f t="shared" si="51"/>
        <v>DefExt</v>
      </c>
      <c r="EB11" s="14">
        <f t="shared" si="52"/>
        <v>13</v>
      </c>
      <c r="EC11" s="14">
        <f t="shared" si="53"/>
        <v>1.5</v>
      </c>
      <c r="ED11" s="14">
        <f t="shared" si="54"/>
        <v>1</v>
      </c>
      <c r="EE11" s="14">
        <f t="shared" si="55"/>
        <v>0</v>
      </c>
      <c r="EF11" s="14">
        <f t="shared" si="56"/>
        <v>11</v>
      </c>
      <c r="EG11" s="25" t="s">
        <v>509</v>
      </c>
      <c r="EH11" s="14">
        <f t="shared" si="57"/>
        <v>5</v>
      </c>
      <c r="EK11" s="13">
        <v>1042</v>
      </c>
      <c r="EL11" s="13" t="s">
        <v>1228</v>
      </c>
      <c r="EM11" s="32"/>
      <c r="EN11" s="32"/>
      <c r="EO11" s="13">
        <v>3</v>
      </c>
      <c r="EP11" s="13" t="s">
        <v>461</v>
      </c>
      <c r="EQ11" s="13">
        <v>1</v>
      </c>
      <c r="ER11" s="13">
        <v>2</v>
      </c>
      <c r="ES11" s="13" t="s">
        <v>434</v>
      </c>
      <c r="ET11" s="13">
        <f>AY6</f>
        <v>3000</v>
      </c>
      <c r="EV11" s="13">
        <v>3</v>
      </c>
      <c r="EW11" s="13" t="s">
        <v>464</v>
      </c>
      <c r="EX11" s="13">
        <v>1</v>
      </c>
      <c r="EY11" s="13">
        <v>2</v>
      </c>
      <c r="EZ11" s="13" t="s">
        <v>434</v>
      </c>
      <c r="FA11" s="13">
        <f>AY13</f>
        <v>6000</v>
      </c>
      <c r="FD11" s="13">
        <v>7</v>
      </c>
      <c r="FE11" s="13">
        <f t="shared" si="58"/>
        <v>1</v>
      </c>
      <c r="FF11" s="13" t="str">
        <f t="shared" si="29"/>
        <v>20级寄灵人洗练-7</v>
      </c>
      <c r="FG11" s="13">
        <f t="shared" si="30"/>
        <v>11</v>
      </c>
      <c r="FH11" s="13">
        <f t="shared" si="59"/>
        <v>7</v>
      </c>
      <c r="FI11" s="13">
        <f t="shared" si="60"/>
        <v>500</v>
      </c>
      <c r="FJ11" s="13" t="str">
        <f t="shared" si="61"/>
        <v>Crit</v>
      </c>
      <c r="FK11" s="13">
        <f t="shared" si="62"/>
        <v>1.0999999999999999E-2</v>
      </c>
      <c r="FL11" s="13">
        <f t="shared" si="31"/>
        <v>0.03</v>
      </c>
    </row>
    <row r="12" spans="1:168" s="19" customFormat="1" ht="16.5" x14ac:dyDescent="0.2">
      <c r="A12" s="13">
        <v>1</v>
      </c>
      <c r="B12" s="13">
        <v>2</v>
      </c>
      <c r="C12" s="13">
        <v>3</v>
      </c>
      <c r="D12" s="14">
        <f>INDEX(属性投放!$AD$7:$AD$26,装备!C12)</f>
        <v>25</v>
      </c>
      <c r="E12" s="13">
        <v>20</v>
      </c>
      <c r="F12" s="14">
        <f>SUMIFS(属性投放!BX$6:BX$85,属性投放!$AS$6:$AS$85,"="&amp;装备!$B$3,属性投放!$AT$6:$AT$85,"&lt;="&amp;装备!$C12)*INDEX(属性投放!$DX$6:$DX$10,装备!$D$3)*装备!$F$3</f>
        <v>783</v>
      </c>
      <c r="G12" s="14">
        <f>SUMIFS(属性投放!BY$6:BY$85,属性投放!$AS$6:$AS$85,"="&amp;装备!$B$3,属性投放!$AT$6:$AT$85,"&lt;="&amp;装备!$C12)*INDEX(属性投放!$DX$6:$DX$10,装备!$D$3)*装备!$F$3</f>
        <v>403</v>
      </c>
      <c r="H12" s="14">
        <f>SUMIFS(属性投放!BZ$6:BZ$85,属性投放!$AS$6:$AS$85,"="&amp;装备!$B$3,属性投放!$AT$6:$AT$85,"&lt;="&amp;装备!$C12)*INDEX(属性投放!$DX$6:$DX$10,装备!$D$3)*装备!$F$3</f>
        <v>7830</v>
      </c>
      <c r="I12" s="26">
        <v>0.25</v>
      </c>
      <c r="J12" s="14">
        <f t="shared" si="76"/>
        <v>195.75</v>
      </c>
      <c r="K12" s="14">
        <f t="shared" si="76"/>
        <v>100.75</v>
      </c>
      <c r="L12" s="14">
        <f t="shared" si="76"/>
        <v>1957.5</v>
      </c>
      <c r="M12" s="13">
        <f t="shared" si="77"/>
        <v>195</v>
      </c>
      <c r="N12" s="13">
        <f t="shared" si="77"/>
        <v>100</v>
      </c>
      <c r="O12" s="13">
        <f t="shared" si="77"/>
        <v>1960</v>
      </c>
      <c r="P12" s="13">
        <f t="shared" si="78"/>
        <v>23.52</v>
      </c>
      <c r="Q12" s="13">
        <f t="shared" si="78"/>
        <v>12.12</v>
      </c>
      <c r="R12" s="13">
        <f t="shared" si="78"/>
        <v>234.8</v>
      </c>
      <c r="S12" s="13">
        <f t="shared" si="79"/>
        <v>23.5</v>
      </c>
      <c r="T12" s="13">
        <f t="shared" si="79"/>
        <v>12</v>
      </c>
      <c r="U12" s="13">
        <f t="shared" si="79"/>
        <v>235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13">
        <v>8</v>
      </c>
      <c r="AG12" s="13" t="s">
        <v>395</v>
      </c>
      <c r="AH12" s="24">
        <v>0.2</v>
      </c>
      <c r="AI12" s="13"/>
      <c r="AJ12" s="24">
        <v>0.25</v>
      </c>
      <c r="AK12" s="13">
        <v>1</v>
      </c>
      <c r="AL12" s="13">
        <v>3</v>
      </c>
      <c r="AM12" s="32"/>
      <c r="AN12" s="32"/>
      <c r="AO12" s="32"/>
      <c r="AP12" s="32"/>
      <c r="AQ12" s="32"/>
      <c r="AR12" s="32"/>
      <c r="AS12" s="13" t="s">
        <v>885</v>
      </c>
      <c r="AT12" s="13">
        <v>3</v>
      </c>
      <c r="AU12" s="13">
        <v>0.6</v>
      </c>
      <c r="AV12" s="14">
        <f>SUMIFS(属性投放!BX$6:BX$85,属性投放!$AS$6:$AS$85,"="&amp;装备!$AT$3,属性投放!$AT$6:$AT$85,"&lt;="&amp;装备!$AT12)*INDEX(属性投放!$DX$6:$DX$10,装备!$AV$3)*$AU12</f>
        <v>469.79999999999995</v>
      </c>
      <c r="AW12" s="14">
        <f>SUMIFS(属性投放!BZ$6:BZ$85,属性投放!$AS$6:$AS$85,"="&amp;装备!$AT$3,属性投放!$AT$6:$AT$85,"&lt;="&amp;装备!$AT12)*INDEX(属性投放!$DX$6:$DX$10,装备!$AV$3)*AU12</f>
        <v>4698</v>
      </c>
      <c r="AX12" s="13">
        <v>450</v>
      </c>
      <c r="AY12" s="13">
        <f>AX12*10</f>
        <v>4500</v>
      </c>
      <c r="AZ12" s="14">
        <f t="shared" si="80"/>
        <v>36</v>
      </c>
      <c r="BA12" s="32"/>
      <c r="BB12" s="32"/>
      <c r="BC12" s="13">
        <v>21</v>
      </c>
      <c r="BD12" s="13" t="s">
        <v>885</v>
      </c>
      <c r="BE12" s="13">
        <v>9</v>
      </c>
      <c r="BF12" s="13">
        <v>2</v>
      </c>
      <c r="BG12" s="34">
        <v>0.35</v>
      </c>
      <c r="BH12" s="13">
        <f t="shared" si="7"/>
        <v>43</v>
      </c>
      <c r="BI12" s="13">
        <f t="shared" si="8"/>
        <v>22</v>
      </c>
      <c r="BJ12" s="13">
        <f t="shared" si="9"/>
        <v>432</v>
      </c>
      <c r="BK12" s="24">
        <v>0.04</v>
      </c>
      <c r="BL12" s="24">
        <v>0.04</v>
      </c>
      <c r="BM12" s="24">
        <v>0.04</v>
      </c>
      <c r="BN12" s="24">
        <v>0.03</v>
      </c>
      <c r="BO12" s="24">
        <v>0.08</v>
      </c>
      <c r="BP12" s="24">
        <v>0.03</v>
      </c>
      <c r="BQ12" s="24">
        <v>0.03</v>
      </c>
      <c r="BR12" s="24">
        <v>0.05</v>
      </c>
      <c r="BS12" s="24">
        <v>0.05</v>
      </c>
      <c r="BT12" s="24"/>
      <c r="BU12" s="32"/>
      <c r="BV12" s="13">
        <v>0</v>
      </c>
      <c r="BW12" s="13">
        <v>0</v>
      </c>
      <c r="BX12" s="13">
        <v>2</v>
      </c>
      <c r="BY12" s="13">
        <v>3</v>
      </c>
      <c r="BZ12" s="32"/>
      <c r="CA12" s="13">
        <v>7</v>
      </c>
      <c r="CB12" s="13">
        <v>1</v>
      </c>
      <c r="CC12" s="13">
        <v>20</v>
      </c>
      <c r="CD12" s="13">
        <v>4</v>
      </c>
      <c r="CE12" s="13">
        <v>1</v>
      </c>
      <c r="CF12" s="13">
        <v>1</v>
      </c>
      <c r="CG12" s="13">
        <f t="shared" si="75"/>
        <v>2014010</v>
      </c>
      <c r="CH12" s="13" t="s">
        <v>1034</v>
      </c>
      <c r="CI12" s="13"/>
      <c r="CJ12" s="13">
        <v>8</v>
      </c>
      <c r="CK12" s="13">
        <f>SUM(CJ$6:CJ12)</f>
        <v>56</v>
      </c>
      <c r="CL12" s="13">
        <v>1</v>
      </c>
      <c r="CM12" s="13">
        <v>2</v>
      </c>
      <c r="CN12" s="13">
        <v>3</v>
      </c>
      <c r="CO12" s="13">
        <v>4</v>
      </c>
      <c r="CP12" s="13">
        <v>5</v>
      </c>
      <c r="CQ12" s="13">
        <v>6</v>
      </c>
      <c r="CR12" s="13">
        <v>7</v>
      </c>
      <c r="CS12" s="13">
        <v>8</v>
      </c>
      <c r="CT12" s="32"/>
      <c r="CV12" s="13">
        <v>8</v>
      </c>
      <c r="CW12" s="14">
        <f t="shared" si="42"/>
        <v>1</v>
      </c>
      <c r="CX12" s="14">
        <f t="shared" si="10"/>
        <v>1</v>
      </c>
      <c r="CY12" s="14">
        <f t="shared" si="11"/>
        <v>8</v>
      </c>
      <c r="CZ12" s="14">
        <f t="shared" si="12"/>
        <v>1</v>
      </c>
      <c r="DA12" s="14">
        <f t="shared" si="13"/>
        <v>2011018</v>
      </c>
      <c r="DB12" s="13" t="str">
        <f t="shared" si="14"/>
        <v>20级寄灵人绿色-戒指</v>
      </c>
      <c r="DC12" s="14">
        <f t="shared" si="15"/>
        <v>1</v>
      </c>
      <c r="DD12" s="14">
        <f t="shared" si="16"/>
        <v>1</v>
      </c>
      <c r="DE12" s="14">
        <f t="shared" si="17"/>
        <v>20</v>
      </c>
      <c r="DF12" s="14">
        <f t="shared" si="18"/>
        <v>20</v>
      </c>
      <c r="DG12" s="14">
        <f t="shared" si="19"/>
        <v>8</v>
      </c>
      <c r="DH12" s="14" t="str">
        <f t="shared" si="20"/>
        <v/>
      </c>
      <c r="DI12" s="14">
        <f t="shared" si="43"/>
        <v>26</v>
      </c>
      <c r="DJ12" s="14">
        <f t="shared" si="21"/>
        <v>20</v>
      </c>
      <c r="DK12" s="14">
        <f t="shared" si="22"/>
        <v>0</v>
      </c>
      <c r="DL12" s="14">
        <f t="shared" si="23"/>
        <v>123</v>
      </c>
      <c r="DM12" s="14">
        <f t="shared" si="24"/>
        <v>2.35</v>
      </c>
      <c r="DN12" s="14">
        <f t="shared" si="25"/>
        <v>0</v>
      </c>
      <c r="DO12" s="14">
        <f t="shared" si="26"/>
        <v>14.69</v>
      </c>
      <c r="DP12" s="14">
        <f t="shared" si="44"/>
        <v>1</v>
      </c>
      <c r="DQ12" s="14">
        <f t="shared" si="45"/>
        <v>0</v>
      </c>
      <c r="DR12" s="14">
        <f t="shared" si="46"/>
        <v>11</v>
      </c>
      <c r="DU12" s="14">
        <f t="shared" si="27"/>
        <v>1</v>
      </c>
      <c r="DV12" s="14">
        <f t="shared" si="28"/>
        <v>3</v>
      </c>
      <c r="DW12" s="14">
        <f t="shared" si="47"/>
        <v>26</v>
      </c>
      <c r="DX12" s="14" t="str">
        <f t="shared" si="48"/>
        <v>AtkExt</v>
      </c>
      <c r="DY12" s="14">
        <f t="shared" si="49"/>
        <v>20</v>
      </c>
      <c r="DZ12" s="14">
        <f t="shared" si="50"/>
        <v>2.35</v>
      </c>
      <c r="EA12" s="14" t="str">
        <f t="shared" si="51"/>
        <v>HPExt</v>
      </c>
      <c r="EB12" s="14">
        <f t="shared" si="52"/>
        <v>123</v>
      </c>
      <c r="EC12" s="14">
        <f t="shared" si="53"/>
        <v>14.69</v>
      </c>
      <c r="ED12" s="14">
        <f t="shared" si="54"/>
        <v>1</v>
      </c>
      <c r="EE12" s="14">
        <f t="shared" si="55"/>
        <v>0</v>
      </c>
      <c r="EF12" s="14">
        <f t="shared" si="56"/>
        <v>11</v>
      </c>
      <c r="EG12" s="25" t="s">
        <v>509</v>
      </c>
      <c r="EH12" s="14">
        <f t="shared" si="57"/>
        <v>5</v>
      </c>
      <c r="EK12" s="13">
        <v>1043</v>
      </c>
      <c r="EL12" s="13" t="s">
        <v>1229</v>
      </c>
      <c r="EM12" s="32"/>
      <c r="EN12" s="32"/>
      <c r="EO12" s="13">
        <v>3</v>
      </c>
      <c r="EP12" s="13" t="s">
        <v>461</v>
      </c>
      <c r="EQ12" s="13">
        <v>2</v>
      </c>
      <c r="ER12" s="13">
        <v>4</v>
      </c>
      <c r="ES12" s="13" t="s">
        <v>436</v>
      </c>
      <c r="ET12" s="13">
        <v>0.15</v>
      </c>
      <c r="EU12" s="16"/>
      <c r="EV12" s="13">
        <v>3</v>
      </c>
      <c r="EW12" s="13" t="s">
        <v>464</v>
      </c>
      <c r="EX12" s="13">
        <v>2</v>
      </c>
      <c r="EY12" s="13">
        <v>4</v>
      </c>
      <c r="EZ12" s="13" t="s">
        <v>436</v>
      </c>
      <c r="FA12" s="13">
        <v>0.15</v>
      </c>
      <c r="FD12" s="13">
        <v>8</v>
      </c>
      <c r="FE12" s="13">
        <f t="shared" si="58"/>
        <v>1</v>
      </c>
      <c r="FF12" s="13" t="str">
        <f t="shared" si="29"/>
        <v>20级寄灵人洗练-8</v>
      </c>
      <c r="FG12" s="13">
        <f t="shared" si="30"/>
        <v>11</v>
      </c>
      <c r="FH12" s="13">
        <f t="shared" si="59"/>
        <v>8</v>
      </c>
      <c r="FI12" s="13">
        <f t="shared" si="60"/>
        <v>500</v>
      </c>
      <c r="FJ12" s="13" t="str">
        <f t="shared" si="61"/>
        <v>CritRate</v>
      </c>
      <c r="FK12" s="13">
        <f t="shared" si="62"/>
        <v>2.8000000000000001E-2</v>
      </c>
      <c r="FL12" s="13">
        <f t="shared" si="31"/>
        <v>0.08</v>
      </c>
    </row>
    <row r="13" spans="1:168" s="19" customFormat="1" ht="16.5" x14ac:dyDescent="0.2">
      <c r="A13" s="13">
        <v>2</v>
      </c>
      <c r="B13" s="13">
        <v>2</v>
      </c>
      <c r="C13" s="13">
        <v>5</v>
      </c>
      <c r="D13" s="14">
        <f>INDEX(属性投放!$AD$7:$AD$26,装备!C13)</f>
        <v>42</v>
      </c>
      <c r="E13" s="13">
        <v>40</v>
      </c>
      <c r="F13" s="14">
        <f>SUMIFS(属性投放!BX$6:BX$85,属性投放!$AS$6:$AS$85,"="&amp;装备!$B$3,属性投放!$AT$6:$AT$85,"&lt;="&amp;装备!$C13)*INDEX(属性投放!$DX$6:$DX$10,装备!$D$3)*装备!$F$3</f>
        <v>1678</v>
      </c>
      <c r="G13" s="14">
        <f>SUMIFS(属性投放!BY$6:BY$85,属性投放!$AS$6:$AS$85,"="&amp;装备!$B$3,属性投放!$AT$6:$AT$85,"&lt;="&amp;装备!$C13)*INDEX(属性投放!$DX$6:$DX$10,装备!$D$3)*装备!$F$3</f>
        <v>852</v>
      </c>
      <c r="H13" s="14">
        <f>SUMIFS(属性投放!BZ$6:BZ$85,属性投放!$AS$6:$AS$85,"="&amp;装备!$B$3,属性投放!$AT$6:$AT$85,"&lt;="&amp;装备!$C13)*INDEX(属性投放!$DX$6:$DX$10,装备!$D$3)*装备!$F$3</f>
        <v>16780</v>
      </c>
      <c r="I13" s="26">
        <v>0.25</v>
      </c>
      <c r="J13" s="14">
        <f t="shared" si="76"/>
        <v>419.5</v>
      </c>
      <c r="K13" s="14">
        <f t="shared" si="76"/>
        <v>213</v>
      </c>
      <c r="L13" s="14">
        <f t="shared" si="76"/>
        <v>4195</v>
      </c>
      <c r="M13" s="13">
        <f t="shared" si="77"/>
        <v>420</v>
      </c>
      <c r="N13" s="13">
        <f t="shared" si="77"/>
        <v>215</v>
      </c>
      <c r="O13" s="13">
        <f t="shared" si="77"/>
        <v>4195</v>
      </c>
      <c r="P13" s="13">
        <f t="shared" si="78"/>
        <v>29.952380952380953</v>
      </c>
      <c r="Q13" s="13">
        <f t="shared" si="78"/>
        <v>15.166666666666666</v>
      </c>
      <c r="R13" s="13">
        <f t="shared" si="78"/>
        <v>299.64285714285717</v>
      </c>
      <c r="S13" s="13">
        <f t="shared" si="79"/>
        <v>30</v>
      </c>
      <c r="T13" s="13">
        <f t="shared" si="79"/>
        <v>15</v>
      </c>
      <c r="U13" s="13">
        <f t="shared" si="79"/>
        <v>299.5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3" t="s">
        <v>886</v>
      </c>
      <c r="AT13" s="13">
        <v>5</v>
      </c>
      <c r="AU13" s="13">
        <v>0.35</v>
      </c>
      <c r="AV13" s="14">
        <f>SUMIFS(属性投放!BX$6:BX$85,属性投放!$AS$6:$AS$85,"="&amp;装备!$AT$3,属性投放!$AT$6:$AT$85,"&lt;="&amp;装备!$AT13)*INDEX(属性投放!$DX$6:$DX$10,装备!$AV$3)*$AU13</f>
        <v>587.29999999999995</v>
      </c>
      <c r="AW13" s="14">
        <f>SUMIFS(属性投放!BZ$6:BZ$85,属性投放!$AS$6:$AS$85,"="&amp;装备!$AT$3,属性投放!$AT$6:$AT$85,"&lt;="&amp;装备!$AT13)*INDEX(属性投放!$DX$6:$DX$10,装备!$AV$3)*AU13</f>
        <v>5873</v>
      </c>
      <c r="AX13" s="13">
        <v>600</v>
      </c>
      <c r="AY13" s="13">
        <f t="shared" ref="AY13" si="81">AX13*10</f>
        <v>6000</v>
      </c>
      <c r="AZ13" s="14">
        <f t="shared" si="80"/>
        <v>48</v>
      </c>
      <c r="BA13" s="32"/>
      <c r="BB13" s="32"/>
      <c r="BC13" s="13">
        <v>22</v>
      </c>
      <c r="BD13" s="13" t="s">
        <v>886</v>
      </c>
      <c r="BE13" s="13">
        <v>9</v>
      </c>
      <c r="BF13" s="13">
        <v>3</v>
      </c>
      <c r="BG13" s="34">
        <v>0.35</v>
      </c>
      <c r="BH13" s="13">
        <f t="shared" si="7"/>
        <v>55</v>
      </c>
      <c r="BI13" s="13">
        <f t="shared" si="8"/>
        <v>28</v>
      </c>
      <c r="BJ13" s="13">
        <f t="shared" si="9"/>
        <v>550</v>
      </c>
      <c r="BK13" s="24">
        <v>0.04</v>
      </c>
      <c r="BL13" s="24">
        <v>0.04</v>
      </c>
      <c r="BM13" s="24">
        <v>0.04</v>
      </c>
      <c r="BN13" s="24">
        <v>0.03</v>
      </c>
      <c r="BO13" s="24">
        <v>0.08</v>
      </c>
      <c r="BP13" s="24">
        <v>0.03</v>
      </c>
      <c r="BQ13" s="24">
        <v>0.03</v>
      </c>
      <c r="BR13" s="24">
        <v>0.05</v>
      </c>
      <c r="BS13" s="24">
        <v>0.05</v>
      </c>
      <c r="BT13" s="24"/>
      <c r="BU13" s="32"/>
      <c r="BV13" s="13">
        <v>0</v>
      </c>
      <c r="BW13" s="13">
        <v>0</v>
      </c>
      <c r="BX13" s="13">
        <v>2</v>
      </c>
      <c r="BY13" s="13">
        <v>3</v>
      </c>
      <c r="BZ13" s="32"/>
      <c r="CA13" s="13">
        <v>8</v>
      </c>
      <c r="CB13" s="13">
        <v>1</v>
      </c>
      <c r="CC13" s="13">
        <v>20</v>
      </c>
      <c r="CD13" s="13">
        <v>4</v>
      </c>
      <c r="CE13" s="13">
        <v>2</v>
      </c>
      <c r="CF13" s="13">
        <v>2</v>
      </c>
      <c r="CG13" s="13">
        <f t="shared" si="75"/>
        <v>2014020</v>
      </c>
      <c r="CH13" s="13" t="s">
        <v>1035</v>
      </c>
      <c r="CI13" s="13"/>
      <c r="CJ13" s="13">
        <v>8</v>
      </c>
      <c r="CK13" s="13">
        <f>SUM(CJ$6:CJ13)</f>
        <v>64</v>
      </c>
      <c r="CL13" s="13">
        <v>1</v>
      </c>
      <c r="CM13" s="13">
        <v>2</v>
      </c>
      <c r="CN13" s="13">
        <v>3</v>
      </c>
      <c r="CO13" s="13">
        <v>4</v>
      </c>
      <c r="CP13" s="13">
        <v>5</v>
      </c>
      <c r="CQ13" s="13">
        <v>6</v>
      </c>
      <c r="CR13" s="13">
        <v>7</v>
      </c>
      <c r="CS13" s="13">
        <v>8</v>
      </c>
      <c r="CT13" s="32"/>
      <c r="CV13" s="13">
        <v>9</v>
      </c>
      <c r="CW13" s="14">
        <f t="shared" si="42"/>
        <v>2</v>
      </c>
      <c r="CX13" s="14">
        <f t="shared" si="10"/>
        <v>2</v>
      </c>
      <c r="CY13" s="14">
        <f t="shared" si="11"/>
        <v>1</v>
      </c>
      <c r="CZ13" s="14">
        <f t="shared" si="12"/>
        <v>1</v>
      </c>
      <c r="DA13" s="14">
        <f t="shared" si="13"/>
        <v>2011021</v>
      </c>
      <c r="DB13" s="13" t="str">
        <f t="shared" si="14"/>
        <v>20级守护灵绿色-武器</v>
      </c>
      <c r="DC13" s="14">
        <f t="shared" si="15"/>
        <v>2</v>
      </c>
      <c r="DD13" s="14">
        <f t="shared" si="16"/>
        <v>1</v>
      </c>
      <c r="DE13" s="14">
        <f t="shared" si="17"/>
        <v>135</v>
      </c>
      <c r="DF13" s="14">
        <f t="shared" si="18"/>
        <v>135</v>
      </c>
      <c r="DG13" s="14">
        <f t="shared" si="19"/>
        <v>1</v>
      </c>
      <c r="DH13" s="14" t="str">
        <f t="shared" si="20"/>
        <v/>
      </c>
      <c r="DI13" s="14">
        <f t="shared" si="43"/>
        <v>321</v>
      </c>
      <c r="DJ13" s="14">
        <f t="shared" si="21"/>
        <v>941</v>
      </c>
      <c r="DK13" s="14">
        <f t="shared" si="22"/>
        <v>0</v>
      </c>
      <c r="DL13" s="14">
        <f t="shared" si="23"/>
        <v>0</v>
      </c>
      <c r="DM13" s="14">
        <f t="shared" si="24"/>
        <v>64.2</v>
      </c>
      <c r="DN13" s="14">
        <f t="shared" si="25"/>
        <v>0</v>
      </c>
      <c r="DO13" s="14">
        <f t="shared" si="26"/>
        <v>0</v>
      </c>
      <c r="DP13" s="14">
        <f t="shared" si="44"/>
        <v>1</v>
      </c>
      <c r="DQ13" s="14">
        <f t="shared" si="45"/>
        <v>0</v>
      </c>
      <c r="DR13" s="14">
        <f t="shared" si="46"/>
        <v>21</v>
      </c>
      <c r="DU13" s="14">
        <f t="shared" si="27"/>
        <v>1</v>
      </c>
      <c r="DV13" s="14">
        <f t="shared" si="28"/>
        <v>0</v>
      </c>
      <c r="DW13" s="14">
        <f t="shared" si="47"/>
        <v>321</v>
      </c>
      <c r="DX13" s="14" t="str">
        <f t="shared" si="48"/>
        <v>AtkExt</v>
      </c>
      <c r="DY13" s="14">
        <f t="shared" si="49"/>
        <v>941</v>
      </c>
      <c r="DZ13" s="14">
        <f t="shared" si="50"/>
        <v>64.2</v>
      </c>
      <c r="EA13" s="14" t="str">
        <f t="shared" si="51"/>
        <v/>
      </c>
      <c r="EB13" s="14" t="str">
        <f t="shared" si="52"/>
        <v/>
      </c>
      <c r="EC13" s="14" t="str">
        <f t="shared" si="53"/>
        <v/>
      </c>
      <c r="ED13" s="14">
        <f t="shared" si="54"/>
        <v>1</v>
      </c>
      <c r="EE13" s="14">
        <f t="shared" si="55"/>
        <v>0</v>
      </c>
      <c r="EF13" s="14">
        <f t="shared" si="56"/>
        <v>21</v>
      </c>
      <c r="EG13" s="25" t="s">
        <v>509</v>
      </c>
      <c r="EH13" s="14">
        <f t="shared" si="57"/>
        <v>5</v>
      </c>
      <c r="EK13" s="13">
        <v>1051</v>
      </c>
      <c r="EL13" s="13" t="s">
        <v>1230</v>
      </c>
      <c r="EM13" s="32"/>
      <c r="EN13" s="32"/>
      <c r="EO13" s="13">
        <v>4</v>
      </c>
      <c r="EP13" s="13" t="s">
        <v>1427</v>
      </c>
      <c r="EQ13" s="13">
        <v>1</v>
      </c>
      <c r="ER13" s="13">
        <v>2</v>
      </c>
      <c r="ES13" s="13" t="s">
        <v>893</v>
      </c>
      <c r="ET13" s="13">
        <f>AX14</f>
        <v>900</v>
      </c>
      <c r="EV13" s="13">
        <v>4</v>
      </c>
      <c r="EW13" s="13" t="s">
        <v>1425</v>
      </c>
      <c r="EX13" s="13">
        <v>1</v>
      </c>
      <c r="EY13" s="13">
        <v>2</v>
      </c>
      <c r="EZ13" s="13" t="s">
        <v>893</v>
      </c>
      <c r="FA13" s="13">
        <f>AX7</f>
        <v>900</v>
      </c>
      <c r="FD13" s="13">
        <v>9</v>
      </c>
      <c r="FE13" s="13">
        <f t="shared" si="58"/>
        <v>1</v>
      </c>
      <c r="FF13" s="13" t="str">
        <f t="shared" si="29"/>
        <v>20级寄灵人洗练-9</v>
      </c>
      <c r="FG13" s="13">
        <f t="shared" si="30"/>
        <v>11</v>
      </c>
      <c r="FH13" s="13">
        <f t="shared" si="59"/>
        <v>9</v>
      </c>
      <c r="FI13" s="13">
        <f t="shared" si="60"/>
        <v>500</v>
      </c>
      <c r="FJ13" s="13" t="str">
        <f t="shared" si="61"/>
        <v>DefIgnor</v>
      </c>
      <c r="FK13" s="13">
        <f t="shared" si="62"/>
        <v>1.0999999999999999E-2</v>
      </c>
      <c r="FL13" s="13">
        <f t="shared" si="31"/>
        <v>0.03</v>
      </c>
    </row>
    <row r="14" spans="1:168" s="19" customFormat="1" ht="16.5" x14ac:dyDescent="0.2">
      <c r="A14" s="13">
        <v>3</v>
      </c>
      <c r="B14" s="13">
        <v>2</v>
      </c>
      <c r="C14" s="29">
        <v>7</v>
      </c>
      <c r="D14" s="14">
        <f>INDEX(属性投放!$AD$7:$AD$26,装备!C14)</f>
        <v>52</v>
      </c>
      <c r="E14" s="29">
        <v>50</v>
      </c>
      <c r="F14" s="14">
        <f>SUMIFS(属性投放!BX$6:BX$85,属性投放!$AS$6:$AS$85,"="&amp;装备!$B$3,属性投放!$AT$6:$AT$85,"&lt;="&amp;装备!$C14)*INDEX(属性投放!$DX$6:$DX$10,装备!$D$3)*装备!$F$3</f>
        <v>2683</v>
      </c>
      <c r="G14" s="14">
        <f>SUMIFS(属性投放!BY$6:BY$85,属性投放!$AS$6:$AS$85,"="&amp;装备!$B$3,属性投放!$AT$6:$AT$85,"&lt;="&amp;装备!$C14)*INDEX(属性投放!$DX$6:$DX$10,装备!$D$3)*装备!$F$3</f>
        <v>1358</v>
      </c>
      <c r="H14" s="14">
        <f>SUMIFS(属性投放!BZ$6:BZ$85,属性投放!$AS$6:$AS$85,"="&amp;装备!$B$3,属性投放!$AT$6:$AT$85,"&lt;="&amp;装备!$C14)*INDEX(属性投放!$DX$6:$DX$10,装备!$D$3)*装备!$F$3</f>
        <v>26830</v>
      </c>
      <c r="I14" s="26">
        <v>0.2</v>
      </c>
      <c r="J14" s="14">
        <f t="shared" ref="J14" si="82">F14*$I14</f>
        <v>536.6</v>
      </c>
      <c r="K14" s="14">
        <f t="shared" ref="K14" si="83">G14*$I14</f>
        <v>271.60000000000002</v>
      </c>
      <c r="L14" s="14">
        <f t="shared" ref="L14" si="84">H14*$I14</f>
        <v>5366</v>
      </c>
      <c r="M14" s="13">
        <f t="shared" ref="M14" si="85">ROUND(J14/5,0)*5</f>
        <v>535</v>
      </c>
      <c r="N14" s="13">
        <f t="shared" ref="N14" si="86">ROUND(K14/5,0)*5</f>
        <v>270</v>
      </c>
      <c r="O14" s="13">
        <f t="shared" ref="O14" si="87">ROUND(L14/5,0)*5</f>
        <v>5365</v>
      </c>
      <c r="P14" s="13">
        <f t="shared" ref="P14" si="88">(F14-M14)/$D14</f>
        <v>41.307692307692307</v>
      </c>
      <c r="Q14" s="13">
        <f t="shared" ref="Q14" si="89">(G14-N14)/$D14</f>
        <v>20.923076923076923</v>
      </c>
      <c r="R14" s="13">
        <f t="shared" ref="R14" si="90">(H14-O14)/$D14</f>
        <v>412.78846153846155</v>
      </c>
      <c r="S14" s="13">
        <f t="shared" ref="S14" si="91">ROUND(P14*10/5,0)*5/10</f>
        <v>41.5</v>
      </c>
      <c r="T14" s="13">
        <f t="shared" ref="T14" si="92">ROUND(Q14*10/5,0)*5/10</f>
        <v>21</v>
      </c>
      <c r="U14" s="13">
        <f t="shared" ref="U14" si="93">ROUND(R14*10/5,0)*5/10</f>
        <v>413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13" t="s">
        <v>1424</v>
      </c>
      <c r="AT14" s="13">
        <v>7</v>
      </c>
      <c r="AU14" s="13">
        <v>0.35</v>
      </c>
      <c r="AV14" s="14">
        <f>SUMIFS(属性投放!BX$6:BX$85,属性投放!$AS$6:$AS$85,"="&amp;装备!$AT$3,属性投放!$AT$6:$AT$85,"&lt;="&amp;装备!$AT14)*INDEX(属性投放!$DX$6:$DX$10,装备!$AV$3)*$AU14</f>
        <v>939.05</v>
      </c>
      <c r="AW14" s="14">
        <f>SUMIFS(属性投放!BZ$6:BZ$85,属性投放!$AS$6:$AS$85,"="&amp;装备!$AT$3,属性投放!$AT$6:$AT$85,"&lt;="&amp;装备!$AT14)*INDEX(属性投放!$DX$6:$DX$10,装备!$AV$3)*AU14</f>
        <v>9390.5</v>
      </c>
      <c r="AX14" s="29">
        <v>900</v>
      </c>
      <c r="AY14" s="13">
        <v>9000</v>
      </c>
      <c r="AZ14" s="14">
        <f t="shared" si="80"/>
        <v>72</v>
      </c>
      <c r="BA14" s="32"/>
      <c r="BB14" s="32"/>
      <c r="BC14" s="13">
        <v>23</v>
      </c>
      <c r="BD14" s="13" t="s">
        <v>1421</v>
      </c>
      <c r="BE14" s="29">
        <v>10</v>
      </c>
      <c r="BF14" s="13">
        <v>3</v>
      </c>
      <c r="BG14" s="34">
        <v>0.35</v>
      </c>
      <c r="BH14" s="13">
        <f t="shared" si="7"/>
        <v>94</v>
      </c>
      <c r="BI14" s="13">
        <f t="shared" si="8"/>
        <v>48</v>
      </c>
      <c r="BJ14" s="13">
        <f t="shared" si="9"/>
        <v>940</v>
      </c>
      <c r="BK14" s="24">
        <v>0.04</v>
      </c>
      <c r="BL14" s="24">
        <v>0.04</v>
      </c>
      <c r="BM14" s="24">
        <v>0.04</v>
      </c>
      <c r="BN14" s="24">
        <v>0.03</v>
      </c>
      <c r="BO14" s="24">
        <v>0.08</v>
      </c>
      <c r="BP14" s="24">
        <v>0.03</v>
      </c>
      <c r="BQ14" s="24">
        <v>0.03</v>
      </c>
      <c r="BR14" s="24">
        <v>0.05</v>
      </c>
      <c r="BS14" s="24">
        <v>0.05</v>
      </c>
      <c r="BT14" s="24"/>
      <c r="BU14" s="32"/>
      <c r="BV14" s="13">
        <v>0</v>
      </c>
      <c r="BW14" s="13">
        <v>0</v>
      </c>
      <c r="BX14" s="13">
        <v>3</v>
      </c>
      <c r="BY14" s="13">
        <v>4</v>
      </c>
      <c r="BZ14" s="32"/>
      <c r="CA14" s="13">
        <v>9</v>
      </c>
      <c r="CB14" s="13">
        <v>1</v>
      </c>
      <c r="CC14" s="13">
        <v>20</v>
      </c>
      <c r="CD14" s="13">
        <v>4</v>
      </c>
      <c r="CE14" s="13">
        <v>1</v>
      </c>
      <c r="CF14" s="13">
        <v>3</v>
      </c>
      <c r="CG14" s="13">
        <f t="shared" si="75"/>
        <v>2014030</v>
      </c>
      <c r="CH14" s="13" t="s">
        <v>1036</v>
      </c>
      <c r="CI14" s="13">
        <v>1011</v>
      </c>
      <c r="CJ14" s="13">
        <v>8</v>
      </c>
      <c r="CK14" s="13">
        <f>SUM(CJ$6:CJ14)</f>
        <v>72</v>
      </c>
      <c r="CL14" s="13">
        <v>1</v>
      </c>
      <c r="CM14" s="13">
        <v>2</v>
      </c>
      <c r="CN14" s="13">
        <v>3</v>
      </c>
      <c r="CO14" s="13">
        <v>4</v>
      </c>
      <c r="CP14" s="13">
        <v>5</v>
      </c>
      <c r="CQ14" s="13">
        <v>6</v>
      </c>
      <c r="CR14" s="13">
        <v>7</v>
      </c>
      <c r="CS14" s="13">
        <v>8</v>
      </c>
      <c r="CT14" s="32"/>
      <c r="CV14" s="13">
        <v>10</v>
      </c>
      <c r="CW14" s="14">
        <f t="shared" si="42"/>
        <v>2</v>
      </c>
      <c r="CX14" s="14">
        <f t="shared" si="10"/>
        <v>2</v>
      </c>
      <c r="CY14" s="14">
        <f t="shared" si="11"/>
        <v>2</v>
      </c>
      <c r="CZ14" s="14">
        <f t="shared" si="12"/>
        <v>1</v>
      </c>
      <c r="DA14" s="14">
        <f t="shared" si="13"/>
        <v>2011022</v>
      </c>
      <c r="DB14" s="13" t="str">
        <f t="shared" si="14"/>
        <v>20级守护灵绿色-头盔</v>
      </c>
      <c r="DC14" s="14">
        <f t="shared" si="15"/>
        <v>2</v>
      </c>
      <c r="DD14" s="14">
        <f t="shared" si="16"/>
        <v>1</v>
      </c>
      <c r="DE14" s="14">
        <f t="shared" si="17"/>
        <v>135</v>
      </c>
      <c r="DF14" s="14">
        <f t="shared" si="18"/>
        <v>135</v>
      </c>
      <c r="DG14" s="14">
        <f t="shared" si="19"/>
        <v>2</v>
      </c>
      <c r="DH14" s="14" t="str">
        <f t="shared" si="20"/>
        <v/>
      </c>
      <c r="DI14" s="14">
        <f t="shared" si="43"/>
        <v>160</v>
      </c>
      <c r="DJ14" s="14">
        <f t="shared" si="21"/>
        <v>0</v>
      </c>
      <c r="DK14" s="14">
        <f t="shared" si="22"/>
        <v>236</v>
      </c>
      <c r="DL14" s="14">
        <f t="shared" si="23"/>
        <v>0</v>
      </c>
      <c r="DM14" s="14">
        <f t="shared" si="24"/>
        <v>0</v>
      </c>
      <c r="DN14" s="14">
        <f t="shared" si="25"/>
        <v>16.05</v>
      </c>
      <c r="DO14" s="14">
        <f t="shared" si="26"/>
        <v>0</v>
      </c>
      <c r="DP14" s="14">
        <f t="shared" si="44"/>
        <v>1</v>
      </c>
      <c r="DQ14" s="14">
        <f t="shared" si="45"/>
        <v>0</v>
      </c>
      <c r="DR14" s="14">
        <f t="shared" si="46"/>
        <v>21</v>
      </c>
      <c r="DU14" s="14">
        <f t="shared" si="27"/>
        <v>2</v>
      </c>
      <c r="DV14" s="14">
        <f t="shared" si="28"/>
        <v>0</v>
      </c>
      <c r="DW14" s="14">
        <f t="shared" si="47"/>
        <v>160</v>
      </c>
      <c r="DX14" s="14" t="str">
        <f t="shared" si="48"/>
        <v>DefExt</v>
      </c>
      <c r="DY14" s="14">
        <f t="shared" si="49"/>
        <v>236</v>
      </c>
      <c r="DZ14" s="14">
        <f t="shared" si="50"/>
        <v>16.05</v>
      </c>
      <c r="EA14" s="14" t="str">
        <f t="shared" si="51"/>
        <v/>
      </c>
      <c r="EB14" s="14" t="str">
        <f t="shared" si="52"/>
        <v/>
      </c>
      <c r="EC14" s="14" t="str">
        <f t="shared" si="53"/>
        <v/>
      </c>
      <c r="ED14" s="14">
        <f t="shared" si="54"/>
        <v>1</v>
      </c>
      <c r="EE14" s="14">
        <f t="shared" si="55"/>
        <v>0</v>
      </c>
      <c r="EF14" s="14">
        <f t="shared" si="56"/>
        <v>21</v>
      </c>
      <c r="EG14" s="25" t="s">
        <v>509</v>
      </c>
      <c r="EH14" s="14">
        <f t="shared" si="57"/>
        <v>5</v>
      </c>
      <c r="EK14" s="13">
        <v>1052</v>
      </c>
      <c r="EL14" s="13" t="s">
        <v>1231</v>
      </c>
      <c r="EM14" s="32"/>
      <c r="EN14" s="32"/>
      <c r="EO14" s="13">
        <v>4</v>
      </c>
      <c r="EP14" s="13" t="s">
        <v>1427</v>
      </c>
      <c r="EQ14" s="13">
        <v>2</v>
      </c>
      <c r="ER14" s="13">
        <v>4</v>
      </c>
      <c r="ES14" s="13" t="s">
        <v>434</v>
      </c>
      <c r="ET14" s="13">
        <f>AY14</f>
        <v>9000</v>
      </c>
      <c r="EV14" s="13">
        <v>4</v>
      </c>
      <c r="EW14" s="13" t="s">
        <v>1425</v>
      </c>
      <c r="EX14" s="13">
        <v>2</v>
      </c>
      <c r="EY14" s="13">
        <v>4</v>
      </c>
      <c r="EZ14" s="13" t="s">
        <v>434</v>
      </c>
      <c r="FA14" s="13">
        <f>AY7</f>
        <v>4500</v>
      </c>
      <c r="FD14" s="13">
        <v>10</v>
      </c>
      <c r="FE14" s="13">
        <f t="shared" si="58"/>
        <v>1</v>
      </c>
      <c r="FF14" s="13" t="str">
        <f t="shared" si="29"/>
        <v>20级寄灵人洗练-10</v>
      </c>
      <c r="FG14" s="13">
        <f t="shared" si="30"/>
        <v>11</v>
      </c>
      <c r="FH14" s="13">
        <f t="shared" si="59"/>
        <v>10</v>
      </c>
      <c r="FI14" s="13">
        <f t="shared" si="60"/>
        <v>500</v>
      </c>
      <c r="FJ14" s="13" t="str">
        <f t="shared" si="61"/>
        <v>Block</v>
      </c>
      <c r="FK14" s="13">
        <f t="shared" si="62"/>
        <v>1.0999999999999999E-2</v>
      </c>
      <c r="FL14" s="13">
        <f t="shared" si="31"/>
        <v>0.03</v>
      </c>
    </row>
    <row r="15" spans="1:168" s="19" customFormat="1" ht="16.5" x14ac:dyDescent="0.2">
      <c r="A15" s="13">
        <v>4</v>
      </c>
      <c r="B15" s="13">
        <v>2</v>
      </c>
      <c r="C15" s="13">
        <v>9</v>
      </c>
      <c r="D15" s="14">
        <f>INDEX(属性投放!$AD$7:$AD$26,装备!C15)</f>
        <v>65</v>
      </c>
      <c r="E15" s="13">
        <v>60</v>
      </c>
      <c r="F15" s="14">
        <f>SUMIFS(属性投放!BX$6:BX$85,属性投放!$AS$6:$AS$85,"="&amp;装备!$B$3,属性投放!$AT$6:$AT$85,"&lt;="&amp;装备!$C15)*INDEX(属性投放!$DX$6:$DX$10,装备!$D$3)*装备!$F$3</f>
        <v>4268</v>
      </c>
      <c r="G15" s="14">
        <f>SUMIFS(属性投放!BY$6:BY$85,属性投放!$AS$6:$AS$85,"="&amp;装备!$B$3,属性投放!$AT$6:$AT$85,"&lt;="&amp;装备!$C15)*INDEX(属性投放!$DX$6:$DX$10,装备!$D$3)*装备!$F$3</f>
        <v>2157</v>
      </c>
      <c r="H15" s="14">
        <f>SUMIFS(属性投放!BZ$6:BZ$85,属性投放!$AS$6:$AS$85,"="&amp;装备!$B$3,属性投放!$AT$6:$AT$85,"&lt;="&amp;装备!$C15)*INDEX(属性投放!$DX$6:$DX$10,装备!$D$3)*装备!$F$3</f>
        <v>42680</v>
      </c>
      <c r="I15" s="26">
        <v>0.2</v>
      </c>
      <c r="J15" s="14">
        <f t="shared" ref="J15:L18" si="94">F15*$I15</f>
        <v>853.6</v>
      </c>
      <c r="K15" s="14">
        <f t="shared" si="94"/>
        <v>431.40000000000003</v>
      </c>
      <c r="L15" s="14">
        <f t="shared" si="94"/>
        <v>8536</v>
      </c>
      <c r="M15" s="13">
        <f t="shared" ref="M15:O18" si="95">ROUND(J15/5,0)*5</f>
        <v>855</v>
      </c>
      <c r="N15" s="13">
        <f t="shared" si="95"/>
        <v>430</v>
      </c>
      <c r="O15" s="13">
        <f t="shared" si="95"/>
        <v>8535</v>
      </c>
      <c r="P15" s="13">
        <f t="shared" ref="P15:R18" si="96">(F15-M15)/$D15</f>
        <v>52.507692307692309</v>
      </c>
      <c r="Q15" s="13">
        <f t="shared" si="96"/>
        <v>26.569230769230771</v>
      </c>
      <c r="R15" s="13">
        <f t="shared" si="96"/>
        <v>525.30769230769226</v>
      </c>
      <c r="S15" s="13">
        <f t="shared" ref="S15:U18" si="97">ROUND(P15*10/5,0)*5/10</f>
        <v>52.5</v>
      </c>
      <c r="T15" s="13">
        <f t="shared" si="97"/>
        <v>26.5</v>
      </c>
      <c r="U15" s="13">
        <f t="shared" si="97"/>
        <v>525.5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13" t="s">
        <v>887</v>
      </c>
      <c r="AT15" s="13">
        <v>9</v>
      </c>
      <c r="AU15" s="13">
        <v>0.35</v>
      </c>
      <c r="AV15" s="14">
        <f>SUMIFS(属性投放!BX$6:BX$85,属性投放!$AS$6:$AS$85,"="&amp;装备!$AT$3,属性投放!$AT$6:$AT$85,"&lt;="&amp;装备!$AT15)*INDEX(属性投放!$DX$6:$DX$10,装备!$AV$3)*$AU15</f>
        <v>1493.8</v>
      </c>
      <c r="AW15" s="14">
        <f>SUMIFS(属性投放!BZ$6:BZ$85,属性投放!$AS$6:$AS$85,"="&amp;装备!$AT$3,属性投放!$AT$6:$AT$85,"&lt;="&amp;装备!$AT15)*INDEX(属性投放!$DX$6:$DX$10,装备!$AV$3)*AU15</f>
        <v>14937.999999999998</v>
      </c>
      <c r="AX15" s="13">
        <v>1400</v>
      </c>
      <c r="AY15" s="13">
        <f>AX15*10</f>
        <v>14000</v>
      </c>
      <c r="AZ15" s="14">
        <f t="shared" si="80"/>
        <v>112</v>
      </c>
      <c r="BA15" s="32"/>
      <c r="BB15" s="32"/>
      <c r="BC15" s="13">
        <v>24</v>
      </c>
      <c r="BD15" s="13" t="s">
        <v>887</v>
      </c>
      <c r="BE15" s="13">
        <v>12</v>
      </c>
      <c r="BF15" s="13">
        <v>3</v>
      </c>
      <c r="BG15" s="34">
        <v>0.35</v>
      </c>
      <c r="BH15" s="13">
        <f t="shared" si="7"/>
        <v>184</v>
      </c>
      <c r="BI15" s="13">
        <f t="shared" si="8"/>
        <v>93</v>
      </c>
      <c r="BJ15" s="13">
        <f t="shared" si="9"/>
        <v>1839</v>
      </c>
      <c r="BK15" s="24">
        <v>0.04</v>
      </c>
      <c r="BL15" s="24">
        <v>0.04</v>
      </c>
      <c r="BM15" s="24">
        <v>0.04</v>
      </c>
      <c r="BN15" s="24">
        <v>0.03</v>
      </c>
      <c r="BO15" s="24">
        <v>0.08</v>
      </c>
      <c r="BP15" s="24">
        <v>0.03</v>
      </c>
      <c r="BQ15" s="24">
        <v>0.03</v>
      </c>
      <c r="BR15" s="24">
        <v>0.05</v>
      </c>
      <c r="BS15" s="24">
        <v>0.05</v>
      </c>
      <c r="BT15" s="24"/>
      <c r="BU15" s="32"/>
      <c r="BV15" s="13">
        <v>0</v>
      </c>
      <c r="BW15" s="13">
        <v>0</v>
      </c>
      <c r="BX15" s="13">
        <v>4</v>
      </c>
      <c r="BY15" s="13">
        <v>5</v>
      </c>
      <c r="BZ15" s="32"/>
      <c r="CA15" s="13">
        <v>10</v>
      </c>
      <c r="CB15" s="13">
        <v>1</v>
      </c>
      <c r="CC15" s="13">
        <v>20</v>
      </c>
      <c r="CD15" s="13">
        <v>4</v>
      </c>
      <c r="CE15" s="13">
        <v>2</v>
      </c>
      <c r="CF15" s="13">
        <v>4</v>
      </c>
      <c r="CG15" s="13">
        <f t="shared" si="75"/>
        <v>2014040</v>
      </c>
      <c r="CH15" s="13" t="s">
        <v>1037</v>
      </c>
      <c r="CI15" s="13">
        <v>2011</v>
      </c>
      <c r="CJ15" s="13">
        <v>8</v>
      </c>
      <c r="CK15" s="13">
        <f>SUM(CJ$6:CJ15)</f>
        <v>80</v>
      </c>
      <c r="CL15" s="13">
        <v>1</v>
      </c>
      <c r="CM15" s="13">
        <v>2</v>
      </c>
      <c r="CN15" s="13">
        <v>3</v>
      </c>
      <c r="CO15" s="13">
        <v>4</v>
      </c>
      <c r="CP15" s="13">
        <v>5</v>
      </c>
      <c r="CQ15" s="13">
        <v>6</v>
      </c>
      <c r="CR15" s="13">
        <v>7</v>
      </c>
      <c r="CS15" s="13">
        <v>8</v>
      </c>
      <c r="CT15" s="32"/>
      <c r="CV15" s="13">
        <v>11</v>
      </c>
      <c r="CW15" s="14">
        <f t="shared" si="42"/>
        <v>2</v>
      </c>
      <c r="CX15" s="14">
        <f t="shared" si="10"/>
        <v>2</v>
      </c>
      <c r="CY15" s="14">
        <f t="shared" si="11"/>
        <v>3</v>
      </c>
      <c r="CZ15" s="14">
        <f t="shared" si="12"/>
        <v>1</v>
      </c>
      <c r="DA15" s="14">
        <f t="shared" si="13"/>
        <v>2011023</v>
      </c>
      <c r="DB15" s="13" t="str">
        <f t="shared" si="14"/>
        <v>20级守护灵绿色-肩甲</v>
      </c>
      <c r="DC15" s="14">
        <f t="shared" si="15"/>
        <v>2</v>
      </c>
      <c r="DD15" s="14">
        <f t="shared" si="16"/>
        <v>1</v>
      </c>
      <c r="DE15" s="14">
        <f t="shared" si="17"/>
        <v>135</v>
      </c>
      <c r="DF15" s="14">
        <f t="shared" si="18"/>
        <v>135</v>
      </c>
      <c r="DG15" s="14">
        <f t="shared" si="19"/>
        <v>3</v>
      </c>
      <c r="DH15" s="14" t="str">
        <f t="shared" si="20"/>
        <v/>
      </c>
      <c r="DI15" s="14">
        <f t="shared" si="43"/>
        <v>160</v>
      </c>
      <c r="DJ15" s="14">
        <f t="shared" si="21"/>
        <v>0</v>
      </c>
      <c r="DK15" s="14">
        <f t="shared" si="22"/>
        <v>118</v>
      </c>
      <c r="DL15" s="14">
        <f t="shared" si="23"/>
        <v>1176</v>
      </c>
      <c r="DM15" s="14">
        <f t="shared" si="24"/>
        <v>0</v>
      </c>
      <c r="DN15" s="14">
        <f t="shared" si="25"/>
        <v>8.0299999999999994</v>
      </c>
      <c r="DO15" s="14">
        <f t="shared" si="26"/>
        <v>80.209999999999994</v>
      </c>
      <c r="DP15" s="14">
        <f t="shared" si="44"/>
        <v>1</v>
      </c>
      <c r="DQ15" s="14">
        <f t="shared" si="45"/>
        <v>0</v>
      </c>
      <c r="DR15" s="14">
        <f t="shared" si="46"/>
        <v>21</v>
      </c>
      <c r="DU15" s="14">
        <f t="shared" si="27"/>
        <v>2</v>
      </c>
      <c r="DV15" s="14">
        <f t="shared" si="28"/>
        <v>3</v>
      </c>
      <c r="DW15" s="14">
        <f t="shared" si="47"/>
        <v>160</v>
      </c>
      <c r="DX15" s="14" t="str">
        <f t="shared" si="48"/>
        <v>DefExt</v>
      </c>
      <c r="DY15" s="14">
        <f t="shared" si="49"/>
        <v>118</v>
      </c>
      <c r="DZ15" s="14">
        <f t="shared" si="50"/>
        <v>8.0299999999999994</v>
      </c>
      <c r="EA15" s="14" t="str">
        <f t="shared" si="51"/>
        <v>HPExt</v>
      </c>
      <c r="EB15" s="14">
        <f t="shared" si="52"/>
        <v>1176</v>
      </c>
      <c r="EC15" s="14">
        <f t="shared" si="53"/>
        <v>80.209999999999994</v>
      </c>
      <c r="ED15" s="14">
        <f t="shared" si="54"/>
        <v>1</v>
      </c>
      <c r="EE15" s="14">
        <f t="shared" si="55"/>
        <v>0</v>
      </c>
      <c r="EF15" s="14">
        <f t="shared" si="56"/>
        <v>21</v>
      </c>
      <c r="EG15" s="25" t="s">
        <v>509</v>
      </c>
      <c r="EH15" s="14">
        <f t="shared" si="57"/>
        <v>5</v>
      </c>
      <c r="EK15" s="13">
        <v>1053</v>
      </c>
      <c r="EL15" s="13" t="s">
        <v>1232</v>
      </c>
      <c r="EM15" s="32"/>
      <c r="EN15" s="32"/>
      <c r="EO15" s="13">
        <v>4</v>
      </c>
      <c r="EP15" s="13" t="s">
        <v>1427</v>
      </c>
      <c r="EQ15" s="13">
        <v>3</v>
      </c>
      <c r="ER15" s="13">
        <v>5</v>
      </c>
      <c r="ES15" s="13" t="s">
        <v>1426</v>
      </c>
      <c r="ET15" s="13">
        <v>0.2</v>
      </c>
      <c r="EV15" s="13">
        <v>4</v>
      </c>
      <c r="EW15" s="13" t="s">
        <v>1425</v>
      </c>
      <c r="EX15" s="13">
        <v>3</v>
      </c>
      <c r="EY15" s="13">
        <v>5</v>
      </c>
      <c r="EZ15" s="13" t="s">
        <v>1426</v>
      </c>
      <c r="FA15" s="13">
        <v>0.2</v>
      </c>
      <c r="FD15" s="13">
        <v>11</v>
      </c>
      <c r="FE15" s="13">
        <f t="shared" si="58"/>
        <v>1</v>
      </c>
      <c r="FF15" s="13" t="str">
        <f t="shared" si="29"/>
        <v>20级寄灵人洗练-11</v>
      </c>
      <c r="FG15" s="13">
        <f t="shared" si="30"/>
        <v>11</v>
      </c>
      <c r="FH15" s="13">
        <f t="shared" si="59"/>
        <v>11</v>
      </c>
      <c r="FI15" s="13">
        <f t="shared" si="60"/>
        <v>500</v>
      </c>
      <c r="FJ15" s="13" t="str">
        <f t="shared" si="61"/>
        <v>EffectHit</v>
      </c>
      <c r="FK15" s="13">
        <f t="shared" si="62"/>
        <v>1.7999999999999999E-2</v>
      </c>
      <c r="FL15" s="13">
        <f t="shared" si="31"/>
        <v>0.05</v>
      </c>
    </row>
    <row r="16" spans="1:168" s="19" customFormat="1" ht="16.5" x14ac:dyDescent="0.2">
      <c r="A16" s="13">
        <v>5</v>
      </c>
      <c r="B16" s="13">
        <v>2</v>
      </c>
      <c r="C16" s="13">
        <v>11</v>
      </c>
      <c r="D16" s="14">
        <f>INDEX(属性投放!$AD$7:$AD$26,装备!C16)</f>
        <v>80</v>
      </c>
      <c r="E16" s="13">
        <v>80</v>
      </c>
      <c r="F16" s="14">
        <f>SUMIFS(属性投放!BX$6:BX$85,属性投放!$AS$6:$AS$85,"="&amp;装备!$B$3,属性投放!$AT$6:$AT$85,"&lt;="&amp;装备!$C16)*INDEX(属性投放!$DX$6:$DX$10,装备!$D$3)*装备!$F$3</f>
        <v>6718</v>
      </c>
      <c r="G16" s="14">
        <f>SUMIFS(属性投放!BY$6:BY$85,属性投放!$AS$6:$AS$85,"="&amp;装备!$B$3,属性投放!$AT$6:$AT$85,"&lt;="&amp;装备!$C16)*INDEX(属性投放!$DX$6:$DX$10,装备!$D$3)*装备!$F$3</f>
        <v>3382</v>
      </c>
      <c r="H16" s="14">
        <f>SUMIFS(属性投放!BZ$6:BZ$85,属性投放!$AS$6:$AS$85,"="&amp;装备!$B$3,属性投放!$AT$6:$AT$85,"&lt;="&amp;装备!$C16)*INDEX(属性投放!$DX$6:$DX$10,装备!$D$3)*装备!$F$3</f>
        <v>67180</v>
      </c>
      <c r="I16" s="26">
        <v>0.2</v>
      </c>
      <c r="J16" s="14">
        <f t="shared" si="94"/>
        <v>1343.6000000000001</v>
      </c>
      <c r="K16" s="14">
        <f t="shared" si="94"/>
        <v>676.40000000000009</v>
      </c>
      <c r="L16" s="14">
        <f t="shared" si="94"/>
        <v>13436</v>
      </c>
      <c r="M16" s="13">
        <f t="shared" si="95"/>
        <v>1345</v>
      </c>
      <c r="N16" s="13">
        <f t="shared" si="95"/>
        <v>675</v>
      </c>
      <c r="O16" s="13">
        <f t="shared" si="95"/>
        <v>13435</v>
      </c>
      <c r="P16" s="13">
        <f t="shared" si="96"/>
        <v>67.162499999999994</v>
      </c>
      <c r="Q16" s="13">
        <f t="shared" si="96"/>
        <v>33.837499999999999</v>
      </c>
      <c r="R16" s="13">
        <f t="shared" si="96"/>
        <v>671.8125</v>
      </c>
      <c r="S16" s="13">
        <f t="shared" si="97"/>
        <v>67</v>
      </c>
      <c r="T16" s="13">
        <f t="shared" si="97"/>
        <v>34</v>
      </c>
      <c r="U16" s="13">
        <f t="shared" si="97"/>
        <v>672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13" t="s">
        <v>888</v>
      </c>
      <c r="AT16" s="13">
        <v>11</v>
      </c>
      <c r="AU16" s="13">
        <v>0.3</v>
      </c>
      <c r="AV16" s="14">
        <f>SUMIFS(属性投放!BX$6:BX$85,属性投放!$AS$6:$AS$85,"="&amp;装备!$AT$3,属性投放!$AT$6:$AT$85,"&lt;="&amp;装备!$AT16)*INDEX(属性投放!$DX$6:$DX$10,装备!$AV$3)*$AU16</f>
        <v>2015.3999999999999</v>
      </c>
      <c r="AW16" s="14">
        <f>SUMIFS(属性投放!BZ$6:BZ$85,属性投放!$AS$6:$AS$85,"="&amp;装备!$AT$3,属性投放!$AT$6:$AT$85,"&lt;="&amp;装备!$AT16)*INDEX(属性投放!$DX$6:$DX$10,装备!$AV$3)*AU16</f>
        <v>20154</v>
      </c>
      <c r="AX16" s="13">
        <v>2000</v>
      </c>
      <c r="AY16" s="13">
        <f>AX16*10</f>
        <v>20000</v>
      </c>
      <c r="AZ16" s="14">
        <f t="shared" si="80"/>
        <v>160</v>
      </c>
      <c r="BA16" s="32"/>
      <c r="BB16" s="32"/>
      <c r="BC16" s="13">
        <v>25</v>
      </c>
      <c r="BD16" s="13" t="s">
        <v>888</v>
      </c>
      <c r="BE16" s="13">
        <v>12</v>
      </c>
      <c r="BF16" s="13">
        <v>4</v>
      </c>
      <c r="BG16" s="34">
        <v>0.35</v>
      </c>
      <c r="BH16" s="13">
        <f t="shared" si="7"/>
        <v>235</v>
      </c>
      <c r="BI16" s="13">
        <f t="shared" si="8"/>
        <v>119</v>
      </c>
      <c r="BJ16" s="13">
        <f t="shared" si="9"/>
        <v>2352</v>
      </c>
      <c r="BK16" s="24">
        <v>0.04</v>
      </c>
      <c r="BL16" s="24">
        <v>0.04</v>
      </c>
      <c r="BM16" s="24">
        <v>0.04</v>
      </c>
      <c r="BN16" s="24">
        <v>0.03</v>
      </c>
      <c r="BO16" s="24">
        <v>0.08</v>
      </c>
      <c r="BP16" s="24">
        <v>0.03</v>
      </c>
      <c r="BQ16" s="24">
        <v>0.03</v>
      </c>
      <c r="BR16" s="24">
        <v>0.05</v>
      </c>
      <c r="BS16" s="24">
        <v>0.05</v>
      </c>
      <c r="BT16" s="24"/>
      <c r="BU16" s="32"/>
      <c r="BV16" s="13">
        <v>0</v>
      </c>
      <c r="BW16" s="13">
        <v>0</v>
      </c>
      <c r="BX16" s="13">
        <v>5</v>
      </c>
      <c r="BY16" s="13">
        <v>6</v>
      </c>
      <c r="BZ16" s="32"/>
      <c r="CA16" s="13">
        <v>11</v>
      </c>
      <c r="CB16" s="13">
        <v>2</v>
      </c>
      <c r="CC16" s="13">
        <v>40</v>
      </c>
      <c r="CD16" s="13">
        <v>1</v>
      </c>
      <c r="CE16" s="13">
        <v>1</v>
      </c>
      <c r="CF16" s="13">
        <v>1</v>
      </c>
      <c r="CG16" s="13">
        <f t="shared" si="75"/>
        <v>2021010</v>
      </c>
      <c r="CH16" s="13" t="s">
        <v>1038</v>
      </c>
      <c r="CI16" s="13"/>
      <c r="CJ16" s="13">
        <v>8</v>
      </c>
      <c r="CK16" s="13">
        <f>SUM(CJ$6:CJ16)</f>
        <v>88</v>
      </c>
      <c r="CL16" s="13">
        <v>1</v>
      </c>
      <c r="CM16" s="13">
        <v>2</v>
      </c>
      <c r="CN16" s="13">
        <v>3</v>
      </c>
      <c r="CO16" s="13">
        <v>4</v>
      </c>
      <c r="CP16" s="13">
        <v>5</v>
      </c>
      <c r="CQ16" s="13">
        <v>6</v>
      </c>
      <c r="CR16" s="13">
        <v>7</v>
      </c>
      <c r="CS16" s="13">
        <v>8</v>
      </c>
      <c r="CT16" s="32"/>
      <c r="CV16" s="13">
        <v>12</v>
      </c>
      <c r="CW16" s="14">
        <f t="shared" si="42"/>
        <v>2</v>
      </c>
      <c r="CX16" s="14">
        <f t="shared" si="10"/>
        <v>2</v>
      </c>
      <c r="CY16" s="14">
        <f t="shared" si="11"/>
        <v>4</v>
      </c>
      <c r="CZ16" s="14">
        <f t="shared" si="12"/>
        <v>1</v>
      </c>
      <c r="DA16" s="14">
        <f t="shared" si="13"/>
        <v>2011024</v>
      </c>
      <c r="DB16" s="13" t="str">
        <f t="shared" si="14"/>
        <v>20级守护灵绿色-衣服</v>
      </c>
      <c r="DC16" s="14">
        <f t="shared" si="15"/>
        <v>2</v>
      </c>
      <c r="DD16" s="14">
        <f t="shared" si="16"/>
        <v>1</v>
      </c>
      <c r="DE16" s="14">
        <f t="shared" si="17"/>
        <v>135</v>
      </c>
      <c r="DF16" s="14">
        <f t="shared" si="18"/>
        <v>135</v>
      </c>
      <c r="DG16" s="14">
        <f t="shared" si="19"/>
        <v>4</v>
      </c>
      <c r="DH16" s="14" t="str">
        <f t="shared" si="20"/>
        <v/>
      </c>
      <c r="DI16" s="14">
        <f t="shared" si="43"/>
        <v>160</v>
      </c>
      <c r="DJ16" s="14">
        <f t="shared" si="21"/>
        <v>0</v>
      </c>
      <c r="DK16" s="14">
        <f t="shared" si="22"/>
        <v>236</v>
      </c>
      <c r="DL16" s="14">
        <f t="shared" si="23"/>
        <v>0</v>
      </c>
      <c r="DM16" s="14">
        <f t="shared" si="24"/>
        <v>0</v>
      </c>
      <c r="DN16" s="14">
        <f t="shared" si="25"/>
        <v>16.05</v>
      </c>
      <c r="DO16" s="14">
        <f t="shared" si="26"/>
        <v>0</v>
      </c>
      <c r="DP16" s="14">
        <f t="shared" si="44"/>
        <v>1</v>
      </c>
      <c r="DQ16" s="14">
        <f t="shared" si="45"/>
        <v>0</v>
      </c>
      <c r="DR16" s="14">
        <f t="shared" si="46"/>
        <v>21</v>
      </c>
      <c r="DU16" s="14">
        <f t="shared" si="27"/>
        <v>2</v>
      </c>
      <c r="DV16" s="14">
        <f t="shared" si="28"/>
        <v>0</v>
      </c>
      <c r="DW16" s="14">
        <f t="shared" si="47"/>
        <v>160</v>
      </c>
      <c r="DX16" s="14" t="str">
        <f t="shared" si="48"/>
        <v>DefExt</v>
      </c>
      <c r="DY16" s="14">
        <f t="shared" si="49"/>
        <v>236</v>
      </c>
      <c r="DZ16" s="14">
        <f t="shared" si="50"/>
        <v>16.05</v>
      </c>
      <c r="EA16" s="14" t="str">
        <f t="shared" si="51"/>
        <v/>
      </c>
      <c r="EB16" s="14" t="str">
        <f t="shared" si="52"/>
        <v/>
      </c>
      <c r="EC16" s="14" t="str">
        <f t="shared" si="53"/>
        <v/>
      </c>
      <c r="ED16" s="14">
        <f t="shared" si="54"/>
        <v>1</v>
      </c>
      <c r="EE16" s="14">
        <f t="shared" si="55"/>
        <v>0</v>
      </c>
      <c r="EF16" s="14">
        <f t="shared" si="56"/>
        <v>21</v>
      </c>
      <c r="EG16" s="25" t="s">
        <v>509</v>
      </c>
      <c r="EH16" s="14">
        <f t="shared" si="57"/>
        <v>5</v>
      </c>
      <c r="EK16" s="13">
        <v>1061</v>
      </c>
      <c r="EL16" s="13" t="s">
        <v>1233</v>
      </c>
      <c r="EM16" s="32"/>
      <c r="EN16" s="32"/>
      <c r="EO16" s="13">
        <v>5</v>
      </c>
      <c r="EP16" s="13" t="s">
        <v>1428</v>
      </c>
      <c r="EQ16" s="13">
        <v>1</v>
      </c>
      <c r="ER16" s="13">
        <v>2</v>
      </c>
      <c r="ES16" s="13" t="s">
        <v>433</v>
      </c>
      <c r="ET16" s="13">
        <f>AX8</f>
        <v>1400</v>
      </c>
      <c r="EV16" s="13">
        <v>4</v>
      </c>
      <c r="EW16" s="13" t="s">
        <v>1439</v>
      </c>
      <c r="EX16" s="13">
        <v>1</v>
      </c>
      <c r="EY16" s="13">
        <v>2</v>
      </c>
      <c r="EZ16" s="13" t="s">
        <v>433</v>
      </c>
      <c r="FA16" s="13">
        <f>AX15</f>
        <v>1400</v>
      </c>
      <c r="FD16" s="13">
        <v>12</v>
      </c>
      <c r="FE16" s="13">
        <f t="shared" si="58"/>
        <v>1</v>
      </c>
      <c r="FF16" s="13" t="str">
        <f t="shared" si="29"/>
        <v>20级寄灵人洗练-12</v>
      </c>
      <c r="FG16" s="13">
        <f t="shared" si="30"/>
        <v>11</v>
      </c>
      <c r="FH16" s="13">
        <f t="shared" si="59"/>
        <v>12</v>
      </c>
      <c r="FI16" s="13">
        <f t="shared" si="60"/>
        <v>500</v>
      </c>
      <c r="FJ16" s="13" t="str">
        <f t="shared" si="61"/>
        <v>EffectResist</v>
      </c>
      <c r="FK16" s="13">
        <f t="shared" si="62"/>
        <v>1.7999999999999999E-2</v>
      </c>
      <c r="FL16" s="13">
        <f t="shared" si="31"/>
        <v>0.05</v>
      </c>
    </row>
    <row r="17" spans="1:168" s="19" customFormat="1" ht="16.5" x14ac:dyDescent="0.2">
      <c r="A17" s="13">
        <v>6</v>
      </c>
      <c r="B17" s="13">
        <v>2</v>
      </c>
      <c r="C17" s="13">
        <v>15</v>
      </c>
      <c r="D17" s="14">
        <f>INDEX(属性投放!$AD$7:$AD$26,装备!C17)</f>
        <v>110</v>
      </c>
      <c r="E17" s="13">
        <v>110</v>
      </c>
      <c r="F17" s="14">
        <f>SUMIFS(属性投放!BX$6:BX$85,属性投放!$AS$6:$AS$85,"="&amp;装备!$B$3,属性投放!$AT$6:$AT$85,"&lt;="&amp;装备!$C17)*INDEX(属性投放!$DX$6:$DX$10,装备!$D$3)*装备!$F$3</f>
        <v>16468</v>
      </c>
      <c r="G17" s="14">
        <f>SUMIFS(属性投放!BY$6:BY$85,属性投放!$AS$6:$AS$85,"="&amp;装备!$B$3,属性投放!$AT$6:$AT$85,"&lt;="&amp;装备!$C17)*INDEX(属性投放!$DX$6:$DX$10,装备!$D$3)*装备!$F$3</f>
        <v>8257</v>
      </c>
      <c r="H17" s="14">
        <f>SUMIFS(属性投放!BZ$6:BZ$85,属性投放!$AS$6:$AS$85,"="&amp;装备!$B$3,属性投放!$AT$6:$AT$85,"&lt;="&amp;装备!$C17)*INDEX(属性投放!$DX$6:$DX$10,装备!$D$3)*装备!$F$3</f>
        <v>164680</v>
      </c>
      <c r="I17" s="26">
        <v>0.15</v>
      </c>
      <c r="J17" s="14">
        <f t="shared" si="94"/>
        <v>2470.1999999999998</v>
      </c>
      <c r="K17" s="14">
        <f t="shared" si="94"/>
        <v>1238.55</v>
      </c>
      <c r="L17" s="14">
        <f t="shared" si="94"/>
        <v>24702</v>
      </c>
      <c r="M17" s="13">
        <f t="shared" si="95"/>
        <v>2470</v>
      </c>
      <c r="N17" s="13">
        <f t="shared" si="95"/>
        <v>1240</v>
      </c>
      <c r="O17" s="13">
        <f t="shared" si="95"/>
        <v>24700</v>
      </c>
      <c r="P17" s="13">
        <f t="shared" si="96"/>
        <v>127.25454545454545</v>
      </c>
      <c r="Q17" s="13">
        <f t="shared" si="96"/>
        <v>63.790909090909089</v>
      </c>
      <c r="R17" s="13">
        <f t="shared" si="96"/>
        <v>1272.5454545454545</v>
      </c>
      <c r="S17" s="13">
        <f t="shared" si="97"/>
        <v>127.5</v>
      </c>
      <c r="T17" s="13">
        <f t="shared" si="97"/>
        <v>64</v>
      </c>
      <c r="U17" s="13">
        <f t="shared" si="97"/>
        <v>1272.5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13" t="s">
        <v>889</v>
      </c>
      <c r="AT17" s="13">
        <v>15</v>
      </c>
      <c r="AU17" s="13">
        <v>0.25</v>
      </c>
      <c r="AV17" s="14">
        <f>SUMIFS(属性投放!BX$6:BX$85,属性投放!$AS$6:$AS$85,"="&amp;装备!$AT$3,属性投放!$AT$6:$AT$85,"&lt;="&amp;装备!$AT17)*INDEX(属性投放!$DX$6:$DX$10,装备!$AV$3)*$AU17</f>
        <v>4117</v>
      </c>
      <c r="AW17" s="14">
        <f>SUMIFS(属性投放!BZ$6:BZ$85,属性投放!$AS$6:$AS$85,"="&amp;装备!$AT$3,属性投放!$AT$6:$AT$85,"&lt;="&amp;装备!$AT17)*INDEX(属性投放!$DX$6:$DX$10,装备!$AV$3)*AU17</f>
        <v>41170</v>
      </c>
      <c r="AX17" s="13">
        <v>4000</v>
      </c>
      <c r="AY17" s="13">
        <f>AX17*10</f>
        <v>40000</v>
      </c>
      <c r="AZ17" s="14">
        <f t="shared" si="80"/>
        <v>320</v>
      </c>
      <c r="BA17" s="32"/>
      <c r="BB17" s="32"/>
      <c r="BC17" s="13">
        <v>26</v>
      </c>
      <c r="BD17" s="13" t="s">
        <v>889</v>
      </c>
      <c r="BE17" s="13">
        <v>14</v>
      </c>
      <c r="BF17" s="13">
        <v>5</v>
      </c>
      <c r="BG17" s="34">
        <v>0.35</v>
      </c>
      <c r="BH17" s="13">
        <f t="shared" si="7"/>
        <v>736</v>
      </c>
      <c r="BI17" s="13">
        <f t="shared" si="8"/>
        <v>370</v>
      </c>
      <c r="BJ17" s="13">
        <f t="shared" si="9"/>
        <v>7349</v>
      </c>
      <c r="BK17" s="24">
        <v>0.04</v>
      </c>
      <c r="BL17" s="24">
        <v>0.04</v>
      </c>
      <c r="BM17" s="24">
        <v>0.04</v>
      </c>
      <c r="BN17" s="24">
        <v>0.03</v>
      </c>
      <c r="BO17" s="24">
        <v>0.08</v>
      </c>
      <c r="BP17" s="24">
        <v>0.03</v>
      </c>
      <c r="BQ17" s="24">
        <v>0.03</v>
      </c>
      <c r="BR17" s="24">
        <v>0.05</v>
      </c>
      <c r="BS17" s="24">
        <v>0.05</v>
      </c>
      <c r="BT17" s="24"/>
      <c r="BU17" s="32"/>
      <c r="BV17" s="32"/>
      <c r="BW17" s="32"/>
      <c r="BX17" s="32"/>
      <c r="BY17" s="32"/>
      <c r="BZ17" s="32"/>
      <c r="CA17" s="13">
        <v>12</v>
      </c>
      <c r="CB17" s="13">
        <v>2</v>
      </c>
      <c r="CC17" s="13">
        <v>40</v>
      </c>
      <c r="CD17" s="13">
        <v>1</v>
      </c>
      <c r="CE17" s="13">
        <v>2</v>
      </c>
      <c r="CF17" s="13">
        <v>2</v>
      </c>
      <c r="CG17" s="13">
        <f t="shared" si="75"/>
        <v>2021020</v>
      </c>
      <c r="CH17" s="13" t="s">
        <v>1039</v>
      </c>
      <c r="CI17" s="13"/>
      <c r="CJ17" s="13">
        <v>8</v>
      </c>
      <c r="CK17" s="13">
        <f>SUM(CJ$6:CJ17)</f>
        <v>96</v>
      </c>
      <c r="CL17" s="13">
        <v>1</v>
      </c>
      <c r="CM17" s="13">
        <v>2</v>
      </c>
      <c r="CN17" s="13">
        <v>3</v>
      </c>
      <c r="CO17" s="13">
        <v>4</v>
      </c>
      <c r="CP17" s="13">
        <v>5</v>
      </c>
      <c r="CQ17" s="13">
        <v>6</v>
      </c>
      <c r="CR17" s="13">
        <v>7</v>
      </c>
      <c r="CS17" s="13">
        <v>8</v>
      </c>
      <c r="CT17" s="32"/>
      <c r="CV17" s="13">
        <v>13</v>
      </c>
      <c r="CW17" s="14">
        <f t="shared" si="42"/>
        <v>2</v>
      </c>
      <c r="CX17" s="14">
        <f t="shared" si="10"/>
        <v>2</v>
      </c>
      <c r="CY17" s="14">
        <f t="shared" si="11"/>
        <v>5</v>
      </c>
      <c r="CZ17" s="14">
        <f t="shared" si="12"/>
        <v>1</v>
      </c>
      <c r="DA17" s="14">
        <f t="shared" si="13"/>
        <v>2011025</v>
      </c>
      <c r="DB17" s="13" t="str">
        <f t="shared" si="14"/>
        <v>20级守护灵绿色-鞋子</v>
      </c>
      <c r="DC17" s="14">
        <f t="shared" si="15"/>
        <v>2</v>
      </c>
      <c r="DD17" s="14">
        <f t="shared" si="16"/>
        <v>1</v>
      </c>
      <c r="DE17" s="14">
        <f t="shared" si="17"/>
        <v>135</v>
      </c>
      <c r="DF17" s="14">
        <f t="shared" si="18"/>
        <v>135</v>
      </c>
      <c r="DG17" s="14">
        <f t="shared" si="19"/>
        <v>5</v>
      </c>
      <c r="DH17" s="14" t="str">
        <f t="shared" si="20"/>
        <v/>
      </c>
      <c r="DI17" s="14">
        <f t="shared" si="43"/>
        <v>160</v>
      </c>
      <c r="DJ17" s="14">
        <f t="shared" si="21"/>
        <v>0</v>
      </c>
      <c r="DK17" s="14">
        <f t="shared" si="22"/>
        <v>0</v>
      </c>
      <c r="DL17" s="14">
        <f t="shared" si="23"/>
        <v>2353</v>
      </c>
      <c r="DM17" s="14">
        <f t="shared" si="24"/>
        <v>0</v>
      </c>
      <c r="DN17" s="14">
        <f t="shared" si="25"/>
        <v>0</v>
      </c>
      <c r="DO17" s="14">
        <f t="shared" si="26"/>
        <v>160.43</v>
      </c>
      <c r="DP17" s="14">
        <f t="shared" si="44"/>
        <v>1</v>
      </c>
      <c r="DQ17" s="14">
        <f t="shared" si="45"/>
        <v>0</v>
      </c>
      <c r="DR17" s="14">
        <f t="shared" si="46"/>
        <v>21</v>
      </c>
      <c r="DU17" s="14">
        <f t="shared" si="27"/>
        <v>3</v>
      </c>
      <c r="DV17" s="14">
        <f t="shared" si="28"/>
        <v>0</v>
      </c>
      <c r="DW17" s="14">
        <f t="shared" si="47"/>
        <v>160</v>
      </c>
      <c r="DX17" s="14" t="str">
        <f t="shared" si="48"/>
        <v>HPExt</v>
      </c>
      <c r="DY17" s="14">
        <f t="shared" si="49"/>
        <v>2353</v>
      </c>
      <c r="DZ17" s="14">
        <f t="shared" si="50"/>
        <v>160.43</v>
      </c>
      <c r="EA17" s="14" t="str">
        <f t="shared" si="51"/>
        <v/>
      </c>
      <c r="EB17" s="14" t="str">
        <f t="shared" si="52"/>
        <v/>
      </c>
      <c r="EC17" s="14" t="str">
        <f t="shared" si="53"/>
        <v/>
      </c>
      <c r="ED17" s="14">
        <f t="shared" si="54"/>
        <v>1</v>
      </c>
      <c r="EE17" s="14">
        <f t="shared" si="55"/>
        <v>0</v>
      </c>
      <c r="EF17" s="14">
        <f t="shared" si="56"/>
        <v>21</v>
      </c>
      <c r="EG17" s="25" t="s">
        <v>509</v>
      </c>
      <c r="EH17" s="14">
        <f t="shared" si="57"/>
        <v>5</v>
      </c>
      <c r="EK17" s="13">
        <v>1062</v>
      </c>
      <c r="EL17" s="13" t="s">
        <v>1234</v>
      </c>
      <c r="EM17" s="32"/>
      <c r="EN17" s="32"/>
      <c r="EO17" s="13">
        <v>5</v>
      </c>
      <c r="EP17" s="13" t="s">
        <v>1428</v>
      </c>
      <c r="EQ17" s="13">
        <v>2</v>
      </c>
      <c r="ER17" s="13">
        <v>3</v>
      </c>
      <c r="ES17" s="13" t="s">
        <v>438</v>
      </c>
      <c r="ET17" s="13">
        <f>AY8</f>
        <v>7000</v>
      </c>
      <c r="EV17" s="13">
        <v>4</v>
      </c>
      <c r="EW17" s="13" t="s">
        <v>1439</v>
      </c>
      <c r="EX17" s="13">
        <v>2</v>
      </c>
      <c r="EY17" s="13">
        <v>3</v>
      </c>
      <c r="EZ17" s="13" t="s">
        <v>438</v>
      </c>
      <c r="FA17" s="13">
        <f>AY15</f>
        <v>14000</v>
      </c>
      <c r="FD17" s="13">
        <v>13</v>
      </c>
      <c r="FE17" s="13">
        <f t="shared" si="58"/>
        <v>2</v>
      </c>
      <c r="FF17" s="13" t="str">
        <f t="shared" si="29"/>
        <v>40级寄灵人洗练-1</v>
      </c>
      <c r="FG17" s="13">
        <f t="shared" si="30"/>
        <v>12</v>
      </c>
      <c r="FH17" s="13">
        <f t="shared" si="59"/>
        <v>1</v>
      </c>
      <c r="FI17" s="13">
        <f t="shared" si="60"/>
        <v>1800</v>
      </c>
      <c r="FJ17" s="13" t="str">
        <f t="shared" si="61"/>
        <v>AtkExt</v>
      </c>
      <c r="FK17" s="13">
        <f t="shared" si="62"/>
        <v>19</v>
      </c>
      <c r="FL17" s="13">
        <f t="shared" si="31"/>
        <v>55</v>
      </c>
    </row>
    <row r="18" spans="1:168" s="19" customFormat="1" ht="16.5" x14ac:dyDescent="0.2">
      <c r="A18" s="13">
        <v>7</v>
      </c>
      <c r="B18" s="13">
        <v>2</v>
      </c>
      <c r="C18" s="13">
        <v>18</v>
      </c>
      <c r="D18" s="14">
        <f>INDEX(属性投放!$AD$7:$AD$26,装备!C18)</f>
        <v>132</v>
      </c>
      <c r="E18" s="13">
        <v>135</v>
      </c>
      <c r="F18" s="14">
        <f>SUMIFS(属性投放!BX$6:BX$85,属性投放!$AS$6:$AS$85,"="&amp;装备!$B$3,属性投放!$AT$6:$AT$85,"&lt;="&amp;装备!$C18)*INDEX(属性投放!$DX$6:$DX$10,装备!$D$3)*装备!$F$3</f>
        <v>31368</v>
      </c>
      <c r="G18" s="14">
        <f>SUMIFS(属性投放!BY$6:BY$85,属性投放!$AS$6:$AS$85,"="&amp;装备!$B$3,属性投放!$AT$6:$AT$85,"&lt;="&amp;装备!$C18)*INDEX(属性投放!$DX$6:$DX$10,装备!$D$3)*装备!$F$3</f>
        <v>15707</v>
      </c>
      <c r="H18" s="14">
        <f>SUMIFS(属性投放!BZ$6:BZ$85,属性投放!$AS$6:$AS$85,"="&amp;装备!$B$3,属性投放!$AT$6:$AT$85,"&lt;="&amp;装备!$C18)*INDEX(属性投放!$DX$6:$DX$10,装备!$D$3)*装备!$F$3</f>
        <v>313680</v>
      </c>
      <c r="I18" s="26">
        <v>0.1</v>
      </c>
      <c r="J18" s="14">
        <f t="shared" si="94"/>
        <v>3136.8</v>
      </c>
      <c r="K18" s="14">
        <f t="shared" si="94"/>
        <v>1570.7</v>
      </c>
      <c r="L18" s="14">
        <f t="shared" si="94"/>
        <v>31368</v>
      </c>
      <c r="M18" s="13">
        <f t="shared" si="95"/>
        <v>3135</v>
      </c>
      <c r="N18" s="13">
        <f t="shared" si="95"/>
        <v>1570</v>
      </c>
      <c r="O18" s="13">
        <f t="shared" si="95"/>
        <v>31370</v>
      </c>
      <c r="P18" s="13">
        <f t="shared" si="96"/>
        <v>213.88636363636363</v>
      </c>
      <c r="Q18" s="13">
        <f t="shared" si="96"/>
        <v>107.09848484848484</v>
      </c>
      <c r="R18" s="13">
        <f t="shared" si="96"/>
        <v>2138.712121212121</v>
      </c>
      <c r="S18" s="13">
        <f t="shared" si="97"/>
        <v>214</v>
      </c>
      <c r="T18" s="13">
        <f t="shared" si="97"/>
        <v>107</v>
      </c>
      <c r="U18" s="13">
        <f t="shared" si="97"/>
        <v>2138.5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13" t="s">
        <v>890</v>
      </c>
      <c r="AT18" s="13">
        <v>18</v>
      </c>
      <c r="AU18" s="13">
        <v>0.2</v>
      </c>
      <c r="AV18" s="14">
        <f>SUMIFS(属性投放!BX$6:BX$85,属性投放!$AS$6:$AS$85,"="&amp;装备!$AT$3,属性投放!$AT$6:$AT$85,"&lt;="&amp;装备!$AT18)*INDEX(属性投放!$DX$6:$DX$10,装备!$AV$3)*$AU18</f>
        <v>6273.6</v>
      </c>
      <c r="AW18" s="14">
        <f>SUMIFS(属性投放!BZ$6:BZ$85,属性投放!$AS$6:$AS$85,"="&amp;装备!$AT$3,属性投放!$AT$6:$AT$85,"&lt;="&amp;装备!$AT18)*INDEX(属性投放!$DX$6:$DX$10,装备!$AV$3)*AU18</f>
        <v>62736</v>
      </c>
      <c r="AX18" s="13">
        <v>6000</v>
      </c>
      <c r="AY18" s="13">
        <f>AX18*10</f>
        <v>60000</v>
      </c>
      <c r="AZ18" s="14">
        <f t="shared" si="80"/>
        <v>480</v>
      </c>
      <c r="BA18" s="32"/>
      <c r="BB18" s="32"/>
      <c r="BC18" s="13">
        <v>27</v>
      </c>
      <c r="BD18" s="13" t="s">
        <v>1239</v>
      </c>
      <c r="BE18" s="13">
        <v>14</v>
      </c>
      <c r="BF18" s="13">
        <v>6</v>
      </c>
      <c r="BG18" s="34">
        <v>0.35</v>
      </c>
      <c r="BH18" s="13">
        <f t="shared" si="7"/>
        <v>1236</v>
      </c>
      <c r="BI18" s="13">
        <f t="shared" si="8"/>
        <v>618</v>
      </c>
      <c r="BJ18" s="13">
        <f t="shared" si="9"/>
        <v>12350</v>
      </c>
      <c r="BK18" s="24">
        <v>0.04</v>
      </c>
      <c r="BL18" s="24">
        <v>0.04</v>
      </c>
      <c r="BM18" s="24">
        <v>0.04</v>
      </c>
      <c r="BN18" s="24">
        <v>0.03</v>
      </c>
      <c r="BO18" s="24">
        <v>0.08</v>
      </c>
      <c r="BP18" s="24">
        <v>0.03</v>
      </c>
      <c r="BQ18" s="24">
        <v>0.03</v>
      </c>
      <c r="BR18" s="24">
        <v>0.05</v>
      </c>
      <c r="BS18" s="24">
        <v>0.05</v>
      </c>
      <c r="BT18" s="24"/>
      <c r="BU18" s="32"/>
      <c r="BV18" s="32"/>
      <c r="BW18" s="32"/>
      <c r="BX18" s="32"/>
      <c r="BY18" s="32"/>
      <c r="BZ18" s="32"/>
      <c r="CA18" s="13">
        <v>13</v>
      </c>
      <c r="CB18" s="13">
        <v>2</v>
      </c>
      <c r="CC18" s="13">
        <v>40</v>
      </c>
      <c r="CD18" s="13">
        <v>2</v>
      </c>
      <c r="CE18" s="13">
        <v>1</v>
      </c>
      <c r="CF18" s="13">
        <v>1</v>
      </c>
      <c r="CG18" s="13">
        <f t="shared" si="75"/>
        <v>2022010</v>
      </c>
      <c r="CH18" s="13" t="s">
        <v>1040</v>
      </c>
      <c r="CI18" s="13"/>
      <c r="CJ18" s="13">
        <v>8</v>
      </c>
      <c r="CK18" s="13">
        <f>SUM(CJ$6:CJ18)</f>
        <v>104</v>
      </c>
      <c r="CL18" s="13">
        <v>1</v>
      </c>
      <c r="CM18" s="13">
        <v>2</v>
      </c>
      <c r="CN18" s="13">
        <v>3</v>
      </c>
      <c r="CO18" s="13">
        <v>4</v>
      </c>
      <c r="CP18" s="13">
        <v>5</v>
      </c>
      <c r="CQ18" s="13">
        <v>6</v>
      </c>
      <c r="CR18" s="13">
        <v>7</v>
      </c>
      <c r="CS18" s="13">
        <v>8</v>
      </c>
      <c r="CT18" s="32"/>
      <c r="CV18" s="13">
        <v>14</v>
      </c>
      <c r="CW18" s="14">
        <f t="shared" si="42"/>
        <v>2</v>
      </c>
      <c r="CX18" s="14">
        <f t="shared" si="10"/>
        <v>2</v>
      </c>
      <c r="CY18" s="14">
        <f t="shared" si="11"/>
        <v>6</v>
      </c>
      <c r="CZ18" s="14">
        <f t="shared" si="12"/>
        <v>1</v>
      </c>
      <c r="DA18" s="14">
        <f t="shared" si="13"/>
        <v>2011026</v>
      </c>
      <c r="DB18" s="13" t="str">
        <f t="shared" si="14"/>
        <v>20级守护灵绿色-护手</v>
      </c>
      <c r="DC18" s="14">
        <f t="shared" si="15"/>
        <v>2</v>
      </c>
      <c r="DD18" s="14">
        <f t="shared" si="16"/>
        <v>1</v>
      </c>
      <c r="DE18" s="14">
        <f t="shared" si="17"/>
        <v>135</v>
      </c>
      <c r="DF18" s="14">
        <f t="shared" si="18"/>
        <v>135</v>
      </c>
      <c r="DG18" s="14">
        <f t="shared" si="19"/>
        <v>6</v>
      </c>
      <c r="DH18" s="14" t="str">
        <f t="shared" si="20"/>
        <v/>
      </c>
      <c r="DI18" s="14">
        <f t="shared" si="43"/>
        <v>160</v>
      </c>
      <c r="DJ18" s="14">
        <f t="shared" si="21"/>
        <v>0</v>
      </c>
      <c r="DK18" s="14">
        <f t="shared" si="22"/>
        <v>0</v>
      </c>
      <c r="DL18" s="14">
        <f t="shared" si="23"/>
        <v>2353</v>
      </c>
      <c r="DM18" s="14">
        <f t="shared" si="24"/>
        <v>0</v>
      </c>
      <c r="DN18" s="14">
        <f t="shared" si="25"/>
        <v>0</v>
      </c>
      <c r="DO18" s="14">
        <f t="shared" si="26"/>
        <v>160.43</v>
      </c>
      <c r="DP18" s="14">
        <f t="shared" si="44"/>
        <v>1</v>
      </c>
      <c r="DQ18" s="14">
        <f t="shared" si="45"/>
        <v>0</v>
      </c>
      <c r="DR18" s="14">
        <f t="shared" si="46"/>
        <v>21</v>
      </c>
      <c r="DU18" s="14">
        <f t="shared" si="27"/>
        <v>3</v>
      </c>
      <c r="DV18" s="14">
        <f t="shared" si="28"/>
        <v>0</v>
      </c>
      <c r="DW18" s="14">
        <f t="shared" si="47"/>
        <v>160</v>
      </c>
      <c r="DX18" s="14" t="str">
        <f t="shared" si="48"/>
        <v>HPExt</v>
      </c>
      <c r="DY18" s="14">
        <f t="shared" si="49"/>
        <v>2353</v>
      </c>
      <c r="DZ18" s="14">
        <f t="shared" si="50"/>
        <v>160.43</v>
      </c>
      <c r="EA18" s="14" t="str">
        <f t="shared" si="51"/>
        <v/>
      </c>
      <c r="EB18" s="14" t="str">
        <f t="shared" si="52"/>
        <v/>
      </c>
      <c r="EC18" s="14" t="str">
        <f t="shared" si="53"/>
        <v/>
      </c>
      <c r="ED18" s="14">
        <f t="shared" si="54"/>
        <v>1</v>
      </c>
      <c r="EE18" s="14">
        <f t="shared" si="55"/>
        <v>0</v>
      </c>
      <c r="EF18" s="14">
        <f t="shared" si="56"/>
        <v>21</v>
      </c>
      <c r="EG18" s="25" t="s">
        <v>509</v>
      </c>
      <c r="EH18" s="14">
        <f t="shared" si="57"/>
        <v>5</v>
      </c>
      <c r="EK18" s="13">
        <v>1063</v>
      </c>
      <c r="EL18" s="13" t="s">
        <v>1235</v>
      </c>
      <c r="EM18" s="32"/>
      <c r="EN18" s="32"/>
      <c r="EO18" s="13">
        <v>5</v>
      </c>
      <c r="EP18" s="13" t="s">
        <v>1428</v>
      </c>
      <c r="EQ18" s="13">
        <v>3</v>
      </c>
      <c r="ER18" s="13">
        <v>5</v>
      </c>
      <c r="ES18" s="13" t="s">
        <v>436</v>
      </c>
      <c r="ET18" s="13">
        <v>0.3</v>
      </c>
      <c r="EV18" s="13">
        <v>4</v>
      </c>
      <c r="EW18" s="13" t="s">
        <v>1439</v>
      </c>
      <c r="EX18" s="13">
        <v>3</v>
      </c>
      <c r="EY18" s="13">
        <v>5</v>
      </c>
      <c r="EZ18" s="13" t="s">
        <v>436</v>
      </c>
      <c r="FA18" s="13">
        <v>0.3</v>
      </c>
      <c r="FD18" s="13">
        <v>14</v>
      </c>
      <c r="FE18" s="13">
        <f t="shared" si="58"/>
        <v>2</v>
      </c>
      <c r="FF18" s="13" t="str">
        <f t="shared" si="29"/>
        <v>40级寄灵人洗练-2</v>
      </c>
      <c r="FG18" s="13">
        <f t="shared" si="30"/>
        <v>12</v>
      </c>
      <c r="FH18" s="13">
        <f t="shared" si="59"/>
        <v>2</v>
      </c>
      <c r="FI18" s="13">
        <f t="shared" si="60"/>
        <v>1800</v>
      </c>
      <c r="FJ18" s="13" t="str">
        <f t="shared" si="61"/>
        <v>DefExt</v>
      </c>
      <c r="FK18" s="13">
        <f t="shared" si="62"/>
        <v>9</v>
      </c>
      <c r="FL18" s="13">
        <f t="shared" si="31"/>
        <v>28</v>
      </c>
    </row>
    <row r="19" spans="1:168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13">
        <v>14</v>
      </c>
      <c r="CB19" s="13">
        <v>2</v>
      </c>
      <c r="CC19" s="13">
        <v>40</v>
      </c>
      <c r="CD19" s="13">
        <v>2</v>
      </c>
      <c r="CE19" s="13">
        <v>2</v>
      </c>
      <c r="CF19" s="13">
        <v>2</v>
      </c>
      <c r="CG19" s="13">
        <f t="shared" si="75"/>
        <v>2022020</v>
      </c>
      <c r="CH19" s="13" t="s">
        <v>1041</v>
      </c>
      <c r="CI19" s="13"/>
      <c r="CJ19" s="13">
        <v>8</v>
      </c>
      <c r="CK19" s="13">
        <f>SUM(CJ$6:CJ19)</f>
        <v>112</v>
      </c>
      <c r="CL19" s="13">
        <v>1</v>
      </c>
      <c r="CM19" s="13">
        <v>2</v>
      </c>
      <c r="CN19" s="13">
        <v>3</v>
      </c>
      <c r="CO19" s="13">
        <v>4</v>
      </c>
      <c r="CP19" s="13">
        <v>5</v>
      </c>
      <c r="CQ19" s="13">
        <v>6</v>
      </c>
      <c r="CR19" s="13">
        <v>7</v>
      </c>
      <c r="CS19" s="13">
        <v>8</v>
      </c>
      <c r="CT19" s="32"/>
      <c r="CV19" s="13">
        <v>15</v>
      </c>
      <c r="CW19" s="14">
        <f t="shared" si="42"/>
        <v>2</v>
      </c>
      <c r="CX19" s="14">
        <f t="shared" si="10"/>
        <v>2</v>
      </c>
      <c r="CY19" s="14">
        <f t="shared" si="11"/>
        <v>7</v>
      </c>
      <c r="CZ19" s="14">
        <f t="shared" si="12"/>
        <v>1</v>
      </c>
      <c r="DA19" s="14">
        <f t="shared" si="13"/>
        <v>2011027</v>
      </c>
      <c r="DB19" s="13" t="str">
        <f t="shared" si="14"/>
        <v>20级守护灵绿色-项链</v>
      </c>
      <c r="DC19" s="14">
        <f t="shared" si="15"/>
        <v>2</v>
      </c>
      <c r="DD19" s="14">
        <f t="shared" si="16"/>
        <v>1</v>
      </c>
      <c r="DE19" s="14">
        <f t="shared" si="17"/>
        <v>135</v>
      </c>
      <c r="DF19" s="14">
        <f t="shared" si="18"/>
        <v>135</v>
      </c>
      <c r="DG19" s="14">
        <f t="shared" si="19"/>
        <v>7</v>
      </c>
      <c r="DH19" s="14" t="str">
        <f t="shared" si="20"/>
        <v/>
      </c>
      <c r="DI19" s="14">
        <f t="shared" si="43"/>
        <v>240</v>
      </c>
      <c r="DJ19" s="14">
        <f t="shared" si="21"/>
        <v>314</v>
      </c>
      <c r="DK19" s="14">
        <f t="shared" si="22"/>
        <v>196</v>
      </c>
      <c r="DL19" s="14">
        <f t="shared" si="23"/>
        <v>0</v>
      </c>
      <c r="DM19" s="14">
        <f t="shared" si="24"/>
        <v>21.4</v>
      </c>
      <c r="DN19" s="14">
        <f t="shared" si="25"/>
        <v>13.38</v>
      </c>
      <c r="DO19" s="14">
        <f t="shared" si="26"/>
        <v>0</v>
      </c>
      <c r="DP19" s="14">
        <f t="shared" si="44"/>
        <v>1</v>
      </c>
      <c r="DQ19" s="14">
        <f t="shared" si="45"/>
        <v>0</v>
      </c>
      <c r="DR19" s="14">
        <f t="shared" si="46"/>
        <v>21</v>
      </c>
      <c r="DU19" s="14">
        <f t="shared" si="27"/>
        <v>1</v>
      </c>
      <c r="DV19" s="14">
        <f t="shared" si="28"/>
        <v>2</v>
      </c>
      <c r="DW19" s="14">
        <f t="shared" si="47"/>
        <v>240</v>
      </c>
      <c r="DX19" s="14" t="str">
        <f t="shared" si="48"/>
        <v>AtkExt</v>
      </c>
      <c r="DY19" s="14">
        <f t="shared" si="49"/>
        <v>314</v>
      </c>
      <c r="DZ19" s="14">
        <f t="shared" si="50"/>
        <v>21.4</v>
      </c>
      <c r="EA19" s="14" t="str">
        <f t="shared" si="51"/>
        <v>DefExt</v>
      </c>
      <c r="EB19" s="14">
        <f t="shared" si="52"/>
        <v>196</v>
      </c>
      <c r="EC19" s="14">
        <f t="shared" si="53"/>
        <v>13.38</v>
      </c>
      <c r="ED19" s="14">
        <f t="shared" si="54"/>
        <v>1</v>
      </c>
      <c r="EE19" s="14">
        <f t="shared" si="55"/>
        <v>0</v>
      </c>
      <c r="EF19" s="14">
        <f t="shared" si="56"/>
        <v>21</v>
      </c>
      <c r="EG19" s="25" t="s">
        <v>509</v>
      </c>
      <c r="EH19" s="14">
        <f t="shared" si="57"/>
        <v>5</v>
      </c>
      <c r="EK19" s="13">
        <f>EK5+1000</f>
        <v>2011</v>
      </c>
      <c r="EL19" s="13" t="s">
        <v>462</v>
      </c>
      <c r="EM19" s="32"/>
      <c r="EN19" s="32"/>
      <c r="EO19" s="13">
        <v>6</v>
      </c>
      <c r="EP19" s="13" t="s">
        <v>1429</v>
      </c>
      <c r="EQ19" s="13">
        <v>1</v>
      </c>
      <c r="ER19" s="13">
        <v>2</v>
      </c>
      <c r="ES19" s="13" t="s">
        <v>440</v>
      </c>
      <c r="ET19" s="13">
        <f>AX8</f>
        <v>1400</v>
      </c>
      <c r="EV19" s="13">
        <v>5</v>
      </c>
      <c r="EW19" s="13" t="s">
        <v>1440</v>
      </c>
      <c r="EX19" s="13">
        <v>1</v>
      </c>
      <c r="EY19" s="13">
        <v>2</v>
      </c>
      <c r="EZ19" s="13" t="s">
        <v>440</v>
      </c>
      <c r="FA19" s="13">
        <f>AX15</f>
        <v>1400</v>
      </c>
      <c r="FD19" s="13">
        <v>15</v>
      </c>
      <c r="FE19" s="13">
        <f t="shared" si="58"/>
        <v>2</v>
      </c>
      <c r="FF19" s="13" t="str">
        <f t="shared" si="29"/>
        <v>40级寄灵人洗练-3</v>
      </c>
      <c r="FG19" s="13">
        <f t="shared" si="30"/>
        <v>12</v>
      </c>
      <c r="FH19" s="13">
        <f t="shared" si="59"/>
        <v>3</v>
      </c>
      <c r="FI19" s="13">
        <f t="shared" si="60"/>
        <v>2000</v>
      </c>
      <c r="FJ19" s="13" t="str">
        <f t="shared" si="61"/>
        <v>HPExt</v>
      </c>
      <c r="FK19" s="13">
        <f t="shared" si="62"/>
        <v>96</v>
      </c>
      <c r="FL19" s="13">
        <f t="shared" si="31"/>
        <v>276</v>
      </c>
    </row>
    <row r="20" spans="1:168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13">
        <v>15</v>
      </c>
      <c r="CB20" s="13">
        <v>2</v>
      </c>
      <c r="CC20" s="13">
        <v>40</v>
      </c>
      <c r="CD20" s="13">
        <v>3</v>
      </c>
      <c r="CE20" s="13">
        <v>1</v>
      </c>
      <c r="CF20" s="13">
        <v>1</v>
      </c>
      <c r="CG20" s="13">
        <f t="shared" si="75"/>
        <v>2023010</v>
      </c>
      <c r="CH20" s="13" t="s">
        <v>1042</v>
      </c>
      <c r="CI20" s="13"/>
      <c r="CJ20" s="13">
        <v>8</v>
      </c>
      <c r="CK20" s="13">
        <f>SUM(CJ$6:CJ20)</f>
        <v>120</v>
      </c>
      <c r="CL20" s="13">
        <v>1</v>
      </c>
      <c r="CM20" s="13">
        <v>2</v>
      </c>
      <c r="CN20" s="13">
        <v>3</v>
      </c>
      <c r="CO20" s="13">
        <v>4</v>
      </c>
      <c r="CP20" s="13">
        <v>5</v>
      </c>
      <c r="CQ20" s="13">
        <v>6</v>
      </c>
      <c r="CR20" s="13">
        <v>7</v>
      </c>
      <c r="CS20" s="13">
        <v>8</v>
      </c>
      <c r="CT20" s="32"/>
      <c r="CV20" s="13">
        <v>16</v>
      </c>
      <c r="CW20" s="14">
        <f t="shared" si="42"/>
        <v>2</v>
      </c>
      <c r="CX20" s="14">
        <f t="shared" si="10"/>
        <v>2</v>
      </c>
      <c r="CY20" s="14">
        <f t="shared" si="11"/>
        <v>8</v>
      </c>
      <c r="CZ20" s="14">
        <f t="shared" si="12"/>
        <v>1</v>
      </c>
      <c r="DA20" s="14">
        <f t="shared" si="13"/>
        <v>2011028</v>
      </c>
      <c r="DB20" s="13" t="str">
        <f t="shared" si="14"/>
        <v>20级守护灵绿色-戒指</v>
      </c>
      <c r="DC20" s="14">
        <f t="shared" si="15"/>
        <v>2</v>
      </c>
      <c r="DD20" s="14">
        <f t="shared" si="16"/>
        <v>1</v>
      </c>
      <c r="DE20" s="14">
        <f t="shared" si="17"/>
        <v>135</v>
      </c>
      <c r="DF20" s="14">
        <f t="shared" si="18"/>
        <v>135</v>
      </c>
      <c r="DG20" s="14">
        <f t="shared" si="19"/>
        <v>8</v>
      </c>
      <c r="DH20" s="14" t="str">
        <f t="shared" si="20"/>
        <v/>
      </c>
      <c r="DI20" s="14">
        <f t="shared" si="43"/>
        <v>240</v>
      </c>
      <c r="DJ20" s="14">
        <f t="shared" si="21"/>
        <v>314</v>
      </c>
      <c r="DK20" s="14">
        <f t="shared" si="22"/>
        <v>0</v>
      </c>
      <c r="DL20" s="14">
        <f t="shared" si="23"/>
        <v>1961</v>
      </c>
      <c r="DM20" s="14">
        <f t="shared" si="24"/>
        <v>21.4</v>
      </c>
      <c r="DN20" s="14">
        <f t="shared" si="25"/>
        <v>0</v>
      </c>
      <c r="DO20" s="14">
        <f t="shared" si="26"/>
        <v>133.69</v>
      </c>
      <c r="DP20" s="14">
        <f t="shared" si="44"/>
        <v>1</v>
      </c>
      <c r="DQ20" s="14">
        <f t="shared" si="45"/>
        <v>0</v>
      </c>
      <c r="DR20" s="14">
        <f t="shared" si="46"/>
        <v>21</v>
      </c>
      <c r="DU20" s="14">
        <f t="shared" si="27"/>
        <v>1</v>
      </c>
      <c r="DV20" s="14">
        <f t="shared" si="28"/>
        <v>3</v>
      </c>
      <c r="DW20" s="14">
        <f t="shared" si="47"/>
        <v>240</v>
      </c>
      <c r="DX20" s="14" t="str">
        <f t="shared" si="48"/>
        <v>AtkExt</v>
      </c>
      <c r="DY20" s="14">
        <f t="shared" si="49"/>
        <v>314</v>
      </c>
      <c r="DZ20" s="14">
        <f t="shared" si="50"/>
        <v>21.4</v>
      </c>
      <c r="EA20" s="14" t="str">
        <f t="shared" si="51"/>
        <v>HPExt</v>
      </c>
      <c r="EB20" s="14">
        <f t="shared" si="52"/>
        <v>1961</v>
      </c>
      <c r="EC20" s="14">
        <f t="shared" si="53"/>
        <v>133.69</v>
      </c>
      <c r="ED20" s="14">
        <f t="shared" si="54"/>
        <v>1</v>
      </c>
      <c r="EE20" s="14">
        <f t="shared" si="55"/>
        <v>0</v>
      </c>
      <c r="EF20" s="14">
        <f t="shared" si="56"/>
        <v>21</v>
      </c>
      <c r="EG20" s="25" t="s">
        <v>509</v>
      </c>
      <c r="EH20" s="14">
        <f t="shared" si="57"/>
        <v>5</v>
      </c>
      <c r="EK20" s="13">
        <f t="shared" ref="EK20:EK32" si="98">EK6+1000</f>
        <v>2021</v>
      </c>
      <c r="EL20" s="13" t="s">
        <v>463</v>
      </c>
      <c r="EM20" s="32"/>
      <c r="EN20" s="32"/>
      <c r="EO20" s="13">
        <v>6</v>
      </c>
      <c r="EP20" s="13" t="s">
        <v>1429</v>
      </c>
      <c r="EQ20" s="13">
        <v>2</v>
      </c>
      <c r="ER20" s="13">
        <v>3</v>
      </c>
      <c r="ES20" s="13" t="s">
        <v>439</v>
      </c>
      <c r="ET20" s="13">
        <f>AY8</f>
        <v>7000</v>
      </c>
      <c r="EV20" s="13">
        <v>5</v>
      </c>
      <c r="EW20" s="13" t="s">
        <v>1440</v>
      </c>
      <c r="EX20" s="13">
        <v>2</v>
      </c>
      <c r="EY20" s="13">
        <v>3</v>
      </c>
      <c r="EZ20" s="13" t="s">
        <v>439</v>
      </c>
      <c r="FA20" s="13">
        <f>AY15</f>
        <v>14000</v>
      </c>
      <c r="FD20" s="13">
        <v>16</v>
      </c>
      <c r="FE20" s="13">
        <f t="shared" si="58"/>
        <v>2</v>
      </c>
      <c r="FF20" s="13" t="str">
        <f t="shared" si="29"/>
        <v>40级寄灵人洗练-4</v>
      </c>
      <c r="FG20" s="13">
        <f t="shared" si="30"/>
        <v>12</v>
      </c>
      <c r="FH20" s="13">
        <f t="shared" si="59"/>
        <v>4</v>
      </c>
      <c r="FI20" s="13">
        <f t="shared" si="60"/>
        <v>500</v>
      </c>
      <c r="FJ20" s="13" t="str">
        <f t="shared" si="61"/>
        <v>AtkRate</v>
      </c>
      <c r="FK20" s="13">
        <f t="shared" si="62"/>
        <v>1.4E-2</v>
      </c>
      <c r="FL20" s="13">
        <f t="shared" si="31"/>
        <v>0.04</v>
      </c>
    </row>
    <row r="21" spans="1:168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13">
        <v>16</v>
      </c>
      <c r="CB21" s="13">
        <v>2</v>
      </c>
      <c r="CC21" s="13">
        <v>40</v>
      </c>
      <c r="CD21" s="13">
        <v>3</v>
      </c>
      <c r="CE21" s="13">
        <v>2</v>
      </c>
      <c r="CF21" s="13">
        <v>2</v>
      </c>
      <c r="CG21" s="13">
        <f t="shared" si="75"/>
        <v>2023020</v>
      </c>
      <c r="CH21" s="13" t="s">
        <v>1043</v>
      </c>
      <c r="CI21" s="13"/>
      <c r="CJ21" s="13">
        <v>8</v>
      </c>
      <c r="CK21" s="13">
        <f>SUM(CJ$6:CJ21)</f>
        <v>128</v>
      </c>
      <c r="CL21" s="13">
        <v>1</v>
      </c>
      <c r="CM21" s="13">
        <v>2</v>
      </c>
      <c r="CN21" s="13">
        <v>3</v>
      </c>
      <c r="CO21" s="13">
        <v>4</v>
      </c>
      <c r="CP21" s="13">
        <v>5</v>
      </c>
      <c r="CQ21" s="13">
        <v>6</v>
      </c>
      <c r="CR21" s="13">
        <v>7</v>
      </c>
      <c r="CS21" s="13">
        <v>8</v>
      </c>
      <c r="CT21" s="32"/>
      <c r="CV21" s="13">
        <v>17</v>
      </c>
      <c r="CW21" s="14">
        <f t="shared" si="42"/>
        <v>3</v>
      </c>
      <c r="CX21" s="14">
        <f t="shared" si="10"/>
        <v>1</v>
      </c>
      <c r="CY21" s="14">
        <f t="shared" si="11"/>
        <v>1</v>
      </c>
      <c r="CZ21" s="14">
        <f t="shared" si="12"/>
        <v>1</v>
      </c>
      <c r="DA21" s="14">
        <f t="shared" si="13"/>
        <v>2012011</v>
      </c>
      <c r="DB21" s="13" t="str">
        <f t="shared" si="14"/>
        <v>20级寄灵人蓝色-武器</v>
      </c>
      <c r="DC21" s="14">
        <f t="shared" si="15"/>
        <v>1</v>
      </c>
      <c r="DD21" s="14">
        <f t="shared" si="16"/>
        <v>2</v>
      </c>
      <c r="DE21" s="14">
        <f t="shared" si="17"/>
        <v>20</v>
      </c>
      <c r="DF21" s="14">
        <f t="shared" si="18"/>
        <v>20</v>
      </c>
      <c r="DG21" s="14">
        <f t="shared" si="19"/>
        <v>1</v>
      </c>
      <c r="DH21" s="14" t="str">
        <f t="shared" si="20"/>
        <v/>
      </c>
      <c r="DI21" s="14">
        <f t="shared" si="43"/>
        <v>49</v>
      </c>
      <c r="DJ21" s="14">
        <f t="shared" si="21"/>
        <v>82</v>
      </c>
      <c r="DK21" s="14">
        <f t="shared" si="22"/>
        <v>0</v>
      </c>
      <c r="DL21" s="14">
        <f t="shared" si="23"/>
        <v>0</v>
      </c>
      <c r="DM21" s="14">
        <f t="shared" si="24"/>
        <v>9.8699999999999992</v>
      </c>
      <c r="DN21" s="14">
        <f t="shared" si="25"/>
        <v>0</v>
      </c>
      <c r="DO21" s="14">
        <f t="shared" si="26"/>
        <v>0</v>
      </c>
      <c r="DP21" s="14">
        <f t="shared" si="44"/>
        <v>2</v>
      </c>
      <c r="DQ21" s="14">
        <f t="shared" si="45"/>
        <v>0</v>
      </c>
      <c r="DR21" s="14">
        <f t="shared" si="46"/>
        <v>11</v>
      </c>
      <c r="DU21" s="14">
        <f t="shared" si="27"/>
        <v>1</v>
      </c>
      <c r="DV21" s="14">
        <f t="shared" si="28"/>
        <v>0</v>
      </c>
      <c r="DW21" s="14">
        <f t="shared" si="47"/>
        <v>49</v>
      </c>
      <c r="DX21" s="14" t="str">
        <f t="shared" si="48"/>
        <v>AtkExt</v>
      </c>
      <c r="DY21" s="14">
        <f t="shared" si="49"/>
        <v>82</v>
      </c>
      <c r="DZ21" s="14">
        <f t="shared" si="50"/>
        <v>9.8699999999999992</v>
      </c>
      <c r="EA21" s="14" t="str">
        <f t="shared" si="51"/>
        <v/>
      </c>
      <c r="EB21" s="14" t="str">
        <f t="shared" si="52"/>
        <v/>
      </c>
      <c r="EC21" s="14" t="str">
        <f t="shared" si="53"/>
        <v/>
      </c>
      <c r="ED21" s="14">
        <f t="shared" si="54"/>
        <v>2</v>
      </c>
      <c r="EE21" s="14">
        <f t="shared" si="55"/>
        <v>0</v>
      </c>
      <c r="EF21" s="14">
        <f t="shared" si="56"/>
        <v>11</v>
      </c>
      <c r="EG21" s="25" t="s">
        <v>509</v>
      </c>
      <c r="EH21" s="14">
        <f t="shared" si="57"/>
        <v>15</v>
      </c>
      <c r="EK21" s="13">
        <f t="shared" si="98"/>
        <v>2022</v>
      </c>
      <c r="EL21" s="13" t="s">
        <v>464</v>
      </c>
      <c r="EM21" s="32"/>
      <c r="EN21" s="32"/>
      <c r="EO21" s="13">
        <v>6</v>
      </c>
      <c r="EP21" s="13" t="s">
        <v>1429</v>
      </c>
      <c r="EQ21" s="13">
        <v>3</v>
      </c>
      <c r="ER21" s="13">
        <v>5</v>
      </c>
      <c r="ES21" s="13" t="s">
        <v>435</v>
      </c>
      <c r="ET21" s="13">
        <v>0.3</v>
      </c>
      <c r="EV21" s="13">
        <v>5</v>
      </c>
      <c r="EW21" s="13" t="s">
        <v>1440</v>
      </c>
      <c r="EX21" s="13">
        <v>3</v>
      </c>
      <c r="EY21" s="13">
        <v>5</v>
      </c>
      <c r="EZ21" s="13" t="s">
        <v>435</v>
      </c>
      <c r="FA21" s="13">
        <v>0.3</v>
      </c>
      <c r="FD21" s="13">
        <v>17</v>
      </c>
      <c r="FE21" s="13">
        <f t="shared" si="58"/>
        <v>2</v>
      </c>
      <c r="FF21" s="13" t="str">
        <f t="shared" si="29"/>
        <v>40级寄灵人洗练-5</v>
      </c>
      <c r="FG21" s="13">
        <f t="shared" si="30"/>
        <v>12</v>
      </c>
      <c r="FH21" s="13">
        <f t="shared" si="59"/>
        <v>5</v>
      </c>
      <c r="FI21" s="13">
        <f t="shared" si="60"/>
        <v>400</v>
      </c>
      <c r="FJ21" s="13" t="str">
        <f t="shared" si="61"/>
        <v>DefRate</v>
      </c>
      <c r="FK21" s="13">
        <f t="shared" si="62"/>
        <v>1.4E-2</v>
      </c>
      <c r="FL21" s="13">
        <f t="shared" si="31"/>
        <v>0.04</v>
      </c>
    </row>
    <row r="22" spans="1:168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13">
        <v>17</v>
      </c>
      <c r="CB22" s="13">
        <v>2</v>
      </c>
      <c r="CC22" s="13">
        <v>40</v>
      </c>
      <c r="CD22" s="13">
        <v>4</v>
      </c>
      <c r="CE22" s="13">
        <v>1</v>
      </c>
      <c r="CF22" s="13">
        <v>1</v>
      </c>
      <c r="CG22" s="13">
        <f t="shared" si="75"/>
        <v>2024010</v>
      </c>
      <c r="CH22" s="13" t="s">
        <v>1044</v>
      </c>
      <c r="CI22" s="13"/>
      <c r="CJ22" s="13">
        <v>8</v>
      </c>
      <c r="CK22" s="13">
        <f>SUM(CJ$6:CJ22)</f>
        <v>136</v>
      </c>
      <c r="CL22" s="13">
        <v>1</v>
      </c>
      <c r="CM22" s="13">
        <v>2</v>
      </c>
      <c r="CN22" s="13">
        <v>3</v>
      </c>
      <c r="CO22" s="13">
        <v>4</v>
      </c>
      <c r="CP22" s="13">
        <v>5</v>
      </c>
      <c r="CQ22" s="13">
        <v>6</v>
      </c>
      <c r="CR22" s="13">
        <v>7</v>
      </c>
      <c r="CS22" s="13">
        <v>8</v>
      </c>
      <c r="CT22" s="32"/>
      <c r="CV22" s="13">
        <v>18</v>
      </c>
      <c r="CW22" s="14">
        <f t="shared" si="42"/>
        <v>3</v>
      </c>
      <c r="CX22" s="14">
        <f t="shared" si="10"/>
        <v>1</v>
      </c>
      <c r="CY22" s="14">
        <f t="shared" si="11"/>
        <v>2</v>
      </c>
      <c r="CZ22" s="14">
        <f t="shared" si="12"/>
        <v>1</v>
      </c>
      <c r="DA22" s="14">
        <f t="shared" si="13"/>
        <v>2012012</v>
      </c>
      <c r="DB22" s="13" t="str">
        <f t="shared" si="14"/>
        <v>20级寄灵人蓝色-头盔</v>
      </c>
      <c r="DC22" s="14">
        <f t="shared" si="15"/>
        <v>1</v>
      </c>
      <c r="DD22" s="14">
        <f t="shared" si="16"/>
        <v>2</v>
      </c>
      <c r="DE22" s="14">
        <f t="shared" si="17"/>
        <v>20</v>
      </c>
      <c r="DF22" s="14">
        <f t="shared" si="18"/>
        <v>20</v>
      </c>
      <c r="DG22" s="14">
        <f t="shared" si="19"/>
        <v>2</v>
      </c>
      <c r="DH22" s="14" t="str">
        <f t="shared" si="20"/>
        <v/>
      </c>
      <c r="DI22" s="14">
        <f t="shared" si="43"/>
        <v>25</v>
      </c>
      <c r="DJ22" s="14">
        <f t="shared" si="21"/>
        <v>0</v>
      </c>
      <c r="DK22" s="14">
        <f t="shared" si="22"/>
        <v>21</v>
      </c>
      <c r="DL22" s="14">
        <f t="shared" si="23"/>
        <v>0</v>
      </c>
      <c r="DM22" s="14">
        <f t="shared" si="24"/>
        <v>0</v>
      </c>
      <c r="DN22" s="14">
        <f t="shared" si="25"/>
        <v>2.52</v>
      </c>
      <c r="DO22" s="14">
        <f t="shared" si="26"/>
        <v>0</v>
      </c>
      <c r="DP22" s="14">
        <f t="shared" si="44"/>
        <v>2</v>
      </c>
      <c r="DQ22" s="14">
        <f t="shared" si="45"/>
        <v>0</v>
      </c>
      <c r="DR22" s="14">
        <f t="shared" si="46"/>
        <v>11</v>
      </c>
      <c r="DU22" s="14">
        <f t="shared" si="27"/>
        <v>2</v>
      </c>
      <c r="DV22" s="14">
        <f t="shared" si="28"/>
        <v>0</v>
      </c>
      <c r="DW22" s="14">
        <f t="shared" si="47"/>
        <v>25</v>
      </c>
      <c r="DX22" s="14" t="str">
        <f t="shared" si="48"/>
        <v>DefExt</v>
      </c>
      <c r="DY22" s="14">
        <f t="shared" si="49"/>
        <v>21</v>
      </c>
      <c r="DZ22" s="14">
        <f t="shared" si="50"/>
        <v>2.52</v>
      </c>
      <c r="EA22" s="14" t="str">
        <f t="shared" si="51"/>
        <v/>
      </c>
      <c r="EB22" s="14" t="str">
        <f t="shared" si="52"/>
        <v/>
      </c>
      <c r="EC22" s="14" t="str">
        <f t="shared" si="53"/>
        <v/>
      </c>
      <c r="ED22" s="14">
        <f t="shared" si="54"/>
        <v>2</v>
      </c>
      <c r="EE22" s="14">
        <f t="shared" si="55"/>
        <v>0</v>
      </c>
      <c r="EF22" s="14">
        <f t="shared" si="56"/>
        <v>11</v>
      </c>
      <c r="EG22" s="25" t="s">
        <v>509</v>
      </c>
      <c r="EH22" s="14">
        <f t="shared" si="57"/>
        <v>15</v>
      </c>
      <c r="EK22" s="13">
        <f t="shared" si="98"/>
        <v>2031</v>
      </c>
      <c r="EL22" s="13" t="s">
        <v>1220</v>
      </c>
      <c r="EM22" s="32"/>
      <c r="EN22" s="32"/>
      <c r="EO22" s="13">
        <v>7</v>
      </c>
      <c r="EP22" s="13" t="s">
        <v>1430</v>
      </c>
      <c r="EQ22" s="13">
        <v>1</v>
      </c>
      <c r="ER22" s="13">
        <v>2</v>
      </c>
      <c r="ES22" s="13" t="s">
        <v>433</v>
      </c>
      <c r="ET22" s="13">
        <f>AX9</f>
        <v>2000</v>
      </c>
      <c r="EV22" s="13">
        <v>6</v>
      </c>
      <c r="EW22" s="13" t="s">
        <v>1441</v>
      </c>
      <c r="EX22" s="13">
        <v>1</v>
      </c>
      <c r="EY22" s="13">
        <v>2</v>
      </c>
      <c r="EZ22" s="13" t="s">
        <v>433</v>
      </c>
      <c r="FA22" s="13">
        <f>AX16</f>
        <v>2000</v>
      </c>
      <c r="FD22" s="13">
        <v>18</v>
      </c>
      <c r="FE22" s="13">
        <f t="shared" si="58"/>
        <v>2</v>
      </c>
      <c r="FF22" s="13" t="str">
        <f t="shared" si="29"/>
        <v>40级寄灵人洗练-6</v>
      </c>
      <c r="FG22" s="13">
        <f t="shared" si="30"/>
        <v>12</v>
      </c>
      <c r="FH22" s="13">
        <f t="shared" si="59"/>
        <v>6</v>
      </c>
      <c r="FI22" s="13">
        <f t="shared" si="60"/>
        <v>500</v>
      </c>
      <c r="FJ22" s="13" t="str">
        <f t="shared" si="61"/>
        <v>HPRate</v>
      </c>
      <c r="FK22" s="13">
        <f t="shared" si="62"/>
        <v>1.4E-2</v>
      </c>
      <c r="FL22" s="13">
        <f t="shared" si="31"/>
        <v>0.04</v>
      </c>
    </row>
    <row r="23" spans="1:168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13">
        <v>18</v>
      </c>
      <c r="CB23" s="13">
        <v>2</v>
      </c>
      <c r="CC23" s="13">
        <v>40</v>
      </c>
      <c r="CD23" s="13">
        <v>4</v>
      </c>
      <c r="CE23" s="13">
        <v>2</v>
      </c>
      <c r="CF23" s="13">
        <v>2</v>
      </c>
      <c r="CG23" s="13">
        <f t="shared" si="75"/>
        <v>2024020</v>
      </c>
      <c r="CH23" s="13" t="s">
        <v>1045</v>
      </c>
      <c r="CI23" s="13"/>
      <c r="CJ23" s="13">
        <v>8</v>
      </c>
      <c r="CK23" s="13">
        <f>SUM(CJ$6:CJ23)</f>
        <v>144</v>
      </c>
      <c r="CL23" s="13">
        <v>1</v>
      </c>
      <c r="CM23" s="13">
        <v>2</v>
      </c>
      <c r="CN23" s="13">
        <v>3</v>
      </c>
      <c r="CO23" s="13">
        <v>4</v>
      </c>
      <c r="CP23" s="13">
        <v>5</v>
      </c>
      <c r="CQ23" s="13">
        <v>6</v>
      </c>
      <c r="CR23" s="13">
        <v>7</v>
      </c>
      <c r="CS23" s="13">
        <v>8</v>
      </c>
      <c r="CT23" s="32"/>
      <c r="CV23" s="13">
        <v>19</v>
      </c>
      <c r="CW23" s="14">
        <f t="shared" si="42"/>
        <v>3</v>
      </c>
      <c r="CX23" s="14">
        <f t="shared" si="10"/>
        <v>1</v>
      </c>
      <c r="CY23" s="14">
        <f t="shared" si="11"/>
        <v>3</v>
      </c>
      <c r="CZ23" s="14">
        <f t="shared" si="12"/>
        <v>1</v>
      </c>
      <c r="DA23" s="14">
        <f t="shared" si="13"/>
        <v>2012013</v>
      </c>
      <c r="DB23" s="13" t="str">
        <f t="shared" si="14"/>
        <v>20级寄灵人蓝色-肩甲</v>
      </c>
      <c r="DC23" s="14">
        <f t="shared" si="15"/>
        <v>1</v>
      </c>
      <c r="DD23" s="14">
        <f t="shared" si="16"/>
        <v>2</v>
      </c>
      <c r="DE23" s="14">
        <f t="shared" si="17"/>
        <v>20</v>
      </c>
      <c r="DF23" s="14">
        <f t="shared" si="18"/>
        <v>20</v>
      </c>
      <c r="DG23" s="14">
        <f t="shared" si="19"/>
        <v>3</v>
      </c>
      <c r="DH23" s="14" t="str">
        <f t="shared" si="20"/>
        <v/>
      </c>
      <c r="DI23" s="14">
        <f t="shared" si="43"/>
        <v>24</v>
      </c>
      <c r="DJ23" s="14">
        <f t="shared" si="21"/>
        <v>0</v>
      </c>
      <c r="DK23" s="14">
        <f t="shared" si="22"/>
        <v>11</v>
      </c>
      <c r="DL23" s="14">
        <f t="shared" si="23"/>
        <v>103</v>
      </c>
      <c r="DM23" s="14">
        <f t="shared" si="24"/>
        <v>0</v>
      </c>
      <c r="DN23" s="14">
        <f t="shared" si="25"/>
        <v>1.26</v>
      </c>
      <c r="DO23" s="14">
        <f t="shared" si="26"/>
        <v>12.34</v>
      </c>
      <c r="DP23" s="14">
        <f t="shared" si="44"/>
        <v>2</v>
      </c>
      <c r="DQ23" s="14">
        <f t="shared" si="45"/>
        <v>0</v>
      </c>
      <c r="DR23" s="14">
        <f t="shared" si="46"/>
        <v>11</v>
      </c>
      <c r="DU23" s="14">
        <f t="shared" si="27"/>
        <v>2</v>
      </c>
      <c r="DV23" s="14">
        <f t="shared" si="28"/>
        <v>3</v>
      </c>
      <c r="DW23" s="14">
        <f t="shared" si="47"/>
        <v>24</v>
      </c>
      <c r="DX23" s="14" t="str">
        <f t="shared" si="48"/>
        <v>DefExt</v>
      </c>
      <c r="DY23" s="14">
        <f t="shared" si="49"/>
        <v>11</v>
      </c>
      <c r="DZ23" s="14">
        <f t="shared" si="50"/>
        <v>1.26</v>
      </c>
      <c r="EA23" s="14" t="str">
        <f t="shared" si="51"/>
        <v>HPExt</v>
      </c>
      <c r="EB23" s="14">
        <f t="shared" si="52"/>
        <v>103</v>
      </c>
      <c r="EC23" s="14">
        <f t="shared" si="53"/>
        <v>12.34</v>
      </c>
      <c r="ED23" s="14">
        <f t="shared" si="54"/>
        <v>2</v>
      </c>
      <c r="EE23" s="14">
        <f t="shared" si="55"/>
        <v>0</v>
      </c>
      <c r="EF23" s="14">
        <f t="shared" si="56"/>
        <v>11</v>
      </c>
      <c r="EG23" s="25" t="s">
        <v>509</v>
      </c>
      <c r="EH23" s="14">
        <f t="shared" si="57"/>
        <v>15</v>
      </c>
      <c r="EK23" s="13">
        <f t="shared" si="98"/>
        <v>2032</v>
      </c>
      <c r="EL23" s="13" t="s">
        <v>1236</v>
      </c>
      <c r="EM23" s="32"/>
      <c r="EN23" s="32"/>
      <c r="EO23" s="13">
        <v>7</v>
      </c>
      <c r="EP23" s="13" t="s">
        <v>1430</v>
      </c>
      <c r="EQ23" s="13">
        <v>2</v>
      </c>
      <c r="ER23" s="13">
        <v>3</v>
      </c>
      <c r="ES23" s="13" t="s">
        <v>445</v>
      </c>
      <c r="ET23" s="13">
        <f>AY9</f>
        <v>10000</v>
      </c>
      <c r="EV23" s="13">
        <v>6</v>
      </c>
      <c r="EW23" s="13" t="s">
        <v>1441</v>
      </c>
      <c r="EX23" s="13">
        <v>2</v>
      </c>
      <c r="EY23" s="13">
        <v>3</v>
      </c>
      <c r="EZ23" s="13" t="s">
        <v>445</v>
      </c>
      <c r="FA23" s="13">
        <f>AY16</f>
        <v>20000</v>
      </c>
      <c r="FD23" s="13">
        <v>19</v>
      </c>
      <c r="FE23" s="13">
        <f t="shared" si="58"/>
        <v>2</v>
      </c>
      <c r="FF23" s="13" t="str">
        <f t="shared" si="29"/>
        <v>40级寄灵人洗练-7</v>
      </c>
      <c r="FG23" s="13">
        <f t="shared" si="30"/>
        <v>12</v>
      </c>
      <c r="FH23" s="13">
        <f t="shared" si="59"/>
        <v>7</v>
      </c>
      <c r="FI23" s="13">
        <f t="shared" si="60"/>
        <v>500</v>
      </c>
      <c r="FJ23" s="13" t="str">
        <f t="shared" si="61"/>
        <v>Crit</v>
      </c>
      <c r="FK23" s="13">
        <f t="shared" si="62"/>
        <v>1.0999999999999999E-2</v>
      </c>
      <c r="FL23" s="13">
        <f t="shared" si="31"/>
        <v>0.03</v>
      </c>
    </row>
    <row r="24" spans="1:168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13">
        <v>19</v>
      </c>
      <c r="CB24" s="13">
        <v>2</v>
      </c>
      <c r="CC24" s="13">
        <v>40</v>
      </c>
      <c r="CD24" s="13">
        <v>4</v>
      </c>
      <c r="CE24" s="13">
        <v>1</v>
      </c>
      <c r="CF24" s="13">
        <v>3</v>
      </c>
      <c r="CG24" s="13">
        <f t="shared" si="75"/>
        <v>2024030</v>
      </c>
      <c r="CH24" s="13" t="s">
        <v>1046</v>
      </c>
      <c r="CI24" s="13">
        <v>1021</v>
      </c>
      <c r="CJ24" s="13">
        <v>4</v>
      </c>
      <c r="CK24" s="13">
        <f>SUM(CJ$6:CJ24)</f>
        <v>148</v>
      </c>
      <c r="CL24" s="13">
        <v>1</v>
      </c>
      <c r="CM24" s="13">
        <v>2</v>
      </c>
      <c r="CN24" s="13">
        <v>3</v>
      </c>
      <c r="CO24" s="13">
        <v>4</v>
      </c>
      <c r="CP24" s="13"/>
      <c r="CQ24" s="13"/>
      <c r="CR24" s="13"/>
      <c r="CS24" s="13"/>
      <c r="CT24" s="32"/>
      <c r="CV24" s="13">
        <v>20</v>
      </c>
      <c r="CW24" s="14">
        <f t="shared" si="42"/>
        <v>3</v>
      </c>
      <c r="CX24" s="14">
        <f t="shared" si="10"/>
        <v>1</v>
      </c>
      <c r="CY24" s="14">
        <f t="shared" si="11"/>
        <v>4</v>
      </c>
      <c r="CZ24" s="14">
        <f t="shared" si="12"/>
        <v>1</v>
      </c>
      <c r="DA24" s="14">
        <f t="shared" si="13"/>
        <v>2012014</v>
      </c>
      <c r="DB24" s="13" t="str">
        <f t="shared" si="14"/>
        <v>20级寄灵人蓝色-衣服</v>
      </c>
      <c r="DC24" s="14">
        <f t="shared" si="15"/>
        <v>1</v>
      </c>
      <c r="DD24" s="14">
        <f t="shared" si="16"/>
        <v>2</v>
      </c>
      <c r="DE24" s="14">
        <f t="shared" si="17"/>
        <v>20</v>
      </c>
      <c r="DF24" s="14">
        <f t="shared" si="18"/>
        <v>20</v>
      </c>
      <c r="DG24" s="14">
        <f t="shared" si="19"/>
        <v>4</v>
      </c>
      <c r="DH24" s="14" t="str">
        <f t="shared" si="20"/>
        <v/>
      </c>
      <c r="DI24" s="14">
        <f t="shared" si="43"/>
        <v>25</v>
      </c>
      <c r="DJ24" s="14">
        <f t="shared" si="21"/>
        <v>0</v>
      </c>
      <c r="DK24" s="14">
        <f t="shared" si="22"/>
        <v>21</v>
      </c>
      <c r="DL24" s="14">
        <f t="shared" si="23"/>
        <v>0</v>
      </c>
      <c r="DM24" s="14">
        <f t="shared" si="24"/>
        <v>0</v>
      </c>
      <c r="DN24" s="14">
        <f t="shared" si="25"/>
        <v>2.52</v>
      </c>
      <c r="DO24" s="14">
        <f t="shared" si="26"/>
        <v>0</v>
      </c>
      <c r="DP24" s="14">
        <f t="shared" si="44"/>
        <v>2</v>
      </c>
      <c r="DQ24" s="14">
        <f t="shared" si="45"/>
        <v>0</v>
      </c>
      <c r="DR24" s="14">
        <f t="shared" si="46"/>
        <v>11</v>
      </c>
      <c r="DU24" s="14">
        <f t="shared" si="27"/>
        <v>2</v>
      </c>
      <c r="DV24" s="14">
        <f t="shared" si="28"/>
        <v>0</v>
      </c>
      <c r="DW24" s="14">
        <f t="shared" si="47"/>
        <v>25</v>
      </c>
      <c r="DX24" s="14" t="str">
        <f t="shared" si="48"/>
        <v>DefExt</v>
      </c>
      <c r="DY24" s="14">
        <f t="shared" si="49"/>
        <v>21</v>
      </c>
      <c r="DZ24" s="14">
        <f t="shared" si="50"/>
        <v>2.52</v>
      </c>
      <c r="EA24" s="14" t="str">
        <f t="shared" si="51"/>
        <v/>
      </c>
      <c r="EB24" s="14" t="str">
        <f t="shared" si="52"/>
        <v/>
      </c>
      <c r="EC24" s="14" t="str">
        <f t="shared" si="53"/>
        <v/>
      </c>
      <c r="ED24" s="14">
        <f t="shared" si="54"/>
        <v>2</v>
      </c>
      <c r="EE24" s="14">
        <f t="shared" si="55"/>
        <v>0</v>
      </c>
      <c r="EF24" s="14">
        <f t="shared" si="56"/>
        <v>11</v>
      </c>
      <c r="EG24" s="25" t="s">
        <v>509</v>
      </c>
      <c r="EH24" s="14">
        <f t="shared" si="57"/>
        <v>15</v>
      </c>
      <c r="EK24" s="13">
        <f t="shared" si="98"/>
        <v>2041</v>
      </c>
      <c r="EL24" s="13" t="s">
        <v>1237</v>
      </c>
      <c r="EM24" s="32"/>
      <c r="EN24" s="32"/>
      <c r="EO24" s="13">
        <v>7</v>
      </c>
      <c r="EP24" s="13" t="s">
        <v>1430</v>
      </c>
      <c r="EQ24" s="13">
        <v>3</v>
      </c>
      <c r="ER24" s="13">
        <v>4</v>
      </c>
      <c r="ES24" s="13" t="s">
        <v>442</v>
      </c>
      <c r="ET24" s="13">
        <v>0.2</v>
      </c>
      <c r="EV24" s="13">
        <v>6</v>
      </c>
      <c r="EW24" s="13" t="s">
        <v>1441</v>
      </c>
      <c r="EX24" s="13">
        <v>3</v>
      </c>
      <c r="EY24" s="13">
        <v>4</v>
      </c>
      <c r="EZ24" s="13" t="s">
        <v>442</v>
      </c>
      <c r="FA24" s="13">
        <v>0.2</v>
      </c>
      <c r="FD24" s="13">
        <v>20</v>
      </c>
      <c r="FE24" s="13">
        <f t="shared" si="58"/>
        <v>2</v>
      </c>
      <c r="FF24" s="13" t="str">
        <f t="shared" si="29"/>
        <v>40级寄灵人洗练-8</v>
      </c>
      <c r="FG24" s="13">
        <f t="shared" si="30"/>
        <v>12</v>
      </c>
      <c r="FH24" s="13">
        <f t="shared" si="59"/>
        <v>8</v>
      </c>
      <c r="FI24" s="13">
        <f t="shared" si="60"/>
        <v>500</v>
      </c>
      <c r="FJ24" s="13" t="str">
        <f t="shared" si="61"/>
        <v>CritRate</v>
      </c>
      <c r="FK24" s="13">
        <f t="shared" si="62"/>
        <v>2.8000000000000001E-2</v>
      </c>
      <c r="FL24" s="13">
        <f t="shared" si="31"/>
        <v>0.08</v>
      </c>
    </row>
    <row r="25" spans="1:168" s="19" customFormat="1" ht="16.5" x14ac:dyDescent="0.2">
      <c r="A25" t="s">
        <v>1491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13">
        <v>20</v>
      </c>
      <c r="CB25" s="13">
        <v>2</v>
      </c>
      <c r="CC25" s="13">
        <v>40</v>
      </c>
      <c r="CD25" s="13">
        <v>4</v>
      </c>
      <c r="CE25" s="13">
        <v>2</v>
      </c>
      <c r="CF25" s="13">
        <v>4</v>
      </c>
      <c r="CG25" s="13">
        <f t="shared" si="75"/>
        <v>2024040</v>
      </c>
      <c r="CH25" s="13" t="s">
        <v>1047</v>
      </c>
      <c r="CI25" s="13">
        <v>2021</v>
      </c>
      <c r="CJ25" s="13">
        <v>4</v>
      </c>
      <c r="CK25" s="13">
        <f>SUM(CJ$6:CJ25)</f>
        <v>152</v>
      </c>
      <c r="CL25" s="13">
        <v>1</v>
      </c>
      <c r="CM25" s="13">
        <v>2</v>
      </c>
      <c r="CN25" s="13">
        <v>3</v>
      </c>
      <c r="CO25" s="13">
        <v>4</v>
      </c>
      <c r="CP25" s="13"/>
      <c r="CQ25" s="13"/>
      <c r="CR25" s="13"/>
      <c r="CS25" s="13"/>
      <c r="CT25" s="32"/>
      <c r="CV25" s="13">
        <v>21</v>
      </c>
      <c r="CW25" s="14">
        <f t="shared" si="42"/>
        <v>3</v>
      </c>
      <c r="CX25" s="14">
        <f t="shared" si="10"/>
        <v>1</v>
      </c>
      <c r="CY25" s="14">
        <f t="shared" si="11"/>
        <v>5</v>
      </c>
      <c r="CZ25" s="14">
        <f t="shared" si="12"/>
        <v>1</v>
      </c>
      <c r="DA25" s="14">
        <f t="shared" si="13"/>
        <v>2012015</v>
      </c>
      <c r="DB25" s="13" t="str">
        <f t="shared" si="14"/>
        <v>20级寄灵人蓝色-鞋子</v>
      </c>
      <c r="DC25" s="14">
        <f t="shared" si="15"/>
        <v>1</v>
      </c>
      <c r="DD25" s="14">
        <f t="shared" si="16"/>
        <v>2</v>
      </c>
      <c r="DE25" s="14">
        <f t="shared" si="17"/>
        <v>20</v>
      </c>
      <c r="DF25" s="14">
        <f t="shared" si="18"/>
        <v>20</v>
      </c>
      <c r="DG25" s="14">
        <f t="shared" si="19"/>
        <v>5</v>
      </c>
      <c r="DH25" s="14" t="str">
        <f t="shared" si="20"/>
        <v/>
      </c>
      <c r="DI25" s="14">
        <f t="shared" si="43"/>
        <v>24</v>
      </c>
      <c r="DJ25" s="14">
        <f t="shared" si="21"/>
        <v>0</v>
      </c>
      <c r="DK25" s="14">
        <f t="shared" si="22"/>
        <v>0</v>
      </c>
      <c r="DL25" s="14">
        <f t="shared" si="23"/>
        <v>206</v>
      </c>
      <c r="DM25" s="14">
        <f t="shared" si="24"/>
        <v>0</v>
      </c>
      <c r="DN25" s="14">
        <f t="shared" si="25"/>
        <v>0</v>
      </c>
      <c r="DO25" s="14">
        <f t="shared" si="26"/>
        <v>24.68</v>
      </c>
      <c r="DP25" s="14">
        <f t="shared" si="44"/>
        <v>2</v>
      </c>
      <c r="DQ25" s="14">
        <f t="shared" si="45"/>
        <v>0</v>
      </c>
      <c r="DR25" s="14">
        <f t="shared" si="46"/>
        <v>11</v>
      </c>
      <c r="DU25" s="14">
        <f t="shared" si="27"/>
        <v>3</v>
      </c>
      <c r="DV25" s="14">
        <f t="shared" si="28"/>
        <v>0</v>
      </c>
      <c r="DW25" s="14">
        <f t="shared" si="47"/>
        <v>24</v>
      </c>
      <c r="DX25" s="14" t="str">
        <f t="shared" si="48"/>
        <v>HPExt</v>
      </c>
      <c r="DY25" s="14">
        <f t="shared" si="49"/>
        <v>206</v>
      </c>
      <c r="DZ25" s="14">
        <f t="shared" si="50"/>
        <v>24.68</v>
      </c>
      <c r="EA25" s="14" t="str">
        <f t="shared" si="51"/>
        <v/>
      </c>
      <c r="EB25" s="14" t="str">
        <f t="shared" si="52"/>
        <v/>
      </c>
      <c r="EC25" s="14" t="str">
        <f t="shared" si="53"/>
        <v/>
      </c>
      <c r="ED25" s="14">
        <f t="shared" si="54"/>
        <v>2</v>
      </c>
      <c r="EE25" s="14">
        <f t="shared" si="55"/>
        <v>0</v>
      </c>
      <c r="EF25" s="14">
        <f t="shared" si="56"/>
        <v>11</v>
      </c>
      <c r="EG25" s="25" t="s">
        <v>509</v>
      </c>
      <c r="EH25" s="14">
        <f t="shared" si="57"/>
        <v>15</v>
      </c>
      <c r="EK25" s="13">
        <f t="shared" si="98"/>
        <v>2042</v>
      </c>
      <c r="EL25" s="13" t="s">
        <v>1221</v>
      </c>
      <c r="EM25" s="32"/>
      <c r="EN25" s="32"/>
      <c r="EO25" s="13">
        <v>7</v>
      </c>
      <c r="EP25" s="13" t="s">
        <v>1430</v>
      </c>
      <c r="EQ25" s="13">
        <v>4</v>
      </c>
      <c r="ER25" s="13">
        <v>5</v>
      </c>
      <c r="ES25" s="13" t="s">
        <v>444</v>
      </c>
      <c r="ET25" s="13">
        <v>0.2</v>
      </c>
      <c r="EV25" s="13">
        <v>6</v>
      </c>
      <c r="EW25" s="13" t="s">
        <v>1441</v>
      </c>
      <c r="EX25" s="13">
        <v>4</v>
      </c>
      <c r="EY25" s="13">
        <v>5</v>
      </c>
      <c r="EZ25" s="13" t="s">
        <v>444</v>
      </c>
      <c r="FA25" s="13">
        <v>0.2</v>
      </c>
      <c r="FD25" s="13">
        <v>21</v>
      </c>
      <c r="FE25" s="13">
        <f t="shared" si="58"/>
        <v>2</v>
      </c>
      <c r="FF25" s="13" t="str">
        <f t="shared" si="29"/>
        <v>40级寄灵人洗练-9</v>
      </c>
      <c r="FG25" s="13">
        <f t="shared" si="30"/>
        <v>12</v>
      </c>
      <c r="FH25" s="13">
        <f t="shared" si="59"/>
        <v>9</v>
      </c>
      <c r="FI25" s="13">
        <f t="shared" si="60"/>
        <v>500</v>
      </c>
      <c r="FJ25" s="13" t="str">
        <f t="shared" si="61"/>
        <v>DefIgnor</v>
      </c>
      <c r="FK25" s="13">
        <f t="shared" si="62"/>
        <v>1.0999999999999999E-2</v>
      </c>
      <c r="FL25" s="13">
        <f t="shared" si="31"/>
        <v>0.03</v>
      </c>
    </row>
    <row r="26" spans="1:168" s="19" customFormat="1" ht="16.5" x14ac:dyDescent="0.2">
      <c r="A26" t="s">
        <v>1492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13">
        <v>21</v>
      </c>
      <c r="CB26" s="13">
        <v>2</v>
      </c>
      <c r="CC26" s="13">
        <v>40</v>
      </c>
      <c r="CD26" s="13">
        <v>4</v>
      </c>
      <c r="CE26" s="13">
        <v>1</v>
      </c>
      <c r="CF26" s="13">
        <v>5</v>
      </c>
      <c r="CG26" s="13">
        <f t="shared" si="75"/>
        <v>2024050</v>
      </c>
      <c r="CH26" s="13" t="s">
        <v>1048</v>
      </c>
      <c r="CI26" s="13">
        <v>1022</v>
      </c>
      <c r="CJ26" s="13">
        <v>4</v>
      </c>
      <c r="CK26" s="13">
        <f>SUM(CJ$6:CJ26)</f>
        <v>156</v>
      </c>
      <c r="CL26" s="13">
        <v>5</v>
      </c>
      <c r="CM26" s="13">
        <v>6</v>
      </c>
      <c r="CN26" s="13">
        <v>7</v>
      </c>
      <c r="CO26" s="13">
        <v>8</v>
      </c>
      <c r="CP26" s="13"/>
      <c r="CQ26" s="13"/>
      <c r="CR26" s="13"/>
      <c r="CS26" s="13"/>
      <c r="CT26" s="32"/>
      <c r="CV26" s="13">
        <v>22</v>
      </c>
      <c r="CW26" s="14">
        <f t="shared" si="42"/>
        <v>3</v>
      </c>
      <c r="CX26" s="14">
        <f t="shared" si="10"/>
        <v>1</v>
      </c>
      <c r="CY26" s="14">
        <f t="shared" si="11"/>
        <v>6</v>
      </c>
      <c r="CZ26" s="14">
        <f t="shared" si="12"/>
        <v>1</v>
      </c>
      <c r="DA26" s="14">
        <f t="shared" si="13"/>
        <v>2012016</v>
      </c>
      <c r="DB26" s="13" t="str">
        <f t="shared" si="14"/>
        <v>20级寄灵人蓝色-护手</v>
      </c>
      <c r="DC26" s="14">
        <f t="shared" si="15"/>
        <v>1</v>
      </c>
      <c r="DD26" s="14">
        <f t="shared" si="16"/>
        <v>2</v>
      </c>
      <c r="DE26" s="14">
        <f t="shared" si="17"/>
        <v>20</v>
      </c>
      <c r="DF26" s="14">
        <f t="shared" si="18"/>
        <v>20</v>
      </c>
      <c r="DG26" s="14">
        <f t="shared" si="19"/>
        <v>6</v>
      </c>
      <c r="DH26" s="14" t="str">
        <f t="shared" si="20"/>
        <v/>
      </c>
      <c r="DI26" s="14">
        <f t="shared" si="43"/>
        <v>24</v>
      </c>
      <c r="DJ26" s="14">
        <f t="shared" si="21"/>
        <v>0</v>
      </c>
      <c r="DK26" s="14">
        <f t="shared" si="22"/>
        <v>0</v>
      </c>
      <c r="DL26" s="14">
        <f t="shared" si="23"/>
        <v>206</v>
      </c>
      <c r="DM26" s="14">
        <f t="shared" si="24"/>
        <v>0</v>
      </c>
      <c r="DN26" s="14">
        <f t="shared" si="25"/>
        <v>0</v>
      </c>
      <c r="DO26" s="14">
        <f t="shared" si="26"/>
        <v>24.68</v>
      </c>
      <c r="DP26" s="14">
        <f t="shared" si="44"/>
        <v>2</v>
      </c>
      <c r="DQ26" s="14">
        <f t="shared" si="45"/>
        <v>0</v>
      </c>
      <c r="DR26" s="14">
        <f t="shared" si="46"/>
        <v>11</v>
      </c>
      <c r="DU26" s="14">
        <f t="shared" si="27"/>
        <v>3</v>
      </c>
      <c r="DV26" s="14">
        <f t="shared" si="28"/>
        <v>0</v>
      </c>
      <c r="DW26" s="14">
        <f t="shared" si="47"/>
        <v>24</v>
      </c>
      <c r="DX26" s="14" t="str">
        <f t="shared" si="48"/>
        <v>HPExt</v>
      </c>
      <c r="DY26" s="14">
        <f t="shared" si="49"/>
        <v>206</v>
      </c>
      <c r="DZ26" s="14">
        <f t="shared" si="50"/>
        <v>24.68</v>
      </c>
      <c r="EA26" s="14" t="str">
        <f t="shared" si="51"/>
        <v/>
      </c>
      <c r="EB26" s="14" t="str">
        <f t="shared" si="52"/>
        <v/>
      </c>
      <c r="EC26" s="14" t="str">
        <f t="shared" si="53"/>
        <v/>
      </c>
      <c r="ED26" s="14">
        <f t="shared" si="54"/>
        <v>2</v>
      </c>
      <c r="EE26" s="14">
        <f t="shared" si="55"/>
        <v>0</v>
      </c>
      <c r="EF26" s="14">
        <f t="shared" si="56"/>
        <v>11</v>
      </c>
      <c r="EG26" s="25" t="s">
        <v>509</v>
      </c>
      <c r="EH26" s="14">
        <f t="shared" si="57"/>
        <v>15</v>
      </c>
      <c r="EK26" s="13">
        <f t="shared" si="98"/>
        <v>2043</v>
      </c>
      <c r="EL26" s="13" t="s">
        <v>1222</v>
      </c>
      <c r="EM26" s="32"/>
      <c r="EN26" s="32"/>
      <c r="EO26" s="13">
        <v>8</v>
      </c>
      <c r="EP26" s="13" t="s">
        <v>1431</v>
      </c>
      <c r="EQ26" s="13">
        <v>1</v>
      </c>
      <c r="ER26" s="13">
        <v>2</v>
      </c>
      <c r="ES26" s="13" t="s">
        <v>438</v>
      </c>
      <c r="ET26" s="13">
        <f>AY9</f>
        <v>10000</v>
      </c>
      <c r="EV26" s="13">
        <v>7</v>
      </c>
      <c r="EW26" s="13" t="s">
        <v>1442</v>
      </c>
      <c r="EX26" s="13">
        <v>1</v>
      </c>
      <c r="EY26" s="13">
        <v>2</v>
      </c>
      <c r="EZ26" s="13" t="s">
        <v>438</v>
      </c>
      <c r="FA26" s="13">
        <f>AY16</f>
        <v>20000</v>
      </c>
      <c r="FD26" s="13">
        <v>22</v>
      </c>
      <c r="FE26" s="13">
        <f t="shared" si="58"/>
        <v>2</v>
      </c>
      <c r="FF26" s="13" t="str">
        <f t="shared" si="29"/>
        <v>40级寄灵人洗练-10</v>
      </c>
      <c r="FG26" s="13">
        <f t="shared" si="30"/>
        <v>12</v>
      </c>
      <c r="FH26" s="13">
        <f t="shared" si="59"/>
        <v>10</v>
      </c>
      <c r="FI26" s="13">
        <f t="shared" si="60"/>
        <v>500</v>
      </c>
      <c r="FJ26" s="13" t="str">
        <f t="shared" si="61"/>
        <v>Block</v>
      </c>
      <c r="FK26" s="13">
        <f t="shared" si="62"/>
        <v>1.0999999999999999E-2</v>
      </c>
      <c r="FL26" s="13">
        <f t="shared" si="31"/>
        <v>0.03</v>
      </c>
    </row>
    <row r="27" spans="1:168" s="19" customFormat="1" ht="16.5" x14ac:dyDescent="0.2">
      <c r="A27" t="s">
        <v>1493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13">
        <v>22</v>
      </c>
      <c r="CB27" s="13">
        <v>2</v>
      </c>
      <c r="CC27" s="13">
        <v>40</v>
      </c>
      <c r="CD27" s="13">
        <v>4</v>
      </c>
      <c r="CE27" s="13">
        <v>2</v>
      </c>
      <c r="CF27" s="13">
        <v>6</v>
      </c>
      <c r="CG27" s="13">
        <f t="shared" si="75"/>
        <v>2024060</v>
      </c>
      <c r="CH27" s="13" t="s">
        <v>1049</v>
      </c>
      <c r="CI27" s="13">
        <v>2022</v>
      </c>
      <c r="CJ27" s="13">
        <v>4</v>
      </c>
      <c r="CK27" s="13">
        <f>SUM(CJ$6:CJ27)</f>
        <v>160</v>
      </c>
      <c r="CL27" s="13">
        <v>5</v>
      </c>
      <c r="CM27" s="13">
        <v>6</v>
      </c>
      <c r="CN27" s="13">
        <v>7</v>
      </c>
      <c r="CO27" s="13">
        <v>8</v>
      </c>
      <c r="CP27" s="13"/>
      <c r="CQ27" s="13"/>
      <c r="CR27" s="13"/>
      <c r="CS27" s="13"/>
      <c r="CT27" s="32"/>
      <c r="CV27" s="13">
        <v>23</v>
      </c>
      <c r="CW27" s="14">
        <f t="shared" si="42"/>
        <v>3</v>
      </c>
      <c r="CX27" s="14">
        <f t="shared" si="10"/>
        <v>1</v>
      </c>
      <c r="CY27" s="14">
        <f t="shared" si="11"/>
        <v>7</v>
      </c>
      <c r="CZ27" s="14">
        <f t="shared" si="12"/>
        <v>1</v>
      </c>
      <c r="DA27" s="14">
        <f t="shared" si="13"/>
        <v>2012017</v>
      </c>
      <c r="DB27" s="13" t="str">
        <f t="shared" si="14"/>
        <v>20级寄灵人蓝色-项链</v>
      </c>
      <c r="DC27" s="14">
        <f t="shared" si="15"/>
        <v>1</v>
      </c>
      <c r="DD27" s="14">
        <f t="shared" si="16"/>
        <v>2</v>
      </c>
      <c r="DE27" s="14">
        <f t="shared" si="17"/>
        <v>20</v>
      </c>
      <c r="DF27" s="14">
        <f t="shared" si="18"/>
        <v>20</v>
      </c>
      <c r="DG27" s="14">
        <f t="shared" si="19"/>
        <v>7</v>
      </c>
      <c r="DH27" s="14" t="str">
        <f t="shared" si="20"/>
        <v/>
      </c>
      <c r="DI27" s="14">
        <f t="shared" si="43"/>
        <v>37</v>
      </c>
      <c r="DJ27" s="14">
        <f t="shared" si="21"/>
        <v>27</v>
      </c>
      <c r="DK27" s="14">
        <f t="shared" si="22"/>
        <v>18</v>
      </c>
      <c r="DL27" s="14">
        <f t="shared" si="23"/>
        <v>0</v>
      </c>
      <c r="DM27" s="14">
        <f t="shared" si="24"/>
        <v>3.29</v>
      </c>
      <c r="DN27" s="14">
        <f t="shared" si="25"/>
        <v>2.1</v>
      </c>
      <c r="DO27" s="14">
        <f t="shared" si="26"/>
        <v>0</v>
      </c>
      <c r="DP27" s="14">
        <f t="shared" si="44"/>
        <v>2</v>
      </c>
      <c r="DQ27" s="14">
        <f t="shared" si="45"/>
        <v>0</v>
      </c>
      <c r="DR27" s="14">
        <f t="shared" si="46"/>
        <v>11</v>
      </c>
      <c r="DU27" s="14">
        <f t="shared" si="27"/>
        <v>1</v>
      </c>
      <c r="DV27" s="14">
        <f t="shared" si="28"/>
        <v>2</v>
      </c>
      <c r="DW27" s="14">
        <f t="shared" si="47"/>
        <v>37</v>
      </c>
      <c r="DX27" s="14" t="str">
        <f t="shared" si="48"/>
        <v>AtkExt</v>
      </c>
      <c r="DY27" s="14">
        <f t="shared" si="49"/>
        <v>27</v>
      </c>
      <c r="DZ27" s="14">
        <f t="shared" si="50"/>
        <v>3.29</v>
      </c>
      <c r="EA27" s="14" t="str">
        <f t="shared" si="51"/>
        <v>DefExt</v>
      </c>
      <c r="EB27" s="14">
        <f t="shared" si="52"/>
        <v>18</v>
      </c>
      <c r="EC27" s="14">
        <f t="shared" si="53"/>
        <v>2.1</v>
      </c>
      <c r="ED27" s="14">
        <f t="shared" si="54"/>
        <v>2</v>
      </c>
      <c r="EE27" s="14">
        <f t="shared" si="55"/>
        <v>0</v>
      </c>
      <c r="EF27" s="14">
        <f t="shared" si="56"/>
        <v>11</v>
      </c>
      <c r="EG27" s="25" t="s">
        <v>509</v>
      </c>
      <c r="EH27" s="14">
        <f t="shared" si="57"/>
        <v>15</v>
      </c>
      <c r="EK27" s="13">
        <f t="shared" si="98"/>
        <v>2051</v>
      </c>
      <c r="EL27" s="13" t="s">
        <v>1223</v>
      </c>
      <c r="EM27" s="32"/>
      <c r="EN27" s="32"/>
      <c r="EO27" s="13">
        <v>8</v>
      </c>
      <c r="EP27" s="13" t="s">
        <v>1431</v>
      </c>
      <c r="EQ27" s="13">
        <v>2</v>
      </c>
      <c r="ER27" s="13">
        <v>3</v>
      </c>
      <c r="ES27" s="13" t="s">
        <v>447</v>
      </c>
      <c r="ET27" s="13">
        <f>AX9</f>
        <v>2000</v>
      </c>
      <c r="EV27" s="13">
        <v>7</v>
      </c>
      <c r="EW27" s="13" t="s">
        <v>1442</v>
      </c>
      <c r="EX27" s="13">
        <v>2</v>
      </c>
      <c r="EY27" s="13">
        <v>3</v>
      </c>
      <c r="EZ27" s="13" t="s">
        <v>447</v>
      </c>
      <c r="FA27" s="13">
        <f>AX16</f>
        <v>2000</v>
      </c>
      <c r="FD27" s="13">
        <v>23</v>
      </c>
      <c r="FE27" s="13">
        <f t="shared" si="58"/>
        <v>2</v>
      </c>
      <c r="FF27" s="13" t="str">
        <f t="shared" si="29"/>
        <v>40级寄灵人洗练-11</v>
      </c>
      <c r="FG27" s="13">
        <f t="shared" si="30"/>
        <v>12</v>
      </c>
      <c r="FH27" s="13">
        <f t="shared" si="59"/>
        <v>11</v>
      </c>
      <c r="FI27" s="13">
        <f t="shared" si="60"/>
        <v>500</v>
      </c>
      <c r="FJ27" s="13" t="str">
        <f t="shared" si="61"/>
        <v>EffectHit</v>
      </c>
      <c r="FK27" s="13">
        <f t="shared" si="62"/>
        <v>1.7999999999999999E-2</v>
      </c>
      <c r="FL27" s="13">
        <f t="shared" si="31"/>
        <v>0.05</v>
      </c>
    </row>
    <row r="28" spans="1:168" s="19" customFormat="1" ht="16.5" x14ac:dyDescent="0.2">
      <c r="A28" t="s">
        <v>1494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13">
        <v>23</v>
      </c>
      <c r="CB28" s="13">
        <v>3</v>
      </c>
      <c r="CC28" s="13">
        <v>50</v>
      </c>
      <c r="CD28" s="13">
        <v>1</v>
      </c>
      <c r="CE28" s="13">
        <v>1</v>
      </c>
      <c r="CF28" s="13">
        <v>1</v>
      </c>
      <c r="CG28" s="13">
        <f t="shared" si="75"/>
        <v>2031010</v>
      </c>
      <c r="CH28" s="13" t="s">
        <v>1405</v>
      </c>
      <c r="CI28" s="13"/>
      <c r="CJ28" s="13">
        <v>8</v>
      </c>
      <c r="CK28" s="13">
        <f>SUM(CJ$6:CJ28)</f>
        <v>168</v>
      </c>
      <c r="CL28" s="13">
        <v>1</v>
      </c>
      <c r="CM28" s="13">
        <v>2</v>
      </c>
      <c r="CN28" s="13">
        <v>3</v>
      </c>
      <c r="CO28" s="13">
        <v>4</v>
      </c>
      <c r="CP28" s="13">
        <v>5</v>
      </c>
      <c r="CQ28" s="13">
        <v>6</v>
      </c>
      <c r="CR28" s="13">
        <v>7</v>
      </c>
      <c r="CS28" s="13">
        <v>8</v>
      </c>
      <c r="CT28" s="32"/>
      <c r="CV28" s="13">
        <v>24</v>
      </c>
      <c r="CW28" s="14">
        <f t="shared" si="42"/>
        <v>3</v>
      </c>
      <c r="CX28" s="14">
        <f t="shared" si="10"/>
        <v>1</v>
      </c>
      <c r="CY28" s="14">
        <f t="shared" si="11"/>
        <v>8</v>
      </c>
      <c r="CZ28" s="14">
        <f t="shared" si="12"/>
        <v>1</v>
      </c>
      <c r="DA28" s="14">
        <f t="shared" si="13"/>
        <v>2012018</v>
      </c>
      <c r="DB28" s="13" t="str">
        <f t="shared" si="14"/>
        <v>20级寄灵人蓝色-戒指</v>
      </c>
      <c r="DC28" s="14">
        <f t="shared" si="15"/>
        <v>1</v>
      </c>
      <c r="DD28" s="14">
        <f t="shared" si="16"/>
        <v>2</v>
      </c>
      <c r="DE28" s="14">
        <f t="shared" si="17"/>
        <v>20</v>
      </c>
      <c r="DF28" s="14">
        <f t="shared" si="18"/>
        <v>20</v>
      </c>
      <c r="DG28" s="14">
        <f t="shared" si="19"/>
        <v>8</v>
      </c>
      <c r="DH28" s="14" t="str">
        <f t="shared" si="20"/>
        <v/>
      </c>
      <c r="DI28" s="14">
        <f t="shared" si="43"/>
        <v>37</v>
      </c>
      <c r="DJ28" s="14">
        <f t="shared" si="21"/>
        <v>27</v>
      </c>
      <c r="DK28" s="14">
        <f t="shared" si="22"/>
        <v>0</v>
      </c>
      <c r="DL28" s="14">
        <f t="shared" si="23"/>
        <v>172</v>
      </c>
      <c r="DM28" s="14">
        <f t="shared" si="24"/>
        <v>3.29</v>
      </c>
      <c r="DN28" s="14">
        <f t="shared" si="25"/>
        <v>0</v>
      </c>
      <c r="DO28" s="14">
        <f t="shared" si="26"/>
        <v>20.56</v>
      </c>
      <c r="DP28" s="14">
        <f t="shared" si="44"/>
        <v>2</v>
      </c>
      <c r="DQ28" s="14">
        <f t="shared" si="45"/>
        <v>0</v>
      </c>
      <c r="DR28" s="14">
        <f t="shared" si="46"/>
        <v>11</v>
      </c>
      <c r="DU28" s="14">
        <f t="shared" si="27"/>
        <v>1</v>
      </c>
      <c r="DV28" s="14">
        <f t="shared" si="28"/>
        <v>3</v>
      </c>
      <c r="DW28" s="14">
        <f t="shared" si="47"/>
        <v>37</v>
      </c>
      <c r="DX28" s="14" t="str">
        <f t="shared" si="48"/>
        <v>AtkExt</v>
      </c>
      <c r="DY28" s="14">
        <f t="shared" si="49"/>
        <v>27</v>
      </c>
      <c r="DZ28" s="14">
        <f t="shared" si="50"/>
        <v>3.29</v>
      </c>
      <c r="EA28" s="14" t="str">
        <f t="shared" si="51"/>
        <v>HPExt</v>
      </c>
      <c r="EB28" s="14">
        <f t="shared" si="52"/>
        <v>172</v>
      </c>
      <c r="EC28" s="14">
        <f t="shared" si="53"/>
        <v>20.56</v>
      </c>
      <c r="ED28" s="14">
        <f t="shared" si="54"/>
        <v>2</v>
      </c>
      <c r="EE28" s="14">
        <f t="shared" si="55"/>
        <v>0</v>
      </c>
      <c r="EF28" s="14">
        <f t="shared" si="56"/>
        <v>11</v>
      </c>
      <c r="EG28" s="25" t="s">
        <v>509</v>
      </c>
      <c r="EH28" s="14">
        <f t="shared" si="57"/>
        <v>15</v>
      </c>
      <c r="EK28" s="13">
        <f t="shared" si="98"/>
        <v>2052</v>
      </c>
      <c r="EL28" s="13" t="s">
        <v>1224</v>
      </c>
      <c r="EM28" s="32"/>
      <c r="EN28" s="32"/>
      <c r="EO28" s="13">
        <v>8</v>
      </c>
      <c r="EP28" s="13" t="s">
        <v>1431</v>
      </c>
      <c r="EQ28" s="13">
        <v>3</v>
      </c>
      <c r="ER28" s="13">
        <v>5</v>
      </c>
      <c r="ES28" s="13" t="s">
        <v>446</v>
      </c>
      <c r="ET28" s="13">
        <v>0.3</v>
      </c>
      <c r="EV28" s="13">
        <v>7</v>
      </c>
      <c r="EW28" s="13" t="s">
        <v>1442</v>
      </c>
      <c r="EX28" s="13">
        <v>3</v>
      </c>
      <c r="EY28" s="13">
        <v>5</v>
      </c>
      <c r="EZ28" s="13" t="s">
        <v>446</v>
      </c>
      <c r="FA28" s="13">
        <v>0.3</v>
      </c>
      <c r="FD28" s="13">
        <v>24</v>
      </c>
      <c r="FE28" s="13">
        <f t="shared" si="58"/>
        <v>2</v>
      </c>
      <c r="FF28" s="13" t="str">
        <f t="shared" si="29"/>
        <v>40级寄灵人洗练-12</v>
      </c>
      <c r="FG28" s="13">
        <f t="shared" si="30"/>
        <v>12</v>
      </c>
      <c r="FH28" s="13">
        <f t="shared" si="59"/>
        <v>12</v>
      </c>
      <c r="FI28" s="13">
        <f t="shared" si="60"/>
        <v>500</v>
      </c>
      <c r="FJ28" s="13" t="str">
        <f t="shared" si="61"/>
        <v>EffectResist</v>
      </c>
      <c r="FK28" s="13">
        <f t="shared" si="62"/>
        <v>1.7999999999999999E-2</v>
      </c>
      <c r="FL28" s="13">
        <f t="shared" si="31"/>
        <v>0.05</v>
      </c>
    </row>
    <row r="29" spans="1:168" s="19" customFormat="1" ht="16.5" x14ac:dyDescent="0.2">
      <c r="A29" t="s">
        <v>1495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13">
        <v>24</v>
      </c>
      <c r="CB29" s="13">
        <v>3</v>
      </c>
      <c r="CC29" s="13">
        <v>50</v>
      </c>
      <c r="CD29" s="13">
        <v>1</v>
      </c>
      <c r="CE29" s="13">
        <v>2</v>
      </c>
      <c r="CF29" s="13">
        <v>2</v>
      </c>
      <c r="CG29" s="13">
        <f t="shared" si="75"/>
        <v>2031020</v>
      </c>
      <c r="CH29" s="13" t="s">
        <v>1406</v>
      </c>
      <c r="CI29" s="13"/>
      <c r="CJ29" s="13">
        <v>8</v>
      </c>
      <c r="CK29" s="13">
        <f>SUM(CJ$6:CJ29)</f>
        <v>176</v>
      </c>
      <c r="CL29" s="13">
        <v>1</v>
      </c>
      <c r="CM29" s="13">
        <v>2</v>
      </c>
      <c r="CN29" s="13">
        <v>3</v>
      </c>
      <c r="CO29" s="13">
        <v>4</v>
      </c>
      <c r="CP29" s="13">
        <v>5</v>
      </c>
      <c r="CQ29" s="13">
        <v>6</v>
      </c>
      <c r="CR29" s="13">
        <v>7</v>
      </c>
      <c r="CS29" s="13">
        <v>8</v>
      </c>
      <c r="CT29" s="32"/>
      <c r="CV29" s="13">
        <v>25</v>
      </c>
      <c r="CW29" s="14">
        <f t="shared" si="42"/>
        <v>4</v>
      </c>
      <c r="CX29" s="14">
        <f t="shared" si="10"/>
        <v>2</v>
      </c>
      <c r="CY29" s="14">
        <f t="shared" si="11"/>
        <v>1</v>
      </c>
      <c r="CZ29" s="14">
        <f t="shared" si="12"/>
        <v>1</v>
      </c>
      <c r="DA29" s="14">
        <f t="shared" si="13"/>
        <v>2012021</v>
      </c>
      <c r="DB29" s="13" t="str">
        <f t="shared" si="14"/>
        <v>20级守护灵蓝色-武器</v>
      </c>
      <c r="DC29" s="14">
        <f t="shared" si="15"/>
        <v>2</v>
      </c>
      <c r="DD29" s="14">
        <f t="shared" si="16"/>
        <v>2</v>
      </c>
      <c r="DE29" s="14">
        <f t="shared" si="17"/>
        <v>135</v>
      </c>
      <c r="DF29" s="14">
        <f t="shared" si="18"/>
        <v>135</v>
      </c>
      <c r="DG29" s="14">
        <f t="shared" si="19"/>
        <v>1</v>
      </c>
      <c r="DH29" s="14" t="str">
        <f t="shared" si="20"/>
        <v/>
      </c>
      <c r="DI29" s="14">
        <f t="shared" si="43"/>
        <v>449</v>
      </c>
      <c r="DJ29" s="14">
        <f t="shared" si="21"/>
        <v>1317</v>
      </c>
      <c r="DK29" s="14">
        <f t="shared" si="22"/>
        <v>0</v>
      </c>
      <c r="DL29" s="14">
        <f t="shared" si="23"/>
        <v>0</v>
      </c>
      <c r="DM29" s="14">
        <f t="shared" si="24"/>
        <v>89.88</v>
      </c>
      <c r="DN29" s="14">
        <f t="shared" si="25"/>
        <v>0</v>
      </c>
      <c r="DO29" s="14">
        <f t="shared" si="26"/>
        <v>0</v>
      </c>
      <c r="DP29" s="14">
        <f t="shared" si="44"/>
        <v>2</v>
      </c>
      <c r="DQ29" s="14">
        <f t="shared" si="45"/>
        <v>0</v>
      </c>
      <c r="DR29" s="14">
        <f t="shared" si="46"/>
        <v>21</v>
      </c>
      <c r="DU29" s="14">
        <f t="shared" si="27"/>
        <v>1</v>
      </c>
      <c r="DV29" s="14">
        <f t="shared" si="28"/>
        <v>0</v>
      </c>
      <c r="DW29" s="14">
        <f t="shared" si="47"/>
        <v>449</v>
      </c>
      <c r="DX29" s="14" t="str">
        <f t="shared" si="48"/>
        <v>AtkExt</v>
      </c>
      <c r="DY29" s="14">
        <f t="shared" si="49"/>
        <v>1317</v>
      </c>
      <c r="DZ29" s="14">
        <f t="shared" si="50"/>
        <v>89.88</v>
      </c>
      <c r="EA29" s="14" t="str">
        <f t="shared" si="51"/>
        <v/>
      </c>
      <c r="EB29" s="14" t="str">
        <f t="shared" si="52"/>
        <v/>
      </c>
      <c r="EC29" s="14" t="str">
        <f t="shared" si="53"/>
        <v/>
      </c>
      <c r="ED29" s="14">
        <f t="shared" si="54"/>
        <v>2</v>
      </c>
      <c r="EE29" s="14">
        <f t="shared" si="55"/>
        <v>0</v>
      </c>
      <c r="EF29" s="14">
        <f t="shared" si="56"/>
        <v>21</v>
      </c>
      <c r="EG29" s="25" t="s">
        <v>509</v>
      </c>
      <c r="EH29" s="14">
        <f t="shared" si="57"/>
        <v>15</v>
      </c>
      <c r="EK29" s="13">
        <f t="shared" si="98"/>
        <v>2053</v>
      </c>
      <c r="EL29" s="13" t="s">
        <v>1238</v>
      </c>
      <c r="EM29" s="32"/>
      <c r="EN29" s="32"/>
      <c r="EO29" s="13">
        <v>9</v>
      </c>
      <c r="EP29" s="13" t="s">
        <v>1432</v>
      </c>
      <c r="EQ29" s="13">
        <v>1</v>
      </c>
      <c r="ER29" s="13">
        <v>2</v>
      </c>
      <c r="ES29" s="13" t="s">
        <v>449</v>
      </c>
      <c r="ET29" s="13">
        <f>AX9</f>
        <v>2000</v>
      </c>
      <c r="EV29" s="13">
        <v>8</v>
      </c>
      <c r="EW29" s="13" t="s">
        <v>1443</v>
      </c>
      <c r="EX29" s="13">
        <v>1</v>
      </c>
      <c r="EY29" s="13">
        <v>2</v>
      </c>
      <c r="EZ29" s="13" t="s">
        <v>449</v>
      </c>
      <c r="FA29" s="13">
        <f>AX16</f>
        <v>2000</v>
      </c>
      <c r="FD29" s="13">
        <v>25</v>
      </c>
      <c r="FE29" s="13">
        <f t="shared" si="58"/>
        <v>3</v>
      </c>
      <c r="FF29" s="13" t="str">
        <f t="shared" si="29"/>
        <v>50级寄灵人洗练-1</v>
      </c>
      <c r="FG29" s="13">
        <f t="shared" si="30"/>
        <v>13</v>
      </c>
      <c r="FH29" s="13">
        <f t="shared" si="59"/>
        <v>1</v>
      </c>
      <c r="FI29" s="13">
        <f t="shared" si="60"/>
        <v>1800</v>
      </c>
      <c r="FJ29" s="13" t="str">
        <f t="shared" si="61"/>
        <v>AtkExt</v>
      </c>
      <c r="FK29" s="13">
        <f t="shared" si="62"/>
        <v>32</v>
      </c>
      <c r="FL29" s="13">
        <f t="shared" si="31"/>
        <v>94</v>
      </c>
    </row>
    <row r="30" spans="1:168" s="19" customFormat="1" ht="16.5" x14ac:dyDescent="0.2">
      <c r="A30" t="s">
        <v>1496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13">
        <v>25</v>
      </c>
      <c r="CB30" s="13">
        <v>3</v>
      </c>
      <c r="CC30" s="13">
        <v>50</v>
      </c>
      <c r="CD30" s="13">
        <v>2</v>
      </c>
      <c r="CE30" s="13">
        <v>1</v>
      </c>
      <c r="CF30" s="13">
        <v>1</v>
      </c>
      <c r="CG30" s="13">
        <f t="shared" si="75"/>
        <v>2032010</v>
      </c>
      <c r="CH30" s="13" t="s">
        <v>1407</v>
      </c>
      <c r="CI30" s="13"/>
      <c r="CJ30" s="13">
        <v>8</v>
      </c>
      <c r="CK30" s="13">
        <f>SUM(CJ$6:CJ30)</f>
        <v>184</v>
      </c>
      <c r="CL30" s="13">
        <v>1</v>
      </c>
      <c r="CM30" s="13">
        <v>2</v>
      </c>
      <c r="CN30" s="13">
        <v>3</v>
      </c>
      <c r="CO30" s="13">
        <v>4</v>
      </c>
      <c r="CP30" s="13">
        <v>5</v>
      </c>
      <c r="CQ30" s="13">
        <v>6</v>
      </c>
      <c r="CR30" s="13">
        <v>7</v>
      </c>
      <c r="CS30" s="13">
        <v>8</v>
      </c>
      <c r="CT30" s="32"/>
      <c r="CV30" s="13">
        <v>26</v>
      </c>
      <c r="CW30" s="14">
        <f t="shared" si="42"/>
        <v>4</v>
      </c>
      <c r="CX30" s="14">
        <f t="shared" si="10"/>
        <v>2</v>
      </c>
      <c r="CY30" s="14">
        <f t="shared" si="11"/>
        <v>2</v>
      </c>
      <c r="CZ30" s="14">
        <f t="shared" si="12"/>
        <v>1</v>
      </c>
      <c r="DA30" s="14">
        <f t="shared" si="13"/>
        <v>2012022</v>
      </c>
      <c r="DB30" s="13" t="str">
        <f t="shared" si="14"/>
        <v>20级守护灵蓝色-头盔</v>
      </c>
      <c r="DC30" s="14">
        <f t="shared" si="15"/>
        <v>2</v>
      </c>
      <c r="DD30" s="14">
        <f t="shared" si="16"/>
        <v>2</v>
      </c>
      <c r="DE30" s="14">
        <f t="shared" si="17"/>
        <v>135</v>
      </c>
      <c r="DF30" s="14">
        <f t="shared" si="18"/>
        <v>135</v>
      </c>
      <c r="DG30" s="14">
        <f t="shared" si="19"/>
        <v>2</v>
      </c>
      <c r="DH30" s="14" t="str">
        <f t="shared" si="20"/>
        <v/>
      </c>
      <c r="DI30" s="14">
        <f t="shared" si="43"/>
        <v>224</v>
      </c>
      <c r="DJ30" s="14">
        <f t="shared" si="21"/>
        <v>0</v>
      </c>
      <c r="DK30" s="14">
        <f t="shared" si="22"/>
        <v>330</v>
      </c>
      <c r="DL30" s="14">
        <f t="shared" si="23"/>
        <v>0</v>
      </c>
      <c r="DM30" s="14">
        <f t="shared" si="24"/>
        <v>0</v>
      </c>
      <c r="DN30" s="14">
        <f t="shared" si="25"/>
        <v>22.47</v>
      </c>
      <c r="DO30" s="14">
        <f t="shared" si="26"/>
        <v>0</v>
      </c>
      <c r="DP30" s="14">
        <f t="shared" si="44"/>
        <v>2</v>
      </c>
      <c r="DQ30" s="14">
        <f t="shared" si="45"/>
        <v>0</v>
      </c>
      <c r="DR30" s="14">
        <f t="shared" si="46"/>
        <v>21</v>
      </c>
      <c r="DU30" s="14">
        <f t="shared" si="27"/>
        <v>2</v>
      </c>
      <c r="DV30" s="14">
        <f t="shared" si="28"/>
        <v>0</v>
      </c>
      <c r="DW30" s="14">
        <f t="shared" si="47"/>
        <v>224</v>
      </c>
      <c r="DX30" s="14" t="str">
        <f t="shared" si="48"/>
        <v>DefExt</v>
      </c>
      <c r="DY30" s="14">
        <f t="shared" si="49"/>
        <v>330</v>
      </c>
      <c r="DZ30" s="14">
        <f t="shared" si="50"/>
        <v>22.47</v>
      </c>
      <c r="EA30" s="14" t="str">
        <f t="shared" si="51"/>
        <v/>
      </c>
      <c r="EB30" s="14" t="str">
        <f t="shared" si="52"/>
        <v/>
      </c>
      <c r="EC30" s="14" t="str">
        <f t="shared" si="53"/>
        <v/>
      </c>
      <c r="ED30" s="14">
        <f t="shared" si="54"/>
        <v>2</v>
      </c>
      <c r="EE30" s="14">
        <f t="shared" si="55"/>
        <v>0</v>
      </c>
      <c r="EF30" s="14">
        <f t="shared" si="56"/>
        <v>21</v>
      </c>
      <c r="EG30" s="25" t="s">
        <v>509</v>
      </c>
      <c r="EH30" s="14">
        <f t="shared" si="57"/>
        <v>15</v>
      </c>
      <c r="EK30" s="13">
        <f t="shared" si="98"/>
        <v>2061</v>
      </c>
      <c r="EL30" s="13" t="s">
        <v>1240</v>
      </c>
      <c r="EM30" s="32"/>
      <c r="EN30" s="32"/>
      <c r="EO30" s="13">
        <v>9</v>
      </c>
      <c r="EP30" s="13" t="s">
        <v>1432</v>
      </c>
      <c r="EQ30" s="13">
        <v>2</v>
      </c>
      <c r="ER30" s="13">
        <v>3</v>
      </c>
      <c r="ES30" s="13" t="s">
        <v>448</v>
      </c>
      <c r="ET30" s="13">
        <f>AY9</f>
        <v>10000</v>
      </c>
      <c r="EV30" s="13">
        <v>8</v>
      </c>
      <c r="EW30" s="13" t="s">
        <v>1443</v>
      </c>
      <c r="EX30" s="13">
        <v>2</v>
      </c>
      <c r="EY30" s="13">
        <v>3</v>
      </c>
      <c r="EZ30" s="13" t="s">
        <v>448</v>
      </c>
      <c r="FA30" s="13">
        <f>AY16</f>
        <v>20000</v>
      </c>
      <c r="FD30" s="13">
        <v>26</v>
      </c>
      <c r="FE30" s="13">
        <f t="shared" si="58"/>
        <v>3</v>
      </c>
      <c r="FF30" s="13" t="str">
        <f t="shared" si="29"/>
        <v>50级寄灵人洗练-2</v>
      </c>
      <c r="FG30" s="13">
        <f t="shared" si="30"/>
        <v>13</v>
      </c>
      <c r="FH30" s="13">
        <f t="shared" si="59"/>
        <v>2</v>
      </c>
      <c r="FI30" s="13">
        <f t="shared" si="60"/>
        <v>1800</v>
      </c>
      <c r="FJ30" s="13" t="str">
        <f t="shared" si="61"/>
        <v>DefExt</v>
      </c>
      <c r="FK30" s="13">
        <f t="shared" si="62"/>
        <v>16</v>
      </c>
      <c r="FL30" s="13">
        <f t="shared" si="31"/>
        <v>48</v>
      </c>
    </row>
    <row r="31" spans="1:168" s="19" customFormat="1" ht="16.5" x14ac:dyDescent="0.2">
      <c r="A31" t="s">
        <v>1497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13">
        <v>26</v>
      </c>
      <c r="CB31" s="13">
        <v>3</v>
      </c>
      <c r="CC31" s="13">
        <v>50</v>
      </c>
      <c r="CD31" s="13">
        <v>2</v>
      </c>
      <c r="CE31" s="13">
        <v>2</v>
      </c>
      <c r="CF31" s="13">
        <v>2</v>
      </c>
      <c r="CG31" s="13">
        <f t="shared" si="75"/>
        <v>2032020</v>
      </c>
      <c r="CH31" s="13" t="s">
        <v>1408</v>
      </c>
      <c r="CI31" s="13"/>
      <c r="CJ31" s="13">
        <v>8</v>
      </c>
      <c r="CK31" s="13">
        <f>SUM(CJ$6:CJ31)</f>
        <v>192</v>
      </c>
      <c r="CL31" s="13">
        <v>1</v>
      </c>
      <c r="CM31" s="13">
        <v>2</v>
      </c>
      <c r="CN31" s="13">
        <v>3</v>
      </c>
      <c r="CO31" s="13">
        <v>4</v>
      </c>
      <c r="CP31" s="13">
        <v>5</v>
      </c>
      <c r="CQ31" s="13">
        <v>6</v>
      </c>
      <c r="CR31" s="13">
        <v>7</v>
      </c>
      <c r="CS31" s="13">
        <v>8</v>
      </c>
      <c r="CT31" s="32"/>
      <c r="CV31" s="13">
        <v>27</v>
      </c>
      <c r="CW31" s="14">
        <f t="shared" si="42"/>
        <v>4</v>
      </c>
      <c r="CX31" s="14">
        <f t="shared" si="10"/>
        <v>2</v>
      </c>
      <c r="CY31" s="14">
        <f t="shared" si="11"/>
        <v>3</v>
      </c>
      <c r="CZ31" s="14">
        <f t="shared" si="12"/>
        <v>1</v>
      </c>
      <c r="DA31" s="14">
        <f t="shared" si="13"/>
        <v>2012023</v>
      </c>
      <c r="DB31" s="13" t="str">
        <f t="shared" si="14"/>
        <v>20级守护灵蓝色-肩甲</v>
      </c>
      <c r="DC31" s="14">
        <f t="shared" si="15"/>
        <v>2</v>
      </c>
      <c r="DD31" s="14">
        <f t="shared" si="16"/>
        <v>2</v>
      </c>
      <c r="DE31" s="14">
        <f t="shared" si="17"/>
        <v>135</v>
      </c>
      <c r="DF31" s="14">
        <f t="shared" si="18"/>
        <v>135</v>
      </c>
      <c r="DG31" s="14">
        <f t="shared" si="19"/>
        <v>3</v>
      </c>
      <c r="DH31" s="14" t="str">
        <f t="shared" si="20"/>
        <v/>
      </c>
      <c r="DI31" s="14">
        <f t="shared" si="43"/>
        <v>224</v>
      </c>
      <c r="DJ31" s="14">
        <f t="shared" si="21"/>
        <v>0</v>
      </c>
      <c r="DK31" s="14">
        <f t="shared" si="22"/>
        <v>165</v>
      </c>
      <c r="DL31" s="14">
        <f t="shared" si="23"/>
        <v>1647</v>
      </c>
      <c r="DM31" s="14">
        <f t="shared" si="24"/>
        <v>0</v>
      </c>
      <c r="DN31" s="14">
        <f t="shared" si="25"/>
        <v>11.24</v>
      </c>
      <c r="DO31" s="14">
        <f t="shared" si="26"/>
        <v>112.3</v>
      </c>
      <c r="DP31" s="14">
        <f t="shared" si="44"/>
        <v>2</v>
      </c>
      <c r="DQ31" s="14">
        <f t="shared" si="45"/>
        <v>0</v>
      </c>
      <c r="DR31" s="14">
        <f t="shared" si="46"/>
        <v>21</v>
      </c>
      <c r="DU31" s="14">
        <f t="shared" si="27"/>
        <v>2</v>
      </c>
      <c r="DV31" s="14">
        <f t="shared" si="28"/>
        <v>3</v>
      </c>
      <c r="DW31" s="14">
        <f t="shared" si="47"/>
        <v>224</v>
      </c>
      <c r="DX31" s="14" t="str">
        <f t="shared" si="48"/>
        <v>DefExt</v>
      </c>
      <c r="DY31" s="14">
        <f t="shared" si="49"/>
        <v>165</v>
      </c>
      <c r="DZ31" s="14">
        <f t="shared" si="50"/>
        <v>11.24</v>
      </c>
      <c r="EA31" s="14" t="str">
        <f t="shared" si="51"/>
        <v>HPExt</v>
      </c>
      <c r="EB31" s="14">
        <f t="shared" si="52"/>
        <v>1647</v>
      </c>
      <c r="EC31" s="14">
        <f t="shared" si="53"/>
        <v>112.3</v>
      </c>
      <c r="ED31" s="14">
        <f t="shared" si="54"/>
        <v>2</v>
      </c>
      <c r="EE31" s="14">
        <f t="shared" si="55"/>
        <v>0</v>
      </c>
      <c r="EF31" s="14">
        <f t="shared" si="56"/>
        <v>21</v>
      </c>
      <c r="EG31" s="25" t="s">
        <v>509</v>
      </c>
      <c r="EH31" s="14">
        <f t="shared" si="57"/>
        <v>15</v>
      </c>
      <c r="EK31" s="13">
        <f t="shared" si="98"/>
        <v>2062</v>
      </c>
      <c r="EL31" s="13" t="s">
        <v>1241</v>
      </c>
      <c r="EM31" s="32"/>
      <c r="EN31" s="32"/>
      <c r="EO31" s="13">
        <v>9</v>
      </c>
      <c r="EP31" s="13" t="s">
        <v>1432</v>
      </c>
      <c r="EQ31" s="13">
        <v>3</v>
      </c>
      <c r="ER31" s="13">
        <v>5</v>
      </c>
      <c r="ES31" s="13" t="s">
        <v>450</v>
      </c>
      <c r="ET31" s="13">
        <v>0.3</v>
      </c>
      <c r="EV31" s="13">
        <v>8</v>
      </c>
      <c r="EW31" s="13" t="s">
        <v>1443</v>
      </c>
      <c r="EX31" s="13">
        <v>3</v>
      </c>
      <c r="EY31" s="13">
        <v>5</v>
      </c>
      <c r="EZ31" s="13" t="s">
        <v>450</v>
      </c>
      <c r="FA31" s="13">
        <v>0.3</v>
      </c>
      <c r="FD31" s="13">
        <v>27</v>
      </c>
      <c r="FE31" s="13">
        <f t="shared" si="58"/>
        <v>3</v>
      </c>
      <c r="FF31" s="13" t="str">
        <f t="shared" si="29"/>
        <v>50级寄灵人洗练-3</v>
      </c>
      <c r="FG31" s="13">
        <f t="shared" si="30"/>
        <v>13</v>
      </c>
      <c r="FH31" s="13">
        <f t="shared" si="59"/>
        <v>3</v>
      </c>
      <c r="FI31" s="13">
        <f t="shared" si="60"/>
        <v>2000</v>
      </c>
      <c r="FJ31" s="13" t="str">
        <f t="shared" si="61"/>
        <v>HPExt</v>
      </c>
      <c r="FK31" s="13">
        <f t="shared" si="62"/>
        <v>164</v>
      </c>
      <c r="FL31" s="13">
        <f t="shared" si="31"/>
        <v>470</v>
      </c>
    </row>
    <row r="32" spans="1:168" s="19" customFormat="1" ht="16.5" x14ac:dyDescent="0.2">
      <c r="A32" t="s">
        <v>1498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13">
        <v>27</v>
      </c>
      <c r="CB32" s="13">
        <v>3</v>
      </c>
      <c r="CC32" s="13">
        <v>50</v>
      </c>
      <c r="CD32" s="13">
        <v>3</v>
      </c>
      <c r="CE32" s="13">
        <v>1</v>
      </c>
      <c r="CF32" s="13">
        <v>1</v>
      </c>
      <c r="CG32" s="13">
        <f t="shared" si="75"/>
        <v>2033010</v>
      </c>
      <c r="CH32" s="13" t="s">
        <v>1409</v>
      </c>
      <c r="CI32" s="13"/>
      <c r="CJ32" s="13">
        <v>8</v>
      </c>
      <c r="CK32" s="13">
        <f>SUM(CJ$6:CJ32)</f>
        <v>200</v>
      </c>
      <c r="CL32" s="13">
        <v>1</v>
      </c>
      <c r="CM32" s="13">
        <v>2</v>
      </c>
      <c r="CN32" s="13">
        <v>3</v>
      </c>
      <c r="CO32" s="13">
        <v>4</v>
      </c>
      <c r="CP32" s="13">
        <v>5</v>
      </c>
      <c r="CQ32" s="13">
        <v>6</v>
      </c>
      <c r="CR32" s="13">
        <v>7</v>
      </c>
      <c r="CS32" s="13">
        <v>8</v>
      </c>
      <c r="CT32" s="32"/>
      <c r="CV32" s="13">
        <v>28</v>
      </c>
      <c r="CW32" s="14">
        <f t="shared" si="42"/>
        <v>4</v>
      </c>
      <c r="CX32" s="14">
        <f t="shared" si="10"/>
        <v>2</v>
      </c>
      <c r="CY32" s="14">
        <f t="shared" si="11"/>
        <v>4</v>
      </c>
      <c r="CZ32" s="14">
        <f t="shared" si="12"/>
        <v>1</v>
      </c>
      <c r="DA32" s="14">
        <f t="shared" si="13"/>
        <v>2012024</v>
      </c>
      <c r="DB32" s="13" t="str">
        <f t="shared" si="14"/>
        <v>20级守护灵蓝色-衣服</v>
      </c>
      <c r="DC32" s="14">
        <f t="shared" si="15"/>
        <v>2</v>
      </c>
      <c r="DD32" s="14">
        <f t="shared" si="16"/>
        <v>2</v>
      </c>
      <c r="DE32" s="14">
        <f t="shared" si="17"/>
        <v>135</v>
      </c>
      <c r="DF32" s="14">
        <f t="shared" si="18"/>
        <v>135</v>
      </c>
      <c r="DG32" s="14">
        <f t="shared" si="19"/>
        <v>4</v>
      </c>
      <c r="DH32" s="14" t="str">
        <f t="shared" si="20"/>
        <v/>
      </c>
      <c r="DI32" s="14">
        <f t="shared" si="43"/>
        <v>224</v>
      </c>
      <c r="DJ32" s="14">
        <f t="shared" si="21"/>
        <v>0</v>
      </c>
      <c r="DK32" s="14">
        <f t="shared" si="22"/>
        <v>330</v>
      </c>
      <c r="DL32" s="14">
        <f t="shared" si="23"/>
        <v>0</v>
      </c>
      <c r="DM32" s="14">
        <f t="shared" si="24"/>
        <v>0</v>
      </c>
      <c r="DN32" s="14">
        <f t="shared" si="25"/>
        <v>22.47</v>
      </c>
      <c r="DO32" s="14">
        <f t="shared" si="26"/>
        <v>0</v>
      </c>
      <c r="DP32" s="14">
        <f t="shared" si="44"/>
        <v>2</v>
      </c>
      <c r="DQ32" s="14">
        <f t="shared" si="45"/>
        <v>0</v>
      </c>
      <c r="DR32" s="14">
        <f t="shared" si="46"/>
        <v>21</v>
      </c>
      <c r="DU32" s="14">
        <f t="shared" si="27"/>
        <v>2</v>
      </c>
      <c r="DV32" s="14">
        <f t="shared" si="28"/>
        <v>0</v>
      </c>
      <c r="DW32" s="14">
        <f t="shared" si="47"/>
        <v>224</v>
      </c>
      <c r="DX32" s="14" t="str">
        <f t="shared" si="48"/>
        <v>DefExt</v>
      </c>
      <c r="DY32" s="14">
        <f t="shared" si="49"/>
        <v>330</v>
      </c>
      <c r="DZ32" s="14">
        <f t="shared" si="50"/>
        <v>22.47</v>
      </c>
      <c r="EA32" s="14" t="str">
        <f t="shared" si="51"/>
        <v/>
      </c>
      <c r="EB32" s="14" t="str">
        <f t="shared" si="52"/>
        <v/>
      </c>
      <c r="EC32" s="14" t="str">
        <f t="shared" si="53"/>
        <v/>
      </c>
      <c r="ED32" s="14">
        <f t="shared" si="54"/>
        <v>2</v>
      </c>
      <c r="EE32" s="14">
        <f t="shared" si="55"/>
        <v>0</v>
      </c>
      <c r="EF32" s="14">
        <f t="shared" si="56"/>
        <v>21</v>
      </c>
      <c r="EG32" s="25" t="s">
        <v>509</v>
      </c>
      <c r="EH32" s="14">
        <f t="shared" si="57"/>
        <v>15</v>
      </c>
      <c r="EK32" s="13">
        <f t="shared" si="98"/>
        <v>2063</v>
      </c>
      <c r="EL32" s="13" t="s">
        <v>1242</v>
      </c>
      <c r="EM32" s="32"/>
      <c r="EN32" s="32"/>
      <c r="EO32" s="13">
        <v>10</v>
      </c>
      <c r="EP32" s="13" t="s">
        <v>1433</v>
      </c>
      <c r="EQ32" s="13">
        <v>1</v>
      </c>
      <c r="ER32" s="13">
        <v>2</v>
      </c>
      <c r="ES32" s="13" t="s">
        <v>151</v>
      </c>
      <c r="ET32" s="13">
        <f>AX10</f>
        <v>4000</v>
      </c>
      <c r="EV32" s="13">
        <v>9</v>
      </c>
      <c r="EW32" s="13" t="s">
        <v>1444</v>
      </c>
      <c r="EX32" s="13">
        <v>1</v>
      </c>
      <c r="EY32" s="13">
        <v>2</v>
      </c>
      <c r="EZ32" s="13" t="s">
        <v>151</v>
      </c>
      <c r="FA32" s="13">
        <f>AX17</f>
        <v>4000</v>
      </c>
      <c r="FD32" s="13">
        <v>28</v>
      </c>
      <c r="FE32" s="13">
        <f t="shared" si="58"/>
        <v>3</v>
      </c>
      <c r="FF32" s="13" t="str">
        <f t="shared" si="29"/>
        <v>50级寄灵人洗练-4</v>
      </c>
      <c r="FG32" s="13">
        <f t="shared" si="30"/>
        <v>13</v>
      </c>
      <c r="FH32" s="13">
        <f t="shared" si="59"/>
        <v>4</v>
      </c>
      <c r="FI32" s="13">
        <f t="shared" si="60"/>
        <v>500</v>
      </c>
      <c r="FJ32" s="13" t="str">
        <f t="shared" si="61"/>
        <v>AtkRate</v>
      </c>
      <c r="FK32" s="13">
        <f t="shared" si="62"/>
        <v>1.4E-2</v>
      </c>
      <c r="FL32" s="13">
        <f t="shared" si="31"/>
        <v>0.04</v>
      </c>
    </row>
    <row r="33" spans="1:168" s="19" customFormat="1" ht="16.5" x14ac:dyDescent="0.2">
      <c r="A33" t="s">
        <v>1499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13">
        <v>28</v>
      </c>
      <c r="CB33" s="13">
        <v>3</v>
      </c>
      <c r="CC33" s="13">
        <v>50</v>
      </c>
      <c r="CD33" s="13">
        <v>3</v>
      </c>
      <c r="CE33" s="13">
        <v>2</v>
      </c>
      <c r="CF33" s="13">
        <v>2</v>
      </c>
      <c r="CG33" s="13">
        <f t="shared" si="75"/>
        <v>2033020</v>
      </c>
      <c r="CH33" s="13" t="s">
        <v>1410</v>
      </c>
      <c r="CI33" s="13"/>
      <c r="CJ33" s="13">
        <v>8</v>
      </c>
      <c r="CK33" s="13">
        <f>SUM(CJ$6:CJ33)</f>
        <v>208</v>
      </c>
      <c r="CL33" s="13">
        <v>1</v>
      </c>
      <c r="CM33" s="13">
        <v>2</v>
      </c>
      <c r="CN33" s="13">
        <v>3</v>
      </c>
      <c r="CO33" s="13">
        <v>4</v>
      </c>
      <c r="CP33" s="13">
        <v>5</v>
      </c>
      <c r="CQ33" s="13">
        <v>6</v>
      </c>
      <c r="CR33" s="13">
        <v>7</v>
      </c>
      <c r="CS33" s="13">
        <v>8</v>
      </c>
      <c r="CT33" s="32"/>
      <c r="CV33" s="13">
        <v>29</v>
      </c>
      <c r="CW33" s="14">
        <f t="shared" si="42"/>
        <v>4</v>
      </c>
      <c r="CX33" s="14">
        <f t="shared" si="10"/>
        <v>2</v>
      </c>
      <c r="CY33" s="14">
        <f t="shared" si="11"/>
        <v>5</v>
      </c>
      <c r="CZ33" s="14">
        <f t="shared" si="12"/>
        <v>1</v>
      </c>
      <c r="DA33" s="14">
        <f t="shared" si="13"/>
        <v>2012025</v>
      </c>
      <c r="DB33" s="13" t="str">
        <f t="shared" si="14"/>
        <v>20级守护灵蓝色-鞋子</v>
      </c>
      <c r="DC33" s="14">
        <f t="shared" si="15"/>
        <v>2</v>
      </c>
      <c r="DD33" s="14">
        <f t="shared" si="16"/>
        <v>2</v>
      </c>
      <c r="DE33" s="14">
        <f t="shared" si="17"/>
        <v>135</v>
      </c>
      <c r="DF33" s="14">
        <f t="shared" si="18"/>
        <v>135</v>
      </c>
      <c r="DG33" s="14">
        <f t="shared" si="19"/>
        <v>5</v>
      </c>
      <c r="DH33" s="14" t="str">
        <f t="shared" si="20"/>
        <v/>
      </c>
      <c r="DI33" s="14">
        <f t="shared" si="43"/>
        <v>224</v>
      </c>
      <c r="DJ33" s="14">
        <f t="shared" si="21"/>
        <v>0</v>
      </c>
      <c r="DK33" s="14">
        <f t="shared" si="22"/>
        <v>0</v>
      </c>
      <c r="DL33" s="14">
        <f t="shared" si="23"/>
        <v>3294</v>
      </c>
      <c r="DM33" s="14">
        <f t="shared" si="24"/>
        <v>0</v>
      </c>
      <c r="DN33" s="14">
        <f t="shared" si="25"/>
        <v>0</v>
      </c>
      <c r="DO33" s="14">
        <f t="shared" si="26"/>
        <v>224.6</v>
      </c>
      <c r="DP33" s="14">
        <f t="shared" si="44"/>
        <v>2</v>
      </c>
      <c r="DQ33" s="14">
        <f t="shared" si="45"/>
        <v>0</v>
      </c>
      <c r="DR33" s="14">
        <f t="shared" si="46"/>
        <v>21</v>
      </c>
      <c r="DU33" s="14">
        <f t="shared" si="27"/>
        <v>3</v>
      </c>
      <c r="DV33" s="14">
        <f t="shared" si="28"/>
        <v>0</v>
      </c>
      <c r="DW33" s="14">
        <f t="shared" si="47"/>
        <v>224</v>
      </c>
      <c r="DX33" s="14" t="str">
        <f t="shared" si="48"/>
        <v>HPExt</v>
      </c>
      <c r="DY33" s="14">
        <f t="shared" si="49"/>
        <v>3294</v>
      </c>
      <c r="DZ33" s="14">
        <f t="shared" si="50"/>
        <v>224.6</v>
      </c>
      <c r="EA33" s="14" t="str">
        <f t="shared" si="51"/>
        <v/>
      </c>
      <c r="EB33" s="14" t="str">
        <f t="shared" si="52"/>
        <v/>
      </c>
      <c r="EC33" s="14" t="str">
        <f t="shared" si="53"/>
        <v/>
      </c>
      <c r="ED33" s="14">
        <f t="shared" si="54"/>
        <v>2</v>
      </c>
      <c r="EE33" s="14">
        <f t="shared" si="55"/>
        <v>0</v>
      </c>
      <c r="EF33" s="14">
        <f t="shared" si="56"/>
        <v>21</v>
      </c>
      <c r="EG33" s="25" t="s">
        <v>509</v>
      </c>
      <c r="EH33" s="14">
        <f t="shared" si="57"/>
        <v>15</v>
      </c>
      <c r="EK33" s="16"/>
      <c r="EL33" s="16"/>
      <c r="EM33" s="32"/>
      <c r="EN33" s="32"/>
      <c r="EO33" s="13">
        <v>10</v>
      </c>
      <c r="EP33" s="13" t="s">
        <v>1433</v>
      </c>
      <c r="EQ33" s="13">
        <v>2</v>
      </c>
      <c r="ER33" s="13">
        <v>3</v>
      </c>
      <c r="ES33" s="13" t="s">
        <v>153</v>
      </c>
      <c r="ET33" s="13">
        <f>AY10</f>
        <v>20000</v>
      </c>
      <c r="EV33" s="13">
        <v>9</v>
      </c>
      <c r="EW33" s="13" t="s">
        <v>1444</v>
      </c>
      <c r="EX33" s="13">
        <v>2</v>
      </c>
      <c r="EY33" s="13">
        <v>3</v>
      </c>
      <c r="EZ33" s="13" t="s">
        <v>153</v>
      </c>
      <c r="FA33" s="13">
        <f>AY17</f>
        <v>40000</v>
      </c>
      <c r="FD33" s="13">
        <v>29</v>
      </c>
      <c r="FE33" s="13">
        <f t="shared" si="58"/>
        <v>3</v>
      </c>
      <c r="FF33" s="13" t="str">
        <f t="shared" si="29"/>
        <v>50级寄灵人洗练-5</v>
      </c>
      <c r="FG33" s="13">
        <f t="shared" si="30"/>
        <v>13</v>
      </c>
      <c r="FH33" s="13">
        <f t="shared" si="59"/>
        <v>5</v>
      </c>
      <c r="FI33" s="13">
        <f t="shared" si="60"/>
        <v>400</v>
      </c>
      <c r="FJ33" s="13" t="str">
        <f t="shared" si="61"/>
        <v>DefRate</v>
      </c>
      <c r="FK33" s="13">
        <f t="shared" si="62"/>
        <v>1.4E-2</v>
      </c>
      <c r="FL33" s="13">
        <f t="shared" si="31"/>
        <v>0.04</v>
      </c>
    </row>
    <row r="34" spans="1:168" s="19" customFormat="1" ht="16.5" x14ac:dyDescent="0.2">
      <c r="A34" t="s">
        <v>1500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13">
        <v>29</v>
      </c>
      <c r="CB34" s="13">
        <v>3</v>
      </c>
      <c r="CC34" s="13">
        <v>50</v>
      </c>
      <c r="CD34" s="13">
        <v>4</v>
      </c>
      <c r="CE34" s="13">
        <v>1</v>
      </c>
      <c r="CF34" s="13">
        <v>1</v>
      </c>
      <c r="CG34" s="13">
        <f t="shared" si="75"/>
        <v>2034010</v>
      </c>
      <c r="CH34" s="13" t="s">
        <v>1411</v>
      </c>
      <c r="CI34" s="13"/>
      <c r="CJ34" s="13">
        <v>8</v>
      </c>
      <c r="CK34" s="13">
        <f>SUM(CJ$6:CJ34)</f>
        <v>216</v>
      </c>
      <c r="CL34" s="13">
        <v>1</v>
      </c>
      <c r="CM34" s="13">
        <v>2</v>
      </c>
      <c r="CN34" s="13">
        <v>3</v>
      </c>
      <c r="CO34" s="13">
        <v>4</v>
      </c>
      <c r="CP34" s="13">
        <v>5</v>
      </c>
      <c r="CQ34" s="13">
        <v>6</v>
      </c>
      <c r="CR34" s="13">
        <v>7</v>
      </c>
      <c r="CS34" s="13">
        <v>8</v>
      </c>
      <c r="CT34" s="32"/>
      <c r="CV34" s="13">
        <v>30</v>
      </c>
      <c r="CW34" s="14">
        <f t="shared" si="42"/>
        <v>4</v>
      </c>
      <c r="CX34" s="14">
        <f t="shared" si="10"/>
        <v>2</v>
      </c>
      <c r="CY34" s="14">
        <f t="shared" si="11"/>
        <v>6</v>
      </c>
      <c r="CZ34" s="14">
        <f t="shared" si="12"/>
        <v>1</v>
      </c>
      <c r="DA34" s="14">
        <f t="shared" si="13"/>
        <v>2012026</v>
      </c>
      <c r="DB34" s="13" t="str">
        <f t="shared" si="14"/>
        <v>20级守护灵蓝色-护手</v>
      </c>
      <c r="DC34" s="14">
        <f t="shared" si="15"/>
        <v>2</v>
      </c>
      <c r="DD34" s="14">
        <f t="shared" si="16"/>
        <v>2</v>
      </c>
      <c r="DE34" s="14">
        <f t="shared" si="17"/>
        <v>135</v>
      </c>
      <c r="DF34" s="14">
        <f t="shared" si="18"/>
        <v>135</v>
      </c>
      <c r="DG34" s="14">
        <f t="shared" si="19"/>
        <v>6</v>
      </c>
      <c r="DH34" s="14" t="str">
        <f t="shared" si="20"/>
        <v/>
      </c>
      <c r="DI34" s="14">
        <f t="shared" si="43"/>
        <v>224</v>
      </c>
      <c r="DJ34" s="14">
        <f t="shared" si="21"/>
        <v>0</v>
      </c>
      <c r="DK34" s="14">
        <f t="shared" si="22"/>
        <v>0</v>
      </c>
      <c r="DL34" s="14">
        <f t="shared" si="23"/>
        <v>3294</v>
      </c>
      <c r="DM34" s="14">
        <f t="shared" si="24"/>
        <v>0</v>
      </c>
      <c r="DN34" s="14">
        <f t="shared" si="25"/>
        <v>0</v>
      </c>
      <c r="DO34" s="14">
        <f t="shared" si="26"/>
        <v>224.6</v>
      </c>
      <c r="DP34" s="14">
        <f t="shared" si="44"/>
        <v>2</v>
      </c>
      <c r="DQ34" s="14">
        <f t="shared" si="45"/>
        <v>0</v>
      </c>
      <c r="DR34" s="14">
        <f t="shared" si="46"/>
        <v>21</v>
      </c>
      <c r="DU34" s="14">
        <f t="shared" si="27"/>
        <v>3</v>
      </c>
      <c r="DV34" s="14">
        <f t="shared" si="28"/>
        <v>0</v>
      </c>
      <c r="DW34" s="14">
        <f t="shared" si="47"/>
        <v>224</v>
      </c>
      <c r="DX34" s="14" t="str">
        <f t="shared" si="48"/>
        <v>HPExt</v>
      </c>
      <c r="DY34" s="14">
        <f t="shared" si="49"/>
        <v>3294</v>
      </c>
      <c r="DZ34" s="14">
        <f t="shared" si="50"/>
        <v>224.6</v>
      </c>
      <c r="EA34" s="14" t="str">
        <f t="shared" si="51"/>
        <v/>
      </c>
      <c r="EB34" s="14" t="str">
        <f t="shared" si="52"/>
        <v/>
      </c>
      <c r="EC34" s="14" t="str">
        <f t="shared" si="53"/>
        <v/>
      </c>
      <c r="ED34" s="14">
        <f t="shared" si="54"/>
        <v>2</v>
      </c>
      <c r="EE34" s="14">
        <f t="shared" si="55"/>
        <v>0</v>
      </c>
      <c r="EF34" s="14">
        <f t="shared" si="56"/>
        <v>21</v>
      </c>
      <c r="EG34" s="25" t="s">
        <v>509</v>
      </c>
      <c r="EH34" s="14">
        <f t="shared" si="57"/>
        <v>15</v>
      </c>
      <c r="EK34" s="16"/>
      <c r="EL34" s="16"/>
      <c r="EM34" s="32"/>
      <c r="EN34" s="32"/>
      <c r="EO34" s="13">
        <v>10</v>
      </c>
      <c r="EP34" s="13" t="s">
        <v>1433</v>
      </c>
      <c r="EQ34" s="13">
        <v>3</v>
      </c>
      <c r="ER34" s="13">
        <v>4</v>
      </c>
      <c r="ES34" s="13" t="s">
        <v>441</v>
      </c>
      <c r="ET34" s="13">
        <v>0.2</v>
      </c>
      <c r="EV34" s="13">
        <v>9</v>
      </c>
      <c r="EW34" s="13" t="s">
        <v>1444</v>
      </c>
      <c r="EX34" s="13">
        <v>3</v>
      </c>
      <c r="EY34" s="13">
        <v>4</v>
      </c>
      <c r="EZ34" s="13" t="s">
        <v>441</v>
      </c>
      <c r="FA34" s="13">
        <v>0.2</v>
      </c>
      <c r="FD34" s="13">
        <v>30</v>
      </c>
      <c r="FE34" s="13">
        <f t="shared" si="58"/>
        <v>3</v>
      </c>
      <c r="FF34" s="13" t="str">
        <f t="shared" si="29"/>
        <v>50级寄灵人洗练-6</v>
      </c>
      <c r="FG34" s="13">
        <f t="shared" si="30"/>
        <v>13</v>
      </c>
      <c r="FH34" s="13">
        <f t="shared" si="59"/>
        <v>6</v>
      </c>
      <c r="FI34" s="13">
        <f t="shared" si="60"/>
        <v>500</v>
      </c>
      <c r="FJ34" s="13" t="str">
        <f t="shared" si="61"/>
        <v>HPRate</v>
      </c>
      <c r="FK34" s="13">
        <f t="shared" si="62"/>
        <v>1.4E-2</v>
      </c>
      <c r="FL34" s="13">
        <f t="shared" si="31"/>
        <v>0.04</v>
      </c>
    </row>
    <row r="35" spans="1:168" s="19" customFormat="1" ht="16.5" x14ac:dyDescent="0.2">
      <c r="A35" t="s">
        <v>1501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13">
        <v>30</v>
      </c>
      <c r="CB35" s="13">
        <v>3</v>
      </c>
      <c r="CC35" s="13">
        <v>50</v>
      </c>
      <c r="CD35" s="13">
        <v>4</v>
      </c>
      <c r="CE35" s="13">
        <v>2</v>
      </c>
      <c r="CF35" s="13">
        <v>2</v>
      </c>
      <c r="CG35" s="13">
        <f t="shared" si="75"/>
        <v>2034020</v>
      </c>
      <c r="CH35" s="13" t="s">
        <v>1412</v>
      </c>
      <c r="CI35" s="13"/>
      <c r="CJ35" s="13">
        <v>8</v>
      </c>
      <c r="CK35" s="13">
        <f>SUM(CJ$6:CJ35)</f>
        <v>224</v>
      </c>
      <c r="CL35" s="13">
        <v>1</v>
      </c>
      <c r="CM35" s="13">
        <v>2</v>
      </c>
      <c r="CN35" s="13">
        <v>3</v>
      </c>
      <c r="CO35" s="13">
        <v>4</v>
      </c>
      <c r="CP35" s="13">
        <v>5</v>
      </c>
      <c r="CQ35" s="13">
        <v>6</v>
      </c>
      <c r="CR35" s="13">
        <v>7</v>
      </c>
      <c r="CS35" s="13">
        <v>8</v>
      </c>
      <c r="CT35" s="32"/>
      <c r="CV35" s="13">
        <v>31</v>
      </c>
      <c r="CW35" s="14">
        <f t="shared" si="42"/>
        <v>4</v>
      </c>
      <c r="CX35" s="14">
        <f t="shared" si="10"/>
        <v>2</v>
      </c>
      <c r="CY35" s="14">
        <f t="shared" si="11"/>
        <v>7</v>
      </c>
      <c r="CZ35" s="14">
        <f t="shared" si="12"/>
        <v>1</v>
      </c>
      <c r="DA35" s="14">
        <f t="shared" si="13"/>
        <v>2012027</v>
      </c>
      <c r="DB35" s="13" t="str">
        <f t="shared" si="14"/>
        <v>20级守护灵蓝色-项链</v>
      </c>
      <c r="DC35" s="14">
        <f t="shared" si="15"/>
        <v>2</v>
      </c>
      <c r="DD35" s="14">
        <f t="shared" si="16"/>
        <v>2</v>
      </c>
      <c r="DE35" s="14">
        <f t="shared" si="17"/>
        <v>135</v>
      </c>
      <c r="DF35" s="14">
        <f t="shared" si="18"/>
        <v>135</v>
      </c>
      <c r="DG35" s="14">
        <f t="shared" si="19"/>
        <v>7</v>
      </c>
      <c r="DH35" s="14" t="str">
        <f t="shared" si="20"/>
        <v/>
      </c>
      <c r="DI35" s="14">
        <f t="shared" si="43"/>
        <v>337</v>
      </c>
      <c r="DJ35" s="14">
        <f t="shared" si="21"/>
        <v>439</v>
      </c>
      <c r="DK35" s="14">
        <f t="shared" si="22"/>
        <v>275</v>
      </c>
      <c r="DL35" s="14">
        <f t="shared" si="23"/>
        <v>0</v>
      </c>
      <c r="DM35" s="14">
        <f t="shared" si="24"/>
        <v>29.96</v>
      </c>
      <c r="DN35" s="14">
        <f t="shared" si="25"/>
        <v>18.73</v>
      </c>
      <c r="DO35" s="14">
        <f t="shared" si="26"/>
        <v>0</v>
      </c>
      <c r="DP35" s="14">
        <f t="shared" si="44"/>
        <v>2</v>
      </c>
      <c r="DQ35" s="14">
        <f t="shared" si="45"/>
        <v>0</v>
      </c>
      <c r="DR35" s="14">
        <f t="shared" si="46"/>
        <v>21</v>
      </c>
      <c r="DU35" s="14">
        <f t="shared" si="27"/>
        <v>1</v>
      </c>
      <c r="DV35" s="14">
        <f t="shared" si="28"/>
        <v>2</v>
      </c>
      <c r="DW35" s="14">
        <f t="shared" si="47"/>
        <v>337</v>
      </c>
      <c r="DX35" s="14" t="str">
        <f t="shared" si="48"/>
        <v>AtkExt</v>
      </c>
      <c r="DY35" s="14">
        <f t="shared" si="49"/>
        <v>439</v>
      </c>
      <c r="DZ35" s="14">
        <f t="shared" si="50"/>
        <v>29.96</v>
      </c>
      <c r="EA35" s="14" t="str">
        <f t="shared" si="51"/>
        <v>DefExt</v>
      </c>
      <c r="EB35" s="14">
        <f t="shared" si="52"/>
        <v>275</v>
      </c>
      <c r="EC35" s="14">
        <f t="shared" si="53"/>
        <v>18.73</v>
      </c>
      <c r="ED35" s="14">
        <f t="shared" si="54"/>
        <v>2</v>
      </c>
      <c r="EE35" s="14">
        <f t="shared" si="55"/>
        <v>0</v>
      </c>
      <c r="EF35" s="14">
        <f t="shared" si="56"/>
        <v>21</v>
      </c>
      <c r="EG35" s="25" t="s">
        <v>509</v>
      </c>
      <c r="EH35" s="14">
        <f t="shared" si="57"/>
        <v>15</v>
      </c>
      <c r="EK35" s="32"/>
      <c r="EL35" s="32"/>
      <c r="EM35" s="32"/>
      <c r="EN35" s="32"/>
      <c r="EO35" s="13">
        <v>10</v>
      </c>
      <c r="EP35" s="13" t="s">
        <v>1433</v>
      </c>
      <c r="EQ35" s="13">
        <v>4</v>
      </c>
      <c r="ER35" s="13">
        <v>5</v>
      </c>
      <c r="ES35" s="13" t="s">
        <v>443</v>
      </c>
      <c r="ET35" s="13">
        <v>0.2</v>
      </c>
      <c r="EV35" s="13">
        <v>9</v>
      </c>
      <c r="EW35" s="13" t="s">
        <v>1444</v>
      </c>
      <c r="EX35" s="13">
        <v>4</v>
      </c>
      <c r="EY35" s="13">
        <v>5</v>
      </c>
      <c r="EZ35" s="13" t="s">
        <v>443</v>
      </c>
      <c r="FA35" s="13">
        <v>0.2</v>
      </c>
      <c r="FD35" s="13">
        <v>31</v>
      </c>
      <c r="FE35" s="13">
        <f t="shared" si="58"/>
        <v>3</v>
      </c>
      <c r="FF35" s="13" t="str">
        <f t="shared" si="29"/>
        <v>50级寄灵人洗练-7</v>
      </c>
      <c r="FG35" s="13">
        <f t="shared" si="30"/>
        <v>13</v>
      </c>
      <c r="FH35" s="13">
        <f t="shared" si="59"/>
        <v>7</v>
      </c>
      <c r="FI35" s="13">
        <f t="shared" si="60"/>
        <v>500</v>
      </c>
      <c r="FJ35" s="13" t="str">
        <f t="shared" si="61"/>
        <v>Crit</v>
      </c>
      <c r="FK35" s="13">
        <f t="shared" si="62"/>
        <v>1.0999999999999999E-2</v>
      </c>
      <c r="FL35" s="13">
        <f t="shared" si="31"/>
        <v>0.03</v>
      </c>
    </row>
    <row r="36" spans="1:168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13">
        <v>31</v>
      </c>
      <c r="CB36" s="13">
        <v>3</v>
      </c>
      <c r="CC36" s="13">
        <v>50</v>
      </c>
      <c r="CD36" s="13">
        <v>4</v>
      </c>
      <c r="CE36" s="13">
        <v>1</v>
      </c>
      <c r="CF36" s="13">
        <v>3</v>
      </c>
      <c r="CG36" s="13">
        <f t="shared" si="75"/>
        <v>2034030</v>
      </c>
      <c r="CH36" s="13" t="s">
        <v>1413</v>
      </c>
      <c r="CI36" s="13">
        <v>1031</v>
      </c>
      <c r="CJ36" s="13">
        <v>5</v>
      </c>
      <c r="CK36" s="13">
        <f>SUM(CJ$6:CJ36)</f>
        <v>229</v>
      </c>
      <c r="CL36" s="13">
        <v>1</v>
      </c>
      <c r="CM36" s="13">
        <v>2</v>
      </c>
      <c r="CN36" s="13">
        <v>3</v>
      </c>
      <c r="CO36" s="13">
        <v>7</v>
      </c>
      <c r="CP36" s="13">
        <v>8</v>
      </c>
      <c r="CQ36" s="13"/>
      <c r="CR36" s="13"/>
      <c r="CS36" s="13"/>
      <c r="CT36" s="32"/>
      <c r="CV36" s="13">
        <v>32</v>
      </c>
      <c r="CW36" s="14">
        <f t="shared" si="42"/>
        <v>4</v>
      </c>
      <c r="CX36" s="14">
        <f t="shared" si="10"/>
        <v>2</v>
      </c>
      <c r="CY36" s="14">
        <f t="shared" si="11"/>
        <v>8</v>
      </c>
      <c r="CZ36" s="14">
        <f t="shared" si="12"/>
        <v>1</v>
      </c>
      <c r="DA36" s="14">
        <f t="shared" si="13"/>
        <v>2012028</v>
      </c>
      <c r="DB36" s="13" t="str">
        <f t="shared" si="14"/>
        <v>20级守护灵蓝色-戒指</v>
      </c>
      <c r="DC36" s="14">
        <f t="shared" si="15"/>
        <v>2</v>
      </c>
      <c r="DD36" s="14">
        <f t="shared" si="16"/>
        <v>2</v>
      </c>
      <c r="DE36" s="14">
        <f t="shared" si="17"/>
        <v>135</v>
      </c>
      <c r="DF36" s="14">
        <f t="shared" si="18"/>
        <v>135</v>
      </c>
      <c r="DG36" s="14">
        <f t="shared" si="19"/>
        <v>8</v>
      </c>
      <c r="DH36" s="14" t="str">
        <f t="shared" si="20"/>
        <v/>
      </c>
      <c r="DI36" s="14">
        <f t="shared" si="43"/>
        <v>336</v>
      </c>
      <c r="DJ36" s="14">
        <f t="shared" si="21"/>
        <v>439</v>
      </c>
      <c r="DK36" s="14">
        <f t="shared" si="22"/>
        <v>0</v>
      </c>
      <c r="DL36" s="14">
        <f t="shared" si="23"/>
        <v>2745</v>
      </c>
      <c r="DM36" s="14">
        <f t="shared" si="24"/>
        <v>29.96</v>
      </c>
      <c r="DN36" s="14">
        <f t="shared" si="25"/>
        <v>0</v>
      </c>
      <c r="DO36" s="14">
        <f t="shared" si="26"/>
        <v>187.16</v>
      </c>
      <c r="DP36" s="14">
        <f t="shared" si="44"/>
        <v>2</v>
      </c>
      <c r="DQ36" s="14">
        <f t="shared" si="45"/>
        <v>0</v>
      </c>
      <c r="DR36" s="14">
        <f t="shared" si="46"/>
        <v>21</v>
      </c>
      <c r="DU36" s="14">
        <f t="shared" si="27"/>
        <v>1</v>
      </c>
      <c r="DV36" s="14">
        <f t="shared" si="28"/>
        <v>3</v>
      </c>
      <c r="DW36" s="14">
        <f t="shared" si="47"/>
        <v>336</v>
      </c>
      <c r="DX36" s="14" t="str">
        <f t="shared" si="48"/>
        <v>AtkExt</v>
      </c>
      <c r="DY36" s="14">
        <f t="shared" si="49"/>
        <v>439</v>
      </c>
      <c r="DZ36" s="14">
        <f t="shared" si="50"/>
        <v>29.96</v>
      </c>
      <c r="EA36" s="14" t="str">
        <f t="shared" si="51"/>
        <v>HPExt</v>
      </c>
      <c r="EB36" s="14">
        <f t="shared" si="52"/>
        <v>2745</v>
      </c>
      <c r="EC36" s="14">
        <f t="shared" si="53"/>
        <v>187.16</v>
      </c>
      <c r="ED36" s="14">
        <f t="shared" si="54"/>
        <v>2</v>
      </c>
      <c r="EE36" s="14">
        <f t="shared" si="55"/>
        <v>0</v>
      </c>
      <c r="EF36" s="14">
        <f t="shared" si="56"/>
        <v>21</v>
      </c>
      <c r="EG36" s="25" t="s">
        <v>509</v>
      </c>
      <c r="EH36" s="14">
        <f t="shared" si="57"/>
        <v>15</v>
      </c>
      <c r="EK36" s="32"/>
      <c r="EL36" s="32"/>
      <c r="EM36" s="32"/>
      <c r="EN36" s="32"/>
      <c r="EO36" s="13">
        <v>11</v>
      </c>
      <c r="EP36" s="13" t="s">
        <v>1434</v>
      </c>
      <c r="EQ36" s="13">
        <v>1</v>
      </c>
      <c r="ER36" s="13">
        <v>2</v>
      </c>
      <c r="ES36" s="13" t="s">
        <v>153</v>
      </c>
      <c r="ET36" s="13">
        <f>AY10</f>
        <v>20000</v>
      </c>
      <c r="EV36" s="13">
        <v>10</v>
      </c>
      <c r="EW36" s="13" t="s">
        <v>1445</v>
      </c>
      <c r="EX36" s="13">
        <v>1</v>
      </c>
      <c r="EY36" s="13">
        <v>2</v>
      </c>
      <c r="EZ36" s="13" t="s">
        <v>153</v>
      </c>
      <c r="FA36" s="13">
        <f>AY17</f>
        <v>40000</v>
      </c>
      <c r="FD36" s="13">
        <v>32</v>
      </c>
      <c r="FE36" s="13">
        <f t="shared" si="58"/>
        <v>3</v>
      </c>
      <c r="FF36" s="13" t="str">
        <f t="shared" si="29"/>
        <v>50级寄灵人洗练-8</v>
      </c>
      <c r="FG36" s="13">
        <f t="shared" si="30"/>
        <v>13</v>
      </c>
      <c r="FH36" s="13">
        <f t="shared" si="59"/>
        <v>8</v>
      </c>
      <c r="FI36" s="13">
        <f t="shared" si="60"/>
        <v>500</v>
      </c>
      <c r="FJ36" s="13" t="str">
        <f t="shared" si="61"/>
        <v>CritRate</v>
      </c>
      <c r="FK36" s="13">
        <f t="shared" si="62"/>
        <v>2.8000000000000001E-2</v>
      </c>
      <c r="FL36" s="13">
        <f t="shared" si="31"/>
        <v>0.08</v>
      </c>
    </row>
    <row r="37" spans="1:168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13">
        <v>32</v>
      </c>
      <c r="CB37" s="13">
        <v>3</v>
      </c>
      <c r="CC37" s="13">
        <v>50</v>
      </c>
      <c r="CD37" s="13">
        <v>4</v>
      </c>
      <c r="CE37" s="13">
        <v>2</v>
      </c>
      <c r="CF37" s="13">
        <v>4</v>
      </c>
      <c r="CG37" s="13">
        <f t="shared" si="75"/>
        <v>2034040</v>
      </c>
      <c r="CH37" s="13" t="s">
        <v>1414</v>
      </c>
      <c r="CI37" s="13">
        <v>2031</v>
      </c>
      <c r="CJ37" s="13">
        <v>5</v>
      </c>
      <c r="CK37" s="13">
        <f>SUM(CJ$6:CJ37)</f>
        <v>234</v>
      </c>
      <c r="CL37" s="13">
        <v>1</v>
      </c>
      <c r="CM37" s="13">
        <v>2</v>
      </c>
      <c r="CN37" s="13">
        <v>3</v>
      </c>
      <c r="CO37" s="13">
        <v>7</v>
      </c>
      <c r="CP37" s="13">
        <v>8</v>
      </c>
      <c r="CQ37" s="13"/>
      <c r="CR37" s="13"/>
      <c r="CS37" s="13"/>
      <c r="CT37" s="32"/>
      <c r="CV37" s="13">
        <v>33</v>
      </c>
      <c r="CW37" s="14">
        <f t="shared" si="42"/>
        <v>5</v>
      </c>
      <c r="CX37" s="14">
        <f t="shared" si="10"/>
        <v>1</v>
      </c>
      <c r="CY37" s="14">
        <f t="shared" si="11"/>
        <v>1</v>
      </c>
      <c r="CZ37" s="14">
        <f t="shared" si="12"/>
        <v>1</v>
      </c>
      <c r="DA37" s="14">
        <f t="shared" si="13"/>
        <v>2013011</v>
      </c>
      <c r="DB37" s="13" t="str">
        <f t="shared" si="14"/>
        <v>20级寄灵人紫色-武器</v>
      </c>
      <c r="DC37" s="14">
        <f t="shared" si="15"/>
        <v>1</v>
      </c>
      <c r="DD37" s="14">
        <f t="shared" si="16"/>
        <v>3</v>
      </c>
      <c r="DE37" s="14">
        <f t="shared" si="17"/>
        <v>20</v>
      </c>
      <c r="DF37" s="14">
        <f t="shared" si="18"/>
        <v>20</v>
      </c>
      <c r="DG37" s="14">
        <f t="shared" si="19"/>
        <v>1</v>
      </c>
      <c r="DH37" s="14" t="str">
        <f t="shared" si="20"/>
        <v/>
      </c>
      <c r="DI37" s="14">
        <f t="shared" si="43"/>
        <v>59</v>
      </c>
      <c r="DJ37" s="14">
        <f t="shared" si="21"/>
        <v>99</v>
      </c>
      <c r="DK37" s="14">
        <f t="shared" si="22"/>
        <v>0</v>
      </c>
      <c r="DL37" s="14">
        <f t="shared" si="23"/>
        <v>0</v>
      </c>
      <c r="DM37" s="14">
        <f t="shared" si="24"/>
        <v>11.99</v>
      </c>
      <c r="DN37" s="14">
        <f t="shared" si="25"/>
        <v>0</v>
      </c>
      <c r="DO37" s="14">
        <f t="shared" si="26"/>
        <v>0</v>
      </c>
      <c r="DP37" s="14">
        <f t="shared" si="44"/>
        <v>3</v>
      </c>
      <c r="DQ37" s="14">
        <f t="shared" si="45"/>
        <v>1</v>
      </c>
      <c r="DR37" s="14">
        <f t="shared" si="46"/>
        <v>11</v>
      </c>
      <c r="DU37" s="14">
        <f t="shared" si="27"/>
        <v>1</v>
      </c>
      <c r="DV37" s="14">
        <f t="shared" si="28"/>
        <v>0</v>
      </c>
      <c r="DW37" s="14">
        <f t="shared" si="47"/>
        <v>59</v>
      </c>
      <c r="DX37" s="14" t="str">
        <f t="shared" si="48"/>
        <v>AtkExt</v>
      </c>
      <c r="DY37" s="14">
        <f t="shared" si="49"/>
        <v>99</v>
      </c>
      <c r="DZ37" s="14">
        <f t="shared" si="50"/>
        <v>11.99</v>
      </c>
      <c r="EA37" s="14" t="str">
        <f t="shared" si="51"/>
        <v/>
      </c>
      <c r="EB37" s="14" t="str">
        <f t="shared" si="52"/>
        <v/>
      </c>
      <c r="EC37" s="14" t="str">
        <f t="shared" si="53"/>
        <v/>
      </c>
      <c r="ED37" s="14">
        <f t="shared" si="54"/>
        <v>3</v>
      </c>
      <c r="EE37" s="14">
        <f t="shared" si="55"/>
        <v>1</v>
      </c>
      <c r="EF37" s="14">
        <f t="shared" si="56"/>
        <v>11</v>
      </c>
      <c r="EG37" s="25" t="s">
        <v>509</v>
      </c>
      <c r="EH37" s="14">
        <f t="shared" si="57"/>
        <v>25</v>
      </c>
      <c r="EK37" s="32"/>
      <c r="EL37" s="32"/>
      <c r="EM37" s="32"/>
      <c r="EN37" s="32"/>
      <c r="EO37" s="13">
        <v>11</v>
      </c>
      <c r="EP37" s="13" t="s">
        <v>1434</v>
      </c>
      <c r="EQ37" s="13">
        <v>2</v>
      </c>
      <c r="ER37" s="13">
        <v>3</v>
      </c>
      <c r="ES37" s="13" t="s">
        <v>151</v>
      </c>
      <c r="ET37" s="13">
        <f>AX10</f>
        <v>4000</v>
      </c>
      <c r="EV37" s="13">
        <v>10</v>
      </c>
      <c r="EW37" s="13" t="s">
        <v>1445</v>
      </c>
      <c r="EX37" s="13">
        <v>2</v>
      </c>
      <c r="EY37" s="13">
        <v>3</v>
      </c>
      <c r="EZ37" s="13" t="s">
        <v>151</v>
      </c>
      <c r="FA37" s="13">
        <f>AX17</f>
        <v>4000</v>
      </c>
      <c r="FD37" s="13">
        <v>33</v>
      </c>
      <c r="FE37" s="13">
        <f t="shared" si="58"/>
        <v>3</v>
      </c>
      <c r="FF37" s="13" t="str">
        <f t="shared" ref="FF37:FF68" si="99">INDEX($BD$5:$BD$18,FE37)&amp;"洗练-"&amp;FH37</f>
        <v>50级寄灵人洗练-9</v>
      </c>
      <c r="FG37" s="13">
        <f t="shared" ref="FG37:FG68" si="100">INDEX($BC$5:$BC$18,FE37)</f>
        <v>13</v>
      </c>
      <c r="FH37" s="13">
        <f t="shared" si="59"/>
        <v>9</v>
      </c>
      <c r="FI37" s="13">
        <f t="shared" si="60"/>
        <v>500</v>
      </c>
      <c r="FJ37" s="13" t="str">
        <f t="shared" si="61"/>
        <v>DefIgnor</v>
      </c>
      <c r="FK37" s="13">
        <f t="shared" si="62"/>
        <v>1.0999999999999999E-2</v>
      </c>
      <c r="FL37" s="13">
        <f t="shared" ref="FL37:FL68" si="101">INDEX($BH$5:$BS$18,FE37,FH37)</f>
        <v>0.03</v>
      </c>
    </row>
    <row r="38" spans="1:168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13">
        <v>35</v>
      </c>
      <c r="CB38" s="13">
        <v>4</v>
      </c>
      <c r="CC38" s="13">
        <v>60</v>
      </c>
      <c r="CD38" s="13">
        <v>1</v>
      </c>
      <c r="CE38" s="13">
        <v>1</v>
      </c>
      <c r="CF38" s="13">
        <v>1</v>
      </c>
      <c r="CG38" s="13">
        <f t="shared" ref="CG38:CG68" si="102">CF38*10+CD38*1000+CB38*10000+2000000</f>
        <v>2041010</v>
      </c>
      <c r="CH38" s="13" t="s">
        <v>1050</v>
      </c>
      <c r="CI38" s="13"/>
      <c r="CJ38" s="13">
        <v>8</v>
      </c>
      <c r="CK38" s="13">
        <f>SUM(CJ$6:CJ38)</f>
        <v>242</v>
      </c>
      <c r="CL38" s="13">
        <v>1</v>
      </c>
      <c r="CM38" s="13">
        <v>2</v>
      </c>
      <c r="CN38" s="13">
        <v>3</v>
      </c>
      <c r="CO38" s="13">
        <v>4</v>
      </c>
      <c r="CP38" s="13">
        <v>5</v>
      </c>
      <c r="CQ38" s="13">
        <v>6</v>
      </c>
      <c r="CR38" s="13">
        <v>7</v>
      </c>
      <c r="CS38" s="13">
        <v>8</v>
      </c>
      <c r="CT38" s="32"/>
      <c r="CV38" s="13">
        <v>34</v>
      </c>
      <c r="CW38" s="14">
        <f t="shared" si="42"/>
        <v>5</v>
      </c>
      <c r="CX38" s="14">
        <f t="shared" si="10"/>
        <v>1</v>
      </c>
      <c r="CY38" s="14">
        <f t="shared" si="11"/>
        <v>2</v>
      </c>
      <c r="CZ38" s="14">
        <f t="shared" si="12"/>
        <v>1</v>
      </c>
      <c r="DA38" s="14">
        <f t="shared" si="13"/>
        <v>2013012</v>
      </c>
      <c r="DB38" s="13" t="str">
        <f t="shared" si="14"/>
        <v>20级寄灵人紫色-头盔</v>
      </c>
      <c r="DC38" s="14">
        <f t="shared" si="15"/>
        <v>1</v>
      </c>
      <c r="DD38" s="14">
        <f t="shared" si="16"/>
        <v>3</v>
      </c>
      <c r="DE38" s="14">
        <f t="shared" si="17"/>
        <v>20</v>
      </c>
      <c r="DF38" s="14">
        <f t="shared" si="18"/>
        <v>20</v>
      </c>
      <c r="DG38" s="14">
        <f t="shared" si="19"/>
        <v>2</v>
      </c>
      <c r="DH38" s="14" t="str">
        <f t="shared" si="20"/>
        <v/>
      </c>
      <c r="DI38" s="14">
        <f t="shared" si="43"/>
        <v>30</v>
      </c>
      <c r="DJ38" s="14">
        <f t="shared" si="21"/>
        <v>0</v>
      </c>
      <c r="DK38" s="14">
        <f t="shared" si="22"/>
        <v>26</v>
      </c>
      <c r="DL38" s="14">
        <f t="shared" si="23"/>
        <v>0</v>
      </c>
      <c r="DM38" s="14">
        <f t="shared" si="24"/>
        <v>0</v>
      </c>
      <c r="DN38" s="14">
        <f t="shared" si="25"/>
        <v>3.06</v>
      </c>
      <c r="DO38" s="14">
        <f t="shared" si="26"/>
        <v>0</v>
      </c>
      <c r="DP38" s="14">
        <f t="shared" si="44"/>
        <v>3</v>
      </c>
      <c r="DQ38" s="14">
        <f t="shared" si="45"/>
        <v>1</v>
      </c>
      <c r="DR38" s="14">
        <f t="shared" si="46"/>
        <v>11</v>
      </c>
      <c r="DU38" s="14">
        <f t="shared" si="27"/>
        <v>2</v>
      </c>
      <c r="DV38" s="14">
        <f t="shared" si="28"/>
        <v>0</v>
      </c>
      <c r="DW38" s="14">
        <f t="shared" si="47"/>
        <v>30</v>
      </c>
      <c r="DX38" s="14" t="str">
        <f t="shared" si="48"/>
        <v>DefExt</v>
      </c>
      <c r="DY38" s="14">
        <f t="shared" si="49"/>
        <v>26</v>
      </c>
      <c r="DZ38" s="14">
        <f t="shared" si="50"/>
        <v>3.06</v>
      </c>
      <c r="EA38" s="14" t="str">
        <f t="shared" si="51"/>
        <v/>
      </c>
      <c r="EB38" s="14" t="str">
        <f t="shared" si="52"/>
        <v/>
      </c>
      <c r="EC38" s="14" t="str">
        <f t="shared" si="53"/>
        <v/>
      </c>
      <c r="ED38" s="14">
        <f t="shared" si="54"/>
        <v>3</v>
      </c>
      <c r="EE38" s="14">
        <f t="shared" si="55"/>
        <v>1</v>
      </c>
      <c r="EF38" s="14">
        <f t="shared" si="56"/>
        <v>11</v>
      </c>
      <c r="EG38" s="25" t="s">
        <v>509</v>
      </c>
      <c r="EH38" s="14">
        <f t="shared" si="57"/>
        <v>25</v>
      </c>
      <c r="EK38" s="32"/>
      <c r="EL38" s="32"/>
      <c r="EM38" s="32"/>
      <c r="EN38" s="32"/>
      <c r="EO38" s="13">
        <v>11</v>
      </c>
      <c r="EP38" s="13" t="s">
        <v>1434</v>
      </c>
      <c r="EQ38" s="13">
        <v>3</v>
      </c>
      <c r="ER38" s="13">
        <v>5</v>
      </c>
      <c r="ES38" s="13" t="s">
        <v>446</v>
      </c>
      <c r="ET38" s="13">
        <v>0.3</v>
      </c>
      <c r="EV38" s="13">
        <v>10</v>
      </c>
      <c r="EW38" s="13" t="s">
        <v>1445</v>
      </c>
      <c r="EX38" s="13">
        <v>3</v>
      </c>
      <c r="EY38" s="13">
        <v>5</v>
      </c>
      <c r="EZ38" s="13" t="s">
        <v>446</v>
      </c>
      <c r="FA38" s="13">
        <v>0.3</v>
      </c>
      <c r="FD38" s="13">
        <v>34</v>
      </c>
      <c r="FE38" s="13">
        <f t="shared" si="58"/>
        <v>3</v>
      </c>
      <c r="FF38" s="13" t="str">
        <f t="shared" si="99"/>
        <v>50级寄灵人洗练-10</v>
      </c>
      <c r="FG38" s="13">
        <f t="shared" si="100"/>
        <v>13</v>
      </c>
      <c r="FH38" s="13">
        <f t="shared" si="59"/>
        <v>10</v>
      </c>
      <c r="FI38" s="13">
        <f t="shared" si="60"/>
        <v>500</v>
      </c>
      <c r="FJ38" s="13" t="str">
        <f t="shared" si="61"/>
        <v>Block</v>
      </c>
      <c r="FK38" s="13">
        <f t="shared" si="62"/>
        <v>1.0999999999999999E-2</v>
      </c>
      <c r="FL38" s="13">
        <f t="shared" si="101"/>
        <v>0.03</v>
      </c>
    </row>
    <row r="39" spans="1:168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13">
        <v>36</v>
      </c>
      <c r="CB39" s="13">
        <v>4</v>
      </c>
      <c r="CC39" s="13">
        <v>60</v>
      </c>
      <c r="CD39" s="13">
        <v>1</v>
      </c>
      <c r="CE39" s="13">
        <v>2</v>
      </c>
      <c r="CF39" s="13">
        <v>2</v>
      </c>
      <c r="CG39" s="13">
        <f t="shared" si="102"/>
        <v>2041020</v>
      </c>
      <c r="CH39" s="13" t="s">
        <v>1051</v>
      </c>
      <c r="CI39" s="13"/>
      <c r="CJ39" s="13">
        <v>8</v>
      </c>
      <c r="CK39" s="13">
        <f>SUM(CJ$6:CJ39)</f>
        <v>250</v>
      </c>
      <c r="CL39" s="13">
        <v>1</v>
      </c>
      <c r="CM39" s="13">
        <v>2</v>
      </c>
      <c r="CN39" s="13">
        <v>3</v>
      </c>
      <c r="CO39" s="13">
        <v>4</v>
      </c>
      <c r="CP39" s="13">
        <v>5</v>
      </c>
      <c r="CQ39" s="13">
        <v>6</v>
      </c>
      <c r="CR39" s="13">
        <v>7</v>
      </c>
      <c r="CS39" s="13">
        <v>8</v>
      </c>
      <c r="CT39" s="32"/>
      <c r="CV39" s="13">
        <v>35</v>
      </c>
      <c r="CW39" s="14">
        <f t="shared" si="42"/>
        <v>5</v>
      </c>
      <c r="CX39" s="14">
        <f t="shared" si="10"/>
        <v>1</v>
      </c>
      <c r="CY39" s="14">
        <f t="shared" si="11"/>
        <v>3</v>
      </c>
      <c r="CZ39" s="14">
        <f t="shared" si="12"/>
        <v>1</v>
      </c>
      <c r="DA39" s="14">
        <f t="shared" si="13"/>
        <v>2013013</v>
      </c>
      <c r="DB39" s="13" t="str">
        <f t="shared" si="14"/>
        <v>20级寄灵人紫色-肩甲</v>
      </c>
      <c r="DC39" s="14">
        <f t="shared" si="15"/>
        <v>1</v>
      </c>
      <c r="DD39" s="14">
        <f t="shared" si="16"/>
        <v>3</v>
      </c>
      <c r="DE39" s="14">
        <f t="shared" si="17"/>
        <v>20</v>
      </c>
      <c r="DF39" s="14">
        <f t="shared" si="18"/>
        <v>20</v>
      </c>
      <c r="DG39" s="14">
        <f t="shared" si="19"/>
        <v>3</v>
      </c>
      <c r="DH39" s="14" t="str">
        <f t="shared" si="20"/>
        <v/>
      </c>
      <c r="DI39" s="14">
        <f t="shared" si="43"/>
        <v>30</v>
      </c>
      <c r="DJ39" s="14">
        <f t="shared" si="21"/>
        <v>0</v>
      </c>
      <c r="DK39" s="14">
        <f t="shared" si="22"/>
        <v>13</v>
      </c>
      <c r="DL39" s="14">
        <f t="shared" si="23"/>
        <v>125</v>
      </c>
      <c r="DM39" s="14">
        <f t="shared" si="24"/>
        <v>0</v>
      </c>
      <c r="DN39" s="14">
        <f t="shared" si="25"/>
        <v>1.53</v>
      </c>
      <c r="DO39" s="14">
        <f t="shared" si="26"/>
        <v>14.98</v>
      </c>
      <c r="DP39" s="14">
        <f t="shared" si="44"/>
        <v>3</v>
      </c>
      <c r="DQ39" s="14">
        <f t="shared" si="45"/>
        <v>1</v>
      </c>
      <c r="DR39" s="14">
        <f t="shared" si="46"/>
        <v>11</v>
      </c>
      <c r="DU39" s="14">
        <f t="shared" si="27"/>
        <v>2</v>
      </c>
      <c r="DV39" s="14">
        <f t="shared" si="28"/>
        <v>3</v>
      </c>
      <c r="DW39" s="14">
        <f t="shared" si="47"/>
        <v>30</v>
      </c>
      <c r="DX39" s="14" t="str">
        <f t="shared" si="48"/>
        <v>DefExt</v>
      </c>
      <c r="DY39" s="14">
        <f t="shared" si="49"/>
        <v>13</v>
      </c>
      <c r="DZ39" s="14">
        <f t="shared" si="50"/>
        <v>1.53</v>
      </c>
      <c r="EA39" s="14" t="str">
        <f t="shared" si="51"/>
        <v>HPExt</v>
      </c>
      <c r="EB39" s="14">
        <f t="shared" si="52"/>
        <v>125</v>
      </c>
      <c r="EC39" s="14">
        <f t="shared" si="53"/>
        <v>14.98</v>
      </c>
      <c r="ED39" s="14">
        <f t="shared" si="54"/>
        <v>3</v>
      </c>
      <c r="EE39" s="14">
        <f t="shared" si="55"/>
        <v>1</v>
      </c>
      <c r="EF39" s="14">
        <f t="shared" si="56"/>
        <v>11</v>
      </c>
      <c r="EG39" s="25" t="s">
        <v>509</v>
      </c>
      <c r="EH39" s="14">
        <f t="shared" si="57"/>
        <v>25</v>
      </c>
      <c r="EK39" s="32"/>
      <c r="EL39" s="32"/>
      <c r="EM39" s="32"/>
      <c r="EN39" s="32"/>
      <c r="EO39" s="13">
        <v>12</v>
      </c>
      <c r="EP39" s="13" t="s">
        <v>1435</v>
      </c>
      <c r="EQ39" s="13">
        <v>1</v>
      </c>
      <c r="ER39" s="13">
        <v>2</v>
      </c>
      <c r="ES39" s="13" t="s">
        <v>153</v>
      </c>
      <c r="ET39" s="13">
        <f>AY10</f>
        <v>20000</v>
      </c>
      <c r="EV39" s="13">
        <v>11</v>
      </c>
      <c r="EW39" s="13" t="s">
        <v>1446</v>
      </c>
      <c r="EX39" s="13">
        <v>1</v>
      </c>
      <c r="EY39" s="13">
        <v>2</v>
      </c>
      <c r="EZ39" s="13" t="s">
        <v>153</v>
      </c>
      <c r="FA39" s="13">
        <f>AY17</f>
        <v>40000</v>
      </c>
      <c r="FD39" s="13">
        <v>35</v>
      </c>
      <c r="FE39" s="13">
        <f t="shared" si="58"/>
        <v>3</v>
      </c>
      <c r="FF39" s="13" t="str">
        <f t="shared" si="99"/>
        <v>50级寄灵人洗练-11</v>
      </c>
      <c r="FG39" s="13">
        <f t="shared" si="100"/>
        <v>13</v>
      </c>
      <c r="FH39" s="13">
        <f t="shared" si="59"/>
        <v>11</v>
      </c>
      <c r="FI39" s="13">
        <f t="shared" si="60"/>
        <v>500</v>
      </c>
      <c r="FJ39" s="13" t="str">
        <f t="shared" si="61"/>
        <v>EffectHit</v>
      </c>
      <c r="FK39" s="13">
        <f t="shared" si="62"/>
        <v>1.7999999999999999E-2</v>
      </c>
      <c r="FL39" s="13">
        <f t="shared" si="101"/>
        <v>0.05</v>
      </c>
    </row>
    <row r="40" spans="1:168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13">
        <v>37</v>
      </c>
      <c r="CB40" s="13">
        <v>4</v>
      </c>
      <c r="CC40" s="13">
        <v>60</v>
      </c>
      <c r="CD40" s="13">
        <v>2</v>
      </c>
      <c r="CE40" s="13">
        <v>1</v>
      </c>
      <c r="CF40" s="13">
        <v>1</v>
      </c>
      <c r="CG40" s="13">
        <f t="shared" si="102"/>
        <v>2042010</v>
      </c>
      <c r="CH40" s="13" t="s">
        <v>1052</v>
      </c>
      <c r="CI40" s="13"/>
      <c r="CJ40" s="13">
        <v>8</v>
      </c>
      <c r="CK40" s="13">
        <f>SUM(CJ$6:CJ40)</f>
        <v>258</v>
      </c>
      <c r="CL40" s="13">
        <v>1</v>
      </c>
      <c r="CM40" s="13">
        <v>2</v>
      </c>
      <c r="CN40" s="13">
        <v>3</v>
      </c>
      <c r="CO40" s="13">
        <v>4</v>
      </c>
      <c r="CP40" s="13">
        <v>5</v>
      </c>
      <c r="CQ40" s="13">
        <v>6</v>
      </c>
      <c r="CR40" s="13">
        <v>7</v>
      </c>
      <c r="CS40" s="13">
        <v>8</v>
      </c>
      <c r="CT40" s="32"/>
      <c r="CV40" s="13">
        <v>36</v>
      </c>
      <c r="CW40" s="14">
        <f t="shared" si="42"/>
        <v>5</v>
      </c>
      <c r="CX40" s="14">
        <f t="shared" si="10"/>
        <v>1</v>
      </c>
      <c r="CY40" s="14">
        <f t="shared" si="11"/>
        <v>4</v>
      </c>
      <c r="CZ40" s="14">
        <f t="shared" si="12"/>
        <v>1</v>
      </c>
      <c r="DA40" s="14">
        <f t="shared" si="13"/>
        <v>2013014</v>
      </c>
      <c r="DB40" s="13" t="str">
        <f t="shared" si="14"/>
        <v>20级寄灵人紫色-衣服</v>
      </c>
      <c r="DC40" s="14">
        <f t="shared" si="15"/>
        <v>1</v>
      </c>
      <c r="DD40" s="14">
        <f t="shared" si="16"/>
        <v>3</v>
      </c>
      <c r="DE40" s="14">
        <f t="shared" si="17"/>
        <v>20</v>
      </c>
      <c r="DF40" s="14">
        <f t="shared" si="18"/>
        <v>20</v>
      </c>
      <c r="DG40" s="14">
        <f t="shared" si="19"/>
        <v>4</v>
      </c>
      <c r="DH40" s="14" t="str">
        <f t="shared" si="20"/>
        <v/>
      </c>
      <c r="DI40" s="14">
        <f t="shared" si="43"/>
        <v>30</v>
      </c>
      <c r="DJ40" s="14">
        <f t="shared" si="21"/>
        <v>0</v>
      </c>
      <c r="DK40" s="14">
        <f t="shared" si="22"/>
        <v>26</v>
      </c>
      <c r="DL40" s="14">
        <f t="shared" si="23"/>
        <v>0</v>
      </c>
      <c r="DM40" s="14">
        <f t="shared" si="24"/>
        <v>0</v>
      </c>
      <c r="DN40" s="14">
        <f t="shared" si="25"/>
        <v>3.06</v>
      </c>
      <c r="DO40" s="14">
        <f t="shared" si="26"/>
        <v>0</v>
      </c>
      <c r="DP40" s="14">
        <f t="shared" si="44"/>
        <v>3</v>
      </c>
      <c r="DQ40" s="14">
        <f t="shared" si="45"/>
        <v>1</v>
      </c>
      <c r="DR40" s="14">
        <f t="shared" si="46"/>
        <v>11</v>
      </c>
      <c r="DU40" s="14">
        <f t="shared" si="27"/>
        <v>2</v>
      </c>
      <c r="DV40" s="14">
        <f t="shared" si="28"/>
        <v>0</v>
      </c>
      <c r="DW40" s="14">
        <f t="shared" si="47"/>
        <v>30</v>
      </c>
      <c r="DX40" s="14" t="str">
        <f t="shared" si="48"/>
        <v>DefExt</v>
      </c>
      <c r="DY40" s="14">
        <f t="shared" si="49"/>
        <v>26</v>
      </c>
      <c r="DZ40" s="14">
        <f t="shared" si="50"/>
        <v>3.06</v>
      </c>
      <c r="EA40" s="14" t="str">
        <f t="shared" si="51"/>
        <v/>
      </c>
      <c r="EB40" s="14" t="str">
        <f t="shared" si="52"/>
        <v/>
      </c>
      <c r="EC40" s="14" t="str">
        <f t="shared" si="53"/>
        <v/>
      </c>
      <c r="ED40" s="14">
        <f t="shared" si="54"/>
        <v>3</v>
      </c>
      <c r="EE40" s="14">
        <f t="shared" si="55"/>
        <v>1</v>
      </c>
      <c r="EF40" s="14">
        <f t="shared" si="56"/>
        <v>11</v>
      </c>
      <c r="EG40" s="25" t="s">
        <v>509</v>
      </c>
      <c r="EH40" s="14">
        <f t="shared" si="57"/>
        <v>25</v>
      </c>
      <c r="EK40" s="32"/>
      <c r="EL40" s="32"/>
      <c r="EM40" s="32"/>
      <c r="EN40" s="32"/>
      <c r="EO40" s="13">
        <v>12</v>
      </c>
      <c r="EP40" s="13" t="s">
        <v>1435</v>
      </c>
      <c r="EQ40" s="13">
        <v>2</v>
      </c>
      <c r="ER40" s="13">
        <v>3</v>
      </c>
      <c r="ES40" s="13" t="s">
        <v>151</v>
      </c>
      <c r="ET40" s="13">
        <f>AX10</f>
        <v>4000</v>
      </c>
      <c r="EV40" s="13">
        <v>11</v>
      </c>
      <c r="EW40" s="13" t="s">
        <v>1446</v>
      </c>
      <c r="EX40" s="13">
        <v>2</v>
      </c>
      <c r="EY40" s="13">
        <v>3</v>
      </c>
      <c r="EZ40" s="13" t="s">
        <v>151</v>
      </c>
      <c r="FA40" s="13">
        <f>AX17</f>
        <v>4000</v>
      </c>
      <c r="FD40" s="13">
        <v>36</v>
      </c>
      <c r="FE40" s="13">
        <f t="shared" si="58"/>
        <v>3</v>
      </c>
      <c r="FF40" s="13" t="str">
        <f t="shared" si="99"/>
        <v>50级寄灵人洗练-12</v>
      </c>
      <c r="FG40" s="13">
        <f t="shared" si="100"/>
        <v>13</v>
      </c>
      <c r="FH40" s="13">
        <f t="shared" si="59"/>
        <v>12</v>
      </c>
      <c r="FI40" s="13">
        <f t="shared" si="60"/>
        <v>500</v>
      </c>
      <c r="FJ40" s="13" t="str">
        <f t="shared" si="61"/>
        <v>EffectResist</v>
      </c>
      <c r="FK40" s="13">
        <f t="shared" si="62"/>
        <v>1.7999999999999999E-2</v>
      </c>
      <c r="FL40" s="13">
        <f t="shared" si="101"/>
        <v>0.05</v>
      </c>
    </row>
    <row r="41" spans="1:168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13">
        <v>38</v>
      </c>
      <c r="CB41" s="13">
        <v>4</v>
      </c>
      <c r="CC41" s="13">
        <v>60</v>
      </c>
      <c r="CD41" s="13">
        <v>2</v>
      </c>
      <c r="CE41" s="13">
        <v>2</v>
      </c>
      <c r="CF41" s="13">
        <v>2</v>
      </c>
      <c r="CG41" s="13">
        <f t="shared" si="102"/>
        <v>2042020</v>
      </c>
      <c r="CH41" s="13" t="s">
        <v>1053</v>
      </c>
      <c r="CI41" s="13"/>
      <c r="CJ41" s="13">
        <v>8</v>
      </c>
      <c r="CK41" s="13">
        <f>SUM(CJ$6:CJ41)</f>
        <v>266</v>
      </c>
      <c r="CL41" s="13">
        <v>1</v>
      </c>
      <c r="CM41" s="13">
        <v>2</v>
      </c>
      <c r="CN41" s="13">
        <v>3</v>
      </c>
      <c r="CO41" s="13">
        <v>4</v>
      </c>
      <c r="CP41" s="13">
        <v>5</v>
      </c>
      <c r="CQ41" s="13">
        <v>6</v>
      </c>
      <c r="CR41" s="13">
        <v>7</v>
      </c>
      <c r="CS41" s="13">
        <v>8</v>
      </c>
      <c r="CT41" s="32"/>
      <c r="CV41" s="13">
        <v>37</v>
      </c>
      <c r="CW41" s="14">
        <f t="shared" si="42"/>
        <v>5</v>
      </c>
      <c r="CX41" s="14">
        <f t="shared" si="10"/>
        <v>1</v>
      </c>
      <c r="CY41" s="14">
        <f t="shared" si="11"/>
        <v>5</v>
      </c>
      <c r="CZ41" s="14">
        <f t="shared" si="12"/>
        <v>1</v>
      </c>
      <c r="DA41" s="14">
        <f t="shared" si="13"/>
        <v>2013015</v>
      </c>
      <c r="DB41" s="13" t="str">
        <f t="shared" si="14"/>
        <v>20级寄灵人紫色-鞋子</v>
      </c>
      <c r="DC41" s="14">
        <f t="shared" si="15"/>
        <v>1</v>
      </c>
      <c r="DD41" s="14">
        <f t="shared" si="16"/>
        <v>3</v>
      </c>
      <c r="DE41" s="14">
        <f t="shared" si="17"/>
        <v>20</v>
      </c>
      <c r="DF41" s="14">
        <f t="shared" si="18"/>
        <v>20</v>
      </c>
      <c r="DG41" s="14">
        <f t="shared" si="19"/>
        <v>5</v>
      </c>
      <c r="DH41" s="14" t="str">
        <f t="shared" si="20"/>
        <v/>
      </c>
      <c r="DI41" s="14">
        <f t="shared" si="43"/>
        <v>29</v>
      </c>
      <c r="DJ41" s="14">
        <f t="shared" si="21"/>
        <v>0</v>
      </c>
      <c r="DK41" s="14">
        <f t="shared" si="22"/>
        <v>0</v>
      </c>
      <c r="DL41" s="14">
        <f t="shared" si="23"/>
        <v>250</v>
      </c>
      <c r="DM41" s="14">
        <f t="shared" si="24"/>
        <v>0</v>
      </c>
      <c r="DN41" s="14">
        <f t="shared" si="25"/>
        <v>0</v>
      </c>
      <c r="DO41" s="14">
        <f t="shared" si="26"/>
        <v>29.96</v>
      </c>
      <c r="DP41" s="14">
        <f t="shared" si="44"/>
        <v>3</v>
      </c>
      <c r="DQ41" s="14">
        <f t="shared" si="45"/>
        <v>1</v>
      </c>
      <c r="DR41" s="14">
        <f t="shared" si="46"/>
        <v>11</v>
      </c>
      <c r="DU41" s="14">
        <f t="shared" si="27"/>
        <v>3</v>
      </c>
      <c r="DV41" s="14">
        <f t="shared" si="28"/>
        <v>0</v>
      </c>
      <c r="DW41" s="14">
        <f t="shared" si="47"/>
        <v>29</v>
      </c>
      <c r="DX41" s="14" t="str">
        <f t="shared" si="48"/>
        <v>HPExt</v>
      </c>
      <c r="DY41" s="14">
        <f t="shared" si="49"/>
        <v>250</v>
      </c>
      <c r="DZ41" s="14">
        <f t="shared" si="50"/>
        <v>29.96</v>
      </c>
      <c r="EA41" s="14" t="str">
        <f t="shared" si="51"/>
        <v/>
      </c>
      <c r="EB41" s="14" t="str">
        <f t="shared" si="52"/>
        <v/>
      </c>
      <c r="EC41" s="14" t="str">
        <f t="shared" si="53"/>
        <v/>
      </c>
      <c r="ED41" s="14">
        <f t="shared" si="54"/>
        <v>3</v>
      </c>
      <c r="EE41" s="14">
        <f t="shared" si="55"/>
        <v>1</v>
      </c>
      <c r="EF41" s="14">
        <f t="shared" si="56"/>
        <v>11</v>
      </c>
      <c r="EG41" s="25" t="s">
        <v>509</v>
      </c>
      <c r="EH41" s="14">
        <f t="shared" si="57"/>
        <v>25</v>
      </c>
      <c r="EK41" s="32"/>
      <c r="EL41" s="32"/>
      <c r="EM41" s="32"/>
      <c r="EN41" s="32"/>
      <c r="EO41" s="13">
        <v>12</v>
      </c>
      <c r="EP41" s="13" t="s">
        <v>1435</v>
      </c>
      <c r="EQ41" s="13">
        <v>3</v>
      </c>
      <c r="ER41" s="13">
        <v>5</v>
      </c>
      <c r="ES41" s="13" t="s">
        <v>450</v>
      </c>
      <c r="ET41" s="13">
        <v>0.3</v>
      </c>
      <c r="EV41" s="13">
        <v>11</v>
      </c>
      <c r="EW41" s="13" t="s">
        <v>1446</v>
      </c>
      <c r="EX41" s="13">
        <v>3</v>
      </c>
      <c r="EY41" s="13">
        <v>5</v>
      </c>
      <c r="EZ41" s="13" t="s">
        <v>450</v>
      </c>
      <c r="FA41" s="13">
        <v>0.3</v>
      </c>
      <c r="FD41" s="13">
        <v>37</v>
      </c>
      <c r="FE41" s="13">
        <f t="shared" si="58"/>
        <v>4</v>
      </c>
      <c r="FF41" s="13" t="str">
        <f t="shared" si="99"/>
        <v>70级寄灵人洗练-1</v>
      </c>
      <c r="FG41" s="13">
        <f t="shared" si="100"/>
        <v>14</v>
      </c>
      <c r="FH41" s="13">
        <f t="shared" si="59"/>
        <v>1</v>
      </c>
      <c r="FI41" s="13">
        <f t="shared" si="60"/>
        <v>1800</v>
      </c>
      <c r="FJ41" s="13" t="str">
        <f t="shared" si="61"/>
        <v>AtkExt</v>
      </c>
      <c r="FK41" s="13">
        <f t="shared" si="62"/>
        <v>64</v>
      </c>
      <c r="FL41" s="13">
        <f t="shared" si="101"/>
        <v>184</v>
      </c>
    </row>
    <row r="42" spans="1:168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13">
        <v>39</v>
      </c>
      <c r="CB42" s="13">
        <v>4</v>
      </c>
      <c r="CC42" s="13">
        <v>60</v>
      </c>
      <c r="CD42" s="13">
        <v>3</v>
      </c>
      <c r="CE42" s="13">
        <v>1</v>
      </c>
      <c r="CF42" s="13">
        <v>1</v>
      </c>
      <c r="CG42" s="13">
        <f t="shared" si="102"/>
        <v>2043010</v>
      </c>
      <c r="CH42" s="13" t="s">
        <v>1054</v>
      </c>
      <c r="CI42" s="13"/>
      <c r="CJ42" s="13">
        <v>8</v>
      </c>
      <c r="CK42" s="13">
        <f>SUM(CJ$6:CJ42)</f>
        <v>274</v>
      </c>
      <c r="CL42" s="13">
        <v>1</v>
      </c>
      <c r="CM42" s="13">
        <v>2</v>
      </c>
      <c r="CN42" s="13">
        <v>3</v>
      </c>
      <c r="CO42" s="13">
        <v>4</v>
      </c>
      <c r="CP42" s="13">
        <v>5</v>
      </c>
      <c r="CQ42" s="13">
        <v>6</v>
      </c>
      <c r="CR42" s="13">
        <v>7</v>
      </c>
      <c r="CS42" s="13">
        <v>8</v>
      </c>
      <c r="CT42" s="32"/>
      <c r="CV42" s="13">
        <v>38</v>
      </c>
      <c r="CW42" s="14">
        <f t="shared" si="42"/>
        <v>5</v>
      </c>
      <c r="CX42" s="14">
        <f t="shared" si="10"/>
        <v>1</v>
      </c>
      <c r="CY42" s="14">
        <f t="shared" si="11"/>
        <v>6</v>
      </c>
      <c r="CZ42" s="14">
        <f t="shared" si="12"/>
        <v>1</v>
      </c>
      <c r="DA42" s="14">
        <f t="shared" si="13"/>
        <v>2013016</v>
      </c>
      <c r="DB42" s="13" t="str">
        <f t="shared" si="14"/>
        <v>20级寄灵人紫色-护手</v>
      </c>
      <c r="DC42" s="14">
        <f t="shared" si="15"/>
        <v>1</v>
      </c>
      <c r="DD42" s="14">
        <f t="shared" si="16"/>
        <v>3</v>
      </c>
      <c r="DE42" s="14">
        <f t="shared" si="17"/>
        <v>20</v>
      </c>
      <c r="DF42" s="14">
        <f t="shared" si="18"/>
        <v>20</v>
      </c>
      <c r="DG42" s="14">
        <f t="shared" si="19"/>
        <v>6</v>
      </c>
      <c r="DH42" s="14" t="str">
        <f t="shared" si="20"/>
        <v/>
      </c>
      <c r="DI42" s="14">
        <f t="shared" si="43"/>
        <v>29</v>
      </c>
      <c r="DJ42" s="14">
        <f t="shared" si="21"/>
        <v>0</v>
      </c>
      <c r="DK42" s="14">
        <f t="shared" si="22"/>
        <v>0</v>
      </c>
      <c r="DL42" s="14">
        <f t="shared" si="23"/>
        <v>250</v>
      </c>
      <c r="DM42" s="14">
        <f t="shared" si="24"/>
        <v>0</v>
      </c>
      <c r="DN42" s="14">
        <f t="shared" si="25"/>
        <v>0</v>
      </c>
      <c r="DO42" s="14">
        <f t="shared" si="26"/>
        <v>29.96</v>
      </c>
      <c r="DP42" s="14">
        <f t="shared" si="44"/>
        <v>3</v>
      </c>
      <c r="DQ42" s="14">
        <f t="shared" si="45"/>
        <v>1</v>
      </c>
      <c r="DR42" s="14">
        <f t="shared" si="46"/>
        <v>11</v>
      </c>
      <c r="DU42" s="14">
        <f t="shared" si="27"/>
        <v>3</v>
      </c>
      <c r="DV42" s="14">
        <f t="shared" si="28"/>
        <v>0</v>
      </c>
      <c r="DW42" s="14">
        <f t="shared" si="47"/>
        <v>29</v>
      </c>
      <c r="DX42" s="14" t="str">
        <f t="shared" si="48"/>
        <v>HPExt</v>
      </c>
      <c r="DY42" s="14">
        <f t="shared" si="49"/>
        <v>250</v>
      </c>
      <c r="DZ42" s="14">
        <f t="shared" si="50"/>
        <v>29.96</v>
      </c>
      <c r="EA42" s="14" t="str">
        <f t="shared" si="51"/>
        <v/>
      </c>
      <c r="EB42" s="14" t="str">
        <f t="shared" si="52"/>
        <v/>
      </c>
      <c r="EC42" s="14" t="str">
        <f t="shared" si="53"/>
        <v/>
      </c>
      <c r="ED42" s="14">
        <f t="shared" si="54"/>
        <v>3</v>
      </c>
      <c r="EE42" s="14">
        <f t="shared" si="55"/>
        <v>1</v>
      </c>
      <c r="EF42" s="14">
        <f t="shared" si="56"/>
        <v>11</v>
      </c>
      <c r="EG42" s="25" t="s">
        <v>509</v>
      </c>
      <c r="EH42" s="14">
        <f t="shared" si="57"/>
        <v>25</v>
      </c>
      <c r="EK42" s="32"/>
      <c r="EL42" s="32"/>
      <c r="EM42" s="32"/>
      <c r="EN42" s="32"/>
      <c r="EO42" s="13">
        <v>13</v>
      </c>
      <c r="EP42" s="13" t="s">
        <v>1436</v>
      </c>
      <c r="EQ42" s="13">
        <v>1</v>
      </c>
      <c r="ER42" s="13">
        <v>2</v>
      </c>
      <c r="ES42" s="13" t="s">
        <v>151</v>
      </c>
      <c r="ET42" s="13">
        <f>AX11</f>
        <v>6000</v>
      </c>
      <c r="EV42" s="13">
        <v>12</v>
      </c>
      <c r="EW42" s="13" t="s">
        <v>1447</v>
      </c>
      <c r="EX42" s="13">
        <v>1</v>
      </c>
      <c r="EY42" s="13">
        <v>2</v>
      </c>
      <c r="EZ42" s="13" t="s">
        <v>151</v>
      </c>
      <c r="FA42" s="13">
        <f>AX18</f>
        <v>6000</v>
      </c>
      <c r="FD42" s="13">
        <v>38</v>
      </c>
      <c r="FE42" s="13">
        <f t="shared" si="58"/>
        <v>4</v>
      </c>
      <c r="FF42" s="13" t="str">
        <f t="shared" si="99"/>
        <v>70级寄灵人洗练-2</v>
      </c>
      <c r="FG42" s="13">
        <f t="shared" si="100"/>
        <v>14</v>
      </c>
      <c r="FH42" s="13">
        <f t="shared" si="59"/>
        <v>2</v>
      </c>
      <c r="FI42" s="13">
        <f t="shared" si="60"/>
        <v>1800</v>
      </c>
      <c r="FJ42" s="13" t="str">
        <f t="shared" si="61"/>
        <v>DefExt</v>
      </c>
      <c r="FK42" s="13">
        <f t="shared" si="62"/>
        <v>32</v>
      </c>
      <c r="FL42" s="13">
        <f t="shared" si="101"/>
        <v>93</v>
      </c>
    </row>
    <row r="43" spans="1:168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13">
        <v>40</v>
      </c>
      <c r="CB43" s="13">
        <v>4</v>
      </c>
      <c r="CC43" s="13">
        <v>60</v>
      </c>
      <c r="CD43" s="13">
        <v>3</v>
      </c>
      <c r="CE43" s="13">
        <v>2</v>
      </c>
      <c r="CF43" s="13">
        <v>2</v>
      </c>
      <c r="CG43" s="13">
        <f t="shared" si="102"/>
        <v>2043020</v>
      </c>
      <c r="CH43" s="13" t="s">
        <v>1055</v>
      </c>
      <c r="CI43" s="13"/>
      <c r="CJ43" s="13">
        <v>8</v>
      </c>
      <c r="CK43" s="13">
        <f>SUM(CJ$6:CJ43)</f>
        <v>282</v>
      </c>
      <c r="CL43" s="13">
        <v>1</v>
      </c>
      <c r="CM43" s="13">
        <v>2</v>
      </c>
      <c r="CN43" s="13">
        <v>3</v>
      </c>
      <c r="CO43" s="13">
        <v>4</v>
      </c>
      <c r="CP43" s="13">
        <v>5</v>
      </c>
      <c r="CQ43" s="13">
        <v>6</v>
      </c>
      <c r="CR43" s="13">
        <v>7</v>
      </c>
      <c r="CS43" s="13">
        <v>8</v>
      </c>
      <c r="CT43" s="32"/>
      <c r="CV43" s="13">
        <v>39</v>
      </c>
      <c r="CW43" s="14">
        <f t="shared" si="42"/>
        <v>5</v>
      </c>
      <c r="CX43" s="14">
        <f t="shared" si="10"/>
        <v>1</v>
      </c>
      <c r="CY43" s="14">
        <f t="shared" si="11"/>
        <v>7</v>
      </c>
      <c r="CZ43" s="14">
        <f t="shared" si="12"/>
        <v>1</v>
      </c>
      <c r="DA43" s="14">
        <f t="shared" si="13"/>
        <v>2013017</v>
      </c>
      <c r="DB43" s="13" t="str">
        <f t="shared" si="14"/>
        <v>20级寄灵人紫色-项链</v>
      </c>
      <c r="DC43" s="14">
        <f t="shared" si="15"/>
        <v>1</v>
      </c>
      <c r="DD43" s="14">
        <f t="shared" si="16"/>
        <v>3</v>
      </c>
      <c r="DE43" s="14">
        <f t="shared" si="17"/>
        <v>20</v>
      </c>
      <c r="DF43" s="14">
        <f t="shared" si="18"/>
        <v>20</v>
      </c>
      <c r="DG43" s="14">
        <f t="shared" si="19"/>
        <v>7</v>
      </c>
      <c r="DH43" s="14" t="str">
        <f t="shared" si="20"/>
        <v/>
      </c>
      <c r="DI43" s="14">
        <f t="shared" si="43"/>
        <v>45</v>
      </c>
      <c r="DJ43" s="14">
        <f t="shared" si="21"/>
        <v>33</v>
      </c>
      <c r="DK43" s="14">
        <f t="shared" si="22"/>
        <v>21</v>
      </c>
      <c r="DL43" s="14">
        <f t="shared" si="23"/>
        <v>0</v>
      </c>
      <c r="DM43" s="14">
        <f t="shared" si="24"/>
        <v>4</v>
      </c>
      <c r="DN43" s="14">
        <f t="shared" si="25"/>
        <v>2.5499999999999998</v>
      </c>
      <c r="DO43" s="14">
        <f t="shared" si="26"/>
        <v>0</v>
      </c>
      <c r="DP43" s="14">
        <f t="shared" si="44"/>
        <v>3</v>
      </c>
      <c r="DQ43" s="14">
        <f t="shared" si="45"/>
        <v>1</v>
      </c>
      <c r="DR43" s="14">
        <f t="shared" si="46"/>
        <v>11</v>
      </c>
      <c r="DU43" s="14">
        <f t="shared" si="27"/>
        <v>1</v>
      </c>
      <c r="DV43" s="14">
        <f t="shared" si="28"/>
        <v>2</v>
      </c>
      <c r="DW43" s="14">
        <f t="shared" si="47"/>
        <v>45</v>
      </c>
      <c r="DX43" s="14" t="str">
        <f t="shared" si="48"/>
        <v>AtkExt</v>
      </c>
      <c r="DY43" s="14">
        <f t="shared" si="49"/>
        <v>33</v>
      </c>
      <c r="DZ43" s="14">
        <f t="shared" si="50"/>
        <v>4</v>
      </c>
      <c r="EA43" s="14" t="str">
        <f t="shared" si="51"/>
        <v>DefExt</v>
      </c>
      <c r="EB43" s="14">
        <f t="shared" si="52"/>
        <v>21</v>
      </c>
      <c r="EC43" s="14">
        <f t="shared" si="53"/>
        <v>2.5499999999999998</v>
      </c>
      <c r="ED43" s="14">
        <f t="shared" si="54"/>
        <v>3</v>
      </c>
      <c r="EE43" s="14">
        <f t="shared" si="55"/>
        <v>1</v>
      </c>
      <c r="EF43" s="14">
        <f t="shared" si="56"/>
        <v>11</v>
      </c>
      <c r="EG43" s="25" t="s">
        <v>509</v>
      </c>
      <c r="EH43" s="14">
        <f t="shared" si="57"/>
        <v>25</v>
      </c>
      <c r="EK43" s="32"/>
      <c r="EL43" s="32"/>
      <c r="EM43" s="32"/>
      <c r="EN43" s="32"/>
      <c r="EO43" s="13">
        <v>13</v>
      </c>
      <c r="EP43" s="13" t="s">
        <v>1436</v>
      </c>
      <c r="EQ43" s="13">
        <v>2</v>
      </c>
      <c r="ER43" s="13">
        <v>3</v>
      </c>
      <c r="ES43" s="13" t="s">
        <v>153</v>
      </c>
      <c r="ET43" s="13">
        <f>AY11</f>
        <v>30000</v>
      </c>
      <c r="EV43" s="13">
        <v>12</v>
      </c>
      <c r="EW43" s="13" t="s">
        <v>1447</v>
      </c>
      <c r="EX43" s="13">
        <v>2</v>
      </c>
      <c r="EY43" s="13">
        <v>3</v>
      </c>
      <c r="EZ43" s="13" t="s">
        <v>153</v>
      </c>
      <c r="FA43" s="13">
        <f>AY18</f>
        <v>60000</v>
      </c>
      <c r="FD43" s="13">
        <v>39</v>
      </c>
      <c r="FE43" s="13">
        <f t="shared" si="58"/>
        <v>4</v>
      </c>
      <c r="FF43" s="13" t="str">
        <f t="shared" si="99"/>
        <v>70级寄灵人洗练-3</v>
      </c>
      <c r="FG43" s="13">
        <f t="shared" si="100"/>
        <v>14</v>
      </c>
      <c r="FH43" s="13">
        <f t="shared" si="59"/>
        <v>3</v>
      </c>
      <c r="FI43" s="13">
        <f t="shared" si="60"/>
        <v>2000</v>
      </c>
      <c r="FJ43" s="13" t="str">
        <f t="shared" si="61"/>
        <v>HPExt</v>
      </c>
      <c r="FK43" s="13">
        <f t="shared" si="62"/>
        <v>321</v>
      </c>
      <c r="FL43" s="13">
        <f t="shared" si="101"/>
        <v>919</v>
      </c>
    </row>
    <row r="44" spans="1:168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13">
        <v>41</v>
      </c>
      <c r="CB44" s="13">
        <v>4</v>
      </c>
      <c r="CC44" s="13">
        <v>60</v>
      </c>
      <c r="CD44" s="13">
        <v>4</v>
      </c>
      <c r="CE44" s="13">
        <v>1</v>
      </c>
      <c r="CF44" s="13">
        <v>1</v>
      </c>
      <c r="CG44" s="13">
        <f t="shared" si="102"/>
        <v>2044010</v>
      </c>
      <c r="CH44" s="13" t="s">
        <v>1056</v>
      </c>
      <c r="CI44" s="13"/>
      <c r="CJ44" s="13">
        <v>8</v>
      </c>
      <c r="CK44" s="13">
        <f>SUM(CJ$6:CJ44)</f>
        <v>290</v>
      </c>
      <c r="CL44" s="13">
        <v>1</v>
      </c>
      <c r="CM44" s="13">
        <v>2</v>
      </c>
      <c r="CN44" s="13">
        <v>3</v>
      </c>
      <c r="CO44" s="13">
        <v>4</v>
      </c>
      <c r="CP44" s="13">
        <v>5</v>
      </c>
      <c r="CQ44" s="13">
        <v>6</v>
      </c>
      <c r="CR44" s="13">
        <v>7</v>
      </c>
      <c r="CS44" s="13">
        <v>8</v>
      </c>
      <c r="CT44" s="32"/>
      <c r="CV44" s="13">
        <v>40</v>
      </c>
      <c r="CW44" s="14">
        <f t="shared" si="42"/>
        <v>5</v>
      </c>
      <c r="CX44" s="14">
        <f t="shared" si="10"/>
        <v>1</v>
      </c>
      <c r="CY44" s="14">
        <f t="shared" si="11"/>
        <v>8</v>
      </c>
      <c r="CZ44" s="14">
        <f t="shared" si="12"/>
        <v>1</v>
      </c>
      <c r="DA44" s="14">
        <f t="shared" si="13"/>
        <v>2013018</v>
      </c>
      <c r="DB44" s="13" t="str">
        <f t="shared" si="14"/>
        <v>20级寄灵人紫色-戒指</v>
      </c>
      <c r="DC44" s="14">
        <f t="shared" si="15"/>
        <v>1</v>
      </c>
      <c r="DD44" s="14">
        <f t="shared" si="16"/>
        <v>3</v>
      </c>
      <c r="DE44" s="14">
        <f t="shared" si="17"/>
        <v>20</v>
      </c>
      <c r="DF44" s="14">
        <f t="shared" si="18"/>
        <v>20</v>
      </c>
      <c r="DG44" s="14">
        <f t="shared" si="19"/>
        <v>8</v>
      </c>
      <c r="DH44" s="14" t="str">
        <f t="shared" si="20"/>
        <v/>
      </c>
      <c r="DI44" s="14">
        <f t="shared" si="43"/>
        <v>44</v>
      </c>
      <c r="DJ44" s="14">
        <f t="shared" si="21"/>
        <v>33</v>
      </c>
      <c r="DK44" s="14">
        <f t="shared" si="22"/>
        <v>0</v>
      </c>
      <c r="DL44" s="14">
        <f t="shared" si="23"/>
        <v>208</v>
      </c>
      <c r="DM44" s="14">
        <f t="shared" si="24"/>
        <v>4</v>
      </c>
      <c r="DN44" s="14">
        <f t="shared" si="25"/>
        <v>0</v>
      </c>
      <c r="DO44" s="14">
        <f t="shared" si="26"/>
        <v>24.97</v>
      </c>
      <c r="DP44" s="14">
        <f t="shared" si="44"/>
        <v>3</v>
      </c>
      <c r="DQ44" s="14">
        <f t="shared" si="45"/>
        <v>1</v>
      </c>
      <c r="DR44" s="14">
        <f t="shared" si="46"/>
        <v>11</v>
      </c>
      <c r="DU44" s="14">
        <f t="shared" si="27"/>
        <v>1</v>
      </c>
      <c r="DV44" s="14">
        <f t="shared" si="28"/>
        <v>3</v>
      </c>
      <c r="DW44" s="14">
        <f t="shared" si="47"/>
        <v>44</v>
      </c>
      <c r="DX44" s="14" t="str">
        <f t="shared" si="48"/>
        <v>AtkExt</v>
      </c>
      <c r="DY44" s="14">
        <f t="shared" si="49"/>
        <v>33</v>
      </c>
      <c r="DZ44" s="14">
        <f t="shared" si="50"/>
        <v>4</v>
      </c>
      <c r="EA44" s="14" t="str">
        <f t="shared" si="51"/>
        <v>HPExt</v>
      </c>
      <c r="EB44" s="14">
        <f t="shared" si="52"/>
        <v>208</v>
      </c>
      <c r="EC44" s="14">
        <f t="shared" si="53"/>
        <v>24.97</v>
      </c>
      <c r="ED44" s="14">
        <f t="shared" si="54"/>
        <v>3</v>
      </c>
      <c r="EE44" s="14">
        <f t="shared" si="55"/>
        <v>1</v>
      </c>
      <c r="EF44" s="14">
        <f t="shared" si="56"/>
        <v>11</v>
      </c>
      <c r="EG44" s="25" t="s">
        <v>509</v>
      </c>
      <c r="EH44" s="14">
        <f t="shared" si="57"/>
        <v>25</v>
      </c>
      <c r="EK44" s="32"/>
      <c r="EL44" s="32"/>
      <c r="EM44" s="32"/>
      <c r="EN44" s="32"/>
      <c r="EO44" s="13">
        <v>13</v>
      </c>
      <c r="EP44" s="13" t="s">
        <v>1436</v>
      </c>
      <c r="EQ44" s="13">
        <v>3</v>
      </c>
      <c r="ER44" s="13">
        <v>4</v>
      </c>
      <c r="ES44" s="13" t="s">
        <v>441</v>
      </c>
      <c r="ET44" s="13">
        <v>0.2</v>
      </c>
      <c r="EV44" s="13">
        <v>12</v>
      </c>
      <c r="EW44" s="13" t="s">
        <v>1447</v>
      </c>
      <c r="EX44" s="13">
        <v>3</v>
      </c>
      <c r="EY44" s="13">
        <v>4</v>
      </c>
      <c r="EZ44" s="13" t="s">
        <v>441</v>
      </c>
      <c r="FA44" s="13">
        <v>0.2</v>
      </c>
      <c r="FD44" s="13">
        <v>40</v>
      </c>
      <c r="FE44" s="13">
        <f t="shared" si="58"/>
        <v>4</v>
      </c>
      <c r="FF44" s="13" t="str">
        <f t="shared" si="99"/>
        <v>70级寄灵人洗练-4</v>
      </c>
      <c r="FG44" s="13">
        <f t="shared" si="100"/>
        <v>14</v>
      </c>
      <c r="FH44" s="13">
        <f t="shared" si="59"/>
        <v>4</v>
      </c>
      <c r="FI44" s="13">
        <f t="shared" si="60"/>
        <v>500</v>
      </c>
      <c r="FJ44" s="13" t="str">
        <f t="shared" si="61"/>
        <v>AtkRate</v>
      </c>
      <c r="FK44" s="13">
        <f t="shared" si="62"/>
        <v>1.4E-2</v>
      </c>
      <c r="FL44" s="13">
        <f t="shared" si="101"/>
        <v>0.04</v>
      </c>
    </row>
    <row r="45" spans="1:16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13">
        <v>42</v>
      </c>
      <c r="CB45" s="13">
        <v>4</v>
      </c>
      <c r="CC45" s="13">
        <v>60</v>
      </c>
      <c r="CD45" s="13">
        <v>4</v>
      </c>
      <c r="CE45" s="13">
        <v>2</v>
      </c>
      <c r="CF45" s="13">
        <v>2</v>
      </c>
      <c r="CG45" s="13">
        <f t="shared" si="102"/>
        <v>2044020</v>
      </c>
      <c r="CH45" s="13" t="s">
        <v>1057</v>
      </c>
      <c r="CI45" s="13"/>
      <c r="CJ45" s="13">
        <v>8</v>
      </c>
      <c r="CK45" s="13">
        <f>SUM(CJ$6:CJ45)</f>
        <v>298</v>
      </c>
      <c r="CL45" s="13">
        <v>1</v>
      </c>
      <c r="CM45" s="13">
        <v>2</v>
      </c>
      <c r="CN45" s="13">
        <v>3</v>
      </c>
      <c r="CO45" s="13">
        <v>4</v>
      </c>
      <c r="CP45" s="13">
        <v>5</v>
      </c>
      <c r="CQ45" s="13">
        <v>6</v>
      </c>
      <c r="CR45" s="13">
        <v>7</v>
      </c>
      <c r="CS45" s="13">
        <v>8</v>
      </c>
      <c r="CT45" s="32"/>
      <c r="CV45" s="13">
        <v>41</v>
      </c>
      <c r="CW45" s="14">
        <f t="shared" si="42"/>
        <v>6</v>
      </c>
      <c r="CX45" s="14">
        <f t="shared" si="10"/>
        <v>2</v>
      </c>
      <c r="CY45" s="14">
        <f t="shared" si="11"/>
        <v>1</v>
      </c>
      <c r="CZ45" s="14">
        <f t="shared" si="12"/>
        <v>1</v>
      </c>
      <c r="DA45" s="14">
        <f t="shared" si="13"/>
        <v>2013021</v>
      </c>
      <c r="DB45" s="13" t="str">
        <f t="shared" si="14"/>
        <v>20级守护灵紫色-武器</v>
      </c>
      <c r="DC45" s="14">
        <f t="shared" si="15"/>
        <v>2</v>
      </c>
      <c r="DD45" s="14">
        <f t="shared" si="16"/>
        <v>3</v>
      </c>
      <c r="DE45" s="14">
        <f t="shared" si="17"/>
        <v>135</v>
      </c>
      <c r="DF45" s="14">
        <f t="shared" si="18"/>
        <v>135</v>
      </c>
      <c r="DG45" s="14">
        <f t="shared" si="19"/>
        <v>1</v>
      </c>
      <c r="DH45" s="14" t="str">
        <f t="shared" si="20"/>
        <v/>
      </c>
      <c r="DI45" s="14">
        <f t="shared" si="43"/>
        <v>545</v>
      </c>
      <c r="DJ45" s="14">
        <f t="shared" si="21"/>
        <v>1599</v>
      </c>
      <c r="DK45" s="14">
        <f t="shared" si="22"/>
        <v>0</v>
      </c>
      <c r="DL45" s="14">
        <f t="shared" si="23"/>
        <v>0</v>
      </c>
      <c r="DM45" s="14">
        <f t="shared" si="24"/>
        <v>109.14</v>
      </c>
      <c r="DN45" s="14">
        <f t="shared" si="25"/>
        <v>0</v>
      </c>
      <c r="DO45" s="14">
        <f t="shared" si="26"/>
        <v>0</v>
      </c>
      <c r="DP45" s="14">
        <f t="shared" si="44"/>
        <v>3</v>
      </c>
      <c r="DQ45" s="14">
        <f t="shared" si="45"/>
        <v>1</v>
      </c>
      <c r="DR45" s="14">
        <f t="shared" si="46"/>
        <v>21</v>
      </c>
      <c r="DU45" s="14">
        <f t="shared" si="27"/>
        <v>1</v>
      </c>
      <c r="DV45" s="14">
        <f t="shared" si="28"/>
        <v>0</v>
      </c>
      <c r="DW45" s="14">
        <f t="shared" si="47"/>
        <v>545</v>
      </c>
      <c r="DX45" s="14" t="str">
        <f t="shared" si="48"/>
        <v>AtkExt</v>
      </c>
      <c r="DY45" s="14">
        <f t="shared" si="49"/>
        <v>1599</v>
      </c>
      <c r="DZ45" s="14">
        <f t="shared" si="50"/>
        <v>109.14</v>
      </c>
      <c r="EA45" s="14" t="str">
        <f t="shared" si="51"/>
        <v/>
      </c>
      <c r="EB45" s="14" t="str">
        <f t="shared" si="52"/>
        <v/>
      </c>
      <c r="EC45" s="14" t="str">
        <f t="shared" si="53"/>
        <v/>
      </c>
      <c r="ED45" s="14">
        <f t="shared" si="54"/>
        <v>3</v>
      </c>
      <c r="EE45" s="14">
        <f t="shared" si="55"/>
        <v>1</v>
      </c>
      <c r="EF45" s="14">
        <f t="shared" si="56"/>
        <v>21</v>
      </c>
      <c r="EG45" s="25" t="s">
        <v>509</v>
      </c>
      <c r="EH45" s="14">
        <f t="shared" si="57"/>
        <v>25</v>
      </c>
      <c r="EK45" s="32"/>
      <c r="EL45" s="32"/>
      <c r="EM45" s="32"/>
      <c r="EN45" s="32"/>
      <c r="EO45" s="13">
        <v>13</v>
      </c>
      <c r="EP45" s="13" t="s">
        <v>1436</v>
      </c>
      <c r="EQ45" s="13">
        <v>4</v>
      </c>
      <c r="ER45" s="13">
        <v>5</v>
      </c>
      <c r="ES45" s="13" t="s">
        <v>443</v>
      </c>
      <c r="ET45" s="13">
        <v>0.2</v>
      </c>
      <c r="EV45" s="13">
        <v>12</v>
      </c>
      <c r="EW45" s="13" t="s">
        <v>1447</v>
      </c>
      <c r="EX45" s="13">
        <v>4</v>
      </c>
      <c r="EY45" s="13">
        <v>5</v>
      </c>
      <c r="EZ45" s="13" t="s">
        <v>443</v>
      </c>
      <c r="FA45" s="13">
        <v>0.2</v>
      </c>
      <c r="FD45" s="13">
        <v>41</v>
      </c>
      <c r="FE45" s="13">
        <f t="shared" si="58"/>
        <v>4</v>
      </c>
      <c r="FF45" s="13" t="str">
        <f t="shared" si="99"/>
        <v>70级寄灵人洗练-5</v>
      </c>
      <c r="FG45" s="13">
        <f t="shared" si="100"/>
        <v>14</v>
      </c>
      <c r="FH45" s="13">
        <f t="shared" si="59"/>
        <v>5</v>
      </c>
      <c r="FI45" s="13">
        <f t="shared" si="60"/>
        <v>400</v>
      </c>
      <c r="FJ45" s="13" t="str">
        <f t="shared" si="61"/>
        <v>DefRate</v>
      </c>
      <c r="FK45" s="13">
        <f t="shared" si="62"/>
        <v>1.4E-2</v>
      </c>
      <c r="FL45" s="13">
        <f t="shared" si="101"/>
        <v>0.04</v>
      </c>
    </row>
    <row r="46" spans="1:16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13">
        <v>43</v>
      </c>
      <c r="CB46" s="13">
        <v>4</v>
      </c>
      <c r="CC46" s="13">
        <v>60</v>
      </c>
      <c r="CD46" s="13">
        <v>4</v>
      </c>
      <c r="CE46" s="13">
        <v>1</v>
      </c>
      <c r="CF46" s="13">
        <v>3</v>
      </c>
      <c r="CG46" s="13">
        <f t="shared" si="102"/>
        <v>2044030</v>
      </c>
      <c r="CH46" s="13" t="s">
        <v>1058</v>
      </c>
      <c r="CI46" s="13">
        <v>1041</v>
      </c>
      <c r="CJ46" s="13">
        <v>6</v>
      </c>
      <c r="CK46" s="13">
        <f>SUM(CJ$6:CJ46)</f>
        <v>304</v>
      </c>
      <c r="CL46" s="13">
        <v>1</v>
      </c>
      <c r="CM46" s="13">
        <v>2</v>
      </c>
      <c r="CN46" s="13">
        <v>3</v>
      </c>
      <c r="CO46" s="13">
        <v>4</v>
      </c>
      <c r="CP46" s="13">
        <v>5</v>
      </c>
      <c r="CQ46" s="13">
        <v>6</v>
      </c>
      <c r="CR46" s="13"/>
      <c r="CS46" s="13"/>
      <c r="CT46" s="32"/>
      <c r="CV46" s="13">
        <v>42</v>
      </c>
      <c r="CW46" s="14">
        <f t="shared" si="42"/>
        <v>6</v>
      </c>
      <c r="CX46" s="14">
        <f t="shared" si="10"/>
        <v>2</v>
      </c>
      <c r="CY46" s="14">
        <f t="shared" si="11"/>
        <v>2</v>
      </c>
      <c r="CZ46" s="14">
        <f t="shared" si="12"/>
        <v>1</v>
      </c>
      <c r="DA46" s="14">
        <f t="shared" si="13"/>
        <v>2013022</v>
      </c>
      <c r="DB46" s="13" t="str">
        <f t="shared" si="14"/>
        <v>20级守护灵紫色-头盔</v>
      </c>
      <c r="DC46" s="14">
        <f t="shared" si="15"/>
        <v>2</v>
      </c>
      <c r="DD46" s="14">
        <f t="shared" si="16"/>
        <v>3</v>
      </c>
      <c r="DE46" s="14">
        <f t="shared" si="17"/>
        <v>135</v>
      </c>
      <c r="DF46" s="14">
        <f t="shared" si="18"/>
        <v>135</v>
      </c>
      <c r="DG46" s="14">
        <f t="shared" si="19"/>
        <v>2</v>
      </c>
      <c r="DH46" s="14" t="str">
        <f t="shared" si="20"/>
        <v/>
      </c>
      <c r="DI46" s="14">
        <f t="shared" si="43"/>
        <v>272</v>
      </c>
      <c r="DJ46" s="14">
        <f t="shared" si="21"/>
        <v>0</v>
      </c>
      <c r="DK46" s="14">
        <f t="shared" si="22"/>
        <v>400</v>
      </c>
      <c r="DL46" s="14">
        <f t="shared" si="23"/>
        <v>0</v>
      </c>
      <c r="DM46" s="14">
        <f t="shared" si="24"/>
        <v>0</v>
      </c>
      <c r="DN46" s="14">
        <f t="shared" si="25"/>
        <v>27.29</v>
      </c>
      <c r="DO46" s="14">
        <f t="shared" si="26"/>
        <v>0</v>
      </c>
      <c r="DP46" s="14">
        <f t="shared" si="44"/>
        <v>3</v>
      </c>
      <c r="DQ46" s="14">
        <f t="shared" si="45"/>
        <v>1</v>
      </c>
      <c r="DR46" s="14">
        <f t="shared" si="46"/>
        <v>21</v>
      </c>
      <c r="DU46" s="14">
        <f t="shared" si="27"/>
        <v>2</v>
      </c>
      <c r="DV46" s="14">
        <f t="shared" si="28"/>
        <v>0</v>
      </c>
      <c r="DW46" s="14">
        <f t="shared" si="47"/>
        <v>272</v>
      </c>
      <c r="DX46" s="14" t="str">
        <f t="shared" si="48"/>
        <v>DefExt</v>
      </c>
      <c r="DY46" s="14">
        <f t="shared" si="49"/>
        <v>400</v>
      </c>
      <c r="DZ46" s="14">
        <f t="shared" si="50"/>
        <v>27.29</v>
      </c>
      <c r="EA46" s="14" t="str">
        <f t="shared" si="51"/>
        <v/>
      </c>
      <c r="EB46" s="14" t="str">
        <f t="shared" si="52"/>
        <v/>
      </c>
      <c r="EC46" s="14" t="str">
        <f t="shared" si="53"/>
        <v/>
      </c>
      <c r="ED46" s="14">
        <f t="shared" si="54"/>
        <v>3</v>
      </c>
      <c r="EE46" s="14">
        <f t="shared" si="55"/>
        <v>1</v>
      </c>
      <c r="EF46" s="14">
        <f t="shared" si="56"/>
        <v>21</v>
      </c>
      <c r="EG46" s="25" t="s">
        <v>509</v>
      </c>
      <c r="EH46" s="14">
        <f t="shared" si="57"/>
        <v>25</v>
      </c>
      <c r="EK46" s="32"/>
      <c r="EL46" s="32"/>
      <c r="EM46" s="32"/>
      <c r="EN46" s="32"/>
      <c r="EO46" s="13">
        <v>14</v>
      </c>
      <c r="EP46" s="13" t="s">
        <v>1437</v>
      </c>
      <c r="EQ46" s="13">
        <v>1</v>
      </c>
      <c r="ER46" s="13">
        <v>2</v>
      </c>
      <c r="ES46" s="13" t="s">
        <v>153</v>
      </c>
      <c r="ET46" s="13">
        <f>AY11</f>
        <v>30000</v>
      </c>
      <c r="EV46" s="13">
        <v>13</v>
      </c>
      <c r="EW46" s="13" t="s">
        <v>1448</v>
      </c>
      <c r="EX46" s="13">
        <v>1</v>
      </c>
      <c r="EY46" s="13">
        <v>2</v>
      </c>
      <c r="EZ46" s="13" t="s">
        <v>153</v>
      </c>
      <c r="FA46" s="13">
        <f>AY18</f>
        <v>60000</v>
      </c>
      <c r="FD46" s="13">
        <v>42</v>
      </c>
      <c r="FE46" s="13">
        <f t="shared" si="58"/>
        <v>4</v>
      </c>
      <c r="FF46" s="13" t="str">
        <f t="shared" si="99"/>
        <v>70级寄灵人洗练-6</v>
      </c>
      <c r="FG46" s="13">
        <f t="shared" si="100"/>
        <v>14</v>
      </c>
      <c r="FH46" s="13">
        <f t="shared" si="59"/>
        <v>6</v>
      </c>
      <c r="FI46" s="13">
        <f t="shared" si="60"/>
        <v>500</v>
      </c>
      <c r="FJ46" s="13" t="str">
        <f t="shared" si="61"/>
        <v>HPRate</v>
      </c>
      <c r="FK46" s="13">
        <f t="shared" si="62"/>
        <v>1.4E-2</v>
      </c>
      <c r="FL46" s="13">
        <f t="shared" si="101"/>
        <v>0.04</v>
      </c>
    </row>
    <row r="47" spans="1:16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13">
        <v>44</v>
      </c>
      <c r="CB47" s="13">
        <v>4</v>
      </c>
      <c r="CC47" s="13">
        <v>60</v>
      </c>
      <c r="CD47" s="13">
        <v>4</v>
      </c>
      <c r="CE47" s="13">
        <v>2</v>
      </c>
      <c r="CF47" s="13">
        <v>4</v>
      </c>
      <c r="CG47" s="13">
        <f t="shared" si="102"/>
        <v>2044040</v>
      </c>
      <c r="CH47" s="13" t="s">
        <v>1059</v>
      </c>
      <c r="CI47" s="13">
        <v>2041</v>
      </c>
      <c r="CJ47" s="13">
        <v>6</v>
      </c>
      <c r="CK47" s="13">
        <f>SUM(CJ$6:CJ47)</f>
        <v>310</v>
      </c>
      <c r="CL47" s="13">
        <v>1</v>
      </c>
      <c r="CM47" s="13">
        <v>2</v>
      </c>
      <c r="CN47" s="13">
        <v>3</v>
      </c>
      <c r="CO47" s="13">
        <v>4</v>
      </c>
      <c r="CP47" s="13">
        <v>5</v>
      </c>
      <c r="CQ47" s="13">
        <v>6</v>
      </c>
      <c r="CR47" s="13"/>
      <c r="CS47" s="13"/>
      <c r="CT47" s="32"/>
      <c r="CV47" s="13">
        <v>43</v>
      </c>
      <c r="CW47" s="14">
        <f t="shared" si="42"/>
        <v>6</v>
      </c>
      <c r="CX47" s="14">
        <f t="shared" si="10"/>
        <v>2</v>
      </c>
      <c r="CY47" s="14">
        <f t="shared" si="11"/>
        <v>3</v>
      </c>
      <c r="CZ47" s="14">
        <f t="shared" si="12"/>
        <v>1</v>
      </c>
      <c r="DA47" s="14">
        <f t="shared" si="13"/>
        <v>2013023</v>
      </c>
      <c r="DB47" s="13" t="str">
        <f t="shared" si="14"/>
        <v>20级守护灵紫色-肩甲</v>
      </c>
      <c r="DC47" s="14">
        <f t="shared" si="15"/>
        <v>2</v>
      </c>
      <c r="DD47" s="14">
        <f t="shared" si="16"/>
        <v>3</v>
      </c>
      <c r="DE47" s="14">
        <f t="shared" si="17"/>
        <v>135</v>
      </c>
      <c r="DF47" s="14">
        <f t="shared" si="18"/>
        <v>135</v>
      </c>
      <c r="DG47" s="14">
        <f t="shared" si="19"/>
        <v>3</v>
      </c>
      <c r="DH47" s="14" t="str">
        <f t="shared" si="20"/>
        <v/>
      </c>
      <c r="DI47" s="14">
        <f t="shared" si="43"/>
        <v>272</v>
      </c>
      <c r="DJ47" s="14">
        <f t="shared" si="21"/>
        <v>0</v>
      </c>
      <c r="DK47" s="14">
        <f t="shared" si="22"/>
        <v>200</v>
      </c>
      <c r="DL47" s="14">
        <f t="shared" si="23"/>
        <v>2000</v>
      </c>
      <c r="DM47" s="14">
        <f t="shared" si="24"/>
        <v>0</v>
      </c>
      <c r="DN47" s="14">
        <f t="shared" si="25"/>
        <v>13.64</v>
      </c>
      <c r="DO47" s="14">
        <f t="shared" si="26"/>
        <v>136.36000000000001</v>
      </c>
      <c r="DP47" s="14">
        <f t="shared" si="44"/>
        <v>3</v>
      </c>
      <c r="DQ47" s="14">
        <f t="shared" si="45"/>
        <v>1</v>
      </c>
      <c r="DR47" s="14">
        <f t="shared" si="46"/>
        <v>21</v>
      </c>
      <c r="DU47" s="14">
        <f t="shared" si="27"/>
        <v>2</v>
      </c>
      <c r="DV47" s="14">
        <f t="shared" si="28"/>
        <v>3</v>
      </c>
      <c r="DW47" s="14">
        <f t="shared" si="47"/>
        <v>272</v>
      </c>
      <c r="DX47" s="14" t="str">
        <f t="shared" si="48"/>
        <v>DefExt</v>
      </c>
      <c r="DY47" s="14">
        <f t="shared" si="49"/>
        <v>200</v>
      </c>
      <c r="DZ47" s="14">
        <f t="shared" si="50"/>
        <v>13.64</v>
      </c>
      <c r="EA47" s="14" t="str">
        <f t="shared" si="51"/>
        <v>HPExt</v>
      </c>
      <c r="EB47" s="14">
        <f t="shared" si="52"/>
        <v>2000</v>
      </c>
      <c r="EC47" s="14">
        <f t="shared" si="53"/>
        <v>136.36000000000001</v>
      </c>
      <c r="ED47" s="14">
        <f t="shared" si="54"/>
        <v>3</v>
      </c>
      <c r="EE47" s="14">
        <f t="shared" si="55"/>
        <v>1</v>
      </c>
      <c r="EF47" s="14">
        <f t="shared" si="56"/>
        <v>21</v>
      </c>
      <c r="EG47" s="25" t="s">
        <v>509</v>
      </c>
      <c r="EH47" s="14">
        <f t="shared" si="57"/>
        <v>25</v>
      </c>
      <c r="EK47" s="32"/>
      <c r="EL47" s="32"/>
      <c r="EM47" s="32"/>
      <c r="EN47" s="32"/>
      <c r="EO47" s="13">
        <v>14</v>
      </c>
      <c r="EP47" s="13" t="s">
        <v>1437</v>
      </c>
      <c r="EQ47" s="13">
        <v>2</v>
      </c>
      <c r="ER47" s="13">
        <v>3</v>
      </c>
      <c r="ES47" s="13" t="s">
        <v>151</v>
      </c>
      <c r="ET47" s="13">
        <f>AX11</f>
        <v>6000</v>
      </c>
      <c r="EV47" s="13">
        <v>13</v>
      </c>
      <c r="EW47" s="13" t="s">
        <v>1448</v>
      </c>
      <c r="EX47" s="13">
        <v>2</v>
      </c>
      <c r="EY47" s="13">
        <v>3</v>
      </c>
      <c r="EZ47" s="13" t="s">
        <v>151</v>
      </c>
      <c r="FA47" s="13">
        <f>AX18</f>
        <v>6000</v>
      </c>
      <c r="FD47" s="13">
        <v>43</v>
      </c>
      <c r="FE47" s="13">
        <f t="shared" si="58"/>
        <v>4</v>
      </c>
      <c r="FF47" s="13" t="str">
        <f t="shared" si="99"/>
        <v>70级寄灵人洗练-7</v>
      </c>
      <c r="FG47" s="13">
        <f t="shared" si="100"/>
        <v>14</v>
      </c>
      <c r="FH47" s="13">
        <f t="shared" si="59"/>
        <v>7</v>
      </c>
      <c r="FI47" s="13">
        <f t="shared" si="60"/>
        <v>500</v>
      </c>
      <c r="FJ47" s="13" t="str">
        <f t="shared" si="61"/>
        <v>Crit</v>
      </c>
      <c r="FK47" s="13">
        <f t="shared" si="62"/>
        <v>1.0999999999999999E-2</v>
      </c>
      <c r="FL47" s="13">
        <f t="shared" si="101"/>
        <v>0.03</v>
      </c>
    </row>
    <row r="48" spans="1:16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13">
        <v>45</v>
      </c>
      <c r="CB48" s="13">
        <v>4</v>
      </c>
      <c r="CC48" s="13">
        <v>60</v>
      </c>
      <c r="CD48" s="13">
        <v>4</v>
      </c>
      <c r="CE48" s="13">
        <v>1</v>
      </c>
      <c r="CF48" s="13">
        <v>5</v>
      </c>
      <c r="CG48" s="13">
        <f t="shared" si="102"/>
        <v>2044050</v>
      </c>
      <c r="CH48" s="13" t="s">
        <v>1060</v>
      </c>
      <c r="CI48" s="13">
        <v>1042</v>
      </c>
      <c r="CJ48" s="13">
        <v>6</v>
      </c>
      <c r="CK48" s="13">
        <f>SUM(CJ$6:CJ48)</f>
        <v>316</v>
      </c>
      <c r="CL48" s="13">
        <v>1</v>
      </c>
      <c r="CM48" s="13">
        <v>4</v>
      </c>
      <c r="CN48" s="13">
        <v>5</v>
      </c>
      <c r="CO48" s="13">
        <v>6</v>
      </c>
      <c r="CP48" s="13">
        <v>7</v>
      </c>
      <c r="CQ48" s="13">
        <v>8</v>
      </c>
      <c r="CR48" s="13"/>
      <c r="CS48" s="13"/>
      <c r="CT48" s="32"/>
      <c r="CV48" s="13">
        <v>44</v>
      </c>
      <c r="CW48" s="14">
        <f t="shared" si="42"/>
        <v>6</v>
      </c>
      <c r="CX48" s="14">
        <f t="shared" si="10"/>
        <v>2</v>
      </c>
      <c r="CY48" s="14">
        <f t="shared" si="11"/>
        <v>4</v>
      </c>
      <c r="CZ48" s="14">
        <f t="shared" si="12"/>
        <v>1</v>
      </c>
      <c r="DA48" s="14">
        <f t="shared" si="13"/>
        <v>2013024</v>
      </c>
      <c r="DB48" s="13" t="str">
        <f t="shared" si="14"/>
        <v>20级守护灵紫色-衣服</v>
      </c>
      <c r="DC48" s="14">
        <f t="shared" si="15"/>
        <v>2</v>
      </c>
      <c r="DD48" s="14">
        <f t="shared" si="16"/>
        <v>3</v>
      </c>
      <c r="DE48" s="14">
        <f t="shared" si="17"/>
        <v>135</v>
      </c>
      <c r="DF48" s="14">
        <f t="shared" si="18"/>
        <v>135</v>
      </c>
      <c r="DG48" s="14">
        <f t="shared" si="19"/>
        <v>4</v>
      </c>
      <c r="DH48" s="14" t="str">
        <f t="shared" si="20"/>
        <v/>
      </c>
      <c r="DI48" s="14">
        <f t="shared" si="43"/>
        <v>272</v>
      </c>
      <c r="DJ48" s="14">
        <f t="shared" si="21"/>
        <v>0</v>
      </c>
      <c r="DK48" s="14">
        <f t="shared" si="22"/>
        <v>400</v>
      </c>
      <c r="DL48" s="14">
        <f t="shared" si="23"/>
        <v>0</v>
      </c>
      <c r="DM48" s="14">
        <f t="shared" si="24"/>
        <v>0</v>
      </c>
      <c r="DN48" s="14">
        <f t="shared" si="25"/>
        <v>27.29</v>
      </c>
      <c r="DO48" s="14">
        <f t="shared" si="26"/>
        <v>0</v>
      </c>
      <c r="DP48" s="14">
        <f t="shared" si="44"/>
        <v>3</v>
      </c>
      <c r="DQ48" s="14">
        <f t="shared" si="45"/>
        <v>1</v>
      </c>
      <c r="DR48" s="14">
        <f t="shared" si="46"/>
        <v>21</v>
      </c>
      <c r="DU48" s="14">
        <f t="shared" si="27"/>
        <v>2</v>
      </c>
      <c r="DV48" s="14">
        <f t="shared" si="28"/>
        <v>0</v>
      </c>
      <c r="DW48" s="14">
        <f t="shared" si="47"/>
        <v>272</v>
      </c>
      <c r="DX48" s="14" t="str">
        <f t="shared" si="48"/>
        <v>DefExt</v>
      </c>
      <c r="DY48" s="14">
        <f t="shared" si="49"/>
        <v>400</v>
      </c>
      <c r="DZ48" s="14">
        <f t="shared" si="50"/>
        <v>27.29</v>
      </c>
      <c r="EA48" s="14" t="str">
        <f t="shared" si="51"/>
        <v/>
      </c>
      <c r="EB48" s="14" t="str">
        <f t="shared" si="52"/>
        <v/>
      </c>
      <c r="EC48" s="14" t="str">
        <f t="shared" si="53"/>
        <v/>
      </c>
      <c r="ED48" s="14">
        <f t="shared" si="54"/>
        <v>3</v>
      </c>
      <c r="EE48" s="14">
        <f t="shared" si="55"/>
        <v>1</v>
      </c>
      <c r="EF48" s="14">
        <f t="shared" si="56"/>
        <v>21</v>
      </c>
      <c r="EG48" s="25" t="s">
        <v>509</v>
      </c>
      <c r="EH48" s="14">
        <f t="shared" si="57"/>
        <v>25</v>
      </c>
      <c r="EK48" s="32"/>
      <c r="EL48" s="32"/>
      <c r="EM48" s="32"/>
      <c r="EN48" s="32"/>
      <c r="EO48" s="13">
        <v>14</v>
      </c>
      <c r="EP48" s="13" t="s">
        <v>1437</v>
      </c>
      <c r="EQ48" s="13">
        <v>3</v>
      </c>
      <c r="ER48" s="13">
        <v>5</v>
      </c>
      <c r="ES48" s="13" t="s">
        <v>446</v>
      </c>
      <c r="ET48" s="13">
        <v>0.3</v>
      </c>
      <c r="EV48" s="13">
        <v>13</v>
      </c>
      <c r="EW48" s="13" t="s">
        <v>1448</v>
      </c>
      <c r="EX48" s="13">
        <v>3</v>
      </c>
      <c r="EY48" s="13">
        <v>5</v>
      </c>
      <c r="EZ48" s="13" t="s">
        <v>446</v>
      </c>
      <c r="FA48" s="13">
        <v>0.3</v>
      </c>
      <c r="FD48" s="13">
        <v>44</v>
      </c>
      <c r="FE48" s="13">
        <f t="shared" si="58"/>
        <v>4</v>
      </c>
      <c r="FF48" s="13" t="str">
        <f t="shared" si="99"/>
        <v>70级寄灵人洗练-8</v>
      </c>
      <c r="FG48" s="13">
        <f t="shared" si="100"/>
        <v>14</v>
      </c>
      <c r="FH48" s="13">
        <f t="shared" si="59"/>
        <v>8</v>
      </c>
      <c r="FI48" s="13">
        <f t="shared" si="60"/>
        <v>500</v>
      </c>
      <c r="FJ48" s="13" t="str">
        <f t="shared" si="61"/>
        <v>CritRate</v>
      </c>
      <c r="FK48" s="13">
        <f t="shared" si="62"/>
        <v>2.8000000000000001E-2</v>
      </c>
      <c r="FL48" s="13">
        <f t="shared" si="101"/>
        <v>0.08</v>
      </c>
    </row>
    <row r="49" spans="1:16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13">
        <v>46</v>
      </c>
      <c r="CB49" s="13">
        <v>4</v>
      </c>
      <c r="CC49" s="13">
        <v>60</v>
      </c>
      <c r="CD49" s="13">
        <v>4</v>
      </c>
      <c r="CE49" s="13">
        <v>2</v>
      </c>
      <c r="CF49" s="13">
        <v>6</v>
      </c>
      <c r="CG49" s="13">
        <f t="shared" si="102"/>
        <v>2044060</v>
      </c>
      <c r="CH49" s="13" t="s">
        <v>1061</v>
      </c>
      <c r="CI49" s="13">
        <v>2042</v>
      </c>
      <c r="CJ49" s="13">
        <v>6</v>
      </c>
      <c r="CK49" s="13">
        <f>SUM(CJ$6:CJ49)</f>
        <v>322</v>
      </c>
      <c r="CL49" s="13">
        <v>1</v>
      </c>
      <c r="CM49" s="13">
        <v>4</v>
      </c>
      <c r="CN49" s="13">
        <v>5</v>
      </c>
      <c r="CO49" s="13">
        <v>6</v>
      </c>
      <c r="CP49" s="13">
        <v>7</v>
      </c>
      <c r="CQ49" s="13">
        <v>8</v>
      </c>
      <c r="CR49" s="13"/>
      <c r="CS49" s="13"/>
      <c r="CT49" s="32"/>
      <c r="CV49" s="13">
        <v>45</v>
      </c>
      <c r="CW49" s="14">
        <f t="shared" si="42"/>
        <v>6</v>
      </c>
      <c r="CX49" s="14">
        <f t="shared" si="10"/>
        <v>2</v>
      </c>
      <c r="CY49" s="14">
        <f t="shared" si="11"/>
        <v>5</v>
      </c>
      <c r="CZ49" s="14">
        <f t="shared" si="12"/>
        <v>1</v>
      </c>
      <c r="DA49" s="14">
        <f t="shared" si="13"/>
        <v>2013025</v>
      </c>
      <c r="DB49" s="13" t="str">
        <f t="shared" si="14"/>
        <v>20级守护灵紫色-鞋子</v>
      </c>
      <c r="DC49" s="14">
        <f t="shared" si="15"/>
        <v>2</v>
      </c>
      <c r="DD49" s="14">
        <f t="shared" si="16"/>
        <v>3</v>
      </c>
      <c r="DE49" s="14">
        <f t="shared" si="17"/>
        <v>135</v>
      </c>
      <c r="DF49" s="14">
        <f t="shared" si="18"/>
        <v>135</v>
      </c>
      <c r="DG49" s="14">
        <f t="shared" si="19"/>
        <v>5</v>
      </c>
      <c r="DH49" s="14" t="str">
        <f t="shared" si="20"/>
        <v/>
      </c>
      <c r="DI49" s="14">
        <f t="shared" si="43"/>
        <v>272</v>
      </c>
      <c r="DJ49" s="14">
        <f t="shared" si="21"/>
        <v>0</v>
      </c>
      <c r="DK49" s="14">
        <f t="shared" si="22"/>
        <v>0</v>
      </c>
      <c r="DL49" s="14">
        <f t="shared" si="23"/>
        <v>4000</v>
      </c>
      <c r="DM49" s="14">
        <f t="shared" si="24"/>
        <v>0</v>
      </c>
      <c r="DN49" s="14">
        <f t="shared" si="25"/>
        <v>0</v>
      </c>
      <c r="DO49" s="14">
        <f t="shared" si="26"/>
        <v>272.72000000000003</v>
      </c>
      <c r="DP49" s="14">
        <f t="shared" si="44"/>
        <v>3</v>
      </c>
      <c r="DQ49" s="14">
        <f t="shared" si="45"/>
        <v>1</v>
      </c>
      <c r="DR49" s="14">
        <f t="shared" si="46"/>
        <v>21</v>
      </c>
      <c r="DU49" s="14">
        <f t="shared" si="27"/>
        <v>3</v>
      </c>
      <c r="DV49" s="14">
        <f t="shared" si="28"/>
        <v>0</v>
      </c>
      <c r="DW49" s="14">
        <f t="shared" si="47"/>
        <v>272</v>
      </c>
      <c r="DX49" s="14" t="str">
        <f t="shared" si="48"/>
        <v>HPExt</v>
      </c>
      <c r="DY49" s="14">
        <f t="shared" si="49"/>
        <v>4000</v>
      </c>
      <c r="DZ49" s="14">
        <f t="shared" si="50"/>
        <v>272.72000000000003</v>
      </c>
      <c r="EA49" s="14" t="str">
        <f t="shared" si="51"/>
        <v/>
      </c>
      <c r="EB49" s="14" t="str">
        <f t="shared" si="52"/>
        <v/>
      </c>
      <c r="EC49" s="14" t="str">
        <f t="shared" si="53"/>
        <v/>
      </c>
      <c r="ED49" s="14">
        <f t="shared" si="54"/>
        <v>3</v>
      </c>
      <c r="EE49" s="14">
        <f t="shared" si="55"/>
        <v>1</v>
      </c>
      <c r="EF49" s="14">
        <f t="shared" si="56"/>
        <v>21</v>
      </c>
      <c r="EG49" s="25" t="s">
        <v>509</v>
      </c>
      <c r="EH49" s="14">
        <f t="shared" si="57"/>
        <v>25</v>
      </c>
      <c r="EK49" s="32"/>
      <c r="EL49" s="32"/>
      <c r="EM49" s="32"/>
      <c r="EN49" s="32"/>
      <c r="EO49" s="13">
        <v>15</v>
      </c>
      <c r="EP49" s="13" t="s">
        <v>1438</v>
      </c>
      <c r="EQ49" s="13">
        <v>1</v>
      </c>
      <c r="ER49" s="13">
        <v>2</v>
      </c>
      <c r="ES49" s="13" t="s">
        <v>452</v>
      </c>
      <c r="ET49" s="13">
        <f>AX11</f>
        <v>6000</v>
      </c>
      <c r="EV49" s="13">
        <v>14</v>
      </c>
      <c r="EW49" s="13" t="s">
        <v>1449</v>
      </c>
      <c r="EX49" s="13">
        <v>1</v>
      </c>
      <c r="EY49" s="13">
        <v>2</v>
      </c>
      <c r="EZ49" s="13" t="s">
        <v>452</v>
      </c>
      <c r="FA49" s="13">
        <f>AX18</f>
        <v>6000</v>
      </c>
      <c r="FD49" s="13">
        <v>45</v>
      </c>
      <c r="FE49" s="13">
        <f t="shared" si="58"/>
        <v>4</v>
      </c>
      <c r="FF49" s="13" t="str">
        <f t="shared" si="99"/>
        <v>70级寄灵人洗练-9</v>
      </c>
      <c r="FG49" s="13">
        <f t="shared" si="100"/>
        <v>14</v>
      </c>
      <c r="FH49" s="13">
        <f t="shared" si="59"/>
        <v>9</v>
      </c>
      <c r="FI49" s="13">
        <f t="shared" si="60"/>
        <v>500</v>
      </c>
      <c r="FJ49" s="13" t="str">
        <f t="shared" si="61"/>
        <v>DefIgnor</v>
      </c>
      <c r="FK49" s="13">
        <f t="shared" si="62"/>
        <v>1.0999999999999999E-2</v>
      </c>
      <c r="FL49" s="13">
        <f t="shared" si="101"/>
        <v>0.03</v>
      </c>
    </row>
    <row r="50" spans="1:16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13">
        <v>47</v>
      </c>
      <c r="CB50" s="13">
        <v>5</v>
      </c>
      <c r="CC50" s="13">
        <v>80</v>
      </c>
      <c r="CD50" s="13">
        <v>1</v>
      </c>
      <c r="CE50" s="13">
        <v>1</v>
      </c>
      <c r="CF50" s="13">
        <v>1</v>
      </c>
      <c r="CG50" s="13">
        <f t="shared" si="102"/>
        <v>2051010</v>
      </c>
      <c r="CH50" s="13" t="s">
        <v>512</v>
      </c>
      <c r="CI50" s="13"/>
      <c r="CJ50" s="13">
        <v>8</v>
      </c>
      <c r="CK50" s="13">
        <f>SUM(CJ$6:CJ50)</f>
        <v>330</v>
      </c>
      <c r="CL50" s="13">
        <v>1</v>
      </c>
      <c r="CM50" s="13">
        <v>2</v>
      </c>
      <c r="CN50" s="13">
        <v>3</v>
      </c>
      <c r="CO50" s="13">
        <v>4</v>
      </c>
      <c r="CP50" s="13">
        <v>5</v>
      </c>
      <c r="CQ50" s="13">
        <v>6</v>
      </c>
      <c r="CR50" s="13">
        <v>7</v>
      </c>
      <c r="CS50" s="13">
        <v>8</v>
      </c>
      <c r="CT50" s="32"/>
      <c r="CV50" s="13">
        <v>46</v>
      </c>
      <c r="CW50" s="14">
        <f t="shared" si="42"/>
        <v>6</v>
      </c>
      <c r="CX50" s="14">
        <f t="shared" si="10"/>
        <v>2</v>
      </c>
      <c r="CY50" s="14">
        <f t="shared" si="11"/>
        <v>6</v>
      </c>
      <c r="CZ50" s="14">
        <f t="shared" si="12"/>
        <v>1</v>
      </c>
      <c r="DA50" s="14">
        <f t="shared" si="13"/>
        <v>2013026</v>
      </c>
      <c r="DB50" s="13" t="str">
        <f t="shared" si="14"/>
        <v>20级守护灵紫色-护手</v>
      </c>
      <c r="DC50" s="14">
        <f t="shared" si="15"/>
        <v>2</v>
      </c>
      <c r="DD50" s="14">
        <f t="shared" si="16"/>
        <v>3</v>
      </c>
      <c r="DE50" s="14">
        <f t="shared" si="17"/>
        <v>135</v>
      </c>
      <c r="DF50" s="14">
        <f t="shared" si="18"/>
        <v>135</v>
      </c>
      <c r="DG50" s="14">
        <f t="shared" si="19"/>
        <v>6</v>
      </c>
      <c r="DH50" s="14" t="str">
        <f t="shared" si="20"/>
        <v/>
      </c>
      <c r="DI50" s="14">
        <f t="shared" si="43"/>
        <v>272</v>
      </c>
      <c r="DJ50" s="14">
        <f t="shared" si="21"/>
        <v>0</v>
      </c>
      <c r="DK50" s="14">
        <f t="shared" si="22"/>
        <v>0</v>
      </c>
      <c r="DL50" s="14">
        <f t="shared" si="23"/>
        <v>4000</v>
      </c>
      <c r="DM50" s="14">
        <f t="shared" si="24"/>
        <v>0</v>
      </c>
      <c r="DN50" s="14">
        <f t="shared" si="25"/>
        <v>0</v>
      </c>
      <c r="DO50" s="14">
        <f t="shared" si="26"/>
        <v>272.72000000000003</v>
      </c>
      <c r="DP50" s="14">
        <f t="shared" si="44"/>
        <v>3</v>
      </c>
      <c r="DQ50" s="14">
        <f t="shared" si="45"/>
        <v>1</v>
      </c>
      <c r="DR50" s="14">
        <f t="shared" si="46"/>
        <v>21</v>
      </c>
      <c r="DU50" s="14">
        <f t="shared" si="27"/>
        <v>3</v>
      </c>
      <c r="DV50" s="14">
        <f t="shared" si="28"/>
        <v>0</v>
      </c>
      <c r="DW50" s="14">
        <f t="shared" si="47"/>
        <v>272</v>
      </c>
      <c r="DX50" s="14" t="str">
        <f t="shared" si="48"/>
        <v>HPExt</v>
      </c>
      <c r="DY50" s="14">
        <f t="shared" si="49"/>
        <v>4000</v>
      </c>
      <c r="DZ50" s="14">
        <f t="shared" si="50"/>
        <v>272.72000000000003</v>
      </c>
      <c r="EA50" s="14" t="str">
        <f t="shared" si="51"/>
        <v/>
      </c>
      <c r="EB50" s="14" t="str">
        <f t="shared" si="52"/>
        <v/>
      </c>
      <c r="EC50" s="14" t="str">
        <f t="shared" si="53"/>
        <v/>
      </c>
      <c r="ED50" s="14">
        <f t="shared" si="54"/>
        <v>3</v>
      </c>
      <c r="EE50" s="14">
        <f t="shared" si="55"/>
        <v>1</v>
      </c>
      <c r="EF50" s="14">
        <f t="shared" si="56"/>
        <v>21</v>
      </c>
      <c r="EG50" s="25" t="s">
        <v>509</v>
      </c>
      <c r="EH50" s="14">
        <f t="shared" si="57"/>
        <v>25</v>
      </c>
      <c r="EK50" s="32"/>
      <c r="EL50" s="32"/>
      <c r="EM50" s="32"/>
      <c r="EN50" s="32"/>
      <c r="EO50" s="13">
        <v>15</v>
      </c>
      <c r="EP50" s="13" t="s">
        <v>1438</v>
      </c>
      <c r="EQ50" s="13">
        <v>2</v>
      </c>
      <c r="ER50" s="13">
        <v>3</v>
      </c>
      <c r="ES50" s="13" t="s">
        <v>453</v>
      </c>
      <c r="ET50" s="13">
        <f>AY11</f>
        <v>30000</v>
      </c>
      <c r="EV50" s="13">
        <v>14</v>
      </c>
      <c r="EW50" s="13" t="s">
        <v>1449</v>
      </c>
      <c r="EX50" s="13">
        <v>2</v>
      </c>
      <c r="EY50" s="13">
        <v>3</v>
      </c>
      <c r="EZ50" s="13" t="s">
        <v>453</v>
      </c>
      <c r="FA50" s="13">
        <f>AY18</f>
        <v>60000</v>
      </c>
      <c r="FD50" s="13">
        <v>46</v>
      </c>
      <c r="FE50" s="13">
        <f t="shared" si="58"/>
        <v>4</v>
      </c>
      <c r="FF50" s="13" t="str">
        <f t="shared" si="99"/>
        <v>70级寄灵人洗练-10</v>
      </c>
      <c r="FG50" s="13">
        <f t="shared" si="100"/>
        <v>14</v>
      </c>
      <c r="FH50" s="13">
        <f t="shared" si="59"/>
        <v>10</v>
      </c>
      <c r="FI50" s="13">
        <f t="shared" si="60"/>
        <v>500</v>
      </c>
      <c r="FJ50" s="13" t="str">
        <f t="shared" si="61"/>
        <v>Block</v>
      </c>
      <c r="FK50" s="13">
        <f t="shared" si="62"/>
        <v>1.0999999999999999E-2</v>
      </c>
      <c r="FL50" s="13">
        <f t="shared" si="101"/>
        <v>0.03</v>
      </c>
    </row>
    <row r="51" spans="1:16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13">
        <v>48</v>
      </c>
      <c r="CB51" s="13">
        <v>5</v>
      </c>
      <c r="CC51" s="13">
        <v>80</v>
      </c>
      <c r="CD51" s="13">
        <v>1</v>
      </c>
      <c r="CE51" s="13">
        <v>2</v>
      </c>
      <c r="CF51" s="13">
        <v>2</v>
      </c>
      <c r="CG51" s="13">
        <f t="shared" si="102"/>
        <v>2051020</v>
      </c>
      <c r="CH51" s="13" t="s">
        <v>513</v>
      </c>
      <c r="CI51" s="13"/>
      <c r="CJ51" s="13">
        <v>8</v>
      </c>
      <c r="CK51" s="13">
        <f>SUM(CJ$6:CJ51)</f>
        <v>338</v>
      </c>
      <c r="CL51" s="13">
        <v>1</v>
      </c>
      <c r="CM51" s="13">
        <v>2</v>
      </c>
      <c r="CN51" s="13">
        <v>3</v>
      </c>
      <c r="CO51" s="13">
        <v>4</v>
      </c>
      <c r="CP51" s="13">
        <v>5</v>
      </c>
      <c r="CQ51" s="13">
        <v>6</v>
      </c>
      <c r="CR51" s="13">
        <v>7</v>
      </c>
      <c r="CS51" s="13">
        <v>8</v>
      </c>
      <c r="CT51" s="32"/>
      <c r="CV51" s="13">
        <v>47</v>
      </c>
      <c r="CW51" s="14">
        <f t="shared" si="42"/>
        <v>6</v>
      </c>
      <c r="CX51" s="14">
        <f t="shared" si="10"/>
        <v>2</v>
      </c>
      <c r="CY51" s="14">
        <f t="shared" si="11"/>
        <v>7</v>
      </c>
      <c r="CZ51" s="14">
        <f t="shared" si="12"/>
        <v>1</v>
      </c>
      <c r="DA51" s="14">
        <f t="shared" si="13"/>
        <v>2013027</v>
      </c>
      <c r="DB51" s="13" t="str">
        <f t="shared" si="14"/>
        <v>20级守护灵紫色-项链</v>
      </c>
      <c r="DC51" s="14">
        <f t="shared" si="15"/>
        <v>2</v>
      </c>
      <c r="DD51" s="14">
        <f t="shared" si="16"/>
        <v>3</v>
      </c>
      <c r="DE51" s="14">
        <f t="shared" si="17"/>
        <v>135</v>
      </c>
      <c r="DF51" s="14">
        <f t="shared" si="18"/>
        <v>135</v>
      </c>
      <c r="DG51" s="14">
        <f t="shared" si="19"/>
        <v>7</v>
      </c>
      <c r="DH51" s="14" t="str">
        <f t="shared" si="20"/>
        <v/>
      </c>
      <c r="DI51" s="14">
        <f t="shared" si="43"/>
        <v>409</v>
      </c>
      <c r="DJ51" s="14">
        <f t="shared" si="21"/>
        <v>533</v>
      </c>
      <c r="DK51" s="14">
        <f t="shared" si="22"/>
        <v>334</v>
      </c>
      <c r="DL51" s="14">
        <f t="shared" si="23"/>
        <v>0</v>
      </c>
      <c r="DM51" s="14">
        <f t="shared" si="24"/>
        <v>36.380000000000003</v>
      </c>
      <c r="DN51" s="14">
        <f t="shared" si="25"/>
        <v>22.74</v>
      </c>
      <c r="DO51" s="14">
        <f t="shared" si="26"/>
        <v>0</v>
      </c>
      <c r="DP51" s="14">
        <f t="shared" si="44"/>
        <v>3</v>
      </c>
      <c r="DQ51" s="14">
        <f t="shared" si="45"/>
        <v>1</v>
      </c>
      <c r="DR51" s="14">
        <f t="shared" si="46"/>
        <v>21</v>
      </c>
      <c r="DU51" s="14">
        <f t="shared" si="27"/>
        <v>1</v>
      </c>
      <c r="DV51" s="14">
        <f t="shared" si="28"/>
        <v>2</v>
      </c>
      <c r="DW51" s="14">
        <f t="shared" si="47"/>
        <v>409</v>
      </c>
      <c r="DX51" s="14" t="str">
        <f t="shared" si="48"/>
        <v>AtkExt</v>
      </c>
      <c r="DY51" s="14">
        <f t="shared" si="49"/>
        <v>533</v>
      </c>
      <c r="DZ51" s="14">
        <f t="shared" si="50"/>
        <v>36.380000000000003</v>
      </c>
      <c r="EA51" s="14" t="str">
        <f t="shared" si="51"/>
        <v>DefExt</v>
      </c>
      <c r="EB51" s="14">
        <f t="shared" si="52"/>
        <v>334</v>
      </c>
      <c r="EC51" s="14">
        <f t="shared" si="53"/>
        <v>22.74</v>
      </c>
      <c r="ED51" s="14">
        <f t="shared" si="54"/>
        <v>3</v>
      </c>
      <c r="EE51" s="14">
        <f t="shared" si="55"/>
        <v>1</v>
      </c>
      <c r="EF51" s="14">
        <f t="shared" si="56"/>
        <v>21</v>
      </c>
      <c r="EG51" s="25" t="s">
        <v>509</v>
      </c>
      <c r="EH51" s="14">
        <f t="shared" si="57"/>
        <v>25</v>
      </c>
      <c r="EK51" s="32"/>
      <c r="EL51" s="32"/>
      <c r="EM51" s="32"/>
      <c r="EN51" s="32"/>
      <c r="EO51" s="13">
        <v>15</v>
      </c>
      <c r="EP51" s="13" t="s">
        <v>1438</v>
      </c>
      <c r="EQ51" s="13">
        <v>3</v>
      </c>
      <c r="ER51" s="13">
        <v>5</v>
      </c>
      <c r="ES51" s="13" t="s">
        <v>450</v>
      </c>
      <c r="ET51" s="13">
        <v>0.3</v>
      </c>
      <c r="EV51" s="13">
        <v>14</v>
      </c>
      <c r="EW51" s="13" t="s">
        <v>1449</v>
      </c>
      <c r="EX51" s="13">
        <v>3</v>
      </c>
      <c r="EY51" s="13">
        <v>5</v>
      </c>
      <c r="EZ51" s="13" t="s">
        <v>450</v>
      </c>
      <c r="FA51" s="13">
        <v>0.3</v>
      </c>
      <c r="FD51" s="13">
        <v>47</v>
      </c>
      <c r="FE51" s="13">
        <f t="shared" si="58"/>
        <v>4</v>
      </c>
      <c r="FF51" s="13" t="str">
        <f t="shared" si="99"/>
        <v>70级寄灵人洗练-11</v>
      </c>
      <c r="FG51" s="13">
        <f t="shared" si="100"/>
        <v>14</v>
      </c>
      <c r="FH51" s="13">
        <f t="shared" si="59"/>
        <v>11</v>
      </c>
      <c r="FI51" s="13">
        <f t="shared" si="60"/>
        <v>500</v>
      </c>
      <c r="FJ51" s="13" t="str">
        <f t="shared" si="61"/>
        <v>EffectHit</v>
      </c>
      <c r="FK51" s="13">
        <f t="shared" si="62"/>
        <v>1.7999999999999999E-2</v>
      </c>
      <c r="FL51" s="13">
        <f t="shared" si="101"/>
        <v>0.05</v>
      </c>
    </row>
    <row r="52" spans="1:16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13">
        <v>49</v>
      </c>
      <c r="CB52" s="13">
        <v>5</v>
      </c>
      <c r="CC52" s="13">
        <v>80</v>
      </c>
      <c r="CD52" s="13">
        <v>2</v>
      </c>
      <c r="CE52" s="13">
        <v>1</v>
      </c>
      <c r="CF52" s="13">
        <v>1</v>
      </c>
      <c r="CG52" s="13">
        <f t="shared" si="102"/>
        <v>2052010</v>
      </c>
      <c r="CH52" s="13" t="s">
        <v>514</v>
      </c>
      <c r="CI52" s="13"/>
      <c r="CJ52" s="13">
        <v>8</v>
      </c>
      <c r="CK52" s="13">
        <f>SUM(CJ$6:CJ52)</f>
        <v>346</v>
      </c>
      <c r="CL52" s="13">
        <v>1</v>
      </c>
      <c r="CM52" s="13">
        <v>2</v>
      </c>
      <c r="CN52" s="13">
        <v>3</v>
      </c>
      <c r="CO52" s="13">
        <v>4</v>
      </c>
      <c r="CP52" s="13">
        <v>5</v>
      </c>
      <c r="CQ52" s="13">
        <v>6</v>
      </c>
      <c r="CR52" s="13">
        <v>7</v>
      </c>
      <c r="CS52" s="13">
        <v>8</v>
      </c>
      <c r="CT52" s="32"/>
      <c r="CV52" s="13">
        <v>48</v>
      </c>
      <c r="CW52" s="14">
        <f t="shared" si="42"/>
        <v>6</v>
      </c>
      <c r="CX52" s="14">
        <f t="shared" si="10"/>
        <v>2</v>
      </c>
      <c r="CY52" s="14">
        <f t="shared" si="11"/>
        <v>8</v>
      </c>
      <c r="CZ52" s="14">
        <f t="shared" si="12"/>
        <v>1</v>
      </c>
      <c r="DA52" s="14">
        <f t="shared" si="13"/>
        <v>2013028</v>
      </c>
      <c r="DB52" s="13" t="str">
        <f t="shared" si="14"/>
        <v>20级守护灵紫色-戒指</v>
      </c>
      <c r="DC52" s="14">
        <f t="shared" si="15"/>
        <v>2</v>
      </c>
      <c r="DD52" s="14">
        <f t="shared" si="16"/>
        <v>3</v>
      </c>
      <c r="DE52" s="14">
        <f t="shared" si="17"/>
        <v>135</v>
      </c>
      <c r="DF52" s="14">
        <f t="shared" si="18"/>
        <v>135</v>
      </c>
      <c r="DG52" s="14">
        <f t="shared" si="19"/>
        <v>8</v>
      </c>
      <c r="DH52" s="14" t="str">
        <f t="shared" si="20"/>
        <v/>
      </c>
      <c r="DI52" s="14">
        <f t="shared" si="43"/>
        <v>409</v>
      </c>
      <c r="DJ52" s="14">
        <f t="shared" si="21"/>
        <v>533</v>
      </c>
      <c r="DK52" s="14">
        <f t="shared" si="22"/>
        <v>0</v>
      </c>
      <c r="DL52" s="14">
        <f t="shared" si="23"/>
        <v>3333</v>
      </c>
      <c r="DM52" s="14">
        <f t="shared" si="24"/>
        <v>36.380000000000003</v>
      </c>
      <c r="DN52" s="14">
        <f t="shared" si="25"/>
        <v>0</v>
      </c>
      <c r="DO52" s="14">
        <f t="shared" si="26"/>
        <v>227.27</v>
      </c>
      <c r="DP52" s="14">
        <f t="shared" si="44"/>
        <v>3</v>
      </c>
      <c r="DQ52" s="14">
        <f t="shared" si="45"/>
        <v>1</v>
      </c>
      <c r="DR52" s="14">
        <f t="shared" si="46"/>
        <v>21</v>
      </c>
      <c r="DU52" s="14">
        <f t="shared" si="27"/>
        <v>1</v>
      </c>
      <c r="DV52" s="14">
        <f t="shared" si="28"/>
        <v>3</v>
      </c>
      <c r="DW52" s="14">
        <f t="shared" si="47"/>
        <v>409</v>
      </c>
      <c r="DX52" s="14" t="str">
        <f t="shared" si="48"/>
        <v>AtkExt</v>
      </c>
      <c r="DY52" s="14">
        <f t="shared" si="49"/>
        <v>533</v>
      </c>
      <c r="DZ52" s="14">
        <f t="shared" si="50"/>
        <v>36.380000000000003</v>
      </c>
      <c r="EA52" s="14" t="str">
        <f t="shared" si="51"/>
        <v>HPExt</v>
      </c>
      <c r="EB52" s="14">
        <f t="shared" si="52"/>
        <v>3333</v>
      </c>
      <c r="EC52" s="14">
        <f t="shared" si="53"/>
        <v>227.27</v>
      </c>
      <c r="ED52" s="14">
        <f t="shared" si="54"/>
        <v>3</v>
      </c>
      <c r="EE52" s="14">
        <f t="shared" si="55"/>
        <v>1</v>
      </c>
      <c r="EF52" s="14">
        <f t="shared" si="56"/>
        <v>21</v>
      </c>
      <c r="EG52" s="25" t="s">
        <v>509</v>
      </c>
      <c r="EH52" s="14">
        <f t="shared" si="57"/>
        <v>25</v>
      </c>
      <c r="EK52" s="32"/>
      <c r="EL52" s="32"/>
      <c r="EM52" s="32"/>
      <c r="EN52" s="32"/>
      <c r="EP52" s="32"/>
      <c r="EQ52" s="32"/>
      <c r="EW52" s="32"/>
      <c r="EX52" s="32"/>
      <c r="FD52" s="13">
        <v>48</v>
      </c>
      <c r="FE52" s="13">
        <f t="shared" si="58"/>
        <v>4</v>
      </c>
      <c r="FF52" s="13" t="str">
        <f t="shared" si="99"/>
        <v>70级寄灵人洗练-12</v>
      </c>
      <c r="FG52" s="13">
        <f t="shared" si="100"/>
        <v>14</v>
      </c>
      <c r="FH52" s="13">
        <f t="shared" si="59"/>
        <v>12</v>
      </c>
      <c r="FI52" s="13">
        <f t="shared" si="60"/>
        <v>500</v>
      </c>
      <c r="FJ52" s="13" t="str">
        <f t="shared" si="61"/>
        <v>EffectResist</v>
      </c>
      <c r="FK52" s="13">
        <f t="shared" si="62"/>
        <v>1.7999999999999999E-2</v>
      </c>
      <c r="FL52" s="13">
        <f t="shared" si="101"/>
        <v>0.05</v>
      </c>
    </row>
    <row r="53" spans="1:16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13">
        <v>50</v>
      </c>
      <c r="CB53" s="13">
        <v>5</v>
      </c>
      <c r="CC53" s="13">
        <v>80</v>
      </c>
      <c r="CD53" s="13">
        <v>2</v>
      </c>
      <c r="CE53" s="13">
        <v>2</v>
      </c>
      <c r="CF53" s="13">
        <v>2</v>
      </c>
      <c r="CG53" s="13">
        <f t="shared" si="102"/>
        <v>2052020</v>
      </c>
      <c r="CH53" s="13" t="s">
        <v>515</v>
      </c>
      <c r="CI53" s="13"/>
      <c r="CJ53" s="13">
        <v>8</v>
      </c>
      <c r="CK53" s="13">
        <f>SUM(CJ$6:CJ53)</f>
        <v>354</v>
      </c>
      <c r="CL53" s="13">
        <v>1</v>
      </c>
      <c r="CM53" s="13">
        <v>2</v>
      </c>
      <c r="CN53" s="13">
        <v>3</v>
      </c>
      <c r="CO53" s="13">
        <v>4</v>
      </c>
      <c r="CP53" s="13">
        <v>5</v>
      </c>
      <c r="CQ53" s="13">
        <v>6</v>
      </c>
      <c r="CR53" s="13">
        <v>7</v>
      </c>
      <c r="CS53" s="13">
        <v>8</v>
      </c>
      <c r="CT53" s="32"/>
      <c r="CV53" s="13">
        <v>49</v>
      </c>
      <c r="CW53" s="14">
        <f t="shared" si="42"/>
        <v>7</v>
      </c>
      <c r="CX53" s="14">
        <f t="shared" si="10"/>
        <v>1</v>
      </c>
      <c r="CY53" s="14">
        <f t="shared" si="11"/>
        <v>1</v>
      </c>
      <c r="CZ53" s="14">
        <f t="shared" si="12"/>
        <v>1</v>
      </c>
      <c r="DA53" s="14">
        <f t="shared" si="13"/>
        <v>2014011</v>
      </c>
      <c r="DB53" s="13" t="str">
        <f t="shared" si="14"/>
        <v>20级寄灵人橙色-武器</v>
      </c>
      <c r="DC53" s="14">
        <f t="shared" si="15"/>
        <v>1</v>
      </c>
      <c r="DD53" s="14">
        <f t="shared" si="16"/>
        <v>4</v>
      </c>
      <c r="DE53" s="14">
        <f t="shared" si="17"/>
        <v>20</v>
      </c>
      <c r="DF53" s="14">
        <f t="shared" si="18"/>
        <v>20</v>
      </c>
      <c r="DG53" s="14">
        <f t="shared" si="19"/>
        <v>1</v>
      </c>
      <c r="DH53" s="14" t="str">
        <f t="shared" si="20"/>
        <v/>
      </c>
      <c r="DI53" s="14">
        <f t="shared" si="43"/>
        <v>70</v>
      </c>
      <c r="DJ53" s="14">
        <f t="shared" si="21"/>
        <v>117</v>
      </c>
      <c r="DK53" s="14">
        <f t="shared" si="22"/>
        <v>0</v>
      </c>
      <c r="DL53" s="14">
        <f t="shared" si="23"/>
        <v>0</v>
      </c>
      <c r="DM53" s="14">
        <f t="shared" si="24"/>
        <v>14.1</v>
      </c>
      <c r="DN53" s="14">
        <f t="shared" si="25"/>
        <v>0</v>
      </c>
      <c r="DO53" s="14">
        <f t="shared" si="26"/>
        <v>0</v>
      </c>
      <c r="DP53" s="14">
        <f t="shared" si="44"/>
        <v>4</v>
      </c>
      <c r="DQ53" s="14">
        <f t="shared" si="45"/>
        <v>2</v>
      </c>
      <c r="DR53" s="14">
        <f t="shared" si="46"/>
        <v>11</v>
      </c>
      <c r="DU53" s="14">
        <f t="shared" si="27"/>
        <v>1</v>
      </c>
      <c r="DV53" s="14">
        <f t="shared" si="28"/>
        <v>0</v>
      </c>
      <c r="DW53" s="14">
        <f t="shared" si="47"/>
        <v>70</v>
      </c>
      <c r="DX53" s="14" t="str">
        <f t="shared" si="48"/>
        <v>AtkExt</v>
      </c>
      <c r="DY53" s="14">
        <f t="shared" si="49"/>
        <v>117</v>
      </c>
      <c r="DZ53" s="14">
        <f t="shared" si="50"/>
        <v>14.1</v>
      </c>
      <c r="EA53" s="14" t="str">
        <f t="shared" si="51"/>
        <v/>
      </c>
      <c r="EB53" s="14" t="str">
        <f t="shared" si="52"/>
        <v/>
      </c>
      <c r="EC53" s="14" t="str">
        <f t="shared" si="53"/>
        <v/>
      </c>
      <c r="ED53" s="14">
        <f t="shared" si="54"/>
        <v>4</v>
      </c>
      <c r="EE53" s="14">
        <f t="shared" si="55"/>
        <v>2</v>
      </c>
      <c r="EF53" s="14">
        <f t="shared" si="56"/>
        <v>11</v>
      </c>
      <c r="EG53" s="25" t="s">
        <v>509</v>
      </c>
      <c r="EH53" s="14">
        <f t="shared" si="57"/>
        <v>50</v>
      </c>
      <c r="EK53" s="32"/>
      <c r="EL53" s="32"/>
      <c r="EM53" s="32"/>
      <c r="EN53" s="32"/>
      <c r="EP53" s="32"/>
      <c r="EQ53" s="32"/>
      <c r="EW53" s="32"/>
      <c r="EX53" s="32"/>
      <c r="FD53" s="13">
        <v>49</v>
      </c>
      <c r="FE53" s="13">
        <f t="shared" si="58"/>
        <v>5</v>
      </c>
      <c r="FF53" s="13" t="str">
        <f t="shared" si="99"/>
        <v>90级寄灵人洗练-1</v>
      </c>
      <c r="FG53" s="13">
        <f t="shared" si="100"/>
        <v>15</v>
      </c>
      <c r="FH53" s="13">
        <f t="shared" si="59"/>
        <v>1</v>
      </c>
      <c r="FI53" s="13">
        <f t="shared" si="60"/>
        <v>1800</v>
      </c>
      <c r="FJ53" s="13" t="str">
        <f t="shared" si="61"/>
        <v>AtkExt</v>
      </c>
      <c r="FK53" s="13">
        <f t="shared" si="62"/>
        <v>82</v>
      </c>
      <c r="FL53" s="13">
        <f t="shared" si="101"/>
        <v>235</v>
      </c>
    </row>
    <row r="54" spans="1:16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13">
        <v>51</v>
      </c>
      <c r="CB54" s="13">
        <v>5</v>
      </c>
      <c r="CC54" s="13">
        <v>80</v>
      </c>
      <c r="CD54" s="13">
        <v>3</v>
      </c>
      <c r="CE54" s="13">
        <v>1</v>
      </c>
      <c r="CF54" s="13">
        <v>1</v>
      </c>
      <c r="CG54" s="13">
        <f t="shared" si="102"/>
        <v>2053010</v>
      </c>
      <c r="CH54" s="13" t="s">
        <v>516</v>
      </c>
      <c r="CI54" s="13"/>
      <c r="CJ54" s="13">
        <v>8</v>
      </c>
      <c r="CK54" s="13">
        <f>SUM(CJ$6:CJ54)</f>
        <v>362</v>
      </c>
      <c r="CL54" s="13">
        <v>1</v>
      </c>
      <c r="CM54" s="13">
        <v>2</v>
      </c>
      <c r="CN54" s="13">
        <v>3</v>
      </c>
      <c r="CO54" s="13">
        <v>4</v>
      </c>
      <c r="CP54" s="13">
        <v>5</v>
      </c>
      <c r="CQ54" s="13">
        <v>6</v>
      </c>
      <c r="CR54" s="13">
        <v>7</v>
      </c>
      <c r="CS54" s="13">
        <v>8</v>
      </c>
      <c r="CT54" s="32"/>
      <c r="CV54" s="13">
        <v>50</v>
      </c>
      <c r="CW54" s="14">
        <f t="shared" si="42"/>
        <v>7</v>
      </c>
      <c r="CX54" s="14">
        <f t="shared" si="10"/>
        <v>1</v>
      </c>
      <c r="CY54" s="14">
        <f t="shared" si="11"/>
        <v>2</v>
      </c>
      <c r="CZ54" s="14">
        <f t="shared" si="12"/>
        <v>1</v>
      </c>
      <c r="DA54" s="14">
        <f t="shared" si="13"/>
        <v>2014012</v>
      </c>
      <c r="DB54" s="13" t="str">
        <f t="shared" si="14"/>
        <v>20级寄灵人橙色-头盔</v>
      </c>
      <c r="DC54" s="14">
        <f t="shared" si="15"/>
        <v>1</v>
      </c>
      <c r="DD54" s="14">
        <f t="shared" si="16"/>
        <v>4</v>
      </c>
      <c r="DE54" s="14">
        <f t="shared" si="17"/>
        <v>20</v>
      </c>
      <c r="DF54" s="14">
        <f t="shared" si="18"/>
        <v>20</v>
      </c>
      <c r="DG54" s="14">
        <f t="shared" si="19"/>
        <v>2</v>
      </c>
      <c r="DH54" s="14" t="str">
        <f t="shared" si="20"/>
        <v/>
      </c>
      <c r="DI54" s="14">
        <f t="shared" si="43"/>
        <v>36</v>
      </c>
      <c r="DJ54" s="14">
        <f t="shared" si="21"/>
        <v>0</v>
      </c>
      <c r="DK54" s="14">
        <f t="shared" si="22"/>
        <v>30</v>
      </c>
      <c r="DL54" s="14">
        <f t="shared" si="23"/>
        <v>0</v>
      </c>
      <c r="DM54" s="14">
        <f t="shared" si="24"/>
        <v>0</v>
      </c>
      <c r="DN54" s="14">
        <f t="shared" si="25"/>
        <v>3.6</v>
      </c>
      <c r="DO54" s="14">
        <f t="shared" si="26"/>
        <v>0</v>
      </c>
      <c r="DP54" s="14">
        <f t="shared" si="44"/>
        <v>4</v>
      </c>
      <c r="DQ54" s="14">
        <f t="shared" si="45"/>
        <v>2</v>
      </c>
      <c r="DR54" s="14">
        <f t="shared" si="46"/>
        <v>11</v>
      </c>
      <c r="DU54" s="14">
        <f t="shared" si="27"/>
        <v>2</v>
      </c>
      <c r="DV54" s="14">
        <f t="shared" si="28"/>
        <v>0</v>
      </c>
      <c r="DW54" s="14">
        <f t="shared" si="47"/>
        <v>36</v>
      </c>
      <c r="DX54" s="14" t="str">
        <f t="shared" si="48"/>
        <v>DefExt</v>
      </c>
      <c r="DY54" s="14">
        <f t="shared" si="49"/>
        <v>30</v>
      </c>
      <c r="DZ54" s="14">
        <f t="shared" si="50"/>
        <v>3.6</v>
      </c>
      <c r="EA54" s="14" t="str">
        <f t="shared" si="51"/>
        <v/>
      </c>
      <c r="EB54" s="14" t="str">
        <f t="shared" si="52"/>
        <v/>
      </c>
      <c r="EC54" s="14" t="str">
        <f t="shared" si="53"/>
        <v/>
      </c>
      <c r="ED54" s="14">
        <f t="shared" si="54"/>
        <v>4</v>
      </c>
      <c r="EE54" s="14">
        <f t="shared" si="55"/>
        <v>2</v>
      </c>
      <c r="EF54" s="14">
        <f t="shared" si="56"/>
        <v>11</v>
      </c>
      <c r="EG54" s="25" t="s">
        <v>509</v>
      </c>
      <c r="EH54" s="14">
        <f t="shared" si="57"/>
        <v>50</v>
      </c>
      <c r="EK54" s="32"/>
      <c r="EL54" s="32"/>
      <c r="EM54" s="32"/>
      <c r="EN54" s="32"/>
      <c r="EP54" s="32"/>
      <c r="EQ54" s="32"/>
      <c r="EW54" s="32"/>
      <c r="EX54" s="32"/>
      <c r="FD54" s="13">
        <v>50</v>
      </c>
      <c r="FE54" s="13">
        <f t="shared" si="58"/>
        <v>5</v>
      </c>
      <c r="FF54" s="13" t="str">
        <f t="shared" si="99"/>
        <v>90级寄灵人洗练-2</v>
      </c>
      <c r="FG54" s="13">
        <f t="shared" si="100"/>
        <v>15</v>
      </c>
      <c r="FH54" s="13">
        <f t="shared" si="59"/>
        <v>2</v>
      </c>
      <c r="FI54" s="13">
        <f t="shared" si="60"/>
        <v>1800</v>
      </c>
      <c r="FJ54" s="13" t="str">
        <f t="shared" si="61"/>
        <v>DefExt</v>
      </c>
      <c r="FK54" s="13">
        <f t="shared" si="62"/>
        <v>41</v>
      </c>
      <c r="FL54" s="13">
        <f t="shared" si="101"/>
        <v>119</v>
      </c>
    </row>
    <row r="55" spans="1:16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13">
        <v>52</v>
      </c>
      <c r="CB55" s="13">
        <v>5</v>
      </c>
      <c r="CC55" s="13">
        <v>80</v>
      </c>
      <c r="CD55" s="13">
        <v>3</v>
      </c>
      <c r="CE55" s="13">
        <v>2</v>
      </c>
      <c r="CF55" s="13">
        <v>2</v>
      </c>
      <c r="CG55" s="13">
        <f t="shared" si="102"/>
        <v>2053020</v>
      </c>
      <c r="CH55" s="13" t="s">
        <v>517</v>
      </c>
      <c r="CI55" s="13"/>
      <c r="CJ55" s="13">
        <v>8</v>
      </c>
      <c r="CK55" s="13">
        <f>SUM(CJ$6:CJ55)</f>
        <v>370</v>
      </c>
      <c r="CL55" s="13">
        <v>1</v>
      </c>
      <c r="CM55" s="13">
        <v>2</v>
      </c>
      <c r="CN55" s="13">
        <v>3</v>
      </c>
      <c r="CO55" s="13">
        <v>4</v>
      </c>
      <c r="CP55" s="13">
        <v>5</v>
      </c>
      <c r="CQ55" s="13">
        <v>6</v>
      </c>
      <c r="CR55" s="13">
        <v>7</v>
      </c>
      <c r="CS55" s="13">
        <v>8</v>
      </c>
      <c r="CT55" s="32"/>
      <c r="CV55" s="13">
        <v>51</v>
      </c>
      <c r="CW55" s="14">
        <f t="shared" si="42"/>
        <v>7</v>
      </c>
      <c r="CX55" s="14">
        <f t="shared" si="10"/>
        <v>1</v>
      </c>
      <c r="CY55" s="14">
        <f t="shared" si="11"/>
        <v>3</v>
      </c>
      <c r="CZ55" s="14">
        <f t="shared" si="12"/>
        <v>1</v>
      </c>
      <c r="DA55" s="14">
        <f t="shared" si="13"/>
        <v>2014013</v>
      </c>
      <c r="DB55" s="13" t="str">
        <f t="shared" si="14"/>
        <v>20级寄灵人橙色-肩甲</v>
      </c>
      <c r="DC55" s="14">
        <f t="shared" si="15"/>
        <v>1</v>
      </c>
      <c r="DD55" s="14">
        <f t="shared" si="16"/>
        <v>4</v>
      </c>
      <c r="DE55" s="14">
        <f t="shared" si="17"/>
        <v>20</v>
      </c>
      <c r="DF55" s="14">
        <f t="shared" si="18"/>
        <v>20</v>
      </c>
      <c r="DG55" s="14">
        <f t="shared" si="19"/>
        <v>3</v>
      </c>
      <c r="DH55" s="14" t="str">
        <f t="shared" si="20"/>
        <v/>
      </c>
      <c r="DI55" s="14">
        <f t="shared" si="43"/>
        <v>35</v>
      </c>
      <c r="DJ55" s="14">
        <f t="shared" si="21"/>
        <v>0</v>
      </c>
      <c r="DK55" s="14">
        <f t="shared" si="22"/>
        <v>15</v>
      </c>
      <c r="DL55" s="14">
        <f t="shared" si="23"/>
        <v>147</v>
      </c>
      <c r="DM55" s="14">
        <f t="shared" si="24"/>
        <v>0</v>
      </c>
      <c r="DN55" s="14">
        <f t="shared" si="25"/>
        <v>1.8</v>
      </c>
      <c r="DO55" s="14">
        <f t="shared" si="26"/>
        <v>17.63</v>
      </c>
      <c r="DP55" s="14">
        <f t="shared" si="44"/>
        <v>4</v>
      </c>
      <c r="DQ55" s="14">
        <f t="shared" si="45"/>
        <v>2</v>
      </c>
      <c r="DR55" s="14">
        <f t="shared" si="46"/>
        <v>11</v>
      </c>
      <c r="DU55" s="14">
        <f t="shared" si="27"/>
        <v>2</v>
      </c>
      <c r="DV55" s="14">
        <f t="shared" si="28"/>
        <v>3</v>
      </c>
      <c r="DW55" s="14">
        <f t="shared" si="47"/>
        <v>35</v>
      </c>
      <c r="DX55" s="14" t="str">
        <f t="shared" si="48"/>
        <v>DefExt</v>
      </c>
      <c r="DY55" s="14">
        <f t="shared" si="49"/>
        <v>15</v>
      </c>
      <c r="DZ55" s="14">
        <f t="shared" si="50"/>
        <v>1.8</v>
      </c>
      <c r="EA55" s="14" t="str">
        <f t="shared" si="51"/>
        <v>HPExt</v>
      </c>
      <c r="EB55" s="14">
        <f t="shared" si="52"/>
        <v>147</v>
      </c>
      <c r="EC55" s="14">
        <f t="shared" si="53"/>
        <v>17.63</v>
      </c>
      <c r="ED55" s="14">
        <f t="shared" si="54"/>
        <v>4</v>
      </c>
      <c r="EE55" s="14">
        <f t="shared" si="55"/>
        <v>2</v>
      </c>
      <c r="EF55" s="14">
        <f t="shared" si="56"/>
        <v>11</v>
      </c>
      <c r="EG55" s="25" t="s">
        <v>509</v>
      </c>
      <c r="EH55" s="14">
        <f t="shared" si="57"/>
        <v>50</v>
      </c>
      <c r="EK55" s="32"/>
      <c r="EL55" s="32"/>
      <c r="EM55" s="32"/>
      <c r="EN55" s="32"/>
      <c r="EP55" s="32"/>
      <c r="EQ55" s="32"/>
      <c r="EW55" s="32"/>
      <c r="EX55" s="32"/>
      <c r="FD55" s="13">
        <v>51</v>
      </c>
      <c r="FE55" s="13">
        <f t="shared" si="58"/>
        <v>5</v>
      </c>
      <c r="FF55" s="13" t="str">
        <f t="shared" si="99"/>
        <v>90级寄灵人洗练-3</v>
      </c>
      <c r="FG55" s="13">
        <f t="shared" si="100"/>
        <v>15</v>
      </c>
      <c r="FH55" s="13">
        <f t="shared" si="59"/>
        <v>3</v>
      </c>
      <c r="FI55" s="13">
        <f t="shared" si="60"/>
        <v>2000</v>
      </c>
      <c r="FJ55" s="13" t="str">
        <f t="shared" si="61"/>
        <v>HPExt</v>
      </c>
      <c r="FK55" s="13">
        <f t="shared" si="62"/>
        <v>411</v>
      </c>
      <c r="FL55" s="13">
        <f t="shared" si="101"/>
        <v>1176</v>
      </c>
    </row>
    <row r="56" spans="1:16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13">
        <v>53</v>
      </c>
      <c r="CB56" s="13">
        <v>5</v>
      </c>
      <c r="CC56" s="13">
        <v>80</v>
      </c>
      <c r="CD56" s="13">
        <v>4</v>
      </c>
      <c r="CE56" s="13">
        <v>1</v>
      </c>
      <c r="CF56" s="13">
        <v>1</v>
      </c>
      <c r="CG56" s="13">
        <f t="shared" si="102"/>
        <v>2054010</v>
      </c>
      <c r="CH56" s="13" t="s">
        <v>518</v>
      </c>
      <c r="CI56" s="13"/>
      <c r="CJ56" s="13">
        <v>8</v>
      </c>
      <c r="CK56" s="13">
        <f>SUM(CJ$6:CJ56)</f>
        <v>378</v>
      </c>
      <c r="CL56" s="13">
        <v>1</v>
      </c>
      <c r="CM56" s="13">
        <v>2</v>
      </c>
      <c r="CN56" s="13">
        <v>3</v>
      </c>
      <c r="CO56" s="13">
        <v>4</v>
      </c>
      <c r="CP56" s="13">
        <v>5</v>
      </c>
      <c r="CQ56" s="13">
        <v>6</v>
      </c>
      <c r="CR56" s="13">
        <v>7</v>
      </c>
      <c r="CS56" s="13">
        <v>8</v>
      </c>
      <c r="CT56" s="32"/>
      <c r="CV56" s="13">
        <v>52</v>
      </c>
      <c r="CW56" s="14">
        <f t="shared" si="42"/>
        <v>7</v>
      </c>
      <c r="CX56" s="14">
        <f t="shared" si="10"/>
        <v>1</v>
      </c>
      <c r="CY56" s="14">
        <f t="shared" si="11"/>
        <v>4</v>
      </c>
      <c r="CZ56" s="14">
        <f t="shared" si="12"/>
        <v>1</v>
      </c>
      <c r="DA56" s="14">
        <f t="shared" si="13"/>
        <v>2014014</v>
      </c>
      <c r="DB56" s="13" t="str">
        <f t="shared" si="14"/>
        <v>20级寄灵人橙色-衣服</v>
      </c>
      <c r="DC56" s="14">
        <f t="shared" si="15"/>
        <v>1</v>
      </c>
      <c r="DD56" s="14">
        <f t="shared" si="16"/>
        <v>4</v>
      </c>
      <c r="DE56" s="14">
        <f t="shared" si="17"/>
        <v>20</v>
      </c>
      <c r="DF56" s="14">
        <f t="shared" si="18"/>
        <v>20</v>
      </c>
      <c r="DG56" s="14">
        <f t="shared" si="19"/>
        <v>4</v>
      </c>
      <c r="DH56" s="14" t="str">
        <f t="shared" si="20"/>
        <v/>
      </c>
      <c r="DI56" s="14">
        <f t="shared" si="43"/>
        <v>36</v>
      </c>
      <c r="DJ56" s="14">
        <f t="shared" si="21"/>
        <v>0</v>
      </c>
      <c r="DK56" s="14">
        <f t="shared" si="22"/>
        <v>30</v>
      </c>
      <c r="DL56" s="14">
        <f t="shared" si="23"/>
        <v>0</v>
      </c>
      <c r="DM56" s="14">
        <f t="shared" si="24"/>
        <v>0</v>
      </c>
      <c r="DN56" s="14">
        <f t="shared" si="25"/>
        <v>3.6</v>
      </c>
      <c r="DO56" s="14">
        <f t="shared" si="26"/>
        <v>0</v>
      </c>
      <c r="DP56" s="14">
        <f t="shared" si="44"/>
        <v>4</v>
      </c>
      <c r="DQ56" s="14">
        <f t="shared" si="45"/>
        <v>2</v>
      </c>
      <c r="DR56" s="14">
        <f t="shared" si="46"/>
        <v>11</v>
      </c>
      <c r="DU56" s="14">
        <f t="shared" si="27"/>
        <v>2</v>
      </c>
      <c r="DV56" s="14">
        <f t="shared" si="28"/>
        <v>0</v>
      </c>
      <c r="DW56" s="14">
        <f t="shared" si="47"/>
        <v>36</v>
      </c>
      <c r="DX56" s="14" t="str">
        <f t="shared" si="48"/>
        <v>DefExt</v>
      </c>
      <c r="DY56" s="14">
        <f t="shared" si="49"/>
        <v>30</v>
      </c>
      <c r="DZ56" s="14">
        <f t="shared" si="50"/>
        <v>3.6</v>
      </c>
      <c r="EA56" s="14" t="str">
        <f t="shared" si="51"/>
        <v/>
      </c>
      <c r="EB56" s="14" t="str">
        <f t="shared" si="52"/>
        <v/>
      </c>
      <c r="EC56" s="14" t="str">
        <f t="shared" si="53"/>
        <v/>
      </c>
      <c r="ED56" s="14">
        <f t="shared" si="54"/>
        <v>4</v>
      </c>
      <c r="EE56" s="14">
        <f t="shared" si="55"/>
        <v>2</v>
      </c>
      <c r="EF56" s="14">
        <f t="shared" si="56"/>
        <v>11</v>
      </c>
      <c r="EG56" s="25" t="s">
        <v>509</v>
      </c>
      <c r="EH56" s="14">
        <f t="shared" si="57"/>
        <v>50</v>
      </c>
      <c r="EK56" s="32"/>
      <c r="EL56" s="32"/>
      <c r="EM56" s="32"/>
      <c r="EN56" s="32"/>
      <c r="EP56" s="32"/>
      <c r="EQ56" s="32"/>
      <c r="EW56" s="32"/>
      <c r="EX56" s="32"/>
      <c r="FD56" s="13">
        <v>52</v>
      </c>
      <c r="FE56" s="13">
        <f t="shared" si="58"/>
        <v>5</v>
      </c>
      <c r="FF56" s="13" t="str">
        <f t="shared" si="99"/>
        <v>90级寄灵人洗练-4</v>
      </c>
      <c r="FG56" s="13">
        <f t="shared" si="100"/>
        <v>15</v>
      </c>
      <c r="FH56" s="13">
        <f t="shared" si="59"/>
        <v>4</v>
      </c>
      <c r="FI56" s="13">
        <f t="shared" si="60"/>
        <v>500</v>
      </c>
      <c r="FJ56" s="13" t="str">
        <f t="shared" si="61"/>
        <v>AtkRate</v>
      </c>
      <c r="FK56" s="13">
        <f t="shared" si="62"/>
        <v>1.4E-2</v>
      </c>
      <c r="FL56" s="13">
        <f t="shared" si="101"/>
        <v>0.04</v>
      </c>
    </row>
    <row r="57" spans="1:16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13">
        <v>54</v>
      </c>
      <c r="CB57" s="13">
        <v>5</v>
      </c>
      <c r="CC57" s="13">
        <v>80</v>
      </c>
      <c r="CD57" s="13">
        <v>4</v>
      </c>
      <c r="CE57" s="13">
        <v>2</v>
      </c>
      <c r="CF57" s="13">
        <v>2</v>
      </c>
      <c r="CG57" s="13">
        <f t="shared" si="102"/>
        <v>2054020</v>
      </c>
      <c r="CH57" s="13" t="s">
        <v>519</v>
      </c>
      <c r="CI57" s="13"/>
      <c r="CJ57" s="13">
        <v>8</v>
      </c>
      <c r="CK57" s="13">
        <f>SUM(CJ$6:CJ57)</f>
        <v>386</v>
      </c>
      <c r="CL57" s="13">
        <v>1</v>
      </c>
      <c r="CM57" s="13">
        <v>2</v>
      </c>
      <c r="CN57" s="13">
        <v>3</v>
      </c>
      <c r="CO57" s="13">
        <v>4</v>
      </c>
      <c r="CP57" s="13">
        <v>5</v>
      </c>
      <c r="CQ57" s="13">
        <v>6</v>
      </c>
      <c r="CR57" s="13">
        <v>7</v>
      </c>
      <c r="CS57" s="13">
        <v>8</v>
      </c>
      <c r="CT57" s="32"/>
      <c r="CV57" s="13">
        <v>53</v>
      </c>
      <c r="CW57" s="14">
        <f t="shared" si="42"/>
        <v>7</v>
      </c>
      <c r="CX57" s="14">
        <f t="shared" si="10"/>
        <v>1</v>
      </c>
      <c r="CY57" s="14">
        <f t="shared" si="11"/>
        <v>5</v>
      </c>
      <c r="CZ57" s="14">
        <f t="shared" si="12"/>
        <v>1</v>
      </c>
      <c r="DA57" s="14">
        <f t="shared" si="13"/>
        <v>2014015</v>
      </c>
      <c r="DB57" s="13" t="str">
        <f t="shared" si="14"/>
        <v>20级寄灵人橙色-鞋子</v>
      </c>
      <c r="DC57" s="14">
        <f t="shared" si="15"/>
        <v>1</v>
      </c>
      <c r="DD57" s="14">
        <f t="shared" si="16"/>
        <v>4</v>
      </c>
      <c r="DE57" s="14">
        <f t="shared" si="17"/>
        <v>20</v>
      </c>
      <c r="DF57" s="14">
        <f t="shared" si="18"/>
        <v>20</v>
      </c>
      <c r="DG57" s="14">
        <f t="shared" si="19"/>
        <v>5</v>
      </c>
      <c r="DH57" s="14" t="str">
        <f t="shared" si="20"/>
        <v/>
      </c>
      <c r="DI57" s="14">
        <f t="shared" si="43"/>
        <v>35</v>
      </c>
      <c r="DJ57" s="14">
        <f t="shared" si="21"/>
        <v>0</v>
      </c>
      <c r="DK57" s="14">
        <f t="shared" si="22"/>
        <v>0</v>
      </c>
      <c r="DL57" s="14">
        <f t="shared" si="23"/>
        <v>294</v>
      </c>
      <c r="DM57" s="14">
        <f t="shared" si="24"/>
        <v>0</v>
      </c>
      <c r="DN57" s="14">
        <f t="shared" si="25"/>
        <v>0</v>
      </c>
      <c r="DO57" s="14">
        <f t="shared" si="26"/>
        <v>35.25</v>
      </c>
      <c r="DP57" s="14">
        <f t="shared" si="44"/>
        <v>4</v>
      </c>
      <c r="DQ57" s="14">
        <f t="shared" si="45"/>
        <v>2</v>
      </c>
      <c r="DR57" s="14">
        <f t="shared" si="46"/>
        <v>11</v>
      </c>
      <c r="DU57" s="14">
        <f t="shared" si="27"/>
        <v>3</v>
      </c>
      <c r="DV57" s="14">
        <f t="shared" si="28"/>
        <v>0</v>
      </c>
      <c r="DW57" s="14">
        <f t="shared" si="47"/>
        <v>35</v>
      </c>
      <c r="DX57" s="14" t="str">
        <f t="shared" si="48"/>
        <v>HPExt</v>
      </c>
      <c r="DY57" s="14">
        <f t="shared" si="49"/>
        <v>294</v>
      </c>
      <c r="DZ57" s="14">
        <f t="shared" si="50"/>
        <v>35.25</v>
      </c>
      <c r="EA57" s="14" t="str">
        <f t="shared" si="51"/>
        <v/>
      </c>
      <c r="EB57" s="14" t="str">
        <f t="shared" si="52"/>
        <v/>
      </c>
      <c r="EC57" s="14" t="str">
        <f t="shared" si="53"/>
        <v/>
      </c>
      <c r="ED57" s="14">
        <f t="shared" si="54"/>
        <v>4</v>
      </c>
      <c r="EE57" s="14">
        <f t="shared" si="55"/>
        <v>2</v>
      </c>
      <c r="EF57" s="14">
        <f t="shared" si="56"/>
        <v>11</v>
      </c>
      <c r="EG57" s="25" t="s">
        <v>509</v>
      </c>
      <c r="EH57" s="14">
        <f t="shared" si="57"/>
        <v>50</v>
      </c>
      <c r="EK57" s="32"/>
      <c r="EL57" s="32"/>
      <c r="EM57" s="32"/>
      <c r="EN57" s="32"/>
      <c r="EP57" s="32"/>
      <c r="EQ57" s="32"/>
      <c r="EW57" s="32"/>
      <c r="EX57" s="32"/>
      <c r="FD57" s="13">
        <v>53</v>
      </c>
      <c r="FE57" s="13">
        <f t="shared" si="58"/>
        <v>5</v>
      </c>
      <c r="FF57" s="13" t="str">
        <f t="shared" si="99"/>
        <v>90级寄灵人洗练-5</v>
      </c>
      <c r="FG57" s="13">
        <f t="shared" si="100"/>
        <v>15</v>
      </c>
      <c r="FH57" s="13">
        <f t="shared" si="59"/>
        <v>5</v>
      </c>
      <c r="FI57" s="13">
        <f t="shared" si="60"/>
        <v>400</v>
      </c>
      <c r="FJ57" s="13" t="str">
        <f t="shared" si="61"/>
        <v>DefRate</v>
      </c>
      <c r="FK57" s="13">
        <f t="shared" si="62"/>
        <v>1.4E-2</v>
      </c>
      <c r="FL57" s="13">
        <f t="shared" si="101"/>
        <v>0.04</v>
      </c>
    </row>
    <row r="58" spans="1:16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13">
        <v>55</v>
      </c>
      <c r="CB58" s="13">
        <v>5</v>
      </c>
      <c r="CC58" s="13">
        <v>80</v>
      </c>
      <c r="CD58" s="13">
        <v>4</v>
      </c>
      <c r="CE58" s="13">
        <v>1</v>
      </c>
      <c r="CF58" s="13">
        <v>3</v>
      </c>
      <c r="CG58" s="13">
        <f t="shared" si="102"/>
        <v>2054030</v>
      </c>
      <c r="CH58" s="13" t="s">
        <v>520</v>
      </c>
      <c r="CI58" s="13">
        <v>1051</v>
      </c>
      <c r="CJ58" s="13">
        <v>5</v>
      </c>
      <c r="CK58" s="13">
        <f>SUM(CJ$6:CJ58)</f>
        <v>391</v>
      </c>
      <c r="CL58" s="13">
        <v>1</v>
      </c>
      <c r="CM58" s="13">
        <v>2</v>
      </c>
      <c r="CN58" s="13">
        <v>3</v>
      </c>
      <c r="CO58" s="13">
        <v>7</v>
      </c>
      <c r="CP58" s="13">
        <v>8</v>
      </c>
      <c r="CQ58" s="13"/>
      <c r="CR58" s="13"/>
      <c r="CS58" s="13"/>
      <c r="CT58" s="32"/>
      <c r="CV58" s="13">
        <v>54</v>
      </c>
      <c r="CW58" s="14">
        <f t="shared" si="42"/>
        <v>7</v>
      </c>
      <c r="CX58" s="14">
        <f t="shared" si="10"/>
        <v>1</v>
      </c>
      <c r="CY58" s="14">
        <f t="shared" si="11"/>
        <v>6</v>
      </c>
      <c r="CZ58" s="14">
        <f t="shared" si="12"/>
        <v>1</v>
      </c>
      <c r="DA58" s="14">
        <f t="shared" si="13"/>
        <v>2014016</v>
      </c>
      <c r="DB58" s="13" t="str">
        <f t="shared" si="14"/>
        <v>20级寄灵人橙色-护手</v>
      </c>
      <c r="DC58" s="14">
        <f t="shared" si="15"/>
        <v>1</v>
      </c>
      <c r="DD58" s="14">
        <f t="shared" si="16"/>
        <v>4</v>
      </c>
      <c r="DE58" s="14">
        <f t="shared" si="17"/>
        <v>20</v>
      </c>
      <c r="DF58" s="14">
        <f t="shared" si="18"/>
        <v>20</v>
      </c>
      <c r="DG58" s="14">
        <f t="shared" si="19"/>
        <v>6</v>
      </c>
      <c r="DH58" s="14" t="str">
        <f t="shared" si="20"/>
        <v/>
      </c>
      <c r="DI58" s="14">
        <f t="shared" si="43"/>
        <v>35</v>
      </c>
      <c r="DJ58" s="14">
        <f t="shared" si="21"/>
        <v>0</v>
      </c>
      <c r="DK58" s="14">
        <f t="shared" si="22"/>
        <v>0</v>
      </c>
      <c r="DL58" s="14">
        <f t="shared" si="23"/>
        <v>294</v>
      </c>
      <c r="DM58" s="14">
        <f t="shared" si="24"/>
        <v>0</v>
      </c>
      <c r="DN58" s="14">
        <f t="shared" si="25"/>
        <v>0</v>
      </c>
      <c r="DO58" s="14">
        <f t="shared" si="26"/>
        <v>35.25</v>
      </c>
      <c r="DP58" s="14">
        <f t="shared" si="44"/>
        <v>4</v>
      </c>
      <c r="DQ58" s="14">
        <f t="shared" si="45"/>
        <v>2</v>
      </c>
      <c r="DR58" s="14">
        <f t="shared" si="46"/>
        <v>11</v>
      </c>
      <c r="DU58" s="14">
        <f t="shared" si="27"/>
        <v>3</v>
      </c>
      <c r="DV58" s="14">
        <f t="shared" si="28"/>
        <v>0</v>
      </c>
      <c r="DW58" s="14">
        <f t="shared" si="47"/>
        <v>35</v>
      </c>
      <c r="DX58" s="14" t="str">
        <f t="shared" si="48"/>
        <v>HPExt</v>
      </c>
      <c r="DY58" s="14">
        <f t="shared" si="49"/>
        <v>294</v>
      </c>
      <c r="DZ58" s="14">
        <f t="shared" si="50"/>
        <v>35.25</v>
      </c>
      <c r="EA58" s="14" t="str">
        <f t="shared" si="51"/>
        <v/>
      </c>
      <c r="EB58" s="14" t="str">
        <f t="shared" si="52"/>
        <v/>
      </c>
      <c r="EC58" s="14" t="str">
        <f t="shared" si="53"/>
        <v/>
      </c>
      <c r="ED58" s="14">
        <f t="shared" si="54"/>
        <v>4</v>
      </c>
      <c r="EE58" s="14">
        <f t="shared" si="55"/>
        <v>2</v>
      </c>
      <c r="EF58" s="14">
        <f t="shared" si="56"/>
        <v>11</v>
      </c>
      <c r="EG58" s="25" t="s">
        <v>509</v>
      </c>
      <c r="EH58" s="14">
        <f t="shared" si="57"/>
        <v>50</v>
      </c>
      <c r="EK58" s="32"/>
      <c r="EL58" s="32"/>
      <c r="EM58" s="32"/>
      <c r="EN58" s="32"/>
      <c r="EP58" s="32"/>
      <c r="EQ58" s="32"/>
      <c r="EW58" s="32"/>
      <c r="EX58" s="32"/>
      <c r="FD58" s="13">
        <v>54</v>
      </c>
      <c r="FE58" s="13">
        <f t="shared" si="58"/>
        <v>5</v>
      </c>
      <c r="FF58" s="13" t="str">
        <f t="shared" si="99"/>
        <v>90级寄灵人洗练-6</v>
      </c>
      <c r="FG58" s="13">
        <f t="shared" si="100"/>
        <v>15</v>
      </c>
      <c r="FH58" s="13">
        <f t="shared" si="59"/>
        <v>6</v>
      </c>
      <c r="FI58" s="13">
        <f t="shared" si="60"/>
        <v>500</v>
      </c>
      <c r="FJ58" s="13" t="str">
        <f t="shared" si="61"/>
        <v>HPRate</v>
      </c>
      <c r="FK58" s="13">
        <f t="shared" si="62"/>
        <v>1.4E-2</v>
      </c>
      <c r="FL58" s="13">
        <f t="shared" si="101"/>
        <v>0.04</v>
      </c>
    </row>
    <row r="59" spans="1:16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13">
        <v>56</v>
      </c>
      <c r="CB59" s="13">
        <v>5</v>
      </c>
      <c r="CC59" s="13">
        <v>80</v>
      </c>
      <c r="CD59" s="13">
        <v>4</v>
      </c>
      <c r="CE59" s="13">
        <v>2</v>
      </c>
      <c r="CF59" s="13">
        <v>4</v>
      </c>
      <c r="CG59" s="13">
        <f t="shared" si="102"/>
        <v>2054040</v>
      </c>
      <c r="CH59" s="13" t="s">
        <v>521</v>
      </c>
      <c r="CI59" s="13">
        <v>2051</v>
      </c>
      <c r="CJ59" s="13">
        <v>5</v>
      </c>
      <c r="CK59" s="13">
        <f>SUM(CJ$6:CJ59)</f>
        <v>396</v>
      </c>
      <c r="CL59" s="13">
        <v>1</v>
      </c>
      <c r="CM59" s="13">
        <v>2</v>
      </c>
      <c r="CN59" s="13">
        <v>3</v>
      </c>
      <c r="CO59" s="13">
        <v>7</v>
      </c>
      <c r="CP59" s="13">
        <v>8</v>
      </c>
      <c r="CQ59" s="13"/>
      <c r="CR59" s="13"/>
      <c r="CS59" s="13"/>
      <c r="CT59" s="32"/>
      <c r="CV59" s="13">
        <v>55</v>
      </c>
      <c r="CW59" s="14">
        <f t="shared" si="42"/>
        <v>7</v>
      </c>
      <c r="CX59" s="14">
        <f t="shared" si="10"/>
        <v>1</v>
      </c>
      <c r="CY59" s="14">
        <f t="shared" si="11"/>
        <v>7</v>
      </c>
      <c r="CZ59" s="14">
        <f t="shared" si="12"/>
        <v>1</v>
      </c>
      <c r="DA59" s="14">
        <f t="shared" si="13"/>
        <v>2014017</v>
      </c>
      <c r="DB59" s="13" t="str">
        <f t="shared" si="14"/>
        <v>20级寄灵人橙色-项链</v>
      </c>
      <c r="DC59" s="14">
        <f t="shared" si="15"/>
        <v>1</v>
      </c>
      <c r="DD59" s="14">
        <f t="shared" si="16"/>
        <v>4</v>
      </c>
      <c r="DE59" s="14">
        <f t="shared" si="17"/>
        <v>20</v>
      </c>
      <c r="DF59" s="14">
        <f t="shared" si="18"/>
        <v>20</v>
      </c>
      <c r="DG59" s="14">
        <f t="shared" si="19"/>
        <v>7</v>
      </c>
      <c r="DH59" s="14" t="str">
        <f t="shared" si="20"/>
        <v/>
      </c>
      <c r="DI59" s="14">
        <f t="shared" si="43"/>
        <v>53</v>
      </c>
      <c r="DJ59" s="14">
        <f t="shared" si="21"/>
        <v>39</v>
      </c>
      <c r="DK59" s="14">
        <f t="shared" si="22"/>
        <v>25</v>
      </c>
      <c r="DL59" s="14">
        <f t="shared" si="23"/>
        <v>0</v>
      </c>
      <c r="DM59" s="14">
        <f t="shared" si="24"/>
        <v>4.7</v>
      </c>
      <c r="DN59" s="14">
        <f t="shared" si="25"/>
        <v>3</v>
      </c>
      <c r="DO59" s="14">
        <f t="shared" si="26"/>
        <v>0</v>
      </c>
      <c r="DP59" s="14">
        <f t="shared" si="44"/>
        <v>4</v>
      </c>
      <c r="DQ59" s="14">
        <f t="shared" si="45"/>
        <v>2</v>
      </c>
      <c r="DR59" s="14">
        <f t="shared" si="46"/>
        <v>11</v>
      </c>
      <c r="DU59" s="14">
        <f t="shared" si="27"/>
        <v>1</v>
      </c>
      <c r="DV59" s="14">
        <f t="shared" si="28"/>
        <v>2</v>
      </c>
      <c r="DW59" s="14">
        <f t="shared" si="47"/>
        <v>53</v>
      </c>
      <c r="DX59" s="14" t="str">
        <f t="shared" si="48"/>
        <v>AtkExt</v>
      </c>
      <c r="DY59" s="14">
        <f t="shared" si="49"/>
        <v>39</v>
      </c>
      <c r="DZ59" s="14">
        <f t="shared" si="50"/>
        <v>4.7</v>
      </c>
      <c r="EA59" s="14" t="str">
        <f t="shared" si="51"/>
        <v>DefExt</v>
      </c>
      <c r="EB59" s="14">
        <f t="shared" si="52"/>
        <v>25</v>
      </c>
      <c r="EC59" s="14">
        <f t="shared" si="53"/>
        <v>3</v>
      </c>
      <c r="ED59" s="14">
        <f t="shared" si="54"/>
        <v>4</v>
      </c>
      <c r="EE59" s="14">
        <f t="shared" si="55"/>
        <v>2</v>
      </c>
      <c r="EF59" s="14">
        <f t="shared" si="56"/>
        <v>11</v>
      </c>
      <c r="EG59" s="25" t="s">
        <v>509</v>
      </c>
      <c r="EH59" s="14">
        <f t="shared" si="57"/>
        <v>50</v>
      </c>
      <c r="EK59" s="32"/>
      <c r="EL59" s="32"/>
      <c r="EM59" s="32"/>
      <c r="EN59" s="32"/>
      <c r="EP59" s="32"/>
      <c r="EQ59" s="32"/>
      <c r="EW59" s="32"/>
      <c r="EX59" s="32"/>
      <c r="FD59" s="13">
        <v>55</v>
      </c>
      <c r="FE59" s="13">
        <f t="shared" si="58"/>
        <v>5</v>
      </c>
      <c r="FF59" s="13" t="str">
        <f t="shared" si="99"/>
        <v>90级寄灵人洗练-7</v>
      </c>
      <c r="FG59" s="13">
        <f t="shared" si="100"/>
        <v>15</v>
      </c>
      <c r="FH59" s="13">
        <f t="shared" si="59"/>
        <v>7</v>
      </c>
      <c r="FI59" s="13">
        <f t="shared" si="60"/>
        <v>500</v>
      </c>
      <c r="FJ59" s="13" t="str">
        <f t="shared" si="61"/>
        <v>Crit</v>
      </c>
      <c r="FK59" s="13">
        <f t="shared" si="62"/>
        <v>1.0999999999999999E-2</v>
      </c>
      <c r="FL59" s="13">
        <f t="shared" si="101"/>
        <v>0.03</v>
      </c>
    </row>
    <row r="60" spans="1:16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13">
        <v>57</v>
      </c>
      <c r="CB60" s="13">
        <v>5</v>
      </c>
      <c r="CC60" s="13">
        <v>80</v>
      </c>
      <c r="CD60" s="13">
        <v>4</v>
      </c>
      <c r="CE60" s="13">
        <v>1</v>
      </c>
      <c r="CF60" s="13">
        <v>5</v>
      </c>
      <c r="CG60" s="13">
        <f t="shared" si="102"/>
        <v>2054050</v>
      </c>
      <c r="CH60" s="13" t="s">
        <v>522</v>
      </c>
      <c r="CI60" s="13">
        <v>1052</v>
      </c>
      <c r="CJ60" s="13">
        <v>6</v>
      </c>
      <c r="CK60" s="13">
        <f>SUM(CJ$6:CJ60)</f>
        <v>402</v>
      </c>
      <c r="CL60" s="13">
        <v>1</v>
      </c>
      <c r="CM60" s="13">
        <v>2</v>
      </c>
      <c r="CN60" s="13">
        <v>3</v>
      </c>
      <c r="CO60" s="13">
        <v>4</v>
      </c>
      <c r="CP60" s="13">
        <v>5</v>
      </c>
      <c r="CQ60" s="13">
        <v>6</v>
      </c>
      <c r="CR60" s="13"/>
      <c r="CS60" s="13"/>
      <c r="CT60" s="32"/>
      <c r="CV60" s="13">
        <v>56</v>
      </c>
      <c r="CW60" s="14">
        <f t="shared" si="42"/>
        <v>7</v>
      </c>
      <c r="CX60" s="14">
        <f t="shared" si="10"/>
        <v>1</v>
      </c>
      <c r="CY60" s="14">
        <f t="shared" si="11"/>
        <v>8</v>
      </c>
      <c r="CZ60" s="14">
        <f t="shared" si="12"/>
        <v>1</v>
      </c>
      <c r="DA60" s="14">
        <f t="shared" si="13"/>
        <v>2014018</v>
      </c>
      <c r="DB60" s="13" t="str">
        <f t="shared" si="14"/>
        <v>20级寄灵人橙色-戒指</v>
      </c>
      <c r="DC60" s="14">
        <f t="shared" si="15"/>
        <v>1</v>
      </c>
      <c r="DD60" s="14">
        <f t="shared" si="16"/>
        <v>4</v>
      </c>
      <c r="DE60" s="14">
        <f t="shared" si="17"/>
        <v>20</v>
      </c>
      <c r="DF60" s="14">
        <f t="shared" si="18"/>
        <v>20</v>
      </c>
      <c r="DG60" s="14">
        <f t="shared" si="19"/>
        <v>8</v>
      </c>
      <c r="DH60" s="14" t="str">
        <f t="shared" si="20"/>
        <v/>
      </c>
      <c r="DI60" s="14">
        <f t="shared" si="43"/>
        <v>52</v>
      </c>
      <c r="DJ60" s="14">
        <f t="shared" si="21"/>
        <v>39</v>
      </c>
      <c r="DK60" s="14">
        <f t="shared" si="22"/>
        <v>0</v>
      </c>
      <c r="DL60" s="14">
        <f t="shared" si="23"/>
        <v>245</v>
      </c>
      <c r="DM60" s="14">
        <f t="shared" si="24"/>
        <v>4.7</v>
      </c>
      <c r="DN60" s="14">
        <f t="shared" si="25"/>
        <v>0</v>
      </c>
      <c r="DO60" s="14">
        <f t="shared" si="26"/>
        <v>29.38</v>
      </c>
      <c r="DP60" s="14">
        <f t="shared" si="44"/>
        <v>4</v>
      </c>
      <c r="DQ60" s="14">
        <f t="shared" si="45"/>
        <v>2</v>
      </c>
      <c r="DR60" s="14">
        <f t="shared" si="46"/>
        <v>11</v>
      </c>
      <c r="DU60" s="14">
        <f t="shared" si="27"/>
        <v>1</v>
      </c>
      <c r="DV60" s="14">
        <f t="shared" si="28"/>
        <v>3</v>
      </c>
      <c r="DW60" s="14">
        <f t="shared" si="47"/>
        <v>52</v>
      </c>
      <c r="DX60" s="14" t="str">
        <f t="shared" si="48"/>
        <v>AtkExt</v>
      </c>
      <c r="DY60" s="14">
        <f t="shared" si="49"/>
        <v>39</v>
      </c>
      <c r="DZ60" s="14">
        <f t="shared" si="50"/>
        <v>4.7</v>
      </c>
      <c r="EA60" s="14" t="str">
        <f t="shared" si="51"/>
        <v>HPExt</v>
      </c>
      <c r="EB60" s="14">
        <f t="shared" si="52"/>
        <v>245</v>
      </c>
      <c r="EC60" s="14">
        <f t="shared" si="53"/>
        <v>29.38</v>
      </c>
      <c r="ED60" s="14">
        <f t="shared" si="54"/>
        <v>4</v>
      </c>
      <c r="EE60" s="14">
        <f t="shared" si="55"/>
        <v>2</v>
      </c>
      <c r="EF60" s="14">
        <f t="shared" si="56"/>
        <v>11</v>
      </c>
      <c r="EG60" s="25" t="s">
        <v>509</v>
      </c>
      <c r="EH60" s="14">
        <f t="shared" si="57"/>
        <v>50</v>
      </c>
      <c r="EK60" s="32"/>
      <c r="EL60" s="32"/>
      <c r="EM60" s="32"/>
      <c r="EN60" s="32"/>
      <c r="EP60" s="32"/>
      <c r="EQ60" s="32"/>
      <c r="EW60" s="32"/>
      <c r="EX60" s="32"/>
      <c r="FD60" s="13">
        <v>56</v>
      </c>
      <c r="FE60" s="13">
        <f t="shared" si="58"/>
        <v>5</v>
      </c>
      <c r="FF60" s="13" t="str">
        <f t="shared" si="99"/>
        <v>90级寄灵人洗练-8</v>
      </c>
      <c r="FG60" s="13">
        <f t="shared" si="100"/>
        <v>15</v>
      </c>
      <c r="FH60" s="13">
        <f t="shared" si="59"/>
        <v>8</v>
      </c>
      <c r="FI60" s="13">
        <f t="shared" si="60"/>
        <v>500</v>
      </c>
      <c r="FJ60" s="13" t="str">
        <f t="shared" si="61"/>
        <v>CritRate</v>
      </c>
      <c r="FK60" s="13">
        <f t="shared" si="62"/>
        <v>2.8000000000000001E-2</v>
      </c>
      <c r="FL60" s="13">
        <f t="shared" si="101"/>
        <v>0.08</v>
      </c>
    </row>
    <row r="61" spans="1:16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13">
        <v>58</v>
      </c>
      <c r="CB61" s="13">
        <v>5</v>
      </c>
      <c r="CC61" s="13">
        <v>80</v>
      </c>
      <c r="CD61" s="13">
        <v>4</v>
      </c>
      <c r="CE61" s="13">
        <v>2</v>
      </c>
      <c r="CF61" s="13">
        <v>6</v>
      </c>
      <c r="CG61" s="13">
        <f t="shared" si="102"/>
        <v>2054060</v>
      </c>
      <c r="CH61" s="13" t="s">
        <v>523</v>
      </c>
      <c r="CI61" s="13">
        <v>2052</v>
      </c>
      <c r="CJ61" s="13">
        <v>6</v>
      </c>
      <c r="CK61" s="13">
        <f>SUM(CJ$6:CJ61)</f>
        <v>408</v>
      </c>
      <c r="CL61" s="13">
        <v>1</v>
      </c>
      <c r="CM61" s="13">
        <v>2</v>
      </c>
      <c r="CN61" s="13">
        <v>3</v>
      </c>
      <c r="CO61" s="13">
        <v>4</v>
      </c>
      <c r="CP61" s="13">
        <v>5</v>
      </c>
      <c r="CQ61" s="13">
        <v>6</v>
      </c>
      <c r="CR61" s="13"/>
      <c r="CS61" s="13"/>
      <c r="CT61" s="32"/>
      <c r="CV61" s="13">
        <v>57</v>
      </c>
      <c r="CW61" s="14">
        <f t="shared" si="42"/>
        <v>8</v>
      </c>
      <c r="CX61" s="14">
        <f t="shared" si="10"/>
        <v>2</v>
      </c>
      <c r="CY61" s="14">
        <f t="shared" si="11"/>
        <v>1</v>
      </c>
      <c r="CZ61" s="14">
        <f t="shared" si="12"/>
        <v>1</v>
      </c>
      <c r="DA61" s="14">
        <f t="shared" si="13"/>
        <v>2014021</v>
      </c>
      <c r="DB61" s="13" t="str">
        <f t="shared" si="14"/>
        <v>20级守护灵橙色-武器</v>
      </c>
      <c r="DC61" s="14">
        <f t="shared" si="15"/>
        <v>2</v>
      </c>
      <c r="DD61" s="14">
        <f t="shared" si="16"/>
        <v>4</v>
      </c>
      <c r="DE61" s="14">
        <f t="shared" si="17"/>
        <v>135</v>
      </c>
      <c r="DF61" s="14">
        <f t="shared" si="18"/>
        <v>135</v>
      </c>
      <c r="DG61" s="14">
        <f t="shared" si="19"/>
        <v>1</v>
      </c>
      <c r="DH61" s="14" t="str">
        <f t="shared" si="20"/>
        <v/>
      </c>
      <c r="DI61" s="14">
        <f t="shared" si="43"/>
        <v>642</v>
      </c>
      <c r="DJ61" s="14">
        <f t="shared" si="21"/>
        <v>1881</v>
      </c>
      <c r="DK61" s="14">
        <f t="shared" si="22"/>
        <v>0</v>
      </c>
      <c r="DL61" s="14">
        <f t="shared" si="23"/>
        <v>0</v>
      </c>
      <c r="DM61" s="14">
        <f t="shared" si="24"/>
        <v>128.4</v>
      </c>
      <c r="DN61" s="14">
        <f t="shared" si="25"/>
        <v>0</v>
      </c>
      <c r="DO61" s="14">
        <f t="shared" si="26"/>
        <v>0</v>
      </c>
      <c r="DP61" s="14">
        <f t="shared" si="44"/>
        <v>4</v>
      </c>
      <c r="DQ61" s="14">
        <f t="shared" si="45"/>
        <v>2</v>
      </c>
      <c r="DR61" s="14">
        <f t="shared" si="46"/>
        <v>21</v>
      </c>
      <c r="DU61" s="14">
        <f t="shared" si="27"/>
        <v>1</v>
      </c>
      <c r="DV61" s="14">
        <f t="shared" si="28"/>
        <v>0</v>
      </c>
      <c r="DW61" s="14">
        <f t="shared" si="47"/>
        <v>642</v>
      </c>
      <c r="DX61" s="14" t="str">
        <f t="shared" si="48"/>
        <v>AtkExt</v>
      </c>
      <c r="DY61" s="14">
        <f t="shared" si="49"/>
        <v>1881</v>
      </c>
      <c r="DZ61" s="14">
        <f t="shared" si="50"/>
        <v>128.4</v>
      </c>
      <c r="EA61" s="14" t="str">
        <f t="shared" si="51"/>
        <v/>
      </c>
      <c r="EB61" s="14" t="str">
        <f t="shared" si="52"/>
        <v/>
      </c>
      <c r="EC61" s="14" t="str">
        <f t="shared" si="53"/>
        <v/>
      </c>
      <c r="ED61" s="14">
        <f t="shared" si="54"/>
        <v>4</v>
      </c>
      <c r="EE61" s="14">
        <f t="shared" si="55"/>
        <v>2</v>
      </c>
      <c r="EF61" s="14">
        <f t="shared" si="56"/>
        <v>21</v>
      </c>
      <c r="EG61" s="25" t="s">
        <v>509</v>
      </c>
      <c r="EH61" s="14">
        <f t="shared" si="57"/>
        <v>50</v>
      </c>
      <c r="EK61" s="32"/>
      <c r="EL61" s="32"/>
      <c r="EM61" s="32"/>
      <c r="EN61" s="32"/>
      <c r="EP61" s="32"/>
      <c r="EQ61" s="32"/>
      <c r="EW61" s="32"/>
      <c r="EX61" s="32"/>
      <c r="FD61" s="13">
        <v>57</v>
      </c>
      <c r="FE61" s="13">
        <f t="shared" si="58"/>
        <v>5</v>
      </c>
      <c r="FF61" s="13" t="str">
        <f t="shared" si="99"/>
        <v>90级寄灵人洗练-9</v>
      </c>
      <c r="FG61" s="13">
        <f t="shared" si="100"/>
        <v>15</v>
      </c>
      <c r="FH61" s="13">
        <f t="shared" si="59"/>
        <v>9</v>
      </c>
      <c r="FI61" s="13">
        <f t="shared" si="60"/>
        <v>500</v>
      </c>
      <c r="FJ61" s="13" t="str">
        <f t="shared" si="61"/>
        <v>DefIgnor</v>
      </c>
      <c r="FK61" s="13">
        <f t="shared" si="62"/>
        <v>1.0999999999999999E-2</v>
      </c>
      <c r="FL61" s="13">
        <f t="shared" si="101"/>
        <v>0.03</v>
      </c>
    </row>
    <row r="62" spans="1:16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13">
        <v>59</v>
      </c>
      <c r="CB62" s="13">
        <v>5</v>
      </c>
      <c r="CC62" s="13">
        <v>80</v>
      </c>
      <c r="CD62" s="13">
        <v>4</v>
      </c>
      <c r="CE62" s="13">
        <v>1</v>
      </c>
      <c r="CF62" s="13">
        <v>7</v>
      </c>
      <c r="CG62" s="13">
        <f t="shared" si="102"/>
        <v>2054070</v>
      </c>
      <c r="CH62" s="13" t="s">
        <v>1062</v>
      </c>
      <c r="CI62" s="13">
        <v>1053</v>
      </c>
      <c r="CJ62" s="13">
        <v>6</v>
      </c>
      <c r="CK62" s="13">
        <f>SUM(CJ$6:CJ62)</f>
        <v>414</v>
      </c>
      <c r="CL62" s="13">
        <v>1</v>
      </c>
      <c r="CM62" s="13">
        <v>4</v>
      </c>
      <c r="CN62" s="13">
        <v>5</v>
      </c>
      <c r="CO62" s="13">
        <v>6</v>
      </c>
      <c r="CP62" s="13">
        <v>7</v>
      </c>
      <c r="CQ62" s="13">
        <v>8</v>
      </c>
      <c r="CR62" s="13"/>
      <c r="CS62" s="13"/>
      <c r="CT62" s="32"/>
      <c r="CV62" s="13">
        <v>58</v>
      </c>
      <c r="CW62" s="14">
        <f t="shared" si="42"/>
        <v>8</v>
      </c>
      <c r="CX62" s="14">
        <f t="shared" si="10"/>
        <v>2</v>
      </c>
      <c r="CY62" s="14">
        <f t="shared" si="11"/>
        <v>2</v>
      </c>
      <c r="CZ62" s="14">
        <f t="shared" si="12"/>
        <v>1</v>
      </c>
      <c r="DA62" s="14">
        <f t="shared" si="13"/>
        <v>2014022</v>
      </c>
      <c r="DB62" s="13" t="str">
        <f t="shared" si="14"/>
        <v>20级守护灵橙色-头盔</v>
      </c>
      <c r="DC62" s="14">
        <f t="shared" si="15"/>
        <v>2</v>
      </c>
      <c r="DD62" s="14">
        <f t="shared" si="16"/>
        <v>4</v>
      </c>
      <c r="DE62" s="14">
        <f t="shared" si="17"/>
        <v>135</v>
      </c>
      <c r="DF62" s="14">
        <f t="shared" si="18"/>
        <v>135</v>
      </c>
      <c r="DG62" s="14">
        <f t="shared" si="19"/>
        <v>2</v>
      </c>
      <c r="DH62" s="14" t="str">
        <f t="shared" si="20"/>
        <v/>
      </c>
      <c r="DI62" s="14">
        <f t="shared" si="43"/>
        <v>321</v>
      </c>
      <c r="DJ62" s="14">
        <f t="shared" si="21"/>
        <v>0</v>
      </c>
      <c r="DK62" s="14">
        <f t="shared" si="22"/>
        <v>471</v>
      </c>
      <c r="DL62" s="14">
        <f t="shared" si="23"/>
        <v>0</v>
      </c>
      <c r="DM62" s="14">
        <f t="shared" si="24"/>
        <v>0</v>
      </c>
      <c r="DN62" s="14">
        <f t="shared" si="25"/>
        <v>32.1</v>
      </c>
      <c r="DO62" s="14">
        <f t="shared" si="26"/>
        <v>0</v>
      </c>
      <c r="DP62" s="14">
        <f t="shared" si="44"/>
        <v>4</v>
      </c>
      <c r="DQ62" s="14">
        <f t="shared" si="45"/>
        <v>2</v>
      </c>
      <c r="DR62" s="14">
        <f t="shared" si="46"/>
        <v>21</v>
      </c>
      <c r="DU62" s="14">
        <f t="shared" si="27"/>
        <v>2</v>
      </c>
      <c r="DV62" s="14">
        <f t="shared" si="28"/>
        <v>0</v>
      </c>
      <c r="DW62" s="14">
        <f t="shared" si="47"/>
        <v>321</v>
      </c>
      <c r="DX62" s="14" t="str">
        <f t="shared" si="48"/>
        <v>DefExt</v>
      </c>
      <c r="DY62" s="14">
        <f t="shared" si="49"/>
        <v>471</v>
      </c>
      <c r="DZ62" s="14">
        <f t="shared" si="50"/>
        <v>32.1</v>
      </c>
      <c r="EA62" s="14" t="str">
        <f t="shared" si="51"/>
        <v/>
      </c>
      <c r="EB62" s="14" t="str">
        <f t="shared" si="52"/>
        <v/>
      </c>
      <c r="EC62" s="14" t="str">
        <f t="shared" si="53"/>
        <v/>
      </c>
      <c r="ED62" s="14">
        <f t="shared" si="54"/>
        <v>4</v>
      </c>
      <c r="EE62" s="14">
        <f t="shared" si="55"/>
        <v>2</v>
      </c>
      <c r="EF62" s="14">
        <f t="shared" si="56"/>
        <v>21</v>
      </c>
      <c r="EG62" s="25" t="s">
        <v>509</v>
      </c>
      <c r="EH62" s="14">
        <f t="shared" si="57"/>
        <v>50</v>
      </c>
      <c r="EK62" s="32"/>
      <c r="EL62" s="32"/>
      <c r="EM62" s="32"/>
      <c r="EN62" s="32"/>
      <c r="EP62" s="32"/>
      <c r="EQ62" s="32"/>
      <c r="EW62" s="32"/>
      <c r="EX62" s="32"/>
      <c r="FD62" s="13">
        <v>58</v>
      </c>
      <c r="FE62" s="13">
        <f t="shared" si="58"/>
        <v>5</v>
      </c>
      <c r="FF62" s="13" t="str">
        <f t="shared" si="99"/>
        <v>90级寄灵人洗练-10</v>
      </c>
      <c r="FG62" s="13">
        <f t="shared" si="100"/>
        <v>15</v>
      </c>
      <c r="FH62" s="13">
        <f t="shared" si="59"/>
        <v>10</v>
      </c>
      <c r="FI62" s="13">
        <f t="shared" si="60"/>
        <v>500</v>
      </c>
      <c r="FJ62" s="13" t="str">
        <f t="shared" si="61"/>
        <v>Block</v>
      </c>
      <c r="FK62" s="13">
        <f t="shared" si="62"/>
        <v>1.0999999999999999E-2</v>
      </c>
      <c r="FL62" s="13">
        <f t="shared" si="101"/>
        <v>0.03</v>
      </c>
    </row>
    <row r="63" spans="1:16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13">
        <v>60</v>
      </c>
      <c r="CB63" s="13">
        <v>5</v>
      </c>
      <c r="CC63" s="13">
        <v>80</v>
      </c>
      <c r="CD63" s="13">
        <v>4</v>
      </c>
      <c r="CE63" s="13">
        <v>2</v>
      </c>
      <c r="CF63" s="13">
        <v>8</v>
      </c>
      <c r="CG63" s="13">
        <f t="shared" si="102"/>
        <v>2054080</v>
      </c>
      <c r="CH63" s="13" t="s">
        <v>1063</v>
      </c>
      <c r="CI63" s="13">
        <v>2053</v>
      </c>
      <c r="CJ63" s="13">
        <v>6</v>
      </c>
      <c r="CK63" s="13">
        <f>SUM(CJ$6:CJ63)</f>
        <v>420</v>
      </c>
      <c r="CL63" s="13">
        <v>1</v>
      </c>
      <c r="CM63" s="13">
        <v>4</v>
      </c>
      <c r="CN63" s="13">
        <v>5</v>
      </c>
      <c r="CO63" s="13">
        <v>6</v>
      </c>
      <c r="CP63" s="13">
        <v>7</v>
      </c>
      <c r="CQ63" s="13">
        <v>8</v>
      </c>
      <c r="CR63" s="13"/>
      <c r="CS63" s="13"/>
      <c r="CT63" s="32"/>
      <c r="CV63" s="13">
        <v>59</v>
      </c>
      <c r="CW63" s="14">
        <f t="shared" si="42"/>
        <v>8</v>
      </c>
      <c r="CX63" s="14">
        <f t="shared" si="10"/>
        <v>2</v>
      </c>
      <c r="CY63" s="14">
        <f t="shared" si="11"/>
        <v>3</v>
      </c>
      <c r="CZ63" s="14">
        <f t="shared" si="12"/>
        <v>1</v>
      </c>
      <c r="DA63" s="14">
        <f t="shared" si="13"/>
        <v>2014023</v>
      </c>
      <c r="DB63" s="13" t="str">
        <f t="shared" si="14"/>
        <v>20级守护灵橙色-肩甲</v>
      </c>
      <c r="DC63" s="14">
        <f t="shared" si="15"/>
        <v>2</v>
      </c>
      <c r="DD63" s="14">
        <f t="shared" si="16"/>
        <v>4</v>
      </c>
      <c r="DE63" s="14">
        <f t="shared" si="17"/>
        <v>135</v>
      </c>
      <c r="DF63" s="14">
        <f t="shared" si="18"/>
        <v>135</v>
      </c>
      <c r="DG63" s="14">
        <f t="shared" si="19"/>
        <v>3</v>
      </c>
      <c r="DH63" s="14" t="str">
        <f t="shared" si="20"/>
        <v/>
      </c>
      <c r="DI63" s="14">
        <f t="shared" si="43"/>
        <v>320</v>
      </c>
      <c r="DJ63" s="14">
        <f t="shared" si="21"/>
        <v>0</v>
      </c>
      <c r="DK63" s="14">
        <f t="shared" si="22"/>
        <v>236</v>
      </c>
      <c r="DL63" s="14">
        <f t="shared" si="23"/>
        <v>2353</v>
      </c>
      <c r="DM63" s="14">
        <f t="shared" si="24"/>
        <v>0</v>
      </c>
      <c r="DN63" s="14">
        <f t="shared" si="25"/>
        <v>16.05</v>
      </c>
      <c r="DO63" s="14">
        <f t="shared" si="26"/>
        <v>160.43</v>
      </c>
      <c r="DP63" s="14">
        <f t="shared" si="44"/>
        <v>4</v>
      </c>
      <c r="DQ63" s="14">
        <f t="shared" si="45"/>
        <v>2</v>
      </c>
      <c r="DR63" s="14">
        <f t="shared" si="46"/>
        <v>21</v>
      </c>
      <c r="DU63" s="14">
        <f t="shared" si="27"/>
        <v>2</v>
      </c>
      <c r="DV63" s="14">
        <f t="shared" si="28"/>
        <v>3</v>
      </c>
      <c r="DW63" s="14">
        <f t="shared" si="47"/>
        <v>320</v>
      </c>
      <c r="DX63" s="14" t="str">
        <f t="shared" si="48"/>
        <v>DefExt</v>
      </c>
      <c r="DY63" s="14">
        <f t="shared" si="49"/>
        <v>236</v>
      </c>
      <c r="DZ63" s="14">
        <f t="shared" si="50"/>
        <v>16.05</v>
      </c>
      <c r="EA63" s="14" t="str">
        <f t="shared" si="51"/>
        <v>HPExt</v>
      </c>
      <c r="EB63" s="14">
        <f t="shared" si="52"/>
        <v>2353</v>
      </c>
      <c r="EC63" s="14">
        <f t="shared" si="53"/>
        <v>160.43</v>
      </c>
      <c r="ED63" s="14">
        <f t="shared" si="54"/>
        <v>4</v>
      </c>
      <c r="EE63" s="14">
        <f t="shared" si="55"/>
        <v>2</v>
      </c>
      <c r="EF63" s="14">
        <f t="shared" si="56"/>
        <v>21</v>
      </c>
      <c r="EG63" s="25" t="s">
        <v>509</v>
      </c>
      <c r="EH63" s="14">
        <f t="shared" si="57"/>
        <v>50</v>
      </c>
      <c r="EK63" s="32"/>
      <c r="EL63" s="32"/>
      <c r="EM63" s="32"/>
      <c r="EN63" s="32"/>
      <c r="EP63" s="32"/>
      <c r="EQ63" s="32"/>
      <c r="EW63" s="32"/>
      <c r="EX63" s="32"/>
      <c r="FD63" s="13">
        <v>59</v>
      </c>
      <c r="FE63" s="13">
        <f t="shared" si="58"/>
        <v>5</v>
      </c>
      <c r="FF63" s="13" t="str">
        <f t="shared" si="99"/>
        <v>90级寄灵人洗练-11</v>
      </c>
      <c r="FG63" s="13">
        <f t="shared" si="100"/>
        <v>15</v>
      </c>
      <c r="FH63" s="13">
        <f t="shared" si="59"/>
        <v>11</v>
      </c>
      <c r="FI63" s="13">
        <f t="shared" si="60"/>
        <v>500</v>
      </c>
      <c r="FJ63" s="13" t="str">
        <f t="shared" si="61"/>
        <v>EffectHit</v>
      </c>
      <c r="FK63" s="13">
        <f t="shared" si="62"/>
        <v>1.7999999999999999E-2</v>
      </c>
      <c r="FL63" s="13">
        <f t="shared" si="101"/>
        <v>0.05</v>
      </c>
    </row>
    <row r="64" spans="1:16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13">
        <v>61</v>
      </c>
      <c r="CB64" s="13">
        <v>6</v>
      </c>
      <c r="CC64" s="13">
        <v>100</v>
      </c>
      <c r="CD64" s="13">
        <v>1</v>
      </c>
      <c r="CE64" s="13">
        <v>1</v>
      </c>
      <c r="CF64" s="13">
        <v>1</v>
      </c>
      <c r="CG64" s="13">
        <f t="shared" si="102"/>
        <v>2061010</v>
      </c>
      <c r="CH64" s="13" t="s">
        <v>1064</v>
      </c>
      <c r="CI64" s="13"/>
      <c r="CJ64" s="13">
        <v>8</v>
      </c>
      <c r="CK64" s="13">
        <f>SUM(CJ$6:CJ64)</f>
        <v>428</v>
      </c>
      <c r="CL64" s="13">
        <v>1</v>
      </c>
      <c r="CM64" s="13">
        <v>2</v>
      </c>
      <c r="CN64" s="13">
        <v>3</v>
      </c>
      <c r="CO64" s="13">
        <v>4</v>
      </c>
      <c r="CP64" s="13">
        <v>5</v>
      </c>
      <c r="CQ64" s="13">
        <v>6</v>
      </c>
      <c r="CR64" s="13">
        <v>7</v>
      </c>
      <c r="CS64" s="13">
        <v>8</v>
      </c>
      <c r="CT64" s="32"/>
      <c r="CV64" s="13">
        <v>60</v>
      </c>
      <c r="CW64" s="14">
        <f t="shared" si="42"/>
        <v>8</v>
      </c>
      <c r="CX64" s="14">
        <f t="shared" si="10"/>
        <v>2</v>
      </c>
      <c r="CY64" s="14">
        <f t="shared" si="11"/>
        <v>4</v>
      </c>
      <c r="CZ64" s="14">
        <f t="shared" si="12"/>
        <v>1</v>
      </c>
      <c r="DA64" s="14">
        <f t="shared" si="13"/>
        <v>2014024</v>
      </c>
      <c r="DB64" s="13" t="str">
        <f t="shared" si="14"/>
        <v>20级守护灵橙色-衣服</v>
      </c>
      <c r="DC64" s="14">
        <f t="shared" si="15"/>
        <v>2</v>
      </c>
      <c r="DD64" s="14">
        <f t="shared" si="16"/>
        <v>4</v>
      </c>
      <c r="DE64" s="14">
        <f t="shared" si="17"/>
        <v>135</v>
      </c>
      <c r="DF64" s="14">
        <f t="shared" si="18"/>
        <v>135</v>
      </c>
      <c r="DG64" s="14">
        <f t="shared" si="19"/>
        <v>4</v>
      </c>
      <c r="DH64" s="14" t="str">
        <f t="shared" si="20"/>
        <v/>
      </c>
      <c r="DI64" s="14">
        <f t="shared" si="43"/>
        <v>321</v>
      </c>
      <c r="DJ64" s="14">
        <f t="shared" si="21"/>
        <v>0</v>
      </c>
      <c r="DK64" s="14">
        <f t="shared" si="22"/>
        <v>471</v>
      </c>
      <c r="DL64" s="14">
        <f t="shared" si="23"/>
        <v>0</v>
      </c>
      <c r="DM64" s="14">
        <f t="shared" si="24"/>
        <v>0</v>
      </c>
      <c r="DN64" s="14">
        <f t="shared" si="25"/>
        <v>32.1</v>
      </c>
      <c r="DO64" s="14">
        <f t="shared" si="26"/>
        <v>0</v>
      </c>
      <c r="DP64" s="14">
        <f t="shared" si="44"/>
        <v>4</v>
      </c>
      <c r="DQ64" s="14">
        <f t="shared" si="45"/>
        <v>2</v>
      </c>
      <c r="DR64" s="14">
        <f t="shared" si="46"/>
        <v>21</v>
      </c>
      <c r="DU64" s="14">
        <f t="shared" si="27"/>
        <v>2</v>
      </c>
      <c r="DV64" s="14">
        <f t="shared" si="28"/>
        <v>0</v>
      </c>
      <c r="DW64" s="14">
        <f t="shared" si="47"/>
        <v>321</v>
      </c>
      <c r="DX64" s="14" t="str">
        <f t="shared" si="48"/>
        <v>DefExt</v>
      </c>
      <c r="DY64" s="14">
        <f t="shared" si="49"/>
        <v>471</v>
      </c>
      <c r="DZ64" s="14">
        <f t="shared" si="50"/>
        <v>32.1</v>
      </c>
      <c r="EA64" s="14" t="str">
        <f t="shared" si="51"/>
        <v/>
      </c>
      <c r="EB64" s="14" t="str">
        <f t="shared" si="52"/>
        <v/>
      </c>
      <c r="EC64" s="14" t="str">
        <f t="shared" si="53"/>
        <v/>
      </c>
      <c r="ED64" s="14">
        <f t="shared" si="54"/>
        <v>4</v>
      </c>
      <c r="EE64" s="14">
        <f t="shared" si="55"/>
        <v>2</v>
      </c>
      <c r="EF64" s="14">
        <f t="shared" si="56"/>
        <v>21</v>
      </c>
      <c r="EG64" s="25" t="s">
        <v>509</v>
      </c>
      <c r="EH64" s="14">
        <f t="shared" si="57"/>
        <v>50</v>
      </c>
      <c r="EK64" s="32"/>
      <c r="EL64" s="32"/>
      <c r="EM64" s="32"/>
      <c r="EN64" s="32"/>
      <c r="EP64" s="32"/>
      <c r="EQ64" s="32"/>
      <c r="EW64" s="32"/>
      <c r="EX64" s="32"/>
      <c r="FD64" s="13">
        <v>60</v>
      </c>
      <c r="FE64" s="13">
        <f t="shared" si="58"/>
        <v>5</v>
      </c>
      <c r="FF64" s="13" t="str">
        <f t="shared" si="99"/>
        <v>90级寄灵人洗练-12</v>
      </c>
      <c r="FG64" s="13">
        <f t="shared" si="100"/>
        <v>15</v>
      </c>
      <c r="FH64" s="13">
        <f t="shared" si="59"/>
        <v>12</v>
      </c>
      <c r="FI64" s="13">
        <f t="shared" si="60"/>
        <v>500</v>
      </c>
      <c r="FJ64" s="13" t="str">
        <f t="shared" si="61"/>
        <v>EffectResist</v>
      </c>
      <c r="FK64" s="13">
        <f t="shared" si="62"/>
        <v>1.7999999999999999E-2</v>
      </c>
      <c r="FL64" s="13">
        <f t="shared" si="101"/>
        <v>0.05</v>
      </c>
    </row>
    <row r="65" spans="1:16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13">
        <v>62</v>
      </c>
      <c r="CB65" s="13">
        <v>6</v>
      </c>
      <c r="CC65" s="13">
        <v>100</v>
      </c>
      <c r="CD65" s="13">
        <v>1</v>
      </c>
      <c r="CE65" s="13">
        <v>2</v>
      </c>
      <c r="CF65" s="13">
        <v>2</v>
      </c>
      <c r="CG65" s="13">
        <f t="shared" si="102"/>
        <v>2061020</v>
      </c>
      <c r="CH65" s="13" t="s">
        <v>1065</v>
      </c>
      <c r="CI65" s="13"/>
      <c r="CJ65" s="13">
        <v>8</v>
      </c>
      <c r="CK65" s="13">
        <f>SUM(CJ$6:CJ65)</f>
        <v>436</v>
      </c>
      <c r="CL65" s="13">
        <v>1</v>
      </c>
      <c r="CM65" s="13">
        <v>2</v>
      </c>
      <c r="CN65" s="13">
        <v>3</v>
      </c>
      <c r="CO65" s="13">
        <v>4</v>
      </c>
      <c r="CP65" s="13">
        <v>5</v>
      </c>
      <c r="CQ65" s="13">
        <v>6</v>
      </c>
      <c r="CR65" s="13">
        <v>7</v>
      </c>
      <c r="CS65" s="13">
        <v>8</v>
      </c>
      <c r="CT65" s="32"/>
      <c r="CV65" s="13">
        <v>61</v>
      </c>
      <c r="CW65" s="14">
        <f t="shared" si="42"/>
        <v>8</v>
      </c>
      <c r="CX65" s="14">
        <f t="shared" si="10"/>
        <v>2</v>
      </c>
      <c r="CY65" s="14">
        <f t="shared" si="11"/>
        <v>5</v>
      </c>
      <c r="CZ65" s="14">
        <f t="shared" si="12"/>
        <v>1</v>
      </c>
      <c r="DA65" s="14">
        <f t="shared" si="13"/>
        <v>2014025</v>
      </c>
      <c r="DB65" s="13" t="str">
        <f t="shared" si="14"/>
        <v>20级守护灵橙色-鞋子</v>
      </c>
      <c r="DC65" s="14">
        <f t="shared" si="15"/>
        <v>2</v>
      </c>
      <c r="DD65" s="14">
        <f t="shared" si="16"/>
        <v>4</v>
      </c>
      <c r="DE65" s="14">
        <f t="shared" si="17"/>
        <v>135</v>
      </c>
      <c r="DF65" s="14">
        <f t="shared" si="18"/>
        <v>135</v>
      </c>
      <c r="DG65" s="14">
        <f t="shared" si="19"/>
        <v>5</v>
      </c>
      <c r="DH65" s="14" t="str">
        <f t="shared" si="20"/>
        <v/>
      </c>
      <c r="DI65" s="14">
        <f t="shared" si="43"/>
        <v>320</v>
      </c>
      <c r="DJ65" s="14">
        <f t="shared" si="21"/>
        <v>0</v>
      </c>
      <c r="DK65" s="14">
        <f t="shared" si="22"/>
        <v>0</v>
      </c>
      <c r="DL65" s="14">
        <f t="shared" si="23"/>
        <v>4706</v>
      </c>
      <c r="DM65" s="14">
        <f t="shared" si="24"/>
        <v>0</v>
      </c>
      <c r="DN65" s="14">
        <f t="shared" si="25"/>
        <v>0</v>
      </c>
      <c r="DO65" s="14">
        <f t="shared" si="26"/>
        <v>320.85000000000002</v>
      </c>
      <c r="DP65" s="14">
        <f t="shared" si="44"/>
        <v>4</v>
      </c>
      <c r="DQ65" s="14">
        <f t="shared" si="45"/>
        <v>2</v>
      </c>
      <c r="DR65" s="14">
        <f t="shared" si="46"/>
        <v>21</v>
      </c>
      <c r="DU65" s="14">
        <f t="shared" si="27"/>
        <v>3</v>
      </c>
      <c r="DV65" s="14">
        <f t="shared" si="28"/>
        <v>0</v>
      </c>
      <c r="DW65" s="14">
        <f t="shared" si="47"/>
        <v>320</v>
      </c>
      <c r="DX65" s="14" t="str">
        <f t="shared" si="48"/>
        <v>HPExt</v>
      </c>
      <c r="DY65" s="14">
        <f t="shared" si="49"/>
        <v>4706</v>
      </c>
      <c r="DZ65" s="14">
        <f t="shared" si="50"/>
        <v>320.85000000000002</v>
      </c>
      <c r="EA65" s="14" t="str">
        <f t="shared" si="51"/>
        <v/>
      </c>
      <c r="EB65" s="14" t="str">
        <f t="shared" si="52"/>
        <v/>
      </c>
      <c r="EC65" s="14" t="str">
        <f t="shared" si="53"/>
        <v/>
      </c>
      <c r="ED65" s="14">
        <f t="shared" si="54"/>
        <v>4</v>
      </c>
      <c r="EE65" s="14">
        <f t="shared" si="55"/>
        <v>2</v>
      </c>
      <c r="EF65" s="14">
        <f t="shared" si="56"/>
        <v>21</v>
      </c>
      <c r="EG65" s="25" t="s">
        <v>509</v>
      </c>
      <c r="EH65" s="14">
        <f t="shared" si="57"/>
        <v>50</v>
      </c>
      <c r="EK65" s="32"/>
      <c r="EL65" s="32"/>
      <c r="EM65" s="32"/>
      <c r="EN65" s="32"/>
      <c r="EP65" s="32"/>
      <c r="EQ65" s="32"/>
      <c r="EW65" s="32"/>
      <c r="EX65" s="32"/>
      <c r="FD65" s="13">
        <v>61</v>
      </c>
      <c r="FE65" s="13">
        <f t="shared" si="58"/>
        <v>6</v>
      </c>
      <c r="FF65" s="13" t="str">
        <f t="shared" si="99"/>
        <v>110级寄灵人洗练-1</v>
      </c>
      <c r="FG65" s="13">
        <f t="shared" si="100"/>
        <v>16</v>
      </c>
      <c r="FH65" s="13">
        <f t="shared" si="59"/>
        <v>1</v>
      </c>
      <c r="FI65" s="13">
        <f t="shared" si="60"/>
        <v>1800</v>
      </c>
      <c r="FJ65" s="13" t="str">
        <f t="shared" si="61"/>
        <v>AtkExt</v>
      </c>
      <c r="FK65" s="13">
        <f t="shared" si="62"/>
        <v>257</v>
      </c>
      <c r="FL65" s="13">
        <f t="shared" si="101"/>
        <v>736</v>
      </c>
    </row>
    <row r="66" spans="1:16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13">
        <v>63</v>
      </c>
      <c r="CB66" s="13">
        <v>6</v>
      </c>
      <c r="CC66" s="13">
        <v>100</v>
      </c>
      <c r="CD66" s="13">
        <v>2</v>
      </c>
      <c r="CE66" s="13">
        <v>1</v>
      </c>
      <c r="CF66" s="13">
        <v>1</v>
      </c>
      <c r="CG66" s="13">
        <f t="shared" si="102"/>
        <v>2062010</v>
      </c>
      <c r="CH66" s="13" t="s">
        <v>1066</v>
      </c>
      <c r="CI66" s="13"/>
      <c r="CJ66" s="13">
        <v>8</v>
      </c>
      <c r="CK66" s="13">
        <f>SUM(CJ$6:CJ66)</f>
        <v>444</v>
      </c>
      <c r="CL66" s="13">
        <v>1</v>
      </c>
      <c r="CM66" s="13">
        <v>2</v>
      </c>
      <c r="CN66" s="13">
        <v>3</v>
      </c>
      <c r="CO66" s="13">
        <v>4</v>
      </c>
      <c r="CP66" s="13">
        <v>5</v>
      </c>
      <c r="CQ66" s="13">
        <v>6</v>
      </c>
      <c r="CR66" s="13">
        <v>7</v>
      </c>
      <c r="CS66" s="13">
        <v>8</v>
      </c>
      <c r="CT66" s="32"/>
      <c r="CV66" s="13">
        <v>62</v>
      </c>
      <c r="CW66" s="14">
        <f t="shared" si="42"/>
        <v>8</v>
      </c>
      <c r="CX66" s="14">
        <f t="shared" si="10"/>
        <v>2</v>
      </c>
      <c r="CY66" s="14">
        <f t="shared" si="11"/>
        <v>6</v>
      </c>
      <c r="CZ66" s="14">
        <f t="shared" si="12"/>
        <v>1</v>
      </c>
      <c r="DA66" s="14">
        <f t="shared" si="13"/>
        <v>2014026</v>
      </c>
      <c r="DB66" s="13" t="str">
        <f t="shared" si="14"/>
        <v>20级守护灵橙色-护手</v>
      </c>
      <c r="DC66" s="14">
        <f t="shared" si="15"/>
        <v>2</v>
      </c>
      <c r="DD66" s="14">
        <f t="shared" si="16"/>
        <v>4</v>
      </c>
      <c r="DE66" s="14">
        <f t="shared" si="17"/>
        <v>135</v>
      </c>
      <c r="DF66" s="14">
        <f t="shared" si="18"/>
        <v>135</v>
      </c>
      <c r="DG66" s="14">
        <f t="shared" si="19"/>
        <v>6</v>
      </c>
      <c r="DH66" s="14" t="str">
        <f t="shared" si="20"/>
        <v/>
      </c>
      <c r="DI66" s="14">
        <f t="shared" si="43"/>
        <v>320</v>
      </c>
      <c r="DJ66" s="14">
        <f t="shared" si="21"/>
        <v>0</v>
      </c>
      <c r="DK66" s="14">
        <f t="shared" si="22"/>
        <v>0</v>
      </c>
      <c r="DL66" s="14">
        <f t="shared" si="23"/>
        <v>4706</v>
      </c>
      <c r="DM66" s="14">
        <f t="shared" si="24"/>
        <v>0</v>
      </c>
      <c r="DN66" s="14">
        <f t="shared" si="25"/>
        <v>0</v>
      </c>
      <c r="DO66" s="14">
        <f t="shared" si="26"/>
        <v>320.85000000000002</v>
      </c>
      <c r="DP66" s="14">
        <f t="shared" si="44"/>
        <v>4</v>
      </c>
      <c r="DQ66" s="14">
        <f t="shared" si="45"/>
        <v>2</v>
      </c>
      <c r="DR66" s="14">
        <f t="shared" si="46"/>
        <v>21</v>
      </c>
      <c r="DU66" s="14">
        <f t="shared" si="27"/>
        <v>3</v>
      </c>
      <c r="DV66" s="14">
        <f t="shared" si="28"/>
        <v>0</v>
      </c>
      <c r="DW66" s="14">
        <f t="shared" si="47"/>
        <v>320</v>
      </c>
      <c r="DX66" s="14" t="str">
        <f t="shared" si="48"/>
        <v>HPExt</v>
      </c>
      <c r="DY66" s="14">
        <f t="shared" si="49"/>
        <v>4706</v>
      </c>
      <c r="DZ66" s="14">
        <f t="shared" si="50"/>
        <v>320.85000000000002</v>
      </c>
      <c r="EA66" s="14" t="str">
        <f t="shared" si="51"/>
        <v/>
      </c>
      <c r="EB66" s="14" t="str">
        <f t="shared" si="52"/>
        <v/>
      </c>
      <c r="EC66" s="14" t="str">
        <f t="shared" si="53"/>
        <v/>
      </c>
      <c r="ED66" s="14">
        <f t="shared" si="54"/>
        <v>4</v>
      </c>
      <c r="EE66" s="14">
        <f t="shared" si="55"/>
        <v>2</v>
      </c>
      <c r="EF66" s="14">
        <f t="shared" si="56"/>
        <v>21</v>
      </c>
      <c r="EG66" s="25" t="s">
        <v>509</v>
      </c>
      <c r="EH66" s="14">
        <f t="shared" si="57"/>
        <v>50</v>
      </c>
      <c r="EK66" s="32"/>
      <c r="EL66" s="32"/>
      <c r="EM66" s="32"/>
      <c r="EN66" s="32"/>
      <c r="EP66" s="32"/>
      <c r="EQ66" s="32"/>
      <c r="EW66" s="32"/>
      <c r="EX66" s="32"/>
      <c r="FD66" s="13">
        <v>62</v>
      </c>
      <c r="FE66" s="13">
        <f t="shared" si="58"/>
        <v>6</v>
      </c>
      <c r="FF66" s="13" t="str">
        <f t="shared" si="99"/>
        <v>110级寄灵人洗练-2</v>
      </c>
      <c r="FG66" s="13">
        <f t="shared" si="100"/>
        <v>16</v>
      </c>
      <c r="FH66" s="13">
        <f t="shared" si="59"/>
        <v>2</v>
      </c>
      <c r="FI66" s="13">
        <f t="shared" si="60"/>
        <v>1800</v>
      </c>
      <c r="FJ66" s="13" t="str">
        <f t="shared" si="61"/>
        <v>DefExt</v>
      </c>
      <c r="FK66" s="13">
        <f t="shared" si="62"/>
        <v>129</v>
      </c>
      <c r="FL66" s="13">
        <f t="shared" si="101"/>
        <v>370</v>
      </c>
    </row>
    <row r="67" spans="1:16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13">
        <v>64</v>
      </c>
      <c r="CB67" s="13">
        <v>6</v>
      </c>
      <c r="CC67" s="13">
        <v>100</v>
      </c>
      <c r="CD67" s="13">
        <v>2</v>
      </c>
      <c r="CE67" s="13">
        <v>2</v>
      </c>
      <c r="CF67" s="13">
        <v>2</v>
      </c>
      <c r="CG67" s="13">
        <f t="shared" si="102"/>
        <v>2062020</v>
      </c>
      <c r="CH67" s="13" t="s">
        <v>1067</v>
      </c>
      <c r="CI67" s="13"/>
      <c r="CJ67" s="13">
        <v>8</v>
      </c>
      <c r="CK67" s="13">
        <f>SUM(CJ$6:CJ67)</f>
        <v>452</v>
      </c>
      <c r="CL67" s="13">
        <v>1</v>
      </c>
      <c r="CM67" s="13">
        <v>2</v>
      </c>
      <c r="CN67" s="13">
        <v>3</v>
      </c>
      <c r="CO67" s="13">
        <v>4</v>
      </c>
      <c r="CP67" s="13">
        <v>5</v>
      </c>
      <c r="CQ67" s="13">
        <v>6</v>
      </c>
      <c r="CR67" s="13">
        <v>7</v>
      </c>
      <c r="CS67" s="13">
        <v>8</v>
      </c>
      <c r="CT67" s="32"/>
      <c r="CV67" s="13">
        <v>63</v>
      </c>
      <c r="CW67" s="14">
        <f t="shared" si="42"/>
        <v>8</v>
      </c>
      <c r="CX67" s="14">
        <f t="shared" si="10"/>
        <v>2</v>
      </c>
      <c r="CY67" s="14">
        <f t="shared" si="11"/>
        <v>7</v>
      </c>
      <c r="CZ67" s="14">
        <f t="shared" si="12"/>
        <v>1</v>
      </c>
      <c r="DA67" s="14">
        <f t="shared" si="13"/>
        <v>2014027</v>
      </c>
      <c r="DB67" s="13" t="str">
        <f t="shared" si="14"/>
        <v>20级守护灵橙色-项链</v>
      </c>
      <c r="DC67" s="14">
        <f t="shared" si="15"/>
        <v>2</v>
      </c>
      <c r="DD67" s="14">
        <f t="shared" si="16"/>
        <v>4</v>
      </c>
      <c r="DE67" s="14">
        <f t="shared" si="17"/>
        <v>135</v>
      </c>
      <c r="DF67" s="14">
        <f t="shared" si="18"/>
        <v>135</v>
      </c>
      <c r="DG67" s="14">
        <f t="shared" si="19"/>
        <v>7</v>
      </c>
      <c r="DH67" s="14" t="str">
        <f t="shared" si="20"/>
        <v/>
      </c>
      <c r="DI67" s="14">
        <f t="shared" si="43"/>
        <v>481</v>
      </c>
      <c r="DJ67" s="14">
        <f t="shared" si="21"/>
        <v>627</v>
      </c>
      <c r="DK67" s="14">
        <f t="shared" si="22"/>
        <v>393</v>
      </c>
      <c r="DL67" s="14">
        <f t="shared" si="23"/>
        <v>0</v>
      </c>
      <c r="DM67" s="14">
        <f t="shared" si="24"/>
        <v>42.8</v>
      </c>
      <c r="DN67" s="14">
        <f t="shared" si="25"/>
        <v>26.75</v>
      </c>
      <c r="DO67" s="14">
        <f t="shared" si="26"/>
        <v>0</v>
      </c>
      <c r="DP67" s="14">
        <f t="shared" si="44"/>
        <v>4</v>
      </c>
      <c r="DQ67" s="14">
        <f t="shared" si="45"/>
        <v>2</v>
      </c>
      <c r="DR67" s="14">
        <f t="shared" si="46"/>
        <v>21</v>
      </c>
      <c r="DU67" s="14">
        <f t="shared" si="27"/>
        <v>1</v>
      </c>
      <c r="DV67" s="14">
        <f t="shared" si="28"/>
        <v>2</v>
      </c>
      <c r="DW67" s="14">
        <f t="shared" si="47"/>
        <v>481</v>
      </c>
      <c r="DX67" s="14" t="str">
        <f t="shared" si="48"/>
        <v>AtkExt</v>
      </c>
      <c r="DY67" s="14">
        <f t="shared" si="49"/>
        <v>627</v>
      </c>
      <c r="DZ67" s="14">
        <f t="shared" si="50"/>
        <v>42.8</v>
      </c>
      <c r="EA67" s="14" t="str">
        <f t="shared" si="51"/>
        <v>DefExt</v>
      </c>
      <c r="EB67" s="14">
        <f t="shared" si="52"/>
        <v>393</v>
      </c>
      <c r="EC67" s="14">
        <f t="shared" si="53"/>
        <v>26.75</v>
      </c>
      <c r="ED67" s="14">
        <f t="shared" si="54"/>
        <v>4</v>
      </c>
      <c r="EE67" s="14">
        <f t="shared" si="55"/>
        <v>2</v>
      </c>
      <c r="EF67" s="14">
        <f t="shared" si="56"/>
        <v>21</v>
      </c>
      <c r="EG67" s="25" t="s">
        <v>509</v>
      </c>
      <c r="EH67" s="14">
        <f t="shared" si="57"/>
        <v>50</v>
      </c>
      <c r="EK67" s="32"/>
      <c r="EL67" s="32"/>
      <c r="EM67" s="32"/>
      <c r="EN67" s="32"/>
      <c r="EP67" s="32"/>
      <c r="EQ67" s="32"/>
      <c r="EW67" s="32"/>
      <c r="EX67" s="32"/>
      <c r="FD67" s="13">
        <v>63</v>
      </c>
      <c r="FE67" s="13">
        <f t="shared" si="58"/>
        <v>6</v>
      </c>
      <c r="FF67" s="13" t="str">
        <f t="shared" si="99"/>
        <v>110级寄灵人洗练-3</v>
      </c>
      <c r="FG67" s="13">
        <f t="shared" si="100"/>
        <v>16</v>
      </c>
      <c r="FH67" s="13">
        <f t="shared" si="59"/>
        <v>3</v>
      </c>
      <c r="FI67" s="13">
        <f t="shared" si="60"/>
        <v>2000</v>
      </c>
      <c r="FJ67" s="13" t="str">
        <f t="shared" si="61"/>
        <v>HPExt</v>
      </c>
      <c r="FK67" s="13">
        <f t="shared" si="62"/>
        <v>1286</v>
      </c>
      <c r="FL67" s="13">
        <f t="shared" si="101"/>
        <v>3676</v>
      </c>
    </row>
    <row r="68" spans="1:16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13">
        <v>65</v>
      </c>
      <c r="CB68" s="13">
        <v>6</v>
      </c>
      <c r="CC68" s="13">
        <v>100</v>
      </c>
      <c r="CD68" s="13">
        <v>3</v>
      </c>
      <c r="CE68" s="13">
        <v>1</v>
      </c>
      <c r="CF68" s="13">
        <v>1</v>
      </c>
      <c r="CG68" s="13">
        <f t="shared" si="102"/>
        <v>2063010</v>
      </c>
      <c r="CH68" s="13" t="s">
        <v>1068</v>
      </c>
      <c r="CI68" s="13"/>
      <c r="CJ68" s="13">
        <v>8</v>
      </c>
      <c r="CK68" s="13">
        <f>SUM(CJ$6:CJ68)</f>
        <v>460</v>
      </c>
      <c r="CL68" s="13">
        <v>1</v>
      </c>
      <c r="CM68" s="13">
        <v>2</v>
      </c>
      <c r="CN68" s="13">
        <v>3</v>
      </c>
      <c r="CO68" s="13">
        <v>4</v>
      </c>
      <c r="CP68" s="13">
        <v>5</v>
      </c>
      <c r="CQ68" s="13">
        <v>6</v>
      </c>
      <c r="CR68" s="13">
        <v>7</v>
      </c>
      <c r="CS68" s="13">
        <v>8</v>
      </c>
      <c r="CT68" s="32"/>
      <c r="CV68" s="13">
        <v>64</v>
      </c>
      <c r="CW68" s="14">
        <f t="shared" si="42"/>
        <v>8</v>
      </c>
      <c r="CX68" s="14">
        <f t="shared" si="10"/>
        <v>2</v>
      </c>
      <c r="CY68" s="14">
        <f t="shared" si="11"/>
        <v>8</v>
      </c>
      <c r="CZ68" s="14">
        <f t="shared" si="12"/>
        <v>1</v>
      </c>
      <c r="DA68" s="14">
        <f t="shared" si="13"/>
        <v>2014028</v>
      </c>
      <c r="DB68" s="13" t="str">
        <f t="shared" si="14"/>
        <v>20级守护灵橙色-戒指</v>
      </c>
      <c r="DC68" s="14">
        <f t="shared" si="15"/>
        <v>2</v>
      </c>
      <c r="DD68" s="14">
        <f t="shared" si="16"/>
        <v>4</v>
      </c>
      <c r="DE68" s="14">
        <f t="shared" si="17"/>
        <v>135</v>
      </c>
      <c r="DF68" s="14">
        <f t="shared" si="18"/>
        <v>135</v>
      </c>
      <c r="DG68" s="14">
        <f t="shared" si="19"/>
        <v>8</v>
      </c>
      <c r="DH68" s="14" t="str">
        <f t="shared" si="20"/>
        <v/>
      </c>
      <c r="DI68" s="14">
        <f t="shared" si="43"/>
        <v>481</v>
      </c>
      <c r="DJ68" s="14">
        <f t="shared" si="21"/>
        <v>627</v>
      </c>
      <c r="DK68" s="14">
        <f t="shared" si="22"/>
        <v>0</v>
      </c>
      <c r="DL68" s="14">
        <f t="shared" si="23"/>
        <v>3921</v>
      </c>
      <c r="DM68" s="14">
        <f t="shared" si="24"/>
        <v>42.8</v>
      </c>
      <c r="DN68" s="14">
        <f t="shared" si="25"/>
        <v>0</v>
      </c>
      <c r="DO68" s="14">
        <f t="shared" si="26"/>
        <v>267.38</v>
      </c>
      <c r="DP68" s="14">
        <f t="shared" si="44"/>
        <v>4</v>
      </c>
      <c r="DQ68" s="14">
        <f t="shared" si="45"/>
        <v>2</v>
      </c>
      <c r="DR68" s="14">
        <f t="shared" si="46"/>
        <v>21</v>
      </c>
      <c r="DU68" s="14">
        <f t="shared" si="27"/>
        <v>1</v>
      </c>
      <c r="DV68" s="14">
        <f t="shared" si="28"/>
        <v>3</v>
      </c>
      <c r="DW68" s="14">
        <f t="shared" si="47"/>
        <v>481</v>
      </c>
      <c r="DX68" s="14" t="str">
        <f t="shared" si="48"/>
        <v>AtkExt</v>
      </c>
      <c r="DY68" s="14">
        <f t="shared" si="49"/>
        <v>627</v>
      </c>
      <c r="DZ68" s="14">
        <f t="shared" si="50"/>
        <v>42.8</v>
      </c>
      <c r="EA68" s="14" t="str">
        <f t="shared" si="51"/>
        <v>HPExt</v>
      </c>
      <c r="EB68" s="14">
        <f t="shared" si="52"/>
        <v>3921</v>
      </c>
      <c r="EC68" s="14">
        <f t="shared" si="53"/>
        <v>267.38</v>
      </c>
      <c r="ED68" s="14">
        <f t="shared" si="54"/>
        <v>4</v>
      </c>
      <c r="EE68" s="14">
        <f t="shared" si="55"/>
        <v>2</v>
      </c>
      <c r="EF68" s="14">
        <f t="shared" si="56"/>
        <v>21</v>
      </c>
      <c r="EG68" s="25" t="s">
        <v>509</v>
      </c>
      <c r="EH68" s="14">
        <f t="shared" si="57"/>
        <v>50</v>
      </c>
      <c r="EK68" s="32"/>
      <c r="EL68" s="32"/>
      <c r="EM68" s="32"/>
      <c r="EN68" s="32"/>
      <c r="EP68" s="32"/>
      <c r="EQ68" s="32"/>
      <c r="EW68" s="32"/>
      <c r="EX68" s="32"/>
      <c r="FD68" s="13">
        <v>64</v>
      </c>
      <c r="FE68" s="13">
        <f t="shared" si="58"/>
        <v>6</v>
      </c>
      <c r="FF68" s="13" t="str">
        <f t="shared" si="99"/>
        <v>110级寄灵人洗练-4</v>
      </c>
      <c r="FG68" s="13">
        <f t="shared" si="100"/>
        <v>16</v>
      </c>
      <c r="FH68" s="13">
        <f t="shared" si="59"/>
        <v>4</v>
      </c>
      <c r="FI68" s="13">
        <f t="shared" si="60"/>
        <v>500</v>
      </c>
      <c r="FJ68" s="13" t="str">
        <f t="shared" si="61"/>
        <v>AtkRate</v>
      </c>
      <c r="FK68" s="13">
        <f t="shared" si="62"/>
        <v>1.4E-2</v>
      </c>
      <c r="FL68" s="13">
        <f t="shared" si="101"/>
        <v>0.04</v>
      </c>
    </row>
    <row r="69" spans="1:16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13">
        <v>66</v>
      </c>
      <c r="CB69" s="13">
        <v>6</v>
      </c>
      <c r="CC69" s="13">
        <v>100</v>
      </c>
      <c r="CD69" s="13">
        <v>3</v>
      </c>
      <c r="CE69" s="13">
        <v>2</v>
      </c>
      <c r="CF69" s="13">
        <v>2</v>
      </c>
      <c r="CG69" s="13">
        <f t="shared" ref="CG69:CG91" si="103">CF69*10+CD69*1000+CB69*10000+2000000</f>
        <v>2063020</v>
      </c>
      <c r="CH69" s="13" t="s">
        <v>1069</v>
      </c>
      <c r="CI69" s="13"/>
      <c r="CJ69" s="13">
        <v>8</v>
      </c>
      <c r="CK69" s="13">
        <f>SUM(CJ$6:CJ69)</f>
        <v>468</v>
      </c>
      <c r="CL69" s="13">
        <v>1</v>
      </c>
      <c r="CM69" s="13">
        <v>2</v>
      </c>
      <c r="CN69" s="13">
        <v>3</v>
      </c>
      <c r="CO69" s="13">
        <v>4</v>
      </c>
      <c r="CP69" s="13">
        <v>5</v>
      </c>
      <c r="CQ69" s="13">
        <v>6</v>
      </c>
      <c r="CR69" s="13">
        <v>7</v>
      </c>
      <c r="CS69" s="13">
        <v>8</v>
      </c>
      <c r="CT69" s="32"/>
      <c r="CV69" s="13">
        <v>65</v>
      </c>
      <c r="CW69" s="14">
        <f t="shared" ref="CW69:CW132" si="104">MATCH(CV69-1,$CK$5:$CK$91,1)</f>
        <v>9</v>
      </c>
      <c r="CX69" s="14">
        <f t="shared" ref="CX69:CX132" si="105">INDEX($CF$6:$CF$91,CW69)</f>
        <v>3</v>
      </c>
      <c r="CY69" s="14">
        <f t="shared" ref="CY69:CY132" si="106">CV69-INDEX($CK$5:$CK$91,CW69)</f>
        <v>1</v>
      </c>
      <c r="CZ69" s="14">
        <f t="shared" ref="CZ69:CZ132" si="107">INDEX($CB$6:$CB$91,CW69)</f>
        <v>1</v>
      </c>
      <c r="DA69" s="14">
        <f t="shared" ref="DA69:DA132" si="108">INDEX($CG$6:$CG$91,CW69)+DG69</f>
        <v>2014031</v>
      </c>
      <c r="DB69" s="13" t="str">
        <f t="shared" ref="DB69:DB132" si="109">INDEX($CH$6:$CH$91,CW69)&amp;"-"&amp;INDEX($CL$3:$CS$3,DG69)</f>
        <v>20级寄灵人橙色套1-武器</v>
      </c>
      <c r="DC69" s="14">
        <f t="shared" ref="DC69:DC132" si="110">INDEX($CE$6:$CE$91,CW69)</f>
        <v>1</v>
      </c>
      <c r="DD69" s="14">
        <f t="shared" ref="DD69:DD132" si="111">INDEX($CD$6:$CD$91,CW69)</f>
        <v>4</v>
      </c>
      <c r="DE69" s="14">
        <f t="shared" ref="DE69:DE132" si="112">INDEX($E$5:$E$18,(DC69-1)*6+CZ69)</f>
        <v>20</v>
      </c>
      <c r="DF69" s="14">
        <f t="shared" ref="DF69:DF132" si="113">INDEX($E$5:$E$18,(DC69-1)*6+CZ69)</f>
        <v>20</v>
      </c>
      <c r="DG69" s="14">
        <f t="shared" ref="DG69:DG132" si="114">INDEX($CL$6:$CS$91,CW69,CY69)</f>
        <v>1</v>
      </c>
      <c r="DH69" s="14">
        <f t="shared" ref="DH69:DH132" si="115">IF(INDEX($CI$6:$CI$91,CW69)&gt;0,INDEX($CI$6:$CI$91,CW69),"")</f>
        <v>1011</v>
      </c>
      <c r="DI69" s="14">
        <f t="shared" si="43"/>
        <v>105</v>
      </c>
      <c r="DJ69" s="14">
        <f t="shared" ref="DJ69:DJ132" si="116">ROUND(INDEX(M$5:M$18,($DC69-1)*6+$CZ69)*INDEX(AH$5:AH$12,$DG69)*INDEX($AQ$5:$AQ$8,$DD69),0)</f>
        <v>117</v>
      </c>
      <c r="DK69" s="14">
        <f t="shared" ref="DK69:DK132" si="117">ROUND(INDEX(N$5:N$18,($DC69-1)*6+$CZ69)*INDEX(AI$5:AI$12,$DG69)*INDEX($AQ$5:$AQ$8,$DD69),0)</f>
        <v>0</v>
      </c>
      <c r="DL69" s="14">
        <f t="shared" ref="DL69:DL132" si="118">ROUND(INDEX(O$5:O$18,($DC69-1)*6+$CZ69)*INDEX(AJ$5:AJ$12,$DG69)*INDEX($AQ$5:$AQ$8,$DD69),0)</f>
        <v>0</v>
      </c>
      <c r="DM69" s="14">
        <f t="shared" ref="DM69:DM132" si="119">ROUND(INDEX(S$5:S$18,($DC69-1)*6+$CZ69)*INDEX(AH$5:AH$12,$DG69) * INDEX($AQ$5:$AQ$8,$DD69),2)</f>
        <v>14.1</v>
      </c>
      <c r="DN69" s="14">
        <f t="shared" ref="DN69:DN132" si="120">ROUND(INDEX(T$5:T$18,($DC69-1)*6+$CZ69)*INDEX(AI$5:AI$12,$DG69) * INDEX($AQ$5:$AQ$8,$DD69),2)</f>
        <v>0</v>
      </c>
      <c r="DO69" s="14">
        <f t="shared" ref="DO69:DO132" si="121">ROUND(INDEX(U$5:U$18,($DC69-1)*6+$CZ69)*INDEX(AJ$5:AJ$12,$DG69) * INDEX($AQ$5:$AQ$8,$DD69),2)</f>
        <v>0</v>
      </c>
      <c r="DP69" s="14">
        <f t="shared" si="44"/>
        <v>4</v>
      </c>
      <c r="DQ69" s="14">
        <f t="shared" si="45"/>
        <v>2</v>
      </c>
      <c r="DR69" s="14">
        <f t="shared" si="46"/>
        <v>11</v>
      </c>
      <c r="DU69" s="14">
        <f t="shared" ref="DU69:DU132" si="122">INDEX(AK$5:AK$12,$DG69)</f>
        <v>1</v>
      </c>
      <c r="DV69" s="14">
        <f t="shared" ref="DV69:DV132" si="123">INDEX(AL$5:AL$12,$DG69)</f>
        <v>0</v>
      </c>
      <c r="DW69" s="14">
        <f t="shared" si="47"/>
        <v>105</v>
      </c>
      <c r="DX69" s="14" t="str">
        <f t="shared" si="48"/>
        <v>AtkExt</v>
      </c>
      <c r="DY69" s="14">
        <f t="shared" si="49"/>
        <v>117</v>
      </c>
      <c r="DZ69" s="14">
        <f t="shared" si="50"/>
        <v>14.1</v>
      </c>
      <c r="EA69" s="14" t="str">
        <f t="shared" si="51"/>
        <v/>
      </c>
      <c r="EB69" s="14" t="str">
        <f t="shared" si="52"/>
        <v/>
      </c>
      <c r="EC69" s="14" t="str">
        <f t="shared" si="53"/>
        <v/>
      </c>
      <c r="ED69" s="14">
        <f t="shared" si="54"/>
        <v>4</v>
      </c>
      <c r="EE69" s="14">
        <f t="shared" si="55"/>
        <v>2</v>
      </c>
      <c r="EF69" s="14">
        <f t="shared" si="56"/>
        <v>11</v>
      </c>
      <c r="EG69" s="25" t="s">
        <v>509</v>
      </c>
      <c r="EH69" s="14">
        <f t="shared" si="57"/>
        <v>50</v>
      </c>
      <c r="EK69" s="32"/>
      <c r="EL69" s="32"/>
      <c r="EM69" s="32"/>
      <c r="EN69" s="32"/>
      <c r="EP69" s="32"/>
      <c r="EQ69" s="32"/>
      <c r="EW69" s="32"/>
      <c r="EX69" s="32"/>
      <c r="FD69" s="13">
        <v>65</v>
      </c>
      <c r="FE69" s="13">
        <f t="shared" si="58"/>
        <v>6</v>
      </c>
      <c r="FF69" s="13" t="str">
        <f t="shared" ref="FF69:FF100" si="124">INDEX($BD$5:$BD$18,FE69)&amp;"洗练-"&amp;FH69</f>
        <v>110级寄灵人洗练-5</v>
      </c>
      <c r="FG69" s="13">
        <f t="shared" ref="FG69:FG100" si="125">INDEX($BC$5:$BC$18,FE69)</f>
        <v>16</v>
      </c>
      <c r="FH69" s="13">
        <f t="shared" si="59"/>
        <v>5</v>
      </c>
      <c r="FI69" s="13">
        <f t="shared" si="60"/>
        <v>400</v>
      </c>
      <c r="FJ69" s="13" t="str">
        <f t="shared" si="61"/>
        <v>DefRate</v>
      </c>
      <c r="FK69" s="13">
        <f t="shared" si="62"/>
        <v>1.4E-2</v>
      </c>
      <c r="FL69" s="13">
        <f t="shared" ref="FL69:FL100" si="126">INDEX($BH$5:$BS$18,FE69,FH69)</f>
        <v>0.04</v>
      </c>
    </row>
    <row r="70" spans="1:16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13">
        <v>67</v>
      </c>
      <c r="CB70" s="13">
        <v>6</v>
      </c>
      <c r="CC70" s="13">
        <v>100</v>
      </c>
      <c r="CD70" s="13">
        <v>4</v>
      </c>
      <c r="CE70" s="13">
        <v>1</v>
      </c>
      <c r="CF70" s="13">
        <v>1</v>
      </c>
      <c r="CG70" s="13">
        <f t="shared" si="103"/>
        <v>2064010</v>
      </c>
      <c r="CH70" s="13" t="s">
        <v>1070</v>
      </c>
      <c r="CI70" s="13"/>
      <c r="CJ70" s="13">
        <v>8</v>
      </c>
      <c r="CK70" s="13">
        <f>SUM(CJ$6:CJ70)</f>
        <v>476</v>
      </c>
      <c r="CL70" s="13">
        <v>1</v>
      </c>
      <c r="CM70" s="13">
        <v>2</v>
      </c>
      <c r="CN70" s="13">
        <v>3</v>
      </c>
      <c r="CO70" s="13">
        <v>4</v>
      </c>
      <c r="CP70" s="13">
        <v>5</v>
      </c>
      <c r="CQ70" s="13">
        <v>6</v>
      </c>
      <c r="CR70" s="13">
        <v>7</v>
      </c>
      <c r="CS70" s="13">
        <v>8</v>
      </c>
      <c r="CT70" s="32"/>
      <c r="CV70" s="13">
        <v>66</v>
      </c>
      <c r="CW70" s="14">
        <f t="shared" si="104"/>
        <v>9</v>
      </c>
      <c r="CX70" s="14">
        <f t="shared" si="105"/>
        <v>3</v>
      </c>
      <c r="CY70" s="14">
        <f t="shared" si="106"/>
        <v>2</v>
      </c>
      <c r="CZ70" s="14">
        <f t="shared" si="107"/>
        <v>1</v>
      </c>
      <c r="DA70" s="14">
        <f t="shared" si="108"/>
        <v>2014032</v>
      </c>
      <c r="DB70" s="13" t="str">
        <f t="shared" si="109"/>
        <v>20级寄灵人橙色套1-头盔</v>
      </c>
      <c r="DC70" s="14">
        <f t="shared" si="110"/>
        <v>1</v>
      </c>
      <c r="DD70" s="14">
        <f t="shared" si="111"/>
        <v>4</v>
      </c>
      <c r="DE70" s="14">
        <f t="shared" si="112"/>
        <v>20</v>
      </c>
      <c r="DF70" s="14">
        <f t="shared" si="113"/>
        <v>20</v>
      </c>
      <c r="DG70" s="14">
        <f t="shared" si="114"/>
        <v>2</v>
      </c>
      <c r="DH70" s="14">
        <f t="shared" si="115"/>
        <v>1011</v>
      </c>
      <c r="DI70" s="14">
        <f t="shared" ref="DI70:DI133" si="127">INT(SUMPRODUCT($DM$3:$DO$3,DM70:DO70)*IF(DH70="",1,1.5))</f>
        <v>54</v>
      </c>
      <c r="DJ70" s="14">
        <f t="shared" si="116"/>
        <v>0</v>
      </c>
      <c r="DK70" s="14">
        <f t="shared" si="117"/>
        <v>30</v>
      </c>
      <c r="DL70" s="14">
        <f t="shared" si="118"/>
        <v>0</v>
      </c>
      <c r="DM70" s="14">
        <f t="shared" si="119"/>
        <v>0</v>
      </c>
      <c r="DN70" s="14">
        <f t="shared" si="120"/>
        <v>3.6</v>
      </c>
      <c r="DO70" s="14">
        <f t="shared" si="121"/>
        <v>0</v>
      </c>
      <c r="DP70" s="14">
        <f t="shared" ref="DP70:DP133" si="128">(CZ70-1)*4+DD70</f>
        <v>4</v>
      </c>
      <c r="DQ70" s="14">
        <f t="shared" ref="DQ70:DQ133" si="129">INDEX($BV$5:$BY$16,CZ70,DD70)</f>
        <v>2</v>
      </c>
      <c r="DR70" s="14">
        <f t="shared" ref="DR70:DR133" si="130">DC70*10+CZ70</f>
        <v>11</v>
      </c>
      <c r="DU70" s="14">
        <f t="shared" si="122"/>
        <v>2</v>
      </c>
      <c r="DV70" s="14">
        <f t="shared" si="123"/>
        <v>0</v>
      </c>
      <c r="DW70" s="14">
        <f t="shared" ref="DW70:DW133" si="131">DI70</f>
        <v>54</v>
      </c>
      <c r="DX70" s="14" t="str">
        <f t="shared" ref="DX70:DX133" si="132">INDEX($AF$3:$AH$3,DU70)</f>
        <v>DefExt</v>
      </c>
      <c r="DY70" s="14">
        <f t="shared" ref="DY70:DY133" si="133">INDEX(DJ70:DL70,DU70)</f>
        <v>30</v>
      </c>
      <c r="DZ70" s="14">
        <f t="shared" ref="DZ70:DZ133" si="134">INDEX(DM70:DO70,DU70)</f>
        <v>3.6</v>
      </c>
      <c r="EA70" s="14" t="str">
        <f t="shared" ref="EA70:EA133" si="135">IF(DV70&gt;0,INDEX($AF$3:$AH$3,DV70),"")</f>
        <v/>
      </c>
      <c r="EB70" s="14" t="str">
        <f t="shared" ref="EB70:EB133" si="136">IF(DV70&gt;0,INDEX(DJ70:DL70,DV70),"")</f>
        <v/>
      </c>
      <c r="EC70" s="14" t="str">
        <f t="shared" ref="EC70:EC133" si="137">IF(DV70&gt;0,INDEX(DM70:DO70,DV70),"")</f>
        <v/>
      </c>
      <c r="ED70" s="14">
        <f t="shared" ref="ED70:ED133" si="138">(CZ70-1)*4+DD70</f>
        <v>4</v>
      </c>
      <c r="EE70" s="14">
        <f t="shared" ref="EE70:EE133" si="139">INDEX($BV$5:$BY$16,CZ70,DD70)</f>
        <v>2</v>
      </c>
      <c r="EF70" s="14">
        <f t="shared" ref="EF70:EF133" si="140">DC70*10+CZ70</f>
        <v>11</v>
      </c>
      <c r="EG70" s="25" t="s">
        <v>509</v>
      </c>
      <c r="EH70" s="14">
        <f t="shared" ref="EH70:EH133" si="141">INDEX($X$5:$AD$8,DD70,CZ70)</f>
        <v>50</v>
      </c>
      <c r="EK70" s="32"/>
      <c r="EL70" s="32"/>
      <c r="EM70" s="32"/>
      <c r="EN70" s="32"/>
      <c r="EP70" s="32"/>
      <c r="EQ70" s="32"/>
      <c r="EW70" s="32"/>
      <c r="EX70" s="32"/>
      <c r="FD70" s="13">
        <v>66</v>
      </c>
      <c r="FE70" s="13">
        <f t="shared" ref="FE70:FE133" si="142">INT((FD70-1)/12)+1</f>
        <v>6</v>
      </c>
      <c r="FF70" s="13" t="str">
        <f t="shared" si="124"/>
        <v>110级寄灵人洗练-6</v>
      </c>
      <c r="FG70" s="13">
        <f t="shared" si="125"/>
        <v>16</v>
      </c>
      <c r="FH70" s="13">
        <f t="shared" ref="FH70:FH76" si="143">MOD(FD70-1,12)+1</f>
        <v>6</v>
      </c>
      <c r="FI70" s="13">
        <f t="shared" ref="FI70:FI133" si="144">INDEX($BH$2:$BS$2,FH70)</f>
        <v>500</v>
      </c>
      <c r="FJ70" s="13" t="str">
        <f t="shared" ref="FJ70:FJ76" si="145">INDEX($BH$3:$BS$3,FH70)</f>
        <v>HPRate</v>
      </c>
      <c r="FK70" s="13">
        <f t="shared" ref="FK70:FK133" si="146">IF(FL70&gt;1,INT(FL70*0.35),ROUND(FL70*0.35,3))</f>
        <v>1.4E-2</v>
      </c>
      <c r="FL70" s="13">
        <f t="shared" si="126"/>
        <v>0.04</v>
      </c>
    </row>
    <row r="71" spans="1:16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13">
        <v>68</v>
      </c>
      <c r="CB71" s="13">
        <v>6</v>
      </c>
      <c r="CC71" s="13">
        <v>100</v>
      </c>
      <c r="CD71" s="13">
        <v>4</v>
      </c>
      <c r="CE71" s="13">
        <v>2</v>
      </c>
      <c r="CF71" s="13">
        <v>2</v>
      </c>
      <c r="CG71" s="13">
        <f t="shared" si="103"/>
        <v>2064020</v>
      </c>
      <c r="CH71" s="13" t="s">
        <v>1071</v>
      </c>
      <c r="CI71" s="13"/>
      <c r="CJ71" s="13">
        <v>8</v>
      </c>
      <c r="CK71" s="13">
        <f>SUM(CJ$6:CJ71)</f>
        <v>484</v>
      </c>
      <c r="CL71" s="13">
        <v>1</v>
      </c>
      <c r="CM71" s="13">
        <v>2</v>
      </c>
      <c r="CN71" s="13">
        <v>3</v>
      </c>
      <c r="CO71" s="13">
        <v>4</v>
      </c>
      <c r="CP71" s="13">
        <v>5</v>
      </c>
      <c r="CQ71" s="13">
        <v>6</v>
      </c>
      <c r="CR71" s="13">
        <v>7</v>
      </c>
      <c r="CS71" s="13">
        <v>8</v>
      </c>
      <c r="CT71" s="32"/>
      <c r="CV71" s="13">
        <v>67</v>
      </c>
      <c r="CW71" s="14">
        <f t="shared" si="104"/>
        <v>9</v>
      </c>
      <c r="CX71" s="14">
        <f t="shared" si="105"/>
        <v>3</v>
      </c>
      <c r="CY71" s="14">
        <f t="shared" si="106"/>
        <v>3</v>
      </c>
      <c r="CZ71" s="14">
        <f t="shared" si="107"/>
        <v>1</v>
      </c>
      <c r="DA71" s="14">
        <f t="shared" si="108"/>
        <v>2014033</v>
      </c>
      <c r="DB71" s="13" t="str">
        <f t="shared" si="109"/>
        <v>20级寄灵人橙色套1-肩甲</v>
      </c>
      <c r="DC71" s="14">
        <f t="shared" si="110"/>
        <v>1</v>
      </c>
      <c r="DD71" s="14">
        <f t="shared" si="111"/>
        <v>4</v>
      </c>
      <c r="DE71" s="14">
        <f t="shared" si="112"/>
        <v>20</v>
      </c>
      <c r="DF71" s="14">
        <f t="shared" si="113"/>
        <v>20</v>
      </c>
      <c r="DG71" s="14">
        <f t="shared" si="114"/>
        <v>3</v>
      </c>
      <c r="DH71" s="14">
        <f t="shared" si="115"/>
        <v>1011</v>
      </c>
      <c r="DI71" s="14">
        <f t="shared" si="127"/>
        <v>53</v>
      </c>
      <c r="DJ71" s="14">
        <f t="shared" si="116"/>
        <v>0</v>
      </c>
      <c r="DK71" s="14">
        <f t="shared" si="117"/>
        <v>15</v>
      </c>
      <c r="DL71" s="14">
        <f t="shared" si="118"/>
        <v>147</v>
      </c>
      <c r="DM71" s="14">
        <f t="shared" si="119"/>
        <v>0</v>
      </c>
      <c r="DN71" s="14">
        <f t="shared" si="120"/>
        <v>1.8</v>
      </c>
      <c r="DO71" s="14">
        <f t="shared" si="121"/>
        <v>17.63</v>
      </c>
      <c r="DP71" s="14">
        <f t="shared" si="128"/>
        <v>4</v>
      </c>
      <c r="DQ71" s="14">
        <f t="shared" si="129"/>
        <v>2</v>
      </c>
      <c r="DR71" s="14">
        <f t="shared" si="130"/>
        <v>11</v>
      </c>
      <c r="DU71" s="14">
        <f t="shared" si="122"/>
        <v>2</v>
      </c>
      <c r="DV71" s="14">
        <f t="shared" si="123"/>
        <v>3</v>
      </c>
      <c r="DW71" s="14">
        <f t="shared" si="131"/>
        <v>53</v>
      </c>
      <c r="DX71" s="14" t="str">
        <f t="shared" si="132"/>
        <v>DefExt</v>
      </c>
      <c r="DY71" s="14">
        <f t="shared" si="133"/>
        <v>15</v>
      </c>
      <c r="DZ71" s="14">
        <f t="shared" si="134"/>
        <v>1.8</v>
      </c>
      <c r="EA71" s="14" t="str">
        <f t="shared" si="135"/>
        <v>HPExt</v>
      </c>
      <c r="EB71" s="14">
        <f t="shared" si="136"/>
        <v>147</v>
      </c>
      <c r="EC71" s="14">
        <f t="shared" si="137"/>
        <v>17.63</v>
      </c>
      <c r="ED71" s="14">
        <f t="shared" si="138"/>
        <v>4</v>
      </c>
      <c r="EE71" s="14">
        <f t="shared" si="139"/>
        <v>2</v>
      </c>
      <c r="EF71" s="14">
        <f t="shared" si="140"/>
        <v>11</v>
      </c>
      <c r="EG71" s="25" t="s">
        <v>509</v>
      </c>
      <c r="EH71" s="14">
        <f t="shared" si="141"/>
        <v>50</v>
      </c>
      <c r="EK71" s="32"/>
      <c r="EL71" s="32"/>
      <c r="EM71" s="32"/>
      <c r="EN71" s="32"/>
      <c r="EP71" s="32"/>
      <c r="EQ71" s="32"/>
      <c r="EW71" s="32"/>
      <c r="EX71" s="32"/>
      <c r="FD71" s="13">
        <v>67</v>
      </c>
      <c r="FE71" s="13">
        <f t="shared" si="142"/>
        <v>6</v>
      </c>
      <c r="FF71" s="13" t="str">
        <f t="shared" si="124"/>
        <v>110级寄灵人洗练-7</v>
      </c>
      <c r="FG71" s="13">
        <f t="shared" si="125"/>
        <v>16</v>
      </c>
      <c r="FH71" s="13">
        <f t="shared" si="143"/>
        <v>7</v>
      </c>
      <c r="FI71" s="13">
        <f t="shared" si="144"/>
        <v>500</v>
      </c>
      <c r="FJ71" s="13" t="str">
        <f t="shared" si="145"/>
        <v>Crit</v>
      </c>
      <c r="FK71" s="13">
        <f t="shared" si="146"/>
        <v>1.0999999999999999E-2</v>
      </c>
      <c r="FL71" s="13">
        <f t="shared" si="126"/>
        <v>0.03</v>
      </c>
    </row>
    <row r="72" spans="1:16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13">
        <v>69</v>
      </c>
      <c r="CB72" s="13">
        <v>6</v>
      </c>
      <c r="CC72" s="13">
        <v>100</v>
      </c>
      <c r="CD72" s="13">
        <v>4</v>
      </c>
      <c r="CE72" s="13">
        <v>1</v>
      </c>
      <c r="CF72" s="13">
        <v>3</v>
      </c>
      <c r="CG72" s="13">
        <f t="shared" si="103"/>
        <v>2064030</v>
      </c>
      <c r="CH72" s="13" t="s">
        <v>1072</v>
      </c>
      <c r="CI72" s="13">
        <v>1061</v>
      </c>
      <c r="CJ72" s="13">
        <v>5</v>
      </c>
      <c r="CK72" s="13">
        <f>SUM(CJ$6:CJ72)</f>
        <v>489</v>
      </c>
      <c r="CL72" s="13">
        <v>1</v>
      </c>
      <c r="CM72" s="13">
        <v>2</v>
      </c>
      <c r="CN72" s="13">
        <v>3</v>
      </c>
      <c r="CO72" s="13">
        <v>7</v>
      </c>
      <c r="CP72" s="13">
        <v>8</v>
      </c>
      <c r="CQ72" s="13"/>
      <c r="CR72" s="13"/>
      <c r="CS72" s="13"/>
      <c r="CT72" s="32"/>
      <c r="CV72" s="13">
        <v>68</v>
      </c>
      <c r="CW72" s="14">
        <f t="shared" si="104"/>
        <v>9</v>
      </c>
      <c r="CX72" s="14">
        <f t="shared" si="105"/>
        <v>3</v>
      </c>
      <c r="CY72" s="14">
        <f t="shared" si="106"/>
        <v>4</v>
      </c>
      <c r="CZ72" s="14">
        <f t="shared" si="107"/>
        <v>1</v>
      </c>
      <c r="DA72" s="14">
        <f t="shared" si="108"/>
        <v>2014034</v>
      </c>
      <c r="DB72" s="13" t="str">
        <f t="shared" si="109"/>
        <v>20级寄灵人橙色套1-衣服</v>
      </c>
      <c r="DC72" s="14">
        <f t="shared" si="110"/>
        <v>1</v>
      </c>
      <c r="DD72" s="14">
        <f t="shared" si="111"/>
        <v>4</v>
      </c>
      <c r="DE72" s="14">
        <f t="shared" si="112"/>
        <v>20</v>
      </c>
      <c r="DF72" s="14">
        <f t="shared" si="113"/>
        <v>20</v>
      </c>
      <c r="DG72" s="14">
        <f t="shared" si="114"/>
        <v>4</v>
      </c>
      <c r="DH72" s="14">
        <f t="shared" si="115"/>
        <v>1011</v>
      </c>
      <c r="DI72" s="14">
        <f t="shared" si="127"/>
        <v>54</v>
      </c>
      <c r="DJ72" s="14">
        <f t="shared" si="116"/>
        <v>0</v>
      </c>
      <c r="DK72" s="14">
        <f t="shared" si="117"/>
        <v>30</v>
      </c>
      <c r="DL72" s="14">
        <f t="shared" si="118"/>
        <v>0</v>
      </c>
      <c r="DM72" s="14">
        <f t="shared" si="119"/>
        <v>0</v>
      </c>
      <c r="DN72" s="14">
        <f t="shared" si="120"/>
        <v>3.6</v>
      </c>
      <c r="DO72" s="14">
        <f t="shared" si="121"/>
        <v>0</v>
      </c>
      <c r="DP72" s="14">
        <f t="shared" si="128"/>
        <v>4</v>
      </c>
      <c r="DQ72" s="14">
        <f t="shared" si="129"/>
        <v>2</v>
      </c>
      <c r="DR72" s="14">
        <f t="shared" si="130"/>
        <v>11</v>
      </c>
      <c r="DU72" s="14">
        <f t="shared" si="122"/>
        <v>2</v>
      </c>
      <c r="DV72" s="14">
        <f t="shared" si="123"/>
        <v>0</v>
      </c>
      <c r="DW72" s="14">
        <f t="shared" si="131"/>
        <v>54</v>
      </c>
      <c r="DX72" s="14" t="str">
        <f t="shared" si="132"/>
        <v>DefExt</v>
      </c>
      <c r="DY72" s="14">
        <f t="shared" si="133"/>
        <v>30</v>
      </c>
      <c r="DZ72" s="14">
        <f t="shared" si="134"/>
        <v>3.6</v>
      </c>
      <c r="EA72" s="14" t="str">
        <f t="shared" si="135"/>
        <v/>
      </c>
      <c r="EB72" s="14" t="str">
        <f t="shared" si="136"/>
        <v/>
      </c>
      <c r="EC72" s="14" t="str">
        <f t="shared" si="137"/>
        <v/>
      </c>
      <c r="ED72" s="14">
        <f t="shared" si="138"/>
        <v>4</v>
      </c>
      <c r="EE72" s="14">
        <f t="shared" si="139"/>
        <v>2</v>
      </c>
      <c r="EF72" s="14">
        <f t="shared" si="140"/>
        <v>11</v>
      </c>
      <c r="EG72" s="25" t="s">
        <v>509</v>
      </c>
      <c r="EH72" s="14">
        <f t="shared" si="141"/>
        <v>50</v>
      </c>
      <c r="EK72" s="32"/>
      <c r="EL72" s="32"/>
      <c r="EM72" s="32"/>
      <c r="EN72" s="32"/>
      <c r="EP72" s="32"/>
      <c r="EQ72" s="32"/>
      <c r="EW72" s="32"/>
      <c r="EX72" s="32"/>
      <c r="FD72" s="13">
        <v>68</v>
      </c>
      <c r="FE72" s="13">
        <f t="shared" si="142"/>
        <v>6</v>
      </c>
      <c r="FF72" s="13" t="str">
        <f t="shared" si="124"/>
        <v>110级寄灵人洗练-8</v>
      </c>
      <c r="FG72" s="13">
        <f t="shared" si="125"/>
        <v>16</v>
      </c>
      <c r="FH72" s="13">
        <f t="shared" si="143"/>
        <v>8</v>
      </c>
      <c r="FI72" s="13">
        <f t="shared" si="144"/>
        <v>500</v>
      </c>
      <c r="FJ72" s="13" t="str">
        <f t="shared" si="145"/>
        <v>CritRate</v>
      </c>
      <c r="FK72" s="13">
        <f t="shared" si="146"/>
        <v>2.8000000000000001E-2</v>
      </c>
      <c r="FL72" s="13">
        <f t="shared" si="126"/>
        <v>0.08</v>
      </c>
    </row>
    <row r="73" spans="1:16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13">
        <v>70</v>
      </c>
      <c r="CB73" s="13">
        <v>6</v>
      </c>
      <c r="CC73" s="13">
        <v>100</v>
      </c>
      <c r="CD73" s="13">
        <v>4</v>
      </c>
      <c r="CE73" s="13">
        <v>2</v>
      </c>
      <c r="CF73" s="13">
        <v>4</v>
      </c>
      <c r="CG73" s="13">
        <f t="shared" si="103"/>
        <v>2064040</v>
      </c>
      <c r="CH73" s="13" t="s">
        <v>1073</v>
      </c>
      <c r="CI73" s="13">
        <v>2061</v>
      </c>
      <c r="CJ73" s="13">
        <v>5</v>
      </c>
      <c r="CK73" s="13">
        <f>SUM(CJ$6:CJ73)</f>
        <v>494</v>
      </c>
      <c r="CL73" s="13">
        <v>1</v>
      </c>
      <c r="CM73" s="13">
        <v>2</v>
      </c>
      <c r="CN73" s="13">
        <v>3</v>
      </c>
      <c r="CO73" s="13">
        <v>7</v>
      </c>
      <c r="CP73" s="13">
        <v>8</v>
      </c>
      <c r="CQ73" s="13"/>
      <c r="CR73" s="13"/>
      <c r="CS73" s="13"/>
      <c r="CT73" s="32"/>
      <c r="CV73" s="13">
        <v>69</v>
      </c>
      <c r="CW73" s="14">
        <f t="shared" si="104"/>
        <v>9</v>
      </c>
      <c r="CX73" s="14">
        <f t="shared" si="105"/>
        <v>3</v>
      </c>
      <c r="CY73" s="14">
        <f t="shared" si="106"/>
        <v>5</v>
      </c>
      <c r="CZ73" s="14">
        <f t="shared" si="107"/>
        <v>1</v>
      </c>
      <c r="DA73" s="14">
        <f t="shared" si="108"/>
        <v>2014035</v>
      </c>
      <c r="DB73" s="13" t="str">
        <f t="shared" si="109"/>
        <v>20级寄灵人橙色套1-鞋子</v>
      </c>
      <c r="DC73" s="14">
        <f t="shared" si="110"/>
        <v>1</v>
      </c>
      <c r="DD73" s="14">
        <f t="shared" si="111"/>
        <v>4</v>
      </c>
      <c r="DE73" s="14">
        <f t="shared" si="112"/>
        <v>20</v>
      </c>
      <c r="DF73" s="14">
        <f t="shared" si="113"/>
        <v>20</v>
      </c>
      <c r="DG73" s="14">
        <f t="shared" si="114"/>
        <v>5</v>
      </c>
      <c r="DH73" s="14">
        <f t="shared" si="115"/>
        <v>1011</v>
      </c>
      <c r="DI73" s="14">
        <f t="shared" si="127"/>
        <v>52</v>
      </c>
      <c r="DJ73" s="14">
        <f t="shared" si="116"/>
        <v>0</v>
      </c>
      <c r="DK73" s="14">
        <f t="shared" si="117"/>
        <v>0</v>
      </c>
      <c r="DL73" s="14">
        <f t="shared" si="118"/>
        <v>294</v>
      </c>
      <c r="DM73" s="14">
        <f t="shared" si="119"/>
        <v>0</v>
      </c>
      <c r="DN73" s="14">
        <f t="shared" si="120"/>
        <v>0</v>
      </c>
      <c r="DO73" s="14">
        <f t="shared" si="121"/>
        <v>35.25</v>
      </c>
      <c r="DP73" s="14">
        <f t="shared" si="128"/>
        <v>4</v>
      </c>
      <c r="DQ73" s="14">
        <f t="shared" si="129"/>
        <v>2</v>
      </c>
      <c r="DR73" s="14">
        <f t="shared" si="130"/>
        <v>11</v>
      </c>
      <c r="DU73" s="14">
        <f t="shared" si="122"/>
        <v>3</v>
      </c>
      <c r="DV73" s="14">
        <f t="shared" si="123"/>
        <v>0</v>
      </c>
      <c r="DW73" s="14">
        <f t="shared" si="131"/>
        <v>52</v>
      </c>
      <c r="DX73" s="14" t="str">
        <f t="shared" si="132"/>
        <v>HPExt</v>
      </c>
      <c r="DY73" s="14">
        <f t="shared" si="133"/>
        <v>294</v>
      </c>
      <c r="DZ73" s="14">
        <f t="shared" si="134"/>
        <v>35.25</v>
      </c>
      <c r="EA73" s="14" t="str">
        <f t="shared" si="135"/>
        <v/>
      </c>
      <c r="EB73" s="14" t="str">
        <f t="shared" si="136"/>
        <v/>
      </c>
      <c r="EC73" s="14" t="str">
        <f t="shared" si="137"/>
        <v/>
      </c>
      <c r="ED73" s="14">
        <f t="shared" si="138"/>
        <v>4</v>
      </c>
      <c r="EE73" s="14">
        <f t="shared" si="139"/>
        <v>2</v>
      </c>
      <c r="EF73" s="14">
        <f t="shared" si="140"/>
        <v>11</v>
      </c>
      <c r="EG73" s="25" t="s">
        <v>509</v>
      </c>
      <c r="EH73" s="14">
        <f t="shared" si="141"/>
        <v>50</v>
      </c>
      <c r="EK73" s="32"/>
      <c r="EL73" s="32"/>
      <c r="EM73" s="32"/>
      <c r="EN73" s="32"/>
      <c r="EP73" s="32"/>
      <c r="EQ73" s="32"/>
      <c r="EW73" s="32"/>
      <c r="EX73" s="32"/>
      <c r="FD73" s="13">
        <v>69</v>
      </c>
      <c r="FE73" s="13">
        <f t="shared" si="142"/>
        <v>6</v>
      </c>
      <c r="FF73" s="13" t="str">
        <f t="shared" si="124"/>
        <v>110级寄灵人洗练-9</v>
      </c>
      <c r="FG73" s="13">
        <f t="shared" si="125"/>
        <v>16</v>
      </c>
      <c r="FH73" s="13">
        <f t="shared" si="143"/>
        <v>9</v>
      </c>
      <c r="FI73" s="13">
        <f t="shared" si="144"/>
        <v>500</v>
      </c>
      <c r="FJ73" s="13" t="str">
        <f t="shared" si="145"/>
        <v>DefIgnor</v>
      </c>
      <c r="FK73" s="13">
        <f t="shared" si="146"/>
        <v>1.0999999999999999E-2</v>
      </c>
      <c r="FL73" s="13">
        <f t="shared" si="126"/>
        <v>0.03</v>
      </c>
    </row>
    <row r="74" spans="1:16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13">
        <v>71</v>
      </c>
      <c r="CB74" s="13">
        <v>6</v>
      </c>
      <c r="CC74" s="13">
        <v>100</v>
      </c>
      <c r="CD74" s="13">
        <v>4</v>
      </c>
      <c r="CE74" s="13">
        <v>1</v>
      </c>
      <c r="CF74" s="13">
        <v>5</v>
      </c>
      <c r="CG74" s="13">
        <f t="shared" si="103"/>
        <v>2064050</v>
      </c>
      <c r="CH74" s="13" t="s">
        <v>1074</v>
      </c>
      <c r="CI74" s="13">
        <v>1062</v>
      </c>
      <c r="CJ74" s="13">
        <v>6</v>
      </c>
      <c r="CK74" s="13">
        <f>SUM(CJ$6:CJ74)</f>
        <v>500</v>
      </c>
      <c r="CL74" s="13">
        <v>1</v>
      </c>
      <c r="CM74" s="13">
        <v>2</v>
      </c>
      <c r="CN74" s="13">
        <v>3</v>
      </c>
      <c r="CO74" s="13">
        <v>4</v>
      </c>
      <c r="CP74" s="13">
        <v>5</v>
      </c>
      <c r="CQ74" s="13">
        <v>6</v>
      </c>
      <c r="CR74" s="13"/>
      <c r="CS74" s="13"/>
      <c r="CT74" s="32"/>
      <c r="CV74" s="13">
        <v>70</v>
      </c>
      <c r="CW74" s="14">
        <f t="shared" si="104"/>
        <v>9</v>
      </c>
      <c r="CX74" s="14">
        <f t="shared" si="105"/>
        <v>3</v>
      </c>
      <c r="CY74" s="14">
        <f t="shared" si="106"/>
        <v>6</v>
      </c>
      <c r="CZ74" s="14">
        <f t="shared" si="107"/>
        <v>1</v>
      </c>
      <c r="DA74" s="14">
        <f t="shared" si="108"/>
        <v>2014036</v>
      </c>
      <c r="DB74" s="13" t="str">
        <f t="shared" si="109"/>
        <v>20级寄灵人橙色套1-护手</v>
      </c>
      <c r="DC74" s="14">
        <f t="shared" si="110"/>
        <v>1</v>
      </c>
      <c r="DD74" s="14">
        <f t="shared" si="111"/>
        <v>4</v>
      </c>
      <c r="DE74" s="14">
        <f t="shared" si="112"/>
        <v>20</v>
      </c>
      <c r="DF74" s="14">
        <f t="shared" si="113"/>
        <v>20</v>
      </c>
      <c r="DG74" s="14">
        <f t="shared" si="114"/>
        <v>6</v>
      </c>
      <c r="DH74" s="14">
        <f t="shared" si="115"/>
        <v>1011</v>
      </c>
      <c r="DI74" s="14">
        <f t="shared" si="127"/>
        <v>52</v>
      </c>
      <c r="DJ74" s="14">
        <f t="shared" si="116"/>
        <v>0</v>
      </c>
      <c r="DK74" s="14">
        <f t="shared" si="117"/>
        <v>0</v>
      </c>
      <c r="DL74" s="14">
        <f t="shared" si="118"/>
        <v>294</v>
      </c>
      <c r="DM74" s="14">
        <f t="shared" si="119"/>
        <v>0</v>
      </c>
      <c r="DN74" s="14">
        <f t="shared" si="120"/>
        <v>0</v>
      </c>
      <c r="DO74" s="14">
        <f t="shared" si="121"/>
        <v>35.25</v>
      </c>
      <c r="DP74" s="14">
        <f t="shared" si="128"/>
        <v>4</v>
      </c>
      <c r="DQ74" s="14">
        <f t="shared" si="129"/>
        <v>2</v>
      </c>
      <c r="DR74" s="14">
        <f t="shared" si="130"/>
        <v>11</v>
      </c>
      <c r="DU74" s="14">
        <f t="shared" si="122"/>
        <v>3</v>
      </c>
      <c r="DV74" s="14">
        <f t="shared" si="123"/>
        <v>0</v>
      </c>
      <c r="DW74" s="14">
        <f t="shared" si="131"/>
        <v>52</v>
      </c>
      <c r="DX74" s="14" t="str">
        <f t="shared" si="132"/>
        <v>HPExt</v>
      </c>
      <c r="DY74" s="14">
        <f t="shared" si="133"/>
        <v>294</v>
      </c>
      <c r="DZ74" s="14">
        <f t="shared" si="134"/>
        <v>35.25</v>
      </c>
      <c r="EA74" s="14" t="str">
        <f t="shared" si="135"/>
        <v/>
      </c>
      <c r="EB74" s="14" t="str">
        <f t="shared" si="136"/>
        <v/>
      </c>
      <c r="EC74" s="14" t="str">
        <f t="shared" si="137"/>
        <v/>
      </c>
      <c r="ED74" s="14">
        <f t="shared" si="138"/>
        <v>4</v>
      </c>
      <c r="EE74" s="14">
        <f t="shared" si="139"/>
        <v>2</v>
      </c>
      <c r="EF74" s="14">
        <f t="shared" si="140"/>
        <v>11</v>
      </c>
      <c r="EG74" s="25" t="s">
        <v>509</v>
      </c>
      <c r="EH74" s="14">
        <f t="shared" si="141"/>
        <v>50</v>
      </c>
      <c r="EK74" s="32"/>
      <c r="EL74" s="32"/>
      <c r="EM74" s="32"/>
      <c r="EN74" s="32"/>
      <c r="EP74" s="32"/>
      <c r="EQ74" s="32"/>
      <c r="EW74" s="32"/>
      <c r="EX74" s="32"/>
      <c r="FD74" s="13">
        <v>70</v>
      </c>
      <c r="FE74" s="13">
        <f t="shared" si="142"/>
        <v>6</v>
      </c>
      <c r="FF74" s="13" t="str">
        <f t="shared" si="124"/>
        <v>110级寄灵人洗练-10</v>
      </c>
      <c r="FG74" s="13">
        <f t="shared" si="125"/>
        <v>16</v>
      </c>
      <c r="FH74" s="13">
        <f t="shared" si="143"/>
        <v>10</v>
      </c>
      <c r="FI74" s="13">
        <f t="shared" si="144"/>
        <v>500</v>
      </c>
      <c r="FJ74" s="13" t="str">
        <f t="shared" si="145"/>
        <v>Block</v>
      </c>
      <c r="FK74" s="13">
        <f t="shared" si="146"/>
        <v>1.0999999999999999E-2</v>
      </c>
      <c r="FL74" s="13">
        <f t="shared" si="126"/>
        <v>0.03</v>
      </c>
    </row>
    <row r="75" spans="1:16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13">
        <v>72</v>
      </c>
      <c r="CB75" s="13">
        <v>6</v>
      </c>
      <c r="CC75" s="13">
        <v>100</v>
      </c>
      <c r="CD75" s="13">
        <v>4</v>
      </c>
      <c r="CE75" s="13">
        <v>2</v>
      </c>
      <c r="CF75" s="13">
        <v>6</v>
      </c>
      <c r="CG75" s="13">
        <f t="shared" si="103"/>
        <v>2064060</v>
      </c>
      <c r="CH75" s="13" t="s">
        <v>1075</v>
      </c>
      <c r="CI75" s="13">
        <v>2062</v>
      </c>
      <c r="CJ75" s="13">
        <v>6</v>
      </c>
      <c r="CK75" s="13">
        <f>SUM(CJ$6:CJ75)</f>
        <v>506</v>
      </c>
      <c r="CL75" s="13">
        <v>1</v>
      </c>
      <c r="CM75" s="13">
        <v>2</v>
      </c>
      <c r="CN75" s="13">
        <v>3</v>
      </c>
      <c r="CO75" s="13">
        <v>4</v>
      </c>
      <c r="CP75" s="13">
        <v>5</v>
      </c>
      <c r="CQ75" s="13">
        <v>6</v>
      </c>
      <c r="CR75" s="13"/>
      <c r="CS75" s="13"/>
      <c r="CT75" s="32"/>
      <c r="CV75" s="13">
        <v>71</v>
      </c>
      <c r="CW75" s="14">
        <f t="shared" si="104"/>
        <v>9</v>
      </c>
      <c r="CX75" s="14">
        <f t="shared" si="105"/>
        <v>3</v>
      </c>
      <c r="CY75" s="14">
        <f t="shared" si="106"/>
        <v>7</v>
      </c>
      <c r="CZ75" s="14">
        <f t="shared" si="107"/>
        <v>1</v>
      </c>
      <c r="DA75" s="14">
        <f t="shared" si="108"/>
        <v>2014037</v>
      </c>
      <c r="DB75" s="13" t="str">
        <f t="shared" si="109"/>
        <v>20级寄灵人橙色套1-项链</v>
      </c>
      <c r="DC75" s="14">
        <f t="shared" si="110"/>
        <v>1</v>
      </c>
      <c r="DD75" s="14">
        <f t="shared" si="111"/>
        <v>4</v>
      </c>
      <c r="DE75" s="14">
        <f t="shared" si="112"/>
        <v>20</v>
      </c>
      <c r="DF75" s="14">
        <f t="shared" si="113"/>
        <v>20</v>
      </c>
      <c r="DG75" s="14">
        <f t="shared" si="114"/>
        <v>7</v>
      </c>
      <c r="DH75" s="14">
        <f t="shared" si="115"/>
        <v>1011</v>
      </c>
      <c r="DI75" s="14">
        <f t="shared" si="127"/>
        <v>80</v>
      </c>
      <c r="DJ75" s="14">
        <f t="shared" si="116"/>
        <v>39</v>
      </c>
      <c r="DK75" s="14">
        <f t="shared" si="117"/>
        <v>25</v>
      </c>
      <c r="DL75" s="14">
        <f t="shared" si="118"/>
        <v>0</v>
      </c>
      <c r="DM75" s="14">
        <f t="shared" si="119"/>
        <v>4.7</v>
      </c>
      <c r="DN75" s="14">
        <f t="shared" si="120"/>
        <v>3</v>
      </c>
      <c r="DO75" s="14">
        <f t="shared" si="121"/>
        <v>0</v>
      </c>
      <c r="DP75" s="14">
        <f t="shared" si="128"/>
        <v>4</v>
      </c>
      <c r="DQ75" s="14">
        <f t="shared" si="129"/>
        <v>2</v>
      </c>
      <c r="DR75" s="14">
        <f t="shared" si="130"/>
        <v>11</v>
      </c>
      <c r="DU75" s="14">
        <f t="shared" si="122"/>
        <v>1</v>
      </c>
      <c r="DV75" s="14">
        <f t="shared" si="123"/>
        <v>2</v>
      </c>
      <c r="DW75" s="14">
        <f t="shared" si="131"/>
        <v>80</v>
      </c>
      <c r="DX75" s="14" t="str">
        <f t="shared" si="132"/>
        <v>AtkExt</v>
      </c>
      <c r="DY75" s="14">
        <f t="shared" si="133"/>
        <v>39</v>
      </c>
      <c r="DZ75" s="14">
        <f t="shared" si="134"/>
        <v>4.7</v>
      </c>
      <c r="EA75" s="14" t="str">
        <f t="shared" si="135"/>
        <v>DefExt</v>
      </c>
      <c r="EB75" s="14">
        <f t="shared" si="136"/>
        <v>25</v>
      </c>
      <c r="EC75" s="14">
        <f t="shared" si="137"/>
        <v>3</v>
      </c>
      <c r="ED75" s="14">
        <f t="shared" si="138"/>
        <v>4</v>
      </c>
      <c r="EE75" s="14">
        <f t="shared" si="139"/>
        <v>2</v>
      </c>
      <c r="EF75" s="14">
        <f t="shared" si="140"/>
        <v>11</v>
      </c>
      <c r="EG75" s="25" t="s">
        <v>509</v>
      </c>
      <c r="EH75" s="14">
        <f t="shared" si="141"/>
        <v>50</v>
      </c>
      <c r="EK75" s="32"/>
      <c r="EL75" s="32"/>
      <c r="EM75" s="32"/>
      <c r="EN75" s="32"/>
      <c r="EP75" s="32"/>
      <c r="EQ75" s="32"/>
      <c r="EW75" s="32"/>
      <c r="EX75" s="32"/>
      <c r="FD75" s="13">
        <v>71</v>
      </c>
      <c r="FE75" s="13">
        <f t="shared" si="142"/>
        <v>6</v>
      </c>
      <c r="FF75" s="13" t="str">
        <f t="shared" si="124"/>
        <v>110级寄灵人洗练-11</v>
      </c>
      <c r="FG75" s="13">
        <f t="shared" si="125"/>
        <v>16</v>
      </c>
      <c r="FH75" s="13">
        <f t="shared" si="143"/>
        <v>11</v>
      </c>
      <c r="FI75" s="13">
        <f t="shared" si="144"/>
        <v>500</v>
      </c>
      <c r="FJ75" s="13" t="str">
        <f t="shared" si="145"/>
        <v>EffectHit</v>
      </c>
      <c r="FK75" s="13">
        <f t="shared" si="146"/>
        <v>1.7999999999999999E-2</v>
      </c>
      <c r="FL75" s="13">
        <f t="shared" si="126"/>
        <v>0.05</v>
      </c>
    </row>
    <row r="76" spans="1:16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13">
        <v>73</v>
      </c>
      <c r="CB76" s="13">
        <v>6</v>
      </c>
      <c r="CC76" s="13">
        <v>100</v>
      </c>
      <c r="CD76" s="13">
        <v>4</v>
      </c>
      <c r="CE76" s="13">
        <v>1</v>
      </c>
      <c r="CF76" s="13">
        <v>7</v>
      </c>
      <c r="CG76" s="13">
        <f t="shared" si="103"/>
        <v>2064070</v>
      </c>
      <c r="CH76" s="13" t="s">
        <v>1076</v>
      </c>
      <c r="CI76" s="13">
        <v>1063</v>
      </c>
      <c r="CJ76" s="13">
        <v>6</v>
      </c>
      <c r="CK76" s="13">
        <f>SUM(CJ$6:CJ76)</f>
        <v>512</v>
      </c>
      <c r="CL76" s="13">
        <v>1</v>
      </c>
      <c r="CM76" s="13">
        <v>4</v>
      </c>
      <c r="CN76" s="13">
        <v>5</v>
      </c>
      <c r="CO76" s="13">
        <v>6</v>
      </c>
      <c r="CP76" s="13">
        <v>7</v>
      </c>
      <c r="CQ76" s="13">
        <v>8</v>
      </c>
      <c r="CR76" s="13"/>
      <c r="CS76" s="13"/>
      <c r="CT76" s="32"/>
      <c r="CV76" s="13">
        <v>72</v>
      </c>
      <c r="CW76" s="14">
        <f t="shared" si="104"/>
        <v>9</v>
      </c>
      <c r="CX76" s="14">
        <f t="shared" si="105"/>
        <v>3</v>
      </c>
      <c r="CY76" s="14">
        <f t="shared" si="106"/>
        <v>8</v>
      </c>
      <c r="CZ76" s="14">
        <f t="shared" si="107"/>
        <v>1</v>
      </c>
      <c r="DA76" s="14">
        <f t="shared" si="108"/>
        <v>2014038</v>
      </c>
      <c r="DB76" s="13" t="str">
        <f t="shared" si="109"/>
        <v>20级寄灵人橙色套1-戒指</v>
      </c>
      <c r="DC76" s="14">
        <f t="shared" si="110"/>
        <v>1</v>
      </c>
      <c r="DD76" s="14">
        <f t="shared" si="111"/>
        <v>4</v>
      </c>
      <c r="DE76" s="14">
        <f t="shared" si="112"/>
        <v>20</v>
      </c>
      <c r="DF76" s="14">
        <f t="shared" si="113"/>
        <v>20</v>
      </c>
      <c r="DG76" s="14">
        <f t="shared" si="114"/>
        <v>8</v>
      </c>
      <c r="DH76" s="14">
        <f t="shared" si="115"/>
        <v>1011</v>
      </c>
      <c r="DI76" s="14">
        <f t="shared" si="127"/>
        <v>79</v>
      </c>
      <c r="DJ76" s="14">
        <f t="shared" si="116"/>
        <v>39</v>
      </c>
      <c r="DK76" s="14">
        <f t="shared" si="117"/>
        <v>0</v>
      </c>
      <c r="DL76" s="14">
        <f t="shared" si="118"/>
        <v>245</v>
      </c>
      <c r="DM76" s="14">
        <f t="shared" si="119"/>
        <v>4.7</v>
      </c>
      <c r="DN76" s="14">
        <f t="shared" si="120"/>
        <v>0</v>
      </c>
      <c r="DO76" s="14">
        <f t="shared" si="121"/>
        <v>29.38</v>
      </c>
      <c r="DP76" s="14">
        <f t="shared" si="128"/>
        <v>4</v>
      </c>
      <c r="DQ76" s="14">
        <f t="shared" si="129"/>
        <v>2</v>
      </c>
      <c r="DR76" s="14">
        <f t="shared" si="130"/>
        <v>11</v>
      </c>
      <c r="DU76" s="14">
        <f t="shared" si="122"/>
        <v>1</v>
      </c>
      <c r="DV76" s="14">
        <f t="shared" si="123"/>
        <v>3</v>
      </c>
      <c r="DW76" s="14">
        <f t="shared" si="131"/>
        <v>79</v>
      </c>
      <c r="DX76" s="14" t="str">
        <f t="shared" si="132"/>
        <v>AtkExt</v>
      </c>
      <c r="DY76" s="14">
        <f t="shared" si="133"/>
        <v>39</v>
      </c>
      <c r="DZ76" s="14">
        <f t="shared" si="134"/>
        <v>4.7</v>
      </c>
      <c r="EA76" s="14" t="str">
        <f t="shared" si="135"/>
        <v>HPExt</v>
      </c>
      <c r="EB76" s="14">
        <f t="shared" si="136"/>
        <v>245</v>
      </c>
      <c r="EC76" s="14">
        <f t="shared" si="137"/>
        <v>29.38</v>
      </c>
      <c r="ED76" s="14">
        <f t="shared" si="138"/>
        <v>4</v>
      </c>
      <c r="EE76" s="14">
        <f t="shared" si="139"/>
        <v>2</v>
      </c>
      <c r="EF76" s="14">
        <f t="shared" si="140"/>
        <v>11</v>
      </c>
      <c r="EG76" s="25" t="s">
        <v>509</v>
      </c>
      <c r="EH76" s="14">
        <f t="shared" si="141"/>
        <v>50</v>
      </c>
      <c r="EK76" s="32"/>
      <c r="EL76" s="32"/>
      <c r="EM76" s="32"/>
      <c r="EN76" s="32"/>
      <c r="EP76" s="32"/>
      <c r="EQ76" s="32"/>
      <c r="EW76" s="32"/>
      <c r="EX76" s="32"/>
      <c r="FD76" s="13">
        <v>72</v>
      </c>
      <c r="FE76" s="13">
        <f t="shared" si="142"/>
        <v>6</v>
      </c>
      <c r="FF76" s="13" t="str">
        <f t="shared" si="124"/>
        <v>110级寄灵人洗练-12</v>
      </c>
      <c r="FG76" s="13">
        <f t="shared" si="125"/>
        <v>16</v>
      </c>
      <c r="FH76" s="13">
        <f t="shared" si="143"/>
        <v>12</v>
      </c>
      <c r="FI76" s="13">
        <f t="shared" si="144"/>
        <v>500</v>
      </c>
      <c r="FJ76" s="13" t="str">
        <f t="shared" si="145"/>
        <v>EffectResist</v>
      </c>
      <c r="FK76" s="13">
        <f t="shared" si="146"/>
        <v>1.7999999999999999E-2</v>
      </c>
      <c r="FL76" s="13">
        <f t="shared" si="126"/>
        <v>0.05</v>
      </c>
    </row>
    <row r="77" spans="1:16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13">
        <v>74</v>
      </c>
      <c r="CB77" s="13">
        <v>6</v>
      </c>
      <c r="CC77" s="13">
        <v>100</v>
      </c>
      <c r="CD77" s="13">
        <v>4</v>
      </c>
      <c r="CE77" s="13">
        <v>2</v>
      </c>
      <c r="CF77" s="13">
        <v>8</v>
      </c>
      <c r="CG77" s="13">
        <f t="shared" si="103"/>
        <v>2064080</v>
      </c>
      <c r="CH77" s="13" t="s">
        <v>1077</v>
      </c>
      <c r="CI77" s="13">
        <v>2063</v>
      </c>
      <c r="CJ77" s="13">
        <v>6</v>
      </c>
      <c r="CK77" s="13">
        <f>SUM(CJ$6:CJ77)</f>
        <v>518</v>
      </c>
      <c r="CL77" s="13">
        <v>1</v>
      </c>
      <c r="CM77" s="13">
        <v>4</v>
      </c>
      <c r="CN77" s="13">
        <v>5</v>
      </c>
      <c r="CO77" s="13">
        <v>6</v>
      </c>
      <c r="CP77" s="13">
        <v>7</v>
      </c>
      <c r="CQ77" s="13">
        <v>8</v>
      </c>
      <c r="CR77" s="13"/>
      <c r="CS77" s="13"/>
      <c r="CT77" s="32"/>
      <c r="CV77" s="13">
        <v>73</v>
      </c>
      <c r="CW77" s="14">
        <f t="shared" si="104"/>
        <v>10</v>
      </c>
      <c r="CX77" s="14">
        <f t="shared" si="105"/>
        <v>4</v>
      </c>
      <c r="CY77" s="14">
        <f t="shared" si="106"/>
        <v>1</v>
      </c>
      <c r="CZ77" s="14">
        <f t="shared" si="107"/>
        <v>1</v>
      </c>
      <c r="DA77" s="14">
        <f t="shared" si="108"/>
        <v>2014041</v>
      </c>
      <c r="DB77" s="13" t="str">
        <f t="shared" si="109"/>
        <v>20级守护灵橙色套1-武器</v>
      </c>
      <c r="DC77" s="14">
        <f t="shared" si="110"/>
        <v>2</v>
      </c>
      <c r="DD77" s="14">
        <f t="shared" si="111"/>
        <v>4</v>
      </c>
      <c r="DE77" s="14">
        <f t="shared" si="112"/>
        <v>135</v>
      </c>
      <c r="DF77" s="14">
        <f t="shared" si="113"/>
        <v>135</v>
      </c>
      <c r="DG77" s="14">
        <f t="shared" si="114"/>
        <v>1</v>
      </c>
      <c r="DH77" s="14">
        <f t="shared" si="115"/>
        <v>2011</v>
      </c>
      <c r="DI77" s="14">
        <f t="shared" si="127"/>
        <v>963</v>
      </c>
      <c r="DJ77" s="14">
        <f t="shared" si="116"/>
        <v>1881</v>
      </c>
      <c r="DK77" s="14">
        <f t="shared" si="117"/>
        <v>0</v>
      </c>
      <c r="DL77" s="14">
        <f t="shared" si="118"/>
        <v>0</v>
      </c>
      <c r="DM77" s="14">
        <f t="shared" si="119"/>
        <v>128.4</v>
      </c>
      <c r="DN77" s="14">
        <f t="shared" si="120"/>
        <v>0</v>
      </c>
      <c r="DO77" s="14">
        <f t="shared" si="121"/>
        <v>0</v>
      </c>
      <c r="DP77" s="14">
        <f t="shared" si="128"/>
        <v>4</v>
      </c>
      <c r="DQ77" s="14">
        <f t="shared" si="129"/>
        <v>2</v>
      </c>
      <c r="DR77" s="14">
        <f t="shared" si="130"/>
        <v>21</v>
      </c>
      <c r="DU77" s="14">
        <f t="shared" si="122"/>
        <v>1</v>
      </c>
      <c r="DV77" s="14">
        <f t="shared" si="123"/>
        <v>0</v>
      </c>
      <c r="DW77" s="14">
        <f t="shared" si="131"/>
        <v>963</v>
      </c>
      <c r="DX77" s="14" t="str">
        <f t="shared" si="132"/>
        <v>AtkExt</v>
      </c>
      <c r="DY77" s="14">
        <f t="shared" si="133"/>
        <v>1881</v>
      </c>
      <c r="DZ77" s="14">
        <f t="shared" si="134"/>
        <v>128.4</v>
      </c>
      <c r="EA77" s="14" t="str">
        <f t="shared" si="135"/>
        <v/>
      </c>
      <c r="EB77" s="14" t="str">
        <f t="shared" si="136"/>
        <v/>
      </c>
      <c r="EC77" s="14" t="str">
        <f t="shared" si="137"/>
        <v/>
      </c>
      <c r="ED77" s="14">
        <f t="shared" si="138"/>
        <v>4</v>
      </c>
      <c r="EE77" s="14">
        <f t="shared" si="139"/>
        <v>2</v>
      </c>
      <c r="EF77" s="14">
        <f t="shared" si="140"/>
        <v>21</v>
      </c>
      <c r="EG77" s="25" t="s">
        <v>509</v>
      </c>
      <c r="EH77" s="14">
        <f t="shared" si="141"/>
        <v>50</v>
      </c>
      <c r="EK77" s="32"/>
      <c r="EL77" s="32"/>
      <c r="EM77" s="32"/>
      <c r="EN77" s="32"/>
      <c r="EP77" s="32"/>
      <c r="EQ77" s="32"/>
      <c r="EW77" s="32"/>
      <c r="EX77" s="32"/>
      <c r="FD77" s="13">
        <v>73</v>
      </c>
      <c r="FE77" s="13">
        <f t="shared" si="142"/>
        <v>7</v>
      </c>
      <c r="FF77" s="13" t="str">
        <f t="shared" si="124"/>
        <v>130级寄灵人洗练-1</v>
      </c>
      <c r="FG77" s="13">
        <f t="shared" si="125"/>
        <v>17</v>
      </c>
      <c r="FH77" s="13">
        <f t="shared" ref="FH77:FH94" si="147">MOD(FD77-1,12)+1</f>
        <v>1</v>
      </c>
      <c r="FI77" s="13">
        <f t="shared" si="144"/>
        <v>1800</v>
      </c>
      <c r="FJ77" s="13" t="str">
        <f t="shared" ref="FJ77:FJ94" si="148">INDEX($BH$3:$BS$3,FH77)</f>
        <v>AtkExt</v>
      </c>
      <c r="FK77" s="13">
        <f t="shared" si="146"/>
        <v>432</v>
      </c>
      <c r="FL77" s="13">
        <f t="shared" si="126"/>
        <v>1236</v>
      </c>
    </row>
    <row r="78" spans="1:16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13">
        <v>75</v>
      </c>
      <c r="CB78" s="13">
        <v>7</v>
      </c>
      <c r="CC78" s="13">
        <v>120</v>
      </c>
      <c r="CD78" s="13">
        <v>1</v>
      </c>
      <c r="CE78" s="13">
        <v>1</v>
      </c>
      <c r="CF78" s="13">
        <v>1</v>
      </c>
      <c r="CG78" s="13">
        <f t="shared" si="103"/>
        <v>2071010</v>
      </c>
      <c r="CH78" s="13" t="s">
        <v>1078</v>
      </c>
      <c r="CI78" s="13"/>
      <c r="CJ78" s="13">
        <v>8</v>
      </c>
      <c r="CK78" s="13">
        <f>SUM(CJ$6:CJ78)</f>
        <v>526</v>
      </c>
      <c r="CL78" s="13">
        <v>1</v>
      </c>
      <c r="CM78" s="13">
        <v>2</v>
      </c>
      <c r="CN78" s="13">
        <v>3</v>
      </c>
      <c r="CO78" s="13">
        <v>4</v>
      </c>
      <c r="CP78" s="13">
        <v>5</v>
      </c>
      <c r="CQ78" s="13">
        <v>6</v>
      </c>
      <c r="CR78" s="13">
        <v>7</v>
      </c>
      <c r="CS78" s="13">
        <v>8</v>
      </c>
      <c r="CT78" s="32"/>
      <c r="CV78" s="13">
        <v>74</v>
      </c>
      <c r="CW78" s="14">
        <f t="shared" si="104"/>
        <v>10</v>
      </c>
      <c r="CX78" s="14">
        <f t="shared" si="105"/>
        <v>4</v>
      </c>
      <c r="CY78" s="14">
        <f t="shared" si="106"/>
        <v>2</v>
      </c>
      <c r="CZ78" s="14">
        <f t="shared" si="107"/>
        <v>1</v>
      </c>
      <c r="DA78" s="14">
        <f t="shared" si="108"/>
        <v>2014042</v>
      </c>
      <c r="DB78" s="13" t="str">
        <f t="shared" si="109"/>
        <v>20级守护灵橙色套1-头盔</v>
      </c>
      <c r="DC78" s="14">
        <f t="shared" si="110"/>
        <v>2</v>
      </c>
      <c r="DD78" s="14">
        <f t="shared" si="111"/>
        <v>4</v>
      </c>
      <c r="DE78" s="14">
        <f t="shared" si="112"/>
        <v>135</v>
      </c>
      <c r="DF78" s="14">
        <f t="shared" si="113"/>
        <v>135</v>
      </c>
      <c r="DG78" s="14">
        <f t="shared" si="114"/>
        <v>2</v>
      </c>
      <c r="DH78" s="14">
        <f t="shared" si="115"/>
        <v>2011</v>
      </c>
      <c r="DI78" s="14">
        <f t="shared" si="127"/>
        <v>481</v>
      </c>
      <c r="DJ78" s="14">
        <f t="shared" si="116"/>
        <v>0</v>
      </c>
      <c r="DK78" s="14">
        <f t="shared" si="117"/>
        <v>471</v>
      </c>
      <c r="DL78" s="14">
        <f t="shared" si="118"/>
        <v>0</v>
      </c>
      <c r="DM78" s="14">
        <f t="shared" si="119"/>
        <v>0</v>
      </c>
      <c r="DN78" s="14">
        <f t="shared" si="120"/>
        <v>32.1</v>
      </c>
      <c r="DO78" s="14">
        <f t="shared" si="121"/>
        <v>0</v>
      </c>
      <c r="DP78" s="14">
        <f t="shared" si="128"/>
        <v>4</v>
      </c>
      <c r="DQ78" s="14">
        <f t="shared" si="129"/>
        <v>2</v>
      </c>
      <c r="DR78" s="14">
        <f t="shared" si="130"/>
        <v>21</v>
      </c>
      <c r="DU78" s="14">
        <f t="shared" si="122"/>
        <v>2</v>
      </c>
      <c r="DV78" s="14">
        <f t="shared" si="123"/>
        <v>0</v>
      </c>
      <c r="DW78" s="14">
        <f t="shared" si="131"/>
        <v>481</v>
      </c>
      <c r="DX78" s="14" t="str">
        <f t="shared" si="132"/>
        <v>DefExt</v>
      </c>
      <c r="DY78" s="14">
        <f t="shared" si="133"/>
        <v>471</v>
      </c>
      <c r="DZ78" s="14">
        <f t="shared" si="134"/>
        <v>32.1</v>
      </c>
      <c r="EA78" s="14" t="str">
        <f t="shared" si="135"/>
        <v/>
      </c>
      <c r="EB78" s="14" t="str">
        <f t="shared" si="136"/>
        <v/>
      </c>
      <c r="EC78" s="14" t="str">
        <f t="shared" si="137"/>
        <v/>
      </c>
      <c r="ED78" s="14">
        <f t="shared" si="138"/>
        <v>4</v>
      </c>
      <c r="EE78" s="14">
        <f t="shared" si="139"/>
        <v>2</v>
      </c>
      <c r="EF78" s="14">
        <f t="shared" si="140"/>
        <v>21</v>
      </c>
      <c r="EG78" s="25" t="s">
        <v>509</v>
      </c>
      <c r="EH78" s="14">
        <f t="shared" si="141"/>
        <v>50</v>
      </c>
      <c r="EK78" s="32"/>
      <c r="EL78" s="32"/>
      <c r="EM78" s="32"/>
      <c r="EN78" s="32"/>
      <c r="EP78" s="32"/>
      <c r="EQ78" s="32"/>
      <c r="EW78" s="32"/>
      <c r="EX78" s="32"/>
      <c r="FD78" s="13">
        <v>74</v>
      </c>
      <c r="FE78" s="13">
        <f t="shared" si="142"/>
        <v>7</v>
      </c>
      <c r="FF78" s="13" t="str">
        <f t="shared" si="124"/>
        <v>130级寄灵人洗练-2</v>
      </c>
      <c r="FG78" s="13">
        <f t="shared" si="125"/>
        <v>17</v>
      </c>
      <c r="FH78" s="13">
        <f t="shared" si="147"/>
        <v>2</v>
      </c>
      <c r="FI78" s="13">
        <f t="shared" si="144"/>
        <v>1800</v>
      </c>
      <c r="FJ78" s="13" t="str">
        <f t="shared" si="148"/>
        <v>DefExt</v>
      </c>
      <c r="FK78" s="13">
        <f t="shared" si="146"/>
        <v>216</v>
      </c>
      <c r="FL78" s="13">
        <f t="shared" si="126"/>
        <v>618</v>
      </c>
    </row>
    <row r="79" spans="1:16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13">
        <v>76</v>
      </c>
      <c r="CB79" s="13">
        <v>7</v>
      </c>
      <c r="CC79" s="13">
        <v>120</v>
      </c>
      <c r="CD79" s="13">
        <v>1</v>
      </c>
      <c r="CE79" s="13">
        <v>2</v>
      </c>
      <c r="CF79" s="13">
        <v>2</v>
      </c>
      <c r="CG79" s="13">
        <f t="shared" si="103"/>
        <v>2071020</v>
      </c>
      <c r="CH79" s="13" t="s">
        <v>1079</v>
      </c>
      <c r="CI79" s="13"/>
      <c r="CJ79" s="13">
        <v>8</v>
      </c>
      <c r="CK79" s="13">
        <f>SUM(CJ$6:CJ79)</f>
        <v>534</v>
      </c>
      <c r="CL79" s="13">
        <v>1</v>
      </c>
      <c r="CM79" s="13">
        <v>2</v>
      </c>
      <c r="CN79" s="13">
        <v>3</v>
      </c>
      <c r="CO79" s="13">
        <v>4</v>
      </c>
      <c r="CP79" s="13">
        <v>5</v>
      </c>
      <c r="CQ79" s="13">
        <v>6</v>
      </c>
      <c r="CR79" s="13">
        <v>7</v>
      </c>
      <c r="CS79" s="13">
        <v>8</v>
      </c>
      <c r="CT79" s="32"/>
      <c r="CV79" s="13">
        <v>75</v>
      </c>
      <c r="CW79" s="14">
        <f t="shared" si="104"/>
        <v>10</v>
      </c>
      <c r="CX79" s="14">
        <f t="shared" si="105"/>
        <v>4</v>
      </c>
      <c r="CY79" s="14">
        <f t="shared" si="106"/>
        <v>3</v>
      </c>
      <c r="CZ79" s="14">
        <f t="shared" si="107"/>
        <v>1</v>
      </c>
      <c r="DA79" s="14">
        <f t="shared" si="108"/>
        <v>2014043</v>
      </c>
      <c r="DB79" s="13" t="str">
        <f t="shared" si="109"/>
        <v>20级守护灵橙色套1-肩甲</v>
      </c>
      <c r="DC79" s="14">
        <f t="shared" si="110"/>
        <v>2</v>
      </c>
      <c r="DD79" s="14">
        <f t="shared" si="111"/>
        <v>4</v>
      </c>
      <c r="DE79" s="14">
        <f t="shared" si="112"/>
        <v>135</v>
      </c>
      <c r="DF79" s="14">
        <f t="shared" si="113"/>
        <v>135</v>
      </c>
      <c r="DG79" s="14">
        <f t="shared" si="114"/>
        <v>3</v>
      </c>
      <c r="DH79" s="14">
        <f t="shared" si="115"/>
        <v>2011</v>
      </c>
      <c r="DI79" s="14">
        <f t="shared" si="127"/>
        <v>481</v>
      </c>
      <c r="DJ79" s="14">
        <f t="shared" si="116"/>
        <v>0</v>
      </c>
      <c r="DK79" s="14">
        <f t="shared" si="117"/>
        <v>236</v>
      </c>
      <c r="DL79" s="14">
        <f t="shared" si="118"/>
        <v>2353</v>
      </c>
      <c r="DM79" s="14">
        <f t="shared" si="119"/>
        <v>0</v>
      </c>
      <c r="DN79" s="14">
        <f t="shared" si="120"/>
        <v>16.05</v>
      </c>
      <c r="DO79" s="14">
        <f t="shared" si="121"/>
        <v>160.43</v>
      </c>
      <c r="DP79" s="14">
        <f t="shared" si="128"/>
        <v>4</v>
      </c>
      <c r="DQ79" s="14">
        <f t="shared" si="129"/>
        <v>2</v>
      </c>
      <c r="DR79" s="14">
        <f t="shared" si="130"/>
        <v>21</v>
      </c>
      <c r="DU79" s="14">
        <f t="shared" si="122"/>
        <v>2</v>
      </c>
      <c r="DV79" s="14">
        <f t="shared" si="123"/>
        <v>3</v>
      </c>
      <c r="DW79" s="14">
        <f t="shared" si="131"/>
        <v>481</v>
      </c>
      <c r="DX79" s="14" t="str">
        <f t="shared" si="132"/>
        <v>DefExt</v>
      </c>
      <c r="DY79" s="14">
        <f t="shared" si="133"/>
        <v>236</v>
      </c>
      <c r="DZ79" s="14">
        <f t="shared" si="134"/>
        <v>16.05</v>
      </c>
      <c r="EA79" s="14" t="str">
        <f t="shared" si="135"/>
        <v>HPExt</v>
      </c>
      <c r="EB79" s="14">
        <f t="shared" si="136"/>
        <v>2353</v>
      </c>
      <c r="EC79" s="14">
        <f t="shared" si="137"/>
        <v>160.43</v>
      </c>
      <c r="ED79" s="14">
        <f t="shared" si="138"/>
        <v>4</v>
      </c>
      <c r="EE79" s="14">
        <f t="shared" si="139"/>
        <v>2</v>
      </c>
      <c r="EF79" s="14">
        <f t="shared" si="140"/>
        <v>21</v>
      </c>
      <c r="EG79" s="25" t="s">
        <v>509</v>
      </c>
      <c r="EH79" s="14">
        <f t="shared" si="141"/>
        <v>50</v>
      </c>
      <c r="EK79" s="32"/>
      <c r="EL79" s="32"/>
      <c r="EM79" s="32"/>
      <c r="EN79" s="32"/>
      <c r="EP79" s="32"/>
      <c r="EQ79" s="32"/>
      <c r="EW79" s="32"/>
      <c r="EX79" s="32"/>
      <c r="FD79" s="13">
        <v>75</v>
      </c>
      <c r="FE79" s="13">
        <f t="shared" si="142"/>
        <v>7</v>
      </c>
      <c r="FF79" s="13" t="str">
        <f t="shared" si="124"/>
        <v>130级寄灵人洗练-3</v>
      </c>
      <c r="FG79" s="13">
        <f t="shared" si="125"/>
        <v>17</v>
      </c>
      <c r="FH79" s="13">
        <f t="shared" si="147"/>
        <v>3</v>
      </c>
      <c r="FI79" s="13">
        <f t="shared" si="144"/>
        <v>2000</v>
      </c>
      <c r="FJ79" s="13" t="str">
        <f t="shared" si="148"/>
        <v>HPExt</v>
      </c>
      <c r="FK79" s="13">
        <f t="shared" si="146"/>
        <v>2161</v>
      </c>
      <c r="FL79" s="13">
        <f t="shared" si="126"/>
        <v>6176</v>
      </c>
    </row>
    <row r="80" spans="1:16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13">
        <v>77</v>
      </c>
      <c r="CB80" s="13">
        <v>7</v>
      </c>
      <c r="CC80" s="13">
        <v>120</v>
      </c>
      <c r="CD80" s="13">
        <v>2</v>
      </c>
      <c r="CE80" s="13">
        <v>1</v>
      </c>
      <c r="CF80" s="13">
        <v>1</v>
      </c>
      <c r="CG80" s="13">
        <f t="shared" si="103"/>
        <v>2072010</v>
      </c>
      <c r="CH80" s="13" t="s">
        <v>1080</v>
      </c>
      <c r="CI80" s="13"/>
      <c r="CJ80" s="13">
        <v>8</v>
      </c>
      <c r="CK80" s="13">
        <f>SUM(CJ$6:CJ80)</f>
        <v>542</v>
      </c>
      <c r="CL80" s="13">
        <v>1</v>
      </c>
      <c r="CM80" s="13">
        <v>2</v>
      </c>
      <c r="CN80" s="13">
        <v>3</v>
      </c>
      <c r="CO80" s="13">
        <v>4</v>
      </c>
      <c r="CP80" s="13">
        <v>5</v>
      </c>
      <c r="CQ80" s="13">
        <v>6</v>
      </c>
      <c r="CR80" s="13">
        <v>7</v>
      </c>
      <c r="CS80" s="13">
        <v>8</v>
      </c>
      <c r="CT80" s="32"/>
      <c r="CV80" s="13">
        <v>76</v>
      </c>
      <c r="CW80" s="14">
        <f t="shared" si="104"/>
        <v>10</v>
      </c>
      <c r="CX80" s="14">
        <f t="shared" si="105"/>
        <v>4</v>
      </c>
      <c r="CY80" s="14">
        <f t="shared" si="106"/>
        <v>4</v>
      </c>
      <c r="CZ80" s="14">
        <f t="shared" si="107"/>
        <v>1</v>
      </c>
      <c r="DA80" s="14">
        <f t="shared" si="108"/>
        <v>2014044</v>
      </c>
      <c r="DB80" s="13" t="str">
        <f t="shared" si="109"/>
        <v>20级守护灵橙色套1-衣服</v>
      </c>
      <c r="DC80" s="14">
        <f t="shared" si="110"/>
        <v>2</v>
      </c>
      <c r="DD80" s="14">
        <f t="shared" si="111"/>
        <v>4</v>
      </c>
      <c r="DE80" s="14">
        <f t="shared" si="112"/>
        <v>135</v>
      </c>
      <c r="DF80" s="14">
        <f t="shared" si="113"/>
        <v>135</v>
      </c>
      <c r="DG80" s="14">
        <f t="shared" si="114"/>
        <v>4</v>
      </c>
      <c r="DH80" s="14">
        <f t="shared" si="115"/>
        <v>2011</v>
      </c>
      <c r="DI80" s="14">
        <f t="shared" si="127"/>
        <v>481</v>
      </c>
      <c r="DJ80" s="14">
        <f t="shared" si="116"/>
        <v>0</v>
      </c>
      <c r="DK80" s="14">
        <f t="shared" si="117"/>
        <v>471</v>
      </c>
      <c r="DL80" s="14">
        <f t="shared" si="118"/>
        <v>0</v>
      </c>
      <c r="DM80" s="14">
        <f t="shared" si="119"/>
        <v>0</v>
      </c>
      <c r="DN80" s="14">
        <f t="shared" si="120"/>
        <v>32.1</v>
      </c>
      <c r="DO80" s="14">
        <f t="shared" si="121"/>
        <v>0</v>
      </c>
      <c r="DP80" s="14">
        <f t="shared" si="128"/>
        <v>4</v>
      </c>
      <c r="DQ80" s="14">
        <f t="shared" si="129"/>
        <v>2</v>
      </c>
      <c r="DR80" s="14">
        <f t="shared" si="130"/>
        <v>21</v>
      </c>
      <c r="DU80" s="14">
        <f t="shared" si="122"/>
        <v>2</v>
      </c>
      <c r="DV80" s="14">
        <f t="shared" si="123"/>
        <v>0</v>
      </c>
      <c r="DW80" s="14">
        <f t="shared" si="131"/>
        <v>481</v>
      </c>
      <c r="DX80" s="14" t="str">
        <f t="shared" si="132"/>
        <v>DefExt</v>
      </c>
      <c r="DY80" s="14">
        <f t="shared" si="133"/>
        <v>471</v>
      </c>
      <c r="DZ80" s="14">
        <f t="shared" si="134"/>
        <v>32.1</v>
      </c>
      <c r="EA80" s="14" t="str">
        <f t="shared" si="135"/>
        <v/>
      </c>
      <c r="EB80" s="14" t="str">
        <f t="shared" si="136"/>
        <v/>
      </c>
      <c r="EC80" s="14" t="str">
        <f t="shared" si="137"/>
        <v/>
      </c>
      <c r="ED80" s="14">
        <f t="shared" si="138"/>
        <v>4</v>
      </c>
      <c r="EE80" s="14">
        <f t="shared" si="139"/>
        <v>2</v>
      </c>
      <c r="EF80" s="14">
        <f t="shared" si="140"/>
        <v>21</v>
      </c>
      <c r="EG80" s="25" t="s">
        <v>509</v>
      </c>
      <c r="EH80" s="14">
        <f t="shared" si="141"/>
        <v>50</v>
      </c>
      <c r="EK80" s="32"/>
      <c r="EL80" s="32"/>
      <c r="EM80" s="32"/>
      <c r="EN80" s="32"/>
      <c r="EP80" s="32"/>
      <c r="EQ80" s="32"/>
      <c r="EW80" s="32"/>
      <c r="EX80" s="32"/>
      <c r="FD80" s="13">
        <v>76</v>
      </c>
      <c r="FE80" s="13">
        <f t="shared" si="142"/>
        <v>7</v>
      </c>
      <c r="FF80" s="13" t="str">
        <f t="shared" si="124"/>
        <v>130级寄灵人洗练-4</v>
      </c>
      <c r="FG80" s="13">
        <f t="shared" si="125"/>
        <v>17</v>
      </c>
      <c r="FH80" s="13">
        <f t="shared" si="147"/>
        <v>4</v>
      </c>
      <c r="FI80" s="13">
        <f t="shared" si="144"/>
        <v>500</v>
      </c>
      <c r="FJ80" s="13" t="str">
        <f t="shared" si="148"/>
        <v>AtkRate</v>
      </c>
      <c r="FK80" s="13">
        <f t="shared" si="146"/>
        <v>1.4E-2</v>
      </c>
      <c r="FL80" s="13">
        <f t="shared" si="126"/>
        <v>0.04</v>
      </c>
    </row>
    <row r="81" spans="1:16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13">
        <v>78</v>
      </c>
      <c r="CB81" s="13">
        <v>7</v>
      </c>
      <c r="CC81" s="13">
        <v>120</v>
      </c>
      <c r="CD81" s="13">
        <v>2</v>
      </c>
      <c r="CE81" s="13">
        <v>2</v>
      </c>
      <c r="CF81" s="13">
        <v>2</v>
      </c>
      <c r="CG81" s="13">
        <f t="shared" si="103"/>
        <v>2072020</v>
      </c>
      <c r="CH81" s="13" t="s">
        <v>1081</v>
      </c>
      <c r="CI81" s="13"/>
      <c r="CJ81" s="13">
        <v>8</v>
      </c>
      <c r="CK81" s="13">
        <f>SUM(CJ$6:CJ81)</f>
        <v>550</v>
      </c>
      <c r="CL81" s="13">
        <v>1</v>
      </c>
      <c r="CM81" s="13">
        <v>2</v>
      </c>
      <c r="CN81" s="13">
        <v>3</v>
      </c>
      <c r="CO81" s="13">
        <v>4</v>
      </c>
      <c r="CP81" s="13">
        <v>5</v>
      </c>
      <c r="CQ81" s="13">
        <v>6</v>
      </c>
      <c r="CR81" s="13">
        <v>7</v>
      </c>
      <c r="CS81" s="13">
        <v>8</v>
      </c>
      <c r="CT81" s="32"/>
      <c r="CV81" s="13">
        <v>77</v>
      </c>
      <c r="CW81" s="14">
        <f t="shared" si="104"/>
        <v>10</v>
      </c>
      <c r="CX81" s="14">
        <f t="shared" si="105"/>
        <v>4</v>
      </c>
      <c r="CY81" s="14">
        <f t="shared" si="106"/>
        <v>5</v>
      </c>
      <c r="CZ81" s="14">
        <f t="shared" si="107"/>
        <v>1</v>
      </c>
      <c r="DA81" s="14">
        <f t="shared" si="108"/>
        <v>2014045</v>
      </c>
      <c r="DB81" s="13" t="str">
        <f t="shared" si="109"/>
        <v>20级守护灵橙色套1-鞋子</v>
      </c>
      <c r="DC81" s="14">
        <f t="shared" si="110"/>
        <v>2</v>
      </c>
      <c r="DD81" s="14">
        <f t="shared" si="111"/>
        <v>4</v>
      </c>
      <c r="DE81" s="14">
        <f t="shared" si="112"/>
        <v>135</v>
      </c>
      <c r="DF81" s="14">
        <f t="shared" si="113"/>
        <v>135</v>
      </c>
      <c r="DG81" s="14">
        <f t="shared" si="114"/>
        <v>5</v>
      </c>
      <c r="DH81" s="14">
        <f t="shared" si="115"/>
        <v>2011</v>
      </c>
      <c r="DI81" s="14">
        <f t="shared" si="127"/>
        <v>481</v>
      </c>
      <c r="DJ81" s="14">
        <f t="shared" si="116"/>
        <v>0</v>
      </c>
      <c r="DK81" s="14">
        <f t="shared" si="117"/>
        <v>0</v>
      </c>
      <c r="DL81" s="14">
        <f t="shared" si="118"/>
        <v>4706</v>
      </c>
      <c r="DM81" s="14">
        <f t="shared" si="119"/>
        <v>0</v>
      </c>
      <c r="DN81" s="14">
        <f t="shared" si="120"/>
        <v>0</v>
      </c>
      <c r="DO81" s="14">
        <f t="shared" si="121"/>
        <v>320.85000000000002</v>
      </c>
      <c r="DP81" s="14">
        <f t="shared" si="128"/>
        <v>4</v>
      </c>
      <c r="DQ81" s="14">
        <f t="shared" si="129"/>
        <v>2</v>
      </c>
      <c r="DR81" s="14">
        <f t="shared" si="130"/>
        <v>21</v>
      </c>
      <c r="DU81" s="14">
        <f t="shared" si="122"/>
        <v>3</v>
      </c>
      <c r="DV81" s="14">
        <f t="shared" si="123"/>
        <v>0</v>
      </c>
      <c r="DW81" s="14">
        <f t="shared" si="131"/>
        <v>481</v>
      </c>
      <c r="DX81" s="14" t="str">
        <f t="shared" si="132"/>
        <v>HPExt</v>
      </c>
      <c r="DY81" s="14">
        <f t="shared" si="133"/>
        <v>4706</v>
      </c>
      <c r="DZ81" s="14">
        <f t="shared" si="134"/>
        <v>320.85000000000002</v>
      </c>
      <c r="EA81" s="14" t="str">
        <f t="shared" si="135"/>
        <v/>
      </c>
      <c r="EB81" s="14" t="str">
        <f t="shared" si="136"/>
        <v/>
      </c>
      <c r="EC81" s="14" t="str">
        <f t="shared" si="137"/>
        <v/>
      </c>
      <c r="ED81" s="14">
        <f t="shared" si="138"/>
        <v>4</v>
      </c>
      <c r="EE81" s="14">
        <f t="shared" si="139"/>
        <v>2</v>
      </c>
      <c r="EF81" s="14">
        <f t="shared" si="140"/>
        <v>21</v>
      </c>
      <c r="EG81" s="25" t="s">
        <v>509</v>
      </c>
      <c r="EH81" s="14">
        <f t="shared" si="141"/>
        <v>50</v>
      </c>
      <c r="EK81" s="32"/>
      <c r="EL81" s="32"/>
      <c r="EM81" s="32"/>
      <c r="EN81" s="32"/>
      <c r="EP81" s="32"/>
      <c r="EQ81" s="32"/>
      <c r="EW81" s="32"/>
      <c r="EX81" s="32"/>
      <c r="FD81" s="13">
        <v>77</v>
      </c>
      <c r="FE81" s="13">
        <f t="shared" si="142"/>
        <v>7</v>
      </c>
      <c r="FF81" s="13" t="str">
        <f t="shared" si="124"/>
        <v>130级寄灵人洗练-5</v>
      </c>
      <c r="FG81" s="13">
        <f t="shared" si="125"/>
        <v>17</v>
      </c>
      <c r="FH81" s="13">
        <f t="shared" si="147"/>
        <v>5</v>
      </c>
      <c r="FI81" s="13">
        <f t="shared" si="144"/>
        <v>400</v>
      </c>
      <c r="FJ81" s="13" t="str">
        <f t="shared" si="148"/>
        <v>DefRate</v>
      </c>
      <c r="FK81" s="13">
        <f t="shared" si="146"/>
        <v>1.4E-2</v>
      </c>
      <c r="FL81" s="13">
        <f t="shared" si="126"/>
        <v>0.04</v>
      </c>
    </row>
    <row r="82" spans="1:16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13">
        <v>79</v>
      </c>
      <c r="CB82" s="13">
        <v>7</v>
      </c>
      <c r="CC82" s="13">
        <v>120</v>
      </c>
      <c r="CD82" s="13">
        <v>3</v>
      </c>
      <c r="CE82" s="13">
        <v>1</v>
      </c>
      <c r="CF82" s="13">
        <v>1</v>
      </c>
      <c r="CG82" s="13">
        <f t="shared" si="103"/>
        <v>2073010</v>
      </c>
      <c r="CH82" s="13" t="s">
        <v>1082</v>
      </c>
      <c r="CI82" s="13"/>
      <c r="CJ82" s="13">
        <v>8</v>
      </c>
      <c r="CK82" s="13">
        <f>SUM(CJ$6:CJ82)</f>
        <v>558</v>
      </c>
      <c r="CL82" s="13">
        <v>1</v>
      </c>
      <c r="CM82" s="13">
        <v>2</v>
      </c>
      <c r="CN82" s="13">
        <v>3</v>
      </c>
      <c r="CO82" s="13">
        <v>4</v>
      </c>
      <c r="CP82" s="13">
        <v>5</v>
      </c>
      <c r="CQ82" s="13">
        <v>6</v>
      </c>
      <c r="CR82" s="13">
        <v>7</v>
      </c>
      <c r="CS82" s="13">
        <v>8</v>
      </c>
      <c r="CT82" s="32"/>
      <c r="CV82" s="13">
        <v>78</v>
      </c>
      <c r="CW82" s="14">
        <f t="shared" si="104"/>
        <v>10</v>
      </c>
      <c r="CX82" s="14">
        <f t="shared" si="105"/>
        <v>4</v>
      </c>
      <c r="CY82" s="14">
        <f t="shared" si="106"/>
        <v>6</v>
      </c>
      <c r="CZ82" s="14">
        <f t="shared" si="107"/>
        <v>1</v>
      </c>
      <c r="DA82" s="14">
        <f t="shared" si="108"/>
        <v>2014046</v>
      </c>
      <c r="DB82" s="13" t="str">
        <f t="shared" si="109"/>
        <v>20级守护灵橙色套1-护手</v>
      </c>
      <c r="DC82" s="14">
        <f t="shared" si="110"/>
        <v>2</v>
      </c>
      <c r="DD82" s="14">
        <f t="shared" si="111"/>
        <v>4</v>
      </c>
      <c r="DE82" s="14">
        <f t="shared" si="112"/>
        <v>135</v>
      </c>
      <c r="DF82" s="14">
        <f t="shared" si="113"/>
        <v>135</v>
      </c>
      <c r="DG82" s="14">
        <f t="shared" si="114"/>
        <v>6</v>
      </c>
      <c r="DH82" s="14">
        <f t="shared" si="115"/>
        <v>2011</v>
      </c>
      <c r="DI82" s="14">
        <f t="shared" si="127"/>
        <v>481</v>
      </c>
      <c r="DJ82" s="14">
        <f t="shared" si="116"/>
        <v>0</v>
      </c>
      <c r="DK82" s="14">
        <f t="shared" si="117"/>
        <v>0</v>
      </c>
      <c r="DL82" s="14">
        <f t="shared" si="118"/>
        <v>4706</v>
      </c>
      <c r="DM82" s="14">
        <f t="shared" si="119"/>
        <v>0</v>
      </c>
      <c r="DN82" s="14">
        <f t="shared" si="120"/>
        <v>0</v>
      </c>
      <c r="DO82" s="14">
        <f t="shared" si="121"/>
        <v>320.85000000000002</v>
      </c>
      <c r="DP82" s="14">
        <f t="shared" si="128"/>
        <v>4</v>
      </c>
      <c r="DQ82" s="14">
        <f t="shared" si="129"/>
        <v>2</v>
      </c>
      <c r="DR82" s="14">
        <f t="shared" si="130"/>
        <v>21</v>
      </c>
      <c r="DU82" s="14">
        <f t="shared" si="122"/>
        <v>3</v>
      </c>
      <c r="DV82" s="14">
        <f t="shared" si="123"/>
        <v>0</v>
      </c>
      <c r="DW82" s="14">
        <f t="shared" si="131"/>
        <v>481</v>
      </c>
      <c r="DX82" s="14" t="str">
        <f t="shared" si="132"/>
        <v>HPExt</v>
      </c>
      <c r="DY82" s="14">
        <f t="shared" si="133"/>
        <v>4706</v>
      </c>
      <c r="DZ82" s="14">
        <f t="shared" si="134"/>
        <v>320.85000000000002</v>
      </c>
      <c r="EA82" s="14" t="str">
        <f t="shared" si="135"/>
        <v/>
      </c>
      <c r="EB82" s="14" t="str">
        <f t="shared" si="136"/>
        <v/>
      </c>
      <c r="EC82" s="14" t="str">
        <f t="shared" si="137"/>
        <v/>
      </c>
      <c r="ED82" s="14">
        <f t="shared" si="138"/>
        <v>4</v>
      </c>
      <c r="EE82" s="14">
        <f t="shared" si="139"/>
        <v>2</v>
      </c>
      <c r="EF82" s="14">
        <f t="shared" si="140"/>
        <v>21</v>
      </c>
      <c r="EG82" s="25" t="s">
        <v>509</v>
      </c>
      <c r="EH82" s="14">
        <f t="shared" si="141"/>
        <v>50</v>
      </c>
      <c r="EK82" s="32"/>
      <c r="EL82" s="32"/>
      <c r="EM82" s="32"/>
      <c r="EN82" s="32"/>
      <c r="EP82" s="32"/>
      <c r="EQ82" s="32"/>
      <c r="EW82" s="32"/>
      <c r="EX82" s="32"/>
      <c r="FD82" s="13">
        <v>78</v>
      </c>
      <c r="FE82" s="13">
        <f t="shared" si="142"/>
        <v>7</v>
      </c>
      <c r="FF82" s="13" t="str">
        <f t="shared" si="124"/>
        <v>130级寄灵人洗练-6</v>
      </c>
      <c r="FG82" s="13">
        <f t="shared" si="125"/>
        <v>17</v>
      </c>
      <c r="FH82" s="13">
        <f t="shared" si="147"/>
        <v>6</v>
      </c>
      <c r="FI82" s="13">
        <f t="shared" si="144"/>
        <v>500</v>
      </c>
      <c r="FJ82" s="13" t="str">
        <f t="shared" si="148"/>
        <v>HPRate</v>
      </c>
      <c r="FK82" s="13">
        <f t="shared" si="146"/>
        <v>1.4E-2</v>
      </c>
      <c r="FL82" s="13">
        <f t="shared" si="126"/>
        <v>0.04</v>
      </c>
    </row>
    <row r="83" spans="1:168" ht="16.5" x14ac:dyDescent="0.2">
      <c r="CA83" s="13">
        <v>80</v>
      </c>
      <c r="CB83" s="13">
        <v>7</v>
      </c>
      <c r="CC83" s="13">
        <v>120</v>
      </c>
      <c r="CD83" s="13">
        <v>3</v>
      </c>
      <c r="CE83" s="13">
        <v>2</v>
      </c>
      <c r="CF83" s="13">
        <v>2</v>
      </c>
      <c r="CG83" s="13">
        <f t="shared" si="103"/>
        <v>2073020</v>
      </c>
      <c r="CH83" s="13" t="s">
        <v>1083</v>
      </c>
      <c r="CI83" s="13"/>
      <c r="CJ83" s="13">
        <v>8</v>
      </c>
      <c r="CK83" s="13">
        <f>SUM(CJ$6:CJ83)</f>
        <v>566</v>
      </c>
      <c r="CL83" s="13">
        <v>1</v>
      </c>
      <c r="CM83" s="13">
        <v>2</v>
      </c>
      <c r="CN83" s="13">
        <v>3</v>
      </c>
      <c r="CO83" s="13">
        <v>4</v>
      </c>
      <c r="CP83" s="13">
        <v>5</v>
      </c>
      <c r="CQ83" s="13">
        <v>6</v>
      </c>
      <c r="CR83" s="13">
        <v>7</v>
      </c>
      <c r="CS83" s="13">
        <v>8</v>
      </c>
      <c r="CV83" s="13">
        <v>79</v>
      </c>
      <c r="CW83" s="14">
        <f t="shared" si="104"/>
        <v>10</v>
      </c>
      <c r="CX83" s="14">
        <f t="shared" si="105"/>
        <v>4</v>
      </c>
      <c r="CY83" s="14">
        <f t="shared" si="106"/>
        <v>7</v>
      </c>
      <c r="CZ83" s="14">
        <f t="shared" si="107"/>
        <v>1</v>
      </c>
      <c r="DA83" s="14">
        <f t="shared" si="108"/>
        <v>2014047</v>
      </c>
      <c r="DB83" s="13" t="str">
        <f t="shared" si="109"/>
        <v>20级守护灵橙色套1-项链</v>
      </c>
      <c r="DC83" s="14">
        <f t="shared" si="110"/>
        <v>2</v>
      </c>
      <c r="DD83" s="14">
        <f t="shared" si="111"/>
        <v>4</v>
      </c>
      <c r="DE83" s="14">
        <f t="shared" si="112"/>
        <v>135</v>
      </c>
      <c r="DF83" s="14">
        <f t="shared" si="113"/>
        <v>135</v>
      </c>
      <c r="DG83" s="14">
        <f t="shared" si="114"/>
        <v>7</v>
      </c>
      <c r="DH83" s="14">
        <f t="shared" si="115"/>
        <v>2011</v>
      </c>
      <c r="DI83" s="14">
        <f t="shared" si="127"/>
        <v>722</v>
      </c>
      <c r="DJ83" s="14">
        <f t="shared" si="116"/>
        <v>627</v>
      </c>
      <c r="DK83" s="14">
        <f t="shared" si="117"/>
        <v>393</v>
      </c>
      <c r="DL83" s="14">
        <f t="shared" si="118"/>
        <v>0</v>
      </c>
      <c r="DM83" s="14">
        <f t="shared" si="119"/>
        <v>42.8</v>
      </c>
      <c r="DN83" s="14">
        <f t="shared" si="120"/>
        <v>26.75</v>
      </c>
      <c r="DO83" s="14">
        <f t="shared" si="121"/>
        <v>0</v>
      </c>
      <c r="DP83" s="14">
        <f t="shared" si="128"/>
        <v>4</v>
      </c>
      <c r="DQ83" s="14">
        <f t="shared" si="129"/>
        <v>2</v>
      </c>
      <c r="DR83" s="14">
        <f t="shared" si="130"/>
        <v>21</v>
      </c>
      <c r="DU83" s="14">
        <f t="shared" si="122"/>
        <v>1</v>
      </c>
      <c r="DV83" s="14">
        <f t="shared" si="123"/>
        <v>2</v>
      </c>
      <c r="DW83" s="14">
        <f t="shared" si="131"/>
        <v>722</v>
      </c>
      <c r="DX83" s="14" t="str">
        <f t="shared" si="132"/>
        <v>AtkExt</v>
      </c>
      <c r="DY83" s="14">
        <f t="shared" si="133"/>
        <v>627</v>
      </c>
      <c r="DZ83" s="14">
        <f t="shared" si="134"/>
        <v>42.8</v>
      </c>
      <c r="EA83" s="14" t="str">
        <f t="shared" si="135"/>
        <v>DefExt</v>
      </c>
      <c r="EB83" s="14">
        <f t="shared" si="136"/>
        <v>393</v>
      </c>
      <c r="EC83" s="14">
        <f t="shared" si="137"/>
        <v>26.75</v>
      </c>
      <c r="ED83" s="14">
        <f t="shared" si="138"/>
        <v>4</v>
      </c>
      <c r="EE83" s="14">
        <f t="shared" si="139"/>
        <v>2</v>
      </c>
      <c r="EF83" s="14">
        <f t="shared" si="140"/>
        <v>21</v>
      </c>
      <c r="EG83" s="25" t="s">
        <v>509</v>
      </c>
      <c r="EH83" s="14">
        <f t="shared" si="141"/>
        <v>50</v>
      </c>
      <c r="FD83" s="13">
        <v>79</v>
      </c>
      <c r="FE83" s="13">
        <f t="shared" si="142"/>
        <v>7</v>
      </c>
      <c r="FF83" s="13" t="str">
        <f t="shared" si="124"/>
        <v>130级寄灵人洗练-7</v>
      </c>
      <c r="FG83" s="13">
        <f t="shared" si="125"/>
        <v>17</v>
      </c>
      <c r="FH83" s="13">
        <f t="shared" si="147"/>
        <v>7</v>
      </c>
      <c r="FI83" s="13">
        <f t="shared" si="144"/>
        <v>500</v>
      </c>
      <c r="FJ83" s="13" t="str">
        <f t="shared" si="148"/>
        <v>Crit</v>
      </c>
      <c r="FK83" s="13">
        <f t="shared" si="146"/>
        <v>1.0999999999999999E-2</v>
      </c>
      <c r="FL83" s="13">
        <f t="shared" si="126"/>
        <v>0.03</v>
      </c>
    </row>
    <row r="84" spans="1:168" ht="16.5" x14ac:dyDescent="0.2">
      <c r="CA84" s="13">
        <v>81</v>
      </c>
      <c r="CB84" s="13">
        <v>7</v>
      </c>
      <c r="CC84" s="13">
        <v>120</v>
      </c>
      <c r="CD84" s="13">
        <v>4</v>
      </c>
      <c r="CE84" s="13">
        <v>1</v>
      </c>
      <c r="CF84" s="13">
        <v>1</v>
      </c>
      <c r="CG84" s="13">
        <f t="shared" si="103"/>
        <v>2074010</v>
      </c>
      <c r="CH84" s="13" t="s">
        <v>1084</v>
      </c>
      <c r="CI84" s="13"/>
      <c r="CJ84" s="13">
        <v>8</v>
      </c>
      <c r="CK84" s="13">
        <f>SUM(CJ$6:CJ84)</f>
        <v>574</v>
      </c>
      <c r="CL84" s="13">
        <v>1</v>
      </c>
      <c r="CM84" s="13">
        <v>2</v>
      </c>
      <c r="CN84" s="13">
        <v>3</v>
      </c>
      <c r="CO84" s="13">
        <v>4</v>
      </c>
      <c r="CP84" s="13">
        <v>5</v>
      </c>
      <c r="CQ84" s="13">
        <v>6</v>
      </c>
      <c r="CR84" s="13">
        <v>7</v>
      </c>
      <c r="CS84" s="13">
        <v>8</v>
      </c>
      <c r="CV84" s="13">
        <v>80</v>
      </c>
      <c r="CW84" s="14">
        <f t="shared" si="104"/>
        <v>10</v>
      </c>
      <c r="CX84" s="14">
        <f t="shared" si="105"/>
        <v>4</v>
      </c>
      <c r="CY84" s="14">
        <f t="shared" si="106"/>
        <v>8</v>
      </c>
      <c r="CZ84" s="14">
        <f t="shared" si="107"/>
        <v>1</v>
      </c>
      <c r="DA84" s="14">
        <f t="shared" si="108"/>
        <v>2014048</v>
      </c>
      <c r="DB84" s="13" t="str">
        <f t="shared" si="109"/>
        <v>20级守护灵橙色套1-戒指</v>
      </c>
      <c r="DC84" s="14">
        <f t="shared" si="110"/>
        <v>2</v>
      </c>
      <c r="DD84" s="14">
        <f t="shared" si="111"/>
        <v>4</v>
      </c>
      <c r="DE84" s="14">
        <f t="shared" si="112"/>
        <v>135</v>
      </c>
      <c r="DF84" s="14">
        <f t="shared" si="113"/>
        <v>135</v>
      </c>
      <c r="DG84" s="14">
        <f t="shared" si="114"/>
        <v>8</v>
      </c>
      <c r="DH84" s="14">
        <f t="shared" si="115"/>
        <v>2011</v>
      </c>
      <c r="DI84" s="14">
        <f t="shared" si="127"/>
        <v>722</v>
      </c>
      <c r="DJ84" s="14">
        <f t="shared" si="116"/>
        <v>627</v>
      </c>
      <c r="DK84" s="14">
        <f t="shared" si="117"/>
        <v>0</v>
      </c>
      <c r="DL84" s="14">
        <f t="shared" si="118"/>
        <v>3921</v>
      </c>
      <c r="DM84" s="14">
        <f t="shared" si="119"/>
        <v>42.8</v>
      </c>
      <c r="DN84" s="14">
        <f t="shared" si="120"/>
        <v>0</v>
      </c>
      <c r="DO84" s="14">
        <f t="shared" si="121"/>
        <v>267.38</v>
      </c>
      <c r="DP84" s="14">
        <f t="shared" si="128"/>
        <v>4</v>
      </c>
      <c r="DQ84" s="14">
        <f t="shared" si="129"/>
        <v>2</v>
      </c>
      <c r="DR84" s="14">
        <f t="shared" si="130"/>
        <v>21</v>
      </c>
      <c r="DU84" s="14">
        <f t="shared" si="122"/>
        <v>1</v>
      </c>
      <c r="DV84" s="14">
        <f t="shared" si="123"/>
        <v>3</v>
      </c>
      <c r="DW84" s="14">
        <f t="shared" si="131"/>
        <v>722</v>
      </c>
      <c r="DX84" s="14" t="str">
        <f t="shared" si="132"/>
        <v>AtkExt</v>
      </c>
      <c r="DY84" s="14">
        <f t="shared" si="133"/>
        <v>627</v>
      </c>
      <c r="DZ84" s="14">
        <f t="shared" si="134"/>
        <v>42.8</v>
      </c>
      <c r="EA84" s="14" t="str">
        <f t="shared" si="135"/>
        <v>HPExt</v>
      </c>
      <c r="EB84" s="14">
        <f t="shared" si="136"/>
        <v>3921</v>
      </c>
      <c r="EC84" s="14">
        <f t="shared" si="137"/>
        <v>267.38</v>
      </c>
      <c r="ED84" s="14">
        <f t="shared" si="138"/>
        <v>4</v>
      </c>
      <c r="EE84" s="14">
        <f t="shared" si="139"/>
        <v>2</v>
      </c>
      <c r="EF84" s="14">
        <f t="shared" si="140"/>
        <v>21</v>
      </c>
      <c r="EG84" s="25" t="s">
        <v>509</v>
      </c>
      <c r="EH84" s="14">
        <f t="shared" si="141"/>
        <v>50</v>
      </c>
      <c r="FD84" s="13">
        <v>80</v>
      </c>
      <c r="FE84" s="13">
        <f t="shared" si="142"/>
        <v>7</v>
      </c>
      <c r="FF84" s="13" t="str">
        <f t="shared" si="124"/>
        <v>130级寄灵人洗练-8</v>
      </c>
      <c r="FG84" s="13">
        <f t="shared" si="125"/>
        <v>17</v>
      </c>
      <c r="FH84" s="13">
        <f t="shared" si="147"/>
        <v>8</v>
      </c>
      <c r="FI84" s="13">
        <f t="shared" si="144"/>
        <v>500</v>
      </c>
      <c r="FJ84" s="13" t="str">
        <f t="shared" si="148"/>
        <v>CritRate</v>
      </c>
      <c r="FK84" s="13">
        <f t="shared" si="146"/>
        <v>2.8000000000000001E-2</v>
      </c>
      <c r="FL84" s="13">
        <f t="shared" si="126"/>
        <v>0.08</v>
      </c>
    </row>
    <row r="85" spans="1:168" ht="16.5" x14ac:dyDescent="0.2">
      <c r="CA85" s="13">
        <v>82</v>
      </c>
      <c r="CB85" s="13">
        <v>7</v>
      </c>
      <c r="CC85" s="13">
        <v>120</v>
      </c>
      <c r="CD85" s="13">
        <v>4</v>
      </c>
      <c r="CE85" s="13">
        <v>2</v>
      </c>
      <c r="CF85" s="13">
        <v>2</v>
      </c>
      <c r="CG85" s="13">
        <f t="shared" si="103"/>
        <v>2074020</v>
      </c>
      <c r="CH85" s="13" t="s">
        <v>1085</v>
      </c>
      <c r="CI85" s="13"/>
      <c r="CJ85" s="13">
        <v>8</v>
      </c>
      <c r="CK85" s="13">
        <f>SUM(CJ$6:CJ85)</f>
        <v>582</v>
      </c>
      <c r="CL85" s="13">
        <v>1</v>
      </c>
      <c r="CM85" s="13">
        <v>2</v>
      </c>
      <c r="CN85" s="13">
        <v>3</v>
      </c>
      <c r="CO85" s="13">
        <v>4</v>
      </c>
      <c r="CP85" s="13">
        <v>5</v>
      </c>
      <c r="CQ85" s="13">
        <v>6</v>
      </c>
      <c r="CR85" s="13">
        <v>7</v>
      </c>
      <c r="CS85" s="13">
        <v>8</v>
      </c>
      <c r="CV85" s="13">
        <v>81</v>
      </c>
      <c r="CW85" s="14">
        <f t="shared" si="104"/>
        <v>11</v>
      </c>
      <c r="CX85" s="14">
        <f t="shared" si="105"/>
        <v>1</v>
      </c>
      <c r="CY85" s="14">
        <f t="shared" si="106"/>
        <v>1</v>
      </c>
      <c r="CZ85" s="14">
        <f t="shared" si="107"/>
        <v>2</v>
      </c>
      <c r="DA85" s="14">
        <f t="shared" si="108"/>
        <v>2021011</v>
      </c>
      <c r="DB85" s="13" t="str">
        <f t="shared" si="109"/>
        <v>40级寄灵人绿色-武器</v>
      </c>
      <c r="DC85" s="14">
        <f t="shared" si="110"/>
        <v>1</v>
      </c>
      <c r="DD85" s="14">
        <f t="shared" si="111"/>
        <v>1</v>
      </c>
      <c r="DE85" s="14">
        <f t="shared" si="112"/>
        <v>40</v>
      </c>
      <c r="DF85" s="14">
        <f t="shared" si="113"/>
        <v>40</v>
      </c>
      <c r="DG85" s="14">
        <f t="shared" si="114"/>
        <v>1</v>
      </c>
      <c r="DH85" s="14" t="str">
        <f t="shared" si="115"/>
        <v/>
      </c>
      <c r="DI85" s="14">
        <f t="shared" si="127"/>
        <v>45</v>
      </c>
      <c r="DJ85" s="14">
        <f t="shared" si="116"/>
        <v>126</v>
      </c>
      <c r="DK85" s="14">
        <f t="shared" si="117"/>
        <v>0</v>
      </c>
      <c r="DL85" s="14">
        <f t="shared" si="118"/>
        <v>0</v>
      </c>
      <c r="DM85" s="14">
        <f t="shared" si="119"/>
        <v>9</v>
      </c>
      <c r="DN85" s="14">
        <f t="shared" si="120"/>
        <v>0</v>
      </c>
      <c r="DO85" s="14">
        <f t="shared" si="121"/>
        <v>0</v>
      </c>
      <c r="DP85" s="14">
        <f t="shared" si="128"/>
        <v>5</v>
      </c>
      <c r="DQ85" s="14">
        <f t="shared" si="129"/>
        <v>0</v>
      </c>
      <c r="DR85" s="14">
        <f t="shared" si="130"/>
        <v>12</v>
      </c>
      <c r="DU85" s="14">
        <f t="shared" si="122"/>
        <v>1</v>
      </c>
      <c r="DV85" s="14">
        <f t="shared" si="123"/>
        <v>0</v>
      </c>
      <c r="DW85" s="14">
        <f t="shared" si="131"/>
        <v>45</v>
      </c>
      <c r="DX85" s="14" t="str">
        <f t="shared" si="132"/>
        <v>AtkExt</v>
      </c>
      <c r="DY85" s="14">
        <f t="shared" si="133"/>
        <v>126</v>
      </c>
      <c r="DZ85" s="14">
        <f t="shared" si="134"/>
        <v>9</v>
      </c>
      <c r="EA85" s="14" t="str">
        <f t="shared" si="135"/>
        <v/>
      </c>
      <c r="EB85" s="14" t="str">
        <f t="shared" si="136"/>
        <v/>
      </c>
      <c r="EC85" s="14" t="str">
        <f t="shared" si="137"/>
        <v/>
      </c>
      <c r="ED85" s="14">
        <f t="shared" si="138"/>
        <v>5</v>
      </c>
      <c r="EE85" s="14">
        <f t="shared" si="139"/>
        <v>0</v>
      </c>
      <c r="EF85" s="14">
        <f t="shared" si="140"/>
        <v>12</v>
      </c>
      <c r="EG85" s="25" t="s">
        <v>509</v>
      </c>
      <c r="EH85" s="14">
        <f t="shared" si="141"/>
        <v>10</v>
      </c>
      <c r="FD85" s="13">
        <v>81</v>
      </c>
      <c r="FE85" s="13">
        <f t="shared" si="142"/>
        <v>7</v>
      </c>
      <c r="FF85" s="13" t="str">
        <f t="shared" si="124"/>
        <v>130级寄灵人洗练-9</v>
      </c>
      <c r="FG85" s="13">
        <f t="shared" si="125"/>
        <v>17</v>
      </c>
      <c r="FH85" s="13">
        <f t="shared" si="147"/>
        <v>9</v>
      </c>
      <c r="FI85" s="13">
        <f t="shared" si="144"/>
        <v>500</v>
      </c>
      <c r="FJ85" s="13" t="str">
        <f t="shared" si="148"/>
        <v>DefIgnor</v>
      </c>
      <c r="FK85" s="13">
        <f t="shared" si="146"/>
        <v>1.0999999999999999E-2</v>
      </c>
      <c r="FL85" s="13">
        <f t="shared" si="126"/>
        <v>0.03</v>
      </c>
    </row>
    <row r="86" spans="1:168" ht="16.5" x14ac:dyDescent="0.2">
      <c r="CA86" s="13">
        <v>83</v>
      </c>
      <c r="CB86" s="13">
        <v>7</v>
      </c>
      <c r="CC86" s="13">
        <v>120</v>
      </c>
      <c r="CD86" s="13">
        <v>4</v>
      </c>
      <c r="CE86" s="13">
        <v>1</v>
      </c>
      <c r="CF86" s="13">
        <v>3</v>
      </c>
      <c r="CG86" s="13">
        <f t="shared" si="103"/>
        <v>2074030</v>
      </c>
      <c r="CH86" s="13" t="s">
        <v>1086</v>
      </c>
      <c r="CI86" s="13">
        <v>1071</v>
      </c>
      <c r="CJ86" s="13">
        <v>5</v>
      </c>
      <c r="CK86" s="13">
        <f>SUM(CJ$6:CJ86)</f>
        <v>587</v>
      </c>
      <c r="CL86" s="13">
        <v>1</v>
      </c>
      <c r="CM86" s="13">
        <v>2</v>
      </c>
      <c r="CN86" s="13">
        <v>3</v>
      </c>
      <c r="CO86" s="13">
        <v>7</v>
      </c>
      <c r="CP86" s="13">
        <v>8</v>
      </c>
      <c r="CQ86" s="13"/>
      <c r="CR86" s="13"/>
      <c r="CS86" s="13"/>
      <c r="CV86" s="13">
        <v>82</v>
      </c>
      <c r="CW86" s="14">
        <f t="shared" si="104"/>
        <v>11</v>
      </c>
      <c r="CX86" s="14">
        <f t="shared" si="105"/>
        <v>1</v>
      </c>
      <c r="CY86" s="14">
        <f t="shared" si="106"/>
        <v>2</v>
      </c>
      <c r="CZ86" s="14">
        <f t="shared" si="107"/>
        <v>2</v>
      </c>
      <c r="DA86" s="14">
        <f t="shared" si="108"/>
        <v>2021012</v>
      </c>
      <c r="DB86" s="13" t="str">
        <f t="shared" si="109"/>
        <v>40级寄灵人绿色-头盔</v>
      </c>
      <c r="DC86" s="14">
        <f t="shared" si="110"/>
        <v>1</v>
      </c>
      <c r="DD86" s="14">
        <f t="shared" si="111"/>
        <v>1</v>
      </c>
      <c r="DE86" s="14">
        <f t="shared" si="112"/>
        <v>40</v>
      </c>
      <c r="DF86" s="14">
        <f t="shared" si="113"/>
        <v>40</v>
      </c>
      <c r="DG86" s="14">
        <f t="shared" si="114"/>
        <v>2</v>
      </c>
      <c r="DH86" s="14" t="str">
        <f t="shared" si="115"/>
        <v/>
      </c>
      <c r="DI86" s="14">
        <f t="shared" si="127"/>
        <v>22</v>
      </c>
      <c r="DJ86" s="14">
        <f t="shared" si="116"/>
        <v>0</v>
      </c>
      <c r="DK86" s="14">
        <f t="shared" si="117"/>
        <v>32</v>
      </c>
      <c r="DL86" s="14">
        <f t="shared" si="118"/>
        <v>0</v>
      </c>
      <c r="DM86" s="14">
        <f t="shared" si="119"/>
        <v>0</v>
      </c>
      <c r="DN86" s="14">
        <f t="shared" si="120"/>
        <v>2.25</v>
      </c>
      <c r="DO86" s="14">
        <f t="shared" si="121"/>
        <v>0</v>
      </c>
      <c r="DP86" s="14">
        <f t="shared" si="128"/>
        <v>5</v>
      </c>
      <c r="DQ86" s="14">
        <f t="shared" si="129"/>
        <v>0</v>
      </c>
      <c r="DR86" s="14">
        <f t="shared" si="130"/>
        <v>12</v>
      </c>
      <c r="DU86" s="14">
        <f t="shared" si="122"/>
        <v>2</v>
      </c>
      <c r="DV86" s="14">
        <f t="shared" si="123"/>
        <v>0</v>
      </c>
      <c r="DW86" s="14">
        <f t="shared" si="131"/>
        <v>22</v>
      </c>
      <c r="DX86" s="14" t="str">
        <f t="shared" si="132"/>
        <v>DefExt</v>
      </c>
      <c r="DY86" s="14">
        <f t="shared" si="133"/>
        <v>32</v>
      </c>
      <c r="DZ86" s="14">
        <f t="shared" si="134"/>
        <v>2.25</v>
      </c>
      <c r="EA86" s="14" t="str">
        <f t="shared" si="135"/>
        <v/>
      </c>
      <c r="EB86" s="14" t="str">
        <f t="shared" si="136"/>
        <v/>
      </c>
      <c r="EC86" s="14" t="str">
        <f t="shared" si="137"/>
        <v/>
      </c>
      <c r="ED86" s="14">
        <f t="shared" si="138"/>
        <v>5</v>
      </c>
      <c r="EE86" s="14">
        <f t="shared" si="139"/>
        <v>0</v>
      </c>
      <c r="EF86" s="14">
        <f t="shared" si="140"/>
        <v>12</v>
      </c>
      <c r="EG86" s="25" t="s">
        <v>509</v>
      </c>
      <c r="EH86" s="14">
        <f t="shared" si="141"/>
        <v>10</v>
      </c>
      <c r="FD86" s="13">
        <v>82</v>
      </c>
      <c r="FE86" s="13">
        <f t="shared" si="142"/>
        <v>7</v>
      </c>
      <c r="FF86" s="13" t="str">
        <f t="shared" si="124"/>
        <v>130级寄灵人洗练-10</v>
      </c>
      <c r="FG86" s="13">
        <f t="shared" si="125"/>
        <v>17</v>
      </c>
      <c r="FH86" s="13">
        <f t="shared" si="147"/>
        <v>10</v>
      </c>
      <c r="FI86" s="13">
        <f t="shared" si="144"/>
        <v>500</v>
      </c>
      <c r="FJ86" s="13" t="str">
        <f t="shared" si="148"/>
        <v>Block</v>
      </c>
      <c r="FK86" s="13">
        <f t="shared" si="146"/>
        <v>1.0999999999999999E-2</v>
      </c>
      <c r="FL86" s="13">
        <f t="shared" si="126"/>
        <v>0.03</v>
      </c>
    </row>
    <row r="87" spans="1:168" ht="16.5" x14ac:dyDescent="0.2">
      <c r="CA87" s="13">
        <v>84</v>
      </c>
      <c r="CB87" s="13">
        <v>7</v>
      </c>
      <c r="CC87" s="13">
        <v>120</v>
      </c>
      <c r="CD87" s="13">
        <v>4</v>
      </c>
      <c r="CE87" s="13">
        <v>2</v>
      </c>
      <c r="CF87" s="13">
        <v>4</v>
      </c>
      <c r="CG87" s="13">
        <f t="shared" si="103"/>
        <v>2074040</v>
      </c>
      <c r="CH87" s="13" t="s">
        <v>1087</v>
      </c>
      <c r="CI87" s="13">
        <v>2071</v>
      </c>
      <c r="CJ87" s="13">
        <v>5</v>
      </c>
      <c r="CK87" s="13">
        <f>SUM(CJ$6:CJ87)</f>
        <v>592</v>
      </c>
      <c r="CL87" s="13">
        <v>1</v>
      </c>
      <c r="CM87" s="13">
        <v>2</v>
      </c>
      <c r="CN87" s="13">
        <v>3</v>
      </c>
      <c r="CO87" s="13">
        <v>7</v>
      </c>
      <c r="CP87" s="13">
        <v>8</v>
      </c>
      <c r="CQ87" s="13"/>
      <c r="CR87" s="13"/>
      <c r="CS87" s="13"/>
      <c r="CV87" s="13">
        <v>83</v>
      </c>
      <c r="CW87" s="14">
        <f t="shared" si="104"/>
        <v>11</v>
      </c>
      <c r="CX87" s="14">
        <f t="shared" si="105"/>
        <v>1</v>
      </c>
      <c r="CY87" s="14">
        <f t="shared" si="106"/>
        <v>3</v>
      </c>
      <c r="CZ87" s="14">
        <f t="shared" si="107"/>
        <v>2</v>
      </c>
      <c r="DA87" s="14">
        <f t="shared" si="108"/>
        <v>2021013</v>
      </c>
      <c r="DB87" s="13" t="str">
        <f t="shared" si="109"/>
        <v>40级寄灵人绿色-肩甲</v>
      </c>
      <c r="DC87" s="14">
        <f t="shared" si="110"/>
        <v>1</v>
      </c>
      <c r="DD87" s="14">
        <f t="shared" si="111"/>
        <v>1</v>
      </c>
      <c r="DE87" s="14">
        <f t="shared" si="112"/>
        <v>40</v>
      </c>
      <c r="DF87" s="14">
        <f t="shared" si="113"/>
        <v>40</v>
      </c>
      <c r="DG87" s="14">
        <f t="shared" si="114"/>
        <v>3</v>
      </c>
      <c r="DH87" s="14" t="str">
        <f t="shared" si="115"/>
        <v/>
      </c>
      <c r="DI87" s="14">
        <f t="shared" si="127"/>
        <v>22</v>
      </c>
      <c r="DJ87" s="14">
        <f t="shared" si="116"/>
        <v>0</v>
      </c>
      <c r="DK87" s="14">
        <f t="shared" si="117"/>
        <v>16</v>
      </c>
      <c r="DL87" s="14">
        <f t="shared" si="118"/>
        <v>158</v>
      </c>
      <c r="DM87" s="14">
        <f t="shared" si="119"/>
        <v>0</v>
      </c>
      <c r="DN87" s="14">
        <f t="shared" si="120"/>
        <v>1.1299999999999999</v>
      </c>
      <c r="DO87" s="14">
        <f t="shared" si="121"/>
        <v>11.25</v>
      </c>
      <c r="DP87" s="14">
        <f t="shared" si="128"/>
        <v>5</v>
      </c>
      <c r="DQ87" s="14">
        <f t="shared" si="129"/>
        <v>0</v>
      </c>
      <c r="DR87" s="14">
        <f t="shared" si="130"/>
        <v>12</v>
      </c>
      <c r="DU87" s="14">
        <f t="shared" si="122"/>
        <v>2</v>
      </c>
      <c r="DV87" s="14">
        <f t="shared" si="123"/>
        <v>3</v>
      </c>
      <c r="DW87" s="14">
        <f t="shared" si="131"/>
        <v>22</v>
      </c>
      <c r="DX87" s="14" t="str">
        <f t="shared" si="132"/>
        <v>DefExt</v>
      </c>
      <c r="DY87" s="14">
        <f t="shared" si="133"/>
        <v>16</v>
      </c>
      <c r="DZ87" s="14">
        <f t="shared" si="134"/>
        <v>1.1299999999999999</v>
      </c>
      <c r="EA87" s="14" t="str">
        <f t="shared" si="135"/>
        <v>HPExt</v>
      </c>
      <c r="EB87" s="14">
        <f t="shared" si="136"/>
        <v>158</v>
      </c>
      <c r="EC87" s="14">
        <f t="shared" si="137"/>
        <v>11.25</v>
      </c>
      <c r="ED87" s="14">
        <f t="shared" si="138"/>
        <v>5</v>
      </c>
      <c r="EE87" s="14">
        <f t="shared" si="139"/>
        <v>0</v>
      </c>
      <c r="EF87" s="14">
        <f t="shared" si="140"/>
        <v>12</v>
      </c>
      <c r="EG87" s="25" t="s">
        <v>509</v>
      </c>
      <c r="EH87" s="14">
        <f t="shared" si="141"/>
        <v>10</v>
      </c>
      <c r="FD87" s="13">
        <v>83</v>
      </c>
      <c r="FE87" s="13">
        <f t="shared" si="142"/>
        <v>7</v>
      </c>
      <c r="FF87" s="13" t="str">
        <f t="shared" si="124"/>
        <v>130级寄灵人洗练-11</v>
      </c>
      <c r="FG87" s="13">
        <f t="shared" si="125"/>
        <v>17</v>
      </c>
      <c r="FH87" s="13">
        <f t="shared" si="147"/>
        <v>11</v>
      </c>
      <c r="FI87" s="13">
        <f t="shared" si="144"/>
        <v>500</v>
      </c>
      <c r="FJ87" s="13" t="str">
        <f t="shared" si="148"/>
        <v>EffectHit</v>
      </c>
      <c r="FK87" s="13">
        <f t="shared" si="146"/>
        <v>1.7999999999999999E-2</v>
      </c>
      <c r="FL87" s="13">
        <f t="shared" si="126"/>
        <v>0.05</v>
      </c>
    </row>
    <row r="88" spans="1:168" ht="16.5" x14ac:dyDescent="0.2">
      <c r="CA88" s="13">
        <v>85</v>
      </c>
      <c r="CB88" s="13">
        <v>7</v>
      </c>
      <c r="CC88" s="13">
        <v>120</v>
      </c>
      <c r="CD88" s="13">
        <v>4</v>
      </c>
      <c r="CE88" s="13">
        <v>1</v>
      </c>
      <c r="CF88" s="13">
        <v>5</v>
      </c>
      <c r="CG88" s="13">
        <f t="shared" si="103"/>
        <v>2074050</v>
      </c>
      <c r="CH88" s="13" t="s">
        <v>1088</v>
      </c>
      <c r="CI88" s="13">
        <v>1072</v>
      </c>
      <c r="CJ88" s="13">
        <v>6</v>
      </c>
      <c r="CK88" s="13">
        <f>SUM(CJ$6:CJ88)</f>
        <v>598</v>
      </c>
      <c r="CL88" s="13">
        <v>1</v>
      </c>
      <c r="CM88" s="13">
        <v>2</v>
      </c>
      <c r="CN88" s="13">
        <v>3</v>
      </c>
      <c r="CO88" s="13">
        <v>4</v>
      </c>
      <c r="CP88" s="13">
        <v>5</v>
      </c>
      <c r="CQ88" s="13">
        <v>6</v>
      </c>
      <c r="CR88" s="13"/>
      <c r="CS88" s="13"/>
      <c r="CV88" s="13">
        <v>84</v>
      </c>
      <c r="CW88" s="14">
        <f t="shared" si="104"/>
        <v>11</v>
      </c>
      <c r="CX88" s="14">
        <f t="shared" si="105"/>
        <v>1</v>
      </c>
      <c r="CY88" s="14">
        <f t="shared" si="106"/>
        <v>4</v>
      </c>
      <c r="CZ88" s="14">
        <f t="shared" si="107"/>
        <v>2</v>
      </c>
      <c r="DA88" s="14">
        <f t="shared" si="108"/>
        <v>2021014</v>
      </c>
      <c r="DB88" s="13" t="str">
        <f t="shared" si="109"/>
        <v>40级寄灵人绿色-衣服</v>
      </c>
      <c r="DC88" s="14">
        <f t="shared" si="110"/>
        <v>1</v>
      </c>
      <c r="DD88" s="14">
        <f t="shared" si="111"/>
        <v>1</v>
      </c>
      <c r="DE88" s="14">
        <f t="shared" si="112"/>
        <v>40</v>
      </c>
      <c r="DF88" s="14">
        <f t="shared" si="113"/>
        <v>40</v>
      </c>
      <c r="DG88" s="14">
        <f t="shared" si="114"/>
        <v>4</v>
      </c>
      <c r="DH88" s="14" t="str">
        <f t="shared" si="115"/>
        <v/>
      </c>
      <c r="DI88" s="14">
        <f t="shared" si="127"/>
        <v>22</v>
      </c>
      <c r="DJ88" s="14">
        <f t="shared" si="116"/>
        <v>0</v>
      </c>
      <c r="DK88" s="14">
        <f t="shared" si="117"/>
        <v>32</v>
      </c>
      <c r="DL88" s="14">
        <f t="shared" si="118"/>
        <v>0</v>
      </c>
      <c r="DM88" s="14">
        <f t="shared" si="119"/>
        <v>0</v>
      </c>
      <c r="DN88" s="14">
        <f t="shared" si="120"/>
        <v>2.25</v>
      </c>
      <c r="DO88" s="14">
        <f t="shared" si="121"/>
        <v>0</v>
      </c>
      <c r="DP88" s="14">
        <f t="shared" si="128"/>
        <v>5</v>
      </c>
      <c r="DQ88" s="14">
        <f t="shared" si="129"/>
        <v>0</v>
      </c>
      <c r="DR88" s="14">
        <f t="shared" si="130"/>
        <v>12</v>
      </c>
      <c r="DU88" s="14">
        <f t="shared" si="122"/>
        <v>2</v>
      </c>
      <c r="DV88" s="14">
        <f t="shared" si="123"/>
        <v>0</v>
      </c>
      <c r="DW88" s="14">
        <f t="shared" si="131"/>
        <v>22</v>
      </c>
      <c r="DX88" s="14" t="str">
        <f t="shared" si="132"/>
        <v>DefExt</v>
      </c>
      <c r="DY88" s="14">
        <f t="shared" si="133"/>
        <v>32</v>
      </c>
      <c r="DZ88" s="14">
        <f t="shared" si="134"/>
        <v>2.25</v>
      </c>
      <c r="EA88" s="14" t="str">
        <f t="shared" si="135"/>
        <v/>
      </c>
      <c r="EB88" s="14" t="str">
        <f t="shared" si="136"/>
        <v/>
      </c>
      <c r="EC88" s="14" t="str">
        <f t="shared" si="137"/>
        <v/>
      </c>
      <c r="ED88" s="14">
        <f t="shared" si="138"/>
        <v>5</v>
      </c>
      <c r="EE88" s="14">
        <f t="shared" si="139"/>
        <v>0</v>
      </c>
      <c r="EF88" s="14">
        <f t="shared" si="140"/>
        <v>12</v>
      </c>
      <c r="EG88" s="25" t="s">
        <v>509</v>
      </c>
      <c r="EH88" s="14">
        <f t="shared" si="141"/>
        <v>10</v>
      </c>
      <c r="FD88" s="13">
        <v>84</v>
      </c>
      <c r="FE88" s="13">
        <f t="shared" si="142"/>
        <v>7</v>
      </c>
      <c r="FF88" s="13" t="str">
        <f t="shared" si="124"/>
        <v>130级寄灵人洗练-12</v>
      </c>
      <c r="FG88" s="13">
        <f t="shared" si="125"/>
        <v>17</v>
      </c>
      <c r="FH88" s="13">
        <f t="shared" si="147"/>
        <v>12</v>
      </c>
      <c r="FI88" s="13">
        <f t="shared" si="144"/>
        <v>500</v>
      </c>
      <c r="FJ88" s="13" t="str">
        <f t="shared" si="148"/>
        <v>EffectResist</v>
      </c>
      <c r="FK88" s="13">
        <f t="shared" si="146"/>
        <v>1.7999999999999999E-2</v>
      </c>
      <c r="FL88" s="13">
        <f t="shared" si="126"/>
        <v>0.05</v>
      </c>
    </row>
    <row r="89" spans="1:168" ht="16.5" x14ac:dyDescent="0.2">
      <c r="CA89" s="13">
        <v>86</v>
      </c>
      <c r="CB89" s="13">
        <v>7</v>
      </c>
      <c r="CC89" s="13">
        <v>120</v>
      </c>
      <c r="CD89" s="13">
        <v>4</v>
      </c>
      <c r="CE89" s="13">
        <v>2</v>
      </c>
      <c r="CF89" s="13">
        <v>6</v>
      </c>
      <c r="CG89" s="13">
        <f t="shared" si="103"/>
        <v>2074060</v>
      </c>
      <c r="CH89" s="13" t="s">
        <v>1089</v>
      </c>
      <c r="CI89" s="13">
        <v>2072</v>
      </c>
      <c r="CJ89" s="13">
        <v>6</v>
      </c>
      <c r="CK89" s="13">
        <f>SUM(CJ$6:CJ89)</f>
        <v>604</v>
      </c>
      <c r="CL89" s="13">
        <v>1</v>
      </c>
      <c r="CM89" s="13">
        <v>2</v>
      </c>
      <c r="CN89" s="13">
        <v>3</v>
      </c>
      <c r="CO89" s="13">
        <v>4</v>
      </c>
      <c r="CP89" s="13">
        <v>5</v>
      </c>
      <c r="CQ89" s="13">
        <v>6</v>
      </c>
      <c r="CR89" s="13"/>
      <c r="CS89" s="13"/>
      <c r="CV89" s="13">
        <v>85</v>
      </c>
      <c r="CW89" s="14">
        <f t="shared" si="104"/>
        <v>11</v>
      </c>
      <c r="CX89" s="14">
        <f t="shared" si="105"/>
        <v>1</v>
      </c>
      <c r="CY89" s="14">
        <f t="shared" si="106"/>
        <v>5</v>
      </c>
      <c r="CZ89" s="14">
        <f t="shared" si="107"/>
        <v>2</v>
      </c>
      <c r="DA89" s="14">
        <f t="shared" si="108"/>
        <v>2021015</v>
      </c>
      <c r="DB89" s="13" t="str">
        <f t="shared" si="109"/>
        <v>40级寄灵人绿色-鞋子</v>
      </c>
      <c r="DC89" s="14">
        <f t="shared" si="110"/>
        <v>1</v>
      </c>
      <c r="DD89" s="14">
        <f t="shared" si="111"/>
        <v>1</v>
      </c>
      <c r="DE89" s="14">
        <f t="shared" si="112"/>
        <v>40</v>
      </c>
      <c r="DF89" s="14">
        <f t="shared" si="113"/>
        <v>40</v>
      </c>
      <c r="DG89" s="14">
        <f t="shared" si="114"/>
        <v>5</v>
      </c>
      <c r="DH89" s="14" t="str">
        <f t="shared" si="115"/>
        <v/>
      </c>
      <c r="DI89" s="14">
        <f t="shared" si="127"/>
        <v>22</v>
      </c>
      <c r="DJ89" s="14">
        <f t="shared" si="116"/>
        <v>0</v>
      </c>
      <c r="DK89" s="14">
        <f t="shared" si="117"/>
        <v>0</v>
      </c>
      <c r="DL89" s="14">
        <f t="shared" si="118"/>
        <v>315</v>
      </c>
      <c r="DM89" s="14">
        <f t="shared" si="119"/>
        <v>0</v>
      </c>
      <c r="DN89" s="14">
        <f t="shared" si="120"/>
        <v>0</v>
      </c>
      <c r="DO89" s="14">
        <f t="shared" si="121"/>
        <v>22.5</v>
      </c>
      <c r="DP89" s="14">
        <f t="shared" si="128"/>
        <v>5</v>
      </c>
      <c r="DQ89" s="14">
        <f t="shared" si="129"/>
        <v>0</v>
      </c>
      <c r="DR89" s="14">
        <f t="shared" si="130"/>
        <v>12</v>
      </c>
      <c r="DU89" s="14">
        <f t="shared" si="122"/>
        <v>3</v>
      </c>
      <c r="DV89" s="14">
        <f t="shared" si="123"/>
        <v>0</v>
      </c>
      <c r="DW89" s="14">
        <f t="shared" si="131"/>
        <v>22</v>
      </c>
      <c r="DX89" s="14" t="str">
        <f t="shared" si="132"/>
        <v>HPExt</v>
      </c>
      <c r="DY89" s="14">
        <f t="shared" si="133"/>
        <v>315</v>
      </c>
      <c r="DZ89" s="14">
        <f t="shared" si="134"/>
        <v>22.5</v>
      </c>
      <c r="EA89" s="14" t="str">
        <f t="shared" si="135"/>
        <v/>
      </c>
      <c r="EB89" s="14" t="str">
        <f t="shared" si="136"/>
        <v/>
      </c>
      <c r="EC89" s="14" t="str">
        <f t="shared" si="137"/>
        <v/>
      </c>
      <c r="ED89" s="14">
        <f t="shared" si="138"/>
        <v>5</v>
      </c>
      <c r="EE89" s="14">
        <f t="shared" si="139"/>
        <v>0</v>
      </c>
      <c r="EF89" s="14">
        <f t="shared" si="140"/>
        <v>12</v>
      </c>
      <c r="EG89" s="25" t="s">
        <v>509</v>
      </c>
      <c r="EH89" s="14">
        <f t="shared" si="141"/>
        <v>10</v>
      </c>
      <c r="FD89" s="13">
        <v>85</v>
      </c>
      <c r="FE89" s="13">
        <f t="shared" si="142"/>
        <v>8</v>
      </c>
      <c r="FF89" s="13" t="str">
        <f t="shared" si="124"/>
        <v>20级守护灵洗练-1</v>
      </c>
      <c r="FG89" s="13">
        <f t="shared" si="125"/>
        <v>21</v>
      </c>
      <c r="FH89" s="13">
        <f t="shared" si="147"/>
        <v>1</v>
      </c>
      <c r="FI89" s="13">
        <f t="shared" si="144"/>
        <v>1800</v>
      </c>
      <c r="FJ89" s="13" t="str">
        <f t="shared" si="148"/>
        <v>AtkExt</v>
      </c>
      <c r="FK89" s="13">
        <f t="shared" si="146"/>
        <v>15</v>
      </c>
      <c r="FL89" s="13">
        <f t="shared" si="126"/>
        <v>43</v>
      </c>
    </row>
    <row r="90" spans="1:168" ht="16.5" x14ac:dyDescent="0.2">
      <c r="CA90" s="13">
        <v>87</v>
      </c>
      <c r="CB90" s="13">
        <v>7</v>
      </c>
      <c r="CC90" s="13">
        <v>120</v>
      </c>
      <c r="CD90" s="13">
        <v>4</v>
      </c>
      <c r="CE90" s="13">
        <v>1</v>
      </c>
      <c r="CF90" s="13">
        <v>7</v>
      </c>
      <c r="CG90" s="13">
        <f t="shared" si="103"/>
        <v>2074070</v>
      </c>
      <c r="CH90" s="13" t="s">
        <v>1090</v>
      </c>
      <c r="CI90" s="13">
        <v>1073</v>
      </c>
      <c r="CJ90" s="13">
        <v>6</v>
      </c>
      <c r="CK90" s="13">
        <f>SUM(CJ$6:CJ90)</f>
        <v>610</v>
      </c>
      <c r="CL90" s="13">
        <v>1</v>
      </c>
      <c r="CM90" s="13">
        <v>4</v>
      </c>
      <c r="CN90" s="13">
        <v>5</v>
      </c>
      <c r="CO90" s="13">
        <v>6</v>
      </c>
      <c r="CP90" s="13">
        <v>7</v>
      </c>
      <c r="CQ90" s="13">
        <v>8</v>
      </c>
      <c r="CR90" s="13"/>
      <c r="CS90" s="13"/>
      <c r="CV90" s="13">
        <v>86</v>
      </c>
      <c r="CW90" s="14">
        <f t="shared" si="104"/>
        <v>11</v>
      </c>
      <c r="CX90" s="14">
        <f t="shared" si="105"/>
        <v>1</v>
      </c>
      <c r="CY90" s="14">
        <f t="shared" si="106"/>
        <v>6</v>
      </c>
      <c r="CZ90" s="14">
        <f t="shared" si="107"/>
        <v>2</v>
      </c>
      <c r="DA90" s="14">
        <f t="shared" si="108"/>
        <v>2021016</v>
      </c>
      <c r="DB90" s="13" t="str">
        <f t="shared" si="109"/>
        <v>40级寄灵人绿色-护手</v>
      </c>
      <c r="DC90" s="14">
        <f t="shared" si="110"/>
        <v>1</v>
      </c>
      <c r="DD90" s="14">
        <f t="shared" si="111"/>
        <v>1</v>
      </c>
      <c r="DE90" s="14">
        <f t="shared" si="112"/>
        <v>40</v>
      </c>
      <c r="DF90" s="14">
        <f t="shared" si="113"/>
        <v>40</v>
      </c>
      <c r="DG90" s="14">
        <f t="shared" si="114"/>
        <v>6</v>
      </c>
      <c r="DH90" s="14" t="str">
        <f t="shared" si="115"/>
        <v/>
      </c>
      <c r="DI90" s="14">
        <f t="shared" si="127"/>
        <v>22</v>
      </c>
      <c r="DJ90" s="14">
        <f t="shared" si="116"/>
        <v>0</v>
      </c>
      <c r="DK90" s="14">
        <f t="shared" si="117"/>
        <v>0</v>
      </c>
      <c r="DL90" s="14">
        <f t="shared" si="118"/>
        <v>315</v>
      </c>
      <c r="DM90" s="14">
        <f t="shared" si="119"/>
        <v>0</v>
      </c>
      <c r="DN90" s="14">
        <f t="shared" si="120"/>
        <v>0</v>
      </c>
      <c r="DO90" s="14">
        <f t="shared" si="121"/>
        <v>22.5</v>
      </c>
      <c r="DP90" s="14">
        <f t="shared" si="128"/>
        <v>5</v>
      </c>
      <c r="DQ90" s="14">
        <f t="shared" si="129"/>
        <v>0</v>
      </c>
      <c r="DR90" s="14">
        <f t="shared" si="130"/>
        <v>12</v>
      </c>
      <c r="DU90" s="14">
        <f t="shared" si="122"/>
        <v>3</v>
      </c>
      <c r="DV90" s="14">
        <f t="shared" si="123"/>
        <v>0</v>
      </c>
      <c r="DW90" s="14">
        <f t="shared" si="131"/>
        <v>22</v>
      </c>
      <c r="DX90" s="14" t="str">
        <f t="shared" si="132"/>
        <v>HPExt</v>
      </c>
      <c r="DY90" s="14">
        <f t="shared" si="133"/>
        <v>315</v>
      </c>
      <c r="DZ90" s="14">
        <f t="shared" si="134"/>
        <v>22.5</v>
      </c>
      <c r="EA90" s="14" t="str">
        <f t="shared" si="135"/>
        <v/>
      </c>
      <c r="EB90" s="14" t="str">
        <f t="shared" si="136"/>
        <v/>
      </c>
      <c r="EC90" s="14" t="str">
        <f t="shared" si="137"/>
        <v/>
      </c>
      <c r="ED90" s="14">
        <f t="shared" si="138"/>
        <v>5</v>
      </c>
      <c r="EE90" s="14">
        <f t="shared" si="139"/>
        <v>0</v>
      </c>
      <c r="EF90" s="14">
        <f t="shared" si="140"/>
        <v>12</v>
      </c>
      <c r="EG90" s="25" t="s">
        <v>509</v>
      </c>
      <c r="EH90" s="14">
        <f t="shared" si="141"/>
        <v>10</v>
      </c>
      <c r="FD90" s="13">
        <v>86</v>
      </c>
      <c r="FE90" s="13">
        <f t="shared" si="142"/>
        <v>8</v>
      </c>
      <c r="FF90" s="13" t="str">
        <f t="shared" si="124"/>
        <v>20级守护灵洗练-2</v>
      </c>
      <c r="FG90" s="13">
        <f t="shared" si="125"/>
        <v>21</v>
      </c>
      <c r="FH90" s="13">
        <f t="shared" si="147"/>
        <v>2</v>
      </c>
      <c r="FI90" s="13">
        <f t="shared" si="144"/>
        <v>1800</v>
      </c>
      <c r="FJ90" s="13" t="str">
        <f t="shared" si="148"/>
        <v>DefExt</v>
      </c>
      <c r="FK90" s="13">
        <f t="shared" si="146"/>
        <v>7</v>
      </c>
      <c r="FL90" s="13">
        <f t="shared" si="126"/>
        <v>22</v>
      </c>
    </row>
    <row r="91" spans="1:168" ht="16.5" x14ac:dyDescent="0.2">
      <c r="CA91" s="13">
        <v>88</v>
      </c>
      <c r="CB91" s="13">
        <v>7</v>
      </c>
      <c r="CC91" s="13">
        <v>120</v>
      </c>
      <c r="CD91" s="13">
        <v>4</v>
      </c>
      <c r="CE91" s="13">
        <v>2</v>
      </c>
      <c r="CF91" s="13">
        <v>8</v>
      </c>
      <c r="CG91" s="13">
        <f t="shared" si="103"/>
        <v>2074080</v>
      </c>
      <c r="CH91" s="13" t="s">
        <v>1091</v>
      </c>
      <c r="CI91" s="13">
        <v>2073</v>
      </c>
      <c r="CJ91" s="13">
        <v>6</v>
      </c>
      <c r="CK91" s="13">
        <f>SUM(CJ$6:CJ91)</f>
        <v>616</v>
      </c>
      <c r="CL91" s="13">
        <v>1</v>
      </c>
      <c r="CM91" s="13">
        <v>4</v>
      </c>
      <c r="CN91" s="13">
        <v>5</v>
      </c>
      <c r="CO91" s="13">
        <v>6</v>
      </c>
      <c r="CP91" s="13">
        <v>7</v>
      </c>
      <c r="CQ91" s="13">
        <v>8</v>
      </c>
      <c r="CR91" s="13"/>
      <c r="CS91" s="13"/>
      <c r="CV91" s="13">
        <v>87</v>
      </c>
      <c r="CW91" s="14">
        <f t="shared" si="104"/>
        <v>11</v>
      </c>
      <c r="CX91" s="14">
        <f t="shared" si="105"/>
        <v>1</v>
      </c>
      <c r="CY91" s="14">
        <f t="shared" si="106"/>
        <v>7</v>
      </c>
      <c r="CZ91" s="14">
        <f t="shared" si="107"/>
        <v>2</v>
      </c>
      <c r="DA91" s="14">
        <f t="shared" si="108"/>
        <v>2021017</v>
      </c>
      <c r="DB91" s="13" t="str">
        <f t="shared" si="109"/>
        <v>40级寄灵人绿色-项链</v>
      </c>
      <c r="DC91" s="14">
        <f t="shared" si="110"/>
        <v>1</v>
      </c>
      <c r="DD91" s="14">
        <f t="shared" si="111"/>
        <v>1</v>
      </c>
      <c r="DE91" s="14">
        <f t="shared" si="112"/>
        <v>40</v>
      </c>
      <c r="DF91" s="14">
        <f t="shared" si="113"/>
        <v>40</v>
      </c>
      <c r="DG91" s="14">
        <f t="shared" si="114"/>
        <v>7</v>
      </c>
      <c r="DH91" s="14" t="str">
        <f t="shared" si="115"/>
        <v/>
      </c>
      <c r="DI91" s="14">
        <f t="shared" si="127"/>
        <v>33</v>
      </c>
      <c r="DJ91" s="14">
        <f t="shared" si="116"/>
        <v>42</v>
      </c>
      <c r="DK91" s="14">
        <f t="shared" si="117"/>
        <v>27</v>
      </c>
      <c r="DL91" s="14">
        <f t="shared" si="118"/>
        <v>0</v>
      </c>
      <c r="DM91" s="14">
        <f t="shared" si="119"/>
        <v>3</v>
      </c>
      <c r="DN91" s="14">
        <f t="shared" si="120"/>
        <v>1.88</v>
      </c>
      <c r="DO91" s="14">
        <f t="shared" si="121"/>
        <v>0</v>
      </c>
      <c r="DP91" s="14">
        <f t="shared" si="128"/>
        <v>5</v>
      </c>
      <c r="DQ91" s="14">
        <f t="shared" si="129"/>
        <v>0</v>
      </c>
      <c r="DR91" s="14">
        <f t="shared" si="130"/>
        <v>12</v>
      </c>
      <c r="DU91" s="14">
        <f t="shared" si="122"/>
        <v>1</v>
      </c>
      <c r="DV91" s="14">
        <f t="shared" si="123"/>
        <v>2</v>
      </c>
      <c r="DW91" s="14">
        <f t="shared" si="131"/>
        <v>33</v>
      </c>
      <c r="DX91" s="14" t="str">
        <f t="shared" si="132"/>
        <v>AtkExt</v>
      </c>
      <c r="DY91" s="14">
        <f t="shared" si="133"/>
        <v>42</v>
      </c>
      <c r="DZ91" s="14">
        <f t="shared" si="134"/>
        <v>3</v>
      </c>
      <c r="EA91" s="14" t="str">
        <f t="shared" si="135"/>
        <v>DefExt</v>
      </c>
      <c r="EB91" s="14">
        <f t="shared" si="136"/>
        <v>27</v>
      </c>
      <c r="EC91" s="14">
        <f t="shared" si="137"/>
        <v>1.88</v>
      </c>
      <c r="ED91" s="14">
        <f t="shared" si="138"/>
        <v>5</v>
      </c>
      <c r="EE91" s="14">
        <f t="shared" si="139"/>
        <v>0</v>
      </c>
      <c r="EF91" s="14">
        <f t="shared" si="140"/>
        <v>12</v>
      </c>
      <c r="EG91" s="25" t="s">
        <v>509</v>
      </c>
      <c r="EH91" s="14">
        <f t="shared" si="141"/>
        <v>10</v>
      </c>
      <c r="FD91" s="13">
        <v>87</v>
      </c>
      <c r="FE91" s="13">
        <f t="shared" si="142"/>
        <v>8</v>
      </c>
      <c r="FF91" s="13" t="str">
        <f t="shared" si="124"/>
        <v>20级守护灵洗练-3</v>
      </c>
      <c r="FG91" s="13">
        <f t="shared" si="125"/>
        <v>21</v>
      </c>
      <c r="FH91" s="13">
        <f t="shared" si="147"/>
        <v>3</v>
      </c>
      <c r="FI91" s="13">
        <f t="shared" si="144"/>
        <v>2000</v>
      </c>
      <c r="FJ91" s="13" t="str">
        <f t="shared" si="148"/>
        <v>HPExt</v>
      </c>
      <c r="FK91" s="13">
        <f t="shared" si="146"/>
        <v>151</v>
      </c>
      <c r="FL91" s="13">
        <f t="shared" si="126"/>
        <v>432</v>
      </c>
    </row>
    <row r="92" spans="1:168" ht="16.5" x14ac:dyDescent="0.2">
      <c r="CB92" s="32"/>
      <c r="CC92" s="32"/>
      <c r="CV92" s="13">
        <v>88</v>
      </c>
      <c r="CW92" s="14">
        <f t="shared" si="104"/>
        <v>11</v>
      </c>
      <c r="CX92" s="14">
        <f t="shared" si="105"/>
        <v>1</v>
      </c>
      <c r="CY92" s="14">
        <f t="shared" si="106"/>
        <v>8</v>
      </c>
      <c r="CZ92" s="14">
        <f t="shared" si="107"/>
        <v>2</v>
      </c>
      <c r="DA92" s="14">
        <f t="shared" si="108"/>
        <v>2021018</v>
      </c>
      <c r="DB92" s="13" t="str">
        <f t="shared" si="109"/>
        <v>40级寄灵人绿色-戒指</v>
      </c>
      <c r="DC92" s="14">
        <f t="shared" si="110"/>
        <v>1</v>
      </c>
      <c r="DD92" s="14">
        <f t="shared" si="111"/>
        <v>1</v>
      </c>
      <c r="DE92" s="14">
        <f t="shared" si="112"/>
        <v>40</v>
      </c>
      <c r="DF92" s="14">
        <f t="shared" si="113"/>
        <v>40</v>
      </c>
      <c r="DG92" s="14">
        <f t="shared" si="114"/>
        <v>8</v>
      </c>
      <c r="DH92" s="14" t="str">
        <f t="shared" si="115"/>
        <v/>
      </c>
      <c r="DI92" s="14">
        <f t="shared" si="127"/>
        <v>33</v>
      </c>
      <c r="DJ92" s="14">
        <f t="shared" si="116"/>
        <v>42</v>
      </c>
      <c r="DK92" s="14">
        <f t="shared" si="117"/>
        <v>0</v>
      </c>
      <c r="DL92" s="14">
        <f t="shared" si="118"/>
        <v>263</v>
      </c>
      <c r="DM92" s="14">
        <f t="shared" si="119"/>
        <v>3</v>
      </c>
      <c r="DN92" s="14">
        <f t="shared" si="120"/>
        <v>0</v>
      </c>
      <c r="DO92" s="14">
        <f t="shared" si="121"/>
        <v>18.75</v>
      </c>
      <c r="DP92" s="14">
        <f t="shared" si="128"/>
        <v>5</v>
      </c>
      <c r="DQ92" s="14">
        <f t="shared" si="129"/>
        <v>0</v>
      </c>
      <c r="DR92" s="14">
        <f t="shared" si="130"/>
        <v>12</v>
      </c>
      <c r="DU92" s="14">
        <f t="shared" si="122"/>
        <v>1</v>
      </c>
      <c r="DV92" s="14">
        <f t="shared" si="123"/>
        <v>3</v>
      </c>
      <c r="DW92" s="14">
        <f t="shared" si="131"/>
        <v>33</v>
      </c>
      <c r="DX92" s="14" t="str">
        <f t="shared" si="132"/>
        <v>AtkExt</v>
      </c>
      <c r="DY92" s="14">
        <f t="shared" si="133"/>
        <v>42</v>
      </c>
      <c r="DZ92" s="14">
        <f t="shared" si="134"/>
        <v>3</v>
      </c>
      <c r="EA92" s="14" t="str">
        <f t="shared" si="135"/>
        <v>HPExt</v>
      </c>
      <c r="EB92" s="14">
        <f t="shared" si="136"/>
        <v>263</v>
      </c>
      <c r="EC92" s="14">
        <f t="shared" si="137"/>
        <v>18.75</v>
      </c>
      <c r="ED92" s="14">
        <f t="shared" si="138"/>
        <v>5</v>
      </c>
      <c r="EE92" s="14">
        <f t="shared" si="139"/>
        <v>0</v>
      </c>
      <c r="EF92" s="14">
        <f t="shared" si="140"/>
        <v>12</v>
      </c>
      <c r="EG92" s="25" t="s">
        <v>509</v>
      </c>
      <c r="EH92" s="14">
        <f t="shared" si="141"/>
        <v>10</v>
      </c>
      <c r="FD92" s="13">
        <v>88</v>
      </c>
      <c r="FE92" s="13">
        <f t="shared" si="142"/>
        <v>8</v>
      </c>
      <c r="FF92" s="13" t="str">
        <f t="shared" si="124"/>
        <v>20级守护灵洗练-4</v>
      </c>
      <c r="FG92" s="13">
        <f t="shared" si="125"/>
        <v>21</v>
      </c>
      <c r="FH92" s="13">
        <f t="shared" si="147"/>
        <v>4</v>
      </c>
      <c r="FI92" s="13">
        <f t="shared" si="144"/>
        <v>500</v>
      </c>
      <c r="FJ92" s="13" t="str">
        <f t="shared" si="148"/>
        <v>AtkRate</v>
      </c>
      <c r="FK92" s="13">
        <f t="shared" si="146"/>
        <v>1.4E-2</v>
      </c>
      <c r="FL92" s="13">
        <f t="shared" si="126"/>
        <v>0.04</v>
      </c>
    </row>
    <row r="93" spans="1:168" ht="16.5" x14ac:dyDescent="0.2">
      <c r="CB93" s="32"/>
      <c r="CC93" s="32"/>
      <c r="CV93" s="13">
        <v>89</v>
      </c>
      <c r="CW93" s="14">
        <f t="shared" si="104"/>
        <v>12</v>
      </c>
      <c r="CX93" s="14">
        <f t="shared" si="105"/>
        <v>2</v>
      </c>
      <c r="CY93" s="14">
        <f t="shared" si="106"/>
        <v>1</v>
      </c>
      <c r="CZ93" s="14">
        <f t="shared" si="107"/>
        <v>2</v>
      </c>
      <c r="DA93" s="14">
        <f t="shared" si="108"/>
        <v>2021021</v>
      </c>
      <c r="DB93" s="13" t="str">
        <f t="shared" si="109"/>
        <v>40级守护灵绿色-武器</v>
      </c>
      <c r="DC93" s="14">
        <f t="shared" si="110"/>
        <v>2</v>
      </c>
      <c r="DD93" s="14">
        <f t="shared" si="111"/>
        <v>1</v>
      </c>
      <c r="DE93" s="14">
        <f t="shared" si="112"/>
        <v>20</v>
      </c>
      <c r="DF93" s="14">
        <f t="shared" si="113"/>
        <v>20</v>
      </c>
      <c r="DG93" s="14">
        <f t="shared" si="114"/>
        <v>1</v>
      </c>
      <c r="DH93" s="14" t="str">
        <f t="shared" si="115"/>
        <v/>
      </c>
      <c r="DI93" s="14">
        <f t="shared" si="127"/>
        <v>35</v>
      </c>
      <c r="DJ93" s="14">
        <f t="shared" si="116"/>
        <v>59</v>
      </c>
      <c r="DK93" s="14">
        <f t="shared" si="117"/>
        <v>0</v>
      </c>
      <c r="DL93" s="14">
        <f t="shared" si="118"/>
        <v>0</v>
      </c>
      <c r="DM93" s="14">
        <f t="shared" si="119"/>
        <v>7.05</v>
      </c>
      <c r="DN93" s="14">
        <f t="shared" si="120"/>
        <v>0</v>
      </c>
      <c r="DO93" s="14">
        <f t="shared" si="121"/>
        <v>0</v>
      </c>
      <c r="DP93" s="14">
        <f t="shared" si="128"/>
        <v>5</v>
      </c>
      <c r="DQ93" s="14">
        <f t="shared" si="129"/>
        <v>0</v>
      </c>
      <c r="DR93" s="14">
        <f t="shared" si="130"/>
        <v>22</v>
      </c>
      <c r="DU93" s="14">
        <f t="shared" si="122"/>
        <v>1</v>
      </c>
      <c r="DV93" s="14">
        <f t="shared" si="123"/>
        <v>0</v>
      </c>
      <c r="DW93" s="14">
        <f t="shared" si="131"/>
        <v>35</v>
      </c>
      <c r="DX93" s="14" t="str">
        <f t="shared" si="132"/>
        <v>AtkExt</v>
      </c>
      <c r="DY93" s="14">
        <f t="shared" si="133"/>
        <v>59</v>
      </c>
      <c r="DZ93" s="14">
        <f t="shared" si="134"/>
        <v>7.05</v>
      </c>
      <c r="EA93" s="14" t="str">
        <f t="shared" si="135"/>
        <v/>
      </c>
      <c r="EB93" s="14" t="str">
        <f t="shared" si="136"/>
        <v/>
      </c>
      <c r="EC93" s="14" t="str">
        <f t="shared" si="137"/>
        <v/>
      </c>
      <c r="ED93" s="14">
        <f t="shared" si="138"/>
        <v>5</v>
      </c>
      <c r="EE93" s="14">
        <f t="shared" si="139"/>
        <v>0</v>
      </c>
      <c r="EF93" s="14">
        <f t="shared" si="140"/>
        <v>22</v>
      </c>
      <c r="EG93" s="25" t="s">
        <v>509</v>
      </c>
      <c r="EH93" s="14">
        <f t="shared" si="141"/>
        <v>10</v>
      </c>
      <c r="FD93" s="13">
        <v>89</v>
      </c>
      <c r="FE93" s="13">
        <f t="shared" si="142"/>
        <v>8</v>
      </c>
      <c r="FF93" s="13" t="str">
        <f t="shared" si="124"/>
        <v>20级守护灵洗练-5</v>
      </c>
      <c r="FG93" s="13">
        <f t="shared" si="125"/>
        <v>21</v>
      </c>
      <c r="FH93" s="13">
        <f t="shared" si="147"/>
        <v>5</v>
      </c>
      <c r="FI93" s="13">
        <f t="shared" si="144"/>
        <v>400</v>
      </c>
      <c r="FJ93" s="13" t="str">
        <f t="shared" si="148"/>
        <v>DefRate</v>
      </c>
      <c r="FK93" s="13">
        <f t="shared" si="146"/>
        <v>1.4E-2</v>
      </c>
      <c r="FL93" s="13">
        <f t="shared" si="126"/>
        <v>0.04</v>
      </c>
    </row>
    <row r="94" spans="1:168" ht="16.5" x14ac:dyDescent="0.2">
      <c r="CB94" s="32"/>
      <c r="CC94" s="32"/>
      <c r="CD94" s="16"/>
      <c r="CE94" s="16"/>
      <c r="CF94" s="16"/>
      <c r="CG94" s="16"/>
      <c r="CH94" s="16"/>
      <c r="CI94" s="16"/>
      <c r="CV94" s="13">
        <v>90</v>
      </c>
      <c r="CW94" s="14">
        <f t="shared" si="104"/>
        <v>12</v>
      </c>
      <c r="CX94" s="14">
        <f t="shared" si="105"/>
        <v>2</v>
      </c>
      <c r="CY94" s="14">
        <f t="shared" si="106"/>
        <v>2</v>
      </c>
      <c r="CZ94" s="14">
        <f t="shared" si="107"/>
        <v>2</v>
      </c>
      <c r="DA94" s="14">
        <f t="shared" si="108"/>
        <v>2021022</v>
      </c>
      <c r="DB94" s="13" t="str">
        <f t="shared" si="109"/>
        <v>40级守护灵绿色-头盔</v>
      </c>
      <c r="DC94" s="14">
        <f t="shared" si="110"/>
        <v>2</v>
      </c>
      <c r="DD94" s="14">
        <f t="shared" si="111"/>
        <v>1</v>
      </c>
      <c r="DE94" s="14">
        <f t="shared" si="112"/>
        <v>20</v>
      </c>
      <c r="DF94" s="14">
        <f t="shared" si="113"/>
        <v>20</v>
      </c>
      <c r="DG94" s="14">
        <f t="shared" si="114"/>
        <v>2</v>
      </c>
      <c r="DH94" s="14" t="str">
        <f t="shared" si="115"/>
        <v/>
      </c>
      <c r="DI94" s="14">
        <f t="shared" si="127"/>
        <v>18</v>
      </c>
      <c r="DJ94" s="14">
        <f t="shared" si="116"/>
        <v>0</v>
      </c>
      <c r="DK94" s="14">
        <f t="shared" si="117"/>
        <v>15</v>
      </c>
      <c r="DL94" s="14">
        <f t="shared" si="118"/>
        <v>0</v>
      </c>
      <c r="DM94" s="14">
        <f t="shared" si="119"/>
        <v>0</v>
      </c>
      <c r="DN94" s="14">
        <f t="shared" si="120"/>
        <v>1.8</v>
      </c>
      <c r="DO94" s="14">
        <f t="shared" si="121"/>
        <v>0</v>
      </c>
      <c r="DP94" s="14">
        <f t="shared" si="128"/>
        <v>5</v>
      </c>
      <c r="DQ94" s="14">
        <f t="shared" si="129"/>
        <v>0</v>
      </c>
      <c r="DR94" s="14">
        <f t="shared" si="130"/>
        <v>22</v>
      </c>
      <c r="DU94" s="14">
        <f t="shared" si="122"/>
        <v>2</v>
      </c>
      <c r="DV94" s="14">
        <f t="shared" si="123"/>
        <v>0</v>
      </c>
      <c r="DW94" s="14">
        <f t="shared" si="131"/>
        <v>18</v>
      </c>
      <c r="DX94" s="14" t="str">
        <f t="shared" si="132"/>
        <v>DefExt</v>
      </c>
      <c r="DY94" s="14">
        <f t="shared" si="133"/>
        <v>15</v>
      </c>
      <c r="DZ94" s="14">
        <f t="shared" si="134"/>
        <v>1.8</v>
      </c>
      <c r="EA94" s="14" t="str">
        <f t="shared" si="135"/>
        <v/>
      </c>
      <c r="EB94" s="14" t="str">
        <f t="shared" si="136"/>
        <v/>
      </c>
      <c r="EC94" s="14" t="str">
        <f t="shared" si="137"/>
        <v/>
      </c>
      <c r="ED94" s="14">
        <f t="shared" si="138"/>
        <v>5</v>
      </c>
      <c r="EE94" s="14">
        <f t="shared" si="139"/>
        <v>0</v>
      </c>
      <c r="EF94" s="14">
        <f t="shared" si="140"/>
        <v>22</v>
      </c>
      <c r="EG94" s="25" t="s">
        <v>509</v>
      </c>
      <c r="EH94" s="14">
        <f t="shared" si="141"/>
        <v>10</v>
      </c>
      <c r="FD94" s="13">
        <v>90</v>
      </c>
      <c r="FE94" s="13">
        <f t="shared" si="142"/>
        <v>8</v>
      </c>
      <c r="FF94" s="13" t="str">
        <f t="shared" si="124"/>
        <v>20级守护灵洗练-6</v>
      </c>
      <c r="FG94" s="13">
        <f t="shared" si="125"/>
        <v>21</v>
      </c>
      <c r="FH94" s="13">
        <f t="shared" si="147"/>
        <v>6</v>
      </c>
      <c r="FI94" s="13">
        <f t="shared" si="144"/>
        <v>500</v>
      </c>
      <c r="FJ94" s="13" t="str">
        <f t="shared" si="148"/>
        <v>HPRate</v>
      </c>
      <c r="FK94" s="13">
        <f t="shared" si="146"/>
        <v>1.4E-2</v>
      </c>
      <c r="FL94" s="13">
        <f t="shared" si="126"/>
        <v>0.04</v>
      </c>
    </row>
    <row r="95" spans="1:168" ht="16.5" x14ac:dyDescent="0.2">
      <c r="CB95" s="32"/>
      <c r="CC95" s="32"/>
      <c r="CD95" s="16"/>
      <c r="CE95" s="16"/>
      <c r="CF95" s="16"/>
      <c r="CG95" s="16"/>
      <c r="CH95" s="16"/>
      <c r="CI95" s="16"/>
      <c r="CV95" s="13">
        <v>91</v>
      </c>
      <c r="CW95" s="14">
        <f t="shared" si="104"/>
        <v>12</v>
      </c>
      <c r="CX95" s="14">
        <f t="shared" si="105"/>
        <v>2</v>
      </c>
      <c r="CY95" s="14">
        <f t="shared" si="106"/>
        <v>3</v>
      </c>
      <c r="CZ95" s="14">
        <f t="shared" si="107"/>
        <v>2</v>
      </c>
      <c r="DA95" s="14">
        <f t="shared" si="108"/>
        <v>2021023</v>
      </c>
      <c r="DB95" s="13" t="str">
        <f t="shared" si="109"/>
        <v>40级守护灵绿色-肩甲</v>
      </c>
      <c r="DC95" s="14">
        <f t="shared" si="110"/>
        <v>2</v>
      </c>
      <c r="DD95" s="14">
        <f t="shared" si="111"/>
        <v>1</v>
      </c>
      <c r="DE95" s="14">
        <f t="shared" si="112"/>
        <v>20</v>
      </c>
      <c r="DF95" s="14">
        <f t="shared" si="113"/>
        <v>20</v>
      </c>
      <c r="DG95" s="14">
        <f t="shared" si="114"/>
        <v>3</v>
      </c>
      <c r="DH95" s="14" t="str">
        <f t="shared" si="115"/>
        <v/>
      </c>
      <c r="DI95" s="14">
        <f t="shared" si="127"/>
        <v>26</v>
      </c>
      <c r="DJ95" s="14">
        <f t="shared" si="116"/>
        <v>0</v>
      </c>
      <c r="DK95" s="14">
        <f t="shared" si="117"/>
        <v>8</v>
      </c>
      <c r="DL95" s="14">
        <f t="shared" si="118"/>
        <v>147</v>
      </c>
      <c r="DM95" s="14">
        <f t="shared" si="119"/>
        <v>0</v>
      </c>
      <c r="DN95" s="14">
        <f t="shared" si="120"/>
        <v>0.9</v>
      </c>
      <c r="DO95" s="14">
        <f t="shared" si="121"/>
        <v>17.63</v>
      </c>
      <c r="DP95" s="14">
        <f t="shared" si="128"/>
        <v>5</v>
      </c>
      <c r="DQ95" s="14">
        <f t="shared" si="129"/>
        <v>0</v>
      </c>
      <c r="DR95" s="14">
        <f t="shared" si="130"/>
        <v>22</v>
      </c>
      <c r="DU95" s="14">
        <f t="shared" si="122"/>
        <v>2</v>
      </c>
      <c r="DV95" s="14">
        <f t="shared" si="123"/>
        <v>3</v>
      </c>
      <c r="DW95" s="14">
        <f t="shared" si="131"/>
        <v>26</v>
      </c>
      <c r="DX95" s="14" t="str">
        <f t="shared" si="132"/>
        <v>DefExt</v>
      </c>
      <c r="DY95" s="14">
        <f t="shared" si="133"/>
        <v>8</v>
      </c>
      <c r="DZ95" s="14">
        <f t="shared" si="134"/>
        <v>0.9</v>
      </c>
      <c r="EA95" s="14" t="str">
        <f t="shared" si="135"/>
        <v>HPExt</v>
      </c>
      <c r="EB95" s="14">
        <f t="shared" si="136"/>
        <v>147</v>
      </c>
      <c r="EC95" s="14">
        <f t="shared" si="137"/>
        <v>17.63</v>
      </c>
      <c r="ED95" s="14">
        <f t="shared" si="138"/>
        <v>5</v>
      </c>
      <c r="EE95" s="14">
        <f t="shared" si="139"/>
        <v>0</v>
      </c>
      <c r="EF95" s="14">
        <f t="shared" si="140"/>
        <v>22</v>
      </c>
      <c r="EG95" s="25" t="s">
        <v>509</v>
      </c>
      <c r="EH95" s="14">
        <f t="shared" si="141"/>
        <v>10</v>
      </c>
      <c r="FD95" s="13">
        <v>91</v>
      </c>
      <c r="FE95" s="13">
        <f t="shared" si="142"/>
        <v>8</v>
      </c>
      <c r="FF95" s="13" t="str">
        <f t="shared" si="124"/>
        <v>20级守护灵洗练-7</v>
      </c>
      <c r="FG95" s="13">
        <f t="shared" si="125"/>
        <v>21</v>
      </c>
      <c r="FH95" s="13">
        <f t="shared" ref="FH95:FH148" si="149">MOD(FD95-1,12)+1</f>
        <v>7</v>
      </c>
      <c r="FI95" s="13">
        <f t="shared" si="144"/>
        <v>500</v>
      </c>
      <c r="FJ95" s="13" t="str">
        <f t="shared" ref="FJ95:FJ148" si="150">INDEX($BH$3:$BS$3,FH95)</f>
        <v>Crit</v>
      </c>
      <c r="FK95" s="13">
        <f t="shared" si="146"/>
        <v>1.0999999999999999E-2</v>
      </c>
      <c r="FL95" s="13">
        <f t="shared" si="126"/>
        <v>0.03</v>
      </c>
    </row>
    <row r="96" spans="1:168" ht="16.5" x14ac:dyDescent="0.2">
      <c r="CB96" s="32"/>
      <c r="CC96" s="32"/>
      <c r="CD96" s="16"/>
      <c r="CE96" s="16"/>
      <c r="CF96" s="16"/>
      <c r="CG96" s="16"/>
      <c r="CH96" s="16"/>
      <c r="CI96" s="16"/>
      <c r="CV96" s="13">
        <v>92</v>
      </c>
      <c r="CW96" s="14">
        <f t="shared" si="104"/>
        <v>12</v>
      </c>
      <c r="CX96" s="14">
        <f t="shared" si="105"/>
        <v>2</v>
      </c>
      <c r="CY96" s="14">
        <f t="shared" si="106"/>
        <v>4</v>
      </c>
      <c r="CZ96" s="14">
        <f t="shared" si="107"/>
        <v>2</v>
      </c>
      <c r="DA96" s="14">
        <f t="shared" si="108"/>
        <v>2021024</v>
      </c>
      <c r="DB96" s="13" t="str">
        <f t="shared" si="109"/>
        <v>40级守护灵绿色-衣服</v>
      </c>
      <c r="DC96" s="14">
        <f t="shared" si="110"/>
        <v>2</v>
      </c>
      <c r="DD96" s="14">
        <f t="shared" si="111"/>
        <v>1</v>
      </c>
      <c r="DE96" s="14">
        <f t="shared" si="112"/>
        <v>20</v>
      </c>
      <c r="DF96" s="14">
        <f t="shared" si="113"/>
        <v>20</v>
      </c>
      <c r="DG96" s="14">
        <f t="shared" si="114"/>
        <v>4</v>
      </c>
      <c r="DH96" s="14" t="str">
        <f t="shared" si="115"/>
        <v/>
      </c>
      <c r="DI96" s="14">
        <f t="shared" si="127"/>
        <v>18</v>
      </c>
      <c r="DJ96" s="14">
        <f t="shared" si="116"/>
        <v>0</v>
      </c>
      <c r="DK96" s="14">
        <f t="shared" si="117"/>
        <v>15</v>
      </c>
      <c r="DL96" s="14">
        <f t="shared" si="118"/>
        <v>0</v>
      </c>
      <c r="DM96" s="14">
        <f t="shared" si="119"/>
        <v>0</v>
      </c>
      <c r="DN96" s="14">
        <f t="shared" si="120"/>
        <v>1.8</v>
      </c>
      <c r="DO96" s="14">
        <f t="shared" si="121"/>
        <v>0</v>
      </c>
      <c r="DP96" s="14">
        <f t="shared" si="128"/>
        <v>5</v>
      </c>
      <c r="DQ96" s="14">
        <f t="shared" si="129"/>
        <v>0</v>
      </c>
      <c r="DR96" s="14">
        <f t="shared" si="130"/>
        <v>22</v>
      </c>
      <c r="DU96" s="14">
        <f t="shared" si="122"/>
        <v>2</v>
      </c>
      <c r="DV96" s="14">
        <f t="shared" si="123"/>
        <v>0</v>
      </c>
      <c r="DW96" s="14">
        <f t="shared" si="131"/>
        <v>18</v>
      </c>
      <c r="DX96" s="14" t="str">
        <f t="shared" si="132"/>
        <v>DefExt</v>
      </c>
      <c r="DY96" s="14">
        <f t="shared" si="133"/>
        <v>15</v>
      </c>
      <c r="DZ96" s="14">
        <f t="shared" si="134"/>
        <v>1.8</v>
      </c>
      <c r="EA96" s="14" t="str">
        <f t="shared" si="135"/>
        <v/>
      </c>
      <c r="EB96" s="14" t="str">
        <f t="shared" si="136"/>
        <v/>
      </c>
      <c r="EC96" s="14" t="str">
        <f t="shared" si="137"/>
        <v/>
      </c>
      <c r="ED96" s="14">
        <f t="shared" si="138"/>
        <v>5</v>
      </c>
      <c r="EE96" s="14">
        <f t="shared" si="139"/>
        <v>0</v>
      </c>
      <c r="EF96" s="14">
        <f t="shared" si="140"/>
        <v>22</v>
      </c>
      <c r="EG96" s="25" t="s">
        <v>509</v>
      </c>
      <c r="EH96" s="14">
        <f t="shared" si="141"/>
        <v>10</v>
      </c>
      <c r="FD96" s="13">
        <v>92</v>
      </c>
      <c r="FE96" s="13">
        <f t="shared" si="142"/>
        <v>8</v>
      </c>
      <c r="FF96" s="13" t="str">
        <f t="shared" si="124"/>
        <v>20级守护灵洗练-8</v>
      </c>
      <c r="FG96" s="13">
        <f t="shared" si="125"/>
        <v>21</v>
      </c>
      <c r="FH96" s="13">
        <f t="shared" si="149"/>
        <v>8</v>
      </c>
      <c r="FI96" s="13">
        <f t="shared" si="144"/>
        <v>500</v>
      </c>
      <c r="FJ96" s="13" t="str">
        <f t="shared" si="150"/>
        <v>CritRate</v>
      </c>
      <c r="FK96" s="13">
        <f t="shared" si="146"/>
        <v>2.8000000000000001E-2</v>
      </c>
      <c r="FL96" s="13">
        <f t="shared" si="126"/>
        <v>0.08</v>
      </c>
    </row>
    <row r="97" spans="80:168" ht="16.5" x14ac:dyDescent="0.2">
      <c r="CB97" s="32"/>
      <c r="CC97" s="32"/>
      <c r="CD97" s="16"/>
      <c r="CE97" s="16"/>
      <c r="CF97" s="16"/>
      <c r="CG97" s="16"/>
      <c r="CH97" s="16"/>
      <c r="CI97" s="16"/>
      <c r="CV97" s="13">
        <v>93</v>
      </c>
      <c r="CW97" s="14">
        <f t="shared" si="104"/>
        <v>12</v>
      </c>
      <c r="CX97" s="14">
        <f t="shared" si="105"/>
        <v>2</v>
      </c>
      <c r="CY97" s="14">
        <f t="shared" si="106"/>
        <v>5</v>
      </c>
      <c r="CZ97" s="14">
        <f t="shared" si="107"/>
        <v>2</v>
      </c>
      <c r="DA97" s="14">
        <f t="shared" si="108"/>
        <v>2021025</v>
      </c>
      <c r="DB97" s="13" t="str">
        <f t="shared" si="109"/>
        <v>40级守护灵绿色-鞋子</v>
      </c>
      <c r="DC97" s="14">
        <f t="shared" si="110"/>
        <v>2</v>
      </c>
      <c r="DD97" s="14">
        <f t="shared" si="111"/>
        <v>1</v>
      </c>
      <c r="DE97" s="14">
        <f t="shared" si="112"/>
        <v>20</v>
      </c>
      <c r="DF97" s="14">
        <f t="shared" si="113"/>
        <v>20</v>
      </c>
      <c r="DG97" s="14">
        <f t="shared" si="114"/>
        <v>5</v>
      </c>
      <c r="DH97" s="14" t="str">
        <f t="shared" si="115"/>
        <v/>
      </c>
      <c r="DI97" s="14">
        <f t="shared" si="127"/>
        <v>35</v>
      </c>
      <c r="DJ97" s="14">
        <f t="shared" si="116"/>
        <v>0</v>
      </c>
      <c r="DK97" s="14">
        <f t="shared" si="117"/>
        <v>0</v>
      </c>
      <c r="DL97" s="14">
        <f t="shared" si="118"/>
        <v>294</v>
      </c>
      <c r="DM97" s="14">
        <f t="shared" si="119"/>
        <v>0</v>
      </c>
      <c r="DN97" s="14">
        <f t="shared" si="120"/>
        <v>0</v>
      </c>
      <c r="DO97" s="14">
        <f t="shared" si="121"/>
        <v>35.25</v>
      </c>
      <c r="DP97" s="14">
        <f t="shared" si="128"/>
        <v>5</v>
      </c>
      <c r="DQ97" s="14">
        <f t="shared" si="129"/>
        <v>0</v>
      </c>
      <c r="DR97" s="14">
        <f t="shared" si="130"/>
        <v>22</v>
      </c>
      <c r="DU97" s="14">
        <f t="shared" si="122"/>
        <v>3</v>
      </c>
      <c r="DV97" s="14">
        <f t="shared" si="123"/>
        <v>0</v>
      </c>
      <c r="DW97" s="14">
        <f t="shared" si="131"/>
        <v>35</v>
      </c>
      <c r="DX97" s="14" t="str">
        <f t="shared" si="132"/>
        <v>HPExt</v>
      </c>
      <c r="DY97" s="14">
        <f t="shared" si="133"/>
        <v>294</v>
      </c>
      <c r="DZ97" s="14">
        <f t="shared" si="134"/>
        <v>35.25</v>
      </c>
      <c r="EA97" s="14" t="str">
        <f t="shared" si="135"/>
        <v/>
      </c>
      <c r="EB97" s="14" t="str">
        <f t="shared" si="136"/>
        <v/>
      </c>
      <c r="EC97" s="14" t="str">
        <f t="shared" si="137"/>
        <v/>
      </c>
      <c r="ED97" s="14">
        <f t="shared" si="138"/>
        <v>5</v>
      </c>
      <c r="EE97" s="14">
        <f t="shared" si="139"/>
        <v>0</v>
      </c>
      <c r="EF97" s="14">
        <f t="shared" si="140"/>
        <v>22</v>
      </c>
      <c r="EG97" s="25" t="s">
        <v>509</v>
      </c>
      <c r="EH97" s="14">
        <f t="shared" si="141"/>
        <v>10</v>
      </c>
      <c r="FD97" s="13">
        <v>93</v>
      </c>
      <c r="FE97" s="13">
        <f t="shared" si="142"/>
        <v>8</v>
      </c>
      <c r="FF97" s="13" t="str">
        <f t="shared" si="124"/>
        <v>20级守护灵洗练-9</v>
      </c>
      <c r="FG97" s="13">
        <f t="shared" si="125"/>
        <v>21</v>
      </c>
      <c r="FH97" s="13">
        <f t="shared" si="149"/>
        <v>9</v>
      </c>
      <c r="FI97" s="13">
        <f t="shared" si="144"/>
        <v>500</v>
      </c>
      <c r="FJ97" s="13" t="str">
        <f t="shared" si="150"/>
        <v>DefIgnor</v>
      </c>
      <c r="FK97" s="13">
        <f t="shared" si="146"/>
        <v>1.0999999999999999E-2</v>
      </c>
      <c r="FL97" s="13">
        <f t="shared" si="126"/>
        <v>0.03</v>
      </c>
    </row>
    <row r="98" spans="80:168" ht="16.5" x14ac:dyDescent="0.2">
      <c r="CB98" s="32"/>
      <c r="CC98" s="32"/>
      <c r="CD98" s="16"/>
      <c r="CE98" s="16"/>
      <c r="CF98" s="16"/>
      <c r="CG98" s="16"/>
      <c r="CH98" s="16"/>
      <c r="CI98" s="16"/>
      <c r="CV98" s="13">
        <v>94</v>
      </c>
      <c r="CW98" s="14">
        <f t="shared" si="104"/>
        <v>12</v>
      </c>
      <c r="CX98" s="14">
        <f t="shared" si="105"/>
        <v>2</v>
      </c>
      <c r="CY98" s="14">
        <f t="shared" si="106"/>
        <v>6</v>
      </c>
      <c r="CZ98" s="14">
        <f t="shared" si="107"/>
        <v>2</v>
      </c>
      <c r="DA98" s="14">
        <f t="shared" si="108"/>
        <v>2021026</v>
      </c>
      <c r="DB98" s="13" t="str">
        <f t="shared" si="109"/>
        <v>40级守护灵绿色-护手</v>
      </c>
      <c r="DC98" s="14">
        <f t="shared" si="110"/>
        <v>2</v>
      </c>
      <c r="DD98" s="14">
        <f t="shared" si="111"/>
        <v>1</v>
      </c>
      <c r="DE98" s="14">
        <f t="shared" si="112"/>
        <v>20</v>
      </c>
      <c r="DF98" s="14">
        <f t="shared" si="113"/>
        <v>20</v>
      </c>
      <c r="DG98" s="14">
        <f t="shared" si="114"/>
        <v>6</v>
      </c>
      <c r="DH98" s="14" t="str">
        <f t="shared" si="115"/>
        <v/>
      </c>
      <c r="DI98" s="14">
        <f t="shared" si="127"/>
        <v>35</v>
      </c>
      <c r="DJ98" s="14">
        <f t="shared" si="116"/>
        <v>0</v>
      </c>
      <c r="DK98" s="14">
        <f t="shared" si="117"/>
        <v>0</v>
      </c>
      <c r="DL98" s="14">
        <f t="shared" si="118"/>
        <v>294</v>
      </c>
      <c r="DM98" s="14">
        <f t="shared" si="119"/>
        <v>0</v>
      </c>
      <c r="DN98" s="14">
        <f t="shared" si="120"/>
        <v>0</v>
      </c>
      <c r="DO98" s="14">
        <f t="shared" si="121"/>
        <v>35.25</v>
      </c>
      <c r="DP98" s="14">
        <f t="shared" si="128"/>
        <v>5</v>
      </c>
      <c r="DQ98" s="14">
        <f t="shared" si="129"/>
        <v>0</v>
      </c>
      <c r="DR98" s="14">
        <f t="shared" si="130"/>
        <v>22</v>
      </c>
      <c r="DU98" s="14">
        <f t="shared" si="122"/>
        <v>3</v>
      </c>
      <c r="DV98" s="14">
        <f t="shared" si="123"/>
        <v>0</v>
      </c>
      <c r="DW98" s="14">
        <f t="shared" si="131"/>
        <v>35</v>
      </c>
      <c r="DX98" s="14" t="str">
        <f t="shared" si="132"/>
        <v>HPExt</v>
      </c>
      <c r="DY98" s="14">
        <f t="shared" si="133"/>
        <v>294</v>
      </c>
      <c r="DZ98" s="14">
        <f t="shared" si="134"/>
        <v>35.25</v>
      </c>
      <c r="EA98" s="14" t="str">
        <f t="shared" si="135"/>
        <v/>
      </c>
      <c r="EB98" s="14" t="str">
        <f t="shared" si="136"/>
        <v/>
      </c>
      <c r="EC98" s="14" t="str">
        <f t="shared" si="137"/>
        <v/>
      </c>
      <c r="ED98" s="14">
        <f t="shared" si="138"/>
        <v>5</v>
      </c>
      <c r="EE98" s="14">
        <f t="shared" si="139"/>
        <v>0</v>
      </c>
      <c r="EF98" s="14">
        <f t="shared" si="140"/>
        <v>22</v>
      </c>
      <c r="EG98" s="25" t="s">
        <v>509</v>
      </c>
      <c r="EH98" s="14">
        <f t="shared" si="141"/>
        <v>10</v>
      </c>
      <c r="FD98" s="13">
        <v>94</v>
      </c>
      <c r="FE98" s="13">
        <f t="shared" si="142"/>
        <v>8</v>
      </c>
      <c r="FF98" s="13" t="str">
        <f t="shared" si="124"/>
        <v>20级守护灵洗练-10</v>
      </c>
      <c r="FG98" s="13">
        <f t="shared" si="125"/>
        <v>21</v>
      </c>
      <c r="FH98" s="13">
        <f t="shared" si="149"/>
        <v>10</v>
      </c>
      <c r="FI98" s="13">
        <f t="shared" si="144"/>
        <v>500</v>
      </c>
      <c r="FJ98" s="13" t="str">
        <f t="shared" si="150"/>
        <v>Block</v>
      </c>
      <c r="FK98" s="13">
        <f t="shared" si="146"/>
        <v>1.0999999999999999E-2</v>
      </c>
      <c r="FL98" s="13">
        <f t="shared" si="126"/>
        <v>0.03</v>
      </c>
    </row>
    <row r="99" spans="80:168" ht="16.5" x14ac:dyDescent="0.2">
      <c r="CB99" s="32"/>
      <c r="CC99" s="32"/>
      <c r="CD99" s="16"/>
      <c r="CE99" s="16"/>
      <c r="CF99" s="16"/>
      <c r="CG99" s="16"/>
      <c r="CH99" s="16"/>
      <c r="CI99" s="16"/>
      <c r="CV99" s="13">
        <v>95</v>
      </c>
      <c r="CW99" s="14">
        <f t="shared" si="104"/>
        <v>12</v>
      </c>
      <c r="CX99" s="14">
        <f t="shared" si="105"/>
        <v>2</v>
      </c>
      <c r="CY99" s="14">
        <f t="shared" si="106"/>
        <v>7</v>
      </c>
      <c r="CZ99" s="14">
        <f t="shared" si="107"/>
        <v>2</v>
      </c>
      <c r="DA99" s="14">
        <f t="shared" si="108"/>
        <v>2021027</v>
      </c>
      <c r="DB99" s="13" t="str">
        <f t="shared" si="109"/>
        <v>40级守护灵绿色-项链</v>
      </c>
      <c r="DC99" s="14">
        <f t="shared" si="110"/>
        <v>2</v>
      </c>
      <c r="DD99" s="14">
        <f t="shared" si="111"/>
        <v>1</v>
      </c>
      <c r="DE99" s="14">
        <f t="shared" si="112"/>
        <v>20</v>
      </c>
      <c r="DF99" s="14">
        <f t="shared" si="113"/>
        <v>20</v>
      </c>
      <c r="DG99" s="14">
        <f t="shared" si="114"/>
        <v>7</v>
      </c>
      <c r="DH99" s="14" t="str">
        <f t="shared" si="115"/>
        <v/>
      </c>
      <c r="DI99" s="14">
        <f t="shared" si="127"/>
        <v>26</v>
      </c>
      <c r="DJ99" s="14">
        <f t="shared" si="116"/>
        <v>20</v>
      </c>
      <c r="DK99" s="14">
        <f t="shared" si="117"/>
        <v>13</v>
      </c>
      <c r="DL99" s="14">
        <f t="shared" si="118"/>
        <v>0</v>
      </c>
      <c r="DM99" s="14">
        <f t="shared" si="119"/>
        <v>2.35</v>
      </c>
      <c r="DN99" s="14">
        <f t="shared" si="120"/>
        <v>1.5</v>
      </c>
      <c r="DO99" s="14">
        <f t="shared" si="121"/>
        <v>0</v>
      </c>
      <c r="DP99" s="14">
        <f t="shared" si="128"/>
        <v>5</v>
      </c>
      <c r="DQ99" s="14">
        <f t="shared" si="129"/>
        <v>0</v>
      </c>
      <c r="DR99" s="14">
        <f t="shared" si="130"/>
        <v>22</v>
      </c>
      <c r="DU99" s="14">
        <f t="shared" si="122"/>
        <v>1</v>
      </c>
      <c r="DV99" s="14">
        <f t="shared" si="123"/>
        <v>2</v>
      </c>
      <c r="DW99" s="14">
        <f t="shared" si="131"/>
        <v>26</v>
      </c>
      <c r="DX99" s="14" t="str">
        <f t="shared" si="132"/>
        <v>AtkExt</v>
      </c>
      <c r="DY99" s="14">
        <f t="shared" si="133"/>
        <v>20</v>
      </c>
      <c r="DZ99" s="14">
        <f t="shared" si="134"/>
        <v>2.35</v>
      </c>
      <c r="EA99" s="14" t="str">
        <f t="shared" si="135"/>
        <v>DefExt</v>
      </c>
      <c r="EB99" s="14">
        <f t="shared" si="136"/>
        <v>13</v>
      </c>
      <c r="EC99" s="14">
        <f t="shared" si="137"/>
        <v>1.5</v>
      </c>
      <c r="ED99" s="14">
        <f t="shared" si="138"/>
        <v>5</v>
      </c>
      <c r="EE99" s="14">
        <f t="shared" si="139"/>
        <v>0</v>
      </c>
      <c r="EF99" s="14">
        <f t="shared" si="140"/>
        <v>22</v>
      </c>
      <c r="EG99" s="25" t="s">
        <v>509</v>
      </c>
      <c r="EH99" s="14">
        <f t="shared" si="141"/>
        <v>10</v>
      </c>
      <c r="FD99" s="13">
        <v>95</v>
      </c>
      <c r="FE99" s="13">
        <f t="shared" si="142"/>
        <v>8</v>
      </c>
      <c r="FF99" s="13" t="str">
        <f t="shared" si="124"/>
        <v>20级守护灵洗练-11</v>
      </c>
      <c r="FG99" s="13">
        <f t="shared" si="125"/>
        <v>21</v>
      </c>
      <c r="FH99" s="13">
        <f t="shared" si="149"/>
        <v>11</v>
      </c>
      <c r="FI99" s="13">
        <f t="shared" si="144"/>
        <v>500</v>
      </c>
      <c r="FJ99" s="13" t="str">
        <f t="shared" si="150"/>
        <v>EffectHit</v>
      </c>
      <c r="FK99" s="13">
        <f t="shared" si="146"/>
        <v>1.7999999999999999E-2</v>
      </c>
      <c r="FL99" s="13">
        <f t="shared" si="126"/>
        <v>0.05</v>
      </c>
    </row>
    <row r="100" spans="80:168" ht="16.5" x14ac:dyDescent="0.2">
      <c r="CB100" s="32"/>
      <c r="CC100" s="32"/>
      <c r="CD100" s="16"/>
      <c r="CE100" s="16"/>
      <c r="CF100" s="16"/>
      <c r="CG100" s="16"/>
      <c r="CH100" s="16"/>
      <c r="CI100" s="16"/>
      <c r="CV100" s="13">
        <v>96</v>
      </c>
      <c r="CW100" s="14">
        <f t="shared" si="104"/>
        <v>12</v>
      </c>
      <c r="CX100" s="14">
        <f t="shared" si="105"/>
        <v>2</v>
      </c>
      <c r="CY100" s="14">
        <f t="shared" si="106"/>
        <v>8</v>
      </c>
      <c r="CZ100" s="14">
        <f t="shared" si="107"/>
        <v>2</v>
      </c>
      <c r="DA100" s="14">
        <f t="shared" si="108"/>
        <v>2021028</v>
      </c>
      <c r="DB100" s="13" t="str">
        <f t="shared" si="109"/>
        <v>40级守护灵绿色-戒指</v>
      </c>
      <c r="DC100" s="14">
        <f t="shared" si="110"/>
        <v>2</v>
      </c>
      <c r="DD100" s="14">
        <f t="shared" si="111"/>
        <v>1</v>
      </c>
      <c r="DE100" s="14">
        <f t="shared" si="112"/>
        <v>20</v>
      </c>
      <c r="DF100" s="14">
        <f t="shared" si="113"/>
        <v>20</v>
      </c>
      <c r="DG100" s="14">
        <f t="shared" si="114"/>
        <v>8</v>
      </c>
      <c r="DH100" s="14" t="str">
        <f t="shared" si="115"/>
        <v/>
      </c>
      <c r="DI100" s="14">
        <f t="shared" si="127"/>
        <v>41</v>
      </c>
      <c r="DJ100" s="14">
        <f t="shared" si="116"/>
        <v>20</v>
      </c>
      <c r="DK100" s="14">
        <f t="shared" si="117"/>
        <v>0</v>
      </c>
      <c r="DL100" s="14">
        <f t="shared" si="118"/>
        <v>245</v>
      </c>
      <c r="DM100" s="14">
        <f t="shared" si="119"/>
        <v>2.35</v>
      </c>
      <c r="DN100" s="14">
        <f t="shared" si="120"/>
        <v>0</v>
      </c>
      <c r="DO100" s="14">
        <f t="shared" si="121"/>
        <v>29.38</v>
      </c>
      <c r="DP100" s="14">
        <f t="shared" si="128"/>
        <v>5</v>
      </c>
      <c r="DQ100" s="14">
        <f t="shared" si="129"/>
        <v>0</v>
      </c>
      <c r="DR100" s="14">
        <f t="shared" si="130"/>
        <v>22</v>
      </c>
      <c r="DU100" s="14">
        <f t="shared" si="122"/>
        <v>1</v>
      </c>
      <c r="DV100" s="14">
        <f t="shared" si="123"/>
        <v>3</v>
      </c>
      <c r="DW100" s="14">
        <f t="shared" si="131"/>
        <v>41</v>
      </c>
      <c r="DX100" s="14" t="str">
        <f t="shared" si="132"/>
        <v>AtkExt</v>
      </c>
      <c r="DY100" s="14">
        <f t="shared" si="133"/>
        <v>20</v>
      </c>
      <c r="DZ100" s="14">
        <f t="shared" si="134"/>
        <v>2.35</v>
      </c>
      <c r="EA100" s="14" t="str">
        <f t="shared" si="135"/>
        <v>HPExt</v>
      </c>
      <c r="EB100" s="14">
        <f t="shared" si="136"/>
        <v>245</v>
      </c>
      <c r="EC100" s="14">
        <f t="shared" si="137"/>
        <v>29.38</v>
      </c>
      <c r="ED100" s="14">
        <f t="shared" si="138"/>
        <v>5</v>
      </c>
      <c r="EE100" s="14">
        <f t="shared" si="139"/>
        <v>0</v>
      </c>
      <c r="EF100" s="14">
        <f t="shared" si="140"/>
        <v>22</v>
      </c>
      <c r="EG100" s="25" t="s">
        <v>509</v>
      </c>
      <c r="EH100" s="14">
        <f t="shared" si="141"/>
        <v>10</v>
      </c>
      <c r="FD100" s="13">
        <v>96</v>
      </c>
      <c r="FE100" s="13">
        <f t="shared" si="142"/>
        <v>8</v>
      </c>
      <c r="FF100" s="13" t="str">
        <f t="shared" si="124"/>
        <v>20级守护灵洗练-12</v>
      </c>
      <c r="FG100" s="13">
        <f t="shared" si="125"/>
        <v>21</v>
      </c>
      <c r="FH100" s="13">
        <f t="shared" si="149"/>
        <v>12</v>
      </c>
      <c r="FI100" s="13">
        <f t="shared" si="144"/>
        <v>500</v>
      </c>
      <c r="FJ100" s="13" t="str">
        <f t="shared" si="150"/>
        <v>EffectResist</v>
      </c>
      <c r="FK100" s="13">
        <f t="shared" si="146"/>
        <v>1.7999999999999999E-2</v>
      </c>
      <c r="FL100" s="13">
        <f t="shared" si="126"/>
        <v>0.05</v>
      </c>
    </row>
    <row r="101" spans="80:168" ht="16.5" x14ac:dyDescent="0.2">
      <c r="CB101" s="32"/>
      <c r="CC101" s="32"/>
      <c r="CD101" s="16"/>
      <c r="CE101" s="16"/>
      <c r="CF101" s="16"/>
      <c r="CG101" s="16"/>
      <c r="CH101" s="16"/>
      <c r="CI101" s="16"/>
      <c r="CV101" s="13">
        <v>97</v>
      </c>
      <c r="CW101" s="14">
        <f t="shared" si="104"/>
        <v>13</v>
      </c>
      <c r="CX101" s="14">
        <f t="shared" si="105"/>
        <v>1</v>
      </c>
      <c r="CY101" s="14">
        <f t="shared" si="106"/>
        <v>1</v>
      </c>
      <c r="CZ101" s="14">
        <f t="shared" si="107"/>
        <v>2</v>
      </c>
      <c r="DA101" s="14">
        <f t="shared" si="108"/>
        <v>2022011</v>
      </c>
      <c r="DB101" s="13" t="str">
        <f t="shared" si="109"/>
        <v>40级寄灵人蓝色-武器</v>
      </c>
      <c r="DC101" s="14">
        <f t="shared" si="110"/>
        <v>1</v>
      </c>
      <c r="DD101" s="14">
        <f t="shared" si="111"/>
        <v>2</v>
      </c>
      <c r="DE101" s="14">
        <f t="shared" si="112"/>
        <v>40</v>
      </c>
      <c r="DF101" s="14">
        <f t="shared" si="113"/>
        <v>40</v>
      </c>
      <c r="DG101" s="14">
        <f t="shared" si="114"/>
        <v>1</v>
      </c>
      <c r="DH101" s="14" t="str">
        <f t="shared" si="115"/>
        <v/>
      </c>
      <c r="DI101" s="14">
        <f t="shared" si="127"/>
        <v>63</v>
      </c>
      <c r="DJ101" s="14">
        <f t="shared" si="116"/>
        <v>176</v>
      </c>
      <c r="DK101" s="14">
        <f t="shared" si="117"/>
        <v>0</v>
      </c>
      <c r="DL101" s="14">
        <f t="shared" si="118"/>
        <v>0</v>
      </c>
      <c r="DM101" s="14">
        <f t="shared" si="119"/>
        <v>12.6</v>
      </c>
      <c r="DN101" s="14">
        <f t="shared" si="120"/>
        <v>0</v>
      </c>
      <c r="DO101" s="14">
        <f t="shared" si="121"/>
        <v>0</v>
      </c>
      <c r="DP101" s="14">
        <f t="shared" si="128"/>
        <v>6</v>
      </c>
      <c r="DQ101" s="14">
        <f t="shared" si="129"/>
        <v>0</v>
      </c>
      <c r="DR101" s="14">
        <f t="shared" si="130"/>
        <v>12</v>
      </c>
      <c r="DU101" s="14">
        <f t="shared" si="122"/>
        <v>1</v>
      </c>
      <c r="DV101" s="14">
        <f t="shared" si="123"/>
        <v>0</v>
      </c>
      <c r="DW101" s="14">
        <f t="shared" si="131"/>
        <v>63</v>
      </c>
      <c r="DX101" s="14" t="str">
        <f t="shared" si="132"/>
        <v>AtkExt</v>
      </c>
      <c r="DY101" s="14">
        <f t="shared" si="133"/>
        <v>176</v>
      </c>
      <c r="DZ101" s="14">
        <f t="shared" si="134"/>
        <v>12.6</v>
      </c>
      <c r="EA101" s="14" t="str">
        <f t="shared" si="135"/>
        <v/>
      </c>
      <c r="EB101" s="14" t="str">
        <f t="shared" si="136"/>
        <v/>
      </c>
      <c r="EC101" s="14" t="str">
        <f t="shared" si="137"/>
        <v/>
      </c>
      <c r="ED101" s="14">
        <f t="shared" si="138"/>
        <v>6</v>
      </c>
      <c r="EE101" s="14">
        <f t="shared" si="139"/>
        <v>0</v>
      </c>
      <c r="EF101" s="14">
        <f t="shared" si="140"/>
        <v>12</v>
      </c>
      <c r="EG101" s="25" t="s">
        <v>509</v>
      </c>
      <c r="EH101" s="14">
        <f t="shared" si="141"/>
        <v>30</v>
      </c>
      <c r="FD101" s="13">
        <v>97</v>
      </c>
      <c r="FE101" s="13">
        <f t="shared" si="142"/>
        <v>9</v>
      </c>
      <c r="FF101" s="13" t="str">
        <f t="shared" ref="FF101:FF132" si="151">INDEX($BD$5:$BD$18,FE101)&amp;"洗练-"&amp;FH101</f>
        <v>40级守护灵洗练-1</v>
      </c>
      <c r="FG101" s="13">
        <f t="shared" ref="FG101:FG132" si="152">INDEX($BC$5:$BC$18,FE101)</f>
        <v>22</v>
      </c>
      <c r="FH101" s="13">
        <f t="shared" si="149"/>
        <v>1</v>
      </c>
      <c r="FI101" s="13">
        <f t="shared" si="144"/>
        <v>1800</v>
      </c>
      <c r="FJ101" s="13" t="str">
        <f t="shared" si="150"/>
        <v>AtkExt</v>
      </c>
      <c r="FK101" s="13">
        <f t="shared" si="146"/>
        <v>19</v>
      </c>
      <c r="FL101" s="13">
        <f t="shared" ref="FL101:FL132" si="153">INDEX($BH$5:$BS$18,FE101,FH101)</f>
        <v>55</v>
      </c>
    </row>
    <row r="102" spans="80:168" ht="16.5" x14ac:dyDescent="0.2">
      <c r="CB102" s="32"/>
      <c r="CC102" s="32"/>
      <c r="CD102" s="16"/>
      <c r="CE102" s="16"/>
      <c r="CF102" s="16"/>
      <c r="CG102" s="16"/>
      <c r="CH102" s="16"/>
      <c r="CI102" s="16"/>
      <c r="CV102" s="13">
        <v>98</v>
      </c>
      <c r="CW102" s="14">
        <f t="shared" si="104"/>
        <v>13</v>
      </c>
      <c r="CX102" s="14">
        <f t="shared" si="105"/>
        <v>1</v>
      </c>
      <c r="CY102" s="14">
        <f t="shared" si="106"/>
        <v>2</v>
      </c>
      <c r="CZ102" s="14">
        <f t="shared" si="107"/>
        <v>2</v>
      </c>
      <c r="DA102" s="14">
        <f t="shared" si="108"/>
        <v>2022012</v>
      </c>
      <c r="DB102" s="13" t="str">
        <f t="shared" si="109"/>
        <v>40级寄灵人蓝色-头盔</v>
      </c>
      <c r="DC102" s="14">
        <f t="shared" si="110"/>
        <v>1</v>
      </c>
      <c r="DD102" s="14">
        <f t="shared" si="111"/>
        <v>2</v>
      </c>
      <c r="DE102" s="14">
        <f t="shared" si="112"/>
        <v>40</v>
      </c>
      <c r="DF102" s="14">
        <f t="shared" si="113"/>
        <v>40</v>
      </c>
      <c r="DG102" s="14">
        <f t="shared" si="114"/>
        <v>2</v>
      </c>
      <c r="DH102" s="14" t="str">
        <f t="shared" si="115"/>
        <v/>
      </c>
      <c r="DI102" s="14">
        <f t="shared" si="127"/>
        <v>31</v>
      </c>
      <c r="DJ102" s="14">
        <f t="shared" si="116"/>
        <v>0</v>
      </c>
      <c r="DK102" s="14">
        <f t="shared" si="117"/>
        <v>45</v>
      </c>
      <c r="DL102" s="14">
        <f t="shared" si="118"/>
        <v>0</v>
      </c>
      <c r="DM102" s="14">
        <f t="shared" si="119"/>
        <v>0</v>
      </c>
      <c r="DN102" s="14">
        <f t="shared" si="120"/>
        <v>3.15</v>
      </c>
      <c r="DO102" s="14">
        <f t="shared" si="121"/>
        <v>0</v>
      </c>
      <c r="DP102" s="14">
        <f t="shared" si="128"/>
        <v>6</v>
      </c>
      <c r="DQ102" s="14">
        <f t="shared" si="129"/>
        <v>0</v>
      </c>
      <c r="DR102" s="14">
        <f t="shared" si="130"/>
        <v>12</v>
      </c>
      <c r="DU102" s="14">
        <f t="shared" si="122"/>
        <v>2</v>
      </c>
      <c r="DV102" s="14">
        <f t="shared" si="123"/>
        <v>0</v>
      </c>
      <c r="DW102" s="14">
        <f t="shared" si="131"/>
        <v>31</v>
      </c>
      <c r="DX102" s="14" t="str">
        <f t="shared" si="132"/>
        <v>DefExt</v>
      </c>
      <c r="DY102" s="14">
        <f t="shared" si="133"/>
        <v>45</v>
      </c>
      <c r="DZ102" s="14">
        <f t="shared" si="134"/>
        <v>3.15</v>
      </c>
      <c r="EA102" s="14" t="str">
        <f t="shared" si="135"/>
        <v/>
      </c>
      <c r="EB102" s="14" t="str">
        <f t="shared" si="136"/>
        <v/>
      </c>
      <c r="EC102" s="14" t="str">
        <f t="shared" si="137"/>
        <v/>
      </c>
      <c r="ED102" s="14">
        <f t="shared" si="138"/>
        <v>6</v>
      </c>
      <c r="EE102" s="14">
        <f t="shared" si="139"/>
        <v>0</v>
      </c>
      <c r="EF102" s="14">
        <f t="shared" si="140"/>
        <v>12</v>
      </c>
      <c r="EG102" s="25" t="s">
        <v>509</v>
      </c>
      <c r="EH102" s="14">
        <f t="shared" si="141"/>
        <v>30</v>
      </c>
      <c r="FD102" s="13">
        <v>98</v>
      </c>
      <c r="FE102" s="13">
        <f t="shared" si="142"/>
        <v>9</v>
      </c>
      <c r="FF102" s="13" t="str">
        <f t="shared" si="151"/>
        <v>40级守护灵洗练-2</v>
      </c>
      <c r="FG102" s="13">
        <f t="shared" si="152"/>
        <v>22</v>
      </c>
      <c r="FH102" s="13">
        <f t="shared" si="149"/>
        <v>2</v>
      </c>
      <c r="FI102" s="13">
        <f t="shared" si="144"/>
        <v>1800</v>
      </c>
      <c r="FJ102" s="13" t="str">
        <f t="shared" si="150"/>
        <v>DefExt</v>
      </c>
      <c r="FK102" s="13">
        <f t="shared" si="146"/>
        <v>9</v>
      </c>
      <c r="FL102" s="13">
        <f t="shared" si="153"/>
        <v>28</v>
      </c>
    </row>
    <row r="103" spans="80:168" ht="16.5" x14ac:dyDescent="0.2">
      <c r="CB103" s="32"/>
      <c r="CC103" s="32"/>
      <c r="CD103" s="16"/>
      <c r="CE103" s="16"/>
      <c r="CF103" s="16"/>
      <c r="CG103" s="16"/>
      <c r="CH103" s="16"/>
      <c r="CI103" s="16"/>
      <c r="CV103" s="13">
        <v>99</v>
      </c>
      <c r="CW103" s="14">
        <f t="shared" si="104"/>
        <v>13</v>
      </c>
      <c r="CX103" s="14">
        <f t="shared" si="105"/>
        <v>1</v>
      </c>
      <c r="CY103" s="14">
        <f t="shared" si="106"/>
        <v>3</v>
      </c>
      <c r="CZ103" s="14">
        <f t="shared" si="107"/>
        <v>2</v>
      </c>
      <c r="DA103" s="14">
        <f t="shared" si="108"/>
        <v>2022013</v>
      </c>
      <c r="DB103" s="13" t="str">
        <f t="shared" si="109"/>
        <v>40级寄灵人蓝色-肩甲</v>
      </c>
      <c r="DC103" s="14">
        <f t="shared" si="110"/>
        <v>1</v>
      </c>
      <c r="DD103" s="14">
        <f t="shared" si="111"/>
        <v>2</v>
      </c>
      <c r="DE103" s="14">
        <f t="shared" si="112"/>
        <v>40</v>
      </c>
      <c r="DF103" s="14">
        <f t="shared" si="113"/>
        <v>40</v>
      </c>
      <c r="DG103" s="14">
        <f t="shared" si="114"/>
        <v>3</v>
      </c>
      <c r="DH103" s="14" t="str">
        <f t="shared" si="115"/>
        <v/>
      </c>
      <c r="DI103" s="14">
        <f t="shared" si="127"/>
        <v>31</v>
      </c>
      <c r="DJ103" s="14">
        <f t="shared" si="116"/>
        <v>0</v>
      </c>
      <c r="DK103" s="14">
        <f t="shared" si="117"/>
        <v>23</v>
      </c>
      <c r="DL103" s="14">
        <f t="shared" si="118"/>
        <v>221</v>
      </c>
      <c r="DM103" s="14">
        <f t="shared" si="119"/>
        <v>0</v>
      </c>
      <c r="DN103" s="14">
        <f t="shared" si="120"/>
        <v>1.58</v>
      </c>
      <c r="DO103" s="14">
        <f t="shared" si="121"/>
        <v>15.75</v>
      </c>
      <c r="DP103" s="14">
        <f t="shared" si="128"/>
        <v>6</v>
      </c>
      <c r="DQ103" s="14">
        <f t="shared" si="129"/>
        <v>0</v>
      </c>
      <c r="DR103" s="14">
        <f t="shared" si="130"/>
        <v>12</v>
      </c>
      <c r="DU103" s="14">
        <f t="shared" si="122"/>
        <v>2</v>
      </c>
      <c r="DV103" s="14">
        <f t="shared" si="123"/>
        <v>3</v>
      </c>
      <c r="DW103" s="14">
        <f t="shared" si="131"/>
        <v>31</v>
      </c>
      <c r="DX103" s="14" t="str">
        <f t="shared" si="132"/>
        <v>DefExt</v>
      </c>
      <c r="DY103" s="14">
        <f t="shared" si="133"/>
        <v>23</v>
      </c>
      <c r="DZ103" s="14">
        <f t="shared" si="134"/>
        <v>1.58</v>
      </c>
      <c r="EA103" s="14" t="str">
        <f t="shared" si="135"/>
        <v>HPExt</v>
      </c>
      <c r="EB103" s="14">
        <f t="shared" si="136"/>
        <v>221</v>
      </c>
      <c r="EC103" s="14">
        <f t="shared" si="137"/>
        <v>15.75</v>
      </c>
      <c r="ED103" s="14">
        <f t="shared" si="138"/>
        <v>6</v>
      </c>
      <c r="EE103" s="14">
        <f t="shared" si="139"/>
        <v>0</v>
      </c>
      <c r="EF103" s="14">
        <f t="shared" si="140"/>
        <v>12</v>
      </c>
      <c r="EG103" s="25" t="s">
        <v>509</v>
      </c>
      <c r="EH103" s="14">
        <f t="shared" si="141"/>
        <v>30</v>
      </c>
      <c r="FD103" s="13">
        <v>99</v>
      </c>
      <c r="FE103" s="13">
        <f t="shared" si="142"/>
        <v>9</v>
      </c>
      <c r="FF103" s="13" t="str">
        <f t="shared" si="151"/>
        <v>40级守护灵洗练-3</v>
      </c>
      <c r="FG103" s="13">
        <f t="shared" si="152"/>
        <v>22</v>
      </c>
      <c r="FH103" s="13">
        <f t="shared" si="149"/>
        <v>3</v>
      </c>
      <c r="FI103" s="13">
        <f t="shared" si="144"/>
        <v>2000</v>
      </c>
      <c r="FJ103" s="13" t="str">
        <f t="shared" si="150"/>
        <v>HPExt</v>
      </c>
      <c r="FK103" s="13">
        <f t="shared" si="146"/>
        <v>192</v>
      </c>
      <c r="FL103" s="13">
        <f t="shared" si="153"/>
        <v>550</v>
      </c>
    </row>
    <row r="104" spans="80:168" ht="16.5" x14ac:dyDescent="0.2">
      <c r="CB104" s="32"/>
      <c r="CC104" s="32"/>
      <c r="CD104" s="16"/>
      <c r="CE104" s="16"/>
      <c r="CF104" s="16"/>
      <c r="CG104" s="16"/>
      <c r="CH104" s="16"/>
      <c r="CI104" s="16"/>
      <c r="CV104" s="13">
        <v>100</v>
      </c>
      <c r="CW104" s="14">
        <f t="shared" si="104"/>
        <v>13</v>
      </c>
      <c r="CX104" s="14">
        <f t="shared" si="105"/>
        <v>1</v>
      </c>
      <c r="CY104" s="14">
        <f t="shared" si="106"/>
        <v>4</v>
      </c>
      <c r="CZ104" s="14">
        <f t="shared" si="107"/>
        <v>2</v>
      </c>
      <c r="DA104" s="14">
        <f t="shared" si="108"/>
        <v>2022014</v>
      </c>
      <c r="DB104" s="13" t="str">
        <f t="shared" si="109"/>
        <v>40级寄灵人蓝色-衣服</v>
      </c>
      <c r="DC104" s="14">
        <f t="shared" si="110"/>
        <v>1</v>
      </c>
      <c r="DD104" s="14">
        <f t="shared" si="111"/>
        <v>2</v>
      </c>
      <c r="DE104" s="14">
        <f t="shared" si="112"/>
        <v>40</v>
      </c>
      <c r="DF104" s="14">
        <f t="shared" si="113"/>
        <v>40</v>
      </c>
      <c r="DG104" s="14">
        <f t="shared" si="114"/>
        <v>4</v>
      </c>
      <c r="DH104" s="14" t="str">
        <f t="shared" si="115"/>
        <v/>
      </c>
      <c r="DI104" s="14">
        <f t="shared" si="127"/>
        <v>31</v>
      </c>
      <c r="DJ104" s="14">
        <f t="shared" si="116"/>
        <v>0</v>
      </c>
      <c r="DK104" s="14">
        <f t="shared" si="117"/>
        <v>45</v>
      </c>
      <c r="DL104" s="14">
        <f t="shared" si="118"/>
        <v>0</v>
      </c>
      <c r="DM104" s="14">
        <f t="shared" si="119"/>
        <v>0</v>
      </c>
      <c r="DN104" s="14">
        <f t="shared" si="120"/>
        <v>3.15</v>
      </c>
      <c r="DO104" s="14">
        <f t="shared" si="121"/>
        <v>0</v>
      </c>
      <c r="DP104" s="14">
        <f t="shared" si="128"/>
        <v>6</v>
      </c>
      <c r="DQ104" s="14">
        <f t="shared" si="129"/>
        <v>0</v>
      </c>
      <c r="DR104" s="14">
        <f t="shared" si="130"/>
        <v>12</v>
      </c>
      <c r="DU104" s="14">
        <f t="shared" si="122"/>
        <v>2</v>
      </c>
      <c r="DV104" s="14">
        <f t="shared" si="123"/>
        <v>0</v>
      </c>
      <c r="DW104" s="14">
        <f t="shared" si="131"/>
        <v>31</v>
      </c>
      <c r="DX104" s="14" t="str">
        <f t="shared" si="132"/>
        <v>DefExt</v>
      </c>
      <c r="DY104" s="14">
        <f t="shared" si="133"/>
        <v>45</v>
      </c>
      <c r="DZ104" s="14">
        <f t="shared" si="134"/>
        <v>3.15</v>
      </c>
      <c r="EA104" s="14" t="str">
        <f t="shared" si="135"/>
        <v/>
      </c>
      <c r="EB104" s="14" t="str">
        <f t="shared" si="136"/>
        <v/>
      </c>
      <c r="EC104" s="14" t="str">
        <f t="shared" si="137"/>
        <v/>
      </c>
      <c r="ED104" s="14">
        <f t="shared" si="138"/>
        <v>6</v>
      </c>
      <c r="EE104" s="14">
        <f t="shared" si="139"/>
        <v>0</v>
      </c>
      <c r="EF104" s="14">
        <f t="shared" si="140"/>
        <v>12</v>
      </c>
      <c r="EG104" s="25" t="s">
        <v>509</v>
      </c>
      <c r="EH104" s="14">
        <f t="shared" si="141"/>
        <v>30</v>
      </c>
      <c r="FD104" s="13">
        <v>100</v>
      </c>
      <c r="FE104" s="13">
        <f t="shared" si="142"/>
        <v>9</v>
      </c>
      <c r="FF104" s="13" t="str">
        <f t="shared" si="151"/>
        <v>40级守护灵洗练-4</v>
      </c>
      <c r="FG104" s="13">
        <f t="shared" si="152"/>
        <v>22</v>
      </c>
      <c r="FH104" s="13">
        <f t="shared" si="149"/>
        <v>4</v>
      </c>
      <c r="FI104" s="13">
        <f t="shared" si="144"/>
        <v>500</v>
      </c>
      <c r="FJ104" s="13" t="str">
        <f t="shared" si="150"/>
        <v>AtkRate</v>
      </c>
      <c r="FK104" s="13">
        <f t="shared" si="146"/>
        <v>1.4E-2</v>
      </c>
      <c r="FL104" s="13">
        <f t="shared" si="153"/>
        <v>0.04</v>
      </c>
    </row>
    <row r="105" spans="80:168" ht="16.5" x14ac:dyDescent="0.2">
      <c r="CB105" s="32"/>
      <c r="CC105" s="32"/>
      <c r="CD105" s="16"/>
      <c r="CE105" s="16"/>
      <c r="CF105" s="16"/>
      <c r="CG105" s="16"/>
      <c r="CH105" s="16"/>
      <c r="CI105" s="16"/>
      <c r="CV105" s="13">
        <v>101</v>
      </c>
      <c r="CW105" s="14">
        <f t="shared" si="104"/>
        <v>13</v>
      </c>
      <c r="CX105" s="14">
        <f t="shared" si="105"/>
        <v>1</v>
      </c>
      <c r="CY105" s="14">
        <f t="shared" si="106"/>
        <v>5</v>
      </c>
      <c r="CZ105" s="14">
        <f t="shared" si="107"/>
        <v>2</v>
      </c>
      <c r="DA105" s="14">
        <f t="shared" si="108"/>
        <v>2022015</v>
      </c>
      <c r="DB105" s="13" t="str">
        <f t="shared" si="109"/>
        <v>40级寄灵人蓝色-鞋子</v>
      </c>
      <c r="DC105" s="14">
        <f t="shared" si="110"/>
        <v>1</v>
      </c>
      <c r="DD105" s="14">
        <f t="shared" si="111"/>
        <v>2</v>
      </c>
      <c r="DE105" s="14">
        <f t="shared" si="112"/>
        <v>40</v>
      </c>
      <c r="DF105" s="14">
        <f t="shared" si="113"/>
        <v>40</v>
      </c>
      <c r="DG105" s="14">
        <f t="shared" si="114"/>
        <v>5</v>
      </c>
      <c r="DH105" s="14" t="str">
        <f t="shared" si="115"/>
        <v/>
      </c>
      <c r="DI105" s="14">
        <f t="shared" si="127"/>
        <v>31</v>
      </c>
      <c r="DJ105" s="14">
        <f t="shared" si="116"/>
        <v>0</v>
      </c>
      <c r="DK105" s="14">
        <f t="shared" si="117"/>
        <v>0</v>
      </c>
      <c r="DL105" s="14">
        <f t="shared" si="118"/>
        <v>441</v>
      </c>
      <c r="DM105" s="14">
        <f t="shared" si="119"/>
        <v>0</v>
      </c>
      <c r="DN105" s="14">
        <f t="shared" si="120"/>
        <v>0</v>
      </c>
      <c r="DO105" s="14">
        <f t="shared" si="121"/>
        <v>31.5</v>
      </c>
      <c r="DP105" s="14">
        <f t="shared" si="128"/>
        <v>6</v>
      </c>
      <c r="DQ105" s="14">
        <f t="shared" si="129"/>
        <v>0</v>
      </c>
      <c r="DR105" s="14">
        <f t="shared" si="130"/>
        <v>12</v>
      </c>
      <c r="DU105" s="14">
        <f t="shared" si="122"/>
        <v>3</v>
      </c>
      <c r="DV105" s="14">
        <f t="shared" si="123"/>
        <v>0</v>
      </c>
      <c r="DW105" s="14">
        <f t="shared" si="131"/>
        <v>31</v>
      </c>
      <c r="DX105" s="14" t="str">
        <f t="shared" si="132"/>
        <v>HPExt</v>
      </c>
      <c r="DY105" s="14">
        <f t="shared" si="133"/>
        <v>441</v>
      </c>
      <c r="DZ105" s="14">
        <f t="shared" si="134"/>
        <v>31.5</v>
      </c>
      <c r="EA105" s="14" t="str">
        <f t="shared" si="135"/>
        <v/>
      </c>
      <c r="EB105" s="14" t="str">
        <f t="shared" si="136"/>
        <v/>
      </c>
      <c r="EC105" s="14" t="str">
        <f t="shared" si="137"/>
        <v/>
      </c>
      <c r="ED105" s="14">
        <f t="shared" si="138"/>
        <v>6</v>
      </c>
      <c r="EE105" s="14">
        <f t="shared" si="139"/>
        <v>0</v>
      </c>
      <c r="EF105" s="14">
        <f t="shared" si="140"/>
        <v>12</v>
      </c>
      <c r="EG105" s="25" t="s">
        <v>509</v>
      </c>
      <c r="EH105" s="14">
        <f t="shared" si="141"/>
        <v>30</v>
      </c>
      <c r="FD105" s="13">
        <v>101</v>
      </c>
      <c r="FE105" s="13">
        <f t="shared" si="142"/>
        <v>9</v>
      </c>
      <c r="FF105" s="13" t="str">
        <f t="shared" si="151"/>
        <v>40级守护灵洗练-5</v>
      </c>
      <c r="FG105" s="13">
        <f t="shared" si="152"/>
        <v>22</v>
      </c>
      <c r="FH105" s="13">
        <f t="shared" si="149"/>
        <v>5</v>
      </c>
      <c r="FI105" s="13">
        <f t="shared" si="144"/>
        <v>400</v>
      </c>
      <c r="FJ105" s="13" t="str">
        <f t="shared" si="150"/>
        <v>DefRate</v>
      </c>
      <c r="FK105" s="13">
        <f t="shared" si="146"/>
        <v>1.4E-2</v>
      </c>
      <c r="FL105" s="13">
        <f t="shared" si="153"/>
        <v>0.04</v>
      </c>
    </row>
    <row r="106" spans="80:168" ht="16.5" x14ac:dyDescent="0.2">
      <c r="CB106" s="32"/>
      <c r="CC106" s="32"/>
      <c r="CD106" s="16"/>
      <c r="CE106" s="16"/>
      <c r="CF106" s="16"/>
      <c r="CG106" s="16"/>
      <c r="CH106" s="16"/>
      <c r="CI106" s="16"/>
      <c r="CV106" s="13">
        <v>102</v>
      </c>
      <c r="CW106" s="14">
        <f t="shared" si="104"/>
        <v>13</v>
      </c>
      <c r="CX106" s="14">
        <f t="shared" si="105"/>
        <v>1</v>
      </c>
      <c r="CY106" s="14">
        <f t="shared" si="106"/>
        <v>6</v>
      </c>
      <c r="CZ106" s="14">
        <f t="shared" si="107"/>
        <v>2</v>
      </c>
      <c r="DA106" s="14">
        <f t="shared" si="108"/>
        <v>2022016</v>
      </c>
      <c r="DB106" s="13" t="str">
        <f t="shared" si="109"/>
        <v>40级寄灵人蓝色-护手</v>
      </c>
      <c r="DC106" s="14">
        <f t="shared" si="110"/>
        <v>1</v>
      </c>
      <c r="DD106" s="14">
        <f t="shared" si="111"/>
        <v>2</v>
      </c>
      <c r="DE106" s="14">
        <f t="shared" si="112"/>
        <v>40</v>
      </c>
      <c r="DF106" s="14">
        <f t="shared" si="113"/>
        <v>40</v>
      </c>
      <c r="DG106" s="14">
        <f t="shared" si="114"/>
        <v>6</v>
      </c>
      <c r="DH106" s="14" t="str">
        <f t="shared" si="115"/>
        <v/>
      </c>
      <c r="DI106" s="14">
        <f t="shared" si="127"/>
        <v>31</v>
      </c>
      <c r="DJ106" s="14">
        <f t="shared" si="116"/>
        <v>0</v>
      </c>
      <c r="DK106" s="14">
        <f t="shared" si="117"/>
        <v>0</v>
      </c>
      <c r="DL106" s="14">
        <f t="shared" si="118"/>
        <v>441</v>
      </c>
      <c r="DM106" s="14">
        <f t="shared" si="119"/>
        <v>0</v>
      </c>
      <c r="DN106" s="14">
        <f t="shared" si="120"/>
        <v>0</v>
      </c>
      <c r="DO106" s="14">
        <f t="shared" si="121"/>
        <v>31.5</v>
      </c>
      <c r="DP106" s="14">
        <f t="shared" si="128"/>
        <v>6</v>
      </c>
      <c r="DQ106" s="14">
        <f t="shared" si="129"/>
        <v>0</v>
      </c>
      <c r="DR106" s="14">
        <f t="shared" si="130"/>
        <v>12</v>
      </c>
      <c r="DU106" s="14">
        <f t="shared" si="122"/>
        <v>3</v>
      </c>
      <c r="DV106" s="14">
        <f t="shared" si="123"/>
        <v>0</v>
      </c>
      <c r="DW106" s="14">
        <f t="shared" si="131"/>
        <v>31</v>
      </c>
      <c r="DX106" s="14" t="str">
        <f t="shared" si="132"/>
        <v>HPExt</v>
      </c>
      <c r="DY106" s="14">
        <f t="shared" si="133"/>
        <v>441</v>
      </c>
      <c r="DZ106" s="14">
        <f t="shared" si="134"/>
        <v>31.5</v>
      </c>
      <c r="EA106" s="14" t="str">
        <f t="shared" si="135"/>
        <v/>
      </c>
      <c r="EB106" s="14" t="str">
        <f t="shared" si="136"/>
        <v/>
      </c>
      <c r="EC106" s="14" t="str">
        <f t="shared" si="137"/>
        <v/>
      </c>
      <c r="ED106" s="14">
        <f t="shared" si="138"/>
        <v>6</v>
      </c>
      <c r="EE106" s="14">
        <f t="shared" si="139"/>
        <v>0</v>
      </c>
      <c r="EF106" s="14">
        <f t="shared" si="140"/>
        <v>12</v>
      </c>
      <c r="EG106" s="25" t="s">
        <v>509</v>
      </c>
      <c r="EH106" s="14">
        <f t="shared" si="141"/>
        <v>30</v>
      </c>
      <c r="FD106" s="13">
        <v>102</v>
      </c>
      <c r="FE106" s="13">
        <f t="shared" si="142"/>
        <v>9</v>
      </c>
      <c r="FF106" s="13" t="str">
        <f t="shared" si="151"/>
        <v>40级守护灵洗练-6</v>
      </c>
      <c r="FG106" s="13">
        <f t="shared" si="152"/>
        <v>22</v>
      </c>
      <c r="FH106" s="13">
        <f t="shared" si="149"/>
        <v>6</v>
      </c>
      <c r="FI106" s="13">
        <f t="shared" si="144"/>
        <v>500</v>
      </c>
      <c r="FJ106" s="13" t="str">
        <f t="shared" si="150"/>
        <v>HPRate</v>
      </c>
      <c r="FK106" s="13">
        <f t="shared" si="146"/>
        <v>1.4E-2</v>
      </c>
      <c r="FL106" s="13">
        <f t="shared" si="153"/>
        <v>0.04</v>
      </c>
    </row>
    <row r="107" spans="80:168" ht="16.5" x14ac:dyDescent="0.2">
      <c r="CB107" s="32"/>
      <c r="CC107" s="32"/>
      <c r="CD107" s="16"/>
      <c r="CE107" s="16"/>
      <c r="CF107" s="16"/>
      <c r="CG107" s="16"/>
      <c r="CH107" s="16"/>
      <c r="CI107" s="16"/>
      <c r="CV107" s="13">
        <v>103</v>
      </c>
      <c r="CW107" s="14">
        <f t="shared" si="104"/>
        <v>13</v>
      </c>
      <c r="CX107" s="14">
        <f t="shared" si="105"/>
        <v>1</v>
      </c>
      <c r="CY107" s="14">
        <f t="shared" si="106"/>
        <v>7</v>
      </c>
      <c r="CZ107" s="14">
        <f t="shared" si="107"/>
        <v>2</v>
      </c>
      <c r="DA107" s="14">
        <f t="shared" si="108"/>
        <v>2022017</v>
      </c>
      <c r="DB107" s="13" t="str">
        <f t="shared" si="109"/>
        <v>40级寄灵人蓝色-项链</v>
      </c>
      <c r="DC107" s="14">
        <f t="shared" si="110"/>
        <v>1</v>
      </c>
      <c r="DD107" s="14">
        <f t="shared" si="111"/>
        <v>2</v>
      </c>
      <c r="DE107" s="14">
        <f t="shared" si="112"/>
        <v>40</v>
      </c>
      <c r="DF107" s="14">
        <f t="shared" si="113"/>
        <v>40</v>
      </c>
      <c r="DG107" s="14">
        <f t="shared" si="114"/>
        <v>7</v>
      </c>
      <c r="DH107" s="14" t="str">
        <f t="shared" si="115"/>
        <v/>
      </c>
      <c r="DI107" s="14">
        <f t="shared" si="127"/>
        <v>47</v>
      </c>
      <c r="DJ107" s="14">
        <f t="shared" si="116"/>
        <v>59</v>
      </c>
      <c r="DK107" s="14">
        <f t="shared" si="117"/>
        <v>38</v>
      </c>
      <c r="DL107" s="14">
        <f t="shared" si="118"/>
        <v>0</v>
      </c>
      <c r="DM107" s="14">
        <f t="shared" si="119"/>
        <v>4.2</v>
      </c>
      <c r="DN107" s="14">
        <f t="shared" si="120"/>
        <v>2.63</v>
      </c>
      <c r="DO107" s="14">
        <f t="shared" si="121"/>
        <v>0</v>
      </c>
      <c r="DP107" s="14">
        <f t="shared" si="128"/>
        <v>6</v>
      </c>
      <c r="DQ107" s="14">
        <f t="shared" si="129"/>
        <v>0</v>
      </c>
      <c r="DR107" s="14">
        <f t="shared" si="130"/>
        <v>12</v>
      </c>
      <c r="DU107" s="14">
        <f t="shared" si="122"/>
        <v>1</v>
      </c>
      <c r="DV107" s="14">
        <f t="shared" si="123"/>
        <v>2</v>
      </c>
      <c r="DW107" s="14">
        <f t="shared" si="131"/>
        <v>47</v>
      </c>
      <c r="DX107" s="14" t="str">
        <f t="shared" si="132"/>
        <v>AtkExt</v>
      </c>
      <c r="DY107" s="14">
        <f t="shared" si="133"/>
        <v>59</v>
      </c>
      <c r="DZ107" s="14">
        <f t="shared" si="134"/>
        <v>4.2</v>
      </c>
      <c r="EA107" s="14" t="str">
        <f t="shared" si="135"/>
        <v>DefExt</v>
      </c>
      <c r="EB107" s="14">
        <f t="shared" si="136"/>
        <v>38</v>
      </c>
      <c r="EC107" s="14">
        <f t="shared" si="137"/>
        <v>2.63</v>
      </c>
      <c r="ED107" s="14">
        <f t="shared" si="138"/>
        <v>6</v>
      </c>
      <c r="EE107" s="14">
        <f t="shared" si="139"/>
        <v>0</v>
      </c>
      <c r="EF107" s="14">
        <f t="shared" si="140"/>
        <v>12</v>
      </c>
      <c r="EG107" s="25" t="s">
        <v>509</v>
      </c>
      <c r="EH107" s="14">
        <f t="shared" si="141"/>
        <v>30</v>
      </c>
      <c r="FD107" s="13">
        <v>103</v>
      </c>
      <c r="FE107" s="13">
        <f t="shared" si="142"/>
        <v>9</v>
      </c>
      <c r="FF107" s="13" t="str">
        <f t="shared" si="151"/>
        <v>40级守护灵洗练-7</v>
      </c>
      <c r="FG107" s="13">
        <f t="shared" si="152"/>
        <v>22</v>
      </c>
      <c r="FH107" s="13">
        <f t="shared" si="149"/>
        <v>7</v>
      </c>
      <c r="FI107" s="13">
        <f t="shared" si="144"/>
        <v>500</v>
      </c>
      <c r="FJ107" s="13" t="str">
        <f t="shared" si="150"/>
        <v>Crit</v>
      </c>
      <c r="FK107" s="13">
        <f t="shared" si="146"/>
        <v>1.0999999999999999E-2</v>
      </c>
      <c r="FL107" s="13">
        <f t="shared" si="153"/>
        <v>0.03</v>
      </c>
    </row>
    <row r="108" spans="80:168" ht="16.5" x14ac:dyDescent="0.2">
      <c r="CB108" s="32"/>
      <c r="CC108" s="32"/>
      <c r="CD108" s="16"/>
      <c r="CE108" s="16"/>
      <c r="CF108" s="16"/>
      <c r="CG108" s="16"/>
      <c r="CH108" s="16"/>
      <c r="CI108" s="16"/>
      <c r="CV108" s="13">
        <v>104</v>
      </c>
      <c r="CW108" s="14">
        <f t="shared" si="104"/>
        <v>13</v>
      </c>
      <c r="CX108" s="14">
        <f t="shared" si="105"/>
        <v>1</v>
      </c>
      <c r="CY108" s="14">
        <f t="shared" si="106"/>
        <v>8</v>
      </c>
      <c r="CZ108" s="14">
        <f t="shared" si="107"/>
        <v>2</v>
      </c>
      <c r="DA108" s="14">
        <f t="shared" si="108"/>
        <v>2022018</v>
      </c>
      <c r="DB108" s="13" t="str">
        <f t="shared" si="109"/>
        <v>40级寄灵人蓝色-戒指</v>
      </c>
      <c r="DC108" s="14">
        <f t="shared" si="110"/>
        <v>1</v>
      </c>
      <c r="DD108" s="14">
        <f t="shared" si="111"/>
        <v>2</v>
      </c>
      <c r="DE108" s="14">
        <f t="shared" si="112"/>
        <v>40</v>
      </c>
      <c r="DF108" s="14">
        <f t="shared" si="113"/>
        <v>40</v>
      </c>
      <c r="DG108" s="14">
        <f t="shared" si="114"/>
        <v>8</v>
      </c>
      <c r="DH108" s="14" t="str">
        <f t="shared" si="115"/>
        <v/>
      </c>
      <c r="DI108" s="14">
        <f t="shared" si="127"/>
        <v>47</v>
      </c>
      <c r="DJ108" s="14">
        <f t="shared" si="116"/>
        <v>59</v>
      </c>
      <c r="DK108" s="14">
        <f t="shared" si="117"/>
        <v>0</v>
      </c>
      <c r="DL108" s="14">
        <f t="shared" si="118"/>
        <v>368</v>
      </c>
      <c r="DM108" s="14">
        <f t="shared" si="119"/>
        <v>4.2</v>
      </c>
      <c r="DN108" s="14">
        <f t="shared" si="120"/>
        <v>0</v>
      </c>
      <c r="DO108" s="14">
        <f t="shared" si="121"/>
        <v>26.25</v>
      </c>
      <c r="DP108" s="14">
        <f t="shared" si="128"/>
        <v>6</v>
      </c>
      <c r="DQ108" s="14">
        <f t="shared" si="129"/>
        <v>0</v>
      </c>
      <c r="DR108" s="14">
        <f t="shared" si="130"/>
        <v>12</v>
      </c>
      <c r="DU108" s="14">
        <f t="shared" si="122"/>
        <v>1</v>
      </c>
      <c r="DV108" s="14">
        <f t="shared" si="123"/>
        <v>3</v>
      </c>
      <c r="DW108" s="14">
        <f t="shared" si="131"/>
        <v>47</v>
      </c>
      <c r="DX108" s="14" t="str">
        <f t="shared" si="132"/>
        <v>AtkExt</v>
      </c>
      <c r="DY108" s="14">
        <f t="shared" si="133"/>
        <v>59</v>
      </c>
      <c r="DZ108" s="14">
        <f t="shared" si="134"/>
        <v>4.2</v>
      </c>
      <c r="EA108" s="14" t="str">
        <f t="shared" si="135"/>
        <v>HPExt</v>
      </c>
      <c r="EB108" s="14">
        <f t="shared" si="136"/>
        <v>368</v>
      </c>
      <c r="EC108" s="14">
        <f t="shared" si="137"/>
        <v>26.25</v>
      </c>
      <c r="ED108" s="14">
        <f t="shared" si="138"/>
        <v>6</v>
      </c>
      <c r="EE108" s="14">
        <f t="shared" si="139"/>
        <v>0</v>
      </c>
      <c r="EF108" s="14">
        <f t="shared" si="140"/>
        <v>12</v>
      </c>
      <c r="EG108" s="25" t="s">
        <v>509</v>
      </c>
      <c r="EH108" s="14">
        <f t="shared" si="141"/>
        <v>30</v>
      </c>
      <c r="FD108" s="13">
        <v>104</v>
      </c>
      <c r="FE108" s="13">
        <f t="shared" si="142"/>
        <v>9</v>
      </c>
      <c r="FF108" s="13" t="str">
        <f t="shared" si="151"/>
        <v>40级守护灵洗练-8</v>
      </c>
      <c r="FG108" s="13">
        <f t="shared" si="152"/>
        <v>22</v>
      </c>
      <c r="FH108" s="13">
        <f t="shared" si="149"/>
        <v>8</v>
      </c>
      <c r="FI108" s="13">
        <f t="shared" si="144"/>
        <v>500</v>
      </c>
      <c r="FJ108" s="13" t="str">
        <f t="shared" si="150"/>
        <v>CritRate</v>
      </c>
      <c r="FK108" s="13">
        <f t="shared" si="146"/>
        <v>2.8000000000000001E-2</v>
      </c>
      <c r="FL108" s="13">
        <f t="shared" si="153"/>
        <v>0.08</v>
      </c>
    </row>
    <row r="109" spans="80:168" ht="16.5" x14ac:dyDescent="0.2">
      <c r="CB109" s="32"/>
      <c r="CC109" s="32"/>
      <c r="CD109" s="16"/>
      <c r="CE109" s="16"/>
      <c r="CF109" s="16"/>
      <c r="CG109" s="16"/>
      <c r="CH109" s="16"/>
      <c r="CI109" s="16"/>
      <c r="CV109" s="13">
        <v>105</v>
      </c>
      <c r="CW109" s="14">
        <f t="shared" si="104"/>
        <v>14</v>
      </c>
      <c r="CX109" s="14">
        <f t="shared" si="105"/>
        <v>2</v>
      </c>
      <c r="CY109" s="14">
        <f t="shared" si="106"/>
        <v>1</v>
      </c>
      <c r="CZ109" s="14">
        <f t="shared" si="107"/>
        <v>2</v>
      </c>
      <c r="DA109" s="14">
        <f t="shared" si="108"/>
        <v>2022021</v>
      </c>
      <c r="DB109" s="13" t="str">
        <f t="shared" si="109"/>
        <v>40级守护灵蓝色-武器</v>
      </c>
      <c r="DC109" s="14">
        <f t="shared" si="110"/>
        <v>2</v>
      </c>
      <c r="DD109" s="14">
        <f t="shared" si="111"/>
        <v>2</v>
      </c>
      <c r="DE109" s="14">
        <f t="shared" si="112"/>
        <v>20</v>
      </c>
      <c r="DF109" s="14">
        <f t="shared" si="113"/>
        <v>20</v>
      </c>
      <c r="DG109" s="14">
        <f t="shared" si="114"/>
        <v>1</v>
      </c>
      <c r="DH109" s="14" t="str">
        <f t="shared" si="115"/>
        <v/>
      </c>
      <c r="DI109" s="14">
        <f t="shared" si="127"/>
        <v>49</v>
      </c>
      <c r="DJ109" s="14">
        <f t="shared" si="116"/>
        <v>82</v>
      </c>
      <c r="DK109" s="14">
        <f t="shared" si="117"/>
        <v>0</v>
      </c>
      <c r="DL109" s="14">
        <f t="shared" si="118"/>
        <v>0</v>
      </c>
      <c r="DM109" s="14">
        <f t="shared" si="119"/>
        <v>9.8699999999999992</v>
      </c>
      <c r="DN109" s="14">
        <f t="shared" si="120"/>
        <v>0</v>
      </c>
      <c r="DO109" s="14">
        <f t="shared" si="121"/>
        <v>0</v>
      </c>
      <c r="DP109" s="14">
        <f t="shared" si="128"/>
        <v>6</v>
      </c>
      <c r="DQ109" s="14">
        <f t="shared" si="129"/>
        <v>0</v>
      </c>
      <c r="DR109" s="14">
        <f t="shared" si="130"/>
        <v>22</v>
      </c>
      <c r="DU109" s="14">
        <f t="shared" si="122"/>
        <v>1</v>
      </c>
      <c r="DV109" s="14">
        <f t="shared" si="123"/>
        <v>0</v>
      </c>
      <c r="DW109" s="14">
        <f t="shared" si="131"/>
        <v>49</v>
      </c>
      <c r="DX109" s="14" t="str">
        <f t="shared" si="132"/>
        <v>AtkExt</v>
      </c>
      <c r="DY109" s="14">
        <f t="shared" si="133"/>
        <v>82</v>
      </c>
      <c r="DZ109" s="14">
        <f t="shared" si="134"/>
        <v>9.8699999999999992</v>
      </c>
      <c r="EA109" s="14" t="str">
        <f t="shared" si="135"/>
        <v/>
      </c>
      <c r="EB109" s="14" t="str">
        <f t="shared" si="136"/>
        <v/>
      </c>
      <c r="EC109" s="14" t="str">
        <f t="shared" si="137"/>
        <v/>
      </c>
      <c r="ED109" s="14">
        <f t="shared" si="138"/>
        <v>6</v>
      </c>
      <c r="EE109" s="14">
        <f t="shared" si="139"/>
        <v>0</v>
      </c>
      <c r="EF109" s="14">
        <f t="shared" si="140"/>
        <v>22</v>
      </c>
      <c r="EG109" s="25" t="s">
        <v>509</v>
      </c>
      <c r="EH109" s="14">
        <f t="shared" si="141"/>
        <v>30</v>
      </c>
      <c r="FD109" s="13">
        <v>105</v>
      </c>
      <c r="FE109" s="13">
        <f t="shared" si="142"/>
        <v>9</v>
      </c>
      <c r="FF109" s="13" t="str">
        <f t="shared" si="151"/>
        <v>40级守护灵洗练-9</v>
      </c>
      <c r="FG109" s="13">
        <f t="shared" si="152"/>
        <v>22</v>
      </c>
      <c r="FH109" s="13">
        <f t="shared" si="149"/>
        <v>9</v>
      </c>
      <c r="FI109" s="13">
        <f t="shared" si="144"/>
        <v>500</v>
      </c>
      <c r="FJ109" s="13" t="str">
        <f t="shared" si="150"/>
        <v>DefIgnor</v>
      </c>
      <c r="FK109" s="13">
        <f t="shared" si="146"/>
        <v>1.0999999999999999E-2</v>
      </c>
      <c r="FL109" s="13">
        <f t="shared" si="153"/>
        <v>0.03</v>
      </c>
    </row>
    <row r="110" spans="80:168" ht="16.5" x14ac:dyDescent="0.2">
      <c r="CB110" s="32"/>
      <c r="CC110" s="32"/>
      <c r="CD110" s="16"/>
      <c r="CE110" s="16"/>
      <c r="CF110" s="16"/>
      <c r="CG110" s="16"/>
      <c r="CH110" s="16"/>
      <c r="CI110" s="16"/>
      <c r="CV110" s="13">
        <v>106</v>
      </c>
      <c r="CW110" s="14">
        <f t="shared" si="104"/>
        <v>14</v>
      </c>
      <c r="CX110" s="14">
        <f t="shared" si="105"/>
        <v>2</v>
      </c>
      <c r="CY110" s="14">
        <f t="shared" si="106"/>
        <v>2</v>
      </c>
      <c r="CZ110" s="14">
        <f t="shared" si="107"/>
        <v>2</v>
      </c>
      <c r="DA110" s="14">
        <f t="shared" si="108"/>
        <v>2022022</v>
      </c>
      <c r="DB110" s="13" t="str">
        <f t="shared" si="109"/>
        <v>40级守护灵蓝色-头盔</v>
      </c>
      <c r="DC110" s="14">
        <f t="shared" si="110"/>
        <v>2</v>
      </c>
      <c r="DD110" s="14">
        <f t="shared" si="111"/>
        <v>2</v>
      </c>
      <c r="DE110" s="14">
        <f t="shared" si="112"/>
        <v>20</v>
      </c>
      <c r="DF110" s="14">
        <f t="shared" si="113"/>
        <v>20</v>
      </c>
      <c r="DG110" s="14">
        <f t="shared" si="114"/>
        <v>2</v>
      </c>
      <c r="DH110" s="14" t="str">
        <f t="shared" si="115"/>
        <v/>
      </c>
      <c r="DI110" s="14">
        <f t="shared" si="127"/>
        <v>25</v>
      </c>
      <c r="DJ110" s="14">
        <f t="shared" si="116"/>
        <v>0</v>
      </c>
      <c r="DK110" s="14">
        <f t="shared" si="117"/>
        <v>21</v>
      </c>
      <c r="DL110" s="14">
        <f t="shared" si="118"/>
        <v>0</v>
      </c>
      <c r="DM110" s="14">
        <f t="shared" si="119"/>
        <v>0</v>
      </c>
      <c r="DN110" s="14">
        <f t="shared" si="120"/>
        <v>2.52</v>
      </c>
      <c r="DO110" s="14">
        <f t="shared" si="121"/>
        <v>0</v>
      </c>
      <c r="DP110" s="14">
        <f t="shared" si="128"/>
        <v>6</v>
      </c>
      <c r="DQ110" s="14">
        <f t="shared" si="129"/>
        <v>0</v>
      </c>
      <c r="DR110" s="14">
        <f t="shared" si="130"/>
        <v>22</v>
      </c>
      <c r="DU110" s="14">
        <f t="shared" si="122"/>
        <v>2</v>
      </c>
      <c r="DV110" s="14">
        <f t="shared" si="123"/>
        <v>0</v>
      </c>
      <c r="DW110" s="14">
        <f t="shared" si="131"/>
        <v>25</v>
      </c>
      <c r="DX110" s="14" t="str">
        <f t="shared" si="132"/>
        <v>DefExt</v>
      </c>
      <c r="DY110" s="14">
        <f t="shared" si="133"/>
        <v>21</v>
      </c>
      <c r="DZ110" s="14">
        <f t="shared" si="134"/>
        <v>2.52</v>
      </c>
      <c r="EA110" s="14" t="str">
        <f t="shared" si="135"/>
        <v/>
      </c>
      <c r="EB110" s="14" t="str">
        <f t="shared" si="136"/>
        <v/>
      </c>
      <c r="EC110" s="14" t="str">
        <f t="shared" si="137"/>
        <v/>
      </c>
      <c r="ED110" s="14">
        <f t="shared" si="138"/>
        <v>6</v>
      </c>
      <c r="EE110" s="14">
        <f t="shared" si="139"/>
        <v>0</v>
      </c>
      <c r="EF110" s="14">
        <f t="shared" si="140"/>
        <v>22</v>
      </c>
      <c r="EG110" s="25" t="s">
        <v>509</v>
      </c>
      <c r="EH110" s="14">
        <f t="shared" si="141"/>
        <v>30</v>
      </c>
      <c r="FD110" s="13">
        <v>106</v>
      </c>
      <c r="FE110" s="13">
        <f t="shared" si="142"/>
        <v>9</v>
      </c>
      <c r="FF110" s="13" t="str">
        <f t="shared" si="151"/>
        <v>40级守护灵洗练-10</v>
      </c>
      <c r="FG110" s="13">
        <f t="shared" si="152"/>
        <v>22</v>
      </c>
      <c r="FH110" s="13">
        <f t="shared" si="149"/>
        <v>10</v>
      </c>
      <c r="FI110" s="13">
        <f t="shared" si="144"/>
        <v>500</v>
      </c>
      <c r="FJ110" s="13" t="str">
        <f t="shared" si="150"/>
        <v>Block</v>
      </c>
      <c r="FK110" s="13">
        <f t="shared" si="146"/>
        <v>1.0999999999999999E-2</v>
      </c>
      <c r="FL110" s="13">
        <f t="shared" si="153"/>
        <v>0.03</v>
      </c>
    </row>
    <row r="111" spans="80:168" ht="16.5" x14ac:dyDescent="0.2">
      <c r="CB111" s="32"/>
      <c r="CC111" s="32"/>
      <c r="CD111" s="16"/>
      <c r="CE111" s="16"/>
      <c r="CF111" s="16"/>
      <c r="CG111" s="16"/>
      <c r="CH111" s="16"/>
      <c r="CI111" s="16"/>
      <c r="CV111" s="13">
        <v>107</v>
      </c>
      <c r="CW111" s="14">
        <f t="shared" si="104"/>
        <v>14</v>
      </c>
      <c r="CX111" s="14">
        <f t="shared" si="105"/>
        <v>2</v>
      </c>
      <c r="CY111" s="14">
        <f t="shared" si="106"/>
        <v>3</v>
      </c>
      <c r="CZ111" s="14">
        <f t="shared" si="107"/>
        <v>2</v>
      </c>
      <c r="DA111" s="14">
        <f t="shared" si="108"/>
        <v>2022023</v>
      </c>
      <c r="DB111" s="13" t="str">
        <f t="shared" si="109"/>
        <v>40级守护灵蓝色-肩甲</v>
      </c>
      <c r="DC111" s="14">
        <f t="shared" si="110"/>
        <v>2</v>
      </c>
      <c r="DD111" s="14">
        <f t="shared" si="111"/>
        <v>2</v>
      </c>
      <c r="DE111" s="14">
        <f t="shared" si="112"/>
        <v>20</v>
      </c>
      <c r="DF111" s="14">
        <f t="shared" si="113"/>
        <v>20</v>
      </c>
      <c r="DG111" s="14">
        <f t="shared" si="114"/>
        <v>3</v>
      </c>
      <c r="DH111" s="14" t="str">
        <f t="shared" si="115"/>
        <v/>
      </c>
      <c r="DI111" s="14">
        <f t="shared" si="127"/>
        <v>37</v>
      </c>
      <c r="DJ111" s="14">
        <f t="shared" si="116"/>
        <v>0</v>
      </c>
      <c r="DK111" s="14">
        <f t="shared" si="117"/>
        <v>11</v>
      </c>
      <c r="DL111" s="14">
        <f t="shared" si="118"/>
        <v>206</v>
      </c>
      <c r="DM111" s="14">
        <f t="shared" si="119"/>
        <v>0</v>
      </c>
      <c r="DN111" s="14">
        <f t="shared" si="120"/>
        <v>1.26</v>
      </c>
      <c r="DO111" s="14">
        <f t="shared" si="121"/>
        <v>24.68</v>
      </c>
      <c r="DP111" s="14">
        <f t="shared" si="128"/>
        <v>6</v>
      </c>
      <c r="DQ111" s="14">
        <f t="shared" si="129"/>
        <v>0</v>
      </c>
      <c r="DR111" s="14">
        <f t="shared" si="130"/>
        <v>22</v>
      </c>
      <c r="DU111" s="14">
        <f t="shared" si="122"/>
        <v>2</v>
      </c>
      <c r="DV111" s="14">
        <f t="shared" si="123"/>
        <v>3</v>
      </c>
      <c r="DW111" s="14">
        <f t="shared" si="131"/>
        <v>37</v>
      </c>
      <c r="DX111" s="14" t="str">
        <f t="shared" si="132"/>
        <v>DefExt</v>
      </c>
      <c r="DY111" s="14">
        <f t="shared" si="133"/>
        <v>11</v>
      </c>
      <c r="DZ111" s="14">
        <f t="shared" si="134"/>
        <v>1.26</v>
      </c>
      <c r="EA111" s="14" t="str">
        <f t="shared" si="135"/>
        <v>HPExt</v>
      </c>
      <c r="EB111" s="14">
        <f t="shared" si="136"/>
        <v>206</v>
      </c>
      <c r="EC111" s="14">
        <f t="shared" si="137"/>
        <v>24.68</v>
      </c>
      <c r="ED111" s="14">
        <f t="shared" si="138"/>
        <v>6</v>
      </c>
      <c r="EE111" s="14">
        <f t="shared" si="139"/>
        <v>0</v>
      </c>
      <c r="EF111" s="14">
        <f t="shared" si="140"/>
        <v>22</v>
      </c>
      <c r="EG111" s="25" t="s">
        <v>509</v>
      </c>
      <c r="EH111" s="14">
        <f t="shared" si="141"/>
        <v>30</v>
      </c>
      <c r="FD111" s="13">
        <v>107</v>
      </c>
      <c r="FE111" s="13">
        <f t="shared" si="142"/>
        <v>9</v>
      </c>
      <c r="FF111" s="13" t="str">
        <f t="shared" si="151"/>
        <v>40级守护灵洗练-11</v>
      </c>
      <c r="FG111" s="13">
        <f t="shared" si="152"/>
        <v>22</v>
      </c>
      <c r="FH111" s="13">
        <f t="shared" si="149"/>
        <v>11</v>
      </c>
      <c r="FI111" s="13">
        <f t="shared" si="144"/>
        <v>500</v>
      </c>
      <c r="FJ111" s="13" t="str">
        <f t="shared" si="150"/>
        <v>EffectHit</v>
      </c>
      <c r="FK111" s="13">
        <f t="shared" si="146"/>
        <v>1.7999999999999999E-2</v>
      </c>
      <c r="FL111" s="13">
        <f t="shared" si="153"/>
        <v>0.05</v>
      </c>
    </row>
    <row r="112" spans="80:168" ht="16.5" x14ac:dyDescent="0.2">
      <c r="CB112" s="32"/>
      <c r="CC112" s="32"/>
      <c r="CD112" s="16"/>
      <c r="CE112" s="16"/>
      <c r="CF112" s="16"/>
      <c r="CG112" s="16"/>
      <c r="CH112" s="16"/>
      <c r="CI112" s="16"/>
      <c r="CV112" s="13">
        <v>108</v>
      </c>
      <c r="CW112" s="14">
        <f t="shared" si="104"/>
        <v>14</v>
      </c>
      <c r="CX112" s="14">
        <f t="shared" si="105"/>
        <v>2</v>
      </c>
      <c r="CY112" s="14">
        <f t="shared" si="106"/>
        <v>4</v>
      </c>
      <c r="CZ112" s="14">
        <f t="shared" si="107"/>
        <v>2</v>
      </c>
      <c r="DA112" s="14">
        <f t="shared" si="108"/>
        <v>2022024</v>
      </c>
      <c r="DB112" s="13" t="str">
        <f t="shared" si="109"/>
        <v>40级守护灵蓝色-衣服</v>
      </c>
      <c r="DC112" s="14">
        <f t="shared" si="110"/>
        <v>2</v>
      </c>
      <c r="DD112" s="14">
        <f t="shared" si="111"/>
        <v>2</v>
      </c>
      <c r="DE112" s="14">
        <f t="shared" si="112"/>
        <v>20</v>
      </c>
      <c r="DF112" s="14">
        <f t="shared" si="113"/>
        <v>20</v>
      </c>
      <c r="DG112" s="14">
        <f t="shared" si="114"/>
        <v>4</v>
      </c>
      <c r="DH112" s="14" t="str">
        <f t="shared" si="115"/>
        <v/>
      </c>
      <c r="DI112" s="14">
        <f t="shared" si="127"/>
        <v>25</v>
      </c>
      <c r="DJ112" s="14">
        <f t="shared" si="116"/>
        <v>0</v>
      </c>
      <c r="DK112" s="14">
        <f t="shared" si="117"/>
        <v>21</v>
      </c>
      <c r="DL112" s="14">
        <f t="shared" si="118"/>
        <v>0</v>
      </c>
      <c r="DM112" s="14">
        <f t="shared" si="119"/>
        <v>0</v>
      </c>
      <c r="DN112" s="14">
        <f t="shared" si="120"/>
        <v>2.52</v>
      </c>
      <c r="DO112" s="14">
        <f t="shared" si="121"/>
        <v>0</v>
      </c>
      <c r="DP112" s="14">
        <f t="shared" si="128"/>
        <v>6</v>
      </c>
      <c r="DQ112" s="14">
        <f t="shared" si="129"/>
        <v>0</v>
      </c>
      <c r="DR112" s="14">
        <f t="shared" si="130"/>
        <v>22</v>
      </c>
      <c r="DU112" s="14">
        <f t="shared" si="122"/>
        <v>2</v>
      </c>
      <c r="DV112" s="14">
        <f t="shared" si="123"/>
        <v>0</v>
      </c>
      <c r="DW112" s="14">
        <f t="shared" si="131"/>
        <v>25</v>
      </c>
      <c r="DX112" s="14" t="str">
        <f t="shared" si="132"/>
        <v>DefExt</v>
      </c>
      <c r="DY112" s="14">
        <f t="shared" si="133"/>
        <v>21</v>
      </c>
      <c r="DZ112" s="14">
        <f t="shared" si="134"/>
        <v>2.52</v>
      </c>
      <c r="EA112" s="14" t="str">
        <f t="shared" si="135"/>
        <v/>
      </c>
      <c r="EB112" s="14" t="str">
        <f t="shared" si="136"/>
        <v/>
      </c>
      <c r="EC112" s="14" t="str">
        <f t="shared" si="137"/>
        <v/>
      </c>
      <c r="ED112" s="14">
        <f t="shared" si="138"/>
        <v>6</v>
      </c>
      <c r="EE112" s="14">
        <f t="shared" si="139"/>
        <v>0</v>
      </c>
      <c r="EF112" s="14">
        <f t="shared" si="140"/>
        <v>22</v>
      </c>
      <c r="EG112" s="25" t="s">
        <v>509</v>
      </c>
      <c r="EH112" s="14">
        <f t="shared" si="141"/>
        <v>30</v>
      </c>
      <c r="FD112" s="13">
        <v>108</v>
      </c>
      <c r="FE112" s="13">
        <f t="shared" si="142"/>
        <v>9</v>
      </c>
      <c r="FF112" s="13" t="str">
        <f t="shared" si="151"/>
        <v>40级守护灵洗练-12</v>
      </c>
      <c r="FG112" s="13">
        <f t="shared" si="152"/>
        <v>22</v>
      </c>
      <c r="FH112" s="13">
        <f t="shared" si="149"/>
        <v>12</v>
      </c>
      <c r="FI112" s="13">
        <f t="shared" si="144"/>
        <v>500</v>
      </c>
      <c r="FJ112" s="13" t="str">
        <f t="shared" si="150"/>
        <v>EffectResist</v>
      </c>
      <c r="FK112" s="13">
        <f t="shared" si="146"/>
        <v>1.7999999999999999E-2</v>
      </c>
      <c r="FL112" s="13">
        <f t="shared" si="153"/>
        <v>0.05</v>
      </c>
    </row>
    <row r="113" spans="80:168" ht="16.5" x14ac:dyDescent="0.2">
      <c r="CB113" s="32"/>
      <c r="CC113" s="32"/>
      <c r="CD113" s="16"/>
      <c r="CE113" s="16"/>
      <c r="CF113" s="16"/>
      <c r="CG113" s="16"/>
      <c r="CH113" s="16"/>
      <c r="CI113" s="16"/>
      <c r="CV113" s="13">
        <v>109</v>
      </c>
      <c r="CW113" s="14">
        <f t="shared" si="104"/>
        <v>14</v>
      </c>
      <c r="CX113" s="14">
        <f t="shared" si="105"/>
        <v>2</v>
      </c>
      <c r="CY113" s="14">
        <f t="shared" si="106"/>
        <v>5</v>
      </c>
      <c r="CZ113" s="14">
        <f t="shared" si="107"/>
        <v>2</v>
      </c>
      <c r="DA113" s="14">
        <f t="shared" si="108"/>
        <v>2022025</v>
      </c>
      <c r="DB113" s="13" t="str">
        <f t="shared" si="109"/>
        <v>40级守护灵蓝色-鞋子</v>
      </c>
      <c r="DC113" s="14">
        <f t="shared" si="110"/>
        <v>2</v>
      </c>
      <c r="DD113" s="14">
        <f t="shared" si="111"/>
        <v>2</v>
      </c>
      <c r="DE113" s="14">
        <f t="shared" si="112"/>
        <v>20</v>
      </c>
      <c r="DF113" s="14">
        <f t="shared" si="113"/>
        <v>20</v>
      </c>
      <c r="DG113" s="14">
        <f t="shared" si="114"/>
        <v>5</v>
      </c>
      <c r="DH113" s="14" t="str">
        <f t="shared" si="115"/>
        <v/>
      </c>
      <c r="DI113" s="14">
        <f t="shared" si="127"/>
        <v>49</v>
      </c>
      <c r="DJ113" s="14">
        <f t="shared" si="116"/>
        <v>0</v>
      </c>
      <c r="DK113" s="14">
        <f t="shared" si="117"/>
        <v>0</v>
      </c>
      <c r="DL113" s="14">
        <f t="shared" si="118"/>
        <v>412</v>
      </c>
      <c r="DM113" s="14">
        <f t="shared" si="119"/>
        <v>0</v>
      </c>
      <c r="DN113" s="14">
        <f t="shared" si="120"/>
        <v>0</v>
      </c>
      <c r="DO113" s="14">
        <f t="shared" si="121"/>
        <v>49.35</v>
      </c>
      <c r="DP113" s="14">
        <f t="shared" si="128"/>
        <v>6</v>
      </c>
      <c r="DQ113" s="14">
        <f t="shared" si="129"/>
        <v>0</v>
      </c>
      <c r="DR113" s="14">
        <f t="shared" si="130"/>
        <v>22</v>
      </c>
      <c r="DU113" s="14">
        <f t="shared" si="122"/>
        <v>3</v>
      </c>
      <c r="DV113" s="14">
        <f t="shared" si="123"/>
        <v>0</v>
      </c>
      <c r="DW113" s="14">
        <f t="shared" si="131"/>
        <v>49</v>
      </c>
      <c r="DX113" s="14" t="str">
        <f t="shared" si="132"/>
        <v>HPExt</v>
      </c>
      <c r="DY113" s="14">
        <f t="shared" si="133"/>
        <v>412</v>
      </c>
      <c r="DZ113" s="14">
        <f t="shared" si="134"/>
        <v>49.35</v>
      </c>
      <c r="EA113" s="14" t="str">
        <f t="shared" si="135"/>
        <v/>
      </c>
      <c r="EB113" s="14" t="str">
        <f t="shared" si="136"/>
        <v/>
      </c>
      <c r="EC113" s="14" t="str">
        <f t="shared" si="137"/>
        <v/>
      </c>
      <c r="ED113" s="14">
        <f t="shared" si="138"/>
        <v>6</v>
      </c>
      <c r="EE113" s="14">
        <f t="shared" si="139"/>
        <v>0</v>
      </c>
      <c r="EF113" s="14">
        <f t="shared" si="140"/>
        <v>22</v>
      </c>
      <c r="EG113" s="25" t="s">
        <v>509</v>
      </c>
      <c r="EH113" s="14">
        <f t="shared" si="141"/>
        <v>30</v>
      </c>
      <c r="FD113" s="13">
        <v>109</v>
      </c>
      <c r="FE113" s="13">
        <f t="shared" si="142"/>
        <v>10</v>
      </c>
      <c r="FF113" s="13" t="str">
        <f t="shared" si="151"/>
        <v>50级守护灵洗练-1</v>
      </c>
      <c r="FG113" s="13">
        <f t="shared" si="152"/>
        <v>23</v>
      </c>
      <c r="FH113" s="13">
        <f t="shared" si="149"/>
        <v>1</v>
      </c>
      <c r="FI113" s="13">
        <f t="shared" si="144"/>
        <v>1800</v>
      </c>
      <c r="FJ113" s="13" t="str">
        <f t="shared" si="150"/>
        <v>AtkExt</v>
      </c>
      <c r="FK113" s="13">
        <f t="shared" si="146"/>
        <v>32</v>
      </c>
      <c r="FL113" s="13">
        <f t="shared" si="153"/>
        <v>94</v>
      </c>
    </row>
    <row r="114" spans="80:168" ht="16.5" x14ac:dyDescent="0.2">
      <c r="CB114" s="32"/>
      <c r="CC114" s="32"/>
      <c r="CD114" s="16"/>
      <c r="CE114" s="16"/>
      <c r="CF114" s="16"/>
      <c r="CG114" s="16"/>
      <c r="CH114" s="16"/>
      <c r="CI114" s="16"/>
      <c r="CV114" s="13">
        <v>110</v>
      </c>
      <c r="CW114" s="14">
        <f t="shared" si="104"/>
        <v>14</v>
      </c>
      <c r="CX114" s="14">
        <f t="shared" si="105"/>
        <v>2</v>
      </c>
      <c r="CY114" s="14">
        <f t="shared" si="106"/>
        <v>6</v>
      </c>
      <c r="CZ114" s="14">
        <f t="shared" si="107"/>
        <v>2</v>
      </c>
      <c r="DA114" s="14">
        <f t="shared" si="108"/>
        <v>2022026</v>
      </c>
      <c r="DB114" s="13" t="str">
        <f t="shared" si="109"/>
        <v>40级守护灵蓝色-护手</v>
      </c>
      <c r="DC114" s="14">
        <f t="shared" si="110"/>
        <v>2</v>
      </c>
      <c r="DD114" s="14">
        <f t="shared" si="111"/>
        <v>2</v>
      </c>
      <c r="DE114" s="14">
        <f t="shared" si="112"/>
        <v>20</v>
      </c>
      <c r="DF114" s="14">
        <f t="shared" si="113"/>
        <v>20</v>
      </c>
      <c r="DG114" s="14">
        <f t="shared" si="114"/>
        <v>6</v>
      </c>
      <c r="DH114" s="14" t="str">
        <f t="shared" si="115"/>
        <v/>
      </c>
      <c r="DI114" s="14">
        <f t="shared" si="127"/>
        <v>49</v>
      </c>
      <c r="DJ114" s="14">
        <f t="shared" si="116"/>
        <v>0</v>
      </c>
      <c r="DK114" s="14">
        <f t="shared" si="117"/>
        <v>0</v>
      </c>
      <c r="DL114" s="14">
        <f t="shared" si="118"/>
        <v>412</v>
      </c>
      <c r="DM114" s="14">
        <f t="shared" si="119"/>
        <v>0</v>
      </c>
      <c r="DN114" s="14">
        <f t="shared" si="120"/>
        <v>0</v>
      </c>
      <c r="DO114" s="14">
        <f t="shared" si="121"/>
        <v>49.35</v>
      </c>
      <c r="DP114" s="14">
        <f t="shared" si="128"/>
        <v>6</v>
      </c>
      <c r="DQ114" s="14">
        <f t="shared" si="129"/>
        <v>0</v>
      </c>
      <c r="DR114" s="14">
        <f t="shared" si="130"/>
        <v>22</v>
      </c>
      <c r="DU114" s="14">
        <f t="shared" si="122"/>
        <v>3</v>
      </c>
      <c r="DV114" s="14">
        <f t="shared" si="123"/>
        <v>0</v>
      </c>
      <c r="DW114" s="14">
        <f t="shared" si="131"/>
        <v>49</v>
      </c>
      <c r="DX114" s="14" t="str">
        <f t="shared" si="132"/>
        <v>HPExt</v>
      </c>
      <c r="DY114" s="14">
        <f t="shared" si="133"/>
        <v>412</v>
      </c>
      <c r="DZ114" s="14">
        <f t="shared" si="134"/>
        <v>49.35</v>
      </c>
      <c r="EA114" s="14" t="str">
        <f t="shared" si="135"/>
        <v/>
      </c>
      <c r="EB114" s="14" t="str">
        <f t="shared" si="136"/>
        <v/>
      </c>
      <c r="EC114" s="14" t="str">
        <f t="shared" si="137"/>
        <v/>
      </c>
      <c r="ED114" s="14">
        <f t="shared" si="138"/>
        <v>6</v>
      </c>
      <c r="EE114" s="14">
        <f t="shared" si="139"/>
        <v>0</v>
      </c>
      <c r="EF114" s="14">
        <f t="shared" si="140"/>
        <v>22</v>
      </c>
      <c r="EG114" s="25" t="s">
        <v>509</v>
      </c>
      <c r="EH114" s="14">
        <f t="shared" si="141"/>
        <v>30</v>
      </c>
      <c r="FD114" s="13">
        <v>110</v>
      </c>
      <c r="FE114" s="13">
        <f t="shared" si="142"/>
        <v>10</v>
      </c>
      <c r="FF114" s="13" t="str">
        <f t="shared" si="151"/>
        <v>50级守护灵洗练-2</v>
      </c>
      <c r="FG114" s="13">
        <f t="shared" si="152"/>
        <v>23</v>
      </c>
      <c r="FH114" s="13">
        <f t="shared" si="149"/>
        <v>2</v>
      </c>
      <c r="FI114" s="13">
        <f t="shared" si="144"/>
        <v>1800</v>
      </c>
      <c r="FJ114" s="13" t="str">
        <f t="shared" si="150"/>
        <v>DefExt</v>
      </c>
      <c r="FK114" s="13">
        <f t="shared" si="146"/>
        <v>16</v>
      </c>
      <c r="FL114" s="13">
        <f t="shared" si="153"/>
        <v>48</v>
      </c>
    </row>
    <row r="115" spans="80:168" ht="16.5" x14ac:dyDescent="0.2">
      <c r="CB115" s="32"/>
      <c r="CC115" s="32"/>
      <c r="CD115" s="16"/>
      <c r="CE115" s="16"/>
      <c r="CF115" s="16"/>
      <c r="CG115" s="16"/>
      <c r="CH115" s="16"/>
      <c r="CI115" s="16"/>
      <c r="CV115" s="13">
        <v>111</v>
      </c>
      <c r="CW115" s="14">
        <f t="shared" si="104"/>
        <v>14</v>
      </c>
      <c r="CX115" s="14">
        <f t="shared" si="105"/>
        <v>2</v>
      </c>
      <c r="CY115" s="14">
        <f t="shared" si="106"/>
        <v>7</v>
      </c>
      <c r="CZ115" s="14">
        <f t="shared" si="107"/>
        <v>2</v>
      </c>
      <c r="DA115" s="14">
        <f t="shared" si="108"/>
        <v>2022027</v>
      </c>
      <c r="DB115" s="13" t="str">
        <f t="shared" si="109"/>
        <v>40级守护灵蓝色-项链</v>
      </c>
      <c r="DC115" s="14">
        <f t="shared" si="110"/>
        <v>2</v>
      </c>
      <c r="DD115" s="14">
        <f t="shared" si="111"/>
        <v>2</v>
      </c>
      <c r="DE115" s="14">
        <f t="shared" si="112"/>
        <v>20</v>
      </c>
      <c r="DF115" s="14">
        <f t="shared" si="113"/>
        <v>20</v>
      </c>
      <c r="DG115" s="14">
        <f t="shared" si="114"/>
        <v>7</v>
      </c>
      <c r="DH115" s="14" t="str">
        <f t="shared" si="115"/>
        <v/>
      </c>
      <c r="DI115" s="14">
        <f t="shared" si="127"/>
        <v>37</v>
      </c>
      <c r="DJ115" s="14">
        <f t="shared" si="116"/>
        <v>27</v>
      </c>
      <c r="DK115" s="14">
        <f t="shared" si="117"/>
        <v>18</v>
      </c>
      <c r="DL115" s="14">
        <f t="shared" si="118"/>
        <v>0</v>
      </c>
      <c r="DM115" s="14">
        <f t="shared" si="119"/>
        <v>3.29</v>
      </c>
      <c r="DN115" s="14">
        <f t="shared" si="120"/>
        <v>2.1</v>
      </c>
      <c r="DO115" s="14">
        <f t="shared" si="121"/>
        <v>0</v>
      </c>
      <c r="DP115" s="14">
        <f t="shared" si="128"/>
        <v>6</v>
      </c>
      <c r="DQ115" s="14">
        <f t="shared" si="129"/>
        <v>0</v>
      </c>
      <c r="DR115" s="14">
        <f t="shared" si="130"/>
        <v>22</v>
      </c>
      <c r="DU115" s="14">
        <f t="shared" si="122"/>
        <v>1</v>
      </c>
      <c r="DV115" s="14">
        <f t="shared" si="123"/>
        <v>2</v>
      </c>
      <c r="DW115" s="14">
        <f t="shared" si="131"/>
        <v>37</v>
      </c>
      <c r="DX115" s="14" t="str">
        <f t="shared" si="132"/>
        <v>AtkExt</v>
      </c>
      <c r="DY115" s="14">
        <f t="shared" si="133"/>
        <v>27</v>
      </c>
      <c r="DZ115" s="14">
        <f t="shared" si="134"/>
        <v>3.29</v>
      </c>
      <c r="EA115" s="14" t="str">
        <f t="shared" si="135"/>
        <v>DefExt</v>
      </c>
      <c r="EB115" s="14">
        <f t="shared" si="136"/>
        <v>18</v>
      </c>
      <c r="EC115" s="14">
        <f t="shared" si="137"/>
        <v>2.1</v>
      </c>
      <c r="ED115" s="14">
        <f t="shared" si="138"/>
        <v>6</v>
      </c>
      <c r="EE115" s="14">
        <f t="shared" si="139"/>
        <v>0</v>
      </c>
      <c r="EF115" s="14">
        <f t="shared" si="140"/>
        <v>22</v>
      </c>
      <c r="EG115" s="25" t="s">
        <v>509</v>
      </c>
      <c r="EH115" s="14">
        <f t="shared" si="141"/>
        <v>30</v>
      </c>
      <c r="FD115" s="13">
        <v>111</v>
      </c>
      <c r="FE115" s="13">
        <f t="shared" si="142"/>
        <v>10</v>
      </c>
      <c r="FF115" s="13" t="str">
        <f t="shared" si="151"/>
        <v>50级守护灵洗练-3</v>
      </c>
      <c r="FG115" s="13">
        <f t="shared" si="152"/>
        <v>23</v>
      </c>
      <c r="FH115" s="13">
        <f t="shared" si="149"/>
        <v>3</v>
      </c>
      <c r="FI115" s="13">
        <f t="shared" si="144"/>
        <v>2000</v>
      </c>
      <c r="FJ115" s="13" t="str">
        <f t="shared" si="150"/>
        <v>HPExt</v>
      </c>
      <c r="FK115" s="13">
        <f t="shared" si="146"/>
        <v>329</v>
      </c>
      <c r="FL115" s="13">
        <f t="shared" si="153"/>
        <v>940</v>
      </c>
    </row>
    <row r="116" spans="80:168" ht="16.5" x14ac:dyDescent="0.2">
      <c r="CB116" s="32"/>
      <c r="CC116" s="32"/>
      <c r="CD116" s="16"/>
      <c r="CE116" s="16"/>
      <c r="CF116" s="16"/>
      <c r="CG116" s="16"/>
      <c r="CH116" s="16"/>
      <c r="CI116" s="16"/>
      <c r="CV116" s="13">
        <v>112</v>
      </c>
      <c r="CW116" s="14">
        <f t="shared" si="104"/>
        <v>14</v>
      </c>
      <c r="CX116" s="14">
        <f t="shared" si="105"/>
        <v>2</v>
      </c>
      <c r="CY116" s="14">
        <f t="shared" si="106"/>
        <v>8</v>
      </c>
      <c r="CZ116" s="14">
        <f t="shared" si="107"/>
        <v>2</v>
      </c>
      <c r="DA116" s="14">
        <f t="shared" si="108"/>
        <v>2022028</v>
      </c>
      <c r="DB116" s="13" t="str">
        <f t="shared" si="109"/>
        <v>40级守护灵蓝色-戒指</v>
      </c>
      <c r="DC116" s="14">
        <f t="shared" si="110"/>
        <v>2</v>
      </c>
      <c r="DD116" s="14">
        <f t="shared" si="111"/>
        <v>2</v>
      </c>
      <c r="DE116" s="14">
        <f t="shared" si="112"/>
        <v>20</v>
      </c>
      <c r="DF116" s="14">
        <f t="shared" si="113"/>
        <v>20</v>
      </c>
      <c r="DG116" s="14">
        <f t="shared" si="114"/>
        <v>8</v>
      </c>
      <c r="DH116" s="14" t="str">
        <f t="shared" si="115"/>
        <v/>
      </c>
      <c r="DI116" s="14">
        <f t="shared" si="127"/>
        <v>57</v>
      </c>
      <c r="DJ116" s="14">
        <f t="shared" si="116"/>
        <v>27</v>
      </c>
      <c r="DK116" s="14">
        <f t="shared" si="117"/>
        <v>0</v>
      </c>
      <c r="DL116" s="14">
        <f t="shared" si="118"/>
        <v>343</v>
      </c>
      <c r="DM116" s="14">
        <f t="shared" si="119"/>
        <v>3.29</v>
      </c>
      <c r="DN116" s="14">
        <f t="shared" si="120"/>
        <v>0</v>
      </c>
      <c r="DO116" s="14">
        <f t="shared" si="121"/>
        <v>41.13</v>
      </c>
      <c r="DP116" s="14">
        <f t="shared" si="128"/>
        <v>6</v>
      </c>
      <c r="DQ116" s="14">
        <f t="shared" si="129"/>
        <v>0</v>
      </c>
      <c r="DR116" s="14">
        <f t="shared" si="130"/>
        <v>22</v>
      </c>
      <c r="DU116" s="14">
        <f t="shared" si="122"/>
        <v>1</v>
      </c>
      <c r="DV116" s="14">
        <f t="shared" si="123"/>
        <v>3</v>
      </c>
      <c r="DW116" s="14">
        <f t="shared" si="131"/>
        <v>57</v>
      </c>
      <c r="DX116" s="14" t="str">
        <f t="shared" si="132"/>
        <v>AtkExt</v>
      </c>
      <c r="DY116" s="14">
        <f t="shared" si="133"/>
        <v>27</v>
      </c>
      <c r="DZ116" s="14">
        <f t="shared" si="134"/>
        <v>3.29</v>
      </c>
      <c r="EA116" s="14" t="str">
        <f t="shared" si="135"/>
        <v>HPExt</v>
      </c>
      <c r="EB116" s="14">
        <f t="shared" si="136"/>
        <v>343</v>
      </c>
      <c r="EC116" s="14">
        <f t="shared" si="137"/>
        <v>41.13</v>
      </c>
      <c r="ED116" s="14">
        <f t="shared" si="138"/>
        <v>6</v>
      </c>
      <c r="EE116" s="14">
        <f t="shared" si="139"/>
        <v>0</v>
      </c>
      <c r="EF116" s="14">
        <f t="shared" si="140"/>
        <v>22</v>
      </c>
      <c r="EG116" s="25" t="s">
        <v>509</v>
      </c>
      <c r="EH116" s="14">
        <f t="shared" si="141"/>
        <v>30</v>
      </c>
      <c r="FD116" s="13">
        <v>112</v>
      </c>
      <c r="FE116" s="13">
        <f t="shared" si="142"/>
        <v>10</v>
      </c>
      <c r="FF116" s="13" t="str">
        <f t="shared" si="151"/>
        <v>50级守护灵洗练-4</v>
      </c>
      <c r="FG116" s="13">
        <f t="shared" si="152"/>
        <v>23</v>
      </c>
      <c r="FH116" s="13">
        <f t="shared" si="149"/>
        <v>4</v>
      </c>
      <c r="FI116" s="13">
        <f t="shared" si="144"/>
        <v>500</v>
      </c>
      <c r="FJ116" s="13" t="str">
        <f t="shared" si="150"/>
        <v>AtkRate</v>
      </c>
      <c r="FK116" s="13">
        <f t="shared" si="146"/>
        <v>1.4E-2</v>
      </c>
      <c r="FL116" s="13">
        <f t="shared" si="153"/>
        <v>0.04</v>
      </c>
    </row>
    <row r="117" spans="80:168" ht="16.5" x14ac:dyDescent="0.2">
      <c r="CB117" s="32"/>
      <c r="CC117" s="32"/>
      <c r="CD117" s="16"/>
      <c r="CE117" s="16"/>
      <c r="CF117" s="16"/>
      <c r="CG117" s="16"/>
      <c r="CH117" s="16"/>
      <c r="CI117" s="16"/>
      <c r="CV117" s="13">
        <v>113</v>
      </c>
      <c r="CW117" s="14">
        <f t="shared" si="104"/>
        <v>15</v>
      </c>
      <c r="CX117" s="14">
        <f t="shared" si="105"/>
        <v>1</v>
      </c>
      <c r="CY117" s="14">
        <f t="shared" si="106"/>
        <v>1</v>
      </c>
      <c r="CZ117" s="14">
        <f t="shared" si="107"/>
        <v>2</v>
      </c>
      <c r="DA117" s="14">
        <f t="shared" si="108"/>
        <v>2023011</v>
      </c>
      <c r="DB117" s="13" t="str">
        <f t="shared" si="109"/>
        <v>40级寄灵人紫色-武器</v>
      </c>
      <c r="DC117" s="14">
        <f t="shared" si="110"/>
        <v>1</v>
      </c>
      <c r="DD117" s="14">
        <f t="shared" si="111"/>
        <v>3</v>
      </c>
      <c r="DE117" s="14">
        <f t="shared" si="112"/>
        <v>40</v>
      </c>
      <c r="DF117" s="14">
        <f t="shared" si="113"/>
        <v>40</v>
      </c>
      <c r="DG117" s="14">
        <f t="shared" si="114"/>
        <v>1</v>
      </c>
      <c r="DH117" s="14" t="str">
        <f t="shared" si="115"/>
        <v/>
      </c>
      <c r="DI117" s="14">
        <f t="shared" si="127"/>
        <v>76</v>
      </c>
      <c r="DJ117" s="14">
        <f t="shared" si="116"/>
        <v>214</v>
      </c>
      <c r="DK117" s="14">
        <f t="shared" si="117"/>
        <v>0</v>
      </c>
      <c r="DL117" s="14">
        <f t="shared" si="118"/>
        <v>0</v>
      </c>
      <c r="DM117" s="14">
        <f t="shared" si="119"/>
        <v>15.3</v>
      </c>
      <c r="DN117" s="14">
        <f t="shared" si="120"/>
        <v>0</v>
      </c>
      <c r="DO117" s="14">
        <f t="shared" si="121"/>
        <v>0</v>
      </c>
      <c r="DP117" s="14">
        <f t="shared" si="128"/>
        <v>7</v>
      </c>
      <c r="DQ117" s="14">
        <f t="shared" si="129"/>
        <v>2</v>
      </c>
      <c r="DR117" s="14">
        <f t="shared" si="130"/>
        <v>12</v>
      </c>
      <c r="DU117" s="14">
        <f t="shared" si="122"/>
        <v>1</v>
      </c>
      <c r="DV117" s="14">
        <f t="shared" si="123"/>
        <v>0</v>
      </c>
      <c r="DW117" s="14">
        <f t="shared" si="131"/>
        <v>76</v>
      </c>
      <c r="DX117" s="14" t="str">
        <f t="shared" si="132"/>
        <v>AtkExt</v>
      </c>
      <c r="DY117" s="14">
        <f t="shared" si="133"/>
        <v>214</v>
      </c>
      <c r="DZ117" s="14">
        <f t="shared" si="134"/>
        <v>15.3</v>
      </c>
      <c r="EA117" s="14" t="str">
        <f t="shared" si="135"/>
        <v/>
      </c>
      <c r="EB117" s="14" t="str">
        <f t="shared" si="136"/>
        <v/>
      </c>
      <c r="EC117" s="14" t="str">
        <f t="shared" si="137"/>
        <v/>
      </c>
      <c r="ED117" s="14">
        <f t="shared" si="138"/>
        <v>7</v>
      </c>
      <c r="EE117" s="14">
        <f t="shared" si="139"/>
        <v>2</v>
      </c>
      <c r="EF117" s="14">
        <f t="shared" si="140"/>
        <v>12</v>
      </c>
      <c r="EG117" s="25" t="s">
        <v>509</v>
      </c>
      <c r="EH117" s="14">
        <f t="shared" si="141"/>
        <v>50</v>
      </c>
      <c r="FD117" s="13">
        <v>113</v>
      </c>
      <c r="FE117" s="13">
        <f t="shared" si="142"/>
        <v>10</v>
      </c>
      <c r="FF117" s="13" t="str">
        <f t="shared" si="151"/>
        <v>50级守护灵洗练-5</v>
      </c>
      <c r="FG117" s="13">
        <f t="shared" si="152"/>
        <v>23</v>
      </c>
      <c r="FH117" s="13">
        <f t="shared" si="149"/>
        <v>5</v>
      </c>
      <c r="FI117" s="13">
        <f t="shared" si="144"/>
        <v>400</v>
      </c>
      <c r="FJ117" s="13" t="str">
        <f t="shared" si="150"/>
        <v>DefRate</v>
      </c>
      <c r="FK117" s="13">
        <f t="shared" si="146"/>
        <v>1.4E-2</v>
      </c>
      <c r="FL117" s="13">
        <f t="shared" si="153"/>
        <v>0.04</v>
      </c>
    </row>
    <row r="118" spans="80:168" ht="16.5" x14ac:dyDescent="0.2">
      <c r="CB118" s="32"/>
      <c r="CC118" s="32"/>
      <c r="CD118" s="16"/>
      <c r="CE118" s="16"/>
      <c r="CF118" s="16"/>
      <c r="CG118" s="16"/>
      <c r="CH118" s="16"/>
      <c r="CI118" s="16"/>
      <c r="CV118" s="13">
        <v>114</v>
      </c>
      <c r="CW118" s="14">
        <f t="shared" si="104"/>
        <v>15</v>
      </c>
      <c r="CX118" s="14">
        <f t="shared" si="105"/>
        <v>1</v>
      </c>
      <c r="CY118" s="14">
        <f t="shared" si="106"/>
        <v>2</v>
      </c>
      <c r="CZ118" s="14">
        <f t="shared" si="107"/>
        <v>2</v>
      </c>
      <c r="DA118" s="14">
        <f t="shared" si="108"/>
        <v>2023012</v>
      </c>
      <c r="DB118" s="13" t="str">
        <f t="shared" si="109"/>
        <v>40级寄灵人紫色-头盔</v>
      </c>
      <c r="DC118" s="14">
        <f t="shared" si="110"/>
        <v>1</v>
      </c>
      <c r="DD118" s="14">
        <f t="shared" si="111"/>
        <v>3</v>
      </c>
      <c r="DE118" s="14">
        <f t="shared" si="112"/>
        <v>40</v>
      </c>
      <c r="DF118" s="14">
        <f t="shared" si="113"/>
        <v>40</v>
      </c>
      <c r="DG118" s="14">
        <f t="shared" si="114"/>
        <v>2</v>
      </c>
      <c r="DH118" s="14" t="str">
        <f t="shared" si="115"/>
        <v/>
      </c>
      <c r="DI118" s="14">
        <f t="shared" si="127"/>
        <v>38</v>
      </c>
      <c r="DJ118" s="14">
        <f t="shared" si="116"/>
        <v>0</v>
      </c>
      <c r="DK118" s="14">
        <f t="shared" si="117"/>
        <v>55</v>
      </c>
      <c r="DL118" s="14">
        <f t="shared" si="118"/>
        <v>0</v>
      </c>
      <c r="DM118" s="14">
        <f t="shared" si="119"/>
        <v>0</v>
      </c>
      <c r="DN118" s="14">
        <f t="shared" si="120"/>
        <v>3.83</v>
      </c>
      <c r="DO118" s="14">
        <f t="shared" si="121"/>
        <v>0</v>
      </c>
      <c r="DP118" s="14">
        <f t="shared" si="128"/>
        <v>7</v>
      </c>
      <c r="DQ118" s="14">
        <f t="shared" si="129"/>
        <v>2</v>
      </c>
      <c r="DR118" s="14">
        <f t="shared" si="130"/>
        <v>12</v>
      </c>
      <c r="DU118" s="14">
        <f t="shared" si="122"/>
        <v>2</v>
      </c>
      <c r="DV118" s="14">
        <f t="shared" si="123"/>
        <v>0</v>
      </c>
      <c r="DW118" s="14">
        <f t="shared" si="131"/>
        <v>38</v>
      </c>
      <c r="DX118" s="14" t="str">
        <f t="shared" si="132"/>
        <v>DefExt</v>
      </c>
      <c r="DY118" s="14">
        <f t="shared" si="133"/>
        <v>55</v>
      </c>
      <c r="DZ118" s="14">
        <f t="shared" si="134"/>
        <v>3.83</v>
      </c>
      <c r="EA118" s="14" t="str">
        <f t="shared" si="135"/>
        <v/>
      </c>
      <c r="EB118" s="14" t="str">
        <f t="shared" si="136"/>
        <v/>
      </c>
      <c r="EC118" s="14" t="str">
        <f t="shared" si="137"/>
        <v/>
      </c>
      <c r="ED118" s="14">
        <f t="shared" si="138"/>
        <v>7</v>
      </c>
      <c r="EE118" s="14">
        <f t="shared" si="139"/>
        <v>2</v>
      </c>
      <c r="EF118" s="14">
        <f t="shared" si="140"/>
        <v>12</v>
      </c>
      <c r="EG118" s="25" t="s">
        <v>509</v>
      </c>
      <c r="EH118" s="14">
        <f t="shared" si="141"/>
        <v>50</v>
      </c>
      <c r="FD118" s="13">
        <v>114</v>
      </c>
      <c r="FE118" s="13">
        <f t="shared" si="142"/>
        <v>10</v>
      </c>
      <c r="FF118" s="13" t="str">
        <f t="shared" si="151"/>
        <v>50级守护灵洗练-6</v>
      </c>
      <c r="FG118" s="13">
        <f t="shared" si="152"/>
        <v>23</v>
      </c>
      <c r="FH118" s="13">
        <f t="shared" si="149"/>
        <v>6</v>
      </c>
      <c r="FI118" s="13">
        <f t="shared" si="144"/>
        <v>500</v>
      </c>
      <c r="FJ118" s="13" t="str">
        <f t="shared" si="150"/>
        <v>HPRate</v>
      </c>
      <c r="FK118" s="13">
        <f t="shared" si="146"/>
        <v>1.4E-2</v>
      </c>
      <c r="FL118" s="13">
        <f t="shared" si="153"/>
        <v>0.04</v>
      </c>
    </row>
    <row r="119" spans="80:168" ht="16.5" x14ac:dyDescent="0.2">
      <c r="CB119" s="32"/>
      <c r="CC119" s="32"/>
      <c r="CV119" s="13">
        <v>115</v>
      </c>
      <c r="CW119" s="14">
        <f t="shared" si="104"/>
        <v>15</v>
      </c>
      <c r="CX119" s="14">
        <f t="shared" si="105"/>
        <v>1</v>
      </c>
      <c r="CY119" s="14">
        <f t="shared" si="106"/>
        <v>3</v>
      </c>
      <c r="CZ119" s="14">
        <f t="shared" si="107"/>
        <v>2</v>
      </c>
      <c r="DA119" s="14">
        <f t="shared" si="108"/>
        <v>2023013</v>
      </c>
      <c r="DB119" s="13" t="str">
        <f t="shared" si="109"/>
        <v>40级寄灵人紫色-肩甲</v>
      </c>
      <c r="DC119" s="14">
        <f t="shared" si="110"/>
        <v>1</v>
      </c>
      <c r="DD119" s="14">
        <f t="shared" si="111"/>
        <v>3</v>
      </c>
      <c r="DE119" s="14">
        <f t="shared" si="112"/>
        <v>40</v>
      </c>
      <c r="DF119" s="14">
        <f t="shared" si="113"/>
        <v>40</v>
      </c>
      <c r="DG119" s="14">
        <f t="shared" si="114"/>
        <v>3</v>
      </c>
      <c r="DH119" s="14" t="str">
        <f t="shared" si="115"/>
        <v/>
      </c>
      <c r="DI119" s="14">
        <f t="shared" si="127"/>
        <v>38</v>
      </c>
      <c r="DJ119" s="14">
        <f t="shared" si="116"/>
        <v>0</v>
      </c>
      <c r="DK119" s="14">
        <f t="shared" si="117"/>
        <v>27</v>
      </c>
      <c r="DL119" s="14">
        <f t="shared" si="118"/>
        <v>268</v>
      </c>
      <c r="DM119" s="14">
        <f t="shared" si="119"/>
        <v>0</v>
      </c>
      <c r="DN119" s="14">
        <f t="shared" si="120"/>
        <v>1.91</v>
      </c>
      <c r="DO119" s="14">
        <f t="shared" si="121"/>
        <v>19.13</v>
      </c>
      <c r="DP119" s="14">
        <f t="shared" si="128"/>
        <v>7</v>
      </c>
      <c r="DQ119" s="14">
        <f t="shared" si="129"/>
        <v>2</v>
      </c>
      <c r="DR119" s="14">
        <f t="shared" si="130"/>
        <v>12</v>
      </c>
      <c r="DU119" s="14">
        <f t="shared" si="122"/>
        <v>2</v>
      </c>
      <c r="DV119" s="14">
        <f t="shared" si="123"/>
        <v>3</v>
      </c>
      <c r="DW119" s="14">
        <f t="shared" si="131"/>
        <v>38</v>
      </c>
      <c r="DX119" s="14" t="str">
        <f t="shared" si="132"/>
        <v>DefExt</v>
      </c>
      <c r="DY119" s="14">
        <f t="shared" si="133"/>
        <v>27</v>
      </c>
      <c r="DZ119" s="14">
        <f t="shared" si="134"/>
        <v>1.91</v>
      </c>
      <c r="EA119" s="14" t="str">
        <f t="shared" si="135"/>
        <v>HPExt</v>
      </c>
      <c r="EB119" s="14">
        <f t="shared" si="136"/>
        <v>268</v>
      </c>
      <c r="EC119" s="14">
        <f t="shared" si="137"/>
        <v>19.13</v>
      </c>
      <c r="ED119" s="14">
        <f t="shared" si="138"/>
        <v>7</v>
      </c>
      <c r="EE119" s="14">
        <f t="shared" si="139"/>
        <v>2</v>
      </c>
      <c r="EF119" s="14">
        <f t="shared" si="140"/>
        <v>12</v>
      </c>
      <c r="EG119" s="25" t="s">
        <v>509</v>
      </c>
      <c r="EH119" s="14">
        <f t="shared" si="141"/>
        <v>50</v>
      </c>
      <c r="FD119" s="13">
        <v>115</v>
      </c>
      <c r="FE119" s="13">
        <f t="shared" si="142"/>
        <v>10</v>
      </c>
      <c r="FF119" s="13" t="str">
        <f t="shared" si="151"/>
        <v>50级守护灵洗练-7</v>
      </c>
      <c r="FG119" s="13">
        <f t="shared" si="152"/>
        <v>23</v>
      </c>
      <c r="FH119" s="13">
        <f t="shared" si="149"/>
        <v>7</v>
      </c>
      <c r="FI119" s="13">
        <f t="shared" si="144"/>
        <v>500</v>
      </c>
      <c r="FJ119" s="13" t="str">
        <f t="shared" si="150"/>
        <v>Crit</v>
      </c>
      <c r="FK119" s="13">
        <f t="shared" si="146"/>
        <v>1.0999999999999999E-2</v>
      </c>
      <c r="FL119" s="13">
        <f t="shared" si="153"/>
        <v>0.03</v>
      </c>
    </row>
    <row r="120" spans="80:168" ht="16.5" x14ac:dyDescent="0.2">
      <c r="CB120" s="32"/>
      <c r="CC120" s="32"/>
      <c r="CV120" s="13">
        <v>116</v>
      </c>
      <c r="CW120" s="14">
        <f t="shared" si="104"/>
        <v>15</v>
      </c>
      <c r="CX120" s="14">
        <f t="shared" si="105"/>
        <v>1</v>
      </c>
      <c r="CY120" s="14">
        <f t="shared" si="106"/>
        <v>4</v>
      </c>
      <c r="CZ120" s="14">
        <f t="shared" si="107"/>
        <v>2</v>
      </c>
      <c r="DA120" s="14">
        <f t="shared" si="108"/>
        <v>2023014</v>
      </c>
      <c r="DB120" s="13" t="str">
        <f t="shared" si="109"/>
        <v>40级寄灵人紫色-衣服</v>
      </c>
      <c r="DC120" s="14">
        <f t="shared" si="110"/>
        <v>1</v>
      </c>
      <c r="DD120" s="14">
        <f t="shared" si="111"/>
        <v>3</v>
      </c>
      <c r="DE120" s="14">
        <f t="shared" si="112"/>
        <v>40</v>
      </c>
      <c r="DF120" s="14">
        <f t="shared" si="113"/>
        <v>40</v>
      </c>
      <c r="DG120" s="14">
        <f t="shared" si="114"/>
        <v>4</v>
      </c>
      <c r="DH120" s="14" t="str">
        <f t="shared" si="115"/>
        <v/>
      </c>
      <c r="DI120" s="14">
        <f t="shared" si="127"/>
        <v>38</v>
      </c>
      <c r="DJ120" s="14">
        <f t="shared" si="116"/>
        <v>0</v>
      </c>
      <c r="DK120" s="14">
        <f t="shared" si="117"/>
        <v>55</v>
      </c>
      <c r="DL120" s="14">
        <f t="shared" si="118"/>
        <v>0</v>
      </c>
      <c r="DM120" s="14">
        <f t="shared" si="119"/>
        <v>0</v>
      </c>
      <c r="DN120" s="14">
        <f t="shared" si="120"/>
        <v>3.83</v>
      </c>
      <c r="DO120" s="14">
        <f t="shared" si="121"/>
        <v>0</v>
      </c>
      <c r="DP120" s="14">
        <f t="shared" si="128"/>
        <v>7</v>
      </c>
      <c r="DQ120" s="14">
        <f t="shared" si="129"/>
        <v>2</v>
      </c>
      <c r="DR120" s="14">
        <f t="shared" si="130"/>
        <v>12</v>
      </c>
      <c r="DU120" s="14">
        <f t="shared" si="122"/>
        <v>2</v>
      </c>
      <c r="DV120" s="14">
        <f t="shared" si="123"/>
        <v>0</v>
      </c>
      <c r="DW120" s="14">
        <f t="shared" si="131"/>
        <v>38</v>
      </c>
      <c r="DX120" s="14" t="str">
        <f t="shared" si="132"/>
        <v>DefExt</v>
      </c>
      <c r="DY120" s="14">
        <f t="shared" si="133"/>
        <v>55</v>
      </c>
      <c r="DZ120" s="14">
        <f t="shared" si="134"/>
        <v>3.83</v>
      </c>
      <c r="EA120" s="14" t="str">
        <f t="shared" si="135"/>
        <v/>
      </c>
      <c r="EB120" s="14" t="str">
        <f t="shared" si="136"/>
        <v/>
      </c>
      <c r="EC120" s="14" t="str">
        <f t="shared" si="137"/>
        <v/>
      </c>
      <c r="ED120" s="14">
        <f t="shared" si="138"/>
        <v>7</v>
      </c>
      <c r="EE120" s="14">
        <f t="shared" si="139"/>
        <v>2</v>
      </c>
      <c r="EF120" s="14">
        <f t="shared" si="140"/>
        <v>12</v>
      </c>
      <c r="EG120" s="25" t="s">
        <v>509</v>
      </c>
      <c r="EH120" s="14">
        <f t="shared" si="141"/>
        <v>50</v>
      </c>
      <c r="FD120" s="13">
        <v>116</v>
      </c>
      <c r="FE120" s="13">
        <f t="shared" si="142"/>
        <v>10</v>
      </c>
      <c r="FF120" s="13" t="str">
        <f t="shared" si="151"/>
        <v>50级守护灵洗练-8</v>
      </c>
      <c r="FG120" s="13">
        <f t="shared" si="152"/>
        <v>23</v>
      </c>
      <c r="FH120" s="13">
        <f t="shared" si="149"/>
        <v>8</v>
      </c>
      <c r="FI120" s="13">
        <f t="shared" si="144"/>
        <v>500</v>
      </c>
      <c r="FJ120" s="13" t="str">
        <f t="shared" si="150"/>
        <v>CritRate</v>
      </c>
      <c r="FK120" s="13">
        <f t="shared" si="146"/>
        <v>2.8000000000000001E-2</v>
      </c>
      <c r="FL120" s="13">
        <f t="shared" si="153"/>
        <v>0.08</v>
      </c>
    </row>
    <row r="121" spans="80:168" ht="16.5" x14ac:dyDescent="0.2">
      <c r="CB121" s="32"/>
      <c r="CC121" s="32"/>
      <c r="CV121" s="13">
        <v>117</v>
      </c>
      <c r="CW121" s="14">
        <f t="shared" si="104"/>
        <v>15</v>
      </c>
      <c r="CX121" s="14">
        <f t="shared" si="105"/>
        <v>1</v>
      </c>
      <c r="CY121" s="14">
        <f t="shared" si="106"/>
        <v>5</v>
      </c>
      <c r="CZ121" s="14">
        <f t="shared" si="107"/>
        <v>2</v>
      </c>
      <c r="DA121" s="14">
        <f t="shared" si="108"/>
        <v>2023015</v>
      </c>
      <c r="DB121" s="13" t="str">
        <f t="shared" si="109"/>
        <v>40级寄灵人紫色-鞋子</v>
      </c>
      <c r="DC121" s="14">
        <f t="shared" si="110"/>
        <v>1</v>
      </c>
      <c r="DD121" s="14">
        <f t="shared" si="111"/>
        <v>3</v>
      </c>
      <c r="DE121" s="14">
        <f t="shared" si="112"/>
        <v>40</v>
      </c>
      <c r="DF121" s="14">
        <f t="shared" si="113"/>
        <v>40</v>
      </c>
      <c r="DG121" s="14">
        <f t="shared" si="114"/>
        <v>5</v>
      </c>
      <c r="DH121" s="14" t="str">
        <f t="shared" si="115"/>
        <v/>
      </c>
      <c r="DI121" s="14">
        <f t="shared" si="127"/>
        <v>38</v>
      </c>
      <c r="DJ121" s="14">
        <f t="shared" si="116"/>
        <v>0</v>
      </c>
      <c r="DK121" s="14">
        <f t="shared" si="117"/>
        <v>0</v>
      </c>
      <c r="DL121" s="14">
        <f t="shared" si="118"/>
        <v>536</v>
      </c>
      <c r="DM121" s="14">
        <f t="shared" si="119"/>
        <v>0</v>
      </c>
      <c r="DN121" s="14">
        <f t="shared" si="120"/>
        <v>0</v>
      </c>
      <c r="DO121" s="14">
        <f t="shared" si="121"/>
        <v>38.25</v>
      </c>
      <c r="DP121" s="14">
        <f t="shared" si="128"/>
        <v>7</v>
      </c>
      <c r="DQ121" s="14">
        <f t="shared" si="129"/>
        <v>2</v>
      </c>
      <c r="DR121" s="14">
        <f t="shared" si="130"/>
        <v>12</v>
      </c>
      <c r="DU121" s="14">
        <f t="shared" si="122"/>
        <v>3</v>
      </c>
      <c r="DV121" s="14">
        <f t="shared" si="123"/>
        <v>0</v>
      </c>
      <c r="DW121" s="14">
        <f t="shared" si="131"/>
        <v>38</v>
      </c>
      <c r="DX121" s="14" t="str">
        <f t="shared" si="132"/>
        <v>HPExt</v>
      </c>
      <c r="DY121" s="14">
        <f t="shared" si="133"/>
        <v>536</v>
      </c>
      <c r="DZ121" s="14">
        <f t="shared" si="134"/>
        <v>38.25</v>
      </c>
      <c r="EA121" s="14" t="str">
        <f t="shared" si="135"/>
        <v/>
      </c>
      <c r="EB121" s="14" t="str">
        <f t="shared" si="136"/>
        <v/>
      </c>
      <c r="EC121" s="14" t="str">
        <f t="shared" si="137"/>
        <v/>
      </c>
      <c r="ED121" s="14">
        <f t="shared" si="138"/>
        <v>7</v>
      </c>
      <c r="EE121" s="14">
        <f t="shared" si="139"/>
        <v>2</v>
      </c>
      <c r="EF121" s="14">
        <f t="shared" si="140"/>
        <v>12</v>
      </c>
      <c r="EG121" s="25" t="s">
        <v>509</v>
      </c>
      <c r="EH121" s="14">
        <f t="shared" si="141"/>
        <v>50</v>
      </c>
      <c r="FD121" s="13">
        <v>117</v>
      </c>
      <c r="FE121" s="13">
        <f t="shared" si="142"/>
        <v>10</v>
      </c>
      <c r="FF121" s="13" t="str">
        <f t="shared" si="151"/>
        <v>50级守护灵洗练-9</v>
      </c>
      <c r="FG121" s="13">
        <f t="shared" si="152"/>
        <v>23</v>
      </c>
      <c r="FH121" s="13">
        <f t="shared" si="149"/>
        <v>9</v>
      </c>
      <c r="FI121" s="13">
        <f t="shared" si="144"/>
        <v>500</v>
      </c>
      <c r="FJ121" s="13" t="str">
        <f t="shared" si="150"/>
        <v>DefIgnor</v>
      </c>
      <c r="FK121" s="13">
        <f t="shared" si="146"/>
        <v>1.0999999999999999E-2</v>
      </c>
      <c r="FL121" s="13">
        <f t="shared" si="153"/>
        <v>0.03</v>
      </c>
    </row>
    <row r="122" spans="80:168" ht="16.5" x14ac:dyDescent="0.2">
      <c r="CB122" s="32"/>
      <c r="CC122" s="32"/>
      <c r="CV122" s="13">
        <v>118</v>
      </c>
      <c r="CW122" s="14">
        <f t="shared" si="104"/>
        <v>15</v>
      </c>
      <c r="CX122" s="14">
        <f t="shared" si="105"/>
        <v>1</v>
      </c>
      <c r="CY122" s="14">
        <f t="shared" si="106"/>
        <v>6</v>
      </c>
      <c r="CZ122" s="14">
        <f t="shared" si="107"/>
        <v>2</v>
      </c>
      <c r="DA122" s="14">
        <f t="shared" si="108"/>
        <v>2023016</v>
      </c>
      <c r="DB122" s="13" t="str">
        <f t="shared" si="109"/>
        <v>40级寄灵人紫色-护手</v>
      </c>
      <c r="DC122" s="14">
        <f t="shared" si="110"/>
        <v>1</v>
      </c>
      <c r="DD122" s="14">
        <f t="shared" si="111"/>
        <v>3</v>
      </c>
      <c r="DE122" s="14">
        <f t="shared" si="112"/>
        <v>40</v>
      </c>
      <c r="DF122" s="14">
        <f t="shared" si="113"/>
        <v>40</v>
      </c>
      <c r="DG122" s="14">
        <f t="shared" si="114"/>
        <v>6</v>
      </c>
      <c r="DH122" s="14" t="str">
        <f t="shared" si="115"/>
        <v/>
      </c>
      <c r="DI122" s="14">
        <f t="shared" si="127"/>
        <v>38</v>
      </c>
      <c r="DJ122" s="14">
        <f t="shared" si="116"/>
        <v>0</v>
      </c>
      <c r="DK122" s="14">
        <f t="shared" si="117"/>
        <v>0</v>
      </c>
      <c r="DL122" s="14">
        <f t="shared" si="118"/>
        <v>536</v>
      </c>
      <c r="DM122" s="14">
        <f t="shared" si="119"/>
        <v>0</v>
      </c>
      <c r="DN122" s="14">
        <f t="shared" si="120"/>
        <v>0</v>
      </c>
      <c r="DO122" s="14">
        <f t="shared" si="121"/>
        <v>38.25</v>
      </c>
      <c r="DP122" s="14">
        <f t="shared" si="128"/>
        <v>7</v>
      </c>
      <c r="DQ122" s="14">
        <f t="shared" si="129"/>
        <v>2</v>
      </c>
      <c r="DR122" s="14">
        <f t="shared" si="130"/>
        <v>12</v>
      </c>
      <c r="DU122" s="14">
        <f t="shared" si="122"/>
        <v>3</v>
      </c>
      <c r="DV122" s="14">
        <f t="shared" si="123"/>
        <v>0</v>
      </c>
      <c r="DW122" s="14">
        <f t="shared" si="131"/>
        <v>38</v>
      </c>
      <c r="DX122" s="14" t="str">
        <f t="shared" si="132"/>
        <v>HPExt</v>
      </c>
      <c r="DY122" s="14">
        <f t="shared" si="133"/>
        <v>536</v>
      </c>
      <c r="DZ122" s="14">
        <f t="shared" si="134"/>
        <v>38.25</v>
      </c>
      <c r="EA122" s="14" t="str">
        <f t="shared" si="135"/>
        <v/>
      </c>
      <c r="EB122" s="14" t="str">
        <f t="shared" si="136"/>
        <v/>
      </c>
      <c r="EC122" s="14" t="str">
        <f t="shared" si="137"/>
        <v/>
      </c>
      <c r="ED122" s="14">
        <f t="shared" si="138"/>
        <v>7</v>
      </c>
      <c r="EE122" s="14">
        <f t="shared" si="139"/>
        <v>2</v>
      </c>
      <c r="EF122" s="14">
        <f t="shared" si="140"/>
        <v>12</v>
      </c>
      <c r="EG122" s="25" t="s">
        <v>509</v>
      </c>
      <c r="EH122" s="14">
        <f t="shared" si="141"/>
        <v>50</v>
      </c>
      <c r="FD122" s="13">
        <v>118</v>
      </c>
      <c r="FE122" s="13">
        <f t="shared" si="142"/>
        <v>10</v>
      </c>
      <c r="FF122" s="13" t="str">
        <f t="shared" si="151"/>
        <v>50级守护灵洗练-10</v>
      </c>
      <c r="FG122" s="13">
        <f t="shared" si="152"/>
        <v>23</v>
      </c>
      <c r="FH122" s="13">
        <f t="shared" si="149"/>
        <v>10</v>
      </c>
      <c r="FI122" s="13">
        <f t="shared" si="144"/>
        <v>500</v>
      </c>
      <c r="FJ122" s="13" t="str">
        <f t="shared" si="150"/>
        <v>Block</v>
      </c>
      <c r="FK122" s="13">
        <f t="shared" si="146"/>
        <v>1.0999999999999999E-2</v>
      </c>
      <c r="FL122" s="13">
        <f t="shared" si="153"/>
        <v>0.03</v>
      </c>
    </row>
    <row r="123" spans="80:168" ht="16.5" x14ac:dyDescent="0.2">
      <c r="CB123" s="32"/>
      <c r="CC123" s="32"/>
      <c r="CV123" s="13">
        <v>119</v>
      </c>
      <c r="CW123" s="14">
        <f t="shared" si="104"/>
        <v>15</v>
      </c>
      <c r="CX123" s="14">
        <f t="shared" si="105"/>
        <v>1</v>
      </c>
      <c r="CY123" s="14">
        <f t="shared" si="106"/>
        <v>7</v>
      </c>
      <c r="CZ123" s="14">
        <f t="shared" si="107"/>
        <v>2</v>
      </c>
      <c r="DA123" s="14">
        <f t="shared" si="108"/>
        <v>2023017</v>
      </c>
      <c r="DB123" s="13" t="str">
        <f t="shared" si="109"/>
        <v>40级寄灵人紫色-项链</v>
      </c>
      <c r="DC123" s="14">
        <f t="shared" si="110"/>
        <v>1</v>
      </c>
      <c r="DD123" s="14">
        <f t="shared" si="111"/>
        <v>3</v>
      </c>
      <c r="DE123" s="14">
        <f t="shared" si="112"/>
        <v>40</v>
      </c>
      <c r="DF123" s="14">
        <f t="shared" si="113"/>
        <v>40</v>
      </c>
      <c r="DG123" s="14">
        <f t="shared" si="114"/>
        <v>7</v>
      </c>
      <c r="DH123" s="14" t="str">
        <f t="shared" si="115"/>
        <v/>
      </c>
      <c r="DI123" s="14">
        <f t="shared" si="127"/>
        <v>57</v>
      </c>
      <c r="DJ123" s="14">
        <f t="shared" si="116"/>
        <v>71</v>
      </c>
      <c r="DK123" s="14">
        <f t="shared" si="117"/>
        <v>46</v>
      </c>
      <c r="DL123" s="14">
        <f t="shared" si="118"/>
        <v>0</v>
      </c>
      <c r="DM123" s="14">
        <f t="shared" si="119"/>
        <v>5.0999999999999996</v>
      </c>
      <c r="DN123" s="14">
        <f t="shared" si="120"/>
        <v>3.19</v>
      </c>
      <c r="DO123" s="14">
        <f t="shared" si="121"/>
        <v>0</v>
      </c>
      <c r="DP123" s="14">
        <f t="shared" si="128"/>
        <v>7</v>
      </c>
      <c r="DQ123" s="14">
        <f t="shared" si="129"/>
        <v>2</v>
      </c>
      <c r="DR123" s="14">
        <f t="shared" si="130"/>
        <v>12</v>
      </c>
      <c r="DU123" s="14">
        <f t="shared" si="122"/>
        <v>1</v>
      </c>
      <c r="DV123" s="14">
        <f t="shared" si="123"/>
        <v>2</v>
      </c>
      <c r="DW123" s="14">
        <f t="shared" si="131"/>
        <v>57</v>
      </c>
      <c r="DX123" s="14" t="str">
        <f t="shared" si="132"/>
        <v>AtkExt</v>
      </c>
      <c r="DY123" s="14">
        <f t="shared" si="133"/>
        <v>71</v>
      </c>
      <c r="DZ123" s="14">
        <f t="shared" si="134"/>
        <v>5.0999999999999996</v>
      </c>
      <c r="EA123" s="14" t="str">
        <f t="shared" si="135"/>
        <v>DefExt</v>
      </c>
      <c r="EB123" s="14">
        <f t="shared" si="136"/>
        <v>46</v>
      </c>
      <c r="EC123" s="14">
        <f t="shared" si="137"/>
        <v>3.19</v>
      </c>
      <c r="ED123" s="14">
        <f t="shared" si="138"/>
        <v>7</v>
      </c>
      <c r="EE123" s="14">
        <f t="shared" si="139"/>
        <v>2</v>
      </c>
      <c r="EF123" s="14">
        <f t="shared" si="140"/>
        <v>12</v>
      </c>
      <c r="EG123" s="25" t="s">
        <v>509</v>
      </c>
      <c r="EH123" s="14">
        <f t="shared" si="141"/>
        <v>50</v>
      </c>
      <c r="FD123" s="13">
        <v>119</v>
      </c>
      <c r="FE123" s="13">
        <f t="shared" si="142"/>
        <v>10</v>
      </c>
      <c r="FF123" s="13" t="str">
        <f t="shared" si="151"/>
        <v>50级守护灵洗练-11</v>
      </c>
      <c r="FG123" s="13">
        <f t="shared" si="152"/>
        <v>23</v>
      </c>
      <c r="FH123" s="13">
        <f t="shared" si="149"/>
        <v>11</v>
      </c>
      <c r="FI123" s="13">
        <f t="shared" si="144"/>
        <v>500</v>
      </c>
      <c r="FJ123" s="13" t="str">
        <f t="shared" si="150"/>
        <v>EffectHit</v>
      </c>
      <c r="FK123" s="13">
        <f t="shared" si="146"/>
        <v>1.7999999999999999E-2</v>
      </c>
      <c r="FL123" s="13">
        <f t="shared" si="153"/>
        <v>0.05</v>
      </c>
    </row>
    <row r="124" spans="80:168" ht="16.5" x14ac:dyDescent="0.2">
      <c r="CB124" s="32"/>
      <c r="CC124" s="32"/>
      <c r="CV124" s="13">
        <v>120</v>
      </c>
      <c r="CW124" s="14">
        <f t="shared" si="104"/>
        <v>15</v>
      </c>
      <c r="CX124" s="14">
        <f t="shared" si="105"/>
        <v>1</v>
      </c>
      <c r="CY124" s="14">
        <f t="shared" si="106"/>
        <v>8</v>
      </c>
      <c r="CZ124" s="14">
        <f t="shared" si="107"/>
        <v>2</v>
      </c>
      <c r="DA124" s="14">
        <f t="shared" si="108"/>
        <v>2023018</v>
      </c>
      <c r="DB124" s="13" t="str">
        <f t="shared" si="109"/>
        <v>40级寄灵人紫色-戒指</v>
      </c>
      <c r="DC124" s="14">
        <f t="shared" si="110"/>
        <v>1</v>
      </c>
      <c r="DD124" s="14">
        <f t="shared" si="111"/>
        <v>3</v>
      </c>
      <c r="DE124" s="14">
        <f t="shared" si="112"/>
        <v>40</v>
      </c>
      <c r="DF124" s="14">
        <f t="shared" si="113"/>
        <v>40</v>
      </c>
      <c r="DG124" s="14">
        <f t="shared" si="114"/>
        <v>8</v>
      </c>
      <c r="DH124" s="14" t="str">
        <f t="shared" si="115"/>
        <v/>
      </c>
      <c r="DI124" s="14">
        <f t="shared" si="127"/>
        <v>57</v>
      </c>
      <c r="DJ124" s="14">
        <f t="shared" si="116"/>
        <v>71</v>
      </c>
      <c r="DK124" s="14">
        <f t="shared" si="117"/>
        <v>0</v>
      </c>
      <c r="DL124" s="14">
        <f t="shared" si="118"/>
        <v>446</v>
      </c>
      <c r="DM124" s="14">
        <f t="shared" si="119"/>
        <v>5.0999999999999996</v>
      </c>
      <c r="DN124" s="14">
        <f t="shared" si="120"/>
        <v>0</v>
      </c>
      <c r="DO124" s="14">
        <f t="shared" si="121"/>
        <v>31.88</v>
      </c>
      <c r="DP124" s="14">
        <f t="shared" si="128"/>
        <v>7</v>
      </c>
      <c r="DQ124" s="14">
        <f t="shared" si="129"/>
        <v>2</v>
      </c>
      <c r="DR124" s="14">
        <f t="shared" si="130"/>
        <v>12</v>
      </c>
      <c r="DU124" s="14">
        <f t="shared" si="122"/>
        <v>1</v>
      </c>
      <c r="DV124" s="14">
        <f t="shared" si="123"/>
        <v>3</v>
      </c>
      <c r="DW124" s="14">
        <f t="shared" si="131"/>
        <v>57</v>
      </c>
      <c r="DX124" s="14" t="str">
        <f t="shared" si="132"/>
        <v>AtkExt</v>
      </c>
      <c r="DY124" s="14">
        <f t="shared" si="133"/>
        <v>71</v>
      </c>
      <c r="DZ124" s="14">
        <f t="shared" si="134"/>
        <v>5.0999999999999996</v>
      </c>
      <c r="EA124" s="14" t="str">
        <f t="shared" si="135"/>
        <v>HPExt</v>
      </c>
      <c r="EB124" s="14">
        <f t="shared" si="136"/>
        <v>446</v>
      </c>
      <c r="EC124" s="14">
        <f t="shared" si="137"/>
        <v>31.88</v>
      </c>
      <c r="ED124" s="14">
        <f t="shared" si="138"/>
        <v>7</v>
      </c>
      <c r="EE124" s="14">
        <f t="shared" si="139"/>
        <v>2</v>
      </c>
      <c r="EF124" s="14">
        <f t="shared" si="140"/>
        <v>12</v>
      </c>
      <c r="EG124" s="25" t="s">
        <v>509</v>
      </c>
      <c r="EH124" s="14">
        <f t="shared" si="141"/>
        <v>50</v>
      </c>
      <c r="FD124" s="13">
        <v>120</v>
      </c>
      <c r="FE124" s="13">
        <f t="shared" si="142"/>
        <v>10</v>
      </c>
      <c r="FF124" s="13" t="str">
        <f t="shared" si="151"/>
        <v>50级守护灵洗练-12</v>
      </c>
      <c r="FG124" s="13">
        <f t="shared" si="152"/>
        <v>23</v>
      </c>
      <c r="FH124" s="13">
        <f t="shared" si="149"/>
        <v>12</v>
      </c>
      <c r="FI124" s="13">
        <f t="shared" si="144"/>
        <v>500</v>
      </c>
      <c r="FJ124" s="13" t="str">
        <f t="shared" si="150"/>
        <v>EffectResist</v>
      </c>
      <c r="FK124" s="13">
        <f t="shared" si="146"/>
        <v>1.7999999999999999E-2</v>
      </c>
      <c r="FL124" s="13">
        <f t="shared" si="153"/>
        <v>0.05</v>
      </c>
    </row>
    <row r="125" spans="80:168" ht="16.5" x14ac:dyDescent="0.2">
      <c r="CV125" s="13">
        <v>121</v>
      </c>
      <c r="CW125" s="14">
        <f t="shared" si="104"/>
        <v>16</v>
      </c>
      <c r="CX125" s="14">
        <f t="shared" si="105"/>
        <v>2</v>
      </c>
      <c r="CY125" s="14">
        <f t="shared" si="106"/>
        <v>1</v>
      </c>
      <c r="CZ125" s="14">
        <f t="shared" si="107"/>
        <v>2</v>
      </c>
      <c r="DA125" s="14">
        <f t="shared" si="108"/>
        <v>2023021</v>
      </c>
      <c r="DB125" s="13" t="str">
        <f t="shared" si="109"/>
        <v>40级守护灵紫色-武器</v>
      </c>
      <c r="DC125" s="14">
        <f t="shared" si="110"/>
        <v>2</v>
      </c>
      <c r="DD125" s="14">
        <f t="shared" si="111"/>
        <v>3</v>
      </c>
      <c r="DE125" s="14">
        <f t="shared" si="112"/>
        <v>20</v>
      </c>
      <c r="DF125" s="14">
        <f t="shared" si="113"/>
        <v>20</v>
      </c>
      <c r="DG125" s="14">
        <f t="shared" si="114"/>
        <v>1</v>
      </c>
      <c r="DH125" s="14" t="str">
        <f t="shared" si="115"/>
        <v/>
      </c>
      <c r="DI125" s="14">
        <f t="shared" si="127"/>
        <v>59</v>
      </c>
      <c r="DJ125" s="14">
        <f t="shared" si="116"/>
        <v>99</v>
      </c>
      <c r="DK125" s="14">
        <f t="shared" si="117"/>
        <v>0</v>
      </c>
      <c r="DL125" s="14">
        <f t="shared" si="118"/>
        <v>0</v>
      </c>
      <c r="DM125" s="14">
        <f t="shared" si="119"/>
        <v>11.99</v>
      </c>
      <c r="DN125" s="14">
        <f t="shared" si="120"/>
        <v>0</v>
      </c>
      <c r="DO125" s="14">
        <f t="shared" si="121"/>
        <v>0</v>
      </c>
      <c r="DP125" s="14">
        <f t="shared" si="128"/>
        <v>7</v>
      </c>
      <c r="DQ125" s="14">
        <f t="shared" si="129"/>
        <v>2</v>
      </c>
      <c r="DR125" s="14">
        <f t="shared" si="130"/>
        <v>22</v>
      </c>
      <c r="DU125" s="14">
        <f t="shared" si="122"/>
        <v>1</v>
      </c>
      <c r="DV125" s="14">
        <f t="shared" si="123"/>
        <v>0</v>
      </c>
      <c r="DW125" s="14">
        <f t="shared" si="131"/>
        <v>59</v>
      </c>
      <c r="DX125" s="14" t="str">
        <f t="shared" si="132"/>
        <v>AtkExt</v>
      </c>
      <c r="DY125" s="14">
        <f t="shared" si="133"/>
        <v>99</v>
      </c>
      <c r="DZ125" s="14">
        <f t="shared" si="134"/>
        <v>11.99</v>
      </c>
      <c r="EA125" s="14" t="str">
        <f t="shared" si="135"/>
        <v/>
      </c>
      <c r="EB125" s="14" t="str">
        <f t="shared" si="136"/>
        <v/>
      </c>
      <c r="EC125" s="14" t="str">
        <f t="shared" si="137"/>
        <v/>
      </c>
      <c r="ED125" s="14">
        <f t="shared" si="138"/>
        <v>7</v>
      </c>
      <c r="EE125" s="14">
        <f t="shared" si="139"/>
        <v>2</v>
      </c>
      <c r="EF125" s="14">
        <f t="shared" si="140"/>
        <v>22</v>
      </c>
      <c r="EG125" s="25" t="s">
        <v>509</v>
      </c>
      <c r="EH125" s="14">
        <f t="shared" si="141"/>
        <v>50</v>
      </c>
      <c r="FD125" s="13">
        <v>121</v>
      </c>
      <c r="FE125" s="13">
        <f t="shared" si="142"/>
        <v>11</v>
      </c>
      <c r="FF125" s="13" t="str">
        <f t="shared" si="151"/>
        <v>70级守护灵洗练-1</v>
      </c>
      <c r="FG125" s="13">
        <f t="shared" si="152"/>
        <v>24</v>
      </c>
      <c r="FH125" s="13">
        <f t="shared" si="149"/>
        <v>1</v>
      </c>
      <c r="FI125" s="13">
        <f t="shared" si="144"/>
        <v>1800</v>
      </c>
      <c r="FJ125" s="13" t="str">
        <f t="shared" si="150"/>
        <v>AtkExt</v>
      </c>
      <c r="FK125" s="13">
        <f t="shared" si="146"/>
        <v>64</v>
      </c>
      <c r="FL125" s="13">
        <f t="shared" si="153"/>
        <v>184</v>
      </c>
    </row>
    <row r="126" spans="80:168" ht="16.5" x14ac:dyDescent="0.2">
      <c r="CV126" s="13">
        <v>122</v>
      </c>
      <c r="CW126" s="14">
        <f t="shared" si="104"/>
        <v>16</v>
      </c>
      <c r="CX126" s="14">
        <f t="shared" si="105"/>
        <v>2</v>
      </c>
      <c r="CY126" s="14">
        <f t="shared" si="106"/>
        <v>2</v>
      </c>
      <c r="CZ126" s="14">
        <f t="shared" si="107"/>
        <v>2</v>
      </c>
      <c r="DA126" s="14">
        <f t="shared" si="108"/>
        <v>2023022</v>
      </c>
      <c r="DB126" s="13" t="str">
        <f t="shared" si="109"/>
        <v>40级守护灵紫色-头盔</v>
      </c>
      <c r="DC126" s="14">
        <f t="shared" si="110"/>
        <v>2</v>
      </c>
      <c r="DD126" s="14">
        <f t="shared" si="111"/>
        <v>3</v>
      </c>
      <c r="DE126" s="14">
        <f t="shared" si="112"/>
        <v>20</v>
      </c>
      <c r="DF126" s="14">
        <f t="shared" si="113"/>
        <v>20</v>
      </c>
      <c r="DG126" s="14">
        <f t="shared" si="114"/>
        <v>2</v>
      </c>
      <c r="DH126" s="14" t="str">
        <f t="shared" si="115"/>
        <v/>
      </c>
      <c r="DI126" s="14">
        <f t="shared" si="127"/>
        <v>30</v>
      </c>
      <c r="DJ126" s="14">
        <f t="shared" si="116"/>
        <v>0</v>
      </c>
      <c r="DK126" s="14">
        <f t="shared" si="117"/>
        <v>26</v>
      </c>
      <c r="DL126" s="14">
        <f t="shared" si="118"/>
        <v>0</v>
      </c>
      <c r="DM126" s="14">
        <f t="shared" si="119"/>
        <v>0</v>
      </c>
      <c r="DN126" s="14">
        <f t="shared" si="120"/>
        <v>3.06</v>
      </c>
      <c r="DO126" s="14">
        <f t="shared" si="121"/>
        <v>0</v>
      </c>
      <c r="DP126" s="14">
        <f t="shared" si="128"/>
        <v>7</v>
      </c>
      <c r="DQ126" s="14">
        <f t="shared" si="129"/>
        <v>2</v>
      </c>
      <c r="DR126" s="14">
        <f t="shared" si="130"/>
        <v>22</v>
      </c>
      <c r="DU126" s="14">
        <f t="shared" si="122"/>
        <v>2</v>
      </c>
      <c r="DV126" s="14">
        <f t="shared" si="123"/>
        <v>0</v>
      </c>
      <c r="DW126" s="14">
        <f t="shared" si="131"/>
        <v>30</v>
      </c>
      <c r="DX126" s="14" t="str">
        <f t="shared" si="132"/>
        <v>DefExt</v>
      </c>
      <c r="DY126" s="14">
        <f t="shared" si="133"/>
        <v>26</v>
      </c>
      <c r="DZ126" s="14">
        <f t="shared" si="134"/>
        <v>3.06</v>
      </c>
      <c r="EA126" s="14" t="str">
        <f t="shared" si="135"/>
        <v/>
      </c>
      <c r="EB126" s="14" t="str">
        <f t="shared" si="136"/>
        <v/>
      </c>
      <c r="EC126" s="14" t="str">
        <f t="shared" si="137"/>
        <v/>
      </c>
      <c r="ED126" s="14">
        <f t="shared" si="138"/>
        <v>7</v>
      </c>
      <c r="EE126" s="14">
        <f t="shared" si="139"/>
        <v>2</v>
      </c>
      <c r="EF126" s="14">
        <f t="shared" si="140"/>
        <v>22</v>
      </c>
      <c r="EG126" s="25" t="s">
        <v>509</v>
      </c>
      <c r="EH126" s="14">
        <f t="shared" si="141"/>
        <v>50</v>
      </c>
      <c r="FD126" s="13">
        <v>122</v>
      </c>
      <c r="FE126" s="13">
        <f t="shared" si="142"/>
        <v>11</v>
      </c>
      <c r="FF126" s="13" t="str">
        <f t="shared" si="151"/>
        <v>70级守护灵洗练-2</v>
      </c>
      <c r="FG126" s="13">
        <f t="shared" si="152"/>
        <v>24</v>
      </c>
      <c r="FH126" s="13">
        <f t="shared" si="149"/>
        <v>2</v>
      </c>
      <c r="FI126" s="13">
        <f t="shared" si="144"/>
        <v>1800</v>
      </c>
      <c r="FJ126" s="13" t="str">
        <f t="shared" si="150"/>
        <v>DefExt</v>
      </c>
      <c r="FK126" s="13">
        <f t="shared" si="146"/>
        <v>32</v>
      </c>
      <c r="FL126" s="13">
        <f t="shared" si="153"/>
        <v>93</v>
      </c>
    </row>
    <row r="127" spans="80:168" ht="16.5" x14ac:dyDescent="0.2">
      <c r="CV127" s="13">
        <v>123</v>
      </c>
      <c r="CW127" s="14">
        <f t="shared" si="104"/>
        <v>16</v>
      </c>
      <c r="CX127" s="14">
        <f t="shared" si="105"/>
        <v>2</v>
      </c>
      <c r="CY127" s="14">
        <f t="shared" si="106"/>
        <v>3</v>
      </c>
      <c r="CZ127" s="14">
        <f t="shared" si="107"/>
        <v>2</v>
      </c>
      <c r="DA127" s="14">
        <f t="shared" si="108"/>
        <v>2023023</v>
      </c>
      <c r="DB127" s="13" t="str">
        <f t="shared" si="109"/>
        <v>40级守护灵紫色-肩甲</v>
      </c>
      <c r="DC127" s="14">
        <f t="shared" si="110"/>
        <v>2</v>
      </c>
      <c r="DD127" s="14">
        <f t="shared" si="111"/>
        <v>3</v>
      </c>
      <c r="DE127" s="14">
        <f t="shared" si="112"/>
        <v>20</v>
      </c>
      <c r="DF127" s="14">
        <f t="shared" si="113"/>
        <v>20</v>
      </c>
      <c r="DG127" s="14">
        <f t="shared" si="114"/>
        <v>3</v>
      </c>
      <c r="DH127" s="14" t="str">
        <f t="shared" si="115"/>
        <v/>
      </c>
      <c r="DI127" s="14">
        <f t="shared" si="127"/>
        <v>45</v>
      </c>
      <c r="DJ127" s="14">
        <f t="shared" si="116"/>
        <v>0</v>
      </c>
      <c r="DK127" s="14">
        <f t="shared" si="117"/>
        <v>13</v>
      </c>
      <c r="DL127" s="14">
        <f t="shared" si="118"/>
        <v>250</v>
      </c>
      <c r="DM127" s="14">
        <f t="shared" si="119"/>
        <v>0</v>
      </c>
      <c r="DN127" s="14">
        <f t="shared" si="120"/>
        <v>1.53</v>
      </c>
      <c r="DO127" s="14">
        <f t="shared" si="121"/>
        <v>29.96</v>
      </c>
      <c r="DP127" s="14">
        <f t="shared" si="128"/>
        <v>7</v>
      </c>
      <c r="DQ127" s="14">
        <f t="shared" si="129"/>
        <v>2</v>
      </c>
      <c r="DR127" s="14">
        <f t="shared" si="130"/>
        <v>22</v>
      </c>
      <c r="DU127" s="14">
        <f t="shared" si="122"/>
        <v>2</v>
      </c>
      <c r="DV127" s="14">
        <f t="shared" si="123"/>
        <v>3</v>
      </c>
      <c r="DW127" s="14">
        <f t="shared" si="131"/>
        <v>45</v>
      </c>
      <c r="DX127" s="14" t="str">
        <f t="shared" si="132"/>
        <v>DefExt</v>
      </c>
      <c r="DY127" s="14">
        <f t="shared" si="133"/>
        <v>13</v>
      </c>
      <c r="DZ127" s="14">
        <f t="shared" si="134"/>
        <v>1.53</v>
      </c>
      <c r="EA127" s="14" t="str">
        <f t="shared" si="135"/>
        <v>HPExt</v>
      </c>
      <c r="EB127" s="14">
        <f t="shared" si="136"/>
        <v>250</v>
      </c>
      <c r="EC127" s="14">
        <f t="shared" si="137"/>
        <v>29.96</v>
      </c>
      <c r="ED127" s="14">
        <f t="shared" si="138"/>
        <v>7</v>
      </c>
      <c r="EE127" s="14">
        <f t="shared" si="139"/>
        <v>2</v>
      </c>
      <c r="EF127" s="14">
        <f t="shared" si="140"/>
        <v>22</v>
      </c>
      <c r="EG127" s="25" t="s">
        <v>509</v>
      </c>
      <c r="EH127" s="14">
        <f t="shared" si="141"/>
        <v>50</v>
      </c>
      <c r="FD127" s="13">
        <v>123</v>
      </c>
      <c r="FE127" s="13">
        <f t="shared" si="142"/>
        <v>11</v>
      </c>
      <c r="FF127" s="13" t="str">
        <f t="shared" si="151"/>
        <v>70级守护灵洗练-3</v>
      </c>
      <c r="FG127" s="13">
        <f t="shared" si="152"/>
        <v>24</v>
      </c>
      <c r="FH127" s="13">
        <f t="shared" si="149"/>
        <v>3</v>
      </c>
      <c r="FI127" s="13">
        <f t="shared" si="144"/>
        <v>2000</v>
      </c>
      <c r="FJ127" s="13" t="str">
        <f t="shared" si="150"/>
        <v>HPExt</v>
      </c>
      <c r="FK127" s="13">
        <f t="shared" si="146"/>
        <v>643</v>
      </c>
      <c r="FL127" s="13">
        <f t="shared" si="153"/>
        <v>1839</v>
      </c>
    </row>
    <row r="128" spans="80:168" ht="16.5" x14ac:dyDescent="0.2">
      <c r="CV128" s="13">
        <v>124</v>
      </c>
      <c r="CW128" s="14">
        <f t="shared" si="104"/>
        <v>16</v>
      </c>
      <c r="CX128" s="14">
        <f t="shared" si="105"/>
        <v>2</v>
      </c>
      <c r="CY128" s="14">
        <f t="shared" si="106"/>
        <v>4</v>
      </c>
      <c r="CZ128" s="14">
        <f t="shared" si="107"/>
        <v>2</v>
      </c>
      <c r="DA128" s="14">
        <f t="shared" si="108"/>
        <v>2023024</v>
      </c>
      <c r="DB128" s="13" t="str">
        <f t="shared" si="109"/>
        <v>40级守护灵紫色-衣服</v>
      </c>
      <c r="DC128" s="14">
        <f t="shared" si="110"/>
        <v>2</v>
      </c>
      <c r="DD128" s="14">
        <f t="shared" si="111"/>
        <v>3</v>
      </c>
      <c r="DE128" s="14">
        <f t="shared" si="112"/>
        <v>20</v>
      </c>
      <c r="DF128" s="14">
        <f t="shared" si="113"/>
        <v>20</v>
      </c>
      <c r="DG128" s="14">
        <f t="shared" si="114"/>
        <v>4</v>
      </c>
      <c r="DH128" s="14" t="str">
        <f t="shared" si="115"/>
        <v/>
      </c>
      <c r="DI128" s="14">
        <f t="shared" si="127"/>
        <v>30</v>
      </c>
      <c r="DJ128" s="14">
        <f t="shared" si="116"/>
        <v>0</v>
      </c>
      <c r="DK128" s="14">
        <f t="shared" si="117"/>
        <v>26</v>
      </c>
      <c r="DL128" s="14">
        <f t="shared" si="118"/>
        <v>0</v>
      </c>
      <c r="DM128" s="14">
        <f t="shared" si="119"/>
        <v>0</v>
      </c>
      <c r="DN128" s="14">
        <f t="shared" si="120"/>
        <v>3.06</v>
      </c>
      <c r="DO128" s="14">
        <f t="shared" si="121"/>
        <v>0</v>
      </c>
      <c r="DP128" s="14">
        <f t="shared" si="128"/>
        <v>7</v>
      </c>
      <c r="DQ128" s="14">
        <f t="shared" si="129"/>
        <v>2</v>
      </c>
      <c r="DR128" s="14">
        <f t="shared" si="130"/>
        <v>22</v>
      </c>
      <c r="DU128" s="14">
        <f t="shared" si="122"/>
        <v>2</v>
      </c>
      <c r="DV128" s="14">
        <f t="shared" si="123"/>
        <v>0</v>
      </c>
      <c r="DW128" s="14">
        <f t="shared" si="131"/>
        <v>30</v>
      </c>
      <c r="DX128" s="14" t="str">
        <f t="shared" si="132"/>
        <v>DefExt</v>
      </c>
      <c r="DY128" s="14">
        <f t="shared" si="133"/>
        <v>26</v>
      </c>
      <c r="DZ128" s="14">
        <f t="shared" si="134"/>
        <v>3.06</v>
      </c>
      <c r="EA128" s="14" t="str">
        <f t="shared" si="135"/>
        <v/>
      </c>
      <c r="EB128" s="14" t="str">
        <f t="shared" si="136"/>
        <v/>
      </c>
      <c r="EC128" s="14" t="str">
        <f t="shared" si="137"/>
        <v/>
      </c>
      <c r="ED128" s="14">
        <f t="shared" si="138"/>
        <v>7</v>
      </c>
      <c r="EE128" s="14">
        <f t="shared" si="139"/>
        <v>2</v>
      </c>
      <c r="EF128" s="14">
        <f t="shared" si="140"/>
        <v>22</v>
      </c>
      <c r="EG128" s="25" t="s">
        <v>509</v>
      </c>
      <c r="EH128" s="14">
        <f t="shared" si="141"/>
        <v>50</v>
      </c>
      <c r="FD128" s="13">
        <v>124</v>
      </c>
      <c r="FE128" s="13">
        <f t="shared" si="142"/>
        <v>11</v>
      </c>
      <c r="FF128" s="13" t="str">
        <f t="shared" si="151"/>
        <v>70级守护灵洗练-4</v>
      </c>
      <c r="FG128" s="13">
        <f t="shared" si="152"/>
        <v>24</v>
      </c>
      <c r="FH128" s="13">
        <f t="shared" si="149"/>
        <v>4</v>
      </c>
      <c r="FI128" s="13">
        <f t="shared" si="144"/>
        <v>500</v>
      </c>
      <c r="FJ128" s="13" t="str">
        <f t="shared" si="150"/>
        <v>AtkRate</v>
      </c>
      <c r="FK128" s="13">
        <f t="shared" si="146"/>
        <v>1.4E-2</v>
      </c>
      <c r="FL128" s="13">
        <f t="shared" si="153"/>
        <v>0.04</v>
      </c>
    </row>
    <row r="129" spans="100:168" ht="16.5" x14ac:dyDescent="0.2">
      <c r="CV129" s="13">
        <v>125</v>
      </c>
      <c r="CW129" s="14">
        <f t="shared" si="104"/>
        <v>16</v>
      </c>
      <c r="CX129" s="14">
        <f t="shared" si="105"/>
        <v>2</v>
      </c>
      <c r="CY129" s="14">
        <f t="shared" si="106"/>
        <v>5</v>
      </c>
      <c r="CZ129" s="14">
        <f t="shared" si="107"/>
        <v>2</v>
      </c>
      <c r="DA129" s="14">
        <f t="shared" si="108"/>
        <v>2023025</v>
      </c>
      <c r="DB129" s="13" t="str">
        <f t="shared" si="109"/>
        <v>40级守护灵紫色-鞋子</v>
      </c>
      <c r="DC129" s="14">
        <f t="shared" si="110"/>
        <v>2</v>
      </c>
      <c r="DD129" s="14">
        <f t="shared" si="111"/>
        <v>3</v>
      </c>
      <c r="DE129" s="14">
        <f t="shared" si="112"/>
        <v>20</v>
      </c>
      <c r="DF129" s="14">
        <f t="shared" si="113"/>
        <v>20</v>
      </c>
      <c r="DG129" s="14">
        <f t="shared" si="114"/>
        <v>5</v>
      </c>
      <c r="DH129" s="14" t="str">
        <f t="shared" si="115"/>
        <v/>
      </c>
      <c r="DI129" s="14">
        <f t="shared" si="127"/>
        <v>59</v>
      </c>
      <c r="DJ129" s="14">
        <f t="shared" si="116"/>
        <v>0</v>
      </c>
      <c r="DK129" s="14">
        <f t="shared" si="117"/>
        <v>0</v>
      </c>
      <c r="DL129" s="14">
        <f t="shared" si="118"/>
        <v>500</v>
      </c>
      <c r="DM129" s="14">
        <f t="shared" si="119"/>
        <v>0</v>
      </c>
      <c r="DN129" s="14">
        <f t="shared" si="120"/>
        <v>0</v>
      </c>
      <c r="DO129" s="14">
        <f t="shared" si="121"/>
        <v>59.93</v>
      </c>
      <c r="DP129" s="14">
        <f t="shared" si="128"/>
        <v>7</v>
      </c>
      <c r="DQ129" s="14">
        <f t="shared" si="129"/>
        <v>2</v>
      </c>
      <c r="DR129" s="14">
        <f t="shared" si="130"/>
        <v>22</v>
      </c>
      <c r="DU129" s="14">
        <f t="shared" si="122"/>
        <v>3</v>
      </c>
      <c r="DV129" s="14">
        <f t="shared" si="123"/>
        <v>0</v>
      </c>
      <c r="DW129" s="14">
        <f t="shared" si="131"/>
        <v>59</v>
      </c>
      <c r="DX129" s="14" t="str">
        <f t="shared" si="132"/>
        <v>HPExt</v>
      </c>
      <c r="DY129" s="14">
        <f t="shared" si="133"/>
        <v>500</v>
      </c>
      <c r="DZ129" s="14">
        <f t="shared" si="134"/>
        <v>59.93</v>
      </c>
      <c r="EA129" s="14" t="str">
        <f t="shared" si="135"/>
        <v/>
      </c>
      <c r="EB129" s="14" t="str">
        <f t="shared" si="136"/>
        <v/>
      </c>
      <c r="EC129" s="14" t="str">
        <f t="shared" si="137"/>
        <v/>
      </c>
      <c r="ED129" s="14">
        <f t="shared" si="138"/>
        <v>7</v>
      </c>
      <c r="EE129" s="14">
        <f t="shared" si="139"/>
        <v>2</v>
      </c>
      <c r="EF129" s="14">
        <f t="shared" si="140"/>
        <v>22</v>
      </c>
      <c r="EG129" s="25" t="s">
        <v>509</v>
      </c>
      <c r="EH129" s="14">
        <f t="shared" si="141"/>
        <v>50</v>
      </c>
      <c r="FD129" s="13">
        <v>125</v>
      </c>
      <c r="FE129" s="13">
        <f t="shared" si="142"/>
        <v>11</v>
      </c>
      <c r="FF129" s="13" t="str">
        <f t="shared" si="151"/>
        <v>70级守护灵洗练-5</v>
      </c>
      <c r="FG129" s="13">
        <f t="shared" si="152"/>
        <v>24</v>
      </c>
      <c r="FH129" s="13">
        <f t="shared" si="149"/>
        <v>5</v>
      </c>
      <c r="FI129" s="13">
        <f t="shared" si="144"/>
        <v>400</v>
      </c>
      <c r="FJ129" s="13" t="str">
        <f t="shared" si="150"/>
        <v>DefRate</v>
      </c>
      <c r="FK129" s="13">
        <f t="shared" si="146"/>
        <v>1.4E-2</v>
      </c>
      <c r="FL129" s="13">
        <f t="shared" si="153"/>
        <v>0.04</v>
      </c>
    </row>
    <row r="130" spans="100:168" ht="16.5" x14ac:dyDescent="0.2">
      <c r="CV130" s="13">
        <v>126</v>
      </c>
      <c r="CW130" s="14">
        <f t="shared" si="104"/>
        <v>16</v>
      </c>
      <c r="CX130" s="14">
        <f t="shared" si="105"/>
        <v>2</v>
      </c>
      <c r="CY130" s="14">
        <f t="shared" si="106"/>
        <v>6</v>
      </c>
      <c r="CZ130" s="14">
        <f t="shared" si="107"/>
        <v>2</v>
      </c>
      <c r="DA130" s="14">
        <f t="shared" si="108"/>
        <v>2023026</v>
      </c>
      <c r="DB130" s="13" t="str">
        <f t="shared" si="109"/>
        <v>40级守护灵紫色-护手</v>
      </c>
      <c r="DC130" s="14">
        <f t="shared" si="110"/>
        <v>2</v>
      </c>
      <c r="DD130" s="14">
        <f t="shared" si="111"/>
        <v>3</v>
      </c>
      <c r="DE130" s="14">
        <f t="shared" si="112"/>
        <v>20</v>
      </c>
      <c r="DF130" s="14">
        <f t="shared" si="113"/>
        <v>20</v>
      </c>
      <c r="DG130" s="14">
        <f t="shared" si="114"/>
        <v>6</v>
      </c>
      <c r="DH130" s="14" t="str">
        <f t="shared" si="115"/>
        <v/>
      </c>
      <c r="DI130" s="14">
        <f t="shared" si="127"/>
        <v>59</v>
      </c>
      <c r="DJ130" s="14">
        <f t="shared" si="116"/>
        <v>0</v>
      </c>
      <c r="DK130" s="14">
        <f t="shared" si="117"/>
        <v>0</v>
      </c>
      <c r="DL130" s="14">
        <f t="shared" si="118"/>
        <v>500</v>
      </c>
      <c r="DM130" s="14">
        <f t="shared" si="119"/>
        <v>0</v>
      </c>
      <c r="DN130" s="14">
        <f t="shared" si="120"/>
        <v>0</v>
      </c>
      <c r="DO130" s="14">
        <f t="shared" si="121"/>
        <v>59.93</v>
      </c>
      <c r="DP130" s="14">
        <f t="shared" si="128"/>
        <v>7</v>
      </c>
      <c r="DQ130" s="14">
        <f t="shared" si="129"/>
        <v>2</v>
      </c>
      <c r="DR130" s="14">
        <f t="shared" si="130"/>
        <v>22</v>
      </c>
      <c r="DU130" s="14">
        <f t="shared" si="122"/>
        <v>3</v>
      </c>
      <c r="DV130" s="14">
        <f t="shared" si="123"/>
        <v>0</v>
      </c>
      <c r="DW130" s="14">
        <f t="shared" si="131"/>
        <v>59</v>
      </c>
      <c r="DX130" s="14" t="str">
        <f t="shared" si="132"/>
        <v>HPExt</v>
      </c>
      <c r="DY130" s="14">
        <f t="shared" si="133"/>
        <v>500</v>
      </c>
      <c r="DZ130" s="14">
        <f t="shared" si="134"/>
        <v>59.93</v>
      </c>
      <c r="EA130" s="14" t="str">
        <f t="shared" si="135"/>
        <v/>
      </c>
      <c r="EB130" s="14" t="str">
        <f t="shared" si="136"/>
        <v/>
      </c>
      <c r="EC130" s="14" t="str">
        <f t="shared" si="137"/>
        <v/>
      </c>
      <c r="ED130" s="14">
        <f t="shared" si="138"/>
        <v>7</v>
      </c>
      <c r="EE130" s="14">
        <f t="shared" si="139"/>
        <v>2</v>
      </c>
      <c r="EF130" s="14">
        <f t="shared" si="140"/>
        <v>22</v>
      </c>
      <c r="EG130" s="25" t="s">
        <v>509</v>
      </c>
      <c r="EH130" s="14">
        <f t="shared" si="141"/>
        <v>50</v>
      </c>
      <c r="FD130" s="13">
        <v>126</v>
      </c>
      <c r="FE130" s="13">
        <f t="shared" si="142"/>
        <v>11</v>
      </c>
      <c r="FF130" s="13" t="str">
        <f t="shared" si="151"/>
        <v>70级守护灵洗练-6</v>
      </c>
      <c r="FG130" s="13">
        <f t="shared" si="152"/>
        <v>24</v>
      </c>
      <c r="FH130" s="13">
        <f t="shared" si="149"/>
        <v>6</v>
      </c>
      <c r="FI130" s="13">
        <f t="shared" si="144"/>
        <v>500</v>
      </c>
      <c r="FJ130" s="13" t="str">
        <f t="shared" si="150"/>
        <v>HPRate</v>
      </c>
      <c r="FK130" s="13">
        <f t="shared" si="146"/>
        <v>1.4E-2</v>
      </c>
      <c r="FL130" s="13">
        <f t="shared" si="153"/>
        <v>0.04</v>
      </c>
    </row>
    <row r="131" spans="100:168" ht="16.5" x14ac:dyDescent="0.2">
      <c r="CV131" s="13">
        <v>127</v>
      </c>
      <c r="CW131" s="14">
        <f t="shared" si="104"/>
        <v>16</v>
      </c>
      <c r="CX131" s="14">
        <f t="shared" si="105"/>
        <v>2</v>
      </c>
      <c r="CY131" s="14">
        <f t="shared" si="106"/>
        <v>7</v>
      </c>
      <c r="CZ131" s="14">
        <f t="shared" si="107"/>
        <v>2</v>
      </c>
      <c r="DA131" s="14">
        <f t="shared" si="108"/>
        <v>2023027</v>
      </c>
      <c r="DB131" s="13" t="str">
        <f t="shared" si="109"/>
        <v>40级守护灵紫色-项链</v>
      </c>
      <c r="DC131" s="14">
        <f t="shared" si="110"/>
        <v>2</v>
      </c>
      <c r="DD131" s="14">
        <f t="shared" si="111"/>
        <v>3</v>
      </c>
      <c r="DE131" s="14">
        <f t="shared" si="112"/>
        <v>20</v>
      </c>
      <c r="DF131" s="14">
        <f t="shared" si="113"/>
        <v>20</v>
      </c>
      <c r="DG131" s="14">
        <f t="shared" si="114"/>
        <v>7</v>
      </c>
      <c r="DH131" s="14" t="str">
        <f t="shared" si="115"/>
        <v/>
      </c>
      <c r="DI131" s="14">
        <f t="shared" si="127"/>
        <v>45</v>
      </c>
      <c r="DJ131" s="14">
        <f t="shared" si="116"/>
        <v>33</v>
      </c>
      <c r="DK131" s="14">
        <f t="shared" si="117"/>
        <v>21</v>
      </c>
      <c r="DL131" s="14">
        <f t="shared" si="118"/>
        <v>0</v>
      </c>
      <c r="DM131" s="14">
        <f t="shared" si="119"/>
        <v>4</v>
      </c>
      <c r="DN131" s="14">
        <f t="shared" si="120"/>
        <v>2.5499999999999998</v>
      </c>
      <c r="DO131" s="14">
        <f t="shared" si="121"/>
        <v>0</v>
      </c>
      <c r="DP131" s="14">
        <f t="shared" si="128"/>
        <v>7</v>
      </c>
      <c r="DQ131" s="14">
        <f t="shared" si="129"/>
        <v>2</v>
      </c>
      <c r="DR131" s="14">
        <f t="shared" si="130"/>
        <v>22</v>
      </c>
      <c r="DU131" s="14">
        <f t="shared" si="122"/>
        <v>1</v>
      </c>
      <c r="DV131" s="14">
        <f t="shared" si="123"/>
        <v>2</v>
      </c>
      <c r="DW131" s="14">
        <f t="shared" si="131"/>
        <v>45</v>
      </c>
      <c r="DX131" s="14" t="str">
        <f t="shared" si="132"/>
        <v>AtkExt</v>
      </c>
      <c r="DY131" s="14">
        <f t="shared" si="133"/>
        <v>33</v>
      </c>
      <c r="DZ131" s="14">
        <f t="shared" si="134"/>
        <v>4</v>
      </c>
      <c r="EA131" s="14" t="str">
        <f t="shared" si="135"/>
        <v>DefExt</v>
      </c>
      <c r="EB131" s="14">
        <f t="shared" si="136"/>
        <v>21</v>
      </c>
      <c r="EC131" s="14">
        <f t="shared" si="137"/>
        <v>2.5499999999999998</v>
      </c>
      <c r="ED131" s="14">
        <f t="shared" si="138"/>
        <v>7</v>
      </c>
      <c r="EE131" s="14">
        <f t="shared" si="139"/>
        <v>2</v>
      </c>
      <c r="EF131" s="14">
        <f t="shared" si="140"/>
        <v>22</v>
      </c>
      <c r="EG131" s="25" t="s">
        <v>509</v>
      </c>
      <c r="EH131" s="14">
        <f t="shared" si="141"/>
        <v>50</v>
      </c>
      <c r="FD131" s="13">
        <v>127</v>
      </c>
      <c r="FE131" s="13">
        <f t="shared" si="142"/>
        <v>11</v>
      </c>
      <c r="FF131" s="13" t="str">
        <f t="shared" si="151"/>
        <v>70级守护灵洗练-7</v>
      </c>
      <c r="FG131" s="13">
        <f t="shared" si="152"/>
        <v>24</v>
      </c>
      <c r="FH131" s="13">
        <f t="shared" si="149"/>
        <v>7</v>
      </c>
      <c r="FI131" s="13">
        <f t="shared" si="144"/>
        <v>500</v>
      </c>
      <c r="FJ131" s="13" t="str">
        <f t="shared" si="150"/>
        <v>Crit</v>
      </c>
      <c r="FK131" s="13">
        <f t="shared" si="146"/>
        <v>1.0999999999999999E-2</v>
      </c>
      <c r="FL131" s="13">
        <f t="shared" si="153"/>
        <v>0.03</v>
      </c>
    </row>
    <row r="132" spans="100:168" ht="16.5" x14ac:dyDescent="0.2">
      <c r="CV132" s="13">
        <v>128</v>
      </c>
      <c r="CW132" s="14">
        <f t="shared" si="104"/>
        <v>16</v>
      </c>
      <c r="CX132" s="14">
        <f t="shared" si="105"/>
        <v>2</v>
      </c>
      <c r="CY132" s="14">
        <f t="shared" si="106"/>
        <v>8</v>
      </c>
      <c r="CZ132" s="14">
        <f t="shared" si="107"/>
        <v>2</v>
      </c>
      <c r="DA132" s="14">
        <f t="shared" si="108"/>
        <v>2023028</v>
      </c>
      <c r="DB132" s="13" t="str">
        <f t="shared" si="109"/>
        <v>40级守护灵紫色-戒指</v>
      </c>
      <c r="DC132" s="14">
        <f t="shared" si="110"/>
        <v>2</v>
      </c>
      <c r="DD132" s="14">
        <f t="shared" si="111"/>
        <v>3</v>
      </c>
      <c r="DE132" s="14">
        <f t="shared" si="112"/>
        <v>20</v>
      </c>
      <c r="DF132" s="14">
        <f t="shared" si="113"/>
        <v>20</v>
      </c>
      <c r="DG132" s="14">
        <f t="shared" si="114"/>
        <v>8</v>
      </c>
      <c r="DH132" s="14" t="str">
        <f t="shared" si="115"/>
        <v/>
      </c>
      <c r="DI132" s="14">
        <f t="shared" si="127"/>
        <v>69</v>
      </c>
      <c r="DJ132" s="14">
        <f t="shared" si="116"/>
        <v>33</v>
      </c>
      <c r="DK132" s="14">
        <f t="shared" si="117"/>
        <v>0</v>
      </c>
      <c r="DL132" s="14">
        <f t="shared" si="118"/>
        <v>417</v>
      </c>
      <c r="DM132" s="14">
        <f t="shared" si="119"/>
        <v>4</v>
      </c>
      <c r="DN132" s="14">
        <f t="shared" si="120"/>
        <v>0</v>
      </c>
      <c r="DO132" s="14">
        <f t="shared" si="121"/>
        <v>49.94</v>
      </c>
      <c r="DP132" s="14">
        <f t="shared" si="128"/>
        <v>7</v>
      </c>
      <c r="DQ132" s="14">
        <f t="shared" si="129"/>
        <v>2</v>
      </c>
      <c r="DR132" s="14">
        <f t="shared" si="130"/>
        <v>22</v>
      </c>
      <c r="DU132" s="14">
        <f t="shared" si="122"/>
        <v>1</v>
      </c>
      <c r="DV132" s="14">
        <f t="shared" si="123"/>
        <v>3</v>
      </c>
      <c r="DW132" s="14">
        <f t="shared" si="131"/>
        <v>69</v>
      </c>
      <c r="DX132" s="14" t="str">
        <f t="shared" si="132"/>
        <v>AtkExt</v>
      </c>
      <c r="DY132" s="14">
        <f t="shared" si="133"/>
        <v>33</v>
      </c>
      <c r="DZ132" s="14">
        <f t="shared" si="134"/>
        <v>4</v>
      </c>
      <c r="EA132" s="14" t="str">
        <f t="shared" si="135"/>
        <v>HPExt</v>
      </c>
      <c r="EB132" s="14">
        <f t="shared" si="136"/>
        <v>417</v>
      </c>
      <c r="EC132" s="14">
        <f t="shared" si="137"/>
        <v>49.94</v>
      </c>
      <c r="ED132" s="14">
        <f t="shared" si="138"/>
        <v>7</v>
      </c>
      <c r="EE132" s="14">
        <f t="shared" si="139"/>
        <v>2</v>
      </c>
      <c r="EF132" s="14">
        <f t="shared" si="140"/>
        <v>22</v>
      </c>
      <c r="EG132" s="25" t="s">
        <v>509</v>
      </c>
      <c r="EH132" s="14">
        <f t="shared" si="141"/>
        <v>50</v>
      </c>
      <c r="FD132" s="13">
        <v>128</v>
      </c>
      <c r="FE132" s="13">
        <f t="shared" si="142"/>
        <v>11</v>
      </c>
      <c r="FF132" s="13" t="str">
        <f t="shared" si="151"/>
        <v>70级守护灵洗练-8</v>
      </c>
      <c r="FG132" s="13">
        <f t="shared" si="152"/>
        <v>24</v>
      </c>
      <c r="FH132" s="13">
        <f t="shared" si="149"/>
        <v>8</v>
      </c>
      <c r="FI132" s="13">
        <f t="shared" si="144"/>
        <v>500</v>
      </c>
      <c r="FJ132" s="13" t="str">
        <f t="shared" si="150"/>
        <v>CritRate</v>
      </c>
      <c r="FK132" s="13">
        <f t="shared" si="146"/>
        <v>2.8000000000000001E-2</v>
      </c>
      <c r="FL132" s="13">
        <f t="shared" si="153"/>
        <v>0.08</v>
      </c>
    </row>
    <row r="133" spans="100:168" ht="16.5" x14ac:dyDescent="0.2">
      <c r="CV133" s="13">
        <v>129</v>
      </c>
      <c r="CW133" s="14">
        <f t="shared" ref="CW133:CW196" si="154">MATCH(CV133-1,$CK$5:$CK$91,1)</f>
        <v>17</v>
      </c>
      <c r="CX133" s="14">
        <f t="shared" ref="CX133:CX196" si="155">INDEX($CF$6:$CF$91,CW133)</f>
        <v>1</v>
      </c>
      <c r="CY133" s="14">
        <f t="shared" ref="CY133:CY196" si="156">CV133-INDEX($CK$5:$CK$91,CW133)</f>
        <v>1</v>
      </c>
      <c r="CZ133" s="14">
        <f t="shared" ref="CZ133:CZ196" si="157">INDEX($CB$6:$CB$91,CW133)</f>
        <v>2</v>
      </c>
      <c r="DA133" s="14">
        <f t="shared" ref="DA133:DA196" si="158">INDEX($CG$6:$CG$91,CW133)+DG133</f>
        <v>2024011</v>
      </c>
      <c r="DB133" s="13" t="str">
        <f t="shared" ref="DB133:DB196" si="159">INDEX($CH$6:$CH$91,CW133)&amp;"-"&amp;INDEX($CL$3:$CS$3,DG133)</f>
        <v>40级寄灵人橙色-武器</v>
      </c>
      <c r="DC133" s="14">
        <f t="shared" ref="DC133:DC196" si="160">INDEX($CE$6:$CE$91,CW133)</f>
        <v>1</v>
      </c>
      <c r="DD133" s="14">
        <f t="shared" ref="DD133:DD196" si="161">INDEX($CD$6:$CD$91,CW133)</f>
        <v>4</v>
      </c>
      <c r="DE133" s="14">
        <f t="shared" ref="DE133:DE196" si="162">INDEX($E$5:$E$18,(DC133-1)*6+CZ133)</f>
        <v>40</v>
      </c>
      <c r="DF133" s="14">
        <f t="shared" ref="DF133:DF196" si="163">INDEX($E$5:$E$18,(DC133-1)*6+CZ133)</f>
        <v>40</v>
      </c>
      <c r="DG133" s="14">
        <f t="shared" ref="DG133:DG196" si="164">INDEX($CL$6:$CS$91,CW133,CY133)</f>
        <v>1</v>
      </c>
      <c r="DH133" s="14" t="str">
        <f t="shared" ref="DH133:DH196" si="165">IF(INDEX($CI$6:$CI$91,CW133)&gt;0,INDEX($CI$6:$CI$91,CW133),"")</f>
        <v/>
      </c>
      <c r="DI133" s="14">
        <f t="shared" si="127"/>
        <v>90</v>
      </c>
      <c r="DJ133" s="14">
        <f t="shared" ref="DJ133:DJ196" si="166">ROUND(INDEX(M$5:M$18,($DC133-1)*6+$CZ133)*INDEX(AH$5:AH$12,$DG133)*INDEX($AQ$5:$AQ$8,$DD133),0)</f>
        <v>252</v>
      </c>
      <c r="DK133" s="14">
        <f t="shared" ref="DK133:DK196" si="167">ROUND(INDEX(N$5:N$18,($DC133-1)*6+$CZ133)*INDEX(AI$5:AI$12,$DG133)*INDEX($AQ$5:$AQ$8,$DD133),0)</f>
        <v>0</v>
      </c>
      <c r="DL133" s="14">
        <f t="shared" ref="DL133:DL196" si="168">ROUND(INDEX(O$5:O$18,($DC133-1)*6+$CZ133)*INDEX(AJ$5:AJ$12,$DG133)*INDEX($AQ$5:$AQ$8,$DD133),0)</f>
        <v>0</v>
      </c>
      <c r="DM133" s="14">
        <f t="shared" ref="DM133:DM196" si="169">ROUND(INDEX(S$5:S$18,($DC133-1)*6+$CZ133)*INDEX(AH$5:AH$12,$DG133) * INDEX($AQ$5:$AQ$8,$DD133),2)</f>
        <v>18</v>
      </c>
      <c r="DN133" s="14">
        <f t="shared" ref="DN133:DN196" si="170">ROUND(INDEX(T$5:T$18,($DC133-1)*6+$CZ133)*INDEX(AI$5:AI$12,$DG133) * INDEX($AQ$5:$AQ$8,$DD133),2)</f>
        <v>0</v>
      </c>
      <c r="DO133" s="14">
        <f t="shared" ref="DO133:DO196" si="171">ROUND(INDEX(U$5:U$18,($DC133-1)*6+$CZ133)*INDEX(AJ$5:AJ$12,$DG133) * INDEX($AQ$5:$AQ$8,$DD133),2)</f>
        <v>0</v>
      </c>
      <c r="DP133" s="14">
        <f t="shared" si="128"/>
        <v>8</v>
      </c>
      <c r="DQ133" s="14">
        <f t="shared" si="129"/>
        <v>3</v>
      </c>
      <c r="DR133" s="14">
        <f t="shared" si="130"/>
        <v>12</v>
      </c>
      <c r="DU133" s="14">
        <f t="shared" ref="DU133:DU196" si="172">INDEX(AK$5:AK$12,$DG133)</f>
        <v>1</v>
      </c>
      <c r="DV133" s="14">
        <f t="shared" ref="DV133:DV196" si="173">INDEX(AL$5:AL$12,$DG133)</f>
        <v>0</v>
      </c>
      <c r="DW133" s="14">
        <f t="shared" si="131"/>
        <v>90</v>
      </c>
      <c r="DX133" s="14" t="str">
        <f t="shared" si="132"/>
        <v>AtkExt</v>
      </c>
      <c r="DY133" s="14">
        <f t="shared" si="133"/>
        <v>252</v>
      </c>
      <c r="DZ133" s="14">
        <f t="shared" si="134"/>
        <v>18</v>
      </c>
      <c r="EA133" s="14" t="str">
        <f t="shared" si="135"/>
        <v/>
      </c>
      <c r="EB133" s="14" t="str">
        <f t="shared" si="136"/>
        <v/>
      </c>
      <c r="EC133" s="14" t="str">
        <f t="shared" si="137"/>
        <v/>
      </c>
      <c r="ED133" s="14">
        <f t="shared" si="138"/>
        <v>8</v>
      </c>
      <c r="EE133" s="14">
        <f t="shared" si="139"/>
        <v>3</v>
      </c>
      <c r="EF133" s="14">
        <f t="shared" si="140"/>
        <v>12</v>
      </c>
      <c r="EG133" s="25" t="s">
        <v>509</v>
      </c>
      <c r="EH133" s="14">
        <f t="shared" si="141"/>
        <v>100</v>
      </c>
      <c r="FD133" s="13">
        <v>129</v>
      </c>
      <c r="FE133" s="13">
        <f t="shared" si="142"/>
        <v>11</v>
      </c>
      <c r="FF133" s="13" t="str">
        <f t="shared" ref="FF133:FF148" si="174">INDEX($BD$5:$BD$18,FE133)&amp;"洗练-"&amp;FH133</f>
        <v>70级守护灵洗练-9</v>
      </c>
      <c r="FG133" s="13">
        <f t="shared" ref="FG133:FG148" si="175">INDEX($BC$5:$BC$18,FE133)</f>
        <v>24</v>
      </c>
      <c r="FH133" s="13">
        <f t="shared" si="149"/>
        <v>9</v>
      </c>
      <c r="FI133" s="13">
        <f t="shared" si="144"/>
        <v>500</v>
      </c>
      <c r="FJ133" s="13" t="str">
        <f t="shared" si="150"/>
        <v>DefIgnor</v>
      </c>
      <c r="FK133" s="13">
        <f t="shared" si="146"/>
        <v>1.0999999999999999E-2</v>
      </c>
      <c r="FL133" s="13">
        <f t="shared" ref="FL133:FL148" si="176">INDEX($BH$5:$BS$18,FE133,FH133)</f>
        <v>0.03</v>
      </c>
    </row>
    <row r="134" spans="100:168" ht="16.5" x14ac:dyDescent="0.2">
      <c r="CV134" s="13">
        <v>130</v>
      </c>
      <c r="CW134" s="14">
        <f t="shared" si="154"/>
        <v>17</v>
      </c>
      <c r="CX134" s="14">
        <f t="shared" si="155"/>
        <v>1</v>
      </c>
      <c r="CY134" s="14">
        <f t="shared" si="156"/>
        <v>2</v>
      </c>
      <c r="CZ134" s="14">
        <f t="shared" si="157"/>
        <v>2</v>
      </c>
      <c r="DA134" s="14">
        <f t="shared" si="158"/>
        <v>2024012</v>
      </c>
      <c r="DB134" s="13" t="str">
        <f t="shared" si="159"/>
        <v>40级寄灵人橙色-头盔</v>
      </c>
      <c r="DC134" s="14">
        <f t="shared" si="160"/>
        <v>1</v>
      </c>
      <c r="DD134" s="14">
        <f t="shared" si="161"/>
        <v>4</v>
      </c>
      <c r="DE134" s="14">
        <f t="shared" si="162"/>
        <v>40</v>
      </c>
      <c r="DF134" s="14">
        <f t="shared" si="163"/>
        <v>40</v>
      </c>
      <c r="DG134" s="14">
        <f t="shared" si="164"/>
        <v>2</v>
      </c>
      <c r="DH134" s="14" t="str">
        <f t="shared" si="165"/>
        <v/>
      </c>
      <c r="DI134" s="14">
        <f t="shared" ref="DI134:DI197" si="177">INT(SUMPRODUCT($DM$3:$DO$3,DM134:DO134)*IF(DH134="",1,1.5))</f>
        <v>45</v>
      </c>
      <c r="DJ134" s="14">
        <f t="shared" si="166"/>
        <v>0</v>
      </c>
      <c r="DK134" s="14">
        <f t="shared" si="167"/>
        <v>65</v>
      </c>
      <c r="DL134" s="14">
        <f t="shared" si="168"/>
        <v>0</v>
      </c>
      <c r="DM134" s="14">
        <f t="shared" si="169"/>
        <v>0</v>
      </c>
      <c r="DN134" s="14">
        <f t="shared" si="170"/>
        <v>4.5</v>
      </c>
      <c r="DO134" s="14">
        <f t="shared" si="171"/>
        <v>0</v>
      </c>
      <c r="DP134" s="14">
        <f t="shared" ref="DP134:DP197" si="178">(CZ134-1)*4+DD134</f>
        <v>8</v>
      </c>
      <c r="DQ134" s="14">
        <f t="shared" ref="DQ134:DQ197" si="179">INDEX($BV$5:$BY$16,CZ134,DD134)</f>
        <v>3</v>
      </c>
      <c r="DR134" s="14">
        <f t="shared" ref="DR134:DR197" si="180">DC134*10+CZ134</f>
        <v>12</v>
      </c>
      <c r="DU134" s="14">
        <f t="shared" si="172"/>
        <v>2</v>
      </c>
      <c r="DV134" s="14">
        <f t="shared" si="173"/>
        <v>0</v>
      </c>
      <c r="DW134" s="14">
        <f t="shared" ref="DW134:DW197" si="181">DI134</f>
        <v>45</v>
      </c>
      <c r="DX134" s="14" t="str">
        <f t="shared" ref="DX134:DX197" si="182">INDEX($AF$3:$AH$3,DU134)</f>
        <v>DefExt</v>
      </c>
      <c r="DY134" s="14">
        <f t="shared" ref="DY134:DY197" si="183">INDEX(DJ134:DL134,DU134)</f>
        <v>65</v>
      </c>
      <c r="DZ134" s="14">
        <f t="shared" ref="DZ134:DZ197" si="184">INDEX(DM134:DO134,DU134)</f>
        <v>4.5</v>
      </c>
      <c r="EA134" s="14" t="str">
        <f t="shared" ref="EA134:EA197" si="185">IF(DV134&gt;0,INDEX($AF$3:$AH$3,DV134),"")</f>
        <v/>
      </c>
      <c r="EB134" s="14" t="str">
        <f t="shared" ref="EB134:EB197" si="186">IF(DV134&gt;0,INDEX(DJ134:DL134,DV134),"")</f>
        <v/>
      </c>
      <c r="EC134" s="14" t="str">
        <f t="shared" ref="EC134:EC197" si="187">IF(DV134&gt;0,INDEX(DM134:DO134,DV134),"")</f>
        <v/>
      </c>
      <c r="ED134" s="14">
        <f t="shared" ref="ED134:ED197" si="188">(CZ134-1)*4+DD134</f>
        <v>8</v>
      </c>
      <c r="EE134" s="14">
        <f t="shared" ref="EE134:EE197" si="189">INDEX($BV$5:$BY$16,CZ134,DD134)</f>
        <v>3</v>
      </c>
      <c r="EF134" s="14">
        <f t="shared" ref="EF134:EF197" si="190">DC134*10+CZ134</f>
        <v>12</v>
      </c>
      <c r="EG134" s="25" t="s">
        <v>509</v>
      </c>
      <c r="EH134" s="14">
        <f t="shared" ref="EH134:EH197" si="191">INDEX($X$5:$AD$8,DD134,CZ134)</f>
        <v>100</v>
      </c>
      <c r="FD134" s="13">
        <v>130</v>
      </c>
      <c r="FE134" s="13">
        <f t="shared" ref="FE134:FE148" si="192">INT((FD134-1)/12)+1</f>
        <v>11</v>
      </c>
      <c r="FF134" s="13" t="str">
        <f t="shared" si="174"/>
        <v>70级守护灵洗练-10</v>
      </c>
      <c r="FG134" s="13">
        <f t="shared" si="175"/>
        <v>24</v>
      </c>
      <c r="FH134" s="13">
        <f t="shared" si="149"/>
        <v>10</v>
      </c>
      <c r="FI134" s="13">
        <f t="shared" ref="FI134:FI148" si="193">INDEX($BH$2:$BS$2,FH134)</f>
        <v>500</v>
      </c>
      <c r="FJ134" s="13" t="str">
        <f t="shared" si="150"/>
        <v>Block</v>
      </c>
      <c r="FK134" s="13">
        <f t="shared" ref="FK134:FK148" si="194">IF(FL134&gt;1,INT(FL134*0.35),ROUND(FL134*0.35,3))</f>
        <v>1.0999999999999999E-2</v>
      </c>
      <c r="FL134" s="13">
        <f t="shared" si="176"/>
        <v>0.03</v>
      </c>
    </row>
    <row r="135" spans="100:168" ht="16.5" x14ac:dyDescent="0.2">
      <c r="CV135" s="13">
        <v>131</v>
      </c>
      <c r="CW135" s="14">
        <f t="shared" si="154"/>
        <v>17</v>
      </c>
      <c r="CX135" s="14">
        <f t="shared" si="155"/>
        <v>1</v>
      </c>
      <c r="CY135" s="14">
        <f t="shared" si="156"/>
        <v>3</v>
      </c>
      <c r="CZ135" s="14">
        <f t="shared" si="157"/>
        <v>2</v>
      </c>
      <c r="DA135" s="14">
        <f t="shared" si="158"/>
        <v>2024013</v>
      </c>
      <c r="DB135" s="13" t="str">
        <f t="shared" si="159"/>
        <v>40级寄灵人橙色-肩甲</v>
      </c>
      <c r="DC135" s="14">
        <f t="shared" si="160"/>
        <v>1</v>
      </c>
      <c r="DD135" s="14">
        <f t="shared" si="161"/>
        <v>4</v>
      </c>
      <c r="DE135" s="14">
        <f t="shared" si="162"/>
        <v>40</v>
      </c>
      <c r="DF135" s="14">
        <f t="shared" si="163"/>
        <v>40</v>
      </c>
      <c r="DG135" s="14">
        <f t="shared" si="164"/>
        <v>3</v>
      </c>
      <c r="DH135" s="14" t="str">
        <f t="shared" si="165"/>
        <v/>
      </c>
      <c r="DI135" s="14">
        <f t="shared" si="177"/>
        <v>45</v>
      </c>
      <c r="DJ135" s="14">
        <f t="shared" si="166"/>
        <v>0</v>
      </c>
      <c r="DK135" s="14">
        <f t="shared" si="167"/>
        <v>32</v>
      </c>
      <c r="DL135" s="14">
        <f t="shared" si="168"/>
        <v>315</v>
      </c>
      <c r="DM135" s="14">
        <f t="shared" si="169"/>
        <v>0</v>
      </c>
      <c r="DN135" s="14">
        <f t="shared" si="170"/>
        <v>2.25</v>
      </c>
      <c r="DO135" s="14">
        <f t="shared" si="171"/>
        <v>22.5</v>
      </c>
      <c r="DP135" s="14">
        <f t="shared" si="178"/>
        <v>8</v>
      </c>
      <c r="DQ135" s="14">
        <f t="shared" si="179"/>
        <v>3</v>
      </c>
      <c r="DR135" s="14">
        <f t="shared" si="180"/>
        <v>12</v>
      </c>
      <c r="DU135" s="14">
        <f t="shared" si="172"/>
        <v>2</v>
      </c>
      <c r="DV135" s="14">
        <f t="shared" si="173"/>
        <v>3</v>
      </c>
      <c r="DW135" s="14">
        <f t="shared" si="181"/>
        <v>45</v>
      </c>
      <c r="DX135" s="14" t="str">
        <f t="shared" si="182"/>
        <v>DefExt</v>
      </c>
      <c r="DY135" s="14">
        <f t="shared" si="183"/>
        <v>32</v>
      </c>
      <c r="DZ135" s="14">
        <f t="shared" si="184"/>
        <v>2.25</v>
      </c>
      <c r="EA135" s="14" t="str">
        <f t="shared" si="185"/>
        <v>HPExt</v>
      </c>
      <c r="EB135" s="14">
        <f t="shared" si="186"/>
        <v>315</v>
      </c>
      <c r="EC135" s="14">
        <f t="shared" si="187"/>
        <v>22.5</v>
      </c>
      <c r="ED135" s="14">
        <f t="shared" si="188"/>
        <v>8</v>
      </c>
      <c r="EE135" s="14">
        <f t="shared" si="189"/>
        <v>3</v>
      </c>
      <c r="EF135" s="14">
        <f t="shared" si="190"/>
        <v>12</v>
      </c>
      <c r="EG135" s="25" t="s">
        <v>509</v>
      </c>
      <c r="EH135" s="14">
        <f t="shared" si="191"/>
        <v>100</v>
      </c>
      <c r="FD135" s="13">
        <v>131</v>
      </c>
      <c r="FE135" s="13">
        <f t="shared" si="192"/>
        <v>11</v>
      </c>
      <c r="FF135" s="13" t="str">
        <f t="shared" si="174"/>
        <v>70级守护灵洗练-11</v>
      </c>
      <c r="FG135" s="13">
        <f t="shared" si="175"/>
        <v>24</v>
      </c>
      <c r="FH135" s="13">
        <f t="shared" si="149"/>
        <v>11</v>
      </c>
      <c r="FI135" s="13">
        <f t="shared" si="193"/>
        <v>500</v>
      </c>
      <c r="FJ135" s="13" t="str">
        <f t="shared" si="150"/>
        <v>EffectHit</v>
      </c>
      <c r="FK135" s="13">
        <f t="shared" si="194"/>
        <v>1.7999999999999999E-2</v>
      </c>
      <c r="FL135" s="13">
        <f t="shared" si="176"/>
        <v>0.05</v>
      </c>
    </row>
    <row r="136" spans="100:168" ht="16.5" x14ac:dyDescent="0.2">
      <c r="CV136" s="13">
        <v>132</v>
      </c>
      <c r="CW136" s="14">
        <f t="shared" si="154"/>
        <v>17</v>
      </c>
      <c r="CX136" s="14">
        <f t="shared" si="155"/>
        <v>1</v>
      </c>
      <c r="CY136" s="14">
        <f t="shared" si="156"/>
        <v>4</v>
      </c>
      <c r="CZ136" s="14">
        <f t="shared" si="157"/>
        <v>2</v>
      </c>
      <c r="DA136" s="14">
        <f t="shared" si="158"/>
        <v>2024014</v>
      </c>
      <c r="DB136" s="13" t="str">
        <f t="shared" si="159"/>
        <v>40级寄灵人橙色-衣服</v>
      </c>
      <c r="DC136" s="14">
        <f t="shared" si="160"/>
        <v>1</v>
      </c>
      <c r="DD136" s="14">
        <f t="shared" si="161"/>
        <v>4</v>
      </c>
      <c r="DE136" s="14">
        <f t="shared" si="162"/>
        <v>40</v>
      </c>
      <c r="DF136" s="14">
        <f t="shared" si="163"/>
        <v>40</v>
      </c>
      <c r="DG136" s="14">
        <f t="shared" si="164"/>
        <v>4</v>
      </c>
      <c r="DH136" s="14" t="str">
        <f t="shared" si="165"/>
        <v/>
      </c>
      <c r="DI136" s="14">
        <f t="shared" si="177"/>
        <v>45</v>
      </c>
      <c r="DJ136" s="14">
        <f t="shared" si="166"/>
        <v>0</v>
      </c>
      <c r="DK136" s="14">
        <f t="shared" si="167"/>
        <v>65</v>
      </c>
      <c r="DL136" s="14">
        <f t="shared" si="168"/>
        <v>0</v>
      </c>
      <c r="DM136" s="14">
        <f t="shared" si="169"/>
        <v>0</v>
      </c>
      <c r="DN136" s="14">
        <f t="shared" si="170"/>
        <v>4.5</v>
      </c>
      <c r="DO136" s="14">
        <f t="shared" si="171"/>
        <v>0</v>
      </c>
      <c r="DP136" s="14">
        <f t="shared" si="178"/>
        <v>8</v>
      </c>
      <c r="DQ136" s="14">
        <f t="shared" si="179"/>
        <v>3</v>
      </c>
      <c r="DR136" s="14">
        <f t="shared" si="180"/>
        <v>12</v>
      </c>
      <c r="DU136" s="14">
        <f t="shared" si="172"/>
        <v>2</v>
      </c>
      <c r="DV136" s="14">
        <f t="shared" si="173"/>
        <v>0</v>
      </c>
      <c r="DW136" s="14">
        <f t="shared" si="181"/>
        <v>45</v>
      </c>
      <c r="DX136" s="14" t="str">
        <f t="shared" si="182"/>
        <v>DefExt</v>
      </c>
      <c r="DY136" s="14">
        <f t="shared" si="183"/>
        <v>65</v>
      </c>
      <c r="DZ136" s="14">
        <f t="shared" si="184"/>
        <v>4.5</v>
      </c>
      <c r="EA136" s="14" t="str">
        <f t="shared" si="185"/>
        <v/>
      </c>
      <c r="EB136" s="14" t="str">
        <f t="shared" si="186"/>
        <v/>
      </c>
      <c r="EC136" s="14" t="str">
        <f t="shared" si="187"/>
        <v/>
      </c>
      <c r="ED136" s="14">
        <f t="shared" si="188"/>
        <v>8</v>
      </c>
      <c r="EE136" s="14">
        <f t="shared" si="189"/>
        <v>3</v>
      </c>
      <c r="EF136" s="14">
        <f t="shared" si="190"/>
        <v>12</v>
      </c>
      <c r="EG136" s="25" t="s">
        <v>509</v>
      </c>
      <c r="EH136" s="14">
        <f t="shared" si="191"/>
        <v>100</v>
      </c>
      <c r="FD136" s="13">
        <v>132</v>
      </c>
      <c r="FE136" s="13">
        <f t="shared" si="192"/>
        <v>11</v>
      </c>
      <c r="FF136" s="13" t="str">
        <f t="shared" si="174"/>
        <v>70级守护灵洗练-12</v>
      </c>
      <c r="FG136" s="13">
        <f t="shared" si="175"/>
        <v>24</v>
      </c>
      <c r="FH136" s="13">
        <f t="shared" si="149"/>
        <v>12</v>
      </c>
      <c r="FI136" s="13">
        <f t="shared" si="193"/>
        <v>500</v>
      </c>
      <c r="FJ136" s="13" t="str">
        <f t="shared" si="150"/>
        <v>EffectResist</v>
      </c>
      <c r="FK136" s="13">
        <f t="shared" si="194"/>
        <v>1.7999999999999999E-2</v>
      </c>
      <c r="FL136" s="13">
        <f t="shared" si="176"/>
        <v>0.05</v>
      </c>
    </row>
    <row r="137" spans="100:168" ht="16.5" x14ac:dyDescent="0.2">
      <c r="CV137" s="13">
        <v>133</v>
      </c>
      <c r="CW137" s="14">
        <f t="shared" si="154"/>
        <v>17</v>
      </c>
      <c r="CX137" s="14">
        <f t="shared" si="155"/>
        <v>1</v>
      </c>
      <c r="CY137" s="14">
        <f t="shared" si="156"/>
        <v>5</v>
      </c>
      <c r="CZ137" s="14">
        <f t="shared" si="157"/>
        <v>2</v>
      </c>
      <c r="DA137" s="14">
        <f t="shared" si="158"/>
        <v>2024015</v>
      </c>
      <c r="DB137" s="13" t="str">
        <f t="shared" si="159"/>
        <v>40级寄灵人橙色-鞋子</v>
      </c>
      <c r="DC137" s="14">
        <f t="shared" si="160"/>
        <v>1</v>
      </c>
      <c r="DD137" s="14">
        <f t="shared" si="161"/>
        <v>4</v>
      </c>
      <c r="DE137" s="14">
        <f t="shared" si="162"/>
        <v>40</v>
      </c>
      <c r="DF137" s="14">
        <f t="shared" si="163"/>
        <v>40</v>
      </c>
      <c r="DG137" s="14">
        <f t="shared" si="164"/>
        <v>5</v>
      </c>
      <c r="DH137" s="14" t="str">
        <f t="shared" si="165"/>
        <v/>
      </c>
      <c r="DI137" s="14">
        <f t="shared" si="177"/>
        <v>45</v>
      </c>
      <c r="DJ137" s="14">
        <f t="shared" si="166"/>
        <v>0</v>
      </c>
      <c r="DK137" s="14">
        <f t="shared" si="167"/>
        <v>0</v>
      </c>
      <c r="DL137" s="14">
        <f t="shared" si="168"/>
        <v>630</v>
      </c>
      <c r="DM137" s="14">
        <f t="shared" si="169"/>
        <v>0</v>
      </c>
      <c r="DN137" s="14">
        <f t="shared" si="170"/>
        <v>0</v>
      </c>
      <c r="DO137" s="14">
        <f t="shared" si="171"/>
        <v>45</v>
      </c>
      <c r="DP137" s="14">
        <f t="shared" si="178"/>
        <v>8</v>
      </c>
      <c r="DQ137" s="14">
        <f t="shared" si="179"/>
        <v>3</v>
      </c>
      <c r="DR137" s="14">
        <f t="shared" si="180"/>
        <v>12</v>
      </c>
      <c r="DU137" s="14">
        <f t="shared" si="172"/>
        <v>3</v>
      </c>
      <c r="DV137" s="14">
        <f t="shared" si="173"/>
        <v>0</v>
      </c>
      <c r="DW137" s="14">
        <f t="shared" si="181"/>
        <v>45</v>
      </c>
      <c r="DX137" s="14" t="str">
        <f t="shared" si="182"/>
        <v>HPExt</v>
      </c>
      <c r="DY137" s="14">
        <f t="shared" si="183"/>
        <v>630</v>
      </c>
      <c r="DZ137" s="14">
        <f t="shared" si="184"/>
        <v>45</v>
      </c>
      <c r="EA137" s="14" t="str">
        <f t="shared" si="185"/>
        <v/>
      </c>
      <c r="EB137" s="14" t="str">
        <f t="shared" si="186"/>
        <v/>
      </c>
      <c r="EC137" s="14" t="str">
        <f t="shared" si="187"/>
        <v/>
      </c>
      <c r="ED137" s="14">
        <f t="shared" si="188"/>
        <v>8</v>
      </c>
      <c r="EE137" s="14">
        <f t="shared" si="189"/>
        <v>3</v>
      </c>
      <c r="EF137" s="14">
        <f t="shared" si="190"/>
        <v>12</v>
      </c>
      <c r="EG137" s="25" t="s">
        <v>509</v>
      </c>
      <c r="EH137" s="14">
        <f t="shared" si="191"/>
        <v>100</v>
      </c>
      <c r="FD137" s="13">
        <v>133</v>
      </c>
      <c r="FE137" s="13">
        <f t="shared" si="192"/>
        <v>12</v>
      </c>
      <c r="FF137" s="13" t="str">
        <f t="shared" si="174"/>
        <v>90级守护灵洗练-1</v>
      </c>
      <c r="FG137" s="13">
        <f t="shared" si="175"/>
        <v>25</v>
      </c>
      <c r="FH137" s="13">
        <f t="shared" si="149"/>
        <v>1</v>
      </c>
      <c r="FI137" s="13">
        <f t="shared" si="193"/>
        <v>1800</v>
      </c>
      <c r="FJ137" s="13" t="str">
        <f t="shared" si="150"/>
        <v>AtkExt</v>
      </c>
      <c r="FK137" s="13">
        <f t="shared" si="194"/>
        <v>82</v>
      </c>
      <c r="FL137" s="13">
        <f t="shared" si="176"/>
        <v>235</v>
      </c>
    </row>
    <row r="138" spans="100:168" ht="16.5" x14ac:dyDescent="0.2">
      <c r="CV138" s="13">
        <v>134</v>
      </c>
      <c r="CW138" s="14">
        <f t="shared" si="154"/>
        <v>17</v>
      </c>
      <c r="CX138" s="14">
        <f t="shared" si="155"/>
        <v>1</v>
      </c>
      <c r="CY138" s="14">
        <f t="shared" si="156"/>
        <v>6</v>
      </c>
      <c r="CZ138" s="14">
        <f t="shared" si="157"/>
        <v>2</v>
      </c>
      <c r="DA138" s="14">
        <f t="shared" si="158"/>
        <v>2024016</v>
      </c>
      <c r="DB138" s="13" t="str">
        <f t="shared" si="159"/>
        <v>40级寄灵人橙色-护手</v>
      </c>
      <c r="DC138" s="14">
        <f t="shared" si="160"/>
        <v>1</v>
      </c>
      <c r="DD138" s="14">
        <f t="shared" si="161"/>
        <v>4</v>
      </c>
      <c r="DE138" s="14">
        <f t="shared" si="162"/>
        <v>40</v>
      </c>
      <c r="DF138" s="14">
        <f t="shared" si="163"/>
        <v>40</v>
      </c>
      <c r="DG138" s="14">
        <f t="shared" si="164"/>
        <v>6</v>
      </c>
      <c r="DH138" s="14" t="str">
        <f t="shared" si="165"/>
        <v/>
      </c>
      <c r="DI138" s="14">
        <f t="shared" si="177"/>
        <v>45</v>
      </c>
      <c r="DJ138" s="14">
        <f t="shared" si="166"/>
        <v>0</v>
      </c>
      <c r="DK138" s="14">
        <f t="shared" si="167"/>
        <v>0</v>
      </c>
      <c r="DL138" s="14">
        <f t="shared" si="168"/>
        <v>630</v>
      </c>
      <c r="DM138" s="14">
        <f t="shared" si="169"/>
        <v>0</v>
      </c>
      <c r="DN138" s="14">
        <f t="shared" si="170"/>
        <v>0</v>
      </c>
      <c r="DO138" s="14">
        <f t="shared" si="171"/>
        <v>45</v>
      </c>
      <c r="DP138" s="14">
        <f t="shared" si="178"/>
        <v>8</v>
      </c>
      <c r="DQ138" s="14">
        <f t="shared" si="179"/>
        <v>3</v>
      </c>
      <c r="DR138" s="14">
        <f t="shared" si="180"/>
        <v>12</v>
      </c>
      <c r="DU138" s="14">
        <f t="shared" si="172"/>
        <v>3</v>
      </c>
      <c r="DV138" s="14">
        <f t="shared" si="173"/>
        <v>0</v>
      </c>
      <c r="DW138" s="14">
        <f t="shared" si="181"/>
        <v>45</v>
      </c>
      <c r="DX138" s="14" t="str">
        <f t="shared" si="182"/>
        <v>HPExt</v>
      </c>
      <c r="DY138" s="14">
        <f t="shared" si="183"/>
        <v>630</v>
      </c>
      <c r="DZ138" s="14">
        <f t="shared" si="184"/>
        <v>45</v>
      </c>
      <c r="EA138" s="14" t="str">
        <f t="shared" si="185"/>
        <v/>
      </c>
      <c r="EB138" s="14" t="str">
        <f t="shared" si="186"/>
        <v/>
      </c>
      <c r="EC138" s="14" t="str">
        <f t="shared" si="187"/>
        <v/>
      </c>
      <c r="ED138" s="14">
        <f t="shared" si="188"/>
        <v>8</v>
      </c>
      <c r="EE138" s="14">
        <f t="shared" si="189"/>
        <v>3</v>
      </c>
      <c r="EF138" s="14">
        <f t="shared" si="190"/>
        <v>12</v>
      </c>
      <c r="EG138" s="25" t="s">
        <v>509</v>
      </c>
      <c r="EH138" s="14">
        <f t="shared" si="191"/>
        <v>100</v>
      </c>
      <c r="FD138" s="13">
        <v>134</v>
      </c>
      <c r="FE138" s="13">
        <f t="shared" si="192"/>
        <v>12</v>
      </c>
      <c r="FF138" s="13" t="str">
        <f t="shared" si="174"/>
        <v>90级守护灵洗练-2</v>
      </c>
      <c r="FG138" s="13">
        <f t="shared" si="175"/>
        <v>25</v>
      </c>
      <c r="FH138" s="13">
        <f t="shared" si="149"/>
        <v>2</v>
      </c>
      <c r="FI138" s="13">
        <f t="shared" si="193"/>
        <v>1800</v>
      </c>
      <c r="FJ138" s="13" t="str">
        <f t="shared" si="150"/>
        <v>DefExt</v>
      </c>
      <c r="FK138" s="13">
        <f t="shared" si="194"/>
        <v>41</v>
      </c>
      <c r="FL138" s="13">
        <f t="shared" si="176"/>
        <v>119</v>
      </c>
    </row>
    <row r="139" spans="100:168" ht="16.5" x14ac:dyDescent="0.2">
      <c r="CV139" s="13">
        <v>135</v>
      </c>
      <c r="CW139" s="14">
        <f t="shared" si="154"/>
        <v>17</v>
      </c>
      <c r="CX139" s="14">
        <f t="shared" si="155"/>
        <v>1</v>
      </c>
      <c r="CY139" s="14">
        <f t="shared" si="156"/>
        <v>7</v>
      </c>
      <c r="CZ139" s="14">
        <f t="shared" si="157"/>
        <v>2</v>
      </c>
      <c r="DA139" s="14">
        <f t="shared" si="158"/>
        <v>2024017</v>
      </c>
      <c r="DB139" s="13" t="str">
        <f t="shared" si="159"/>
        <v>40级寄灵人橙色-项链</v>
      </c>
      <c r="DC139" s="14">
        <f t="shared" si="160"/>
        <v>1</v>
      </c>
      <c r="DD139" s="14">
        <f t="shared" si="161"/>
        <v>4</v>
      </c>
      <c r="DE139" s="14">
        <f t="shared" si="162"/>
        <v>40</v>
      </c>
      <c r="DF139" s="14">
        <f t="shared" si="163"/>
        <v>40</v>
      </c>
      <c r="DG139" s="14">
        <f t="shared" si="164"/>
        <v>7</v>
      </c>
      <c r="DH139" s="14" t="str">
        <f t="shared" si="165"/>
        <v/>
      </c>
      <c r="DI139" s="14">
        <f t="shared" si="177"/>
        <v>67</v>
      </c>
      <c r="DJ139" s="14">
        <f t="shared" si="166"/>
        <v>84</v>
      </c>
      <c r="DK139" s="14">
        <f t="shared" si="167"/>
        <v>54</v>
      </c>
      <c r="DL139" s="14">
        <f t="shared" si="168"/>
        <v>0</v>
      </c>
      <c r="DM139" s="14">
        <f t="shared" si="169"/>
        <v>6</v>
      </c>
      <c r="DN139" s="14">
        <f t="shared" si="170"/>
        <v>3.75</v>
      </c>
      <c r="DO139" s="14">
        <f t="shared" si="171"/>
        <v>0</v>
      </c>
      <c r="DP139" s="14">
        <f t="shared" si="178"/>
        <v>8</v>
      </c>
      <c r="DQ139" s="14">
        <f t="shared" si="179"/>
        <v>3</v>
      </c>
      <c r="DR139" s="14">
        <f t="shared" si="180"/>
        <v>12</v>
      </c>
      <c r="DU139" s="14">
        <f t="shared" si="172"/>
        <v>1</v>
      </c>
      <c r="DV139" s="14">
        <f t="shared" si="173"/>
        <v>2</v>
      </c>
      <c r="DW139" s="14">
        <f t="shared" si="181"/>
        <v>67</v>
      </c>
      <c r="DX139" s="14" t="str">
        <f t="shared" si="182"/>
        <v>AtkExt</v>
      </c>
      <c r="DY139" s="14">
        <f t="shared" si="183"/>
        <v>84</v>
      </c>
      <c r="DZ139" s="14">
        <f t="shared" si="184"/>
        <v>6</v>
      </c>
      <c r="EA139" s="14" t="str">
        <f t="shared" si="185"/>
        <v>DefExt</v>
      </c>
      <c r="EB139" s="14">
        <f t="shared" si="186"/>
        <v>54</v>
      </c>
      <c r="EC139" s="14">
        <f t="shared" si="187"/>
        <v>3.75</v>
      </c>
      <c r="ED139" s="14">
        <f t="shared" si="188"/>
        <v>8</v>
      </c>
      <c r="EE139" s="14">
        <f t="shared" si="189"/>
        <v>3</v>
      </c>
      <c r="EF139" s="14">
        <f t="shared" si="190"/>
        <v>12</v>
      </c>
      <c r="EG139" s="25" t="s">
        <v>509</v>
      </c>
      <c r="EH139" s="14">
        <f t="shared" si="191"/>
        <v>100</v>
      </c>
      <c r="FD139" s="13">
        <v>135</v>
      </c>
      <c r="FE139" s="13">
        <f t="shared" si="192"/>
        <v>12</v>
      </c>
      <c r="FF139" s="13" t="str">
        <f t="shared" si="174"/>
        <v>90级守护灵洗练-3</v>
      </c>
      <c r="FG139" s="13">
        <f t="shared" si="175"/>
        <v>25</v>
      </c>
      <c r="FH139" s="13">
        <f t="shared" si="149"/>
        <v>3</v>
      </c>
      <c r="FI139" s="13">
        <f t="shared" si="193"/>
        <v>2000</v>
      </c>
      <c r="FJ139" s="13" t="str">
        <f t="shared" si="150"/>
        <v>HPExt</v>
      </c>
      <c r="FK139" s="13">
        <f t="shared" si="194"/>
        <v>823</v>
      </c>
      <c r="FL139" s="13">
        <f t="shared" si="176"/>
        <v>2352</v>
      </c>
    </row>
    <row r="140" spans="100:168" ht="16.5" x14ac:dyDescent="0.2">
      <c r="CV140" s="13">
        <v>136</v>
      </c>
      <c r="CW140" s="14">
        <f t="shared" si="154"/>
        <v>17</v>
      </c>
      <c r="CX140" s="14">
        <f t="shared" si="155"/>
        <v>1</v>
      </c>
      <c r="CY140" s="14">
        <f t="shared" si="156"/>
        <v>8</v>
      </c>
      <c r="CZ140" s="14">
        <f t="shared" si="157"/>
        <v>2</v>
      </c>
      <c r="DA140" s="14">
        <f t="shared" si="158"/>
        <v>2024018</v>
      </c>
      <c r="DB140" s="13" t="str">
        <f t="shared" si="159"/>
        <v>40级寄灵人橙色-戒指</v>
      </c>
      <c r="DC140" s="14">
        <f t="shared" si="160"/>
        <v>1</v>
      </c>
      <c r="DD140" s="14">
        <f t="shared" si="161"/>
        <v>4</v>
      </c>
      <c r="DE140" s="14">
        <f t="shared" si="162"/>
        <v>40</v>
      </c>
      <c r="DF140" s="14">
        <f t="shared" si="163"/>
        <v>40</v>
      </c>
      <c r="DG140" s="14">
        <f t="shared" si="164"/>
        <v>8</v>
      </c>
      <c r="DH140" s="14" t="str">
        <f t="shared" si="165"/>
        <v/>
      </c>
      <c r="DI140" s="14">
        <f t="shared" si="177"/>
        <v>67</v>
      </c>
      <c r="DJ140" s="14">
        <f t="shared" si="166"/>
        <v>84</v>
      </c>
      <c r="DK140" s="14">
        <f t="shared" si="167"/>
        <v>0</v>
      </c>
      <c r="DL140" s="14">
        <f t="shared" si="168"/>
        <v>525</v>
      </c>
      <c r="DM140" s="14">
        <f t="shared" si="169"/>
        <v>6</v>
      </c>
      <c r="DN140" s="14">
        <f t="shared" si="170"/>
        <v>0</v>
      </c>
      <c r="DO140" s="14">
        <f t="shared" si="171"/>
        <v>37.5</v>
      </c>
      <c r="DP140" s="14">
        <f t="shared" si="178"/>
        <v>8</v>
      </c>
      <c r="DQ140" s="14">
        <f t="shared" si="179"/>
        <v>3</v>
      </c>
      <c r="DR140" s="14">
        <f t="shared" si="180"/>
        <v>12</v>
      </c>
      <c r="DU140" s="14">
        <f t="shared" si="172"/>
        <v>1</v>
      </c>
      <c r="DV140" s="14">
        <f t="shared" si="173"/>
        <v>3</v>
      </c>
      <c r="DW140" s="14">
        <f t="shared" si="181"/>
        <v>67</v>
      </c>
      <c r="DX140" s="14" t="str">
        <f t="shared" si="182"/>
        <v>AtkExt</v>
      </c>
      <c r="DY140" s="14">
        <f t="shared" si="183"/>
        <v>84</v>
      </c>
      <c r="DZ140" s="14">
        <f t="shared" si="184"/>
        <v>6</v>
      </c>
      <c r="EA140" s="14" t="str">
        <f t="shared" si="185"/>
        <v>HPExt</v>
      </c>
      <c r="EB140" s="14">
        <f t="shared" si="186"/>
        <v>525</v>
      </c>
      <c r="EC140" s="14">
        <f t="shared" si="187"/>
        <v>37.5</v>
      </c>
      <c r="ED140" s="14">
        <f t="shared" si="188"/>
        <v>8</v>
      </c>
      <c r="EE140" s="14">
        <f t="shared" si="189"/>
        <v>3</v>
      </c>
      <c r="EF140" s="14">
        <f t="shared" si="190"/>
        <v>12</v>
      </c>
      <c r="EG140" s="25" t="s">
        <v>509</v>
      </c>
      <c r="EH140" s="14">
        <f t="shared" si="191"/>
        <v>100</v>
      </c>
      <c r="FD140" s="13">
        <v>136</v>
      </c>
      <c r="FE140" s="13">
        <f t="shared" si="192"/>
        <v>12</v>
      </c>
      <c r="FF140" s="13" t="str">
        <f t="shared" si="174"/>
        <v>90级守护灵洗练-4</v>
      </c>
      <c r="FG140" s="13">
        <f t="shared" si="175"/>
        <v>25</v>
      </c>
      <c r="FH140" s="13">
        <f t="shared" si="149"/>
        <v>4</v>
      </c>
      <c r="FI140" s="13">
        <f t="shared" si="193"/>
        <v>500</v>
      </c>
      <c r="FJ140" s="13" t="str">
        <f t="shared" si="150"/>
        <v>AtkRate</v>
      </c>
      <c r="FK140" s="13">
        <f t="shared" si="194"/>
        <v>1.4E-2</v>
      </c>
      <c r="FL140" s="13">
        <f t="shared" si="176"/>
        <v>0.04</v>
      </c>
    </row>
    <row r="141" spans="100:168" ht="16.5" x14ac:dyDescent="0.2">
      <c r="CV141" s="13">
        <v>137</v>
      </c>
      <c r="CW141" s="14">
        <f t="shared" si="154"/>
        <v>18</v>
      </c>
      <c r="CX141" s="14">
        <f t="shared" si="155"/>
        <v>2</v>
      </c>
      <c r="CY141" s="14">
        <f t="shared" si="156"/>
        <v>1</v>
      </c>
      <c r="CZ141" s="14">
        <f t="shared" si="157"/>
        <v>2</v>
      </c>
      <c r="DA141" s="14">
        <f t="shared" si="158"/>
        <v>2024021</v>
      </c>
      <c r="DB141" s="13" t="str">
        <f t="shared" si="159"/>
        <v>40级守护灵橙色-武器</v>
      </c>
      <c r="DC141" s="14">
        <f t="shared" si="160"/>
        <v>2</v>
      </c>
      <c r="DD141" s="14">
        <f t="shared" si="161"/>
        <v>4</v>
      </c>
      <c r="DE141" s="14">
        <f t="shared" si="162"/>
        <v>20</v>
      </c>
      <c r="DF141" s="14">
        <f t="shared" si="163"/>
        <v>20</v>
      </c>
      <c r="DG141" s="14">
        <f t="shared" si="164"/>
        <v>1</v>
      </c>
      <c r="DH141" s="14" t="str">
        <f t="shared" si="165"/>
        <v/>
      </c>
      <c r="DI141" s="14">
        <f t="shared" si="177"/>
        <v>70</v>
      </c>
      <c r="DJ141" s="14">
        <f t="shared" si="166"/>
        <v>117</v>
      </c>
      <c r="DK141" s="14">
        <f t="shared" si="167"/>
        <v>0</v>
      </c>
      <c r="DL141" s="14">
        <f t="shared" si="168"/>
        <v>0</v>
      </c>
      <c r="DM141" s="14">
        <f t="shared" si="169"/>
        <v>14.1</v>
      </c>
      <c r="DN141" s="14">
        <f t="shared" si="170"/>
        <v>0</v>
      </c>
      <c r="DO141" s="14">
        <f t="shared" si="171"/>
        <v>0</v>
      </c>
      <c r="DP141" s="14">
        <f t="shared" si="178"/>
        <v>8</v>
      </c>
      <c r="DQ141" s="14">
        <f t="shared" si="179"/>
        <v>3</v>
      </c>
      <c r="DR141" s="14">
        <f t="shared" si="180"/>
        <v>22</v>
      </c>
      <c r="DU141" s="14">
        <f t="shared" si="172"/>
        <v>1</v>
      </c>
      <c r="DV141" s="14">
        <f t="shared" si="173"/>
        <v>0</v>
      </c>
      <c r="DW141" s="14">
        <f t="shared" si="181"/>
        <v>70</v>
      </c>
      <c r="DX141" s="14" t="str">
        <f t="shared" si="182"/>
        <v>AtkExt</v>
      </c>
      <c r="DY141" s="14">
        <f t="shared" si="183"/>
        <v>117</v>
      </c>
      <c r="DZ141" s="14">
        <f t="shared" si="184"/>
        <v>14.1</v>
      </c>
      <c r="EA141" s="14" t="str">
        <f t="shared" si="185"/>
        <v/>
      </c>
      <c r="EB141" s="14" t="str">
        <f t="shared" si="186"/>
        <v/>
      </c>
      <c r="EC141" s="14" t="str">
        <f t="shared" si="187"/>
        <v/>
      </c>
      <c r="ED141" s="14">
        <f t="shared" si="188"/>
        <v>8</v>
      </c>
      <c r="EE141" s="14">
        <f t="shared" si="189"/>
        <v>3</v>
      </c>
      <c r="EF141" s="14">
        <f t="shared" si="190"/>
        <v>22</v>
      </c>
      <c r="EG141" s="25" t="s">
        <v>509</v>
      </c>
      <c r="EH141" s="14">
        <f t="shared" si="191"/>
        <v>100</v>
      </c>
      <c r="FD141" s="13">
        <v>137</v>
      </c>
      <c r="FE141" s="13">
        <f t="shared" si="192"/>
        <v>12</v>
      </c>
      <c r="FF141" s="13" t="str">
        <f t="shared" si="174"/>
        <v>90级守护灵洗练-5</v>
      </c>
      <c r="FG141" s="13">
        <f t="shared" si="175"/>
        <v>25</v>
      </c>
      <c r="FH141" s="13">
        <f t="shared" si="149"/>
        <v>5</v>
      </c>
      <c r="FI141" s="13">
        <f t="shared" si="193"/>
        <v>400</v>
      </c>
      <c r="FJ141" s="13" t="str">
        <f t="shared" si="150"/>
        <v>DefRate</v>
      </c>
      <c r="FK141" s="13">
        <f t="shared" si="194"/>
        <v>1.4E-2</v>
      </c>
      <c r="FL141" s="13">
        <f t="shared" si="176"/>
        <v>0.04</v>
      </c>
    </row>
    <row r="142" spans="100:168" ht="16.5" x14ac:dyDescent="0.2">
      <c r="CV142" s="13">
        <v>138</v>
      </c>
      <c r="CW142" s="14">
        <f t="shared" si="154"/>
        <v>18</v>
      </c>
      <c r="CX142" s="14">
        <f t="shared" si="155"/>
        <v>2</v>
      </c>
      <c r="CY142" s="14">
        <f t="shared" si="156"/>
        <v>2</v>
      </c>
      <c r="CZ142" s="14">
        <f t="shared" si="157"/>
        <v>2</v>
      </c>
      <c r="DA142" s="14">
        <f t="shared" si="158"/>
        <v>2024022</v>
      </c>
      <c r="DB142" s="13" t="str">
        <f t="shared" si="159"/>
        <v>40级守护灵橙色-头盔</v>
      </c>
      <c r="DC142" s="14">
        <f t="shared" si="160"/>
        <v>2</v>
      </c>
      <c r="DD142" s="14">
        <f t="shared" si="161"/>
        <v>4</v>
      </c>
      <c r="DE142" s="14">
        <f t="shared" si="162"/>
        <v>20</v>
      </c>
      <c r="DF142" s="14">
        <f t="shared" si="163"/>
        <v>20</v>
      </c>
      <c r="DG142" s="14">
        <f t="shared" si="164"/>
        <v>2</v>
      </c>
      <c r="DH142" s="14" t="str">
        <f t="shared" si="165"/>
        <v/>
      </c>
      <c r="DI142" s="14">
        <f t="shared" si="177"/>
        <v>36</v>
      </c>
      <c r="DJ142" s="14">
        <f t="shared" si="166"/>
        <v>0</v>
      </c>
      <c r="DK142" s="14">
        <f t="shared" si="167"/>
        <v>30</v>
      </c>
      <c r="DL142" s="14">
        <f t="shared" si="168"/>
        <v>0</v>
      </c>
      <c r="DM142" s="14">
        <f t="shared" si="169"/>
        <v>0</v>
      </c>
      <c r="DN142" s="14">
        <f t="shared" si="170"/>
        <v>3.6</v>
      </c>
      <c r="DO142" s="14">
        <f t="shared" si="171"/>
        <v>0</v>
      </c>
      <c r="DP142" s="14">
        <f t="shared" si="178"/>
        <v>8</v>
      </c>
      <c r="DQ142" s="14">
        <f t="shared" si="179"/>
        <v>3</v>
      </c>
      <c r="DR142" s="14">
        <f t="shared" si="180"/>
        <v>22</v>
      </c>
      <c r="DU142" s="14">
        <f t="shared" si="172"/>
        <v>2</v>
      </c>
      <c r="DV142" s="14">
        <f t="shared" si="173"/>
        <v>0</v>
      </c>
      <c r="DW142" s="14">
        <f t="shared" si="181"/>
        <v>36</v>
      </c>
      <c r="DX142" s="14" t="str">
        <f t="shared" si="182"/>
        <v>DefExt</v>
      </c>
      <c r="DY142" s="14">
        <f t="shared" si="183"/>
        <v>30</v>
      </c>
      <c r="DZ142" s="14">
        <f t="shared" si="184"/>
        <v>3.6</v>
      </c>
      <c r="EA142" s="14" t="str">
        <f t="shared" si="185"/>
        <v/>
      </c>
      <c r="EB142" s="14" t="str">
        <f t="shared" si="186"/>
        <v/>
      </c>
      <c r="EC142" s="14" t="str">
        <f t="shared" si="187"/>
        <v/>
      </c>
      <c r="ED142" s="14">
        <f t="shared" si="188"/>
        <v>8</v>
      </c>
      <c r="EE142" s="14">
        <f t="shared" si="189"/>
        <v>3</v>
      </c>
      <c r="EF142" s="14">
        <f t="shared" si="190"/>
        <v>22</v>
      </c>
      <c r="EG142" s="25" t="s">
        <v>509</v>
      </c>
      <c r="EH142" s="14">
        <f t="shared" si="191"/>
        <v>100</v>
      </c>
      <c r="FD142" s="13">
        <v>138</v>
      </c>
      <c r="FE142" s="13">
        <f t="shared" si="192"/>
        <v>12</v>
      </c>
      <c r="FF142" s="13" t="str">
        <f t="shared" si="174"/>
        <v>90级守护灵洗练-6</v>
      </c>
      <c r="FG142" s="13">
        <f t="shared" si="175"/>
        <v>25</v>
      </c>
      <c r="FH142" s="13">
        <f t="shared" si="149"/>
        <v>6</v>
      </c>
      <c r="FI142" s="13">
        <f t="shared" si="193"/>
        <v>500</v>
      </c>
      <c r="FJ142" s="13" t="str">
        <f t="shared" si="150"/>
        <v>HPRate</v>
      </c>
      <c r="FK142" s="13">
        <f t="shared" si="194"/>
        <v>1.4E-2</v>
      </c>
      <c r="FL142" s="13">
        <f t="shared" si="176"/>
        <v>0.04</v>
      </c>
    </row>
    <row r="143" spans="100:168" ht="16.5" x14ac:dyDescent="0.2">
      <c r="CV143" s="13">
        <v>139</v>
      </c>
      <c r="CW143" s="14">
        <f t="shared" si="154"/>
        <v>18</v>
      </c>
      <c r="CX143" s="14">
        <f t="shared" si="155"/>
        <v>2</v>
      </c>
      <c r="CY143" s="14">
        <f t="shared" si="156"/>
        <v>3</v>
      </c>
      <c r="CZ143" s="14">
        <f t="shared" si="157"/>
        <v>2</v>
      </c>
      <c r="DA143" s="14">
        <f t="shared" si="158"/>
        <v>2024023</v>
      </c>
      <c r="DB143" s="13" t="str">
        <f t="shared" si="159"/>
        <v>40级守护灵橙色-肩甲</v>
      </c>
      <c r="DC143" s="14">
        <f t="shared" si="160"/>
        <v>2</v>
      </c>
      <c r="DD143" s="14">
        <f t="shared" si="161"/>
        <v>4</v>
      </c>
      <c r="DE143" s="14">
        <f t="shared" si="162"/>
        <v>20</v>
      </c>
      <c r="DF143" s="14">
        <f t="shared" si="163"/>
        <v>20</v>
      </c>
      <c r="DG143" s="14">
        <f t="shared" si="164"/>
        <v>3</v>
      </c>
      <c r="DH143" s="14" t="str">
        <f t="shared" si="165"/>
        <v/>
      </c>
      <c r="DI143" s="14">
        <f t="shared" si="177"/>
        <v>53</v>
      </c>
      <c r="DJ143" s="14">
        <f t="shared" si="166"/>
        <v>0</v>
      </c>
      <c r="DK143" s="14">
        <f t="shared" si="167"/>
        <v>15</v>
      </c>
      <c r="DL143" s="14">
        <f t="shared" si="168"/>
        <v>294</v>
      </c>
      <c r="DM143" s="14">
        <f t="shared" si="169"/>
        <v>0</v>
      </c>
      <c r="DN143" s="14">
        <f t="shared" si="170"/>
        <v>1.8</v>
      </c>
      <c r="DO143" s="14">
        <f t="shared" si="171"/>
        <v>35.25</v>
      </c>
      <c r="DP143" s="14">
        <f t="shared" si="178"/>
        <v>8</v>
      </c>
      <c r="DQ143" s="14">
        <f t="shared" si="179"/>
        <v>3</v>
      </c>
      <c r="DR143" s="14">
        <f t="shared" si="180"/>
        <v>22</v>
      </c>
      <c r="DU143" s="14">
        <f t="shared" si="172"/>
        <v>2</v>
      </c>
      <c r="DV143" s="14">
        <f t="shared" si="173"/>
        <v>3</v>
      </c>
      <c r="DW143" s="14">
        <f t="shared" si="181"/>
        <v>53</v>
      </c>
      <c r="DX143" s="14" t="str">
        <f t="shared" si="182"/>
        <v>DefExt</v>
      </c>
      <c r="DY143" s="14">
        <f t="shared" si="183"/>
        <v>15</v>
      </c>
      <c r="DZ143" s="14">
        <f t="shared" si="184"/>
        <v>1.8</v>
      </c>
      <c r="EA143" s="14" t="str">
        <f t="shared" si="185"/>
        <v>HPExt</v>
      </c>
      <c r="EB143" s="14">
        <f t="shared" si="186"/>
        <v>294</v>
      </c>
      <c r="EC143" s="14">
        <f t="shared" si="187"/>
        <v>35.25</v>
      </c>
      <c r="ED143" s="14">
        <f t="shared" si="188"/>
        <v>8</v>
      </c>
      <c r="EE143" s="14">
        <f t="shared" si="189"/>
        <v>3</v>
      </c>
      <c r="EF143" s="14">
        <f t="shared" si="190"/>
        <v>22</v>
      </c>
      <c r="EG143" s="25" t="s">
        <v>509</v>
      </c>
      <c r="EH143" s="14">
        <f t="shared" si="191"/>
        <v>100</v>
      </c>
      <c r="FD143" s="13">
        <v>139</v>
      </c>
      <c r="FE143" s="13">
        <f t="shared" si="192"/>
        <v>12</v>
      </c>
      <c r="FF143" s="13" t="str">
        <f t="shared" si="174"/>
        <v>90级守护灵洗练-7</v>
      </c>
      <c r="FG143" s="13">
        <f t="shared" si="175"/>
        <v>25</v>
      </c>
      <c r="FH143" s="13">
        <f t="shared" si="149"/>
        <v>7</v>
      </c>
      <c r="FI143" s="13">
        <f t="shared" si="193"/>
        <v>500</v>
      </c>
      <c r="FJ143" s="13" t="str">
        <f t="shared" si="150"/>
        <v>Crit</v>
      </c>
      <c r="FK143" s="13">
        <f t="shared" si="194"/>
        <v>1.0999999999999999E-2</v>
      </c>
      <c r="FL143" s="13">
        <f t="shared" si="176"/>
        <v>0.03</v>
      </c>
    </row>
    <row r="144" spans="100:168" ht="16.5" x14ac:dyDescent="0.2">
      <c r="CV144" s="13">
        <v>140</v>
      </c>
      <c r="CW144" s="14">
        <f t="shared" si="154"/>
        <v>18</v>
      </c>
      <c r="CX144" s="14">
        <f t="shared" si="155"/>
        <v>2</v>
      </c>
      <c r="CY144" s="14">
        <f t="shared" si="156"/>
        <v>4</v>
      </c>
      <c r="CZ144" s="14">
        <f t="shared" si="157"/>
        <v>2</v>
      </c>
      <c r="DA144" s="14">
        <f t="shared" si="158"/>
        <v>2024024</v>
      </c>
      <c r="DB144" s="13" t="str">
        <f t="shared" si="159"/>
        <v>40级守护灵橙色-衣服</v>
      </c>
      <c r="DC144" s="14">
        <f t="shared" si="160"/>
        <v>2</v>
      </c>
      <c r="DD144" s="14">
        <f t="shared" si="161"/>
        <v>4</v>
      </c>
      <c r="DE144" s="14">
        <f t="shared" si="162"/>
        <v>20</v>
      </c>
      <c r="DF144" s="14">
        <f t="shared" si="163"/>
        <v>20</v>
      </c>
      <c r="DG144" s="14">
        <f t="shared" si="164"/>
        <v>4</v>
      </c>
      <c r="DH144" s="14" t="str">
        <f t="shared" si="165"/>
        <v/>
      </c>
      <c r="DI144" s="14">
        <f t="shared" si="177"/>
        <v>36</v>
      </c>
      <c r="DJ144" s="14">
        <f t="shared" si="166"/>
        <v>0</v>
      </c>
      <c r="DK144" s="14">
        <f t="shared" si="167"/>
        <v>30</v>
      </c>
      <c r="DL144" s="14">
        <f t="shared" si="168"/>
        <v>0</v>
      </c>
      <c r="DM144" s="14">
        <f t="shared" si="169"/>
        <v>0</v>
      </c>
      <c r="DN144" s="14">
        <f t="shared" si="170"/>
        <v>3.6</v>
      </c>
      <c r="DO144" s="14">
        <f t="shared" si="171"/>
        <v>0</v>
      </c>
      <c r="DP144" s="14">
        <f t="shared" si="178"/>
        <v>8</v>
      </c>
      <c r="DQ144" s="14">
        <f t="shared" si="179"/>
        <v>3</v>
      </c>
      <c r="DR144" s="14">
        <f t="shared" si="180"/>
        <v>22</v>
      </c>
      <c r="DU144" s="14">
        <f t="shared" si="172"/>
        <v>2</v>
      </c>
      <c r="DV144" s="14">
        <f t="shared" si="173"/>
        <v>0</v>
      </c>
      <c r="DW144" s="14">
        <f t="shared" si="181"/>
        <v>36</v>
      </c>
      <c r="DX144" s="14" t="str">
        <f t="shared" si="182"/>
        <v>DefExt</v>
      </c>
      <c r="DY144" s="14">
        <f t="shared" si="183"/>
        <v>30</v>
      </c>
      <c r="DZ144" s="14">
        <f t="shared" si="184"/>
        <v>3.6</v>
      </c>
      <c r="EA144" s="14" t="str">
        <f t="shared" si="185"/>
        <v/>
      </c>
      <c r="EB144" s="14" t="str">
        <f t="shared" si="186"/>
        <v/>
      </c>
      <c r="EC144" s="14" t="str">
        <f t="shared" si="187"/>
        <v/>
      </c>
      <c r="ED144" s="14">
        <f t="shared" si="188"/>
        <v>8</v>
      </c>
      <c r="EE144" s="14">
        <f t="shared" si="189"/>
        <v>3</v>
      </c>
      <c r="EF144" s="14">
        <f t="shared" si="190"/>
        <v>22</v>
      </c>
      <c r="EG144" s="25" t="s">
        <v>509</v>
      </c>
      <c r="EH144" s="14">
        <f t="shared" si="191"/>
        <v>100</v>
      </c>
      <c r="FD144" s="13">
        <v>140</v>
      </c>
      <c r="FE144" s="13">
        <f t="shared" si="192"/>
        <v>12</v>
      </c>
      <c r="FF144" s="13" t="str">
        <f t="shared" si="174"/>
        <v>90级守护灵洗练-8</v>
      </c>
      <c r="FG144" s="13">
        <f t="shared" si="175"/>
        <v>25</v>
      </c>
      <c r="FH144" s="13">
        <f t="shared" si="149"/>
        <v>8</v>
      </c>
      <c r="FI144" s="13">
        <f t="shared" si="193"/>
        <v>500</v>
      </c>
      <c r="FJ144" s="13" t="str">
        <f t="shared" si="150"/>
        <v>CritRate</v>
      </c>
      <c r="FK144" s="13">
        <f t="shared" si="194"/>
        <v>2.8000000000000001E-2</v>
      </c>
      <c r="FL144" s="13">
        <f t="shared" si="176"/>
        <v>0.08</v>
      </c>
    </row>
    <row r="145" spans="100:168" ht="16.5" x14ac:dyDescent="0.2">
      <c r="CV145" s="13">
        <v>141</v>
      </c>
      <c r="CW145" s="14">
        <f t="shared" si="154"/>
        <v>18</v>
      </c>
      <c r="CX145" s="14">
        <f t="shared" si="155"/>
        <v>2</v>
      </c>
      <c r="CY145" s="14">
        <f t="shared" si="156"/>
        <v>5</v>
      </c>
      <c r="CZ145" s="14">
        <f t="shared" si="157"/>
        <v>2</v>
      </c>
      <c r="DA145" s="14">
        <f t="shared" si="158"/>
        <v>2024025</v>
      </c>
      <c r="DB145" s="13" t="str">
        <f t="shared" si="159"/>
        <v>40级守护灵橙色-鞋子</v>
      </c>
      <c r="DC145" s="14">
        <f t="shared" si="160"/>
        <v>2</v>
      </c>
      <c r="DD145" s="14">
        <f t="shared" si="161"/>
        <v>4</v>
      </c>
      <c r="DE145" s="14">
        <f t="shared" si="162"/>
        <v>20</v>
      </c>
      <c r="DF145" s="14">
        <f t="shared" si="163"/>
        <v>20</v>
      </c>
      <c r="DG145" s="14">
        <f t="shared" si="164"/>
        <v>5</v>
      </c>
      <c r="DH145" s="14" t="str">
        <f t="shared" si="165"/>
        <v/>
      </c>
      <c r="DI145" s="14">
        <f t="shared" si="177"/>
        <v>70</v>
      </c>
      <c r="DJ145" s="14">
        <f t="shared" si="166"/>
        <v>0</v>
      </c>
      <c r="DK145" s="14">
        <f t="shared" si="167"/>
        <v>0</v>
      </c>
      <c r="DL145" s="14">
        <f t="shared" si="168"/>
        <v>588</v>
      </c>
      <c r="DM145" s="14">
        <f t="shared" si="169"/>
        <v>0</v>
      </c>
      <c r="DN145" s="14">
        <f t="shared" si="170"/>
        <v>0</v>
      </c>
      <c r="DO145" s="14">
        <f t="shared" si="171"/>
        <v>70.5</v>
      </c>
      <c r="DP145" s="14">
        <f t="shared" si="178"/>
        <v>8</v>
      </c>
      <c r="DQ145" s="14">
        <f t="shared" si="179"/>
        <v>3</v>
      </c>
      <c r="DR145" s="14">
        <f t="shared" si="180"/>
        <v>22</v>
      </c>
      <c r="DU145" s="14">
        <f t="shared" si="172"/>
        <v>3</v>
      </c>
      <c r="DV145" s="14">
        <f t="shared" si="173"/>
        <v>0</v>
      </c>
      <c r="DW145" s="14">
        <f t="shared" si="181"/>
        <v>70</v>
      </c>
      <c r="DX145" s="14" t="str">
        <f t="shared" si="182"/>
        <v>HPExt</v>
      </c>
      <c r="DY145" s="14">
        <f t="shared" si="183"/>
        <v>588</v>
      </c>
      <c r="DZ145" s="14">
        <f t="shared" si="184"/>
        <v>70.5</v>
      </c>
      <c r="EA145" s="14" t="str">
        <f t="shared" si="185"/>
        <v/>
      </c>
      <c r="EB145" s="14" t="str">
        <f t="shared" si="186"/>
        <v/>
      </c>
      <c r="EC145" s="14" t="str">
        <f t="shared" si="187"/>
        <v/>
      </c>
      <c r="ED145" s="14">
        <f t="shared" si="188"/>
        <v>8</v>
      </c>
      <c r="EE145" s="14">
        <f t="shared" si="189"/>
        <v>3</v>
      </c>
      <c r="EF145" s="14">
        <f t="shared" si="190"/>
        <v>22</v>
      </c>
      <c r="EG145" s="25" t="s">
        <v>509</v>
      </c>
      <c r="EH145" s="14">
        <f t="shared" si="191"/>
        <v>100</v>
      </c>
      <c r="FD145" s="13">
        <v>141</v>
      </c>
      <c r="FE145" s="13">
        <f t="shared" si="192"/>
        <v>12</v>
      </c>
      <c r="FF145" s="13" t="str">
        <f t="shared" si="174"/>
        <v>90级守护灵洗练-9</v>
      </c>
      <c r="FG145" s="13">
        <f t="shared" si="175"/>
        <v>25</v>
      </c>
      <c r="FH145" s="13">
        <f t="shared" si="149"/>
        <v>9</v>
      </c>
      <c r="FI145" s="13">
        <f t="shared" si="193"/>
        <v>500</v>
      </c>
      <c r="FJ145" s="13" t="str">
        <f t="shared" si="150"/>
        <v>DefIgnor</v>
      </c>
      <c r="FK145" s="13">
        <f t="shared" si="194"/>
        <v>1.0999999999999999E-2</v>
      </c>
      <c r="FL145" s="13">
        <f t="shared" si="176"/>
        <v>0.03</v>
      </c>
    </row>
    <row r="146" spans="100:168" ht="16.5" x14ac:dyDescent="0.2">
      <c r="CV146" s="13">
        <v>142</v>
      </c>
      <c r="CW146" s="14">
        <f t="shared" si="154"/>
        <v>18</v>
      </c>
      <c r="CX146" s="14">
        <f t="shared" si="155"/>
        <v>2</v>
      </c>
      <c r="CY146" s="14">
        <f t="shared" si="156"/>
        <v>6</v>
      </c>
      <c r="CZ146" s="14">
        <f t="shared" si="157"/>
        <v>2</v>
      </c>
      <c r="DA146" s="14">
        <f t="shared" si="158"/>
        <v>2024026</v>
      </c>
      <c r="DB146" s="13" t="str">
        <f t="shared" si="159"/>
        <v>40级守护灵橙色-护手</v>
      </c>
      <c r="DC146" s="14">
        <f t="shared" si="160"/>
        <v>2</v>
      </c>
      <c r="DD146" s="14">
        <f t="shared" si="161"/>
        <v>4</v>
      </c>
      <c r="DE146" s="14">
        <f t="shared" si="162"/>
        <v>20</v>
      </c>
      <c r="DF146" s="14">
        <f t="shared" si="163"/>
        <v>20</v>
      </c>
      <c r="DG146" s="14">
        <f t="shared" si="164"/>
        <v>6</v>
      </c>
      <c r="DH146" s="14" t="str">
        <f t="shared" si="165"/>
        <v/>
      </c>
      <c r="DI146" s="14">
        <f t="shared" si="177"/>
        <v>70</v>
      </c>
      <c r="DJ146" s="14">
        <f t="shared" si="166"/>
        <v>0</v>
      </c>
      <c r="DK146" s="14">
        <f t="shared" si="167"/>
        <v>0</v>
      </c>
      <c r="DL146" s="14">
        <f t="shared" si="168"/>
        <v>588</v>
      </c>
      <c r="DM146" s="14">
        <f t="shared" si="169"/>
        <v>0</v>
      </c>
      <c r="DN146" s="14">
        <f t="shared" si="170"/>
        <v>0</v>
      </c>
      <c r="DO146" s="14">
        <f t="shared" si="171"/>
        <v>70.5</v>
      </c>
      <c r="DP146" s="14">
        <f t="shared" si="178"/>
        <v>8</v>
      </c>
      <c r="DQ146" s="14">
        <f t="shared" si="179"/>
        <v>3</v>
      </c>
      <c r="DR146" s="14">
        <f t="shared" si="180"/>
        <v>22</v>
      </c>
      <c r="DU146" s="14">
        <f t="shared" si="172"/>
        <v>3</v>
      </c>
      <c r="DV146" s="14">
        <f t="shared" si="173"/>
        <v>0</v>
      </c>
      <c r="DW146" s="14">
        <f t="shared" si="181"/>
        <v>70</v>
      </c>
      <c r="DX146" s="14" t="str">
        <f t="shared" si="182"/>
        <v>HPExt</v>
      </c>
      <c r="DY146" s="14">
        <f t="shared" si="183"/>
        <v>588</v>
      </c>
      <c r="DZ146" s="14">
        <f t="shared" si="184"/>
        <v>70.5</v>
      </c>
      <c r="EA146" s="14" t="str">
        <f t="shared" si="185"/>
        <v/>
      </c>
      <c r="EB146" s="14" t="str">
        <f t="shared" si="186"/>
        <v/>
      </c>
      <c r="EC146" s="14" t="str">
        <f t="shared" si="187"/>
        <v/>
      </c>
      <c r="ED146" s="14">
        <f t="shared" si="188"/>
        <v>8</v>
      </c>
      <c r="EE146" s="14">
        <f t="shared" si="189"/>
        <v>3</v>
      </c>
      <c r="EF146" s="14">
        <f t="shared" si="190"/>
        <v>22</v>
      </c>
      <c r="EG146" s="25" t="s">
        <v>509</v>
      </c>
      <c r="EH146" s="14">
        <f t="shared" si="191"/>
        <v>100</v>
      </c>
      <c r="FD146" s="13">
        <v>142</v>
      </c>
      <c r="FE146" s="13">
        <f t="shared" si="192"/>
        <v>12</v>
      </c>
      <c r="FF146" s="13" t="str">
        <f t="shared" si="174"/>
        <v>90级守护灵洗练-10</v>
      </c>
      <c r="FG146" s="13">
        <f t="shared" si="175"/>
        <v>25</v>
      </c>
      <c r="FH146" s="13">
        <f t="shared" si="149"/>
        <v>10</v>
      </c>
      <c r="FI146" s="13">
        <f t="shared" si="193"/>
        <v>500</v>
      </c>
      <c r="FJ146" s="13" t="str">
        <f t="shared" si="150"/>
        <v>Block</v>
      </c>
      <c r="FK146" s="13">
        <f t="shared" si="194"/>
        <v>1.0999999999999999E-2</v>
      </c>
      <c r="FL146" s="13">
        <f t="shared" si="176"/>
        <v>0.03</v>
      </c>
    </row>
    <row r="147" spans="100:168" ht="16.5" x14ac:dyDescent="0.2">
      <c r="CV147" s="13">
        <v>143</v>
      </c>
      <c r="CW147" s="14">
        <f t="shared" si="154"/>
        <v>18</v>
      </c>
      <c r="CX147" s="14">
        <f t="shared" si="155"/>
        <v>2</v>
      </c>
      <c r="CY147" s="14">
        <f t="shared" si="156"/>
        <v>7</v>
      </c>
      <c r="CZ147" s="14">
        <f t="shared" si="157"/>
        <v>2</v>
      </c>
      <c r="DA147" s="14">
        <f t="shared" si="158"/>
        <v>2024027</v>
      </c>
      <c r="DB147" s="13" t="str">
        <f t="shared" si="159"/>
        <v>40级守护灵橙色-项链</v>
      </c>
      <c r="DC147" s="14">
        <f t="shared" si="160"/>
        <v>2</v>
      </c>
      <c r="DD147" s="14">
        <f t="shared" si="161"/>
        <v>4</v>
      </c>
      <c r="DE147" s="14">
        <f t="shared" si="162"/>
        <v>20</v>
      </c>
      <c r="DF147" s="14">
        <f t="shared" si="163"/>
        <v>20</v>
      </c>
      <c r="DG147" s="14">
        <f t="shared" si="164"/>
        <v>7</v>
      </c>
      <c r="DH147" s="14" t="str">
        <f t="shared" si="165"/>
        <v/>
      </c>
      <c r="DI147" s="14">
        <f t="shared" si="177"/>
        <v>53</v>
      </c>
      <c r="DJ147" s="14">
        <f t="shared" si="166"/>
        <v>39</v>
      </c>
      <c r="DK147" s="14">
        <f t="shared" si="167"/>
        <v>25</v>
      </c>
      <c r="DL147" s="14">
        <f t="shared" si="168"/>
        <v>0</v>
      </c>
      <c r="DM147" s="14">
        <f t="shared" si="169"/>
        <v>4.7</v>
      </c>
      <c r="DN147" s="14">
        <f t="shared" si="170"/>
        <v>3</v>
      </c>
      <c r="DO147" s="14">
        <f t="shared" si="171"/>
        <v>0</v>
      </c>
      <c r="DP147" s="14">
        <f t="shared" si="178"/>
        <v>8</v>
      </c>
      <c r="DQ147" s="14">
        <f t="shared" si="179"/>
        <v>3</v>
      </c>
      <c r="DR147" s="14">
        <f t="shared" si="180"/>
        <v>22</v>
      </c>
      <c r="DU147" s="14">
        <f t="shared" si="172"/>
        <v>1</v>
      </c>
      <c r="DV147" s="14">
        <f t="shared" si="173"/>
        <v>2</v>
      </c>
      <c r="DW147" s="14">
        <f t="shared" si="181"/>
        <v>53</v>
      </c>
      <c r="DX147" s="14" t="str">
        <f t="shared" si="182"/>
        <v>AtkExt</v>
      </c>
      <c r="DY147" s="14">
        <f t="shared" si="183"/>
        <v>39</v>
      </c>
      <c r="DZ147" s="14">
        <f t="shared" si="184"/>
        <v>4.7</v>
      </c>
      <c r="EA147" s="14" t="str">
        <f t="shared" si="185"/>
        <v>DefExt</v>
      </c>
      <c r="EB147" s="14">
        <f t="shared" si="186"/>
        <v>25</v>
      </c>
      <c r="EC147" s="14">
        <f t="shared" si="187"/>
        <v>3</v>
      </c>
      <c r="ED147" s="14">
        <f t="shared" si="188"/>
        <v>8</v>
      </c>
      <c r="EE147" s="14">
        <f t="shared" si="189"/>
        <v>3</v>
      </c>
      <c r="EF147" s="14">
        <f t="shared" si="190"/>
        <v>22</v>
      </c>
      <c r="EG147" s="25" t="s">
        <v>509</v>
      </c>
      <c r="EH147" s="14">
        <f t="shared" si="191"/>
        <v>100</v>
      </c>
      <c r="FD147" s="13">
        <v>143</v>
      </c>
      <c r="FE147" s="13">
        <f t="shared" si="192"/>
        <v>12</v>
      </c>
      <c r="FF147" s="13" t="str">
        <f t="shared" si="174"/>
        <v>90级守护灵洗练-11</v>
      </c>
      <c r="FG147" s="13">
        <f t="shared" si="175"/>
        <v>25</v>
      </c>
      <c r="FH147" s="13">
        <f t="shared" si="149"/>
        <v>11</v>
      </c>
      <c r="FI147" s="13">
        <f t="shared" si="193"/>
        <v>500</v>
      </c>
      <c r="FJ147" s="13" t="str">
        <f t="shared" si="150"/>
        <v>EffectHit</v>
      </c>
      <c r="FK147" s="13">
        <f t="shared" si="194"/>
        <v>1.7999999999999999E-2</v>
      </c>
      <c r="FL147" s="13">
        <f t="shared" si="176"/>
        <v>0.05</v>
      </c>
    </row>
    <row r="148" spans="100:168" ht="16.5" x14ac:dyDescent="0.2">
      <c r="CV148" s="13">
        <v>144</v>
      </c>
      <c r="CW148" s="14">
        <f t="shared" si="154"/>
        <v>18</v>
      </c>
      <c r="CX148" s="14">
        <f t="shared" si="155"/>
        <v>2</v>
      </c>
      <c r="CY148" s="14">
        <f t="shared" si="156"/>
        <v>8</v>
      </c>
      <c r="CZ148" s="14">
        <f t="shared" si="157"/>
        <v>2</v>
      </c>
      <c r="DA148" s="14">
        <f t="shared" si="158"/>
        <v>2024028</v>
      </c>
      <c r="DB148" s="13" t="str">
        <f t="shared" si="159"/>
        <v>40级守护灵橙色-戒指</v>
      </c>
      <c r="DC148" s="14">
        <f t="shared" si="160"/>
        <v>2</v>
      </c>
      <c r="DD148" s="14">
        <f t="shared" si="161"/>
        <v>4</v>
      </c>
      <c r="DE148" s="14">
        <f t="shared" si="162"/>
        <v>20</v>
      </c>
      <c r="DF148" s="14">
        <f t="shared" si="163"/>
        <v>20</v>
      </c>
      <c r="DG148" s="14">
        <f t="shared" si="164"/>
        <v>8</v>
      </c>
      <c r="DH148" s="14" t="str">
        <f t="shared" si="165"/>
        <v/>
      </c>
      <c r="DI148" s="14">
        <f t="shared" si="177"/>
        <v>82</v>
      </c>
      <c r="DJ148" s="14">
        <f t="shared" si="166"/>
        <v>39</v>
      </c>
      <c r="DK148" s="14">
        <f t="shared" si="167"/>
        <v>0</v>
      </c>
      <c r="DL148" s="14">
        <f t="shared" si="168"/>
        <v>490</v>
      </c>
      <c r="DM148" s="14">
        <f t="shared" si="169"/>
        <v>4.7</v>
      </c>
      <c r="DN148" s="14">
        <f t="shared" si="170"/>
        <v>0</v>
      </c>
      <c r="DO148" s="14">
        <f t="shared" si="171"/>
        <v>58.75</v>
      </c>
      <c r="DP148" s="14">
        <f t="shared" si="178"/>
        <v>8</v>
      </c>
      <c r="DQ148" s="14">
        <f t="shared" si="179"/>
        <v>3</v>
      </c>
      <c r="DR148" s="14">
        <f t="shared" si="180"/>
        <v>22</v>
      </c>
      <c r="DU148" s="14">
        <f t="shared" si="172"/>
        <v>1</v>
      </c>
      <c r="DV148" s="14">
        <f t="shared" si="173"/>
        <v>3</v>
      </c>
      <c r="DW148" s="14">
        <f t="shared" si="181"/>
        <v>82</v>
      </c>
      <c r="DX148" s="14" t="str">
        <f t="shared" si="182"/>
        <v>AtkExt</v>
      </c>
      <c r="DY148" s="14">
        <f t="shared" si="183"/>
        <v>39</v>
      </c>
      <c r="DZ148" s="14">
        <f t="shared" si="184"/>
        <v>4.7</v>
      </c>
      <c r="EA148" s="14" t="str">
        <f t="shared" si="185"/>
        <v>HPExt</v>
      </c>
      <c r="EB148" s="14">
        <f t="shared" si="186"/>
        <v>490</v>
      </c>
      <c r="EC148" s="14">
        <f t="shared" si="187"/>
        <v>58.75</v>
      </c>
      <c r="ED148" s="14">
        <f t="shared" si="188"/>
        <v>8</v>
      </c>
      <c r="EE148" s="14">
        <f t="shared" si="189"/>
        <v>3</v>
      </c>
      <c r="EF148" s="14">
        <f t="shared" si="190"/>
        <v>22</v>
      </c>
      <c r="EG148" s="25" t="s">
        <v>509</v>
      </c>
      <c r="EH148" s="14">
        <f t="shared" si="191"/>
        <v>100</v>
      </c>
      <c r="FD148" s="13">
        <v>144</v>
      </c>
      <c r="FE148" s="13">
        <f t="shared" si="192"/>
        <v>12</v>
      </c>
      <c r="FF148" s="13" t="str">
        <f t="shared" si="174"/>
        <v>90级守护灵洗练-12</v>
      </c>
      <c r="FG148" s="13">
        <f t="shared" si="175"/>
        <v>25</v>
      </c>
      <c r="FH148" s="13">
        <f t="shared" si="149"/>
        <v>12</v>
      </c>
      <c r="FI148" s="13">
        <f t="shared" si="193"/>
        <v>500</v>
      </c>
      <c r="FJ148" s="13" t="str">
        <f t="shared" si="150"/>
        <v>EffectResist</v>
      </c>
      <c r="FK148" s="13">
        <f t="shared" si="194"/>
        <v>1.7999999999999999E-2</v>
      </c>
      <c r="FL148" s="13">
        <f t="shared" si="176"/>
        <v>0.05</v>
      </c>
    </row>
    <row r="149" spans="100:168" ht="16.5" x14ac:dyDescent="0.2">
      <c r="CV149" s="13">
        <v>145</v>
      </c>
      <c r="CW149" s="14">
        <f t="shared" si="154"/>
        <v>19</v>
      </c>
      <c r="CX149" s="14">
        <f t="shared" si="155"/>
        <v>3</v>
      </c>
      <c r="CY149" s="14">
        <f t="shared" si="156"/>
        <v>1</v>
      </c>
      <c r="CZ149" s="14">
        <f t="shared" si="157"/>
        <v>2</v>
      </c>
      <c r="DA149" s="14">
        <f t="shared" si="158"/>
        <v>2024031</v>
      </c>
      <c r="DB149" s="13" t="str">
        <f t="shared" si="159"/>
        <v>40级寄灵人橙色套1-武器</v>
      </c>
      <c r="DC149" s="14">
        <f t="shared" si="160"/>
        <v>1</v>
      </c>
      <c r="DD149" s="14">
        <f t="shared" si="161"/>
        <v>4</v>
      </c>
      <c r="DE149" s="14">
        <f t="shared" si="162"/>
        <v>40</v>
      </c>
      <c r="DF149" s="14">
        <f t="shared" si="163"/>
        <v>40</v>
      </c>
      <c r="DG149" s="14">
        <f t="shared" si="164"/>
        <v>1</v>
      </c>
      <c r="DH149" s="14">
        <f t="shared" si="165"/>
        <v>1021</v>
      </c>
      <c r="DI149" s="14">
        <f t="shared" si="177"/>
        <v>135</v>
      </c>
      <c r="DJ149" s="14">
        <f t="shared" si="166"/>
        <v>252</v>
      </c>
      <c r="DK149" s="14">
        <f t="shared" si="167"/>
        <v>0</v>
      </c>
      <c r="DL149" s="14">
        <f t="shared" si="168"/>
        <v>0</v>
      </c>
      <c r="DM149" s="14">
        <f t="shared" si="169"/>
        <v>18</v>
      </c>
      <c r="DN149" s="14">
        <f t="shared" si="170"/>
        <v>0</v>
      </c>
      <c r="DO149" s="14">
        <f t="shared" si="171"/>
        <v>0</v>
      </c>
      <c r="DP149" s="14">
        <f t="shared" si="178"/>
        <v>8</v>
      </c>
      <c r="DQ149" s="14">
        <f t="shared" si="179"/>
        <v>3</v>
      </c>
      <c r="DR149" s="14">
        <f t="shared" si="180"/>
        <v>12</v>
      </c>
      <c r="DU149" s="14">
        <f t="shared" si="172"/>
        <v>1</v>
      </c>
      <c r="DV149" s="14">
        <f t="shared" si="173"/>
        <v>0</v>
      </c>
      <c r="DW149" s="14">
        <f t="shared" si="181"/>
        <v>135</v>
      </c>
      <c r="DX149" s="14" t="str">
        <f t="shared" si="182"/>
        <v>AtkExt</v>
      </c>
      <c r="DY149" s="14">
        <f t="shared" si="183"/>
        <v>252</v>
      </c>
      <c r="DZ149" s="14">
        <f t="shared" si="184"/>
        <v>18</v>
      </c>
      <c r="EA149" s="14" t="str">
        <f t="shared" si="185"/>
        <v/>
      </c>
      <c r="EB149" s="14" t="str">
        <f t="shared" si="186"/>
        <v/>
      </c>
      <c r="EC149" s="14" t="str">
        <f t="shared" si="187"/>
        <v/>
      </c>
      <c r="ED149" s="14">
        <f t="shared" si="188"/>
        <v>8</v>
      </c>
      <c r="EE149" s="14">
        <f t="shared" si="189"/>
        <v>3</v>
      </c>
      <c r="EF149" s="14">
        <f t="shared" si="190"/>
        <v>12</v>
      </c>
      <c r="EG149" s="25" t="s">
        <v>509</v>
      </c>
      <c r="EH149" s="14">
        <f t="shared" si="191"/>
        <v>100</v>
      </c>
      <c r="FD149" s="13"/>
      <c r="FE149" s="13"/>
      <c r="FF149" s="13"/>
      <c r="FG149" s="13"/>
      <c r="FH149" s="13"/>
      <c r="FI149" s="13"/>
      <c r="FJ149" s="13"/>
      <c r="FK149" s="13"/>
      <c r="FL149" s="13"/>
    </row>
    <row r="150" spans="100:168" ht="16.5" x14ac:dyDescent="0.2">
      <c r="CV150" s="13">
        <v>146</v>
      </c>
      <c r="CW150" s="14">
        <f t="shared" si="154"/>
        <v>19</v>
      </c>
      <c r="CX150" s="14">
        <f t="shared" si="155"/>
        <v>3</v>
      </c>
      <c r="CY150" s="14">
        <f t="shared" si="156"/>
        <v>2</v>
      </c>
      <c r="CZ150" s="14">
        <f t="shared" si="157"/>
        <v>2</v>
      </c>
      <c r="DA150" s="14">
        <f t="shared" si="158"/>
        <v>2024032</v>
      </c>
      <c r="DB150" s="13" t="str">
        <f t="shared" si="159"/>
        <v>40级寄灵人橙色套1-头盔</v>
      </c>
      <c r="DC150" s="14">
        <f t="shared" si="160"/>
        <v>1</v>
      </c>
      <c r="DD150" s="14">
        <f t="shared" si="161"/>
        <v>4</v>
      </c>
      <c r="DE150" s="14">
        <f t="shared" si="162"/>
        <v>40</v>
      </c>
      <c r="DF150" s="14">
        <f t="shared" si="163"/>
        <v>40</v>
      </c>
      <c r="DG150" s="14">
        <f t="shared" si="164"/>
        <v>2</v>
      </c>
      <c r="DH150" s="14">
        <f t="shared" si="165"/>
        <v>1021</v>
      </c>
      <c r="DI150" s="14">
        <f t="shared" si="177"/>
        <v>67</v>
      </c>
      <c r="DJ150" s="14">
        <f t="shared" si="166"/>
        <v>0</v>
      </c>
      <c r="DK150" s="14">
        <f t="shared" si="167"/>
        <v>65</v>
      </c>
      <c r="DL150" s="14">
        <f t="shared" si="168"/>
        <v>0</v>
      </c>
      <c r="DM150" s="14">
        <f t="shared" si="169"/>
        <v>0</v>
      </c>
      <c r="DN150" s="14">
        <f t="shared" si="170"/>
        <v>4.5</v>
      </c>
      <c r="DO150" s="14">
        <f t="shared" si="171"/>
        <v>0</v>
      </c>
      <c r="DP150" s="14">
        <f t="shared" si="178"/>
        <v>8</v>
      </c>
      <c r="DQ150" s="14">
        <f t="shared" si="179"/>
        <v>3</v>
      </c>
      <c r="DR150" s="14">
        <f t="shared" si="180"/>
        <v>12</v>
      </c>
      <c r="DU150" s="14">
        <f t="shared" si="172"/>
        <v>2</v>
      </c>
      <c r="DV150" s="14">
        <f t="shared" si="173"/>
        <v>0</v>
      </c>
      <c r="DW150" s="14">
        <f t="shared" si="181"/>
        <v>67</v>
      </c>
      <c r="DX150" s="14" t="str">
        <f t="shared" si="182"/>
        <v>DefExt</v>
      </c>
      <c r="DY150" s="14">
        <f t="shared" si="183"/>
        <v>65</v>
      </c>
      <c r="DZ150" s="14">
        <f t="shared" si="184"/>
        <v>4.5</v>
      </c>
      <c r="EA150" s="14" t="str">
        <f t="shared" si="185"/>
        <v/>
      </c>
      <c r="EB150" s="14" t="str">
        <f t="shared" si="186"/>
        <v/>
      </c>
      <c r="EC150" s="14" t="str">
        <f t="shared" si="187"/>
        <v/>
      </c>
      <c r="ED150" s="14">
        <f t="shared" si="188"/>
        <v>8</v>
      </c>
      <c r="EE150" s="14">
        <f t="shared" si="189"/>
        <v>3</v>
      </c>
      <c r="EF150" s="14">
        <f t="shared" si="190"/>
        <v>12</v>
      </c>
      <c r="EG150" s="25" t="s">
        <v>509</v>
      </c>
      <c r="EH150" s="14">
        <f t="shared" si="191"/>
        <v>100</v>
      </c>
    </row>
    <row r="151" spans="100:168" ht="16.5" x14ac:dyDescent="0.2">
      <c r="CV151" s="13">
        <v>147</v>
      </c>
      <c r="CW151" s="14">
        <f t="shared" si="154"/>
        <v>19</v>
      </c>
      <c r="CX151" s="14">
        <f t="shared" si="155"/>
        <v>3</v>
      </c>
      <c r="CY151" s="14">
        <f t="shared" si="156"/>
        <v>3</v>
      </c>
      <c r="CZ151" s="14">
        <f t="shared" si="157"/>
        <v>2</v>
      </c>
      <c r="DA151" s="14">
        <f t="shared" si="158"/>
        <v>2024033</v>
      </c>
      <c r="DB151" s="13" t="str">
        <f t="shared" si="159"/>
        <v>40级寄灵人橙色套1-肩甲</v>
      </c>
      <c r="DC151" s="14">
        <f t="shared" si="160"/>
        <v>1</v>
      </c>
      <c r="DD151" s="14">
        <f t="shared" si="161"/>
        <v>4</v>
      </c>
      <c r="DE151" s="14">
        <f t="shared" si="162"/>
        <v>40</v>
      </c>
      <c r="DF151" s="14">
        <f t="shared" si="163"/>
        <v>40</v>
      </c>
      <c r="DG151" s="14">
        <f t="shared" si="164"/>
        <v>3</v>
      </c>
      <c r="DH151" s="14">
        <f t="shared" si="165"/>
        <v>1021</v>
      </c>
      <c r="DI151" s="14">
        <f t="shared" si="177"/>
        <v>67</v>
      </c>
      <c r="DJ151" s="14">
        <f t="shared" si="166"/>
        <v>0</v>
      </c>
      <c r="DK151" s="14">
        <f t="shared" si="167"/>
        <v>32</v>
      </c>
      <c r="DL151" s="14">
        <f t="shared" si="168"/>
        <v>315</v>
      </c>
      <c r="DM151" s="14">
        <f t="shared" si="169"/>
        <v>0</v>
      </c>
      <c r="DN151" s="14">
        <f t="shared" si="170"/>
        <v>2.25</v>
      </c>
      <c r="DO151" s="14">
        <f t="shared" si="171"/>
        <v>22.5</v>
      </c>
      <c r="DP151" s="14">
        <f t="shared" si="178"/>
        <v>8</v>
      </c>
      <c r="DQ151" s="14">
        <f t="shared" si="179"/>
        <v>3</v>
      </c>
      <c r="DR151" s="14">
        <f t="shared" si="180"/>
        <v>12</v>
      </c>
      <c r="DU151" s="14">
        <f t="shared" si="172"/>
        <v>2</v>
      </c>
      <c r="DV151" s="14">
        <f t="shared" si="173"/>
        <v>3</v>
      </c>
      <c r="DW151" s="14">
        <f t="shared" si="181"/>
        <v>67</v>
      </c>
      <c r="DX151" s="14" t="str">
        <f t="shared" si="182"/>
        <v>DefExt</v>
      </c>
      <c r="DY151" s="14">
        <f t="shared" si="183"/>
        <v>32</v>
      </c>
      <c r="DZ151" s="14">
        <f t="shared" si="184"/>
        <v>2.25</v>
      </c>
      <c r="EA151" s="14" t="str">
        <f t="shared" si="185"/>
        <v>HPExt</v>
      </c>
      <c r="EB151" s="14">
        <f t="shared" si="186"/>
        <v>315</v>
      </c>
      <c r="EC151" s="14">
        <f t="shared" si="187"/>
        <v>22.5</v>
      </c>
      <c r="ED151" s="14">
        <f t="shared" si="188"/>
        <v>8</v>
      </c>
      <c r="EE151" s="14">
        <f t="shared" si="189"/>
        <v>3</v>
      </c>
      <c r="EF151" s="14">
        <f t="shared" si="190"/>
        <v>12</v>
      </c>
      <c r="EG151" s="25" t="s">
        <v>509</v>
      </c>
      <c r="EH151" s="14">
        <f t="shared" si="191"/>
        <v>100</v>
      </c>
    </row>
    <row r="152" spans="100:168" ht="16.5" x14ac:dyDescent="0.2">
      <c r="CV152" s="13">
        <v>148</v>
      </c>
      <c r="CW152" s="14">
        <f t="shared" si="154"/>
        <v>19</v>
      </c>
      <c r="CX152" s="14">
        <f t="shared" si="155"/>
        <v>3</v>
      </c>
      <c r="CY152" s="14">
        <f t="shared" si="156"/>
        <v>4</v>
      </c>
      <c r="CZ152" s="14">
        <f t="shared" si="157"/>
        <v>2</v>
      </c>
      <c r="DA152" s="14">
        <f t="shared" si="158"/>
        <v>2024034</v>
      </c>
      <c r="DB152" s="13" t="str">
        <f t="shared" si="159"/>
        <v>40级寄灵人橙色套1-衣服</v>
      </c>
      <c r="DC152" s="14">
        <f t="shared" si="160"/>
        <v>1</v>
      </c>
      <c r="DD152" s="14">
        <f t="shared" si="161"/>
        <v>4</v>
      </c>
      <c r="DE152" s="14">
        <f t="shared" si="162"/>
        <v>40</v>
      </c>
      <c r="DF152" s="14">
        <f t="shared" si="163"/>
        <v>40</v>
      </c>
      <c r="DG152" s="14">
        <f t="shared" si="164"/>
        <v>4</v>
      </c>
      <c r="DH152" s="14">
        <f t="shared" si="165"/>
        <v>1021</v>
      </c>
      <c r="DI152" s="14">
        <f t="shared" si="177"/>
        <v>67</v>
      </c>
      <c r="DJ152" s="14">
        <f t="shared" si="166"/>
        <v>0</v>
      </c>
      <c r="DK152" s="14">
        <f t="shared" si="167"/>
        <v>65</v>
      </c>
      <c r="DL152" s="14">
        <f t="shared" si="168"/>
        <v>0</v>
      </c>
      <c r="DM152" s="14">
        <f t="shared" si="169"/>
        <v>0</v>
      </c>
      <c r="DN152" s="14">
        <f t="shared" si="170"/>
        <v>4.5</v>
      </c>
      <c r="DO152" s="14">
        <f t="shared" si="171"/>
        <v>0</v>
      </c>
      <c r="DP152" s="14">
        <f t="shared" si="178"/>
        <v>8</v>
      </c>
      <c r="DQ152" s="14">
        <f t="shared" si="179"/>
        <v>3</v>
      </c>
      <c r="DR152" s="14">
        <f t="shared" si="180"/>
        <v>12</v>
      </c>
      <c r="DU152" s="14">
        <f t="shared" si="172"/>
        <v>2</v>
      </c>
      <c r="DV152" s="14">
        <f t="shared" si="173"/>
        <v>0</v>
      </c>
      <c r="DW152" s="14">
        <f t="shared" si="181"/>
        <v>67</v>
      </c>
      <c r="DX152" s="14" t="str">
        <f t="shared" si="182"/>
        <v>DefExt</v>
      </c>
      <c r="DY152" s="14">
        <f t="shared" si="183"/>
        <v>65</v>
      </c>
      <c r="DZ152" s="14">
        <f t="shared" si="184"/>
        <v>4.5</v>
      </c>
      <c r="EA152" s="14" t="str">
        <f t="shared" si="185"/>
        <v/>
      </c>
      <c r="EB152" s="14" t="str">
        <f t="shared" si="186"/>
        <v/>
      </c>
      <c r="EC152" s="14" t="str">
        <f t="shared" si="187"/>
        <v/>
      </c>
      <c r="ED152" s="14">
        <f t="shared" si="188"/>
        <v>8</v>
      </c>
      <c r="EE152" s="14">
        <f t="shared" si="189"/>
        <v>3</v>
      </c>
      <c r="EF152" s="14">
        <f t="shared" si="190"/>
        <v>12</v>
      </c>
      <c r="EG152" s="25" t="s">
        <v>509</v>
      </c>
      <c r="EH152" s="14">
        <f t="shared" si="191"/>
        <v>100</v>
      </c>
    </row>
    <row r="153" spans="100:168" ht="16.5" x14ac:dyDescent="0.2">
      <c r="CV153" s="13">
        <v>149</v>
      </c>
      <c r="CW153" s="14">
        <f t="shared" si="154"/>
        <v>20</v>
      </c>
      <c r="CX153" s="14">
        <f t="shared" si="155"/>
        <v>4</v>
      </c>
      <c r="CY153" s="14">
        <f t="shared" si="156"/>
        <v>1</v>
      </c>
      <c r="CZ153" s="14">
        <f t="shared" si="157"/>
        <v>2</v>
      </c>
      <c r="DA153" s="14">
        <f t="shared" si="158"/>
        <v>2024041</v>
      </c>
      <c r="DB153" s="13" t="str">
        <f t="shared" si="159"/>
        <v>40级守护灵橙色套1-武器</v>
      </c>
      <c r="DC153" s="14">
        <f t="shared" si="160"/>
        <v>2</v>
      </c>
      <c r="DD153" s="14">
        <f t="shared" si="161"/>
        <v>4</v>
      </c>
      <c r="DE153" s="14">
        <f t="shared" si="162"/>
        <v>20</v>
      </c>
      <c r="DF153" s="14">
        <f t="shared" si="163"/>
        <v>20</v>
      </c>
      <c r="DG153" s="14">
        <f t="shared" si="164"/>
        <v>1</v>
      </c>
      <c r="DH153" s="14">
        <f t="shared" si="165"/>
        <v>2021</v>
      </c>
      <c r="DI153" s="14">
        <f t="shared" si="177"/>
        <v>105</v>
      </c>
      <c r="DJ153" s="14">
        <f t="shared" si="166"/>
        <v>117</v>
      </c>
      <c r="DK153" s="14">
        <f t="shared" si="167"/>
        <v>0</v>
      </c>
      <c r="DL153" s="14">
        <f t="shared" si="168"/>
        <v>0</v>
      </c>
      <c r="DM153" s="14">
        <f t="shared" si="169"/>
        <v>14.1</v>
      </c>
      <c r="DN153" s="14">
        <f t="shared" si="170"/>
        <v>0</v>
      </c>
      <c r="DO153" s="14">
        <f t="shared" si="171"/>
        <v>0</v>
      </c>
      <c r="DP153" s="14">
        <f t="shared" si="178"/>
        <v>8</v>
      </c>
      <c r="DQ153" s="14">
        <f t="shared" si="179"/>
        <v>3</v>
      </c>
      <c r="DR153" s="14">
        <f t="shared" si="180"/>
        <v>22</v>
      </c>
      <c r="DU153" s="14">
        <f t="shared" si="172"/>
        <v>1</v>
      </c>
      <c r="DV153" s="14">
        <f t="shared" si="173"/>
        <v>0</v>
      </c>
      <c r="DW153" s="14">
        <f t="shared" si="181"/>
        <v>105</v>
      </c>
      <c r="DX153" s="14" t="str">
        <f t="shared" si="182"/>
        <v>AtkExt</v>
      </c>
      <c r="DY153" s="14">
        <f t="shared" si="183"/>
        <v>117</v>
      </c>
      <c r="DZ153" s="14">
        <f t="shared" si="184"/>
        <v>14.1</v>
      </c>
      <c r="EA153" s="14" t="str">
        <f t="shared" si="185"/>
        <v/>
      </c>
      <c r="EB153" s="14" t="str">
        <f t="shared" si="186"/>
        <v/>
      </c>
      <c r="EC153" s="14" t="str">
        <f t="shared" si="187"/>
        <v/>
      </c>
      <c r="ED153" s="14">
        <f t="shared" si="188"/>
        <v>8</v>
      </c>
      <c r="EE153" s="14">
        <f t="shared" si="189"/>
        <v>3</v>
      </c>
      <c r="EF153" s="14">
        <f t="shared" si="190"/>
        <v>22</v>
      </c>
      <c r="EG153" s="25" t="s">
        <v>509</v>
      </c>
      <c r="EH153" s="14">
        <f t="shared" si="191"/>
        <v>100</v>
      </c>
    </row>
    <row r="154" spans="100:168" ht="16.5" x14ac:dyDescent="0.2">
      <c r="CV154" s="13">
        <v>150</v>
      </c>
      <c r="CW154" s="14">
        <f t="shared" si="154"/>
        <v>20</v>
      </c>
      <c r="CX154" s="14">
        <f t="shared" si="155"/>
        <v>4</v>
      </c>
      <c r="CY154" s="14">
        <f t="shared" si="156"/>
        <v>2</v>
      </c>
      <c r="CZ154" s="14">
        <f t="shared" si="157"/>
        <v>2</v>
      </c>
      <c r="DA154" s="14">
        <f t="shared" si="158"/>
        <v>2024042</v>
      </c>
      <c r="DB154" s="13" t="str">
        <f t="shared" si="159"/>
        <v>40级守护灵橙色套1-头盔</v>
      </c>
      <c r="DC154" s="14">
        <f t="shared" si="160"/>
        <v>2</v>
      </c>
      <c r="DD154" s="14">
        <f t="shared" si="161"/>
        <v>4</v>
      </c>
      <c r="DE154" s="14">
        <f t="shared" si="162"/>
        <v>20</v>
      </c>
      <c r="DF154" s="14">
        <f t="shared" si="163"/>
        <v>20</v>
      </c>
      <c r="DG154" s="14">
        <f t="shared" si="164"/>
        <v>2</v>
      </c>
      <c r="DH154" s="14">
        <f t="shared" si="165"/>
        <v>2021</v>
      </c>
      <c r="DI154" s="14">
        <f t="shared" si="177"/>
        <v>54</v>
      </c>
      <c r="DJ154" s="14">
        <f t="shared" si="166"/>
        <v>0</v>
      </c>
      <c r="DK154" s="14">
        <f t="shared" si="167"/>
        <v>30</v>
      </c>
      <c r="DL154" s="14">
        <f t="shared" si="168"/>
        <v>0</v>
      </c>
      <c r="DM154" s="14">
        <f t="shared" si="169"/>
        <v>0</v>
      </c>
      <c r="DN154" s="14">
        <f t="shared" si="170"/>
        <v>3.6</v>
      </c>
      <c r="DO154" s="14">
        <f t="shared" si="171"/>
        <v>0</v>
      </c>
      <c r="DP154" s="14">
        <f t="shared" si="178"/>
        <v>8</v>
      </c>
      <c r="DQ154" s="14">
        <f t="shared" si="179"/>
        <v>3</v>
      </c>
      <c r="DR154" s="14">
        <f t="shared" si="180"/>
        <v>22</v>
      </c>
      <c r="DU154" s="14">
        <f t="shared" si="172"/>
        <v>2</v>
      </c>
      <c r="DV154" s="14">
        <f t="shared" si="173"/>
        <v>0</v>
      </c>
      <c r="DW154" s="14">
        <f t="shared" si="181"/>
        <v>54</v>
      </c>
      <c r="DX154" s="14" t="str">
        <f t="shared" si="182"/>
        <v>DefExt</v>
      </c>
      <c r="DY154" s="14">
        <f t="shared" si="183"/>
        <v>30</v>
      </c>
      <c r="DZ154" s="14">
        <f t="shared" si="184"/>
        <v>3.6</v>
      </c>
      <c r="EA154" s="14" t="str">
        <f t="shared" si="185"/>
        <v/>
      </c>
      <c r="EB154" s="14" t="str">
        <f t="shared" si="186"/>
        <v/>
      </c>
      <c r="EC154" s="14" t="str">
        <f t="shared" si="187"/>
        <v/>
      </c>
      <c r="ED154" s="14">
        <f t="shared" si="188"/>
        <v>8</v>
      </c>
      <c r="EE154" s="14">
        <f t="shared" si="189"/>
        <v>3</v>
      </c>
      <c r="EF154" s="14">
        <f t="shared" si="190"/>
        <v>22</v>
      </c>
      <c r="EG154" s="25" t="s">
        <v>509</v>
      </c>
      <c r="EH154" s="14">
        <f t="shared" si="191"/>
        <v>100</v>
      </c>
    </row>
    <row r="155" spans="100:168" ht="16.5" x14ac:dyDescent="0.2">
      <c r="CV155" s="13">
        <v>151</v>
      </c>
      <c r="CW155" s="14">
        <f t="shared" si="154"/>
        <v>20</v>
      </c>
      <c r="CX155" s="14">
        <f t="shared" si="155"/>
        <v>4</v>
      </c>
      <c r="CY155" s="14">
        <f t="shared" si="156"/>
        <v>3</v>
      </c>
      <c r="CZ155" s="14">
        <f t="shared" si="157"/>
        <v>2</v>
      </c>
      <c r="DA155" s="14">
        <f t="shared" si="158"/>
        <v>2024043</v>
      </c>
      <c r="DB155" s="13" t="str">
        <f t="shared" si="159"/>
        <v>40级守护灵橙色套1-肩甲</v>
      </c>
      <c r="DC155" s="14">
        <f t="shared" si="160"/>
        <v>2</v>
      </c>
      <c r="DD155" s="14">
        <f t="shared" si="161"/>
        <v>4</v>
      </c>
      <c r="DE155" s="14">
        <f t="shared" si="162"/>
        <v>20</v>
      </c>
      <c r="DF155" s="14">
        <f t="shared" si="163"/>
        <v>20</v>
      </c>
      <c r="DG155" s="14">
        <f t="shared" si="164"/>
        <v>3</v>
      </c>
      <c r="DH155" s="14">
        <f t="shared" si="165"/>
        <v>2021</v>
      </c>
      <c r="DI155" s="14">
        <f t="shared" si="177"/>
        <v>79</v>
      </c>
      <c r="DJ155" s="14">
        <f t="shared" si="166"/>
        <v>0</v>
      </c>
      <c r="DK155" s="14">
        <f t="shared" si="167"/>
        <v>15</v>
      </c>
      <c r="DL155" s="14">
        <f t="shared" si="168"/>
        <v>294</v>
      </c>
      <c r="DM155" s="14">
        <f t="shared" si="169"/>
        <v>0</v>
      </c>
      <c r="DN155" s="14">
        <f t="shared" si="170"/>
        <v>1.8</v>
      </c>
      <c r="DO155" s="14">
        <f t="shared" si="171"/>
        <v>35.25</v>
      </c>
      <c r="DP155" s="14">
        <f t="shared" si="178"/>
        <v>8</v>
      </c>
      <c r="DQ155" s="14">
        <f t="shared" si="179"/>
        <v>3</v>
      </c>
      <c r="DR155" s="14">
        <f t="shared" si="180"/>
        <v>22</v>
      </c>
      <c r="DU155" s="14">
        <f t="shared" si="172"/>
        <v>2</v>
      </c>
      <c r="DV155" s="14">
        <f t="shared" si="173"/>
        <v>3</v>
      </c>
      <c r="DW155" s="14">
        <f t="shared" si="181"/>
        <v>79</v>
      </c>
      <c r="DX155" s="14" t="str">
        <f t="shared" si="182"/>
        <v>DefExt</v>
      </c>
      <c r="DY155" s="14">
        <f t="shared" si="183"/>
        <v>15</v>
      </c>
      <c r="DZ155" s="14">
        <f t="shared" si="184"/>
        <v>1.8</v>
      </c>
      <c r="EA155" s="14" t="str">
        <f t="shared" si="185"/>
        <v>HPExt</v>
      </c>
      <c r="EB155" s="14">
        <f t="shared" si="186"/>
        <v>294</v>
      </c>
      <c r="EC155" s="14">
        <f t="shared" si="187"/>
        <v>35.25</v>
      </c>
      <c r="ED155" s="14">
        <f t="shared" si="188"/>
        <v>8</v>
      </c>
      <c r="EE155" s="14">
        <f t="shared" si="189"/>
        <v>3</v>
      </c>
      <c r="EF155" s="14">
        <f t="shared" si="190"/>
        <v>22</v>
      </c>
      <c r="EG155" s="25" t="s">
        <v>509</v>
      </c>
      <c r="EH155" s="14">
        <f t="shared" si="191"/>
        <v>100</v>
      </c>
    </row>
    <row r="156" spans="100:168" ht="16.5" x14ac:dyDescent="0.2">
      <c r="CV156" s="13">
        <v>152</v>
      </c>
      <c r="CW156" s="14">
        <f t="shared" si="154"/>
        <v>20</v>
      </c>
      <c r="CX156" s="14">
        <f t="shared" si="155"/>
        <v>4</v>
      </c>
      <c r="CY156" s="14">
        <f t="shared" si="156"/>
        <v>4</v>
      </c>
      <c r="CZ156" s="14">
        <f t="shared" si="157"/>
        <v>2</v>
      </c>
      <c r="DA156" s="14">
        <f t="shared" si="158"/>
        <v>2024044</v>
      </c>
      <c r="DB156" s="13" t="str">
        <f t="shared" si="159"/>
        <v>40级守护灵橙色套1-衣服</v>
      </c>
      <c r="DC156" s="14">
        <f t="shared" si="160"/>
        <v>2</v>
      </c>
      <c r="DD156" s="14">
        <f t="shared" si="161"/>
        <v>4</v>
      </c>
      <c r="DE156" s="14">
        <f t="shared" si="162"/>
        <v>20</v>
      </c>
      <c r="DF156" s="14">
        <f t="shared" si="163"/>
        <v>20</v>
      </c>
      <c r="DG156" s="14">
        <f t="shared" si="164"/>
        <v>4</v>
      </c>
      <c r="DH156" s="14">
        <f t="shared" si="165"/>
        <v>2021</v>
      </c>
      <c r="DI156" s="14">
        <f t="shared" si="177"/>
        <v>54</v>
      </c>
      <c r="DJ156" s="14">
        <f t="shared" si="166"/>
        <v>0</v>
      </c>
      <c r="DK156" s="14">
        <f t="shared" si="167"/>
        <v>30</v>
      </c>
      <c r="DL156" s="14">
        <f t="shared" si="168"/>
        <v>0</v>
      </c>
      <c r="DM156" s="14">
        <f t="shared" si="169"/>
        <v>0</v>
      </c>
      <c r="DN156" s="14">
        <f t="shared" si="170"/>
        <v>3.6</v>
      </c>
      <c r="DO156" s="14">
        <f t="shared" si="171"/>
        <v>0</v>
      </c>
      <c r="DP156" s="14">
        <f t="shared" si="178"/>
        <v>8</v>
      </c>
      <c r="DQ156" s="14">
        <f t="shared" si="179"/>
        <v>3</v>
      </c>
      <c r="DR156" s="14">
        <f t="shared" si="180"/>
        <v>22</v>
      </c>
      <c r="DU156" s="14">
        <f t="shared" si="172"/>
        <v>2</v>
      </c>
      <c r="DV156" s="14">
        <f t="shared" si="173"/>
        <v>0</v>
      </c>
      <c r="DW156" s="14">
        <f t="shared" si="181"/>
        <v>54</v>
      </c>
      <c r="DX156" s="14" t="str">
        <f t="shared" si="182"/>
        <v>DefExt</v>
      </c>
      <c r="DY156" s="14">
        <f t="shared" si="183"/>
        <v>30</v>
      </c>
      <c r="DZ156" s="14">
        <f t="shared" si="184"/>
        <v>3.6</v>
      </c>
      <c r="EA156" s="14" t="str">
        <f t="shared" si="185"/>
        <v/>
      </c>
      <c r="EB156" s="14" t="str">
        <f t="shared" si="186"/>
        <v/>
      </c>
      <c r="EC156" s="14" t="str">
        <f t="shared" si="187"/>
        <v/>
      </c>
      <c r="ED156" s="14">
        <f t="shared" si="188"/>
        <v>8</v>
      </c>
      <c r="EE156" s="14">
        <f t="shared" si="189"/>
        <v>3</v>
      </c>
      <c r="EF156" s="14">
        <f t="shared" si="190"/>
        <v>22</v>
      </c>
      <c r="EG156" s="25" t="s">
        <v>509</v>
      </c>
      <c r="EH156" s="14">
        <f t="shared" si="191"/>
        <v>100</v>
      </c>
    </row>
    <row r="157" spans="100:168" ht="16.5" x14ac:dyDescent="0.2">
      <c r="CV157" s="13">
        <v>153</v>
      </c>
      <c r="CW157" s="14">
        <f t="shared" si="154"/>
        <v>21</v>
      </c>
      <c r="CX157" s="14">
        <f t="shared" si="155"/>
        <v>5</v>
      </c>
      <c r="CY157" s="14">
        <f t="shared" si="156"/>
        <v>1</v>
      </c>
      <c r="CZ157" s="14">
        <f t="shared" si="157"/>
        <v>2</v>
      </c>
      <c r="DA157" s="14">
        <f t="shared" si="158"/>
        <v>2024055</v>
      </c>
      <c r="DB157" s="13" t="str">
        <f t="shared" si="159"/>
        <v>40级寄灵人橙色套2-鞋子</v>
      </c>
      <c r="DC157" s="14">
        <f t="shared" si="160"/>
        <v>1</v>
      </c>
      <c r="DD157" s="14">
        <f t="shared" si="161"/>
        <v>4</v>
      </c>
      <c r="DE157" s="14">
        <f t="shared" si="162"/>
        <v>40</v>
      </c>
      <c r="DF157" s="14">
        <f t="shared" si="163"/>
        <v>40</v>
      </c>
      <c r="DG157" s="14">
        <f t="shared" si="164"/>
        <v>5</v>
      </c>
      <c r="DH157" s="14">
        <f t="shared" si="165"/>
        <v>1022</v>
      </c>
      <c r="DI157" s="14">
        <f t="shared" si="177"/>
        <v>67</v>
      </c>
      <c r="DJ157" s="14">
        <f t="shared" si="166"/>
        <v>0</v>
      </c>
      <c r="DK157" s="14">
        <f t="shared" si="167"/>
        <v>0</v>
      </c>
      <c r="DL157" s="14">
        <f t="shared" si="168"/>
        <v>630</v>
      </c>
      <c r="DM157" s="14">
        <f t="shared" si="169"/>
        <v>0</v>
      </c>
      <c r="DN157" s="14">
        <f t="shared" si="170"/>
        <v>0</v>
      </c>
      <c r="DO157" s="14">
        <f t="shared" si="171"/>
        <v>45</v>
      </c>
      <c r="DP157" s="14">
        <f t="shared" si="178"/>
        <v>8</v>
      </c>
      <c r="DQ157" s="14">
        <f t="shared" si="179"/>
        <v>3</v>
      </c>
      <c r="DR157" s="14">
        <f t="shared" si="180"/>
        <v>12</v>
      </c>
      <c r="DU157" s="14">
        <f t="shared" si="172"/>
        <v>3</v>
      </c>
      <c r="DV157" s="14">
        <f t="shared" si="173"/>
        <v>0</v>
      </c>
      <c r="DW157" s="14">
        <f t="shared" si="181"/>
        <v>67</v>
      </c>
      <c r="DX157" s="14" t="str">
        <f t="shared" si="182"/>
        <v>HPExt</v>
      </c>
      <c r="DY157" s="14">
        <f t="shared" si="183"/>
        <v>630</v>
      </c>
      <c r="DZ157" s="14">
        <f t="shared" si="184"/>
        <v>45</v>
      </c>
      <c r="EA157" s="14" t="str">
        <f t="shared" si="185"/>
        <v/>
      </c>
      <c r="EB157" s="14" t="str">
        <f t="shared" si="186"/>
        <v/>
      </c>
      <c r="EC157" s="14" t="str">
        <f t="shared" si="187"/>
        <v/>
      </c>
      <c r="ED157" s="14">
        <f t="shared" si="188"/>
        <v>8</v>
      </c>
      <c r="EE157" s="14">
        <f t="shared" si="189"/>
        <v>3</v>
      </c>
      <c r="EF157" s="14">
        <f t="shared" si="190"/>
        <v>12</v>
      </c>
      <c r="EG157" s="25" t="s">
        <v>509</v>
      </c>
      <c r="EH157" s="14">
        <f t="shared" si="191"/>
        <v>100</v>
      </c>
    </row>
    <row r="158" spans="100:168" ht="16.5" x14ac:dyDescent="0.2">
      <c r="CV158" s="13">
        <v>154</v>
      </c>
      <c r="CW158" s="14">
        <f t="shared" si="154"/>
        <v>21</v>
      </c>
      <c r="CX158" s="14">
        <f t="shared" si="155"/>
        <v>5</v>
      </c>
      <c r="CY158" s="14">
        <f t="shared" si="156"/>
        <v>2</v>
      </c>
      <c r="CZ158" s="14">
        <f t="shared" si="157"/>
        <v>2</v>
      </c>
      <c r="DA158" s="14">
        <f t="shared" si="158"/>
        <v>2024056</v>
      </c>
      <c r="DB158" s="13" t="str">
        <f t="shared" si="159"/>
        <v>40级寄灵人橙色套2-护手</v>
      </c>
      <c r="DC158" s="14">
        <f t="shared" si="160"/>
        <v>1</v>
      </c>
      <c r="DD158" s="14">
        <f t="shared" si="161"/>
        <v>4</v>
      </c>
      <c r="DE158" s="14">
        <f t="shared" si="162"/>
        <v>40</v>
      </c>
      <c r="DF158" s="14">
        <f t="shared" si="163"/>
        <v>40</v>
      </c>
      <c r="DG158" s="14">
        <f t="shared" si="164"/>
        <v>6</v>
      </c>
      <c r="DH158" s="14">
        <f t="shared" si="165"/>
        <v>1022</v>
      </c>
      <c r="DI158" s="14">
        <f t="shared" si="177"/>
        <v>67</v>
      </c>
      <c r="DJ158" s="14">
        <f t="shared" si="166"/>
        <v>0</v>
      </c>
      <c r="DK158" s="14">
        <f t="shared" si="167"/>
        <v>0</v>
      </c>
      <c r="DL158" s="14">
        <f t="shared" si="168"/>
        <v>630</v>
      </c>
      <c r="DM158" s="14">
        <f t="shared" si="169"/>
        <v>0</v>
      </c>
      <c r="DN158" s="14">
        <f t="shared" si="170"/>
        <v>0</v>
      </c>
      <c r="DO158" s="14">
        <f t="shared" si="171"/>
        <v>45</v>
      </c>
      <c r="DP158" s="14">
        <f t="shared" si="178"/>
        <v>8</v>
      </c>
      <c r="DQ158" s="14">
        <f t="shared" si="179"/>
        <v>3</v>
      </c>
      <c r="DR158" s="14">
        <f t="shared" si="180"/>
        <v>12</v>
      </c>
      <c r="DU158" s="14">
        <f t="shared" si="172"/>
        <v>3</v>
      </c>
      <c r="DV158" s="14">
        <f t="shared" si="173"/>
        <v>0</v>
      </c>
      <c r="DW158" s="14">
        <f t="shared" si="181"/>
        <v>67</v>
      </c>
      <c r="DX158" s="14" t="str">
        <f t="shared" si="182"/>
        <v>HPExt</v>
      </c>
      <c r="DY158" s="14">
        <f t="shared" si="183"/>
        <v>630</v>
      </c>
      <c r="DZ158" s="14">
        <f t="shared" si="184"/>
        <v>45</v>
      </c>
      <c r="EA158" s="14" t="str">
        <f t="shared" si="185"/>
        <v/>
      </c>
      <c r="EB158" s="14" t="str">
        <f t="shared" si="186"/>
        <v/>
      </c>
      <c r="EC158" s="14" t="str">
        <f t="shared" si="187"/>
        <v/>
      </c>
      <c r="ED158" s="14">
        <f t="shared" si="188"/>
        <v>8</v>
      </c>
      <c r="EE158" s="14">
        <f t="shared" si="189"/>
        <v>3</v>
      </c>
      <c r="EF158" s="14">
        <f t="shared" si="190"/>
        <v>12</v>
      </c>
      <c r="EG158" s="25" t="s">
        <v>509</v>
      </c>
      <c r="EH158" s="14">
        <f t="shared" si="191"/>
        <v>100</v>
      </c>
    </row>
    <row r="159" spans="100:168" ht="16.5" x14ac:dyDescent="0.2">
      <c r="CV159" s="13">
        <v>155</v>
      </c>
      <c r="CW159" s="14">
        <f t="shared" si="154"/>
        <v>21</v>
      </c>
      <c r="CX159" s="14">
        <f t="shared" si="155"/>
        <v>5</v>
      </c>
      <c r="CY159" s="14">
        <f t="shared" si="156"/>
        <v>3</v>
      </c>
      <c r="CZ159" s="14">
        <f t="shared" si="157"/>
        <v>2</v>
      </c>
      <c r="DA159" s="14">
        <f t="shared" si="158"/>
        <v>2024057</v>
      </c>
      <c r="DB159" s="13" t="str">
        <f t="shared" si="159"/>
        <v>40级寄灵人橙色套2-项链</v>
      </c>
      <c r="DC159" s="14">
        <f t="shared" si="160"/>
        <v>1</v>
      </c>
      <c r="DD159" s="14">
        <f t="shared" si="161"/>
        <v>4</v>
      </c>
      <c r="DE159" s="14">
        <f t="shared" si="162"/>
        <v>40</v>
      </c>
      <c r="DF159" s="14">
        <f t="shared" si="163"/>
        <v>40</v>
      </c>
      <c r="DG159" s="14">
        <f t="shared" si="164"/>
        <v>7</v>
      </c>
      <c r="DH159" s="14">
        <f t="shared" si="165"/>
        <v>1022</v>
      </c>
      <c r="DI159" s="14">
        <f t="shared" si="177"/>
        <v>101</v>
      </c>
      <c r="DJ159" s="14">
        <f t="shared" si="166"/>
        <v>84</v>
      </c>
      <c r="DK159" s="14">
        <f t="shared" si="167"/>
        <v>54</v>
      </c>
      <c r="DL159" s="14">
        <f t="shared" si="168"/>
        <v>0</v>
      </c>
      <c r="DM159" s="14">
        <f t="shared" si="169"/>
        <v>6</v>
      </c>
      <c r="DN159" s="14">
        <f t="shared" si="170"/>
        <v>3.75</v>
      </c>
      <c r="DO159" s="14">
        <f t="shared" si="171"/>
        <v>0</v>
      </c>
      <c r="DP159" s="14">
        <f t="shared" si="178"/>
        <v>8</v>
      </c>
      <c r="DQ159" s="14">
        <f t="shared" si="179"/>
        <v>3</v>
      </c>
      <c r="DR159" s="14">
        <f t="shared" si="180"/>
        <v>12</v>
      </c>
      <c r="DU159" s="14">
        <f t="shared" si="172"/>
        <v>1</v>
      </c>
      <c r="DV159" s="14">
        <f t="shared" si="173"/>
        <v>2</v>
      </c>
      <c r="DW159" s="14">
        <f t="shared" si="181"/>
        <v>101</v>
      </c>
      <c r="DX159" s="14" t="str">
        <f t="shared" si="182"/>
        <v>AtkExt</v>
      </c>
      <c r="DY159" s="14">
        <f t="shared" si="183"/>
        <v>84</v>
      </c>
      <c r="DZ159" s="14">
        <f t="shared" si="184"/>
        <v>6</v>
      </c>
      <c r="EA159" s="14" t="str">
        <f t="shared" si="185"/>
        <v>DefExt</v>
      </c>
      <c r="EB159" s="14">
        <f t="shared" si="186"/>
        <v>54</v>
      </c>
      <c r="EC159" s="14">
        <f t="shared" si="187"/>
        <v>3.75</v>
      </c>
      <c r="ED159" s="14">
        <f t="shared" si="188"/>
        <v>8</v>
      </c>
      <c r="EE159" s="14">
        <f t="shared" si="189"/>
        <v>3</v>
      </c>
      <c r="EF159" s="14">
        <f t="shared" si="190"/>
        <v>12</v>
      </c>
      <c r="EG159" s="25" t="s">
        <v>509</v>
      </c>
      <c r="EH159" s="14">
        <f t="shared" si="191"/>
        <v>100</v>
      </c>
    </row>
    <row r="160" spans="100:168" ht="16.5" x14ac:dyDescent="0.2">
      <c r="CV160" s="13">
        <v>156</v>
      </c>
      <c r="CW160" s="14">
        <f t="shared" si="154"/>
        <v>21</v>
      </c>
      <c r="CX160" s="14">
        <f t="shared" si="155"/>
        <v>5</v>
      </c>
      <c r="CY160" s="14">
        <f t="shared" si="156"/>
        <v>4</v>
      </c>
      <c r="CZ160" s="14">
        <f t="shared" si="157"/>
        <v>2</v>
      </c>
      <c r="DA160" s="14">
        <f t="shared" si="158"/>
        <v>2024058</v>
      </c>
      <c r="DB160" s="13" t="str">
        <f t="shared" si="159"/>
        <v>40级寄灵人橙色套2-戒指</v>
      </c>
      <c r="DC160" s="14">
        <f t="shared" si="160"/>
        <v>1</v>
      </c>
      <c r="DD160" s="14">
        <f t="shared" si="161"/>
        <v>4</v>
      </c>
      <c r="DE160" s="14">
        <f t="shared" si="162"/>
        <v>40</v>
      </c>
      <c r="DF160" s="14">
        <f t="shared" si="163"/>
        <v>40</v>
      </c>
      <c r="DG160" s="14">
        <f t="shared" si="164"/>
        <v>8</v>
      </c>
      <c r="DH160" s="14">
        <f t="shared" si="165"/>
        <v>1022</v>
      </c>
      <c r="DI160" s="14">
        <f t="shared" si="177"/>
        <v>101</v>
      </c>
      <c r="DJ160" s="14">
        <f t="shared" si="166"/>
        <v>84</v>
      </c>
      <c r="DK160" s="14">
        <f t="shared" si="167"/>
        <v>0</v>
      </c>
      <c r="DL160" s="14">
        <f t="shared" si="168"/>
        <v>525</v>
      </c>
      <c r="DM160" s="14">
        <f t="shared" si="169"/>
        <v>6</v>
      </c>
      <c r="DN160" s="14">
        <f t="shared" si="170"/>
        <v>0</v>
      </c>
      <c r="DO160" s="14">
        <f t="shared" si="171"/>
        <v>37.5</v>
      </c>
      <c r="DP160" s="14">
        <f t="shared" si="178"/>
        <v>8</v>
      </c>
      <c r="DQ160" s="14">
        <f t="shared" si="179"/>
        <v>3</v>
      </c>
      <c r="DR160" s="14">
        <f t="shared" si="180"/>
        <v>12</v>
      </c>
      <c r="DU160" s="14">
        <f t="shared" si="172"/>
        <v>1</v>
      </c>
      <c r="DV160" s="14">
        <f t="shared" si="173"/>
        <v>3</v>
      </c>
      <c r="DW160" s="14">
        <f t="shared" si="181"/>
        <v>101</v>
      </c>
      <c r="DX160" s="14" t="str">
        <f t="shared" si="182"/>
        <v>AtkExt</v>
      </c>
      <c r="DY160" s="14">
        <f t="shared" si="183"/>
        <v>84</v>
      </c>
      <c r="DZ160" s="14">
        <f t="shared" si="184"/>
        <v>6</v>
      </c>
      <c r="EA160" s="14" t="str">
        <f t="shared" si="185"/>
        <v>HPExt</v>
      </c>
      <c r="EB160" s="14">
        <f t="shared" si="186"/>
        <v>525</v>
      </c>
      <c r="EC160" s="14">
        <f t="shared" si="187"/>
        <v>37.5</v>
      </c>
      <c r="ED160" s="14">
        <f t="shared" si="188"/>
        <v>8</v>
      </c>
      <c r="EE160" s="14">
        <f t="shared" si="189"/>
        <v>3</v>
      </c>
      <c r="EF160" s="14">
        <f t="shared" si="190"/>
        <v>12</v>
      </c>
      <c r="EG160" s="25" t="s">
        <v>509</v>
      </c>
      <c r="EH160" s="14">
        <f t="shared" si="191"/>
        <v>100</v>
      </c>
    </row>
    <row r="161" spans="100:138" ht="16.5" x14ac:dyDescent="0.2">
      <c r="CV161" s="13">
        <v>157</v>
      </c>
      <c r="CW161" s="14">
        <f t="shared" si="154"/>
        <v>22</v>
      </c>
      <c r="CX161" s="14">
        <f t="shared" si="155"/>
        <v>6</v>
      </c>
      <c r="CY161" s="14">
        <f t="shared" si="156"/>
        <v>1</v>
      </c>
      <c r="CZ161" s="14">
        <f t="shared" si="157"/>
        <v>2</v>
      </c>
      <c r="DA161" s="14">
        <f t="shared" si="158"/>
        <v>2024065</v>
      </c>
      <c r="DB161" s="13" t="str">
        <f t="shared" si="159"/>
        <v>40级守护灵橙色套2-鞋子</v>
      </c>
      <c r="DC161" s="14">
        <f t="shared" si="160"/>
        <v>2</v>
      </c>
      <c r="DD161" s="14">
        <f t="shared" si="161"/>
        <v>4</v>
      </c>
      <c r="DE161" s="14">
        <f t="shared" si="162"/>
        <v>20</v>
      </c>
      <c r="DF161" s="14">
        <f t="shared" si="163"/>
        <v>20</v>
      </c>
      <c r="DG161" s="14">
        <f t="shared" si="164"/>
        <v>5</v>
      </c>
      <c r="DH161" s="14">
        <f t="shared" si="165"/>
        <v>2022</v>
      </c>
      <c r="DI161" s="14">
        <f t="shared" si="177"/>
        <v>105</v>
      </c>
      <c r="DJ161" s="14">
        <f t="shared" si="166"/>
        <v>0</v>
      </c>
      <c r="DK161" s="14">
        <f t="shared" si="167"/>
        <v>0</v>
      </c>
      <c r="DL161" s="14">
        <f t="shared" si="168"/>
        <v>588</v>
      </c>
      <c r="DM161" s="14">
        <f t="shared" si="169"/>
        <v>0</v>
      </c>
      <c r="DN161" s="14">
        <f t="shared" si="170"/>
        <v>0</v>
      </c>
      <c r="DO161" s="14">
        <f t="shared" si="171"/>
        <v>70.5</v>
      </c>
      <c r="DP161" s="14">
        <f t="shared" si="178"/>
        <v>8</v>
      </c>
      <c r="DQ161" s="14">
        <f t="shared" si="179"/>
        <v>3</v>
      </c>
      <c r="DR161" s="14">
        <f t="shared" si="180"/>
        <v>22</v>
      </c>
      <c r="DU161" s="14">
        <f t="shared" si="172"/>
        <v>3</v>
      </c>
      <c r="DV161" s="14">
        <f t="shared" si="173"/>
        <v>0</v>
      </c>
      <c r="DW161" s="14">
        <f t="shared" si="181"/>
        <v>105</v>
      </c>
      <c r="DX161" s="14" t="str">
        <f t="shared" si="182"/>
        <v>HPExt</v>
      </c>
      <c r="DY161" s="14">
        <f t="shared" si="183"/>
        <v>588</v>
      </c>
      <c r="DZ161" s="14">
        <f t="shared" si="184"/>
        <v>70.5</v>
      </c>
      <c r="EA161" s="14" t="str">
        <f t="shared" si="185"/>
        <v/>
      </c>
      <c r="EB161" s="14" t="str">
        <f t="shared" si="186"/>
        <v/>
      </c>
      <c r="EC161" s="14" t="str">
        <f t="shared" si="187"/>
        <v/>
      </c>
      <c r="ED161" s="14">
        <f t="shared" si="188"/>
        <v>8</v>
      </c>
      <c r="EE161" s="14">
        <f t="shared" si="189"/>
        <v>3</v>
      </c>
      <c r="EF161" s="14">
        <f t="shared" si="190"/>
        <v>22</v>
      </c>
      <c r="EG161" s="25" t="s">
        <v>509</v>
      </c>
      <c r="EH161" s="14">
        <f t="shared" si="191"/>
        <v>100</v>
      </c>
    </row>
    <row r="162" spans="100:138" ht="16.5" x14ac:dyDescent="0.2">
      <c r="CV162" s="13">
        <v>158</v>
      </c>
      <c r="CW162" s="14">
        <f t="shared" si="154"/>
        <v>22</v>
      </c>
      <c r="CX162" s="14">
        <f t="shared" si="155"/>
        <v>6</v>
      </c>
      <c r="CY162" s="14">
        <f t="shared" si="156"/>
        <v>2</v>
      </c>
      <c r="CZ162" s="14">
        <f t="shared" si="157"/>
        <v>2</v>
      </c>
      <c r="DA162" s="14">
        <f t="shared" si="158"/>
        <v>2024066</v>
      </c>
      <c r="DB162" s="13" t="str">
        <f t="shared" si="159"/>
        <v>40级守护灵橙色套2-护手</v>
      </c>
      <c r="DC162" s="14">
        <f t="shared" si="160"/>
        <v>2</v>
      </c>
      <c r="DD162" s="14">
        <f t="shared" si="161"/>
        <v>4</v>
      </c>
      <c r="DE162" s="14">
        <f t="shared" si="162"/>
        <v>20</v>
      </c>
      <c r="DF162" s="14">
        <f t="shared" si="163"/>
        <v>20</v>
      </c>
      <c r="DG162" s="14">
        <f t="shared" si="164"/>
        <v>6</v>
      </c>
      <c r="DH162" s="14">
        <f t="shared" si="165"/>
        <v>2022</v>
      </c>
      <c r="DI162" s="14">
        <f t="shared" si="177"/>
        <v>105</v>
      </c>
      <c r="DJ162" s="14">
        <f t="shared" si="166"/>
        <v>0</v>
      </c>
      <c r="DK162" s="14">
        <f t="shared" si="167"/>
        <v>0</v>
      </c>
      <c r="DL162" s="14">
        <f t="shared" si="168"/>
        <v>588</v>
      </c>
      <c r="DM162" s="14">
        <f t="shared" si="169"/>
        <v>0</v>
      </c>
      <c r="DN162" s="14">
        <f t="shared" si="170"/>
        <v>0</v>
      </c>
      <c r="DO162" s="14">
        <f t="shared" si="171"/>
        <v>70.5</v>
      </c>
      <c r="DP162" s="14">
        <f t="shared" si="178"/>
        <v>8</v>
      </c>
      <c r="DQ162" s="14">
        <f t="shared" si="179"/>
        <v>3</v>
      </c>
      <c r="DR162" s="14">
        <f t="shared" si="180"/>
        <v>22</v>
      </c>
      <c r="DU162" s="14">
        <f t="shared" si="172"/>
        <v>3</v>
      </c>
      <c r="DV162" s="14">
        <f t="shared" si="173"/>
        <v>0</v>
      </c>
      <c r="DW162" s="14">
        <f t="shared" si="181"/>
        <v>105</v>
      </c>
      <c r="DX162" s="14" t="str">
        <f t="shared" si="182"/>
        <v>HPExt</v>
      </c>
      <c r="DY162" s="14">
        <f t="shared" si="183"/>
        <v>588</v>
      </c>
      <c r="DZ162" s="14">
        <f t="shared" si="184"/>
        <v>70.5</v>
      </c>
      <c r="EA162" s="14" t="str">
        <f t="shared" si="185"/>
        <v/>
      </c>
      <c r="EB162" s="14" t="str">
        <f t="shared" si="186"/>
        <v/>
      </c>
      <c r="EC162" s="14" t="str">
        <f t="shared" si="187"/>
        <v/>
      </c>
      <c r="ED162" s="14">
        <f t="shared" si="188"/>
        <v>8</v>
      </c>
      <c r="EE162" s="14">
        <f t="shared" si="189"/>
        <v>3</v>
      </c>
      <c r="EF162" s="14">
        <f t="shared" si="190"/>
        <v>22</v>
      </c>
      <c r="EG162" s="25" t="s">
        <v>509</v>
      </c>
      <c r="EH162" s="14">
        <f t="shared" si="191"/>
        <v>100</v>
      </c>
    </row>
    <row r="163" spans="100:138" ht="16.5" x14ac:dyDescent="0.2">
      <c r="CV163" s="13">
        <v>159</v>
      </c>
      <c r="CW163" s="14">
        <f t="shared" si="154"/>
        <v>22</v>
      </c>
      <c r="CX163" s="14">
        <f t="shared" si="155"/>
        <v>6</v>
      </c>
      <c r="CY163" s="14">
        <f t="shared" si="156"/>
        <v>3</v>
      </c>
      <c r="CZ163" s="14">
        <f t="shared" si="157"/>
        <v>2</v>
      </c>
      <c r="DA163" s="14">
        <f t="shared" si="158"/>
        <v>2024067</v>
      </c>
      <c r="DB163" s="13" t="str">
        <f t="shared" si="159"/>
        <v>40级守护灵橙色套2-项链</v>
      </c>
      <c r="DC163" s="14">
        <f t="shared" si="160"/>
        <v>2</v>
      </c>
      <c r="DD163" s="14">
        <f t="shared" si="161"/>
        <v>4</v>
      </c>
      <c r="DE163" s="14">
        <f t="shared" si="162"/>
        <v>20</v>
      </c>
      <c r="DF163" s="14">
        <f t="shared" si="163"/>
        <v>20</v>
      </c>
      <c r="DG163" s="14">
        <f t="shared" si="164"/>
        <v>7</v>
      </c>
      <c r="DH163" s="14">
        <f t="shared" si="165"/>
        <v>2022</v>
      </c>
      <c r="DI163" s="14">
        <f t="shared" si="177"/>
        <v>80</v>
      </c>
      <c r="DJ163" s="14">
        <f t="shared" si="166"/>
        <v>39</v>
      </c>
      <c r="DK163" s="14">
        <f t="shared" si="167"/>
        <v>25</v>
      </c>
      <c r="DL163" s="14">
        <f t="shared" si="168"/>
        <v>0</v>
      </c>
      <c r="DM163" s="14">
        <f t="shared" si="169"/>
        <v>4.7</v>
      </c>
      <c r="DN163" s="14">
        <f t="shared" si="170"/>
        <v>3</v>
      </c>
      <c r="DO163" s="14">
        <f t="shared" si="171"/>
        <v>0</v>
      </c>
      <c r="DP163" s="14">
        <f t="shared" si="178"/>
        <v>8</v>
      </c>
      <c r="DQ163" s="14">
        <f t="shared" si="179"/>
        <v>3</v>
      </c>
      <c r="DR163" s="14">
        <f t="shared" si="180"/>
        <v>22</v>
      </c>
      <c r="DU163" s="14">
        <f t="shared" si="172"/>
        <v>1</v>
      </c>
      <c r="DV163" s="14">
        <f t="shared" si="173"/>
        <v>2</v>
      </c>
      <c r="DW163" s="14">
        <f t="shared" si="181"/>
        <v>80</v>
      </c>
      <c r="DX163" s="14" t="str">
        <f t="shared" si="182"/>
        <v>AtkExt</v>
      </c>
      <c r="DY163" s="14">
        <f t="shared" si="183"/>
        <v>39</v>
      </c>
      <c r="DZ163" s="14">
        <f t="shared" si="184"/>
        <v>4.7</v>
      </c>
      <c r="EA163" s="14" t="str">
        <f t="shared" si="185"/>
        <v>DefExt</v>
      </c>
      <c r="EB163" s="14">
        <f t="shared" si="186"/>
        <v>25</v>
      </c>
      <c r="EC163" s="14">
        <f t="shared" si="187"/>
        <v>3</v>
      </c>
      <c r="ED163" s="14">
        <f t="shared" si="188"/>
        <v>8</v>
      </c>
      <c r="EE163" s="14">
        <f t="shared" si="189"/>
        <v>3</v>
      </c>
      <c r="EF163" s="14">
        <f t="shared" si="190"/>
        <v>22</v>
      </c>
      <c r="EG163" s="25" t="s">
        <v>509</v>
      </c>
      <c r="EH163" s="14">
        <f t="shared" si="191"/>
        <v>100</v>
      </c>
    </row>
    <row r="164" spans="100:138" ht="16.5" x14ac:dyDescent="0.2">
      <c r="CV164" s="13">
        <v>160</v>
      </c>
      <c r="CW164" s="14">
        <f t="shared" si="154"/>
        <v>22</v>
      </c>
      <c r="CX164" s="14">
        <f t="shared" si="155"/>
        <v>6</v>
      </c>
      <c r="CY164" s="14">
        <f t="shared" si="156"/>
        <v>4</v>
      </c>
      <c r="CZ164" s="14">
        <f t="shared" si="157"/>
        <v>2</v>
      </c>
      <c r="DA164" s="14">
        <f t="shared" si="158"/>
        <v>2024068</v>
      </c>
      <c r="DB164" s="13" t="str">
        <f t="shared" si="159"/>
        <v>40级守护灵橙色套2-戒指</v>
      </c>
      <c r="DC164" s="14">
        <f t="shared" si="160"/>
        <v>2</v>
      </c>
      <c r="DD164" s="14">
        <f t="shared" si="161"/>
        <v>4</v>
      </c>
      <c r="DE164" s="14">
        <f t="shared" si="162"/>
        <v>20</v>
      </c>
      <c r="DF164" s="14">
        <f t="shared" si="163"/>
        <v>20</v>
      </c>
      <c r="DG164" s="14">
        <f t="shared" si="164"/>
        <v>8</v>
      </c>
      <c r="DH164" s="14">
        <f t="shared" si="165"/>
        <v>2022</v>
      </c>
      <c r="DI164" s="14">
        <f t="shared" si="177"/>
        <v>123</v>
      </c>
      <c r="DJ164" s="14">
        <f t="shared" si="166"/>
        <v>39</v>
      </c>
      <c r="DK164" s="14">
        <f t="shared" si="167"/>
        <v>0</v>
      </c>
      <c r="DL164" s="14">
        <f t="shared" si="168"/>
        <v>490</v>
      </c>
      <c r="DM164" s="14">
        <f t="shared" si="169"/>
        <v>4.7</v>
      </c>
      <c r="DN164" s="14">
        <f t="shared" si="170"/>
        <v>0</v>
      </c>
      <c r="DO164" s="14">
        <f t="shared" si="171"/>
        <v>58.75</v>
      </c>
      <c r="DP164" s="14">
        <f t="shared" si="178"/>
        <v>8</v>
      </c>
      <c r="DQ164" s="14">
        <f t="shared" si="179"/>
        <v>3</v>
      </c>
      <c r="DR164" s="14">
        <f t="shared" si="180"/>
        <v>22</v>
      </c>
      <c r="DU164" s="14">
        <f t="shared" si="172"/>
        <v>1</v>
      </c>
      <c r="DV164" s="14">
        <f t="shared" si="173"/>
        <v>3</v>
      </c>
      <c r="DW164" s="14">
        <f t="shared" si="181"/>
        <v>123</v>
      </c>
      <c r="DX164" s="14" t="str">
        <f t="shared" si="182"/>
        <v>AtkExt</v>
      </c>
      <c r="DY164" s="14">
        <f t="shared" si="183"/>
        <v>39</v>
      </c>
      <c r="DZ164" s="14">
        <f t="shared" si="184"/>
        <v>4.7</v>
      </c>
      <c r="EA164" s="14" t="str">
        <f t="shared" si="185"/>
        <v>HPExt</v>
      </c>
      <c r="EB164" s="14">
        <f t="shared" si="186"/>
        <v>490</v>
      </c>
      <c r="EC164" s="14">
        <f t="shared" si="187"/>
        <v>58.75</v>
      </c>
      <c r="ED164" s="14">
        <f t="shared" si="188"/>
        <v>8</v>
      </c>
      <c r="EE164" s="14">
        <f t="shared" si="189"/>
        <v>3</v>
      </c>
      <c r="EF164" s="14">
        <f t="shared" si="190"/>
        <v>22</v>
      </c>
      <c r="EG164" s="25" t="s">
        <v>509</v>
      </c>
      <c r="EH164" s="14">
        <f t="shared" si="191"/>
        <v>100</v>
      </c>
    </row>
    <row r="165" spans="100:138" ht="16.5" x14ac:dyDescent="0.2">
      <c r="CV165" s="13">
        <v>161</v>
      </c>
      <c r="CW165" s="14">
        <f t="shared" si="154"/>
        <v>23</v>
      </c>
      <c r="CX165" s="14">
        <f t="shared" si="155"/>
        <v>1</v>
      </c>
      <c r="CY165" s="14">
        <f t="shared" si="156"/>
        <v>1</v>
      </c>
      <c r="CZ165" s="14">
        <f t="shared" si="157"/>
        <v>3</v>
      </c>
      <c r="DA165" s="14">
        <f t="shared" si="158"/>
        <v>2031011</v>
      </c>
      <c r="DB165" s="13" t="str">
        <f t="shared" si="159"/>
        <v>50级寄灵人绿色-武器</v>
      </c>
      <c r="DC165" s="14">
        <f t="shared" si="160"/>
        <v>1</v>
      </c>
      <c r="DD165" s="14">
        <f t="shared" si="161"/>
        <v>1</v>
      </c>
      <c r="DE165" s="14">
        <f t="shared" si="162"/>
        <v>50</v>
      </c>
      <c r="DF165" s="14">
        <f t="shared" si="163"/>
        <v>50</v>
      </c>
      <c r="DG165" s="14">
        <f t="shared" si="164"/>
        <v>1</v>
      </c>
      <c r="DH165" s="14" t="str">
        <f t="shared" si="165"/>
        <v/>
      </c>
      <c r="DI165" s="14">
        <f t="shared" si="177"/>
        <v>62</v>
      </c>
      <c r="DJ165" s="14">
        <f t="shared" si="166"/>
        <v>161</v>
      </c>
      <c r="DK165" s="14">
        <f t="shared" si="167"/>
        <v>0</v>
      </c>
      <c r="DL165" s="14">
        <f t="shared" si="168"/>
        <v>0</v>
      </c>
      <c r="DM165" s="14">
        <f t="shared" si="169"/>
        <v>12.45</v>
      </c>
      <c r="DN165" s="14">
        <f t="shared" si="170"/>
        <v>0</v>
      </c>
      <c r="DO165" s="14">
        <f t="shared" si="171"/>
        <v>0</v>
      </c>
      <c r="DP165" s="14">
        <f t="shared" si="178"/>
        <v>9</v>
      </c>
      <c r="DQ165" s="14">
        <f t="shared" si="179"/>
        <v>0</v>
      </c>
      <c r="DR165" s="14">
        <f t="shared" si="180"/>
        <v>13</v>
      </c>
      <c r="DU165" s="14">
        <f t="shared" si="172"/>
        <v>1</v>
      </c>
      <c r="DV165" s="14">
        <f t="shared" si="173"/>
        <v>0</v>
      </c>
      <c r="DW165" s="14">
        <f t="shared" si="181"/>
        <v>62</v>
      </c>
      <c r="DX165" s="14" t="str">
        <f t="shared" si="182"/>
        <v>AtkExt</v>
      </c>
      <c r="DY165" s="14">
        <f t="shared" si="183"/>
        <v>161</v>
      </c>
      <c r="DZ165" s="14">
        <f t="shared" si="184"/>
        <v>12.45</v>
      </c>
      <c r="EA165" s="14" t="str">
        <f t="shared" si="185"/>
        <v/>
      </c>
      <c r="EB165" s="14" t="str">
        <f t="shared" si="186"/>
        <v/>
      </c>
      <c r="EC165" s="14" t="str">
        <f t="shared" si="187"/>
        <v/>
      </c>
      <c r="ED165" s="14">
        <f t="shared" si="188"/>
        <v>9</v>
      </c>
      <c r="EE165" s="14">
        <f t="shared" si="189"/>
        <v>0</v>
      </c>
      <c r="EF165" s="14">
        <f t="shared" si="190"/>
        <v>13</v>
      </c>
      <c r="EG165" s="25" t="s">
        <v>509</v>
      </c>
      <c r="EH165" s="14">
        <f t="shared" si="191"/>
        <v>15</v>
      </c>
    </row>
    <row r="166" spans="100:138" ht="16.5" x14ac:dyDescent="0.2">
      <c r="CV166" s="13">
        <v>162</v>
      </c>
      <c r="CW166" s="14">
        <f t="shared" si="154"/>
        <v>23</v>
      </c>
      <c r="CX166" s="14">
        <f t="shared" si="155"/>
        <v>1</v>
      </c>
      <c r="CY166" s="14">
        <f t="shared" si="156"/>
        <v>2</v>
      </c>
      <c r="CZ166" s="14">
        <f t="shared" si="157"/>
        <v>3</v>
      </c>
      <c r="DA166" s="14">
        <f t="shared" si="158"/>
        <v>2031012</v>
      </c>
      <c r="DB166" s="13" t="str">
        <f t="shared" si="159"/>
        <v>50级寄灵人绿色-头盔</v>
      </c>
      <c r="DC166" s="14">
        <f t="shared" si="160"/>
        <v>1</v>
      </c>
      <c r="DD166" s="14">
        <f t="shared" si="161"/>
        <v>1</v>
      </c>
      <c r="DE166" s="14">
        <f t="shared" si="162"/>
        <v>50</v>
      </c>
      <c r="DF166" s="14">
        <f t="shared" si="163"/>
        <v>50</v>
      </c>
      <c r="DG166" s="14">
        <f t="shared" si="164"/>
        <v>2</v>
      </c>
      <c r="DH166" s="14" t="str">
        <f t="shared" si="165"/>
        <v/>
      </c>
      <c r="DI166" s="14">
        <f t="shared" si="177"/>
        <v>31</v>
      </c>
      <c r="DJ166" s="14">
        <f t="shared" si="166"/>
        <v>0</v>
      </c>
      <c r="DK166" s="14">
        <f t="shared" si="167"/>
        <v>41</v>
      </c>
      <c r="DL166" s="14">
        <f t="shared" si="168"/>
        <v>0</v>
      </c>
      <c r="DM166" s="14">
        <f t="shared" si="169"/>
        <v>0</v>
      </c>
      <c r="DN166" s="14">
        <f t="shared" si="170"/>
        <v>3.15</v>
      </c>
      <c r="DO166" s="14">
        <f t="shared" si="171"/>
        <v>0</v>
      </c>
      <c r="DP166" s="14">
        <f t="shared" si="178"/>
        <v>9</v>
      </c>
      <c r="DQ166" s="14">
        <f t="shared" si="179"/>
        <v>0</v>
      </c>
      <c r="DR166" s="14">
        <f t="shared" si="180"/>
        <v>13</v>
      </c>
      <c r="DU166" s="14">
        <f t="shared" si="172"/>
        <v>2</v>
      </c>
      <c r="DV166" s="14">
        <f t="shared" si="173"/>
        <v>0</v>
      </c>
      <c r="DW166" s="14">
        <f t="shared" si="181"/>
        <v>31</v>
      </c>
      <c r="DX166" s="14" t="str">
        <f t="shared" si="182"/>
        <v>DefExt</v>
      </c>
      <c r="DY166" s="14">
        <f t="shared" si="183"/>
        <v>41</v>
      </c>
      <c r="DZ166" s="14">
        <f t="shared" si="184"/>
        <v>3.15</v>
      </c>
      <c r="EA166" s="14" t="str">
        <f t="shared" si="185"/>
        <v/>
      </c>
      <c r="EB166" s="14" t="str">
        <f t="shared" si="186"/>
        <v/>
      </c>
      <c r="EC166" s="14" t="str">
        <f t="shared" si="187"/>
        <v/>
      </c>
      <c r="ED166" s="14">
        <f t="shared" si="188"/>
        <v>9</v>
      </c>
      <c r="EE166" s="14">
        <f t="shared" si="189"/>
        <v>0</v>
      </c>
      <c r="EF166" s="14">
        <f t="shared" si="190"/>
        <v>13</v>
      </c>
      <c r="EG166" s="25" t="s">
        <v>509</v>
      </c>
      <c r="EH166" s="14">
        <f t="shared" si="191"/>
        <v>15</v>
      </c>
    </row>
    <row r="167" spans="100:138" ht="16.5" x14ac:dyDescent="0.2">
      <c r="CV167" s="13">
        <v>163</v>
      </c>
      <c r="CW167" s="14">
        <f t="shared" si="154"/>
        <v>23</v>
      </c>
      <c r="CX167" s="14">
        <f t="shared" si="155"/>
        <v>1</v>
      </c>
      <c r="CY167" s="14">
        <f t="shared" si="156"/>
        <v>3</v>
      </c>
      <c r="CZ167" s="14">
        <f t="shared" si="157"/>
        <v>3</v>
      </c>
      <c r="DA167" s="14">
        <f t="shared" si="158"/>
        <v>2031013</v>
      </c>
      <c r="DB167" s="13" t="str">
        <f t="shared" si="159"/>
        <v>50级寄灵人绿色-肩甲</v>
      </c>
      <c r="DC167" s="14">
        <f t="shared" si="160"/>
        <v>1</v>
      </c>
      <c r="DD167" s="14">
        <f t="shared" si="161"/>
        <v>1</v>
      </c>
      <c r="DE167" s="14">
        <f t="shared" si="162"/>
        <v>50</v>
      </c>
      <c r="DF167" s="14">
        <f t="shared" si="163"/>
        <v>50</v>
      </c>
      <c r="DG167" s="14">
        <f t="shared" si="164"/>
        <v>3</v>
      </c>
      <c r="DH167" s="14" t="str">
        <f t="shared" si="165"/>
        <v/>
      </c>
      <c r="DI167" s="14">
        <f t="shared" si="177"/>
        <v>31</v>
      </c>
      <c r="DJ167" s="14">
        <f t="shared" si="166"/>
        <v>0</v>
      </c>
      <c r="DK167" s="14">
        <f t="shared" si="167"/>
        <v>20</v>
      </c>
      <c r="DL167" s="14">
        <f t="shared" si="168"/>
        <v>201</v>
      </c>
      <c r="DM167" s="14">
        <f t="shared" si="169"/>
        <v>0</v>
      </c>
      <c r="DN167" s="14">
        <f t="shared" si="170"/>
        <v>1.58</v>
      </c>
      <c r="DO167" s="14">
        <f t="shared" si="171"/>
        <v>15.49</v>
      </c>
      <c r="DP167" s="14">
        <f t="shared" si="178"/>
        <v>9</v>
      </c>
      <c r="DQ167" s="14">
        <f t="shared" si="179"/>
        <v>0</v>
      </c>
      <c r="DR167" s="14">
        <f t="shared" si="180"/>
        <v>13</v>
      </c>
      <c r="DU167" s="14">
        <f t="shared" si="172"/>
        <v>2</v>
      </c>
      <c r="DV167" s="14">
        <f t="shared" si="173"/>
        <v>3</v>
      </c>
      <c r="DW167" s="14">
        <f t="shared" si="181"/>
        <v>31</v>
      </c>
      <c r="DX167" s="14" t="str">
        <f t="shared" si="182"/>
        <v>DefExt</v>
      </c>
      <c r="DY167" s="14">
        <f t="shared" si="183"/>
        <v>20</v>
      </c>
      <c r="DZ167" s="14">
        <f t="shared" si="184"/>
        <v>1.58</v>
      </c>
      <c r="EA167" s="14" t="str">
        <f t="shared" si="185"/>
        <v>HPExt</v>
      </c>
      <c r="EB167" s="14">
        <f t="shared" si="186"/>
        <v>201</v>
      </c>
      <c r="EC167" s="14">
        <f t="shared" si="187"/>
        <v>15.49</v>
      </c>
      <c r="ED167" s="14">
        <f t="shared" si="188"/>
        <v>9</v>
      </c>
      <c r="EE167" s="14">
        <f t="shared" si="189"/>
        <v>0</v>
      </c>
      <c r="EF167" s="14">
        <f t="shared" si="190"/>
        <v>13</v>
      </c>
      <c r="EG167" s="25" t="s">
        <v>509</v>
      </c>
      <c r="EH167" s="14">
        <f t="shared" si="191"/>
        <v>15</v>
      </c>
    </row>
    <row r="168" spans="100:138" ht="16.5" x14ac:dyDescent="0.2">
      <c r="CV168" s="13">
        <v>164</v>
      </c>
      <c r="CW168" s="14">
        <f t="shared" si="154"/>
        <v>23</v>
      </c>
      <c r="CX168" s="14">
        <f t="shared" si="155"/>
        <v>1</v>
      </c>
      <c r="CY168" s="14">
        <f t="shared" si="156"/>
        <v>4</v>
      </c>
      <c r="CZ168" s="14">
        <f t="shared" si="157"/>
        <v>3</v>
      </c>
      <c r="DA168" s="14">
        <f t="shared" si="158"/>
        <v>2031014</v>
      </c>
      <c r="DB168" s="13" t="str">
        <f t="shared" si="159"/>
        <v>50级寄灵人绿色-衣服</v>
      </c>
      <c r="DC168" s="14">
        <f t="shared" si="160"/>
        <v>1</v>
      </c>
      <c r="DD168" s="14">
        <f t="shared" si="161"/>
        <v>1</v>
      </c>
      <c r="DE168" s="14">
        <f t="shared" si="162"/>
        <v>50</v>
      </c>
      <c r="DF168" s="14">
        <f t="shared" si="163"/>
        <v>50</v>
      </c>
      <c r="DG168" s="14">
        <f t="shared" si="164"/>
        <v>4</v>
      </c>
      <c r="DH168" s="14" t="str">
        <f t="shared" si="165"/>
        <v/>
      </c>
      <c r="DI168" s="14">
        <f t="shared" si="177"/>
        <v>31</v>
      </c>
      <c r="DJ168" s="14">
        <f t="shared" si="166"/>
        <v>0</v>
      </c>
      <c r="DK168" s="14">
        <f t="shared" si="167"/>
        <v>41</v>
      </c>
      <c r="DL168" s="14">
        <f t="shared" si="168"/>
        <v>0</v>
      </c>
      <c r="DM168" s="14">
        <f t="shared" si="169"/>
        <v>0</v>
      </c>
      <c r="DN168" s="14">
        <f t="shared" si="170"/>
        <v>3.15</v>
      </c>
      <c r="DO168" s="14">
        <f t="shared" si="171"/>
        <v>0</v>
      </c>
      <c r="DP168" s="14">
        <f t="shared" si="178"/>
        <v>9</v>
      </c>
      <c r="DQ168" s="14">
        <f t="shared" si="179"/>
        <v>0</v>
      </c>
      <c r="DR168" s="14">
        <f t="shared" si="180"/>
        <v>13</v>
      </c>
      <c r="DU168" s="14">
        <f t="shared" si="172"/>
        <v>2</v>
      </c>
      <c r="DV168" s="14">
        <f t="shared" si="173"/>
        <v>0</v>
      </c>
      <c r="DW168" s="14">
        <f t="shared" si="181"/>
        <v>31</v>
      </c>
      <c r="DX168" s="14" t="str">
        <f t="shared" si="182"/>
        <v>DefExt</v>
      </c>
      <c r="DY168" s="14">
        <f t="shared" si="183"/>
        <v>41</v>
      </c>
      <c r="DZ168" s="14">
        <f t="shared" si="184"/>
        <v>3.15</v>
      </c>
      <c r="EA168" s="14" t="str">
        <f t="shared" si="185"/>
        <v/>
      </c>
      <c r="EB168" s="14" t="str">
        <f t="shared" si="186"/>
        <v/>
      </c>
      <c r="EC168" s="14" t="str">
        <f t="shared" si="187"/>
        <v/>
      </c>
      <c r="ED168" s="14">
        <f t="shared" si="188"/>
        <v>9</v>
      </c>
      <c r="EE168" s="14">
        <f t="shared" si="189"/>
        <v>0</v>
      </c>
      <c r="EF168" s="14">
        <f t="shared" si="190"/>
        <v>13</v>
      </c>
      <c r="EG168" s="25" t="s">
        <v>509</v>
      </c>
      <c r="EH168" s="14">
        <f t="shared" si="191"/>
        <v>15</v>
      </c>
    </row>
    <row r="169" spans="100:138" ht="16.5" x14ac:dyDescent="0.2">
      <c r="CV169" s="13">
        <v>165</v>
      </c>
      <c r="CW169" s="14">
        <f t="shared" si="154"/>
        <v>23</v>
      </c>
      <c r="CX169" s="14">
        <f t="shared" si="155"/>
        <v>1</v>
      </c>
      <c r="CY169" s="14">
        <f t="shared" si="156"/>
        <v>5</v>
      </c>
      <c r="CZ169" s="14">
        <f t="shared" si="157"/>
        <v>3</v>
      </c>
      <c r="DA169" s="14">
        <f t="shared" si="158"/>
        <v>2031015</v>
      </c>
      <c r="DB169" s="13" t="str">
        <f t="shared" si="159"/>
        <v>50级寄灵人绿色-鞋子</v>
      </c>
      <c r="DC169" s="14">
        <f t="shared" si="160"/>
        <v>1</v>
      </c>
      <c r="DD169" s="14">
        <f t="shared" si="161"/>
        <v>1</v>
      </c>
      <c r="DE169" s="14">
        <f t="shared" si="162"/>
        <v>50</v>
      </c>
      <c r="DF169" s="14">
        <f t="shared" si="163"/>
        <v>50</v>
      </c>
      <c r="DG169" s="14">
        <f t="shared" si="164"/>
        <v>5</v>
      </c>
      <c r="DH169" s="14" t="str">
        <f t="shared" si="165"/>
        <v/>
      </c>
      <c r="DI169" s="14">
        <f t="shared" si="177"/>
        <v>30</v>
      </c>
      <c r="DJ169" s="14">
        <f t="shared" si="166"/>
        <v>0</v>
      </c>
      <c r="DK169" s="14">
        <f t="shared" si="167"/>
        <v>0</v>
      </c>
      <c r="DL169" s="14">
        <f t="shared" si="168"/>
        <v>403</v>
      </c>
      <c r="DM169" s="14">
        <f t="shared" si="169"/>
        <v>0</v>
      </c>
      <c r="DN169" s="14">
        <f t="shared" si="170"/>
        <v>0</v>
      </c>
      <c r="DO169" s="14">
        <f t="shared" si="171"/>
        <v>30.98</v>
      </c>
      <c r="DP169" s="14">
        <f t="shared" si="178"/>
        <v>9</v>
      </c>
      <c r="DQ169" s="14">
        <f t="shared" si="179"/>
        <v>0</v>
      </c>
      <c r="DR169" s="14">
        <f t="shared" si="180"/>
        <v>13</v>
      </c>
      <c r="DU169" s="14">
        <f t="shared" si="172"/>
        <v>3</v>
      </c>
      <c r="DV169" s="14">
        <f t="shared" si="173"/>
        <v>0</v>
      </c>
      <c r="DW169" s="14">
        <f t="shared" si="181"/>
        <v>30</v>
      </c>
      <c r="DX169" s="14" t="str">
        <f t="shared" si="182"/>
        <v>HPExt</v>
      </c>
      <c r="DY169" s="14">
        <f t="shared" si="183"/>
        <v>403</v>
      </c>
      <c r="DZ169" s="14">
        <f t="shared" si="184"/>
        <v>30.98</v>
      </c>
      <c r="EA169" s="14" t="str">
        <f t="shared" si="185"/>
        <v/>
      </c>
      <c r="EB169" s="14" t="str">
        <f t="shared" si="186"/>
        <v/>
      </c>
      <c r="EC169" s="14" t="str">
        <f t="shared" si="187"/>
        <v/>
      </c>
      <c r="ED169" s="14">
        <f t="shared" si="188"/>
        <v>9</v>
      </c>
      <c r="EE169" s="14">
        <f t="shared" si="189"/>
        <v>0</v>
      </c>
      <c r="EF169" s="14">
        <f t="shared" si="190"/>
        <v>13</v>
      </c>
      <c r="EG169" s="25" t="s">
        <v>509</v>
      </c>
      <c r="EH169" s="14">
        <f t="shared" si="191"/>
        <v>15</v>
      </c>
    </row>
    <row r="170" spans="100:138" ht="16.5" x14ac:dyDescent="0.2">
      <c r="CV170" s="13">
        <v>166</v>
      </c>
      <c r="CW170" s="14">
        <f t="shared" si="154"/>
        <v>23</v>
      </c>
      <c r="CX170" s="14">
        <f t="shared" si="155"/>
        <v>1</v>
      </c>
      <c r="CY170" s="14">
        <f t="shared" si="156"/>
        <v>6</v>
      </c>
      <c r="CZ170" s="14">
        <f t="shared" si="157"/>
        <v>3</v>
      </c>
      <c r="DA170" s="14">
        <f t="shared" si="158"/>
        <v>2031016</v>
      </c>
      <c r="DB170" s="13" t="str">
        <f t="shared" si="159"/>
        <v>50级寄灵人绿色-护手</v>
      </c>
      <c r="DC170" s="14">
        <f t="shared" si="160"/>
        <v>1</v>
      </c>
      <c r="DD170" s="14">
        <f t="shared" si="161"/>
        <v>1</v>
      </c>
      <c r="DE170" s="14">
        <f t="shared" si="162"/>
        <v>50</v>
      </c>
      <c r="DF170" s="14">
        <f t="shared" si="163"/>
        <v>50</v>
      </c>
      <c r="DG170" s="14">
        <f t="shared" si="164"/>
        <v>6</v>
      </c>
      <c r="DH170" s="14" t="str">
        <f t="shared" si="165"/>
        <v/>
      </c>
      <c r="DI170" s="14">
        <f t="shared" si="177"/>
        <v>30</v>
      </c>
      <c r="DJ170" s="14">
        <f t="shared" si="166"/>
        <v>0</v>
      </c>
      <c r="DK170" s="14">
        <f t="shared" si="167"/>
        <v>0</v>
      </c>
      <c r="DL170" s="14">
        <f t="shared" si="168"/>
        <v>403</v>
      </c>
      <c r="DM170" s="14">
        <f t="shared" si="169"/>
        <v>0</v>
      </c>
      <c r="DN170" s="14">
        <f t="shared" si="170"/>
        <v>0</v>
      </c>
      <c r="DO170" s="14">
        <f t="shared" si="171"/>
        <v>30.98</v>
      </c>
      <c r="DP170" s="14">
        <f t="shared" si="178"/>
        <v>9</v>
      </c>
      <c r="DQ170" s="14">
        <f t="shared" si="179"/>
        <v>0</v>
      </c>
      <c r="DR170" s="14">
        <f t="shared" si="180"/>
        <v>13</v>
      </c>
      <c r="DU170" s="14">
        <f t="shared" si="172"/>
        <v>3</v>
      </c>
      <c r="DV170" s="14">
        <f t="shared" si="173"/>
        <v>0</v>
      </c>
      <c r="DW170" s="14">
        <f t="shared" si="181"/>
        <v>30</v>
      </c>
      <c r="DX170" s="14" t="str">
        <f t="shared" si="182"/>
        <v>HPExt</v>
      </c>
      <c r="DY170" s="14">
        <f t="shared" si="183"/>
        <v>403</v>
      </c>
      <c r="DZ170" s="14">
        <f t="shared" si="184"/>
        <v>30.98</v>
      </c>
      <c r="EA170" s="14" t="str">
        <f t="shared" si="185"/>
        <v/>
      </c>
      <c r="EB170" s="14" t="str">
        <f t="shared" si="186"/>
        <v/>
      </c>
      <c r="EC170" s="14" t="str">
        <f t="shared" si="187"/>
        <v/>
      </c>
      <c r="ED170" s="14">
        <f t="shared" si="188"/>
        <v>9</v>
      </c>
      <c r="EE170" s="14">
        <f t="shared" si="189"/>
        <v>0</v>
      </c>
      <c r="EF170" s="14">
        <f t="shared" si="190"/>
        <v>13</v>
      </c>
      <c r="EG170" s="25" t="s">
        <v>509</v>
      </c>
      <c r="EH170" s="14">
        <f t="shared" si="191"/>
        <v>15</v>
      </c>
    </row>
    <row r="171" spans="100:138" ht="16.5" x14ac:dyDescent="0.2">
      <c r="CV171" s="13">
        <v>167</v>
      </c>
      <c r="CW171" s="14">
        <f t="shared" si="154"/>
        <v>23</v>
      </c>
      <c r="CX171" s="14">
        <f t="shared" si="155"/>
        <v>1</v>
      </c>
      <c r="CY171" s="14">
        <f t="shared" si="156"/>
        <v>7</v>
      </c>
      <c r="CZ171" s="14">
        <f t="shared" si="157"/>
        <v>3</v>
      </c>
      <c r="DA171" s="14">
        <f t="shared" si="158"/>
        <v>2031017</v>
      </c>
      <c r="DB171" s="13" t="str">
        <f t="shared" si="159"/>
        <v>50级寄灵人绿色-项链</v>
      </c>
      <c r="DC171" s="14">
        <f t="shared" si="160"/>
        <v>1</v>
      </c>
      <c r="DD171" s="14">
        <f t="shared" si="161"/>
        <v>1</v>
      </c>
      <c r="DE171" s="14">
        <f t="shared" si="162"/>
        <v>50</v>
      </c>
      <c r="DF171" s="14">
        <f t="shared" si="163"/>
        <v>50</v>
      </c>
      <c r="DG171" s="14">
        <f t="shared" si="164"/>
        <v>7</v>
      </c>
      <c r="DH171" s="14" t="str">
        <f t="shared" si="165"/>
        <v/>
      </c>
      <c r="DI171" s="14">
        <f t="shared" si="177"/>
        <v>47</v>
      </c>
      <c r="DJ171" s="14">
        <f t="shared" si="166"/>
        <v>54</v>
      </c>
      <c r="DK171" s="14">
        <f t="shared" si="167"/>
        <v>34</v>
      </c>
      <c r="DL171" s="14">
        <f t="shared" si="168"/>
        <v>0</v>
      </c>
      <c r="DM171" s="14">
        <f t="shared" si="169"/>
        <v>4.1500000000000004</v>
      </c>
      <c r="DN171" s="14">
        <f t="shared" si="170"/>
        <v>2.63</v>
      </c>
      <c r="DO171" s="14">
        <f t="shared" si="171"/>
        <v>0</v>
      </c>
      <c r="DP171" s="14">
        <f t="shared" si="178"/>
        <v>9</v>
      </c>
      <c r="DQ171" s="14">
        <f t="shared" si="179"/>
        <v>0</v>
      </c>
      <c r="DR171" s="14">
        <f t="shared" si="180"/>
        <v>13</v>
      </c>
      <c r="DU171" s="14">
        <f t="shared" si="172"/>
        <v>1</v>
      </c>
      <c r="DV171" s="14">
        <f t="shared" si="173"/>
        <v>2</v>
      </c>
      <c r="DW171" s="14">
        <f t="shared" si="181"/>
        <v>47</v>
      </c>
      <c r="DX171" s="14" t="str">
        <f t="shared" si="182"/>
        <v>AtkExt</v>
      </c>
      <c r="DY171" s="14">
        <f t="shared" si="183"/>
        <v>54</v>
      </c>
      <c r="DZ171" s="14">
        <f t="shared" si="184"/>
        <v>4.1500000000000004</v>
      </c>
      <c r="EA171" s="14" t="str">
        <f t="shared" si="185"/>
        <v>DefExt</v>
      </c>
      <c r="EB171" s="14">
        <f t="shared" si="186"/>
        <v>34</v>
      </c>
      <c r="EC171" s="14">
        <f t="shared" si="187"/>
        <v>2.63</v>
      </c>
      <c r="ED171" s="14">
        <f t="shared" si="188"/>
        <v>9</v>
      </c>
      <c r="EE171" s="14">
        <f t="shared" si="189"/>
        <v>0</v>
      </c>
      <c r="EF171" s="14">
        <f t="shared" si="190"/>
        <v>13</v>
      </c>
      <c r="EG171" s="25" t="s">
        <v>509</v>
      </c>
      <c r="EH171" s="14">
        <f t="shared" si="191"/>
        <v>15</v>
      </c>
    </row>
    <row r="172" spans="100:138" ht="16.5" x14ac:dyDescent="0.2">
      <c r="CV172" s="13">
        <v>168</v>
      </c>
      <c r="CW172" s="14">
        <f t="shared" si="154"/>
        <v>23</v>
      </c>
      <c r="CX172" s="14">
        <f t="shared" si="155"/>
        <v>1</v>
      </c>
      <c r="CY172" s="14">
        <f t="shared" si="156"/>
        <v>8</v>
      </c>
      <c r="CZ172" s="14">
        <f t="shared" si="157"/>
        <v>3</v>
      </c>
      <c r="DA172" s="14">
        <f t="shared" si="158"/>
        <v>2031018</v>
      </c>
      <c r="DB172" s="13" t="str">
        <f t="shared" si="159"/>
        <v>50级寄灵人绿色-戒指</v>
      </c>
      <c r="DC172" s="14">
        <f t="shared" si="160"/>
        <v>1</v>
      </c>
      <c r="DD172" s="14">
        <f t="shared" si="161"/>
        <v>1</v>
      </c>
      <c r="DE172" s="14">
        <f t="shared" si="162"/>
        <v>50</v>
      </c>
      <c r="DF172" s="14">
        <f t="shared" si="163"/>
        <v>50</v>
      </c>
      <c r="DG172" s="14">
        <f t="shared" si="164"/>
        <v>8</v>
      </c>
      <c r="DH172" s="14" t="str">
        <f t="shared" si="165"/>
        <v/>
      </c>
      <c r="DI172" s="14">
        <f t="shared" si="177"/>
        <v>46</v>
      </c>
      <c r="DJ172" s="14">
        <f t="shared" si="166"/>
        <v>54</v>
      </c>
      <c r="DK172" s="14">
        <f t="shared" si="167"/>
        <v>0</v>
      </c>
      <c r="DL172" s="14">
        <f t="shared" si="168"/>
        <v>336</v>
      </c>
      <c r="DM172" s="14">
        <f t="shared" si="169"/>
        <v>4.1500000000000004</v>
      </c>
      <c r="DN172" s="14">
        <f t="shared" si="170"/>
        <v>0</v>
      </c>
      <c r="DO172" s="14">
        <f t="shared" si="171"/>
        <v>25.81</v>
      </c>
      <c r="DP172" s="14">
        <f t="shared" si="178"/>
        <v>9</v>
      </c>
      <c r="DQ172" s="14">
        <f t="shared" si="179"/>
        <v>0</v>
      </c>
      <c r="DR172" s="14">
        <f t="shared" si="180"/>
        <v>13</v>
      </c>
      <c r="DU172" s="14">
        <f t="shared" si="172"/>
        <v>1</v>
      </c>
      <c r="DV172" s="14">
        <f t="shared" si="173"/>
        <v>3</v>
      </c>
      <c r="DW172" s="14">
        <f t="shared" si="181"/>
        <v>46</v>
      </c>
      <c r="DX172" s="14" t="str">
        <f t="shared" si="182"/>
        <v>AtkExt</v>
      </c>
      <c r="DY172" s="14">
        <f t="shared" si="183"/>
        <v>54</v>
      </c>
      <c r="DZ172" s="14">
        <f t="shared" si="184"/>
        <v>4.1500000000000004</v>
      </c>
      <c r="EA172" s="14" t="str">
        <f t="shared" si="185"/>
        <v>HPExt</v>
      </c>
      <c r="EB172" s="14">
        <f t="shared" si="186"/>
        <v>336</v>
      </c>
      <c r="EC172" s="14">
        <f t="shared" si="187"/>
        <v>25.81</v>
      </c>
      <c r="ED172" s="14">
        <f t="shared" si="188"/>
        <v>9</v>
      </c>
      <c r="EE172" s="14">
        <f t="shared" si="189"/>
        <v>0</v>
      </c>
      <c r="EF172" s="14">
        <f t="shared" si="190"/>
        <v>13</v>
      </c>
      <c r="EG172" s="25" t="s">
        <v>509</v>
      </c>
      <c r="EH172" s="14">
        <f t="shared" si="191"/>
        <v>15</v>
      </c>
    </row>
    <row r="173" spans="100:138" ht="16.5" x14ac:dyDescent="0.2">
      <c r="CV173" s="13">
        <v>169</v>
      </c>
      <c r="CW173" s="14">
        <f t="shared" si="154"/>
        <v>24</v>
      </c>
      <c r="CX173" s="14">
        <f t="shared" si="155"/>
        <v>2</v>
      </c>
      <c r="CY173" s="14">
        <f t="shared" si="156"/>
        <v>1</v>
      </c>
      <c r="CZ173" s="14">
        <f t="shared" si="157"/>
        <v>3</v>
      </c>
      <c r="DA173" s="14">
        <f t="shared" si="158"/>
        <v>2031021</v>
      </c>
      <c r="DB173" s="13" t="str">
        <f t="shared" si="159"/>
        <v>50级守护灵绿色-武器</v>
      </c>
      <c r="DC173" s="14">
        <f t="shared" si="160"/>
        <v>2</v>
      </c>
      <c r="DD173" s="14">
        <f t="shared" si="161"/>
        <v>1</v>
      </c>
      <c r="DE173" s="14">
        <f t="shared" si="162"/>
        <v>40</v>
      </c>
      <c r="DF173" s="14">
        <f t="shared" si="163"/>
        <v>40</v>
      </c>
      <c r="DG173" s="14">
        <f t="shared" si="164"/>
        <v>1</v>
      </c>
      <c r="DH173" s="14" t="str">
        <f t="shared" si="165"/>
        <v/>
      </c>
      <c r="DI173" s="14">
        <f t="shared" si="177"/>
        <v>45</v>
      </c>
      <c r="DJ173" s="14">
        <f t="shared" si="166"/>
        <v>126</v>
      </c>
      <c r="DK173" s="14">
        <f t="shared" si="167"/>
        <v>0</v>
      </c>
      <c r="DL173" s="14">
        <f t="shared" si="168"/>
        <v>0</v>
      </c>
      <c r="DM173" s="14">
        <f t="shared" si="169"/>
        <v>9</v>
      </c>
      <c r="DN173" s="14">
        <f t="shared" si="170"/>
        <v>0</v>
      </c>
      <c r="DO173" s="14">
        <f t="shared" si="171"/>
        <v>0</v>
      </c>
      <c r="DP173" s="14">
        <f t="shared" si="178"/>
        <v>9</v>
      </c>
      <c r="DQ173" s="14">
        <f t="shared" si="179"/>
        <v>0</v>
      </c>
      <c r="DR173" s="14">
        <f t="shared" si="180"/>
        <v>23</v>
      </c>
      <c r="DU173" s="14">
        <f t="shared" si="172"/>
        <v>1</v>
      </c>
      <c r="DV173" s="14">
        <f t="shared" si="173"/>
        <v>0</v>
      </c>
      <c r="DW173" s="14">
        <f t="shared" si="181"/>
        <v>45</v>
      </c>
      <c r="DX173" s="14" t="str">
        <f t="shared" si="182"/>
        <v>AtkExt</v>
      </c>
      <c r="DY173" s="14">
        <f t="shared" si="183"/>
        <v>126</v>
      </c>
      <c r="DZ173" s="14">
        <f t="shared" si="184"/>
        <v>9</v>
      </c>
      <c r="EA173" s="14" t="str">
        <f t="shared" si="185"/>
        <v/>
      </c>
      <c r="EB173" s="14" t="str">
        <f t="shared" si="186"/>
        <v/>
      </c>
      <c r="EC173" s="14" t="str">
        <f t="shared" si="187"/>
        <v/>
      </c>
      <c r="ED173" s="14">
        <f t="shared" si="188"/>
        <v>9</v>
      </c>
      <c r="EE173" s="14">
        <f t="shared" si="189"/>
        <v>0</v>
      </c>
      <c r="EF173" s="14">
        <f t="shared" si="190"/>
        <v>23</v>
      </c>
      <c r="EG173" s="25" t="s">
        <v>509</v>
      </c>
      <c r="EH173" s="14">
        <f t="shared" si="191"/>
        <v>15</v>
      </c>
    </row>
    <row r="174" spans="100:138" ht="16.5" x14ac:dyDescent="0.2">
      <c r="CV174" s="13">
        <v>170</v>
      </c>
      <c r="CW174" s="14">
        <f t="shared" si="154"/>
        <v>24</v>
      </c>
      <c r="CX174" s="14">
        <f t="shared" si="155"/>
        <v>2</v>
      </c>
      <c r="CY174" s="14">
        <f t="shared" si="156"/>
        <v>2</v>
      </c>
      <c r="CZ174" s="14">
        <f t="shared" si="157"/>
        <v>3</v>
      </c>
      <c r="DA174" s="14">
        <f t="shared" si="158"/>
        <v>2031022</v>
      </c>
      <c r="DB174" s="13" t="str">
        <f t="shared" si="159"/>
        <v>50级守护灵绿色-头盔</v>
      </c>
      <c r="DC174" s="14">
        <f t="shared" si="160"/>
        <v>2</v>
      </c>
      <c r="DD174" s="14">
        <f t="shared" si="161"/>
        <v>1</v>
      </c>
      <c r="DE174" s="14">
        <f t="shared" si="162"/>
        <v>40</v>
      </c>
      <c r="DF174" s="14">
        <f t="shared" si="163"/>
        <v>40</v>
      </c>
      <c r="DG174" s="14">
        <f t="shared" si="164"/>
        <v>2</v>
      </c>
      <c r="DH174" s="14" t="str">
        <f t="shared" si="165"/>
        <v/>
      </c>
      <c r="DI174" s="14">
        <f t="shared" si="177"/>
        <v>22</v>
      </c>
      <c r="DJ174" s="14">
        <f t="shared" si="166"/>
        <v>0</v>
      </c>
      <c r="DK174" s="14">
        <f t="shared" si="167"/>
        <v>32</v>
      </c>
      <c r="DL174" s="14">
        <f t="shared" si="168"/>
        <v>0</v>
      </c>
      <c r="DM174" s="14">
        <f t="shared" si="169"/>
        <v>0</v>
      </c>
      <c r="DN174" s="14">
        <f t="shared" si="170"/>
        <v>2.25</v>
      </c>
      <c r="DO174" s="14">
        <f t="shared" si="171"/>
        <v>0</v>
      </c>
      <c r="DP174" s="14">
        <f t="shared" si="178"/>
        <v>9</v>
      </c>
      <c r="DQ174" s="14">
        <f t="shared" si="179"/>
        <v>0</v>
      </c>
      <c r="DR174" s="14">
        <f t="shared" si="180"/>
        <v>23</v>
      </c>
      <c r="DU174" s="14">
        <f t="shared" si="172"/>
        <v>2</v>
      </c>
      <c r="DV174" s="14">
        <f t="shared" si="173"/>
        <v>0</v>
      </c>
      <c r="DW174" s="14">
        <f t="shared" si="181"/>
        <v>22</v>
      </c>
      <c r="DX174" s="14" t="str">
        <f t="shared" si="182"/>
        <v>DefExt</v>
      </c>
      <c r="DY174" s="14">
        <f t="shared" si="183"/>
        <v>32</v>
      </c>
      <c r="DZ174" s="14">
        <f t="shared" si="184"/>
        <v>2.25</v>
      </c>
      <c r="EA174" s="14" t="str">
        <f t="shared" si="185"/>
        <v/>
      </c>
      <c r="EB174" s="14" t="str">
        <f t="shared" si="186"/>
        <v/>
      </c>
      <c r="EC174" s="14" t="str">
        <f t="shared" si="187"/>
        <v/>
      </c>
      <c r="ED174" s="14">
        <f t="shared" si="188"/>
        <v>9</v>
      </c>
      <c r="EE174" s="14">
        <f t="shared" si="189"/>
        <v>0</v>
      </c>
      <c r="EF174" s="14">
        <f t="shared" si="190"/>
        <v>23</v>
      </c>
      <c r="EG174" s="25" t="s">
        <v>509</v>
      </c>
      <c r="EH174" s="14">
        <f t="shared" si="191"/>
        <v>15</v>
      </c>
    </row>
    <row r="175" spans="100:138" ht="16.5" x14ac:dyDescent="0.2">
      <c r="CV175" s="13">
        <v>171</v>
      </c>
      <c r="CW175" s="14">
        <f t="shared" si="154"/>
        <v>24</v>
      </c>
      <c r="CX175" s="14">
        <f t="shared" si="155"/>
        <v>2</v>
      </c>
      <c r="CY175" s="14">
        <f t="shared" si="156"/>
        <v>3</v>
      </c>
      <c r="CZ175" s="14">
        <f t="shared" si="157"/>
        <v>3</v>
      </c>
      <c r="DA175" s="14">
        <f t="shared" si="158"/>
        <v>2031023</v>
      </c>
      <c r="DB175" s="13" t="str">
        <f t="shared" si="159"/>
        <v>50级守护灵绿色-肩甲</v>
      </c>
      <c r="DC175" s="14">
        <f t="shared" si="160"/>
        <v>2</v>
      </c>
      <c r="DD175" s="14">
        <f t="shared" si="161"/>
        <v>1</v>
      </c>
      <c r="DE175" s="14">
        <f t="shared" si="162"/>
        <v>40</v>
      </c>
      <c r="DF175" s="14">
        <f t="shared" si="163"/>
        <v>40</v>
      </c>
      <c r="DG175" s="14">
        <f t="shared" si="164"/>
        <v>3</v>
      </c>
      <c r="DH175" s="14" t="str">
        <f t="shared" si="165"/>
        <v/>
      </c>
      <c r="DI175" s="14">
        <f t="shared" si="177"/>
        <v>33</v>
      </c>
      <c r="DJ175" s="14">
        <f t="shared" si="166"/>
        <v>0</v>
      </c>
      <c r="DK175" s="14">
        <f t="shared" si="167"/>
        <v>16</v>
      </c>
      <c r="DL175" s="14">
        <f t="shared" si="168"/>
        <v>315</v>
      </c>
      <c r="DM175" s="14">
        <f t="shared" si="169"/>
        <v>0</v>
      </c>
      <c r="DN175" s="14">
        <f t="shared" si="170"/>
        <v>1.1299999999999999</v>
      </c>
      <c r="DO175" s="14">
        <f t="shared" si="171"/>
        <v>22.46</v>
      </c>
      <c r="DP175" s="14">
        <f t="shared" si="178"/>
        <v>9</v>
      </c>
      <c r="DQ175" s="14">
        <f t="shared" si="179"/>
        <v>0</v>
      </c>
      <c r="DR175" s="14">
        <f t="shared" si="180"/>
        <v>23</v>
      </c>
      <c r="DU175" s="14">
        <f t="shared" si="172"/>
        <v>2</v>
      </c>
      <c r="DV175" s="14">
        <f t="shared" si="173"/>
        <v>3</v>
      </c>
      <c r="DW175" s="14">
        <f t="shared" si="181"/>
        <v>33</v>
      </c>
      <c r="DX175" s="14" t="str">
        <f t="shared" si="182"/>
        <v>DefExt</v>
      </c>
      <c r="DY175" s="14">
        <f t="shared" si="183"/>
        <v>16</v>
      </c>
      <c r="DZ175" s="14">
        <f t="shared" si="184"/>
        <v>1.1299999999999999</v>
      </c>
      <c r="EA175" s="14" t="str">
        <f t="shared" si="185"/>
        <v>HPExt</v>
      </c>
      <c r="EB175" s="14">
        <f t="shared" si="186"/>
        <v>315</v>
      </c>
      <c r="EC175" s="14">
        <f t="shared" si="187"/>
        <v>22.46</v>
      </c>
      <c r="ED175" s="14">
        <f t="shared" si="188"/>
        <v>9</v>
      </c>
      <c r="EE175" s="14">
        <f t="shared" si="189"/>
        <v>0</v>
      </c>
      <c r="EF175" s="14">
        <f t="shared" si="190"/>
        <v>23</v>
      </c>
      <c r="EG175" s="25" t="s">
        <v>509</v>
      </c>
      <c r="EH175" s="14">
        <f t="shared" si="191"/>
        <v>15</v>
      </c>
    </row>
    <row r="176" spans="100:138" ht="16.5" x14ac:dyDescent="0.2">
      <c r="CV176" s="13">
        <v>172</v>
      </c>
      <c r="CW176" s="14">
        <f t="shared" si="154"/>
        <v>24</v>
      </c>
      <c r="CX176" s="14">
        <f t="shared" si="155"/>
        <v>2</v>
      </c>
      <c r="CY176" s="14">
        <f t="shared" si="156"/>
        <v>4</v>
      </c>
      <c r="CZ176" s="14">
        <f t="shared" si="157"/>
        <v>3</v>
      </c>
      <c r="DA176" s="14">
        <f t="shared" si="158"/>
        <v>2031024</v>
      </c>
      <c r="DB176" s="13" t="str">
        <f t="shared" si="159"/>
        <v>50级守护灵绿色-衣服</v>
      </c>
      <c r="DC176" s="14">
        <f t="shared" si="160"/>
        <v>2</v>
      </c>
      <c r="DD176" s="14">
        <f t="shared" si="161"/>
        <v>1</v>
      </c>
      <c r="DE176" s="14">
        <f t="shared" si="162"/>
        <v>40</v>
      </c>
      <c r="DF176" s="14">
        <f t="shared" si="163"/>
        <v>40</v>
      </c>
      <c r="DG176" s="14">
        <f t="shared" si="164"/>
        <v>4</v>
      </c>
      <c r="DH176" s="14" t="str">
        <f t="shared" si="165"/>
        <v/>
      </c>
      <c r="DI176" s="14">
        <f t="shared" si="177"/>
        <v>22</v>
      </c>
      <c r="DJ176" s="14">
        <f t="shared" si="166"/>
        <v>0</v>
      </c>
      <c r="DK176" s="14">
        <f t="shared" si="167"/>
        <v>32</v>
      </c>
      <c r="DL176" s="14">
        <f t="shared" si="168"/>
        <v>0</v>
      </c>
      <c r="DM176" s="14">
        <f t="shared" si="169"/>
        <v>0</v>
      </c>
      <c r="DN176" s="14">
        <f t="shared" si="170"/>
        <v>2.25</v>
      </c>
      <c r="DO176" s="14">
        <f t="shared" si="171"/>
        <v>0</v>
      </c>
      <c r="DP176" s="14">
        <f t="shared" si="178"/>
        <v>9</v>
      </c>
      <c r="DQ176" s="14">
        <f t="shared" si="179"/>
        <v>0</v>
      </c>
      <c r="DR176" s="14">
        <f t="shared" si="180"/>
        <v>23</v>
      </c>
      <c r="DU176" s="14">
        <f t="shared" si="172"/>
        <v>2</v>
      </c>
      <c r="DV176" s="14">
        <f t="shared" si="173"/>
        <v>0</v>
      </c>
      <c r="DW176" s="14">
        <f t="shared" si="181"/>
        <v>22</v>
      </c>
      <c r="DX176" s="14" t="str">
        <f t="shared" si="182"/>
        <v>DefExt</v>
      </c>
      <c r="DY176" s="14">
        <f t="shared" si="183"/>
        <v>32</v>
      </c>
      <c r="DZ176" s="14">
        <f t="shared" si="184"/>
        <v>2.25</v>
      </c>
      <c r="EA176" s="14" t="str">
        <f t="shared" si="185"/>
        <v/>
      </c>
      <c r="EB176" s="14" t="str">
        <f t="shared" si="186"/>
        <v/>
      </c>
      <c r="EC176" s="14" t="str">
        <f t="shared" si="187"/>
        <v/>
      </c>
      <c r="ED176" s="14">
        <f t="shared" si="188"/>
        <v>9</v>
      </c>
      <c r="EE176" s="14">
        <f t="shared" si="189"/>
        <v>0</v>
      </c>
      <c r="EF176" s="14">
        <f t="shared" si="190"/>
        <v>23</v>
      </c>
      <c r="EG176" s="25" t="s">
        <v>509</v>
      </c>
      <c r="EH176" s="14">
        <f t="shared" si="191"/>
        <v>15</v>
      </c>
    </row>
    <row r="177" spans="100:138" ht="16.5" x14ac:dyDescent="0.2">
      <c r="CV177" s="13">
        <v>173</v>
      </c>
      <c r="CW177" s="14">
        <f t="shared" si="154"/>
        <v>24</v>
      </c>
      <c r="CX177" s="14">
        <f t="shared" si="155"/>
        <v>2</v>
      </c>
      <c r="CY177" s="14">
        <f t="shared" si="156"/>
        <v>5</v>
      </c>
      <c r="CZ177" s="14">
        <f t="shared" si="157"/>
        <v>3</v>
      </c>
      <c r="DA177" s="14">
        <f t="shared" si="158"/>
        <v>2031025</v>
      </c>
      <c r="DB177" s="13" t="str">
        <f t="shared" si="159"/>
        <v>50级守护灵绿色-鞋子</v>
      </c>
      <c r="DC177" s="14">
        <f t="shared" si="160"/>
        <v>2</v>
      </c>
      <c r="DD177" s="14">
        <f t="shared" si="161"/>
        <v>1</v>
      </c>
      <c r="DE177" s="14">
        <f t="shared" si="162"/>
        <v>40</v>
      </c>
      <c r="DF177" s="14">
        <f t="shared" si="163"/>
        <v>40</v>
      </c>
      <c r="DG177" s="14">
        <f t="shared" si="164"/>
        <v>5</v>
      </c>
      <c r="DH177" s="14" t="str">
        <f t="shared" si="165"/>
        <v/>
      </c>
      <c r="DI177" s="14">
        <f t="shared" si="177"/>
        <v>44</v>
      </c>
      <c r="DJ177" s="14">
        <f t="shared" si="166"/>
        <v>0</v>
      </c>
      <c r="DK177" s="14">
        <f t="shared" si="167"/>
        <v>0</v>
      </c>
      <c r="DL177" s="14">
        <f t="shared" si="168"/>
        <v>629</v>
      </c>
      <c r="DM177" s="14">
        <f t="shared" si="169"/>
        <v>0</v>
      </c>
      <c r="DN177" s="14">
        <f t="shared" si="170"/>
        <v>0</v>
      </c>
      <c r="DO177" s="14">
        <f t="shared" si="171"/>
        <v>44.93</v>
      </c>
      <c r="DP177" s="14">
        <f t="shared" si="178"/>
        <v>9</v>
      </c>
      <c r="DQ177" s="14">
        <f t="shared" si="179"/>
        <v>0</v>
      </c>
      <c r="DR177" s="14">
        <f t="shared" si="180"/>
        <v>23</v>
      </c>
      <c r="DU177" s="14">
        <f t="shared" si="172"/>
        <v>3</v>
      </c>
      <c r="DV177" s="14">
        <f t="shared" si="173"/>
        <v>0</v>
      </c>
      <c r="DW177" s="14">
        <f t="shared" si="181"/>
        <v>44</v>
      </c>
      <c r="DX177" s="14" t="str">
        <f t="shared" si="182"/>
        <v>HPExt</v>
      </c>
      <c r="DY177" s="14">
        <f t="shared" si="183"/>
        <v>629</v>
      </c>
      <c r="DZ177" s="14">
        <f t="shared" si="184"/>
        <v>44.93</v>
      </c>
      <c r="EA177" s="14" t="str">
        <f t="shared" si="185"/>
        <v/>
      </c>
      <c r="EB177" s="14" t="str">
        <f t="shared" si="186"/>
        <v/>
      </c>
      <c r="EC177" s="14" t="str">
        <f t="shared" si="187"/>
        <v/>
      </c>
      <c r="ED177" s="14">
        <f t="shared" si="188"/>
        <v>9</v>
      </c>
      <c r="EE177" s="14">
        <f t="shared" si="189"/>
        <v>0</v>
      </c>
      <c r="EF177" s="14">
        <f t="shared" si="190"/>
        <v>23</v>
      </c>
      <c r="EG177" s="25" t="s">
        <v>509</v>
      </c>
      <c r="EH177" s="14">
        <f t="shared" si="191"/>
        <v>15</v>
      </c>
    </row>
    <row r="178" spans="100:138" ht="16.5" x14ac:dyDescent="0.2">
      <c r="CV178" s="13">
        <v>174</v>
      </c>
      <c r="CW178" s="14">
        <f t="shared" si="154"/>
        <v>24</v>
      </c>
      <c r="CX178" s="14">
        <f t="shared" si="155"/>
        <v>2</v>
      </c>
      <c r="CY178" s="14">
        <f t="shared" si="156"/>
        <v>6</v>
      </c>
      <c r="CZ178" s="14">
        <f t="shared" si="157"/>
        <v>3</v>
      </c>
      <c r="DA178" s="14">
        <f t="shared" si="158"/>
        <v>2031026</v>
      </c>
      <c r="DB178" s="13" t="str">
        <f t="shared" si="159"/>
        <v>50级守护灵绿色-护手</v>
      </c>
      <c r="DC178" s="14">
        <f t="shared" si="160"/>
        <v>2</v>
      </c>
      <c r="DD178" s="14">
        <f t="shared" si="161"/>
        <v>1</v>
      </c>
      <c r="DE178" s="14">
        <f t="shared" si="162"/>
        <v>40</v>
      </c>
      <c r="DF178" s="14">
        <f t="shared" si="163"/>
        <v>40</v>
      </c>
      <c r="DG178" s="14">
        <f t="shared" si="164"/>
        <v>6</v>
      </c>
      <c r="DH178" s="14" t="str">
        <f t="shared" si="165"/>
        <v/>
      </c>
      <c r="DI178" s="14">
        <f t="shared" si="177"/>
        <v>44</v>
      </c>
      <c r="DJ178" s="14">
        <f t="shared" si="166"/>
        <v>0</v>
      </c>
      <c r="DK178" s="14">
        <f t="shared" si="167"/>
        <v>0</v>
      </c>
      <c r="DL178" s="14">
        <f t="shared" si="168"/>
        <v>629</v>
      </c>
      <c r="DM178" s="14">
        <f t="shared" si="169"/>
        <v>0</v>
      </c>
      <c r="DN178" s="14">
        <f t="shared" si="170"/>
        <v>0</v>
      </c>
      <c r="DO178" s="14">
        <f t="shared" si="171"/>
        <v>44.93</v>
      </c>
      <c r="DP178" s="14">
        <f t="shared" si="178"/>
        <v>9</v>
      </c>
      <c r="DQ178" s="14">
        <f t="shared" si="179"/>
        <v>0</v>
      </c>
      <c r="DR178" s="14">
        <f t="shared" si="180"/>
        <v>23</v>
      </c>
      <c r="DU178" s="14">
        <f t="shared" si="172"/>
        <v>3</v>
      </c>
      <c r="DV178" s="14">
        <f t="shared" si="173"/>
        <v>0</v>
      </c>
      <c r="DW178" s="14">
        <f t="shared" si="181"/>
        <v>44</v>
      </c>
      <c r="DX178" s="14" t="str">
        <f t="shared" si="182"/>
        <v>HPExt</v>
      </c>
      <c r="DY178" s="14">
        <f t="shared" si="183"/>
        <v>629</v>
      </c>
      <c r="DZ178" s="14">
        <f t="shared" si="184"/>
        <v>44.93</v>
      </c>
      <c r="EA178" s="14" t="str">
        <f t="shared" si="185"/>
        <v/>
      </c>
      <c r="EB178" s="14" t="str">
        <f t="shared" si="186"/>
        <v/>
      </c>
      <c r="EC178" s="14" t="str">
        <f t="shared" si="187"/>
        <v/>
      </c>
      <c r="ED178" s="14">
        <f t="shared" si="188"/>
        <v>9</v>
      </c>
      <c r="EE178" s="14">
        <f t="shared" si="189"/>
        <v>0</v>
      </c>
      <c r="EF178" s="14">
        <f t="shared" si="190"/>
        <v>23</v>
      </c>
      <c r="EG178" s="25" t="s">
        <v>509</v>
      </c>
      <c r="EH178" s="14">
        <f t="shared" si="191"/>
        <v>15</v>
      </c>
    </row>
    <row r="179" spans="100:138" ht="16.5" x14ac:dyDescent="0.2">
      <c r="CV179" s="13">
        <v>175</v>
      </c>
      <c r="CW179" s="14">
        <f t="shared" si="154"/>
        <v>24</v>
      </c>
      <c r="CX179" s="14">
        <f t="shared" si="155"/>
        <v>2</v>
      </c>
      <c r="CY179" s="14">
        <f t="shared" si="156"/>
        <v>7</v>
      </c>
      <c r="CZ179" s="14">
        <f t="shared" si="157"/>
        <v>3</v>
      </c>
      <c r="DA179" s="14">
        <f t="shared" si="158"/>
        <v>2031027</v>
      </c>
      <c r="DB179" s="13" t="str">
        <f t="shared" si="159"/>
        <v>50级守护灵绿色-项链</v>
      </c>
      <c r="DC179" s="14">
        <f t="shared" si="160"/>
        <v>2</v>
      </c>
      <c r="DD179" s="14">
        <f t="shared" si="161"/>
        <v>1</v>
      </c>
      <c r="DE179" s="14">
        <f t="shared" si="162"/>
        <v>40</v>
      </c>
      <c r="DF179" s="14">
        <f t="shared" si="163"/>
        <v>40</v>
      </c>
      <c r="DG179" s="14">
        <f t="shared" si="164"/>
        <v>7</v>
      </c>
      <c r="DH179" s="14" t="str">
        <f t="shared" si="165"/>
        <v/>
      </c>
      <c r="DI179" s="14">
        <f t="shared" si="177"/>
        <v>33</v>
      </c>
      <c r="DJ179" s="14">
        <f t="shared" si="166"/>
        <v>42</v>
      </c>
      <c r="DK179" s="14">
        <f t="shared" si="167"/>
        <v>27</v>
      </c>
      <c r="DL179" s="14">
        <f t="shared" si="168"/>
        <v>0</v>
      </c>
      <c r="DM179" s="14">
        <f t="shared" si="169"/>
        <v>3</v>
      </c>
      <c r="DN179" s="14">
        <f t="shared" si="170"/>
        <v>1.88</v>
      </c>
      <c r="DO179" s="14">
        <f t="shared" si="171"/>
        <v>0</v>
      </c>
      <c r="DP179" s="14">
        <f t="shared" si="178"/>
        <v>9</v>
      </c>
      <c r="DQ179" s="14">
        <f t="shared" si="179"/>
        <v>0</v>
      </c>
      <c r="DR179" s="14">
        <f t="shared" si="180"/>
        <v>23</v>
      </c>
      <c r="DU179" s="14">
        <f t="shared" si="172"/>
        <v>1</v>
      </c>
      <c r="DV179" s="14">
        <f t="shared" si="173"/>
        <v>2</v>
      </c>
      <c r="DW179" s="14">
        <f t="shared" si="181"/>
        <v>33</v>
      </c>
      <c r="DX179" s="14" t="str">
        <f t="shared" si="182"/>
        <v>AtkExt</v>
      </c>
      <c r="DY179" s="14">
        <f t="shared" si="183"/>
        <v>42</v>
      </c>
      <c r="DZ179" s="14">
        <f t="shared" si="184"/>
        <v>3</v>
      </c>
      <c r="EA179" s="14" t="str">
        <f t="shared" si="185"/>
        <v>DefExt</v>
      </c>
      <c r="EB179" s="14">
        <f t="shared" si="186"/>
        <v>27</v>
      </c>
      <c r="EC179" s="14">
        <f t="shared" si="187"/>
        <v>1.88</v>
      </c>
      <c r="ED179" s="14">
        <f t="shared" si="188"/>
        <v>9</v>
      </c>
      <c r="EE179" s="14">
        <f t="shared" si="189"/>
        <v>0</v>
      </c>
      <c r="EF179" s="14">
        <f t="shared" si="190"/>
        <v>23</v>
      </c>
      <c r="EG179" s="25" t="s">
        <v>509</v>
      </c>
      <c r="EH179" s="14">
        <f t="shared" si="191"/>
        <v>15</v>
      </c>
    </row>
    <row r="180" spans="100:138" ht="16.5" x14ac:dyDescent="0.2">
      <c r="CV180" s="13">
        <v>176</v>
      </c>
      <c r="CW180" s="14">
        <f t="shared" si="154"/>
        <v>24</v>
      </c>
      <c r="CX180" s="14">
        <f t="shared" si="155"/>
        <v>2</v>
      </c>
      <c r="CY180" s="14">
        <f t="shared" si="156"/>
        <v>8</v>
      </c>
      <c r="CZ180" s="14">
        <f t="shared" si="157"/>
        <v>3</v>
      </c>
      <c r="DA180" s="14">
        <f t="shared" si="158"/>
        <v>2031028</v>
      </c>
      <c r="DB180" s="13" t="str">
        <f t="shared" si="159"/>
        <v>50级守护灵绿色-戒指</v>
      </c>
      <c r="DC180" s="14">
        <f t="shared" si="160"/>
        <v>2</v>
      </c>
      <c r="DD180" s="14">
        <f t="shared" si="161"/>
        <v>1</v>
      </c>
      <c r="DE180" s="14">
        <f t="shared" si="162"/>
        <v>40</v>
      </c>
      <c r="DF180" s="14">
        <f t="shared" si="163"/>
        <v>40</v>
      </c>
      <c r="DG180" s="14">
        <f t="shared" si="164"/>
        <v>8</v>
      </c>
      <c r="DH180" s="14" t="str">
        <f t="shared" si="165"/>
        <v/>
      </c>
      <c r="DI180" s="14">
        <f t="shared" si="177"/>
        <v>52</v>
      </c>
      <c r="DJ180" s="14">
        <f t="shared" si="166"/>
        <v>42</v>
      </c>
      <c r="DK180" s="14">
        <f t="shared" si="167"/>
        <v>0</v>
      </c>
      <c r="DL180" s="14">
        <f t="shared" si="168"/>
        <v>524</v>
      </c>
      <c r="DM180" s="14">
        <f t="shared" si="169"/>
        <v>3</v>
      </c>
      <c r="DN180" s="14">
        <f t="shared" si="170"/>
        <v>0</v>
      </c>
      <c r="DO180" s="14">
        <f t="shared" si="171"/>
        <v>37.44</v>
      </c>
      <c r="DP180" s="14">
        <f t="shared" si="178"/>
        <v>9</v>
      </c>
      <c r="DQ180" s="14">
        <f t="shared" si="179"/>
        <v>0</v>
      </c>
      <c r="DR180" s="14">
        <f t="shared" si="180"/>
        <v>23</v>
      </c>
      <c r="DU180" s="14">
        <f t="shared" si="172"/>
        <v>1</v>
      </c>
      <c r="DV180" s="14">
        <f t="shared" si="173"/>
        <v>3</v>
      </c>
      <c r="DW180" s="14">
        <f t="shared" si="181"/>
        <v>52</v>
      </c>
      <c r="DX180" s="14" t="str">
        <f t="shared" si="182"/>
        <v>AtkExt</v>
      </c>
      <c r="DY180" s="14">
        <f t="shared" si="183"/>
        <v>42</v>
      </c>
      <c r="DZ180" s="14">
        <f t="shared" si="184"/>
        <v>3</v>
      </c>
      <c r="EA180" s="14" t="str">
        <f t="shared" si="185"/>
        <v>HPExt</v>
      </c>
      <c r="EB180" s="14">
        <f t="shared" si="186"/>
        <v>524</v>
      </c>
      <c r="EC180" s="14">
        <f t="shared" si="187"/>
        <v>37.44</v>
      </c>
      <c r="ED180" s="14">
        <f t="shared" si="188"/>
        <v>9</v>
      </c>
      <c r="EE180" s="14">
        <f t="shared" si="189"/>
        <v>0</v>
      </c>
      <c r="EF180" s="14">
        <f t="shared" si="190"/>
        <v>23</v>
      </c>
      <c r="EG180" s="25" t="s">
        <v>509</v>
      </c>
      <c r="EH180" s="14">
        <f t="shared" si="191"/>
        <v>15</v>
      </c>
    </row>
    <row r="181" spans="100:138" ht="16.5" x14ac:dyDescent="0.2">
      <c r="CV181" s="13">
        <v>177</v>
      </c>
      <c r="CW181" s="14">
        <f t="shared" si="154"/>
        <v>25</v>
      </c>
      <c r="CX181" s="14">
        <f t="shared" si="155"/>
        <v>1</v>
      </c>
      <c r="CY181" s="14">
        <f t="shared" si="156"/>
        <v>1</v>
      </c>
      <c r="CZ181" s="14">
        <f t="shared" si="157"/>
        <v>3</v>
      </c>
      <c r="DA181" s="14">
        <f t="shared" si="158"/>
        <v>2032011</v>
      </c>
      <c r="DB181" s="13" t="str">
        <f t="shared" si="159"/>
        <v>50级寄灵人蓝色-武器</v>
      </c>
      <c r="DC181" s="14">
        <f t="shared" si="160"/>
        <v>1</v>
      </c>
      <c r="DD181" s="14">
        <f t="shared" si="161"/>
        <v>2</v>
      </c>
      <c r="DE181" s="14">
        <f t="shared" si="162"/>
        <v>50</v>
      </c>
      <c r="DF181" s="14">
        <f t="shared" si="163"/>
        <v>50</v>
      </c>
      <c r="DG181" s="14">
        <f t="shared" si="164"/>
        <v>1</v>
      </c>
      <c r="DH181" s="14" t="str">
        <f t="shared" si="165"/>
        <v/>
      </c>
      <c r="DI181" s="14">
        <f t="shared" si="177"/>
        <v>87</v>
      </c>
      <c r="DJ181" s="14">
        <f t="shared" si="166"/>
        <v>225</v>
      </c>
      <c r="DK181" s="14">
        <f t="shared" si="167"/>
        <v>0</v>
      </c>
      <c r="DL181" s="14">
        <f t="shared" si="168"/>
        <v>0</v>
      </c>
      <c r="DM181" s="14">
        <f t="shared" si="169"/>
        <v>17.43</v>
      </c>
      <c r="DN181" s="14">
        <f t="shared" si="170"/>
        <v>0</v>
      </c>
      <c r="DO181" s="14">
        <f t="shared" si="171"/>
        <v>0</v>
      </c>
      <c r="DP181" s="14">
        <f t="shared" si="178"/>
        <v>10</v>
      </c>
      <c r="DQ181" s="14">
        <f t="shared" si="179"/>
        <v>0</v>
      </c>
      <c r="DR181" s="14">
        <f t="shared" si="180"/>
        <v>13</v>
      </c>
      <c r="DU181" s="14">
        <f t="shared" si="172"/>
        <v>1</v>
      </c>
      <c r="DV181" s="14">
        <f t="shared" si="173"/>
        <v>0</v>
      </c>
      <c r="DW181" s="14">
        <f t="shared" si="181"/>
        <v>87</v>
      </c>
      <c r="DX181" s="14" t="str">
        <f t="shared" si="182"/>
        <v>AtkExt</v>
      </c>
      <c r="DY181" s="14">
        <f t="shared" si="183"/>
        <v>225</v>
      </c>
      <c r="DZ181" s="14">
        <f t="shared" si="184"/>
        <v>17.43</v>
      </c>
      <c r="EA181" s="14" t="str">
        <f t="shared" si="185"/>
        <v/>
      </c>
      <c r="EB181" s="14" t="str">
        <f t="shared" si="186"/>
        <v/>
      </c>
      <c r="EC181" s="14" t="str">
        <f t="shared" si="187"/>
        <v/>
      </c>
      <c r="ED181" s="14">
        <f t="shared" si="188"/>
        <v>10</v>
      </c>
      <c r="EE181" s="14">
        <f t="shared" si="189"/>
        <v>0</v>
      </c>
      <c r="EF181" s="14">
        <f t="shared" si="190"/>
        <v>13</v>
      </c>
      <c r="EG181" s="25" t="s">
        <v>509</v>
      </c>
      <c r="EH181" s="14">
        <f t="shared" si="191"/>
        <v>45</v>
      </c>
    </row>
    <row r="182" spans="100:138" ht="16.5" x14ac:dyDescent="0.2">
      <c r="CV182" s="13">
        <v>178</v>
      </c>
      <c r="CW182" s="14">
        <f t="shared" si="154"/>
        <v>25</v>
      </c>
      <c r="CX182" s="14">
        <f t="shared" si="155"/>
        <v>1</v>
      </c>
      <c r="CY182" s="14">
        <f t="shared" si="156"/>
        <v>2</v>
      </c>
      <c r="CZ182" s="14">
        <f t="shared" si="157"/>
        <v>3</v>
      </c>
      <c r="DA182" s="14">
        <f t="shared" si="158"/>
        <v>2032012</v>
      </c>
      <c r="DB182" s="13" t="str">
        <f t="shared" si="159"/>
        <v>50级寄灵人蓝色-头盔</v>
      </c>
      <c r="DC182" s="14">
        <f t="shared" si="160"/>
        <v>1</v>
      </c>
      <c r="DD182" s="14">
        <f t="shared" si="161"/>
        <v>2</v>
      </c>
      <c r="DE182" s="14">
        <f t="shared" si="162"/>
        <v>50</v>
      </c>
      <c r="DF182" s="14">
        <f t="shared" si="163"/>
        <v>50</v>
      </c>
      <c r="DG182" s="14">
        <f t="shared" si="164"/>
        <v>2</v>
      </c>
      <c r="DH182" s="14" t="str">
        <f t="shared" si="165"/>
        <v/>
      </c>
      <c r="DI182" s="14">
        <f t="shared" si="177"/>
        <v>44</v>
      </c>
      <c r="DJ182" s="14">
        <f t="shared" si="166"/>
        <v>0</v>
      </c>
      <c r="DK182" s="14">
        <f t="shared" si="167"/>
        <v>57</v>
      </c>
      <c r="DL182" s="14">
        <f t="shared" si="168"/>
        <v>0</v>
      </c>
      <c r="DM182" s="14">
        <f t="shared" si="169"/>
        <v>0</v>
      </c>
      <c r="DN182" s="14">
        <f t="shared" si="170"/>
        <v>4.41</v>
      </c>
      <c r="DO182" s="14">
        <f t="shared" si="171"/>
        <v>0</v>
      </c>
      <c r="DP182" s="14">
        <f t="shared" si="178"/>
        <v>10</v>
      </c>
      <c r="DQ182" s="14">
        <f t="shared" si="179"/>
        <v>0</v>
      </c>
      <c r="DR182" s="14">
        <f t="shared" si="180"/>
        <v>13</v>
      </c>
      <c r="DU182" s="14">
        <f t="shared" si="172"/>
        <v>2</v>
      </c>
      <c r="DV182" s="14">
        <f t="shared" si="173"/>
        <v>0</v>
      </c>
      <c r="DW182" s="14">
        <f t="shared" si="181"/>
        <v>44</v>
      </c>
      <c r="DX182" s="14" t="str">
        <f t="shared" si="182"/>
        <v>DefExt</v>
      </c>
      <c r="DY182" s="14">
        <f t="shared" si="183"/>
        <v>57</v>
      </c>
      <c r="DZ182" s="14">
        <f t="shared" si="184"/>
        <v>4.41</v>
      </c>
      <c r="EA182" s="14" t="str">
        <f t="shared" si="185"/>
        <v/>
      </c>
      <c r="EB182" s="14" t="str">
        <f t="shared" si="186"/>
        <v/>
      </c>
      <c r="EC182" s="14" t="str">
        <f t="shared" si="187"/>
        <v/>
      </c>
      <c r="ED182" s="14">
        <f t="shared" si="188"/>
        <v>10</v>
      </c>
      <c r="EE182" s="14">
        <f t="shared" si="189"/>
        <v>0</v>
      </c>
      <c r="EF182" s="14">
        <f t="shared" si="190"/>
        <v>13</v>
      </c>
      <c r="EG182" s="25" t="s">
        <v>509</v>
      </c>
      <c r="EH182" s="14">
        <f t="shared" si="191"/>
        <v>45</v>
      </c>
    </row>
    <row r="183" spans="100:138" ht="16.5" x14ac:dyDescent="0.2">
      <c r="CV183" s="13">
        <v>179</v>
      </c>
      <c r="CW183" s="14">
        <f t="shared" si="154"/>
        <v>25</v>
      </c>
      <c r="CX183" s="14">
        <f t="shared" si="155"/>
        <v>1</v>
      </c>
      <c r="CY183" s="14">
        <f t="shared" si="156"/>
        <v>3</v>
      </c>
      <c r="CZ183" s="14">
        <f t="shared" si="157"/>
        <v>3</v>
      </c>
      <c r="DA183" s="14">
        <f t="shared" si="158"/>
        <v>2032013</v>
      </c>
      <c r="DB183" s="13" t="str">
        <f t="shared" si="159"/>
        <v>50级寄灵人蓝色-肩甲</v>
      </c>
      <c r="DC183" s="14">
        <f t="shared" si="160"/>
        <v>1</v>
      </c>
      <c r="DD183" s="14">
        <f t="shared" si="161"/>
        <v>2</v>
      </c>
      <c r="DE183" s="14">
        <f t="shared" si="162"/>
        <v>50</v>
      </c>
      <c r="DF183" s="14">
        <f t="shared" si="163"/>
        <v>50</v>
      </c>
      <c r="DG183" s="14">
        <f t="shared" si="164"/>
        <v>3</v>
      </c>
      <c r="DH183" s="14" t="str">
        <f t="shared" si="165"/>
        <v/>
      </c>
      <c r="DI183" s="14">
        <f t="shared" si="177"/>
        <v>43</v>
      </c>
      <c r="DJ183" s="14">
        <f t="shared" si="166"/>
        <v>0</v>
      </c>
      <c r="DK183" s="14">
        <f t="shared" si="167"/>
        <v>28</v>
      </c>
      <c r="DL183" s="14">
        <f t="shared" si="168"/>
        <v>282</v>
      </c>
      <c r="DM183" s="14">
        <f t="shared" si="169"/>
        <v>0</v>
      </c>
      <c r="DN183" s="14">
        <f t="shared" si="170"/>
        <v>2.21</v>
      </c>
      <c r="DO183" s="14">
        <f t="shared" si="171"/>
        <v>21.68</v>
      </c>
      <c r="DP183" s="14">
        <f t="shared" si="178"/>
        <v>10</v>
      </c>
      <c r="DQ183" s="14">
        <f t="shared" si="179"/>
        <v>0</v>
      </c>
      <c r="DR183" s="14">
        <f t="shared" si="180"/>
        <v>13</v>
      </c>
      <c r="DU183" s="14">
        <f t="shared" si="172"/>
        <v>2</v>
      </c>
      <c r="DV183" s="14">
        <f t="shared" si="173"/>
        <v>3</v>
      </c>
      <c r="DW183" s="14">
        <f t="shared" si="181"/>
        <v>43</v>
      </c>
      <c r="DX183" s="14" t="str">
        <f t="shared" si="182"/>
        <v>DefExt</v>
      </c>
      <c r="DY183" s="14">
        <f t="shared" si="183"/>
        <v>28</v>
      </c>
      <c r="DZ183" s="14">
        <f t="shared" si="184"/>
        <v>2.21</v>
      </c>
      <c r="EA183" s="14" t="str">
        <f t="shared" si="185"/>
        <v>HPExt</v>
      </c>
      <c r="EB183" s="14">
        <f t="shared" si="186"/>
        <v>282</v>
      </c>
      <c r="EC183" s="14">
        <f t="shared" si="187"/>
        <v>21.68</v>
      </c>
      <c r="ED183" s="14">
        <f t="shared" si="188"/>
        <v>10</v>
      </c>
      <c r="EE183" s="14">
        <f t="shared" si="189"/>
        <v>0</v>
      </c>
      <c r="EF183" s="14">
        <f t="shared" si="190"/>
        <v>13</v>
      </c>
      <c r="EG183" s="25" t="s">
        <v>509</v>
      </c>
      <c r="EH183" s="14">
        <f t="shared" si="191"/>
        <v>45</v>
      </c>
    </row>
    <row r="184" spans="100:138" ht="16.5" x14ac:dyDescent="0.2">
      <c r="CV184" s="13">
        <v>180</v>
      </c>
      <c r="CW184" s="14">
        <f t="shared" si="154"/>
        <v>25</v>
      </c>
      <c r="CX184" s="14">
        <f t="shared" si="155"/>
        <v>1</v>
      </c>
      <c r="CY184" s="14">
        <f t="shared" si="156"/>
        <v>4</v>
      </c>
      <c r="CZ184" s="14">
        <f t="shared" si="157"/>
        <v>3</v>
      </c>
      <c r="DA184" s="14">
        <f t="shared" si="158"/>
        <v>2032014</v>
      </c>
      <c r="DB184" s="13" t="str">
        <f t="shared" si="159"/>
        <v>50级寄灵人蓝色-衣服</v>
      </c>
      <c r="DC184" s="14">
        <f t="shared" si="160"/>
        <v>1</v>
      </c>
      <c r="DD184" s="14">
        <f t="shared" si="161"/>
        <v>2</v>
      </c>
      <c r="DE184" s="14">
        <f t="shared" si="162"/>
        <v>50</v>
      </c>
      <c r="DF184" s="14">
        <f t="shared" si="163"/>
        <v>50</v>
      </c>
      <c r="DG184" s="14">
        <f t="shared" si="164"/>
        <v>4</v>
      </c>
      <c r="DH184" s="14" t="str">
        <f t="shared" si="165"/>
        <v/>
      </c>
      <c r="DI184" s="14">
        <f t="shared" si="177"/>
        <v>44</v>
      </c>
      <c r="DJ184" s="14">
        <f t="shared" si="166"/>
        <v>0</v>
      </c>
      <c r="DK184" s="14">
        <f t="shared" si="167"/>
        <v>57</v>
      </c>
      <c r="DL184" s="14">
        <f t="shared" si="168"/>
        <v>0</v>
      </c>
      <c r="DM184" s="14">
        <f t="shared" si="169"/>
        <v>0</v>
      </c>
      <c r="DN184" s="14">
        <f t="shared" si="170"/>
        <v>4.41</v>
      </c>
      <c r="DO184" s="14">
        <f t="shared" si="171"/>
        <v>0</v>
      </c>
      <c r="DP184" s="14">
        <f t="shared" si="178"/>
        <v>10</v>
      </c>
      <c r="DQ184" s="14">
        <f t="shared" si="179"/>
        <v>0</v>
      </c>
      <c r="DR184" s="14">
        <f t="shared" si="180"/>
        <v>13</v>
      </c>
      <c r="DU184" s="14">
        <f t="shared" si="172"/>
        <v>2</v>
      </c>
      <c r="DV184" s="14">
        <f t="shared" si="173"/>
        <v>0</v>
      </c>
      <c r="DW184" s="14">
        <f t="shared" si="181"/>
        <v>44</v>
      </c>
      <c r="DX184" s="14" t="str">
        <f t="shared" si="182"/>
        <v>DefExt</v>
      </c>
      <c r="DY184" s="14">
        <f t="shared" si="183"/>
        <v>57</v>
      </c>
      <c r="DZ184" s="14">
        <f t="shared" si="184"/>
        <v>4.41</v>
      </c>
      <c r="EA184" s="14" t="str">
        <f t="shared" si="185"/>
        <v/>
      </c>
      <c r="EB184" s="14" t="str">
        <f t="shared" si="186"/>
        <v/>
      </c>
      <c r="EC184" s="14" t="str">
        <f t="shared" si="187"/>
        <v/>
      </c>
      <c r="ED184" s="14">
        <f t="shared" si="188"/>
        <v>10</v>
      </c>
      <c r="EE184" s="14">
        <f t="shared" si="189"/>
        <v>0</v>
      </c>
      <c r="EF184" s="14">
        <f t="shared" si="190"/>
        <v>13</v>
      </c>
      <c r="EG184" s="25" t="s">
        <v>509</v>
      </c>
      <c r="EH184" s="14">
        <f t="shared" si="191"/>
        <v>45</v>
      </c>
    </row>
    <row r="185" spans="100:138" ht="16.5" x14ac:dyDescent="0.2">
      <c r="CV185" s="13">
        <v>181</v>
      </c>
      <c r="CW185" s="14">
        <f t="shared" si="154"/>
        <v>25</v>
      </c>
      <c r="CX185" s="14">
        <f t="shared" si="155"/>
        <v>1</v>
      </c>
      <c r="CY185" s="14">
        <f t="shared" si="156"/>
        <v>5</v>
      </c>
      <c r="CZ185" s="14">
        <f t="shared" si="157"/>
        <v>3</v>
      </c>
      <c r="DA185" s="14">
        <f t="shared" si="158"/>
        <v>2032015</v>
      </c>
      <c r="DB185" s="13" t="str">
        <f t="shared" si="159"/>
        <v>50级寄灵人蓝色-鞋子</v>
      </c>
      <c r="DC185" s="14">
        <f t="shared" si="160"/>
        <v>1</v>
      </c>
      <c r="DD185" s="14">
        <f t="shared" si="161"/>
        <v>2</v>
      </c>
      <c r="DE185" s="14">
        <f t="shared" si="162"/>
        <v>50</v>
      </c>
      <c r="DF185" s="14">
        <f t="shared" si="163"/>
        <v>50</v>
      </c>
      <c r="DG185" s="14">
        <f t="shared" si="164"/>
        <v>5</v>
      </c>
      <c r="DH185" s="14" t="str">
        <f t="shared" si="165"/>
        <v/>
      </c>
      <c r="DI185" s="14">
        <f t="shared" si="177"/>
        <v>43</v>
      </c>
      <c r="DJ185" s="14">
        <f t="shared" si="166"/>
        <v>0</v>
      </c>
      <c r="DK185" s="14">
        <f t="shared" si="167"/>
        <v>0</v>
      </c>
      <c r="DL185" s="14">
        <f t="shared" si="168"/>
        <v>564</v>
      </c>
      <c r="DM185" s="14">
        <f t="shared" si="169"/>
        <v>0</v>
      </c>
      <c r="DN185" s="14">
        <f t="shared" si="170"/>
        <v>0</v>
      </c>
      <c r="DO185" s="14">
        <f t="shared" si="171"/>
        <v>43.37</v>
      </c>
      <c r="DP185" s="14">
        <f t="shared" si="178"/>
        <v>10</v>
      </c>
      <c r="DQ185" s="14">
        <f t="shared" si="179"/>
        <v>0</v>
      </c>
      <c r="DR185" s="14">
        <f t="shared" si="180"/>
        <v>13</v>
      </c>
      <c r="DU185" s="14">
        <f t="shared" si="172"/>
        <v>3</v>
      </c>
      <c r="DV185" s="14">
        <f t="shared" si="173"/>
        <v>0</v>
      </c>
      <c r="DW185" s="14">
        <f t="shared" si="181"/>
        <v>43</v>
      </c>
      <c r="DX185" s="14" t="str">
        <f t="shared" si="182"/>
        <v>HPExt</v>
      </c>
      <c r="DY185" s="14">
        <f t="shared" si="183"/>
        <v>564</v>
      </c>
      <c r="DZ185" s="14">
        <f t="shared" si="184"/>
        <v>43.37</v>
      </c>
      <c r="EA185" s="14" t="str">
        <f t="shared" si="185"/>
        <v/>
      </c>
      <c r="EB185" s="14" t="str">
        <f t="shared" si="186"/>
        <v/>
      </c>
      <c r="EC185" s="14" t="str">
        <f t="shared" si="187"/>
        <v/>
      </c>
      <c r="ED185" s="14">
        <f t="shared" si="188"/>
        <v>10</v>
      </c>
      <c r="EE185" s="14">
        <f t="shared" si="189"/>
        <v>0</v>
      </c>
      <c r="EF185" s="14">
        <f t="shared" si="190"/>
        <v>13</v>
      </c>
      <c r="EG185" s="25" t="s">
        <v>509</v>
      </c>
      <c r="EH185" s="14">
        <f t="shared" si="191"/>
        <v>45</v>
      </c>
    </row>
    <row r="186" spans="100:138" ht="16.5" x14ac:dyDescent="0.2">
      <c r="CV186" s="13">
        <v>182</v>
      </c>
      <c r="CW186" s="14">
        <f t="shared" si="154"/>
        <v>25</v>
      </c>
      <c r="CX186" s="14">
        <f t="shared" si="155"/>
        <v>1</v>
      </c>
      <c r="CY186" s="14">
        <f t="shared" si="156"/>
        <v>6</v>
      </c>
      <c r="CZ186" s="14">
        <f t="shared" si="157"/>
        <v>3</v>
      </c>
      <c r="DA186" s="14">
        <f t="shared" si="158"/>
        <v>2032016</v>
      </c>
      <c r="DB186" s="13" t="str">
        <f t="shared" si="159"/>
        <v>50级寄灵人蓝色-护手</v>
      </c>
      <c r="DC186" s="14">
        <f t="shared" si="160"/>
        <v>1</v>
      </c>
      <c r="DD186" s="14">
        <f t="shared" si="161"/>
        <v>2</v>
      </c>
      <c r="DE186" s="14">
        <f t="shared" si="162"/>
        <v>50</v>
      </c>
      <c r="DF186" s="14">
        <f t="shared" si="163"/>
        <v>50</v>
      </c>
      <c r="DG186" s="14">
        <f t="shared" si="164"/>
        <v>6</v>
      </c>
      <c r="DH186" s="14" t="str">
        <f t="shared" si="165"/>
        <v/>
      </c>
      <c r="DI186" s="14">
        <f t="shared" si="177"/>
        <v>43</v>
      </c>
      <c r="DJ186" s="14">
        <f t="shared" si="166"/>
        <v>0</v>
      </c>
      <c r="DK186" s="14">
        <f t="shared" si="167"/>
        <v>0</v>
      </c>
      <c r="DL186" s="14">
        <f t="shared" si="168"/>
        <v>564</v>
      </c>
      <c r="DM186" s="14">
        <f t="shared" si="169"/>
        <v>0</v>
      </c>
      <c r="DN186" s="14">
        <f t="shared" si="170"/>
        <v>0</v>
      </c>
      <c r="DO186" s="14">
        <f t="shared" si="171"/>
        <v>43.37</v>
      </c>
      <c r="DP186" s="14">
        <f t="shared" si="178"/>
        <v>10</v>
      </c>
      <c r="DQ186" s="14">
        <f t="shared" si="179"/>
        <v>0</v>
      </c>
      <c r="DR186" s="14">
        <f t="shared" si="180"/>
        <v>13</v>
      </c>
      <c r="DU186" s="14">
        <f t="shared" si="172"/>
        <v>3</v>
      </c>
      <c r="DV186" s="14">
        <f t="shared" si="173"/>
        <v>0</v>
      </c>
      <c r="DW186" s="14">
        <f t="shared" si="181"/>
        <v>43</v>
      </c>
      <c r="DX186" s="14" t="str">
        <f t="shared" si="182"/>
        <v>HPExt</v>
      </c>
      <c r="DY186" s="14">
        <f t="shared" si="183"/>
        <v>564</v>
      </c>
      <c r="DZ186" s="14">
        <f t="shared" si="184"/>
        <v>43.37</v>
      </c>
      <c r="EA186" s="14" t="str">
        <f t="shared" si="185"/>
        <v/>
      </c>
      <c r="EB186" s="14" t="str">
        <f t="shared" si="186"/>
        <v/>
      </c>
      <c r="EC186" s="14" t="str">
        <f t="shared" si="187"/>
        <v/>
      </c>
      <c r="ED186" s="14">
        <f t="shared" si="188"/>
        <v>10</v>
      </c>
      <c r="EE186" s="14">
        <f t="shared" si="189"/>
        <v>0</v>
      </c>
      <c r="EF186" s="14">
        <f t="shared" si="190"/>
        <v>13</v>
      </c>
      <c r="EG186" s="25" t="s">
        <v>509</v>
      </c>
      <c r="EH186" s="14">
        <f t="shared" si="191"/>
        <v>45</v>
      </c>
    </row>
    <row r="187" spans="100:138" ht="16.5" x14ac:dyDescent="0.2">
      <c r="CV187" s="13">
        <v>183</v>
      </c>
      <c r="CW187" s="14">
        <f t="shared" si="154"/>
        <v>25</v>
      </c>
      <c r="CX187" s="14">
        <f t="shared" si="155"/>
        <v>1</v>
      </c>
      <c r="CY187" s="14">
        <f t="shared" si="156"/>
        <v>7</v>
      </c>
      <c r="CZ187" s="14">
        <f t="shared" si="157"/>
        <v>3</v>
      </c>
      <c r="DA187" s="14">
        <f t="shared" si="158"/>
        <v>2032017</v>
      </c>
      <c r="DB187" s="13" t="str">
        <f t="shared" si="159"/>
        <v>50级寄灵人蓝色-项链</v>
      </c>
      <c r="DC187" s="14">
        <f t="shared" si="160"/>
        <v>1</v>
      </c>
      <c r="DD187" s="14">
        <f t="shared" si="161"/>
        <v>2</v>
      </c>
      <c r="DE187" s="14">
        <f t="shared" si="162"/>
        <v>50</v>
      </c>
      <c r="DF187" s="14">
        <f t="shared" si="163"/>
        <v>50</v>
      </c>
      <c r="DG187" s="14">
        <f t="shared" si="164"/>
        <v>7</v>
      </c>
      <c r="DH187" s="14" t="str">
        <f t="shared" si="165"/>
        <v/>
      </c>
      <c r="DI187" s="14">
        <f t="shared" si="177"/>
        <v>65</v>
      </c>
      <c r="DJ187" s="14">
        <f t="shared" si="166"/>
        <v>75</v>
      </c>
      <c r="DK187" s="14">
        <f t="shared" si="167"/>
        <v>47</v>
      </c>
      <c r="DL187" s="14">
        <f t="shared" si="168"/>
        <v>0</v>
      </c>
      <c r="DM187" s="14">
        <f t="shared" si="169"/>
        <v>5.81</v>
      </c>
      <c r="DN187" s="14">
        <f t="shared" si="170"/>
        <v>3.68</v>
      </c>
      <c r="DO187" s="14">
        <f t="shared" si="171"/>
        <v>0</v>
      </c>
      <c r="DP187" s="14">
        <f t="shared" si="178"/>
        <v>10</v>
      </c>
      <c r="DQ187" s="14">
        <f t="shared" si="179"/>
        <v>0</v>
      </c>
      <c r="DR187" s="14">
        <f t="shared" si="180"/>
        <v>13</v>
      </c>
      <c r="DU187" s="14">
        <f t="shared" si="172"/>
        <v>1</v>
      </c>
      <c r="DV187" s="14">
        <f t="shared" si="173"/>
        <v>2</v>
      </c>
      <c r="DW187" s="14">
        <f t="shared" si="181"/>
        <v>65</v>
      </c>
      <c r="DX187" s="14" t="str">
        <f t="shared" si="182"/>
        <v>AtkExt</v>
      </c>
      <c r="DY187" s="14">
        <f t="shared" si="183"/>
        <v>75</v>
      </c>
      <c r="DZ187" s="14">
        <f t="shared" si="184"/>
        <v>5.81</v>
      </c>
      <c r="EA187" s="14" t="str">
        <f t="shared" si="185"/>
        <v>DefExt</v>
      </c>
      <c r="EB187" s="14">
        <f t="shared" si="186"/>
        <v>47</v>
      </c>
      <c r="EC187" s="14">
        <f t="shared" si="187"/>
        <v>3.68</v>
      </c>
      <c r="ED187" s="14">
        <f t="shared" si="188"/>
        <v>10</v>
      </c>
      <c r="EE187" s="14">
        <f t="shared" si="189"/>
        <v>0</v>
      </c>
      <c r="EF187" s="14">
        <f t="shared" si="190"/>
        <v>13</v>
      </c>
      <c r="EG187" s="25" t="s">
        <v>509</v>
      </c>
      <c r="EH187" s="14">
        <f t="shared" si="191"/>
        <v>45</v>
      </c>
    </row>
    <row r="188" spans="100:138" ht="16.5" x14ac:dyDescent="0.2">
      <c r="CV188" s="13">
        <v>184</v>
      </c>
      <c r="CW188" s="14">
        <f t="shared" si="154"/>
        <v>25</v>
      </c>
      <c r="CX188" s="14">
        <f t="shared" si="155"/>
        <v>1</v>
      </c>
      <c r="CY188" s="14">
        <f t="shared" si="156"/>
        <v>8</v>
      </c>
      <c r="CZ188" s="14">
        <f t="shared" si="157"/>
        <v>3</v>
      </c>
      <c r="DA188" s="14">
        <f t="shared" si="158"/>
        <v>2032018</v>
      </c>
      <c r="DB188" s="13" t="str">
        <f t="shared" si="159"/>
        <v>50级寄灵人蓝色-戒指</v>
      </c>
      <c r="DC188" s="14">
        <f t="shared" si="160"/>
        <v>1</v>
      </c>
      <c r="DD188" s="14">
        <f t="shared" si="161"/>
        <v>2</v>
      </c>
      <c r="DE188" s="14">
        <f t="shared" si="162"/>
        <v>50</v>
      </c>
      <c r="DF188" s="14">
        <f t="shared" si="163"/>
        <v>50</v>
      </c>
      <c r="DG188" s="14">
        <f t="shared" si="164"/>
        <v>8</v>
      </c>
      <c r="DH188" s="14" t="str">
        <f t="shared" si="165"/>
        <v/>
      </c>
      <c r="DI188" s="14">
        <f t="shared" si="177"/>
        <v>65</v>
      </c>
      <c r="DJ188" s="14">
        <f t="shared" si="166"/>
        <v>75</v>
      </c>
      <c r="DK188" s="14">
        <f t="shared" si="167"/>
        <v>0</v>
      </c>
      <c r="DL188" s="14">
        <f t="shared" si="168"/>
        <v>470</v>
      </c>
      <c r="DM188" s="14">
        <f t="shared" si="169"/>
        <v>5.81</v>
      </c>
      <c r="DN188" s="14">
        <f t="shared" si="170"/>
        <v>0</v>
      </c>
      <c r="DO188" s="14">
        <f t="shared" si="171"/>
        <v>36.14</v>
      </c>
      <c r="DP188" s="14">
        <f t="shared" si="178"/>
        <v>10</v>
      </c>
      <c r="DQ188" s="14">
        <f t="shared" si="179"/>
        <v>0</v>
      </c>
      <c r="DR188" s="14">
        <f t="shared" si="180"/>
        <v>13</v>
      </c>
      <c r="DU188" s="14">
        <f t="shared" si="172"/>
        <v>1</v>
      </c>
      <c r="DV188" s="14">
        <f t="shared" si="173"/>
        <v>3</v>
      </c>
      <c r="DW188" s="14">
        <f t="shared" si="181"/>
        <v>65</v>
      </c>
      <c r="DX188" s="14" t="str">
        <f t="shared" si="182"/>
        <v>AtkExt</v>
      </c>
      <c r="DY188" s="14">
        <f t="shared" si="183"/>
        <v>75</v>
      </c>
      <c r="DZ188" s="14">
        <f t="shared" si="184"/>
        <v>5.81</v>
      </c>
      <c r="EA188" s="14" t="str">
        <f t="shared" si="185"/>
        <v>HPExt</v>
      </c>
      <c r="EB188" s="14">
        <f t="shared" si="186"/>
        <v>470</v>
      </c>
      <c r="EC188" s="14">
        <f t="shared" si="187"/>
        <v>36.14</v>
      </c>
      <c r="ED188" s="14">
        <f t="shared" si="188"/>
        <v>10</v>
      </c>
      <c r="EE188" s="14">
        <f t="shared" si="189"/>
        <v>0</v>
      </c>
      <c r="EF188" s="14">
        <f t="shared" si="190"/>
        <v>13</v>
      </c>
      <c r="EG188" s="25" t="s">
        <v>509</v>
      </c>
      <c r="EH188" s="14">
        <f t="shared" si="191"/>
        <v>45</v>
      </c>
    </row>
    <row r="189" spans="100:138" ht="16.5" x14ac:dyDescent="0.2">
      <c r="CV189" s="13">
        <v>185</v>
      </c>
      <c r="CW189" s="14">
        <f t="shared" si="154"/>
        <v>26</v>
      </c>
      <c r="CX189" s="14">
        <f t="shared" si="155"/>
        <v>2</v>
      </c>
      <c r="CY189" s="14">
        <f t="shared" si="156"/>
        <v>1</v>
      </c>
      <c r="CZ189" s="14">
        <f t="shared" si="157"/>
        <v>3</v>
      </c>
      <c r="DA189" s="14">
        <f t="shared" si="158"/>
        <v>2032021</v>
      </c>
      <c r="DB189" s="13" t="str">
        <f t="shared" si="159"/>
        <v>50级守护灵蓝色-武器</v>
      </c>
      <c r="DC189" s="14">
        <f t="shared" si="160"/>
        <v>2</v>
      </c>
      <c r="DD189" s="14">
        <f t="shared" si="161"/>
        <v>2</v>
      </c>
      <c r="DE189" s="14">
        <f t="shared" si="162"/>
        <v>40</v>
      </c>
      <c r="DF189" s="14">
        <f t="shared" si="163"/>
        <v>40</v>
      </c>
      <c r="DG189" s="14">
        <f t="shared" si="164"/>
        <v>1</v>
      </c>
      <c r="DH189" s="14" t="str">
        <f t="shared" si="165"/>
        <v/>
      </c>
      <c r="DI189" s="14">
        <f t="shared" si="177"/>
        <v>63</v>
      </c>
      <c r="DJ189" s="14">
        <f t="shared" si="166"/>
        <v>176</v>
      </c>
      <c r="DK189" s="14">
        <f t="shared" si="167"/>
        <v>0</v>
      </c>
      <c r="DL189" s="14">
        <f t="shared" si="168"/>
        <v>0</v>
      </c>
      <c r="DM189" s="14">
        <f t="shared" si="169"/>
        <v>12.6</v>
      </c>
      <c r="DN189" s="14">
        <f t="shared" si="170"/>
        <v>0</v>
      </c>
      <c r="DO189" s="14">
        <f t="shared" si="171"/>
        <v>0</v>
      </c>
      <c r="DP189" s="14">
        <f t="shared" si="178"/>
        <v>10</v>
      </c>
      <c r="DQ189" s="14">
        <f t="shared" si="179"/>
        <v>0</v>
      </c>
      <c r="DR189" s="14">
        <f t="shared" si="180"/>
        <v>23</v>
      </c>
      <c r="DU189" s="14">
        <f t="shared" si="172"/>
        <v>1</v>
      </c>
      <c r="DV189" s="14">
        <f t="shared" si="173"/>
        <v>0</v>
      </c>
      <c r="DW189" s="14">
        <f t="shared" si="181"/>
        <v>63</v>
      </c>
      <c r="DX189" s="14" t="str">
        <f t="shared" si="182"/>
        <v>AtkExt</v>
      </c>
      <c r="DY189" s="14">
        <f t="shared" si="183"/>
        <v>176</v>
      </c>
      <c r="DZ189" s="14">
        <f t="shared" si="184"/>
        <v>12.6</v>
      </c>
      <c r="EA189" s="14" t="str">
        <f t="shared" si="185"/>
        <v/>
      </c>
      <c r="EB189" s="14" t="str">
        <f t="shared" si="186"/>
        <v/>
      </c>
      <c r="EC189" s="14" t="str">
        <f t="shared" si="187"/>
        <v/>
      </c>
      <c r="ED189" s="14">
        <f t="shared" si="188"/>
        <v>10</v>
      </c>
      <c r="EE189" s="14">
        <f t="shared" si="189"/>
        <v>0</v>
      </c>
      <c r="EF189" s="14">
        <f t="shared" si="190"/>
        <v>23</v>
      </c>
      <c r="EG189" s="25" t="s">
        <v>509</v>
      </c>
      <c r="EH189" s="14">
        <f t="shared" si="191"/>
        <v>45</v>
      </c>
    </row>
    <row r="190" spans="100:138" ht="16.5" x14ac:dyDescent="0.2">
      <c r="CV190" s="13">
        <v>186</v>
      </c>
      <c r="CW190" s="14">
        <f t="shared" si="154"/>
        <v>26</v>
      </c>
      <c r="CX190" s="14">
        <f t="shared" si="155"/>
        <v>2</v>
      </c>
      <c r="CY190" s="14">
        <f t="shared" si="156"/>
        <v>2</v>
      </c>
      <c r="CZ190" s="14">
        <f t="shared" si="157"/>
        <v>3</v>
      </c>
      <c r="DA190" s="14">
        <f t="shared" si="158"/>
        <v>2032022</v>
      </c>
      <c r="DB190" s="13" t="str">
        <f t="shared" si="159"/>
        <v>50级守护灵蓝色-头盔</v>
      </c>
      <c r="DC190" s="14">
        <f t="shared" si="160"/>
        <v>2</v>
      </c>
      <c r="DD190" s="14">
        <f t="shared" si="161"/>
        <v>2</v>
      </c>
      <c r="DE190" s="14">
        <f t="shared" si="162"/>
        <v>40</v>
      </c>
      <c r="DF190" s="14">
        <f t="shared" si="163"/>
        <v>40</v>
      </c>
      <c r="DG190" s="14">
        <f t="shared" si="164"/>
        <v>2</v>
      </c>
      <c r="DH190" s="14" t="str">
        <f t="shared" si="165"/>
        <v/>
      </c>
      <c r="DI190" s="14">
        <f t="shared" si="177"/>
        <v>31</v>
      </c>
      <c r="DJ190" s="14">
        <f t="shared" si="166"/>
        <v>0</v>
      </c>
      <c r="DK190" s="14">
        <f t="shared" si="167"/>
        <v>45</v>
      </c>
      <c r="DL190" s="14">
        <f t="shared" si="168"/>
        <v>0</v>
      </c>
      <c r="DM190" s="14">
        <f t="shared" si="169"/>
        <v>0</v>
      </c>
      <c r="DN190" s="14">
        <f t="shared" si="170"/>
        <v>3.15</v>
      </c>
      <c r="DO190" s="14">
        <f t="shared" si="171"/>
        <v>0</v>
      </c>
      <c r="DP190" s="14">
        <f t="shared" si="178"/>
        <v>10</v>
      </c>
      <c r="DQ190" s="14">
        <f t="shared" si="179"/>
        <v>0</v>
      </c>
      <c r="DR190" s="14">
        <f t="shared" si="180"/>
        <v>23</v>
      </c>
      <c r="DU190" s="14">
        <f t="shared" si="172"/>
        <v>2</v>
      </c>
      <c r="DV190" s="14">
        <f t="shared" si="173"/>
        <v>0</v>
      </c>
      <c r="DW190" s="14">
        <f t="shared" si="181"/>
        <v>31</v>
      </c>
      <c r="DX190" s="14" t="str">
        <f t="shared" si="182"/>
        <v>DefExt</v>
      </c>
      <c r="DY190" s="14">
        <f t="shared" si="183"/>
        <v>45</v>
      </c>
      <c r="DZ190" s="14">
        <f t="shared" si="184"/>
        <v>3.15</v>
      </c>
      <c r="EA190" s="14" t="str">
        <f t="shared" si="185"/>
        <v/>
      </c>
      <c r="EB190" s="14" t="str">
        <f t="shared" si="186"/>
        <v/>
      </c>
      <c r="EC190" s="14" t="str">
        <f t="shared" si="187"/>
        <v/>
      </c>
      <c r="ED190" s="14">
        <f t="shared" si="188"/>
        <v>10</v>
      </c>
      <c r="EE190" s="14">
        <f t="shared" si="189"/>
        <v>0</v>
      </c>
      <c r="EF190" s="14">
        <f t="shared" si="190"/>
        <v>23</v>
      </c>
      <c r="EG190" s="25" t="s">
        <v>509</v>
      </c>
      <c r="EH190" s="14">
        <f t="shared" si="191"/>
        <v>45</v>
      </c>
    </row>
    <row r="191" spans="100:138" ht="16.5" x14ac:dyDescent="0.2">
      <c r="CV191" s="13">
        <v>187</v>
      </c>
      <c r="CW191" s="14">
        <f t="shared" si="154"/>
        <v>26</v>
      </c>
      <c r="CX191" s="14">
        <f t="shared" si="155"/>
        <v>2</v>
      </c>
      <c r="CY191" s="14">
        <f t="shared" si="156"/>
        <v>3</v>
      </c>
      <c r="CZ191" s="14">
        <f t="shared" si="157"/>
        <v>3</v>
      </c>
      <c r="DA191" s="14">
        <f t="shared" si="158"/>
        <v>2032023</v>
      </c>
      <c r="DB191" s="13" t="str">
        <f t="shared" si="159"/>
        <v>50级守护灵蓝色-肩甲</v>
      </c>
      <c r="DC191" s="14">
        <f t="shared" si="160"/>
        <v>2</v>
      </c>
      <c r="DD191" s="14">
        <f t="shared" si="161"/>
        <v>2</v>
      </c>
      <c r="DE191" s="14">
        <f t="shared" si="162"/>
        <v>40</v>
      </c>
      <c r="DF191" s="14">
        <f t="shared" si="163"/>
        <v>40</v>
      </c>
      <c r="DG191" s="14">
        <f t="shared" si="164"/>
        <v>3</v>
      </c>
      <c r="DH191" s="14" t="str">
        <f t="shared" si="165"/>
        <v/>
      </c>
      <c r="DI191" s="14">
        <f t="shared" si="177"/>
        <v>47</v>
      </c>
      <c r="DJ191" s="14">
        <f t="shared" si="166"/>
        <v>0</v>
      </c>
      <c r="DK191" s="14">
        <f t="shared" si="167"/>
        <v>23</v>
      </c>
      <c r="DL191" s="14">
        <f t="shared" si="168"/>
        <v>440</v>
      </c>
      <c r="DM191" s="14">
        <f t="shared" si="169"/>
        <v>0</v>
      </c>
      <c r="DN191" s="14">
        <f t="shared" si="170"/>
        <v>1.58</v>
      </c>
      <c r="DO191" s="14">
        <f t="shared" si="171"/>
        <v>31.45</v>
      </c>
      <c r="DP191" s="14">
        <f t="shared" si="178"/>
        <v>10</v>
      </c>
      <c r="DQ191" s="14">
        <f t="shared" si="179"/>
        <v>0</v>
      </c>
      <c r="DR191" s="14">
        <f t="shared" si="180"/>
        <v>23</v>
      </c>
      <c r="DU191" s="14">
        <f t="shared" si="172"/>
        <v>2</v>
      </c>
      <c r="DV191" s="14">
        <f t="shared" si="173"/>
        <v>3</v>
      </c>
      <c r="DW191" s="14">
        <f t="shared" si="181"/>
        <v>47</v>
      </c>
      <c r="DX191" s="14" t="str">
        <f t="shared" si="182"/>
        <v>DefExt</v>
      </c>
      <c r="DY191" s="14">
        <f t="shared" si="183"/>
        <v>23</v>
      </c>
      <c r="DZ191" s="14">
        <f t="shared" si="184"/>
        <v>1.58</v>
      </c>
      <c r="EA191" s="14" t="str">
        <f t="shared" si="185"/>
        <v>HPExt</v>
      </c>
      <c r="EB191" s="14">
        <f t="shared" si="186"/>
        <v>440</v>
      </c>
      <c r="EC191" s="14">
        <f t="shared" si="187"/>
        <v>31.45</v>
      </c>
      <c r="ED191" s="14">
        <f t="shared" si="188"/>
        <v>10</v>
      </c>
      <c r="EE191" s="14">
        <f t="shared" si="189"/>
        <v>0</v>
      </c>
      <c r="EF191" s="14">
        <f t="shared" si="190"/>
        <v>23</v>
      </c>
      <c r="EG191" s="25" t="s">
        <v>509</v>
      </c>
      <c r="EH191" s="14">
        <f t="shared" si="191"/>
        <v>45</v>
      </c>
    </row>
    <row r="192" spans="100:138" ht="16.5" x14ac:dyDescent="0.2">
      <c r="CV192" s="13">
        <v>188</v>
      </c>
      <c r="CW192" s="14">
        <f t="shared" si="154"/>
        <v>26</v>
      </c>
      <c r="CX192" s="14">
        <f t="shared" si="155"/>
        <v>2</v>
      </c>
      <c r="CY192" s="14">
        <f t="shared" si="156"/>
        <v>4</v>
      </c>
      <c r="CZ192" s="14">
        <f t="shared" si="157"/>
        <v>3</v>
      </c>
      <c r="DA192" s="14">
        <f t="shared" si="158"/>
        <v>2032024</v>
      </c>
      <c r="DB192" s="13" t="str">
        <f t="shared" si="159"/>
        <v>50级守护灵蓝色-衣服</v>
      </c>
      <c r="DC192" s="14">
        <f t="shared" si="160"/>
        <v>2</v>
      </c>
      <c r="DD192" s="14">
        <f t="shared" si="161"/>
        <v>2</v>
      </c>
      <c r="DE192" s="14">
        <f t="shared" si="162"/>
        <v>40</v>
      </c>
      <c r="DF192" s="14">
        <f t="shared" si="163"/>
        <v>40</v>
      </c>
      <c r="DG192" s="14">
        <f t="shared" si="164"/>
        <v>4</v>
      </c>
      <c r="DH192" s="14" t="str">
        <f t="shared" si="165"/>
        <v/>
      </c>
      <c r="DI192" s="14">
        <f t="shared" si="177"/>
        <v>31</v>
      </c>
      <c r="DJ192" s="14">
        <f t="shared" si="166"/>
        <v>0</v>
      </c>
      <c r="DK192" s="14">
        <f t="shared" si="167"/>
        <v>45</v>
      </c>
      <c r="DL192" s="14">
        <f t="shared" si="168"/>
        <v>0</v>
      </c>
      <c r="DM192" s="14">
        <f t="shared" si="169"/>
        <v>0</v>
      </c>
      <c r="DN192" s="14">
        <f t="shared" si="170"/>
        <v>3.15</v>
      </c>
      <c r="DO192" s="14">
        <f t="shared" si="171"/>
        <v>0</v>
      </c>
      <c r="DP192" s="14">
        <f t="shared" si="178"/>
        <v>10</v>
      </c>
      <c r="DQ192" s="14">
        <f t="shared" si="179"/>
        <v>0</v>
      </c>
      <c r="DR192" s="14">
        <f t="shared" si="180"/>
        <v>23</v>
      </c>
      <c r="DU192" s="14">
        <f t="shared" si="172"/>
        <v>2</v>
      </c>
      <c r="DV192" s="14">
        <f t="shared" si="173"/>
        <v>0</v>
      </c>
      <c r="DW192" s="14">
        <f t="shared" si="181"/>
        <v>31</v>
      </c>
      <c r="DX192" s="14" t="str">
        <f t="shared" si="182"/>
        <v>DefExt</v>
      </c>
      <c r="DY192" s="14">
        <f t="shared" si="183"/>
        <v>45</v>
      </c>
      <c r="DZ192" s="14">
        <f t="shared" si="184"/>
        <v>3.15</v>
      </c>
      <c r="EA192" s="14" t="str">
        <f t="shared" si="185"/>
        <v/>
      </c>
      <c r="EB192" s="14" t="str">
        <f t="shared" si="186"/>
        <v/>
      </c>
      <c r="EC192" s="14" t="str">
        <f t="shared" si="187"/>
        <v/>
      </c>
      <c r="ED192" s="14">
        <f t="shared" si="188"/>
        <v>10</v>
      </c>
      <c r="EE192" s="14">
        <f t="shared" si="189"/>
        <v>0</v>
      </c>
      <c r="EF192" s="14">
        <f t="shared" si="190"/>
        <v>23</v>
      </c>
      <c r="EG192" s="25" t="s">
        <v>509</v>
      </c>
      <c r="EH192" s="14">
        <f t="shared" si="191"/>
        <v>45</v>
      </c>
    </row>
    <row r="193" spans="100:138" ht="16.5" x14ac:dyDescent="0.2">
      <c r="CV193" s="13">
        <v>189</v>
      </c>
      <c r="CW193" s="14">
        <f t="shared" si="154"/>
        <v>26</v>
      </c>
      <c r="CX193" s="14">
        <f t="shared" si="155"/>
        <v>2</v>
      </c>
      <c r="CY193" s="14">
        <f t="shared" si="156"/>
        <v>5</v>
      </c>
      <c r="CZ193" s="14">
        <f t="shared" si="157"/>
        <v>3</v>
      </c>
      <c r="DA193" s="14">
        <f t="shared" si="158"/>
        <v>2032025</v>
      </c>
      <c r="DB193" s="13" t="str">
        <f t="shared" si="159"/>
        <v>50级守护灵蓝色-鞋子</v>
      </c>
      <c r="DC193" s="14">
        <f t="shared" si="160"/>
        <v>2</v>
      </c>
      <c r="DD193" s="14">
        <f t="shared" si="161"/>
        <v>2</v>
      </c>
      <c r="DE193" s="14">
        <f t="shared" si="162"/>
        <v>40</v>
      </c>
      <c r="DF193" s="14">
        <f t="shared" si="163"/>
        <v>40</v>
      </c>
      <c r="DG193" s="14">
        <f t="shared" si="164"/>
        <v>5</v>
      </c>
      <c r="DH193" s="14" t="str">
        <f t="shared" si="165"/>
        <v/>
      </c>
      <c r="DI193" s="14">
        <f t="shared" si="177"/>
        <v>62</v>
      </c>
      <c r="DJ193" s="14">
        <f t="shared" si="166"/>
        <v>0</v>
      </c>
      <c r="DK193" s="14">
        <f t="shared" si="167"/>
        <v>0</v>
      </c>
      <c r="DL193" s="14">
        <f t="shared" si="168"/>
        <v>881</v>
      </c>
      <c r="DM193" s="14">
        <f t="shared" si="169"/>
        <v>0</v>
      </c>
      <c r="DN193" s="14">
        <f t="shared" si="170"/>
        <v>0</v>
      </c>
      <c r="DO193" s="14">
        <f t="shared" si="171"/>
        <v>62.9</v>
      </c>
      <c r="DP193" s="14">
        <f t="shared" si="178"/>
        <v>10</v>
      </c>
      <c r="DQ193" s="14">
        <f t="shared" si="179"/>
        <v>0</v>
      </c>
      <c r="DR193" s="14">
        <f t="shared" si="180"/>
        <v>23</v>
      </c>
      <c r="DU193" s="14">
        <f t="shared" si="172"/>
        <v>3</v>
      </c>
      <c r="DV193" s="14">
        <f t="shared" si="173"/>
        <v>0</v>
      </c>
      <c r="DW193" s="14">
        <f t="shared" si="181"/>
        <v>62</v>
      </c>
      <c r="DX193" s="14" t="str">
        <f t="shared" si="182"/>
        <v>HPExt</v>
      </c>
      <c r="DY193" s="14">
        <f t="shared" si="183"/>
        <v>881</v>
      </c>
      <c r="DZ193" s="14">
        <f t="shared" si="184"/>
        <v>62.9</v>
      </c>
      <c r="EA193" s="14" t="str">
        <f t="shared" si="185"/>
        <v/>
      </c>
      <c r="EB193" s="14" t="str">
        <f t="shared" si="186"/>
        <v/>
      </c>
      <c r="EC193" s="14" t="str">
        <f t="shared" si="187"/>
        <v/>
      </c>
      <c r="ED193" s="14">
        <f t="shared" si="188"/>
        <v>10</v>
      </c>
      <c r="EE193" s="14">
        <f t="shared" si="189"/>
        <v>0</v>
      </c>
      <c r="EF193" s="14">
        <f t="shared" si="190"/>
        <v>23</v>
      </c>
      <c r="EG193" s="25" t="s">
        <v>509</v>
      </c>
      <c r="EH193" s="14">
        <f t="shared" si="191"/>
        <v>45</v>
      </c>
    </row>
    <row r="194" spans="100:138" ht="16.5" x14ac:dyDescent="0.2">
      <c r="CV194" s="13">
        <v>190</v>
      </c>
      <c r="CW194" s="14">
        <f t="shared" si="154"/>
        <v>26</v>
      </c>
      <c r="CX194" s="14">
        <f t="shared" si="155"/>
        <v>2</v>
      </c>
      <c r="CY194" s="14">
        <f t="shared" si="156"/>
        <v>6</v>
      </c>
      <c r="CZ194" s="14">
        <f t="shared" si="157"/>
        <v>3</v>
      </c>
      <c r="DA194" s="14">
        <f t="shared" si="158"/>
        <v>2032026</v>
      </c>
      <c r="DB194" s="13" t="str">
        <f t="shared" si="159"/>
        <v>50级守护灵蓝色-护手</v>
      </c>
      <c r="DC194" s="14">
        <f t="shared" si="160"/>
        <v>2</v>
      </c>
      <c r="DD194" s="14">
        <f t="shared" si="161"/>
        <v>2</v>
      </c>
      <c r="DE194" s="14">
        <f t="shared" si="162"/>
        <v>40</v>
      </c>
      <c r="DF194" s="14">
        <f t="shared" si="163"/>
        <v>40</v>
      </c>
      <c r="DG194" s="14">
        <f t="shared" si="164"/>
        <v>6</v>
      </c>
      <c r="DH194" s="14" t="str">
        <f t="shared" si="165"/>
        <v/>
      </c>
      <c r="DI194" s="14">
        <f t="shared" si="177"/>
        <v>62</v>
      </c>
      <c r="DJ194" s="14">
        <f t="shared" si="166"/>
        <v>0</v>
      </c>
      <c r="DK194" s="14">
        <f t="shared" si="167"/>
        <v>0</v>
      </c>
      <c r="DL194" s="14">
        <f t="shared" si="168"/>
        <v>881</v>
      </c>
      <c r="DM194" s="14">
        <f t="shared" si="169"/>
        <v>0</v>
      </c>
      <c r="DN194" s="14">
        <f t="shared" si="170"/>
        <v>0</v>
      </c>
      <c r="DO194" s="14">
        <f t="shared" si="171"/>
        <v>62.9</v>
      </c>
      <c r="DP194" s="14">
        <f t="shared" si="178"/>
        <v>10</v>
      </c>
      <c r="DQ194" s="14">
        <f t="shared" si="179"/>
        <v>0</v>
      </c>
      <c r="DR194" s="14">
        <f t="shared" si="180"/>
        <v>23</v>
      </c>
      <c r="DU194" s="14">
        <f t="shared" si="172"/>
        <v>3</v>
      </c>
      <c r="DV194" s="14">
        <f t="shared" si="173"/>
        <v>0</v>
      </c>
      <c r="DW194" s="14">
        <f t="shared" si="181"/>
        <v>62</v>
      </c>
      <c r="DX194" s="14" t="str">
        <f t="shared" si="182"/>
        <v>HPExt</v>
      </c>
      <c r="DY194" s="14">
        <f t="shared" si="183"/>
        <v>881</v>
      </c>
      <c r="DZ194" s="14">
        <f t="shared" si="184"/>
        <v>62.9</v>
      </c>
      <c r="EA194" s="14" t="str">
        <f t="shared" si="185"/>
        <v/>
      </c>
      <c r="EB194" s="14" t="str">
        <f t="shared" si="186"/>
        <v/>
      </c>
      <c r="EC194" s="14" t="str">
        <f t="shared" si="187"/>
        <v/>
      </c>
      <c r="ED194" s="14">
        <f t="shared" si="188"/>
        <v>10</v>
      </c>
      <c r="EE194" s="14">
        <f t="shared" si="189"/>
        <v>0</v>
      </c>
      <c r="EF194" s="14">
        <f t="shared" si="190"/>
        <v>23</v>
      </c>
      <c r="EG194" s="25" t="s">
        <v>509</v>
      </c>
      <c r="EH194" s="14">
        <f t="shared" si="191"/>
        <v>45</v>
      </c>
    </row>
    <row r="195" spans="100:138" ht="16.5" x14ac:dyDescent="0.2">
      <c r="CV195" s="13">
        <v>191</v>
      </c>
      <c r="CW195" s="14">
        <f t="shared" si="154"/>
        <v>26</v>
      </c>
      <c r="CX195" s="14">
        <f t="shared" si="155"/>
        <v>2</v>
      </c>
      <c r="CY195" s="14">
        <f t="shared" si="156"/>
        <v>7</v>
      </c>
      <c r="CZ195" s="14">
        <f t="shared" si="157"/>
        <v>3</v>
      </c>
      <c r="DA195" s="14">
        <f t="shared" si="158"/>
        <v>2032027</v>
      </c>
      <c r="DB195" s="13" t="str">
        <f t="shared" si="159"/>
        <v>50级守护灵蓝色-项链</v>
      </c>
      <c r="DC195" s="14">
        <f t="shared" si="160"/>
        <v>2</v>
      </c>
      <c r="DD195" s="14">
        <f t="shared" si="161"/>
        <v>2</v>
      </c>
      <c r="DE195" s="14">
        <f t="shared" si="162"/>
        <v>40</v>
      </c>
      <c r="DF195" s="14">
        <f t="shared" si="163"/>
        <v>40</v>
      </c>
      <c r="DG195" s="14">
        <f t="shared" si="164"/>
        <v>7</v>
      </c>
      <c r="DH195" s="14" t="str">
        <f t="shared" si="165"/>
        <v/>
      </c>
      <c r="DI195" s="14">
        <f t="shared" si="177"/>
        <v>47</v>
      </c>
      <c r="DJ195" s="14">
        <f t="shared" si="166"/>
        <v>59</v>
      </c>
      <c r="DK195" s="14">
        <f t="shared" si="167"/>
        <v>38</v>
      </c>
      <c r="DL195" s="14">
        <f t="shared" si="168"/>
        <v>0</v>
      </c>
      <c r="DM195" s="14">
        <f t="shared" si="169"/>
        <v>4.2</v>
      </c>
      <c r="DN195" s="14">
        <f t="shared" si="170"/>
        <v>2.63</v>
      </c>
      <c r="DO195" s="14">
        <f t="shared" si="171"/>
        <v>0</v>
      </c>
      <c r="DP195" s="14">
        <f t="shared" si="178"/>
        <v>10</v>
      </c>
      <c r="DQ195" s="14">
        <f t="shared" si="179"/>
        <v>0</v>
      </c>
      <c r="DR195" s="14">
        <f t="shared" si="180"/>
        <v>23</v>
      </c>
      <c r="DU195" s="14">
        <f t="shared" si="172"/>
        <v>1</v>
      </c>
      <c r="DV195" s="14">
        <f t="shared" si="173"/>
        <v>2</v>
      </c>
      <c r="DW195" s="14">
        <f t="shared" si="181"/>
        <v>47</v>
      </c>
      <c r="DX195" s="14" t="str">
        <f t="shared" si="182"/>
        <v>AtkExt</v>
      </c>
      <c r="DY195" s="14">
        <f t="shared" si="183"/>
        <v>59</v>
      </c>
      <c r="DZ195" s="14">
        <f t="shared" si="184"/>
        <v>4.2</v>
      </c>
      <c r="EA195" s="14" t="str">
        <f t="shared" si="185"/>
        <v>DefExt</v>
      </c>
      <c r="EB195" s="14">
        <f t="shared" si="186"/>
        <v>38</v>
      </c>
      <c r="EC195" s="14">
        <f t="shared" si="187"/>
        <v>2.63</v>
      </c>
      <c r="ED195" s="14">
        <f t="shared" si="188"/>
        <v>10</v>
      </c>
      <c r="EE195" s="14">
        <f t="shared" si="189"/>
        <v>0</v>
      </c>
      <c r="EF195" s="14">
        <f t="shared" si="190"/>
        <v>23</v>
      </c>
      <c r="EG195" s="25" t="s">
        <v>509</v>
      </c>
      <c r="EH195" s="14">
        <f t="shared" si="191"/>
        <v>45</v>
      </c>
    </row>
    <row r="196" spans="100:138" ht="16.5" x14ac:dyDescent="0.2">
      <c r="CV196" s="13">
        <v>192</v>
      </c>
      <c r="CW196" s="14">
        <f t="shared" si="154"/>
        <v>26</v>
      </c>
      <c r="CX196" s="14">
        <f t="shared" si="155"/>
        <v>2</v>
      </c>
      <c r="CY196" s="14">
        <f t="shared" si="156"/>
        <v>8</v>
      </c>
      <c r="CZ196" s="14">
        <f t="shared" si="157"/>
        <v>3</v>
      </c>
      <c r="DA196" s="14">
        <f t="shared" si="158"/>
        <v>2032028</v>
      </c>
      <c r="DB196" s="13" t="str">
        <f t="shared" si="159"/>
        <v>50级守护灵蓝色-戒指</v>
      </c>
      <c r="DC196" s="14">
        <f t="shared" si="160"/>
        <v>2</v>
      </c>
      <c r="DD196" s="14">
        <f t="shared" si="161"/>
        <v>2</v>
      </c>
      <c r="DE196" s="14">
        <f t="shared" si="162"/>
        <v>40</v>
      </c>
      <c r="DF196" s="14">
        <f t="shared" si="163"/>
        <v>40</v>
      </c>
      <c r="DG196" s="14">
        <f t="shared" si="164"/>
        <v>8</v>
      </c>
      <c r="DH196" s="14" t="str">
        <f t="shared" si="165"/>
        <v/>
      </c>
      <c r="DI196" s="14">
        <f t="shared" si="177"/>
        <v>73</v>
      </c>
      <c r="DJ196" s="14">
        <f t="shared" si="166"/>
        <v>59</v>
      </c>
      <c r="DK196" s="14">
        <f t="shared" si="167"/>
        <v>0</v>
      </c>
      <c r="DL196" s="14">
        <f t="shared" si="168"/>
        <v>734</v>
      </c>
      <c r="DM196" s="14">
        <f t="shared" si="169"/>
        <v>4.2</v>
      </c>
      <c r="DN196" s="14">
        <f t="shared" si="170"/>
        <v>0</v>
      </c>
      <c r="DO196" s="14">
        <f t="shared" si="171"/>
        <v>52.41</v>
      </c>
      <c r="DP196" s="14">
        <f t="shared" si="178"/>
        <v>10</v>
      </c>
      <c r="DQ196" s="14">
        <f t="shared" si="179"/>
        <v>0</v>
      </c>
      <c r="DR196" s="14">
        <f t="shared" si="180"/>
        <v>23</v>
      </c>
      <c r="DU196" s="14">
        <f t="shared" si="172"/>
        <v>1</v>
      </c>
      <c r="DV196" s="14">
        <f t="shared" si="173"/>
        <v>3</v>
      </c>
      <c r="DW196" s="14">
        <f t="shared" si="181"/>
        <v>73</v>
      </c>
      <c r="DX196" s="14" t="str">
        <f t="shared" si="182"/>
        <v>AtkExt</v>
      </c>
      <c r="DY196" s="14">
        <f t="shared" si="183"/>
        <v>59</v>
      </c>
      <c r="DZ196" s="14">
        <f t="shared" si="184"/>
        <v>4.2</v>
      </c>
      <c r="EA196" s="14" t="str">
        <f t="shared" si="185"/>
        <v>HPExt</v>
      </c>
      <c r="EB196" s="14">
        <f t="shared" si="186"/>
        <v>734</v>
      </c>
      <c r="EC196" s="14">
        <f t="shared" si="187"/>
        <v>52.41</v>
      </c>
      <c r="ED196" s="14">
        <f t="shared" si="188"/>
        <v>10</v>
      </c>
      <c r="EE196" s="14">
        <f t="shared" si="189"/>
        <v>0</v>
      </c>
      <c r="EF196" s="14">
        <f t="shared" si="190"/>
        <v>23</v>
      </c>
      <c r="EG196" s="25" t="s">
        <v>509</v>
      </c>
      <c r="EH196" s="14">
        <f t="shared" si="191"/>
        <v>45</v>
      </c>
    </row>
    <row r="197" spans="100:138" ht="16.5" x14ac:dyDescent="0.2">
      <c r="CV197" s="13">
        <v>193</v>
      </c>
      <c r="CW197" s="14">
        <f t="shared" ref="CW197:CW260" si="195">MATCH(CV197-1,$CK$5:$CK$91,1)</f>
        <v>27</v>
      </c>
      <c r="CX197" s="14">
        <f t="shared" ref="CX197:CX260" si="196">INDEX($CF$6:$CF$91,CW197)</f>
        <v>1</v>
      </c>
      <c r="CY197" s="14">
        <f t="shared" ref="CY197:CY260" si="197">CV197-INDEX($CK$5:$CK$91,CW197)</f>
        <v>1</v>
      </c>
      <c r="CZ197" s="14">
        <f t="shared" ref="CZ197:CZ260" si="198">INDEX($CB$6:$CB$91,CW197)</f>
        <v>3</v>
      </c>
      <c r="DA197" s="14">
        <f t="shared" ref="DA197:DA260" si="199">INDEX($CG$6:$CG$91,CW197)+DG197</f>
        <v>2033011</v>
      </c>
      <c r="DB197" s="13" t="str">
        <f t="shared" ref="DB197:DB260" si="200">INDEX($CH$6:$CH$91,CW197)&amp;"-"&amp;INDEX($CL$3:$CS$3,DG197)</f>
        <v>50级寄灵人紫色-武器</v>
      </c>
      <c r="DC197" s="14">
        <f t="shared" ref="DC197:DC260" si="201">INDEX($CE$6:$CE$91,CW197)</f>
        <v>1</v>
      </c>
      <c r="DD197" s="14">
        <f t="shared" ref="DD197:DD260" si="202">INDEX($CD$6:$CD$91,CW197)</f>
        <v>3</v>
      </c>
      <c r="DE197" s="14">
        <f t="shared" ref="DE197:DE260" si="203">INDEX($E$5:$E$18,(DC197-1)*6+CZ197)</f>
        <v>50</v>
      </c>
      <c r="DF197" s="14">
        <f t="shared" ref="DF197:DF260" si="204">INDEX($E$5:$E$18,(DC197-1)*6+CZ197)</f>
        <v>50</v>
      </c>
      <c r="DG197" s="14">
        <f t="shared" ref="DG197:DG260" si="205">INDEX($CL$6:$CS$91,CW197,CY197)</f>
        <v>1</v>
      </c>
      <c r="DH197" s="14" t="str">
        <f t="shared" ref="DH197:DH260" si="206">IF(INDEX($CI$6:$CI$91,CW197)&gt;0,INDEX($CI$6:$CI$91,CW197),"")</f>
        <v/>
      </c>
      <c r="DI197" s="14">
        <f t="shared" si="177"/>
        <v>105</v>
      </c>
      <c r="DJ197" s="14">
        <f t="shared" ref="DJ197:DJ260" si="207">ROUND(INDEX(M$5:M$18,($DC197-1)*6+$CZ197)*INDEX(AH$5:AH$12,$DG197)*INDEX($AQ$5:$AQ$8,$DD197),0)</f>
        <v>273</v>
      </c>
      <c r="DK197" s="14">
        <f t="shared" ref="DK197:DK260" si="208">ROUND(INDEX(N$5:N$18,($DC197-1)*6+$CZ197)*INDEX(AI$5:AI$12,$DG197)*INDEX($AQ$5:$AQ$8,$DD197),0)</f>
        <v>0</v>
      </c>
      <c r="DL197" s="14">
        <f t="shared" ref="DL197:DL260" si="209">ROUND(INDEX(O$5:O$18,($DC197-1)*6+$CZ197)*INDEX(AJ$5:AJ$12,$DG197)*INDEX($AQ$5:$AQ$8,$DD197),0)</f>
        <v>0</v>
      </c>
      <c r="DM197" s="14">
        <f t="shared" ref="DM197:DM260" si="210">ROUND(INDEX(S$5:S$18,($DC197-1)*6+$CZ197)*INDEX(AH$5:AH$12,$DG197) * INDEX($AQ$5:$AQ$8,$DD197),2)</f>
        <v>21.17</v>
      </c>
      <c r="DN197" s="14">
        <f t="shared" ref="DN197:DN260" si="211">ROUND(INDEX(T$5:T$18,($DC197-1)*6+$CZ197)*INDEX(AI$5:AI$12,$DG197) * INDEX($AQ$5:$AQ$8,$DD197),2)</f>
        <v>0</v>
      </c>
      <c r="DO197" s="14">
        <f t="shared" ref="DO197:DO260" si="212">ROUND(INDEX(U$5:U$18,($DC197-1)*6+$CZ197)*INDEX(AJ$5:AJ$12,$DG197) * INDEX($AQ$5:$AQ$8,$DD197),2)</f>
        <v>0</v>
      </c>
      <c r="DP197" s="14">
        <f t="shared" si="178"/>
        <v>11</v>
      </c>
      <c r="DQ197" s="14">
        <f t="shared" si="179"/>
        <v>2</v>
      </c>
      <c r="DR197" s="14">
        <f t="shared" si="180"/>
        <v>13</v>
      </c>
      <c r="DU197" s="14">
        <f t="shared" ref="DU197:DU260" si="213">INDEX(AK$5:AK$12,$DG197)</f>
        <v>1</v>
      </c>
      <c r="DV197" s="14">
        <f t="shared" ref="DV197:DV260" si="214">INDEX(AL$5:AL$12,$DG197)</f>
        <v>0</v>
      </c>
      <c r="DW197" s="14">
        <f t="shared" si="181"/>
        <v>105</v>
      </c>
      <c r="DX197" s="14" t="str">
        <f t="shared" si="182"/>
        <v>AtkExt</v>
      </c>
      <c r="DY197" s="14">
        <f t="shared" si="183"/>
        <v>273</v>
      </c>
      <c r="DZ197" s="14">
        <f t="shared" si="184"/>
        <v>21.17</v>
      </c>
      <c r="EA197" s="14" t="str">
        <f t="shared" si="185"/>
        <v/>
      </c>
      <c r="EB197" s="14" t="str">
        <f t="shared" si="186"/>
        <v/>
      </c>
      <c r="EC197" s="14" t="str">
        <f t="shared" si="187"/>
        <v/>
      </c>
      <c r="ED197" s="14">
        <f t="shared" si="188"/>
        <v>11</v>
      </c>
      <c r="EE197" s="14">
        <f t="shared" si="189"/>
        <v>2</v>
      </c>
      <c r="EF197" s="14">
        <f t="shared" si="190"/>
        <v>13</v>
      </c>
      <c r="EG197" s="25" t="s">
        <v>509</v>
      </c>
      <c r="EH197" s="14">
        <f t="shared" si="191"/>
        <v>75</v>
      </c>
    </row>
    <row r="198" spans="100:138" ht="16.5" x14ac:dyDescent="0.2">
      <c r="CV198" s="13">
        <v>194</v>
      </c>
      <c r="CW198" s="14">
        <f t="shared" si="195"/>
        <v>27</v>
      </c>
      <c r="CX198" s="14">
        <f t="shared" si="196"/>
        <v>1</v>
      </c>
      <c r="CY198" s="14">
        <f t="shared" si="197"/>
        <v>2</v>
      </c>
      <c r="CZ198" s="14">
        <f t="shared" si="198"/>
        <v>3</v>
      </c>
      <c r="DA198" s="14">
        <f t="shared" si="199"/>
        <v>2033012</v>
      </c>
      <c r="DB198" s="13" t="str">
        <f t="shared" si="200"/>
        <v>50级寄灵人紫色-头盔</v>
      </c>
      <c r="DC198" s="14">
        <f t="shared" si="201"/>
        <v>1</v>
      </c>
      <c r="DD198" s="14">
        <f t="shared" si="202"/>
        <v>3</v>
      </c>
      <c r="DE198" s="14">
        <f t="shared" si="203"/>
        <v>50</v>
      </c>
      <c r="DF198" s="14">
        <f t="shared" si="204"/>
        <v>50</v>
      </c>
      <c r="DG198" s="14">
        <f t="shared" si="205"/>
        <v>2</v>
      </c>
      <c r="DH198" s="14" t="str">
        <f t="shared" si="206"/>
        <v/>
      </c>
      <c r="DI198" s="14">
        <f t="shared" ref="DI198:DI261" si="215">INT(SUMPRODUCT($DM$3:$DO$3,DM198:DO198)*IF(DH198="",1,1.5))</f>
        <v>53</v>
      </c>
      <c r="DJ198" s="14">
        <f t="shared" si="207"/>
        <v>0</v>
      </c>
      <c r="DK198" s="14">
        <f t="shared" si="208"/>
        <v>69</v>
      </c>
      <c r="DL198" s="14">
        <f t="shared" si="209"/>
        <v>0</v>
      </c>
      <c r="DM198" s="14">
        <f t="shared" si="210"/>
        <v>0</v>
      </c>
      <c r="DN198" s="14">
        <f t="shared" si="211"/>
        <v>5.36</v>
      </c>
      <c r="DO198" s="14">
        <f t="shared" si="212"/>
        <v>0</v>
      </c>
      <c r="DP198" s="14">
        <f t="shared" ref="DP198:DP261" si="216">(CZ198-1)*4+DD198</f>
        <v>11</v>
      </c>
      <c r="DQ198" s="14">
        <f t="shared" ref="DQ198:DQ261" si="217">INDEX($BV$5:$BY$16,CZ198,DD198)</f>
        <v>2</v>
      </c>
      <c r="DR198" s="14">
        <f t="shared" ref="DR198:DR261" si="218">DC198*10+CZ198</f>
        <v>13</v>
      </c>
      <c r="DU198" s="14">
        <f t="shared" si="213"/>
        <v>2</v>
      </c>
      <c r="DV198" s="14">
        <f t="shared" si="214"/>
        <v>0</v>
      </c>
      <c r="DW198" s="14">
        <f t="shared" ref="DW198:DW261" si="219">DI198</f>
        <v>53</v>
      </c>
      <c r="DX198" s="14" t="str">
        <f t="shared" ref="DX198:DX261" si="220">INDEX($AF$3:$AH$3,DU198)</f>
        <v>DefExt</v>
      </c>
      <c r="DY198" s="14">
        <f t="shared" ref="DY198:DY261" si="221">INDEX(DJ198:DL198,DU198)</f>
        <v>69</v>
      </c>
      <c r="DZ198" s="14">
        <f t="shared" ref="DZ198:DZ261" si="222">INDEX(DM198:DO198,DU198)</f>
        <v>5.36</v>
      </c>
      <c r="EA198" s="14" t="str">
        <f t="shared" ref="EA198:EA261" si="223">IF(DV198&gt;0,INDEX($AF$3:$AH$3,DV198),"")</f>
        <v/>
      </c>
      <c r="EB198" s="14" t="str">
        <f t="shared" ref="EB198:EB261" si="224">IF(DV198&gt;0,INDEX(DJ198:DL198,DV198),"")</f>
        <v/>
      </c>
      <c r="EC198" s="14" t="str">
        <f t="shared" ref="EC198:EC261" si="225">IF(DV198&gt;0,INDEX(DM198:DO198,DV198),"")</f>
        <v/>
      </c>
      <c r="ED198" s="14">
        <f t="shared" ref="ED198:ED261" si="226">(CZ198-1)*4+DD198</f>
        <v>11</v>
      </c>
      <c r="EE198" s="14">
        <f t="shared" ref="EE198:EE261" si="227">INDEX($BV$5:$BY$16,CZ198,DD198)</f>
        <v>2</v>
      </c>
      <c r="EF198" s="14">
        <f t="shared" ref="EF198:EF261" si="228">DC198*10+CZ198</f>
        <v>13</v>
      </c>
      <c r="EG198" s="25" t="s">
        <v>509</v>
      </c>
      <c r="EH198" s="14">
        <f t="shared" ref="EH198:EH261" si="229">INDEX($X$5:$AD$8,DD198,CZ198)</f>
        <v>75</v>
      </c>
    </row>
    <row r="199" spans="100:138" ht="16.5" x14ac:dyDescent="0.2">
      <c r="CV199" s="13">
        <v>195</v>
      </c>
      <c r="CW199" s="14">
        <f t="shared" si="195"/>
        <v>27</v>
      </c>
      <c r="CX199" s="14">
        <f t="shared" si="196"/>
        <v>1</v>
      </c>
      <c r="CY199" s="14">
        <f t="shared" si="197"/>
        <v>3</v>
      </c>
      <c r="CZ199" s="14">
        <f t="shared" si="198"/>
        <v>3</v>
      </c>
      <c r="DA199" s="14">
        <f t="shared" si="199"/>
        <v>2033013</v>
      </c>
      <c r="DB199" s="13" t="str">
        <f t="shared" si="200"/>
        <v>50级寄灵人紫色-肩甲</v>
      </c>
      <c r="DC199" s="14">
        <f t="shared" si="201"/>
        <v>1</v>
      </c>
      <c r="DD199" s="14">
        <f t="shared" si="202"/>
        <v>3</v>
      </c>
      <c r="DE199" s="14">
        <f t="shared" si="203"/>
        <v>50</v>
      </c>
      <c r="DF199" s="14">
        <f t="shared" si="204"/>
        <v>50</v>
      </c>
      <c r="DG199" s="14">
        <f t="shared" si="205"/>
        <v>3</v>
      </c>
      <c r="DH199" s="14" t="str">
        <f t="shared" si="206"/>
        <v/>
      </c>
      <c r="DI199" s="14">
        <f t="shared" si="215"/>
        <v>53</v>
      </c>
      <c r="DJ199" s="14">
        <f t="shared" si="207"/>
        <v>0</v>
      </c>
      <c r="DK199" s="14">
        <f t="shared" si="208"/>
        <v>34</v>
      </c>
      <c r="DL199" s="14">
        <f t="shared" si="209"/>
        <v>342</v>
      </c>
      <c r="DM199" s="14">
        <f t="shared" si="210"/>
        <v>0</v>
      </c>
      <c r="DN199" s="14">
        <f t="shared" si="211"/>
        <v>2.68</v>
      </c>
      <c r="DO199" s="14">
        <f t="shared" si="212"/>
        <v>26.33</v>
      </c>
      <c r="DP199" s="14">
        <f t="shared" si="216"/>
        <v>11</v>
      </c>
      <c r="DQ199" s="14">
        <f t="shared" si="217"/>
        <v>2</v>
      </c>
      <c r="DR199" s="14">
        <f t="shared" si="218"/>
        <v>13</v>
      </c>
      <c r="DU199" s="14">
        <f t="shared" si="213"/>
        <v>2</v>
      </c>
      <c r="DV199" s="14">
        <f t="shared" si="214"/>
        <v>3</v>
      </c>
      <c r="DW199" s="14">
        <f t="shared" si="219"/>
        <v>53</v>
      </c>
      <c r="DX199" s="14" t="str">
        <f t="shared" si="220"/>
        <v>DefExt</v>
      </c>
      <c r="DY199" s="14">
        <f t="shared" si="221"/>
        <v>34</v>
      </c>
      <c r="DZ199" s="14">
        <f t="shared" si="222"/>
        <v>2.68</v>
      </c>
      <c r="EA199" s="14" t="str">
        <f t="shared" si="223"/>
        <v>HPExt</v>
      </c>
      <c r="EB199" s="14">
        <f t="shared" si="224"/>
        <v>342</v>
      </c>
      <c r="EC199" s="14">
        <f t="shared" si="225"/>
        <v>26.33</v>
      </c>
      <c r="ED199" s="14">
        <f t="shared" si="226"/>
        <v>11</v>
      </c>
      <c r="EE199" s="14">
        <f t="shared" si="227"/>
        <v>2</v>
      </c>
      <c r="EF199" s="14">
        <f t="shared" si="228"/>
        <v>13</v>
      </c>
      <c r="EG199" s="25" t="s">
        <v>509</v>
      </c>
      <c r="EH199" s="14">
        <f t="shared" si="229"/>
        <v>75</v>
      </c>
    </row>
    <row r="200" spans="100:138" ht="16.5" x14ac:dyDescent="0.2">
      <c r="CV200" s="13">
        <v>196</v>
      </c>
      <c r="CW200" s="14">
        <f t="shared" si="195"/>
        <v>27</v>
      </c>
      <c r="CX200" s="14">
        <f t="shared" si="196"/>
        <v>1</v>
      </c>
      <c r="CY200" s="14">
        <f t="shared" si="197"/>
        <v>4</v>
      </c>
      <c r="CZ200" s="14">
        <f t="shared" si="198"/>
        <v>3</v>
      </c>
      <c r="DA200" s="14">
        <f t="shared" si="199"/>
        <v>2033014</v>
      </c>
      <c r="DB200" s="13" t="str">
        <f t="shared" si="200"/>
        <v>50级寄灵人紫色-衣服</v>
      </c>
      <c r="DC200" s="14">
        <f t="shared" si="201"/>
        <v>1</v>
      </c>
      <c r="DD200" s="14">
        <f t="shared" si="202"/>
        <v>3</v>
      </c>
      <c r="DE200" s="14">
        <f t="shared" si="203"/>
        <v>50</v>
      </c>
      <c r="DF200" s="14">
        <f t="shared" si="204"/>
        <v>50</v>
      </c>
      <c r="DG200" s="14">
        <f t="shared" si="205"/>
        <v>4</v>
      </c>
      <c r="DH200" s="14" t="str">
        <f t="shared" si="206"/>
        <v/>
      </c>
      <c r="DI200" s="14">
        <f t="shared" si="215"/>
        <v>53</v>
      </c>
      <c r="DJ200" s="14">
        <f t="shared" si="207"/>
        <v>0</v>
      </c>
      <c r="DK200" s="14">
        <f t="shared" si="208"/>
        <v>69</v>
      </c>
      <c r="DL200" s="14">
        <f t="shared" si="209"/>
        <v>0</v>
      </c>
      <c r="DM200" s="14">
        <f t="shared" si="210"/>
        <v>0</v>
      </c>
      <c r="DN200" s="14">
        <f t="shared" si="211"/>
        <v>5.36</v>
      </c>
      <c r="DO200" s="14">
        <f t="shared" si="212"/>
        <v>0</v>
      </c>
      <c r="DP200" s="14">
        <f t="shared" si="216"/>
        <v>11</v>
      </c>
      <c r="DQ200" s="14">
        <f t="shared" si="217"/>
        <v>2</v>
      </c>
      <c r="DR200" s="14">
        <f t="shared" si="218"/>
        <v>13</v>
      </c>
      <c r="DU200" s="14">
        <f t="shared" si="213"/>
        <v>2</v>
      </c>
      <c r="DV200" s="14">
        <f t="shared" si="214"/>
        <v>0</v>
      </c>
      <c r="DW200" s="14">
        <f t="shared" si="219"/>
        <v>53</v>
      </c>
      <c r="DX200" s="14" t="str">
        <f t="shared" si="220"/>
        <v>DefExt</v>
      </c>
      <c r="DY200" s="14">
        <f t="shared" si="221"/>
        <v>69</v>
      </c>
      <c r="DZ200" s="14">
        <f t="shared" si="222"/>
        <v>5.36</v>
      </c>
      <c r="EA200" s="14" t="str">
        <f t="shared" si="223"/>
        <v/>
      </c>
      <c r="EB200" s="14" t="str">
        <f t="shared" si="224"/>
        <v/>
      </c>
      <c r="EC200" s="14" t="str">
        <f t="shared" si="225"/>
        <v/>
      </c>
      <c r="ED200" s="14">
        <f t="shared" si="226"/>
        <v>11</v>
      </c>
      <c r="EE200" s="14">
        <f t="shared" si="227"/>
        <v>2</v>
      </c>
      <c r="EF200" s="14">
        <f t="shared" si="228"/>
        <v>13</v>
      </c>
      <c r="EG200" s="25" t="s">
        <v>509</v>
      </c>
      <c r="EH200" s="14">
        <f t="shared" si="229"/>
        <v>75</v>
      </c>
    </row>
    <row r="201" spans="100:138" ht="16.5" x14ac:dyDescent="0.2">
      <c r="CV201" s="13">
        <v>197</v>
      </c>
      <c r="CW201" s="14">
        <f t="shared" si="195"/>
        <v>27</v>
      </c>
      <c r="CX201" s="14">
        <f t="shared" si="196"/>
        <v>1</v>
      </c>
      <c r="CY201" s="14">
        <f t="shared" si="197"/>
        <v>5</v>
      </c>
      <c r="CZ201" s="14">
        <f t="shared" si="198"/>
        <v>3</v>
      </c>
      <c r="DA201" s="14">
        <f t="shared" si="199"/>
        <v>2033015</v>
      </c>
      <c r="DB201" s="13" t="str">
        <f t="shared" si="200"/>
        <v>50级寄灵人紫色-鞋子</v>
      </c>
      <c r="DC201" s="14">
        <f t="shared" si="201"/>
        <v>1</v>
      </c>
      <c r="DD201" s="14">
        <f t="shared" si="202"/>
        <v>3</v>
      </c>
      <c r="DE201" s="14">
        <f t="shared" si="203"/>
        <v>50</v>
      </c>
      <c r="DF201" s="14">
        <f t="shared" si="204"/>
        <v>50</v>
      </c>
      <c r="DG201" s="14">
        <f t="shared" si="205"/>
        <v>5</v>
      </c>
      <c r="DH201" s="14" t="str">
        <f t="shared" si="206"/>
        <v/>
      </c>
      <c r="DI201" s="14">
        <f t="shared" si="215"/>
        <v>52</v>
      </c>
      <c r="DJ201" s="14">
        <f t="shared" si="207"/>
        <v>0</v>
      </c>
      <c r="DK201" s="14">
        <f t="shared" si="208"/>
        <v>0</v>
      </c>
      <c r="DL201" s="14">
        <f t="shared" si="209"/>
        <v>685</v>
      </c>
      <c r="DM201" s="14">
        <f t="shared" si="210"/>
        <v>0</v>
      </c>
      <c r="DN201" s="14">
        <f t="shared" si="211"/>
        <v>0</v>
      </c>
      <c r="DO201" s="14">
        <f t="shared" si="212"/>
        <v>52.66</v>
      </c>
      <c r="DP201" s="14">
        <f t="shared" si="216"/>
        <v>11</v>
      </c>
      <c r="DQ201" s="14">
        <f t="shared" si="217"/>
        <v>2</v>
      </c>
      <c r="DR201" s="14">
        <f t="shared" si="218"/>
        <v>13</v>
      </c>
      <c r="DU201" s="14">
        <f t="shared" si="213"/>
        <v>3</v>
      </c>
      <c r="DV201" s="14">
        <f t="shared" si="214"/>
        <v>0</v>
      </c>
      <c r="DW201" s="14">
        <f t="shared" si="219"/>
        <v>52</v>
      </c>
      <c r="DX201" s="14" t="str">
        <f t="shared" si="220"/>
        <v>HPExt</v>
      </c>
      <c r="DY201" s="14">
        <f t="shared" si="221"/>
        <v>685</v>
      </c>
      <c r="DZ201" s="14">
        <f t="shared" si="222"/>
        <v>52.66</v>
      </c>
      <c r="EA201" s="14" t="str">
        <f t="shared" si="223"/>
        <v/>
      </c>
      <c r="EB201" s="14" t="str">
        <f t="shared" si="224"/>
        <v/>
      </c>
      <c r="EC201" s="14" t="str">
        <f t="shared" si="225"/>
        <v/>
      </c>
      <c r="ED201" s="14">
        <f t="shared" si="226"/>
        <v>11</v>
      </c>
      <c r="EE201" s="14">
        <f t="shared" si="227"/>
        <v>2</v>
      </c>
      <c r="EF201" s="14">
        <f t="shared" si="228"/>
        <v>13</v>
      </c>
      <c r="EG201" s="25" t="s">
        <v>509</v>
      </c>
      <c r="EH201" s="14">
        <f t="shared" si="229"/>
        <v>75</v>
      </c>
    </row>
    <row r="202" spans="100:138" ht="16.5" x14ac:dyDescent="0.2">
      <c r="CV202" s="13">
        <v>198</v>
      </c>
      <c r="CW202" s="14">
        <f t="shared" si="195"/>
        <v>27</v>
      </c>
      <c r="CX202" s="14">
        <f t="shared" si="196"/>
        <v>1</v>
      </c>
      <c r="CY202" s="14">
        <f t="shared" si="197"/>
        <v>6</v>
      </c>
      <c r="CZ202" s="14">
        <f t="shared" si="198"/>
        <v>3</v>
      </c>
      <c r="DA202" s="14">
        <f t="shared" si="199"/>
        <v>2033016</v>
      </c>
      <c r="DB202" s="13" t="str">
        <f t="shared" si="200"/>
        <v>50级寄灵人紫色-护手</v>
      </c>
      <c r="DC202" s="14">
        <f t="shared" si="201"/>
        <v>1</v>
      </c>
      <c r="DD202" s="14">
        <f t="shared" si="202"/>
        <v>3</v>
      </c>
      <c r="DE202" s="14">
        <f t="shared" si="203"/>
        <v>50</v>
      </c>
      <c r="DF202" s="14">
        <f t="shared" si="204"/>
        <v>50</v>
      </c>
      <c r="DG202" s="14">
        <f t="shared" si="205"/>
        <v>6</v>
      </c>
      <c r="DH202" s="14" t="str">
        <f t="shared" si="206"/>
        <v/>
      </c>
      <c r="DI202" s="14">
        <f t="shared" si="215"/>
        <v>52</v>
      </c>
      <c r="DJ202" s="14">
        <f t="shared" si="207"/>
        <v>0</v>
      </c>
      <c r="DK202" s="14">
        <f t="shared" si="208"/>
        <v>0</v>
      </c>
      <c r="DL202" s="14">
        <f t="shared" si="209"/>
        <v>685</v>
      </c>
      <c r="DM202" s="14">
        <f t="shared" si="210"/>
        <v>0</v>
      </c>
      <c r="DN202" s="14">
        <f t="shared" si="211"/>
        <v>0</v>
      </c>
      <c r="DO202" s="14">
        <f t="shared" si="212"/>
        <v>52.66</v>
      </c>
      <c r="DP202" s="14">
        <f t="shared" si="216"/>
        <v>11</v>
      </c>
      <c r="DQ202" s="14">
        <f t="shared" si="217"/>
        <v>2</v>
      </c>
      <c r="DR202" s="14">
        <f t="shared" si="218"/>
        <v>13</v>
      </c>
      <c r="DU202" s="14">
        <f t="shared" si="213"/>
        <v>3</v>
      </c>
      <c r="DV202" s="14">
        <f t="shared" si="214"/>
        <v>0</v>
      </c>
      <c r="DW202" s="14">
        <f t="shared" si="219"/>
        <v>52</v>
      </c>
      <c r="DX202" s="14" t="str">
        <f t="shared" si="220"/>
        <v>HPExt</v>
      </c>
      <c r="DY202" s="14">
        <f t="shared" si="221"/>
        <v>685</v>
      </c>
      <c r="DZ202" s="14">
        <f t="shared" si="222"/>
        <v>52.66</v>
      </c>
      <c r="EA202" s="14" t="str">
        <f t="shared" si="223"/>
        <v/>
      </c>
      <c r="EB202" s="14" t="str">
        <f t="shared" si="224"/>
        <v/>
      </c>
      <c r="EC202" s="14" t="str">
        <f t="shared" si="225"/>
        <v/>
      </c>
      <c r="ED202" s="14">
        <f t="shared" si="226"/>
        <v>11</v>
      </c>
      <c r="EE202" s="14">
        <f t="shared" si="227"/>
        <v>2</v>
      </c>
      <c r="EF202" s="14">
        <f t="shared" si="228"/>
        <v>13</v>
      </c>
      <c r="EG202" s="25" t="s">
        <v>509</v>
      </c>
      <c r="EH202" s="14">
        <f t="shared" si="229"/>
        <v>75</v>
      </c>
    </row>
    <row r="203" spans="100:138" ht="16.5" x14ac:dyDescent="0.2">
      <c r="CV203" s="13">
        <v>199</v>
      </c>
      <c r="CW203" s="14">
        <f t="shared" si="195"/>
        <v>27</v>
      </c>
      <c r="CX203" s="14">
        <f t="shared" si="196"/>
        <v>1</v>
      </c>
      <c r="CY203" s="14">
        <f t="shared" si="197"/>
        <v>7</v>
      </c>
      <c r="CZ203" s="14">
        <f t="shared" si="198"/>
        <v>3</v>
      </c>
      <c r="DA203" s="14">
        <f t="shared" si="199"/>
        <v>2033017</v>
      </c>
      <c r="DB203" s="13" t="str">
        <f t="shared" si="200"/>
        <v>50级寄灵人紫色-项链</v>
      </c>
      <c r="DC203" s="14">
        <f t="shared" si="201"/>
        <v>1</v>
      </c>
      <c r="DD203" s="14">
        <f t="shared" si="202"/>
        <v>3</v>
      </c>
      <c r="DE203" s="14">
        <f t="shared" si="203"/>
        <v>50</v>
      </c>
      <c r="DF203" s="14">
        <f t="shared" si="204"/>
        <v>50</v>
      </c>
      <c r="DG203" s="14">
        <f t="shared" si="205"/>
        <v>7</v>
      </c>
      <c r="DH203" s="14" t="str">
        <f t="shared" si="206"/>
        <v/>
      </c>
      <c r="DI203" s="14">
        <f t="shared" si="215"/>
        <v>79</v>
      </c>
      <c r="DJ203" s="14">
        <f t="shared" si="207"/>
        <v>91</v>
      </c>
      <c r="DK203" s="14">
        <f t="shared" si="208"/>
        <v>57</v>
      </c>
      <c r="DL203" s="14">
        <f t="shared" si="209"/>
        <v>0</v>
      </c>
      <c r="DM203" s="14">
        <f t="shared" si="210"/>
        <v>7.06</v>
      </c>
      <c r="DN203" s="14">
        <f t="shared" si="211"/>
        <v>4.46</v>
      </c>
      <c r="DO203" s="14">
        <f t="shared" si="212"/>
        <v>0</v>
      </c>
      <c r="DP203" s="14">
        <f t="shared" si="216"/>
        <v>11</v>
      </c>
      <c r="DQ203" s="14">
        <f t="shared" si="217"/>
        <v>2</v>
      </c>
      <c r="DR203" s="14">
        <f t="shared" si="218"/>
        <v>13</v>
      </c>
      <c r="DU203" s="14">
        <f t="shared" si="213"/>
        <v>1</v>
      </c>
      <c r="DV203" s="14">
        <f t="shared" si="214"/>
        <v>2</v>
      </c>
      <c r="DW203" s="14">
        <f t="shared" si="219"/>
        <v>79</v>
      </c>
      <c r="DX203" s="14" t="str">
        <f t="shared" si="220"/>
        <v>AtkExt</v>
      </c>
      <c r="DY203" s="14">
        <f t="shared" si="221"/>
        <v>91</v>
      </c>
      <c r="DZ203" s="14">
        <f t="shared" si="222"/>
        <v>7.06</v>
      </c>
      <c r="EA203" s="14" t="str">
        <f t="shared" si="223"/>
        <v>DefExt</v>
      </c>
      <c r="EB203" s="14">
        <f t="shared" si="224"/>
        <v>57</v>
      </c>
      <c r="EC203" s="14">
        <f t="shared" si="225"/>
        <v>4.46</v>
      </c>
      <c r="ED203" s="14">
        <f t="shared" si="226"/>
        <v>11</v>
      </c>
      <c r="EE203" s="14">
        <f t="shared" si="227"/>
        <v>2</v>
      </c>
      <c r="EF203" s="14">
        <f t="shared" si="228"/>
        <v>13</v>
      </c>
      <c r="EG203" s="25" t="s">
        <v>509</v>
      </c>
      <c r="EH203" s="14">
        <f t="shared" si="229"/>
        <v>75</v>
      </c>
    </row>
    <row r="204" spans="100:138" ht="16.5" x14ac:dyDescent="0.2">
      <c r="CV204" s="13">
        <v>200</v>
      </c>
      <c r="CW204" s="14">
        <f t="shared" si="195"/>
        <v>27</v>
      </c>
      <c r="CX204" s="14">
        <f t="shared" si="196"/>
        <v>1</v>
      </c>
      <c r="CY204" s="14">
        <f t="shared" si="197"/>
        <v>8</v>
      </c>
      <c r="CZ204" s="14">
        <f t="shared" si="198"/>
        <v>3</v>
      </c>
      <c r="DA204" s="14">
        <f t="shared" si="199"/>
        <v>2033018</v>
      </c>
      <c r="DB204" s="13" t="str">
        <f t="shared" si="200"/>
        <v>50级寄灵人紫色-戒指</v>
      </c>
      <c r="DC204" s="14">
        <f t="shared" si="201"/>
        <v>1</v>
      </c>
      <c r="DD204" s="14">
        <f t="shared" si="202"/>
        <v>3</v>
      </c>
      <c r="DE204" s="14">
        <f t="shared" si="203"/>
        <v>50</v>
      </c>
      <c r="DF204" s="14">
        <f t="shared" si="204"/>
        <v>50</v>
      </c>
      <c r="DG204" s="14">
        <f t="shared" si="205"/>
        <v>8</v>
      </c>
      <c r="DH204" s="14" t="str">
        <f t="shared" si="206"/>
        <v/>
      </c>
      <c r="DI204" s="14">
        <f t="shared" si="215"/>
        <v>79</v>
      </c>
      <c r="DJ204" s="14">
        <f t="shared" si="207"/>
        <v>91</v>
      </c>
      <c r="DK204" s="14">
        <f t="shared" si="208"/>
        <v>0</v>
      </c>
      <c r="DL204" s="14">
        <f t="shared" si="209"/>
        <v>571</v>
      </c>
      <c r="DM204" s="14">
        <f t="shared" si="210"/>
        <v>7.06</v>
      </c>
      <c r="DN204" s="14">
        <f t="shared" si="211"/>
        <v>0</v>
      </c>
      <c r="DO204" s="14">
        <f t="shared" si="212"/>
        <v>43.88</v>
      </c>
      <c r="DP204" s="14">
        <f t="shared" si="216"/>
        <v>11</v>
      </c>
      <c r="DQ204" s="14">
        <f t="shared" si="217"/>
        <v>2</v>
      </c>
      <c r="DR204" s="14">
        <f t="shared" si="218"/>
        <v>13</v>
      </c>
      <c r="DU204" s="14">
        <f t="shared" si="213"/>
        <v>1</v>
      </c>
      <c r="DV204" s="14">
        <f t="shared" si="214"/>
        <v>3</v>
      </c>
      <c r="DW204" s="14">
        <f t="shared" si="219"/>
        <v>79</v>
      </c>
      <c r="DX204" s="14" t="str">
        <f t="shared" si="220"/>
        <v>AtkExt</v>
      </c>
      <c r="DY204" s="14">
        <f t="shared" si="221"/>
        <v>91</v>
      </c>
      <c r="DZ204" s="14">
        <f t="shared" si="222"/>
        <v>7.06</v>
      </c>
      <c r="EA204" s="14" t="str">
        <f t="shared" si="223"/>
        <v>HPExt</v>
      </c>
      <c r="EB204" s="14">
        <f t="shared" si="224"/>
        <v>571</v>
      </c>
      <c r="EC204" s="14">
        <f t="shared" si="225"/>
        <v>43.88</v>
      </c>
      <c r="ED204" s="14">
        <f t="shared" si="226"/>
        <v>11</v>
      </c>
      <c r="EE204" s="14">
        <f t="shared" si="227"/>
        <v>2</v>
      </c>
      <c r="EF204" s="14">
        <f t="shared" si="228"/>
        <v>13</v>
      </c>
      <c r="EG204" s="25" t="s">
        <v>509</v>
      </c>
      <c r="EH204" s="14">
        <f t="shared" si="229"/>
        <v>75</v>
      </c>
    </row>
    <row r="205" spans="100:138" ht="16.5" x14ac:dyDescent="0.2">
      <c r="CV205" s="13">
        <v>201</v>
      </c>
      <c r="CW205" s="14">
        <f t="shared" si="195"/>
        <v>28</v>
      </c>
      <c r="CX205" s="14">
        <f t="shared" si="196"/>
        <v>2</v>
      </c>
      <c r="CY205" s="14">
        <f t="shared" si="197"/>
        <v>1</v>
      </c>
      <c r="CZ205" s="14">
        <f t="shared" si="198"/>
        <v>3</v>
      </c>
      <c r="DA205" s="14">
        <f t="shared" si="199"/>
        <v>2033021</v>
      </c>
      <c r="DB205" s="13" t="str">
        <f t="shared" si="200"/>
        <v>50级守护灵紫色-武器</v>
      </c>
      <c r="DC205" s="14">
        <f t="shared" si="201"/>
        <v>2</v>
      </c>
      <c r="DD205" s="14">
        <f t="shared" si="202"/>
        <v>3</v>
      </c>
      <c r="DE205" s="14">
        <f t="shared" si="203"/>
        <v>40</v>
      </c>
      <c r="DF205" s="14">
        <f t="shared" si="204"/>
        <v>40</v>
      </c>
      <c r="DG205" s="14">
        <f t="shared" si="205"/>
        <v>1</v>
      </c>
      <c r="DH205" s="14" t="str">
        <f t="shared" si="206"/>
        <v/>
      </c>
      <c r="DI205" s="14">
        <f t="shared" si="215"/>
        <v>76</v>
      </c>
      <c r="DJ205" s="14">
        <f t="shared" si="207"/>
        <v>214</v>
      </c>
      <c r="DK205" s="14">
        <f t="shared" si="208"/>
        <v>0</v>
      </c>
      <c r="DL205" s="14">
        <f t="shared" si="209"/>
        <v>0</v>
      </c>
      <c r="DM205" s="14">
        <f t="shared" si="210"/>
        <v>15.3</v>
      </c>
      <c r="DN205" s="14">
        <f t="shared" si="211"/>
        <v>0</v>
      </c>
      <c r="DO205" s="14">
        <f t="shared" si="212"/>
        <v>0</v>
      </c>
      <c r="DP205" s="14">
        <f t="shared" si="216"/>
        <v>11</v>
      </c>
      <c r="DQ205" s="14">
        <f t="shared" si="217"/>
        <v>2</v>
      </c>
      <c r="DR205" s="14">
        <f t="shared" si="218"/>
        <v>23</v>
      </c>
      <c r="DU205" s="14">
        <f t="shared" si="213"/>
        <v>1</v>
      </c>
      <c r="DV205" s="14">
        <f t="shared" si="214"/>
        <v>0</v>
      </c>
      <c r="DW205" s="14">
        <f t="shared" si="219"/>
        <v>76</v>
      </c>
      <c r="DX205" s="14" t="str">
        <f t="shared" si="220"/>
        <v>AtkExt</v>
      </c>
      <c r="DY205" s="14">
        <f t="shared" si="221"/>
        <v>214</v>
      </c>
      <c r="DZ205" s="14">
        <f t="shared" si="222"/>
        <v>15.3</v>
      </c>
      <c r="EA205" s="14" t="str">
        <f t="shared" si="223"/>
        <v/>
      </c>
      <c r="EB205" s="14" t="str">
        <f t="shared" si="224"/>
        <v/>
      </c>
      <c r="EC205" s="14" t="str">
        <f t="shared" si="225"/>
        <v/>
      </c>
      <c r="ED205" s="14">
        <f t="shared" si="226"/>
        <v>11</v>
      </c>
      <c r="EE205" s="14">
        <f t="shared" si="227"/>
        <v>2</v>
      </c>
      <c r="EF205" s="14">
        <f t="shared" si="228"/>
        <v>23</v>
      </c>
      <c r="EG205" s="25" t="s">
        <v>509</v>
      </c>
      <c r="EH205" s="14">
        <f t="shared" si="229"/>
        <v>75</v>
      </c>
    </row>
    <row r="206" spans="100:138" ht="16.5" x14ac:dyDescent="0.2">
      <c r="CV206" s="13">
        <v>202</v>
      </c>
      <c r="CW206" s="14">
        <f t="shared" si="195"/>
        <v>28</v>
      </c>
      <c r="CX206" s="14">
        <f t="shared" si="196"/>
        <v>2</v>
      </c>
      <c r="CY206" s="14">
        <f t="shared" si="197"/>
        <v>2</v>
      </c>
      <c r="CZ206" s="14">
        <f t="shared" si="198"/>
        <v>3</v>
      </c>
      <c r="DA206" s="14">
        <f t="shared" si="199"/>
        <v>2033022</v>
      </c>
      <c r="DB206" s="13" t="str">
        <f t="shared" si="200"/>
        <v>50级守护灵紫色-头盔</v>
      </c>
      <c r="DC206" s="14">
        <f t="shared" si="201"/>
        <v>2</v>
      </c>
      <c r="DD206" s="14">
        <f t="shared" si="202"/>
        <v>3</v>
      </c>
      <c r="DE206" s="14">
        <f t="shared" si="203"/>
        <v>40</v>
      </c>
      <c r="DF206" s="14">
        <f t="shared" si="204"/>
        <v>40</v>
      </c>
      <c r="DG206" s="14">
        <f t="shared" si="205"/>
        <v>2</v>
      </c>
      <c r="DH206" s="14" t="str">
        <f t="shared" si="206"/>
        <v/>
      </c>
      <c r="DI206" s="14">
        <f t="shared" si="215"/>
        <v>38</v>
      </c>
      <c r="DJ206" s="14">
        <f t="shared" si="207"/>
        <v>0</v>
      </c>
      <c r="DK206" s="14">
        <f t="shared" si="208"/>
        <v>55</v>
      </c>
      <c r="DL206" s="14">
        <f t="shared" si="209"/>
        <v>0</v>
      </c>
      <c r="DM206" s="14">
        <f t="shared" si="210"/>
        <v>0</v>
      </c>
      <c r="DN206" s="14">
        <f t="shared" si="211"/>
        <v>3.83</v>
      </c>
      <c r="DO206" s="14">
        <f t="shared" si="212"/>
        <v>0</v>
      </c>
      <c r="DP206" s="14">
        <f t="shared" si="216"/>
        <v>11</v>
      </c>
      <c r="DQ206" s="14">
        <f t="shared" si="217"/>
        <v>2</v>
      </c>
      <c r="DR206" s="14">
        <f t="shared" si="218"/>
        <v>23</v>
      </c>
      <c r="DU206" s="14">
        <f t="shared" si="213"/>
        <v>2</v>
      </c>
      <c r="DV206" s="14">
        <f t="shared" si="214"/>
        <v>0</v>
      </c>
      <c r="DW206" s="14">
        <f t="shared" si="219"/>
        <v>38</v>
      </c>
      <c r="DX206" s="14" t="str">
        <f t="shared" si="220"/>
        <v>DefExt</v>
      </c>
      <c r="DY206" s="14">
        <f t="shared" si="221"/>
        <v>55</v>
      </c>
      <c r="DZ206" s="14">
        <f t="shared" si="222"/>
        <v>3.83</v>
      </c>
      <c r="EA206" s="14" t="str">
        <f t="shared" si="223"/>
        <v/>
      </c>
      <c r="EB206" s="14" t="str">
        <f t="shared" si="224"/>
        <v/>
      </c>
      <c r="EC206" s="14" t="str">
        <f t="shared" si="225"/>
        <v/>
      </c>
      <c r="ED206" s="14">
        <f t="shared" si="226"/>
        <v>11</v>
      </c>
      <c r="EE206" s="14">
        <f t="shared" si="227"/>
        <v>2</v>
      </c>
      <c r="EF206" s="14">
        <f t="shared" si="228"/>
        <v>23</v>
      </c>
      <c r="EG206" s="25" t="s">
        <v>509</v>
      </c>
      <c r="EH206" s="14">
        <f t="shared" si="229"/>
        <v>75</v>
      </c>
    </row>
    <row r="207" spans="100:138" ht="16.5" x14ac:dyDescent="0.2">
      <c r="CV207" s="13">
        <v>203</v>
      </c>
      <c r="CW207" s="14">
        <f t="shared" si="195"/>
        <v>28</v>
      </c>
      <c r="CX207" s="14">
        <f t="shared" si="196"/>
        <v>2</v>
      </c>
      <c r="CY207" s="14">
        <f t="shared" si="197"/>
        <v>3</v>
      </c>
      <c r="CZ207" s="14">
        <f t="shared" si="198"/>
        <v>3</v>
      </c>
      <c r="DA207" s="14">
        <f t="shared" si="199"/>
        <v>2033023</v>
      </c>
      <c r="DB207" s="13" t="str">
        <f t="shared" si="200"/>
        <v>50级守护灵紫色-肩甲</v>
      </c>
      <c r="DC207" s="14">
        <f t="shared" si="201"/>
        <v>2</v>
      </c>
      <c r="DD207" s="14">
        <f t="shared" si="202"/>
        <v>3</v>
      </c>
      <c r="DE207" s="14">
        <f t="shared" si="203"/>
        <v>40</v>
      </c>
      <c r="DF207" s="14">
        <f t="shared" si="204"/>
        <v>40</v>
      </c>
      <c r="DG207" s="14">
        <f t="shared" si="205"/>
        <v>3</v>
      </c>
      <c r="DH207" s="14" t="str">
        <f t="shared" si="206"/>
        <v/>
      </c>
      <c r="DI207" s="14">
        <f t="shared" si="215"/>
        <v>57</v>
      </c>
      <c r="DJ207" s="14">
        <f t="shared" si="207"/>
        <v>0</v>
      </c>
      <c r="DK207" s="14">
        <f t="shared" si="208"/>
        <v>27</v>
      </c>
      <c r="DL207" s="14">
        <f t="shared" si="209"/>
        <v>535</v>
      </c>
      <c r="DM207" s="14">
        <f t="shared" si="210"/>
        <v>0</v>
      </c>
      <c r="DN207" s="14">
        <f t="shared" si="211"/>
        <v>1.91</v>
      </c>
      <c r="DO207" s="14">
        <f t="shared" si="212"/>
        <v>38.19</v>
      </c>
      <c r="DP207" s="14">
        <f t="shared" si="216"/>
        <v>11</v>
      </c>
      <c r="DQ207" s="14">
        <f t="shared" si="217"/>
        <v>2</v>
      </c>
      <c r="DR207" s="14">
        <f t="shared" si="218"/>
        <v>23</v>
      </c>
      <c r="DU207" s="14">
        <f t="shared" si="213"/>
        <v>2</v>
      </c>
      <c r="DV207" s="14">
        <f t="shared" si="214"/>
        <v>3</v>
      </c>
      <c r="DW207" s="14">
        <f t="shared" si="219"/>
        <v>57</v>
      </c>
      <c r="DX207" s="14" t="str">
        <f t="shared" si="220"/>
        <v>DefExt</v>
      </c>
      <c r="DY207" s="14">
        <f t="shared" si="221"/>
        <v>27</v>
      </c>
      <c r="DZ207" s="14">
        <f t="shared" si="222"/>
        <v>1.91</v>
      </c>
      <c r="EA207" s="14" t="str">
        <f t="shared" si="223"/>
        <v>HPExt</v>
      </c>
      <c r="EB207" s="14">
        <f t="shared" si="224"/>
        <v>535</v>
      </c>
      <c r="EC207" s="14">
        <f t="shared" si="225"/>
        <v>38.19</v>
      </c>
      <c r="ED207" s="14">
        <f t="shared" si="226"/>
        <v>11</v>
      </c>
      <c r="EE207" s="14">
        <f t="shared" si="227"/>
        <v>2</v>
      </c>
      <c r="EF207" s="14">
        <f t="shared" si="228"/>
        <v>23</v>
      </c>
      <c r="EG207" s="25" t="s">
        <v>509</v>
      </c>
      <c r="EH207" s="14">
        <f t="shared" si="229"/>
        <v>75</v>
      </c>
    </row>
    <row r="208" spans="100:138" ht="16.5" x14ac:dyDescent="0.2">
      <c r="CV208" s="13">
        <v>204</v>
      </c>
      <c r="CW208" s="14">
        <f t="shared" si="195"/>
        <v>28</v>
      </c>
      <c r="CX208" s="14">
        <f t="shared" si="196"/>
        <v>2</v>
      </c>
      <c r="CY208" s="14">
        <f t="shared" si="197"/>
        <v>4</v>
      </c>
      <c r="CZ208" s="14">
        <f t="shared" si="198"/>
        <v>3</v>
      </c>
      <c r="DA208" s="14">
        <f t="shared" si="199"/>
        <v>2033024</v>
      </c>
      <c r="DB208" s="13" t="str">
        <f t="shared" si="200"/>
        <v>50级守护灵紫色-衣服</v>
      </c>
      <c r="DC208" s="14">
        <f t="shared" si="201"/>
        <v>2</v>
      </c>
      <c r="DD208" s="14">
        <f t="shared" si="202"/>
        <v>3</v>
      </c>
      <c r="DE208" s="14">
        <f t="shared" si="203"/>
        <v>40</v>
      </c>
      <c r="DF208" s="14">
        <f t="shared" si="204"/>
        <v>40</v>
      </c>
      <c r="DG208" s="14">
        <f t="shared" si="205"/>
        <v>4</v>
      </c>
      <c r="DH208" s="14" t="str">
        <f t="shared" si="206"/>
        <v/>
      </c>
      <c r="DI208" s="14">
        <f t="shared" si="215"/>
        <v>38</v>
      </c>
      <c r="DJ208" s="14">
        <f t="shared" si="207"/>
        <v>0</v>
      </c>
      <c r="DK208" s="14">
        <f t="shared" si="208"/>
        <v>55</v>
      </c>
      <c r="DL208" s="14">
        <f t="shared" si="209"/>
        <v>0</v>
      </c>
      <c r="DM208" s="14">
        <f t="shared" si="210"/>
        <v>0</v>
      </c>
      <c r="DN208" s="14">
        <f t="shared" si="211"/>
        <v>3.83</v>
      </c>
      <c r="DO208" s="14">
        <f t="shared" si="212"/>
        <v>0</v>
      </c>
      <c r="DP208" s="14">
        <f t="shared" si="216"/>
        <v>11</v>
      </c>
      <c r="DQ208" s="14">
        <f t="shared" si="217"/>
        <v>2</v>
      </c>
      <c r="DR208" s="14">
        <f t="shared" si="218"/>
        <v>23</v>
      </c>
      <c r="DU208" s="14">
        <f t="shared" si="213"/>
        <v>2</v>
      </c>
      <c r="DV208" s="14">
        <f t="shared" si="214"/>
        <v>0</v>
      </c>
      <c r="DW208" s="14">
        <f t="shared" si="219"/>
        <v>38</v>
      </c>
      <c r="DX208" s="14" t="str">
        <f t="shared" si="220"/>
        <v>DefExt</v>
      </c>
      <c r="DY208" s="14">
        <f t="shared" si="221"/>
        <v>55</v>
      </c>
      <c r="DZ208" s="14">
        <f t="shared" si="222"/>
        <v>3.83</v>
      </c>
      <c r="EA208" s="14" t="str">
        <f t="shared" si="223"/>
        <v/>
      </c>
      <c r="EB208" s="14" t="str">
        <f t="shared" si="224"/>
        <v/>
      </c>
      <c r="EC208" s="14" t="str">
        <f t="shared" si="225"/>
        <v/>
      </c>
      <c r="ED208" s="14">
        <f t="shared" si="226"/>
        <v>11</v>
      </c>
      <c r="EE208" s="14">
        <f t="shared" si="227"/>
        <v>2</v>
      </c>
      <c r="EF208" s="14">
        <f t="shared" si="228"/>
        <v>23</v>
      </c>
      <c r="EG208" s="25" t="s">
        <v>509</v>
      </c>
      <c r="EH208" s="14">
        <f t="shared" si="229"/>
        <v>75</v>
      </c>
    </row>
    <row r="209" spans="100:138" ht="16.5" x14ac:dyDescent="0.2">
      <c r="CV209" s="13">
        <v>205</v>
      </c>
      <c r="CW209" s="14">
        <f t="shared" si="195"/>
        <v>28</v>
      </c>
      <c r="CX209" s="14">
        <f t="shared" si="196"/>
        <v>2</v>
      </c>
      <c r="CY209" s="14">
        <f t="shared" si="197"/>
        <v>5</v>
      </c>
      <c r="CZ209" s="14">
        <f t="shared" si="198"/>
        <v>3</v>
      </c>
      <c r="DA209" s="14">
        <f t="shared" si="199"/>
        <v>2033025</v>
      </c>
      <c r="DB209" s="13" t="str">
        <f t="shared" si="200"/>
        <v>50级守护灵紫色-鞋子</v>
      </c>
      <c r="DC209" s="14">
        <f t="shared" si="201"/>
        <v>2</v>
      </c>
      <c r="DD209" s="14">
        <f t="shared" si="202"/>
        <v>3</v>
      </c>
      <c r="DE209" s="14">
        <f t="shared" si="203"/>
        <v>40</v>
      </c>
      <c r="DF209" s="14">
        <f t="shared" si="204"/>
        <v>40</v>
      </c>
      <c r="DG209" s="14">
        <f t="shared" si="205"/>
        <v>5</v>
      </c>
      <c r="DH209" s="14" t="str">
        <f t="shared" si="206"/>
        <v/>
      </c>
      <c r="DI209" s="14">
        <f t="shared" si="215"/>
        <v>76</v>
      </c>
      <c r="DJ209" s="14">
        <f t="shared" si="207"/>
        <v>0</v>
      </c>
      <c r="DK209" s="14">
        <f t="shared" si="208"/>
        <v>0</v>
      </c>
      <c r="DL209" s="14">
        <f t="shared" si="209"/>
        <v>1070</v>
      </c>
      <c r="DM209" s="14">
        <f t="shared" si="210"/>
        <v>0</v>
      </c>
      <c r="DN209" s="14">
        <f t="shared" si="211"/>
        <v>0</v>
      </c>
      <c r="DO209" s="14">
        <f t="shared" si="212"/>
        <v>76.37</v>
      </c>
      <c r="DP209" s="14">
        <f t="shared" si="216"/>
        <v>11</v>
      </c>
      <c r="DQ209" s="14">
        <f t="shared" si="217"/>
        <v>2</v>
      </c>
      <c r="DR209" s="14">
        <f t="shared" si="218"/>
        <v>23</v>
      </c>
      <c r="DU209" s="14">
        <f t="shared" si="213"/>
        <v>3</v>
      </c>
      <c r="DV209" s="14">
        <f t="shared" si="214"/>
        <v>0</v>
      </c>
      <c r="DW209" s="14">
        <f t="shared" si="219"/>
        <v>76</v>
      </c>
      <c r="DX209" s="14" t="str">
        <f t="shared" si="220"/>
        <v>HPExt</v>
      </c>
      <c r="DY209" s="14">
        <f t="shared" si="221"/>
        <v>1070</v>
      </c>
      <c r="DZ209" s="14">
        <f t="shared" si="222"/>
        <v>76.37</v>
      </c>
      <c r="EA209" s="14" t="str">
        <f t="shared" si="223"/>
        <v/>
      </c>
      <c r="EB209" s="14" t="str">
        <f t="shared" si="224"/>
        <v/>
      </c>
      <c r="EC209" s="14" t="str">
        <f t="shared" si="225"/>
        <v/>
      </c>
      <c r="ED209" s="14">
        <f t="shared" si="226"/>
        <v>11</v>
      </c>
      <c r="EE209" s="14">
        <f t="shared" si="227"/>
        <v>2</v>
      </c>
      <c r="EF209" s="14">
        <f t="shared" si="228"/>
        <v>23</v>
      </c>
      <c r="EG209" s="25" t="s">
        <v>509</v>
      </c>
      <c r="EH209" s="14">
        <f t="shared" si="229"/>
        <v>75</v>
      </c>
    </row>
    <row r="210" spans="100:138" ht="16.5" x14ac:dyDescent="0.2">
      <c r="CV210" s="13">
        <v>206</v>
      </c>
      <c r="CW210" s="14">
        <f t="shared" si="195"/>
        <v>28</v>
      </c>
      <c r="CX210" s="14">
        <f t="shared" si="196"/>
        <v>2</v>
      </c>
      <c r="CY210" s="14">
        <f t="shared" si="197"/>
        <v>6</v>
      </c>
      <c r="CZ210" s="14">
        <f t="shared" si="198"/>
        <v>3</v>
      </c>
      <c r="DA210" s="14">
        <f t="shared" si="199"/>
        <v>2033026</v>
      </c>
      <c r="DB210" s="13" t="str">
        <f t="shared" si="200"/>
        <v>50级守护灵紫色-护手</v>
      </c>
      <c r="DC210" s="14">
        <f t="shared" si="201"/>
        <v>2</v>
      </c>
      <c r="DD210" s="14">
        <f t="shared" si="202"/>
        <v>3</v>
      </c>
      <c r="DE210" s="14">
        <f t="shared" si="203"/>
        <v>40</v>
      </c>
      <c r="DF210" s="14">
        <f t="shared" si="204"/>
        <v>40</v>
      </c>
      <c r="DG210" s="14">
        <f t="shared" si="205"/>
        <v>6</v>
      </c>
      <c r="DH210" s="14" t="str">
        <f t="shared" si="206"/>
        <v/>
      </c>
      <c r="DI210" s="14">
        <f t="shared" si="215"/>
        <v>76</v>
      </c>
      <c r="DJ210" s="14">
        <f t="shared" si="207"/>
        <v>0</v>
      </c>
      <c r="DK210" s="14">
        <f t="shared" si="208"/>
        <v>0</v>
      </c>
      <c r="DL210" s="14">
        <f t="shared" si="209"/>
        <v>1070</v>
      </c>
      <c r="DM210" s="14">
        <f t="shared" si="210"/>
        <v>0</v>
      </c>
      <c r="DN210" s="14">
        <f t="shared" si="211"/>
        <v>0</v>
      </c>
      <c r="DO210" s="14">
        <f t="shared" si="212"/>
        <v>76.37</v>
      </c>
      <c r="DP210" s="14">
        <f t="shared" si="216"/>
        <v>11</v>
      </c>
      <c r="DQ210" s="14">
        <f t="shared" si="217"/>
        <v>2</v>
      </c>
      <c r="DR210" s="14">
        <f t="shared" si="218"/>
        <v>23</v>
      </c>
      <c r="DU210" s="14">
        <f t="shared" si="213"/>
        <v>3</v>
      </c>
      <c r="DV210" s="14">
        <f t="shared" si="214"/>
        <v>0</v>
      </c>
      <c r="DW210" s="14">
        <f t="shared" si="219"/>
        <v>76</v>
      </c>
      <c r="DX210" s="14" t="str">
        <f t="shared" si="220"/>
        <v>HPExt</v>
      </c>
      <c r="DY210" s="14">
        <f t="shared" si="221"/>
        <v>1070</v>
      </c>
      <c r="DZ210" s="14">
        <f t="shared" si="222"/>
        <v>76.37</v>
      </c>
      <c r="EA210" s="14" t="str">
        <f t="shared" si="223"/>
        <v/>
      </c>
      <c r="EB210" s="14" t="str">
        <f t="shared" si="224"/>
        <v/>
      </c>
      <c r="EC210" s="14" t="str">
        <f t="shared" si="225"/>
        <v/>
      </c>
      <c r="ED210" s="14">
        <f t="shared" si="226"/>
        <v>11</v>
      </c>
      <c r="EE210" s="14">
        <f t="shared" si="227"/>
        <v>2</v>
      </c>
      <c r="EF210" s="14">
        <f t="shared" si="228"/>
        <v>23</v>
      </c>
      <c r="EG210" s="25" t="s">
        <v>509</v>
      </c>
      <c r="EH210" s="14">
        <f t="shared" si="229"/>
        <v>75</v>
      </c>
    </row>
    <row r="211" spans="100:138" ht="16.5" x14ac:dyDescent="0.2">
      <c r="CV211" s="13">
        <v>207</v>
      </c>
      <c r="CW211" s="14">
        <f t="shared" si="195"/>
        <v>28</v>
      </c>
      <c r="CX211" s="14">
        <f t="shared" si="196"/>
        <v>2</v>
      </c>
      <c r="CY211" s="14">
        <f t="shared" si="197"/>
        <v>7</v>
      </c>
      <c r="CZ211" s="14">
        <f t="shared" si="198"/>
        <v>3</v>
      </c>
      <c r="DA211" s="14">
        <f t="shared" si="199"/>
        <v>2033027</v>
      </c>
      <c r="DB211" s="13" t="str">
        <f t="shared" si="200"/>
        <v>50级守护灵紫色-项链</v>
      </c>
      <c r="DC211" s="14">
        <f t="shared" si="201"/>
        <v>2</v>
      </c>
      <c r="DD211" s="14">
        <f t="shared" si="202"/>
        <v>3</v>
      </c>
      <c r="DE211" s="14">
        <f t="shared" si="203"/>
        <v>40</v>
      </c>
      <c r="DF211" s="14">
        <f t="shared" si="204"/>
        <v>40</v>
      </c>
      <c r="DG211" s="14">
        <f t="shared" si="205"/>
        <v>7</v>
      </c>
      <c r="DH211" s="14" t="str">
        <f t="shared" si="206"/>
        <v/>
      </c>
      <c r="DI211" s="14">
        <f t="shared" si="215"/>
        <v>57</v>
      </c>
      <c r="DJ211" s="14">
        <f t="shared" si="207"/>
        <v>71</v>
      </c>
      <c r="DK211" s="14">
        <f t="shared" si="208"/>
        <v>46</v>
      </c>
      <c r="DL211" s="14">
        <f t="shared" si="209"/>
        <v>0</v>
      </c>
      <c r="DM211" s="14">
        <f t="shared" si="210"/>
        <v>5.0999999999999996</v>
      </c>
      <c r="DN211" s="14">
        <f t="shared" si="211"/>
        <v>3.19</v>
      </c>
      <c r="DO211" s="14">
        <f t="shared" si="212"/>
        <v>0</v>
      </c>
      <c r="DP211" s="14">
        <f t="shared" si="216"/>
        <v>11</v>
      </c>
      <c r="DQ211" s="14">
        <f t="shared" si="217"/>
        <v>2</v>
      </c>
      <c r="DR211" s="14">
        <f t="shared" si="218"/>
        <v>23</v>
      </c>
      <c r="DU211" s="14">
        <f t="shared" si="213"/>
        <v>1</v>
      </c>
      <c r="DV211" s="14">
        <f t="shared" si="214"/>
        <v>2</v>
      </c>
      <c r="DW211" s="14">
        <f t="shared" si="219"/>
        <v>57</v>
      </c>
      <c r="DX211" s="14" t="str">
        <f t="shared" si="220"/>
        <v>AtkExt</v>
      </c>
      <c r="DY211" s="14">
        <f t="shared" si="221"/>
        <v>71</v>
      </c>
      <c r="DZ211" s="14">
        <f t="shared" si="222"/>
        <v>5.0999999999999996</v>
      </c>
      <c r="EA211" s="14" t="str">
        <f t="shared" si="223"/>
        <v>DefExt</v>
      </c>
      <c r="EB211" s="14">
        <f t="shared" si="224"/>
        <v>46</v>
      </c>
      <c r="EC211" s="14">
        <f t="shared" si="225"/>
        <v>3.19</v>
      </c>
      <c r="ED211" s="14">
        <f t="shared" si="226"/>
        <v>11</v>
      </c>
      <c r="EE211" s="14">
        <f t="shared" si="227"/>
        <v>2</v>
      </c>
      <c r="EF211" s="14">
        <f t="shared" si="228"/>
        <v>23</v>
      </c>
      <c r="EG211" s="25" t="s">
        <v>509</v>
      </c>
      <c r="EH211" s="14">
        <f t="shared" si="229"/>
        <v>75</v>
      </c>
    </row>
    <row r="212" spans="100:138" ht="16.5" x14ac:dyDescent="0.2">
      <c r="CV212" s="13">
        <v>208</v>
      </c>
      <c r="CW212" s="14">
        <f t="shared" si="195"/>
        <v>28</v>
      </c>
      <c r="CX212" s="14">
        <f t="shared" si="196"/>
        <v>2</v>
      </c>
      <c r="CY212" s="14">
        <f t="shared" si="197"/>
        <v>8</v>
      </c>
      <c r="CZ212" s="14">
        <f t="shared" si="198"/>
        <v>3</v>
      </c>
      <c r="DA212" s="14">
        <f t="shared" si="199"/>
        <v>2033028</v>
      </c>
      <c r="DB212" s="13" t="str">
        <f t="shared" si="200"/>
        <v>50级守护灵紫色-戒指</v>
      </c>
      <c r="DC212" s="14">
        <f t="shared" si="201"/>
        <v>2</v>
      </c>
      <c r="DD212" s="14">
        <f t="shared" si="202"/>
        <v>3</v>
      </c>
      <c r="DE212" s="14">
        <f t="shared" si="203"/>
        <v>40</v>
      </c>
      <c r="DF212" s="14">
        <f t="shared" si="204"/>
        <v>40</v>
      </c>
      <c r="DG212" s="14">
        <f t="shared" si="205"/>
        <v>8</v>
      </c>
      <c r="DH212" s="14" t="str">
        <f t="shared" si="206"/>
        <v/>
      </c>
      <c r="DI212" s="14">
        <f t="shared" si="215"/>
        <v>89</v>
      </c>
      <c r="DJ212" s="14">
        <f t="shared" si="207"/>
        <v>71</v>
      </c>
      <c r="DK212" s="14">
        <f t="shared" si="208"/>
        <v>0</v>
      </c>
      <c r="DL212" s="14">
        <f t="shared" si="209"/>
        <v>891</v>
      </c>
      <c r="DM212" s="14">
        <f t="shared" si="210"/>
        <v>5.0999999999999996</v>
      </c>
      <c r="DN212" s="14">
        <f t="shared" si="211"/>
        <v>0</v>
      </c>
      <c r="DO212" s="14">
        <f t="shared" si="212"/>
        <v>63.64</v>
      </c>
      <c r="DP212" s="14">
        <f t="shared" si="216"/>
        <v>11</v>
      </c>
      <c r="DQ212" s="14">
        <f t="shared" si="217"/>
        <v>2</v>
      </c>
      <c r="DR212" s="14">
        <f t="shared" si="218"/>
        <v>23</v>
      </c>
      <c r="DU212" s="14">
        <f t="shared" si="213"/>
        <v>1</v>
      </c>
      <c r="DV212" s="14">
        <f t="shared" si="214"/>
        <v>3</v>
      </c>
      <c r="DW212" s="14">
        <f t="shared" si="219"/>
        <v>89</v>
      </c>
      <c r="DX212" s="14" t="str">
        <f t="shared" si="220"/>
        <v>AtkExt</v>
      </c>
      <c r="DY212" s="14">
        <f t="shared" si="221"/>
        <v>71</v>
      </c>
      <c r="DZ212" s="14">
        <f t="shared" si="222"/>
        <v>5.0999999999999996</v>
      </c>
      <c r="EA212" s="14" t="str">
        <f t="shared" si="223"/>
        <v>HPExt</v>
      </c>
      <c r="EB212" s="14">
        <f t="shared" si="224"/>
        <v>891</v>
      </c>
      <c r="EC212" s="14">
        <f t="shared" si="225"/>
        <v>63.64</v>
      </c>
      <c r="ED212" s="14">
        <f t="shared" si="226"/>
        <v>11</v>
      </c>
      <c r="EE212" s="14">
        <f t="shared" si="227"/>
        <v>2</v>
      </c>
      <c r="EF212" s="14">
        <f t="shared" si="228"/>
        <v>23</v>
      </c>
      <c r="EG212" s="25" t="s">
        <v>509</v>
      </c>
      <c r="EH212" s="14">
        <f t="shared" si="229"/>
        <v>75</v>
      </c>
    </row>
    <row r="213" spans="100:138" ht="16.5" x14ac:dyDescent="0.2">
      <c r="CV213" s="13">
        <v>209</v>
      </c>
      <c r="CW213" s="14">
        <f t="shared" si="195"/>
        <v>29</v>
      </c>
      <c r="CX213" s="14">
        <f t="shared" si="196"/>
        <v>1</v>
      </c>
      <c r="CY213" s="14">
        <f t="shared" si="197"/>
        <v>1</v>
      </c>
      <c r="CZ213" s="14">
        <f t="shared" si="198"/>
        <v>3</v>
      </c>
      <c r="DA213" s="14">
        <f t="shared" si="199"/>
        <v>2034011</v>
      </c>
      <c r="DB213" s="13" t="str">
        <f t="shared" si="200"/>
        <v>50级寄灵人橙色-武器</v>
      </c>
      <c r="DC213" s="14">
        <f t="shared" si="201"/>
        <v>1</v>
      </c>
      <c r="DD213" s="14">
        <f t="shared" si="202"/>
        <v>4</v>
      </c>
      <c r="DE213" s="14">
        <f t="shared" si="203"/>
        <v>50</v>
      </c>
      <c r="DF213" s="14">
        <f t="shared" si="204"/>
        <v>50</v>
      </c>
      <c r="DG213" s="14">
        <f t="shared" si="205"/>
        <v>1</v>
      </c>
      <c r="DH213" s="14" t="str">
        <f t="shared" si="206"/>
        <v/>
      </c>
      <c r="DI213" s="14">
        <f t="shared" si="215"/>
        <v>124</v>
      </c>
      <c r="DJ213" s="14">
        <f t="shared" si="207"/>
        <v>321</v>
      </c>
      <c r="DK213" s="14">
        <f t="shared" si="208"/>
        <v>0</v>
      </c>
      <c r="DL213" s="14">
        <f t="shared" si="209"/>
        <v>0</v>
      </c>
      <c r="DM213" s="14">
        <f t="shared" si="210"/>
        <v>24.9</v>
      </c>
      <c r="DN213" s="14">
        <f t="shared" si="211"/>
        <v>0</v>
      </c>
      <c r="DO213" s="14">
        <f t="shared" si="212"/>
        <v>0</v>
      </c>
      <c r="DP213" s="14">
        <f t="shared" si="216"/>
        <v>12</v>
      </c>
      <c r="DQ213" s="14">
        <f t="shared" si="217"/>
        <v>3</v>
      </c>
      <c r="DR213" s="14">
        <f t="shared" si="218"/>
        <v>13</v>
      </c>
      <c r="DU213" s="14">
        <f t="shared" si="213"/>
        <v>1</v>
      </c>
      <c r="DV213" s="14">
        <f t="shared" si="214"/>
        <v>0</v>
      </c>
      <c r="DW213" s="14">
        <f t="shared" si="219"/>
        <v>124</v>
      </c>
      <c r="DX213" s="14" t="str">
        <f t="shared" si="220"/>
        <v>AtkExt</v>
      </c>
      <c r="DY213" s="14">
        <f t="shared" si="221"/>
        <v>321</v>
      </c>
      <c r="DZ213" s="14">
        <f t="shared" si="222"/>
        <v>24.9</v>
      </c>
      <c r="EA213" s="14" t="str">
        <f t="shared" si="223"/>
        <v/>
      </c>
      <c r="EB213" s="14" t="str">
        <f t="shared" si="224"/>
        <v/>
      </c>
      <c r="EC213" s="14" t="str">
        <f t="shared" si="225"/>
        <v/>
      </c>
      <c r="ED213" s="14">
        <f t="shared" si="226"/>
        <v>12</v>
      </c>
      <c r="EE213" s="14">
        <f t="shared" si="227"/>
        <v>3</v>
      </c>
      <c r="EF213" s="14">
        <f t="shared" si="228"/>
        <v>13</v>
      </c>
      <c r="EG213" s="25" t="s">
        <v>509</v>
      </c>
      <c r="EH213" s="14">
        <f t="shared" si="229"/>
        <v>150</v>
      </c>
    </row>
    <row r="214" spans="100:138" ht="16.5" x14ac:dyDescent="0.2">
      <c r="CV214" s="13">
        <v>210</v>
      </c>
      <c r="CW214" s="14">
        <f t="shared" si="195"/>
        <v>29</v>
      </c>
      <c r="CX214" s="14">
        <f t="shared" si="196"/>
        <v>1</v>
      </c>
      <c r="CY214" s="14">
        <f t="shared" si="197"/>
        <v>2</v>
      </c>
      <c r="CZ214" s="14">
        <f t="shared" si="198"/>
        <v>3</v>
      </c>
      <c r="DA214" s="14">
        <f t="shared" si="199"/>
        <v>2034012</v>
      </c>
      <c r="DB214" s="13" t="str">
        <f t="shared" si="200"/>
        <v>50级寄灵人橙色-头盔</v>
      </c>
      <c r="DC214" s="14">
        <f t="shared" si="201"/>
        <v>1</v>
      </c>
      <c r="DD214" s="14">
        <f t="shared" si="202"/>
        <v>4</v>
      </c>
      <c r="DE214" s="14">
        <f t="shared" si="203"/>
        <v>50</v>
      </c>
      <c r="DF214" s="14">
        <f t="shared" si="204"/>
        <v>50</v>
      </c>
      <c r="DG214" s="14">
        <f t="shared" si="205"/>
        <v>2</v>
      </c>
      <c r="DH214" s="14" t="str">
        <f t="shared" si="206"/>
        <v/>
      </c>
      <c r="DI214" s="14">
        <f t="shared" si="215"/>
        <v>63</v>
      </c>
      <c r="DJ214" s="14">
        <f t="shared" si="207"/>
        <v>0</v>
      </c>
      <c r="DK214" s="14">
        <f t="shared" si="208"/>
        <v>81</v>
      </c>
      <c r="DL214" s="14">
        <f t="shared" si="209"/>
        <v>0</v>
      </c>
      <c r="DM214" s="14">
        <f t="shared" si="210"/>
        <v>0</v>
      </c>
      <c r="DN214" s="14">
        <f t="shared" si="211"/>
        <v>6.3</v>
      </c>
      <c r="DO214" s="14">
        <f t="shared" si="212"/>
        <v>0</v>
      </c>
      <c r="DP214" s="14">
        <f t="shared" si="216"/>
        <v>12</v>
      </c>
      <c r="DQ214" s="14">
        <f t="shared" si="217"/>
        <v>3</v>
      </c>
      <c r="DR214" s="14">
        <f t="shared" si="218"/>
        <v>13</v>
      </c>
      <c r="DU214" s="14">
        <f t="shared" si="213"/>
        <v>2</v>
      </c>
      <c r="DV214" s="14">
        <f t="shared" si="214"/>
        <v>0</v>
      </c>
      <c r="DW214" s="14">
        <f t="shared" si="219"/>
        <v>63</v>
      </c>
      <c r="DX214" s="14" t="str">
        <f t="shared" si="220"/>
        <v>DefExt</v>
      </c>
      <c r="DY214" s="14">
        <f t="shared" si="221"/>
        <v>81</v>
      </c>
      <c r="DZ214" s="14">
        <f t="shared" si="222"/>
        <v>6.3</v>
      </c>
      <c r="EA214" s="14" t="str">
        <f t="shared" si="223"/>
        <v/>
      </c>
      <c r="EB214" s="14" t="str">
        <f t="shared" si="224"/>
        <v/>
      </c>
      <c r="EC214" s="14" t="str">
        <f t="shared" si="225"/>
        <v/>
      </c>
      <c r="ED214" s="14">
        <f t="shared" si="226"/>
        <v>12</v>
      </c>
      <c r="EE214" s="14">
        <f t="shared" si="227"/>
        <v>3</v>
      </c>
      <c r="EF214" s="14">
        <f t="shared" si="228"/>
        <v>13</v>
      </c>
      <c r="EG214" s="25" t="s">
        <v>509</v>
      </c>
      <c r="EH214" s="14">
        <f t="shared" si="229"/>
        <v>150</v>
      </c>
    </row>
    <row r="215" spans="100:138" ht="16.5" x14ac:dyDescent="0.2">
      <c r="CV215" s="13">
        <v>211</v>
      </c>
      <c r="CW215" s="14">
        <f t="shared" si="195"/>
        <v>29</v>
      </c>
      <c r="CX215" s="14">
        <f t="shared" si="196"/>
        <v>1</v>
      </c>
      <c r="CY215" s="14">
        <f t="shared" si="197"/>
        <v>3</v>
      </c>
      <c r="CZ215" s="14">
        <f t="shared" si="198"/>
        <v>3</v>
      </c>
      <c r="DA215" s="14">
        <f t="shared" si="199"/>
        <v>2034013</v>
      </c>
      <c r="DB215" s="13" t="str">
        <f t="shared" si="200"/>
        <v>50级寄灵人橙色-肩甲</v>
      </c>
      <c r="DC215" s="14">
        <f t="shared" si="201"/>
        <v>1</v>
      </c>
      <c r="DD215" s="14">
        <f t="shared" si="202"/>
        <v>4</v>
      </c>
      <c r="DE215" s="14">
        <f t="shared" si="203"/>
        <v>50</v>
      </c>
      <c r="DF215" s="14">
        <f t="shared" si="204"/>
        <v>50</v>
      </c>
      <c r="DG215" s="14">
        <f t="shared" si="205"/>
        <v>3</v>
      </c>
      <c r="DH215" s="14" t="str">
        <f t="shared" si="206"/>
        <v/>
      </c>
      <c r="DI215" s="14">
        <f t="shared" si="215"/>
        <v>62</v>
      </c>
      <c r="DJ215" s="14">
        <f t="shared" si="207"/>
        <v>0</v>
      </c>
      <c r="DK215" s="14">
        <f t="shared" si="208"/>
        <v>41</v>
      </c>
      <c r="DL215" s="14">
        <f t="shared" si="209"/>
        <v>403</v>
      </c>
      <c r="DM215" s="14">
        <f t="shared" si="210"/>
        <v>0</v>
      </c>
      <c r="DN215" s="14">
        <f t="shared" si="211"/>
        <v>3.15</v>
      </c>
      <c r="DO215" s="14">
        <f t="shared" si="212"/>
        <v>30.98</v>
      </c>
      <c r="DP215" s="14">
        <f t="shared" si="216"/>
        <v>12</v>
      </c>
      <c r="DQ215" s="14">
        <f t="shared" si="217"/>
        <v>3</v>
      </c>
      <c r="DR215" s="14">
        <f t="shared" si="218"/>
        <v>13</v>
      </c>
      <c r="DU215" s="14">
        <f t="shared" si="213"/>
        <v>2</v>
      </c>
      <c r="DV215" s="14">
        <f t="shared" si="214"/>
        <v>3</v>
      </c>
      <c r="DW215" s="14">
        <f t="shared" si="219"/>
        <v>62</v>
      </c>
      <c r="DX215" s="14" t="str">
        <f t="shared" si="220"/>
        <v>DefExt</v>
      </c>
      <c r="DY215" s="14">
        <f t="shared" si="221"/>
        <v>41</v>
      </c>
      <c r="DZ215" s="14">
        <f t="shared" si="222"/>
        <v>3.15</v>
      </c>
      <c r="EA215" s="14" t="str">
        <f t="shared" si="223"/>
        <v>HPExt</v>
      </c>
      <c r="EB215" s="14">
        <f t="shared" si="224"/>
        <v>403</v>
      </c>
      <c r="EC215" s="14">
        <f t="shared" si="225"/>
        <v>30.98</v>
      </c>
      <c r="ED215" s="14">
        <f t="shared" si="226"/>
        <v>12</v>
      </c>
      <c r="EE215" s="14">
        <f t="shared" si="227"/>
        <v>3</v>
      </c>
      <c r="EF215" s="14">
        <f t="shared" si="228"/>
        <v>13</v>
      </c>
      <c r="EG215" s="25" t="s">
        <v>509</v>
      </c>
      <c r="EH215" s="14">
        <f t="shared" si="229"/>
        <v>150</v>
      </c>
    </row>
    <row r="216" spans="100:138" ht="16.5" x14ac:dyDescent="0.2">
      <c r="CV216" s="13">
        <v>212</v>
      </c>
      <c r="CW216" s="14">
        <f t="shared" si="195"/>
        <v>29</v>
      </c>
      <c r="CX216" s="14">
        <f t="shared" si="196"/>
        <v>1</v>
      </c>
      <c r="CY216" s="14">
        <f t="shared" si="197"/>
        <v>4</v>
      </c>
      <c r="CZ216" s="14">
        <f t="shared" si="198"/>
        <v>3</v>
      </c>
      <c r="DA216" s="14">
        <f t="shared" si="199"/>
        <v>2034014</v>
      </c>
      <c r="DB216" s="13" t="str">
        <f t="shared" si="200"/>
        <v>50级寄灵人橙色-衣服</v>
      </c>
      <c r="DC216" s="14">
        <f t="shared" si="201"/>
        <v>1</v>
      </c>
      <c r="DD216" s="14">
        <f t="shared" si="202"/>
        <v>4</v>
      </c>
      <c r="DE216" s="14">
        <f t="shared" si="203"/>
        <v>50</v>
      </c>
      <c r="DF216" s="14">
        <f t="shared" si="204"/>
        <v>50</v>
      </c>
      <c r="DG216" s="14">
        <f t="shared" si="205"/>
        <v>4</v>
      </c>
      <c r="DH216" s="14" t="str">
        <f t="shared" si="206"/>
        <v/>
      </c>
      <c r="DI216" s="14">
        <f t="shared" si="215"/>
        <v>63</v>
      </c>
      <c r="DJ216" s="14">
        <f t="shared" si="207"/>
        <v>0</v>
      </c>
      <c r="DK216" s="14">
        <f t="shared" si="208"/>
        <v>81</v>
      </c>
      <c r="DL216" s="14">
        <f t="shared" si="209"/>
        <v>0</v>
      </c>
      <c r="DM216" s="14">
        <f t="shared" si="210"/>
        <v>0</v>
      </c>
      <c r="DN216" s="14">
        <f t="shared" si="211"/>
        <v>6.3</v>
      </c>
      <c r="DO216" s="14">
        <f t="shared" si="212"/>
        <v>0</v>
      </c>
      <c r="DP216" s="14">
        <f t="shared" si="216"/>
        <v>12</v>
      </c>
      <c r="DQ216" s="14">
        <f t="shared" si="217"/>
        <v>3</v>
      </c>
      <c r="DR216" s="14">
        <f t="shared" si="218"/>
        <v>13</v>
      </c>
      <c r="DU216" s="14">
        <f t="shared" si="213"/>
        <v>2</v>
      </c>
      <c r="DV216" s="14">
        <f t="shared" si="214"/>
        <v>0</v>
      </c>
      <c r="DW216" s="14">
        <f t="shared" si="219"/>
        <v>63</v>
      </c>
      <c r="DX216" s="14" t="str">
        <f t="shared" si="220"/>
        <v>DefExt</v>
      </c>
      <c r="DY216" s="14">
        <f t="shared" si="221"/>
        <v>81</v>
      </c>
      <c r="DZ216" s="14">
        <f t="shared" si="222"/>
        <v>6.3</v>
      </c>
      <c r="EA216" s="14" t="str">
        <f t="shared" si="223"/>
        <v/>
      </c>
      <c r="EB216" s="14" t="str">
        <f t="shared" si="224"/>
        <v/>
      </c>
      <c r="EC216" s="14" t="str">
        <f t="shared" si="225"/>
        <v/>
      </c>
      <c r="ED216" s="14">
        <f t="shared" si="226"/>
        <v>12</v>
      </c>
      <c r="EE216" s="14">
        <f t="shared" si="227"/>
        <v>3</v>
      </c>
      <c r="EF216" s="14">
        <f t="shared" si="228"/>
        <v>13</v>
      </c>
      <c r="EG216" s="25" t="s">
        <v>509</v>
      </c>
      <c r="EH216" s="14">
        <f t="shared" si="229"/>
        <v>150</v>
      </c>
    </row>
    <row r="217" spans="100:138" ht="16.5" x14ac:dyDescent="0.2">
      <c r="CV217" s="13">
        <v>213</v>
      </c>
      <c r="CW217" s="14">
        <f t="shared" si="195"/>
        <v>29</v>
      </c>
      <c r="CX217" s="14">
        <f t="shared" si="196"/>
        <v>1</v>
      </c>
      <c r="CY217" s="14">
        <f t="shared" si="197"/>
        <v>5</v>
      </c>
      <c r="CZ217" s="14">
        <f t="shared" si="198"/>
        <v>3</v>
      </c>
      <c r="DA217" s="14">
        <f t="shared" si="199"/>
        <v>2034015</v>
      </c>
      <c r="DB217" s="13" t="str">
        <f t="shared" si="200"/>
        <v>50级寄灵人橙色-鞋子</v>
      </c>
      <c r="DC217" s="14">
        <f t="shared" si="201"/>
        <v>1</v>
      </c>
      <c r="DD217" s="14">
        <f t="shared" si="202"/>
        <v>4</v>
      </c>
      <c r="DE217" s="14">
        <f t="shared" si="203"/>
        <v>50</v>
      </c>
      <c r="DF217" s="14">
        <f t="shared" si="204"/>
        <v>50</v>
      </c>
      <c r="DG217" s="14">
        <f t="shared" si="205"/>
        <v>5</v>
      </c>
      <c r="DH217" s="14" t="str">
        <f t="shared" si="206"/>
        <v/>
      </c>
      <c r="DI217" s="14">
        <f t="shared" si="215"/>
        <v>61</v>
      </c>
      <c r="DJ217" s="14">
        <f t="shared" si="207"/>
        <v>0</v>
      </c>
      <c r="DK217" s="14">
        <f t="shared" si="208"/>
        <v>0</v>
      </c>
      <c r="DL217" s="14">
        <f t="shared" si="209"/>
        <v>806</v>
      </c>
      <c r="DM217" s="14">
        <f t="shared" si="210"/>
        <v>0</v>
      </c>
      <c r="DN217" s="14">
        <f t="shared" si="211"/>
        <v>0</v>
      </c>
      <c r="DO217" s="14">
        <f t="shared" si="212"/>
        <v>61.95</v>
      </c>
      <c r="DP217" s="14">
        <f t="shared" si="216"/>
        <v>12</v>
      </c>
      <c r="DQ217" s="14">
        <f t="shared" si="217"/>
        <v>3</v>
      </c>
      <c r="DR217" s="14">
        <f t="shared" si="218"/>
        <v>13</v>
      </c>
      <c r="DU217" s="14">
        <f t="shared" si="213"/>
        <v>3</v>
      </c>
      <c r="DV217" s="14">
        <f t="shared" si="214"/>
        <v>0</v>
      </c>
      <c r="DW217" s="14">
        <f t="shared" si="219"/>
        <v>61</v>
      </c>
      <c r="DX217" s="14" t="str">
        <f t="shared" si="220"/>
        <v>HPExt</v>
      </c>
      <c r="DY217" s="14">
        <f t="shared" si="221"/>
        <v>806</v>
      </c>
      <c r="DZ217" s="14">
        <f t="shared" si="222"/>
        <v>61.95</v>
      </c>
      <c r="EA217" s="14" t="str">
        <f t="shared" si="223"/>
        <v/>
      </c>
      <c r="EB217" s="14" t="str">
        <f t="shared" si="224"/>
        <v/>
      </c>
      <c r="EC217" s="14" t="str">
        <f t="shared" si="225"/>
        <v/>
      </c>
      <c r="ED217" s="14">
        <f t="shared" si="226"/>
        <v>12</v>
      </c>
      <c r="EE217" s="14">
        <f t="shared" si="227"/>
        <v>3</v>
      </c>
      <c r="EF217" s="14">
        <f t="shared" si="228"/>
        <v>13</v>
      </c>
      <c r="EG217" s="25" t="s">
        <v>509</v>
      </c>
      <c r="EH217" s="14">
        <f t="shared" si="229"/>
        <v>150</v>
      </c>
    </row>
    <row r="218" spans="100:138" ht="16.5" x14ac:dyDescent="0.2">
      <c r="CV218" s="13">
        <v>214</v>
      </c>
      <c r="CW218" s="14">
        <f t="shared" si="195"/>
        <v>29</v>
      </c>
      <c r="CX218" s="14">
        <f t="shared" si="196"/>
        <v>1</v>
      </c>
      <c r="CY218" s="14">
        <f t="shared" si="197"/>
        <v>6</v>
      </c>
      <c r="CZ218" s="14">
        <f t="shared" si="198"/>
        <v>3</v>
      </c>
      <c r="DA218" s="14">
        <f t="shared" si="199"/>
        <v>2034016</v>
      </c>
      <c r="DB218" s="13" t="str">
        <f t="shared" si="200"/>
        <v>50级寄灵人橙色-护手</v>
      </c>
      <c r="DC218" s="14">
        <f t="shared" si="201"/>
        <v>1</v>
      </c>
      <c r="DD218" s="14">
        <f t="shared" si="202"/>
        <v>4</v>
      </c>
      <c r="DE218" s="14">
        <f t="shared" si="203"/>
        <v>50</v>
      </c>
      <c r="DF218" s="14">
        <f t="shared" si="204"/>
        <v>50</v>
      </c>
      <c r="DG218" s="14">
        <f t="shared" si="205"/>
        <v>6</v>
      </c>
      <c r="DH218" s="14" t="str">
        <f t="shared" si="206"/>
        <v/>
      </c>
      <c r="DI218" s="14">
        <f t="shared" si="215"/>
        <v>61</v>
      </c>
      <c r="DJ218" s="14">
        <f t="shared" si="207"/>
        <v>0</v>
      </c>
      <c r="DK218" s="14">
        <f t="shared" si="208"/>
        <v>0</v>
      </c>
      <c r="DL218" s="14">
        <f t="shared" si="209"/>
        <v>806</v>
      </c>
      <c r="DM218" s="14">
        <f t="shared" si="210"/>
        <v>0</v>
      </c>
      <c r="DN218" s="14">
        <f t="shared" si="211"/>
        <v>0</v>
      </c>
      <c r="DO218" s="14">
        <f t="shared" si="212"/>
        <v>61.95</v>
      </c>
      <c r="DP218" s="14">
        <f t="shared" si="216"/>
        <v>12</v>
      </c>
      <c r="DQ218" s="14">
        <f t="shared" si="217"/>
        <v>3</v>
      </c>
      <c r="DR218" s="14">
        <f t="shared" si="218"/>
        <v>13</v>
      </c>
      <c r="DU218" s="14">
        <f t="shared" si="213"/>
        <v>3</v>
      </c>
      <c r="DV218" s="14">
        <f t="shared" si="214"/>
        <v>0</v>
      </c>
      <c r="DW218" s="14">
        <f t="shared" si="219"/>
        <v>61</v>
      </c>
      <c r="DX218" s="14" t="str">
        <f t="shared" si="220"/>
        <v>HPExt</v>
      </c>
      <c r="DY218" s="14">
        <f t="shared" si="221"/>
        <v>806</v>
      </c>
      <c r="DZ218" s="14">
        <f t="shared" si="222"/>
        <v>61.95</v>
      </c>
      <c r="EA218" s="14" t="str">
        <f t="shared" si="223"/>
        <v/>
      </c>
      <c r="EB218" s="14" t="str">
        <f t="shared" si="224"/>
        <v/>
      </c>
      <c r="EC218" s="14" t="str">
        <f t="shared" si="225"/>
        <v/>
      </c>
      <c r="ED218" s="14">
        <f t="shared" si="226"/>
        <v>12</v>
      </c>
      <c r="EE218" s="14">
        <f t="shared" si="227"/>
        <v>3</v>
      </c>
      <c r="EF218" s="14">
        <f t="shared" si="228"/>
        <v>13</v>
      </c>
      <c r="EG218" s="25" t="s">
        <v>509</v>
      </c>
      <c r="EH218" s="14">
        <f t="shared" si="229"/>
        <v>150</v>
      </c>
    </row>
    <row r="219" spans="100:138" ht="16.5" x14ac:dyDescent="0.2">
      <c r="CV219" s="13">
        <v>215</v>
      </c>
      <c r="CW219" s="14">
        <f t="shared" si="195"/>
        <v>29</v>
      </c>
      <c r="CX219" s="14">
        <f t="shared" si="196"/>
        <v>1</v>
      </c>
      <c r="CY219" s="14">
        <f t="shared" si="197"/>
        <v>7</v>
      </c>
      <c r="CZ219" s="14">
        <f t="shared" si="198"/>
        <v>3</v>
      </c>
      <c r="DA219" s="14">
        <f t="shared" si="199"/>
        <v>2034017</v>
      </c>
      <c r="DB219" s="13" t="str">
        <f t="shared" si="200"/>
        <v>50级寄灵人橙色-项链</v>
      </c>
      <c r="DC219" s="14">
        <f t="shared" si="201"/>
        <v>1</v>
      </c>
      <c r="DD219" s="14">
        <f t="shared" si="202"/>
        <v>4</v>
      </c>
      <c r="DE219" s="14">
        <f t="shared" si="203"/>
        <v>50</v>
      </c>
      <c r="DF219" s="14">
        <f t="shared" si="204"/>
        <v>50</v>
      </c>
      <c r="DG219" s="14">
        <f t="shared" si="205"/>
        <v>7</v>
      </c>
      <c r="DH219" s="14" t="str">
        <f t="shared" si="206"/>
        <v/>
      </c>
      <c r="DI219" s="14">
        <f t="shared" si="215"/>
        <v>94</v>
      </c>
      <c r="DJ219" s="14">
        <f t="shared" si="207"/>
        <v>107</v>
      </c>
      <c r="DK219" s="14">
        <f t="shared" si="208"/>
        <v>68</v>
      </c>
      <c r="DL219" s="14">
        <f t="shared" si="209"/>
        <v>0</v>
      </c>
      <c r="DM219" s="14">
        <f t="shared" si="210"/>
        <v>8.3000000000000007</v>
      </c>
      <c r="DN219" s="14">
        <f t="shared" si="211"/>
        <v>5.25</v>
      </c>
      <c r="DO219" s="14">
        <f t="shared" si="212"/>
        <v>0</v>
      </c>
      <c r="DP219" s="14">
        <f t="shared" si="216"/>
        <v>12</v>
      </c>
      <c r="DQ219" s="14">
        <f t="shared" si="217"/>
        <v>3</v>
      </c>
      <c r="DR219" s="14">
        <f t="shared" si="218"/>
        <v>13</v>
      </c>
      <c r="DU219" s="14">
        <f t="shared" si="213"/>
        <v>1</v>
      </c>
      <c r="DV219" s="14">
        <f t="shared" si="214"/>
        <v>2</v>
      </c>
      <c r="DW219" s="14">
        <f t="shared" si="219"/>
        <v>94</v>
      </c>
      <c r="DX219" s="14" t="str">
        <f t="shared" si="220"/>
        <v>AtkExt</v>
      </c>
      <c r="DY219" s="14">
        <f t="shared" si="221"/>
        <v>107</v>
      </c>
      <c r="DZ219" s="14">
        <f t="shared" si="222"/>
        <v>8.3000000000000007</v>
      </c>
      <c r="EA219" s="14" t="str">
        <f t="shared" si="223"/>
        <v>DefExt</v>
      </c>
      <c r="EB219" s="14">
        <f t="shared" si="224"/>
        <v>68</v>
      </c>
      <c r="EC219" s="14">
        <f t="shared" si="225"/>
        <v>5.25</v>
      </c>
      <c r="ED219" s="14">
        <f t="shared" si="226"/>
        <v>12</v>
      </c>
      <c r="EE219" s="14">
        <f t="shared" si="227"/>
        <v>3</v>
      </c>
      <c r="EF219" s="14">
        <f t="shared" si="228"/>
        <v>13</v>
      </c>
      <c r="EG219" s="25" t="s">
        <v>509</v>
      </c>
      <c r="EH219" s="14">
        <f t="shared" si="229"/>
        <v>150</v>
      </c>
    </row>
    <row r="220" spans="100:138" ht="16.5" x14ac:dyDescent="0.2">
      <c r="CV220" s="13">
        <v>216</v>
      </c>
      <c r="CW220" s="14">
        <f t="shared" si="195"/>
        <v>29</v>
      </c>
      <c r="CX220" s="14">
        <f t="shared" si="196"/>
        <v>1</v>
      </c>
      <c r="CY220" s="14">
        <f t="shared" si="197"/>
        <v>8</v>
      </c>
      <c r="CZ220" s="14">
        <f t="shared" si="198"/>
        <v>3</v>
      </c>
      <c r="DA220" s="14">
        <f t="shared" si="199"/>
        <v>2034018</v>
      </c>
      <c r="DB220" s="13" t="str">
        <f t="shared" si="200"/>
        <v>50级寄灵人橙色-戒指</v>
      </c>
      <c r="DC220" s="14">
        <f t="shared" si="201"/>
        <v>1</v>
      </c>
      <c r="DD220" s="14">
        <f t="shared" si="202"/>
        <v>4</v>
      </c>
      <c r="DE220" s="14">
        <f t="shared" si="203"/>
        <v>50</v>
      </c>
      <c r="DF220" s="14">
        <f t="shared" si="204"/>
        <v>50</v>
      </c>
      <c r="DG220" s="14">
        <f t="shared" si="205"/>
        <v>8</v>
      </c>
      <c r="DH220" s="14" t="str">
        <f t="shared" si="206"/>
        <v/>
      </c>
      <c r="DI220" s="14">
        <f t="shared" si="215"/>
        <v>93</v>
      </c>
      <c r="DJ220" s="14">
        <f t="shared" si="207"/>
        <v>107</v>
      </c>
      <c r="DK220" s="14">
        <f t="shared" si="208"/>
        <v>0</v>
      </c>
      <c r="DL220" s="14">
        <f t="shared" si="209"/>
        <v>671</v>
      </c>
      <c r="DM220" s="14">
        <f t="shared" si="210"/>
        <v>8.3000000000000007</v>
      </c>
      <c r="DN220" s="14">
        <f t="shared" si="211"/>
        <v>0</v>
      </c>
      <c r="DO220" s="14">
        <f t="shared" si="212"/>
        <v>51.63</v>
      </c>
      <c r="DP220" s="14">
        <f t="shared" si="216"/>
        <v>12</v>
      </c>
      <c r="DQ220" s="14">
        <f t="shared" si="217"/>
        <v>3</v>
      </c>
      <c r="DR220" s="14">
        <f t="shared" si="218"/>
        <v>13</v>
      </c>
      <c r="DU220" s="14">
        <f t="shared" si="213"/>
        <v>1</v>
      </c>
      <c r="DV220" s="14">
        <f t="shared" si="214"/>
        <v>3</v>
      </c>
      <c r="DW220" s="14">
        <f t="shared" si="219"/>
        <v>93</v>
      </c>
      <c r="DX220" s="14" t="str">
        <f t="shared" si="220"/>
        <v>AtkExt</v>
      </c>
      <c r="DY220" s="14">
        <f t="shared" si="221"/>
        <v>107</v>
      </c>
      <c r="DZ220" s="14">
        <f t="shared" si="222"/>
        <v>8.3000000000000007</v>
      </c>
      <c r="EA220" s="14" t="str">
        <f t="shared" si="223"/>
        <v>HPExt</v>
      </c>
      <c r="EB220" s="14">
        <f t="shared" si="224"/>
        <v>671</v>
      </c>
      <c r="EC220" s="14">
        <f t="shared" si="225"/>
        <v>51.63</v>
      </c>
      <c r="ED220" s="14">
        <f t="shared" si="226"/>
        <v>12</v>
      </c>
      <c r="EE220" s="14">
        <f t="shared" si="227"/>
        <v>3</v>
      </c>
      <c r="EF220" s="14">
        <f t="shared" si="228"/>
        <v>13</v>
      </c>
      <c r="EG220" s="25" t="s">
        <v>509</v>
      </c>
      <c r="EH220" s="14">
        <f t="shared" si="229"/>
        <v>150</v>
      </c>
    </row>
    <row r="221" spans="100:138" ht="16.5" x14ac:dyDescent="0.2">
      <c r="CV221" s="13">
        <v>217</v>
      </c>
      <c r="CW221" s="14">
        <f t="shared" si="195"/>
        <v>30</v>
      </c>
      <c r="CX221" s="14">
        <f t="shared" si="196"/>
        <v>2</v>
      </c>
      <c r="CY221" s="14">
        <f t="shared" si="197"/>
        <v>1</v>
      </c>
      <c r="CZ221" s="14">
        <f t="shared" si="198"/>
        <v>3</v>
      </c>
      <c r="DA221" s="14">
        <f t="shared" si="199"/>
        <v>2034021</v>
      </c>
      <c r="DB221" s="13" t="str">
        <f t="shared" si="200"/>
        <v>50级守护灵橙色-武器</v>
      </c>
      <c r="DC221" s="14">
        <f t="shared" si="201"/>
        <v>2</v>
      </c>
      <c r="DD221" s="14">
        <f t="shared" si="202"/>
        <v>4</v>
      </c>
      <c r="DE221" s="14">
        <f t="shared" si="203"/>
        <v>40</v>
      </c>
      <c r="DF221" s="14">
        <f t="shared" si="204"/>
        <v>40</v>
      </c>
      <c r="DG221" s="14">
        <f t="shared" si="205"/>
        <v>1</v>
      </c>
      <c r="DH221" s="14" t="str">
        <f t="shared" si="206"/>
        <v/>
      </c>
      <c r="DI221" s="14">
        <f t="shared" si="215"/>
        <v>90</v>
      </c>
      <c r="DJ221" s="14">
        <f t="shared" si="207"/>
        <v>252</v>
      </c>
      <c r="DK221" s="14">
        <f t="shared" si="208"/>
        <v>0</v>
      </c>
      <c r="DL221" s="14">
        <f t="shared" si="209"/>
        <v>0</v>
      </c>
      <c r="DM221" s="14">
        <f t="shared" si="210"/>
        <v>18</v>
      </c>
      <c r="DN221" s="14">
        <f t="shared" si="211"/>
        <v>0</v>
      </c>
      <c r="DO221" s="14">
        <f t="shared" si="212"/>
        <v>0</v>
      </c>
      <c r="DP221" s="14">
        <f t="shared" si="216"/>
        <v>12</v>
      </c>
      <c r="DQ221" s="14">
        <f t="shared" si="217"/>
        <v>3</v>
      </c>
      <c r="DR221" s="14">
        <f t="shared" si="218"/>
        <v>23</v>
      </c>
      <c r="DU221" s="14">
        <f t="shared" si="213"/>
        <v>1</v>
      </c>
      <c r="DV221" s="14">
        <f t="shared" si="214"/>
        <v>0</v>
      </c>
      <c r="DW221" s="14">
        <f t="shared" si="219"/>
        <v>90</v>
      </c>
      <c r="DX221" s="14" t="str">
        <f t="shared" si="220"/>
        <v>AtkExt</v>
      </c>
      <c r="DY221" s="14">
        <f t="shared" si="221"/>
        <v>252</v>
      </c>
      <c r="DZ221" s="14">
        <f t="shared" si="222"/>
        <v>18</v>
      </c>
      <c r="EA221" s="14" t="str">
        <f t="shared" si="223"/>
        <v/>
      </c>
      <c r="EB221" s="14" t="str">
        <f t="shared" si="224"/>
        <v/>
      </c>
      <c r="EC221" s="14" t="str">
        <f t="shared" si="225"/>
        <v/>
      </c>
      <c r="ED221" s="14">
        <f t="shared" si="226"/>
        <v>12</v>
      </c>
      <c r="EE221" s="14">
        <f t="shared" si="227"/>
        <v>3</v>
      </c>
      <c r="EF221" s="14">
        <f t="shared" si="228"/>
        <v>23</v>
      </c>
      <c r="EG221" s="25" t="s">
        <v>509</v>
      </c>
      <c r="EH221" s="14">
        <f t="shared" si="229"/>
        <v>150</v>
      </c>
    </row>
    <row r="222" spans="100:138" ht="16.5" x14ac:dyDescent="0.2">
      <c r="CV222" s="13">
        <v>218</v>
      </c>
      <c r="CW222" s="14">
        <f t="shared" si="195"/>
        <v>30</v>
      </c>
      <c r="CX222" s="14">
        <f t="shared" si="196"/>
        <v>2</v>
      </c>
      <c r="CY222" s="14">
        <f t="shared" si="197"/>
        <v>2</v>
      </c>
      <c r="CZ222" s="14">
        <f t="shared" si="198"/>
        <v>3</v>
      </c>
      <c r="DA222" s="14">
        <f t="shared" si="199"/>
        <v>2034022</v>
      </c>
      <c r="DB222" s="13" t="str">
        <f t="shared" si="200"/>
        <v>50级守护灵橙色-头盔</v>
      </c>
      <c r="DC222" s="14">
        <f t="shared" si="201"/>
        <v>2</v>
      </c>
      <c r="DD222" s="14">
        <f t="shared" si="202"/>
        <v>4</v>
      </c>
      <c r="DE222" s="14">
        <f t="shared" si="203"/>
        <v>40</v>
      </c>
      <c r="DF222" s="14">
        <f t="shared" si="204"/>
        <v>40</v>
      </c>
      <c r="DG222" s="14">
        <f t="shared" si="205"/>
        <v>2</v>
      </c>
      <c r="DH222" s="14" t="str">
        <f t="shared" si="206"/>
        <v/>
      </c>
      <c r="DI222" s="14">
        <f t="shared" si="215"/>
        <v>45</v>
      </c>
      <c r="DJ222" s="14">
        <f t="shared" si="207"/>
        <v>0</v>
      </c>
      <c r="DK222" s="14">
        <f t="shared" si="208"/>
        <v>65</v>
      </c>
      <c r="DL222" s="14">
        <f t="shared" si="209"/>
        <v>0</v>
      </c>
      <c r="DM222" s="14">
        <f t="shared" si="210"/>
        <v>0</v>
      </c>
      <c r="DN222" s="14">
        <f t="shared" si="211"/>
        <v>4.5</v>
      </c>
      <c r="DO222" s="14">
        <f t="shared" si="212"/>
        <v>0</v>
      </c>
      <c r="DP222" s="14">
        <f t="shared" si="216"/>
        <v>12</v>
      </c>
      <c r="DQ222" s="14">
        <f t="shared" si="217"/>
        <v>3</v>
      </c>
      <c r="DR222" s="14">
        <f t="shared" si="218"/>
        <v>23</v>
      </c>
      <c r="DU222" s="14">
        <f t="shared" si="213"/>
        <v>2</v>
      </c>
      <c r="DV222" s="14">
        <f t="shared" si="214"/>
        <v>0</v>
      </c>
      <c r="DW222" s="14">
        <f t="shared" si="219"/>
        <v>45</v>
      </c>
      <c r="DX222" s="14" t="str">
        <f t="shared" si="220"/>
        <v>DefExt</v>
      </c>
      <c r="DY222" s="14">
        <f t="shared" si="221"/>
        <v>65</v>
      </c>
      <c r="DZ222" s="14">
        <f t="shared" si="222"/>
        <v>4.5</v>
      </c>
      <c r="EA222" s="14" t="str">
        <f t="shared" si="223"/>
        <v/>
      </c>
      <c r="EB222" s="14" t="str">
        <f t="shared" si="224"/>
        <v/>
      </c>
      <c r="EC222" s="14" t="str">
        <f t="shared" si="225"/>
        <v/>
      </c>
      <c r="ED222" s="14">
        <f t="shared" si="226"/>
        <v>12</v>
      </c>
      <c r="EE222" s="14">
        <f t="shared" si="227"/>
        <v>3</v>
      </c>
      <c r="EF222" s="14">
        <f t="shared" si="228"/>
        <v>23</v>
      </c>
      <c r="EG222" s="25" t="s">
        <v>509</v>
      </c>
      <c r="EH222" s="14">
        <f t="shared" si="229"/>
        <v>150</v>
      </c>
    </row>
    <row r="223" spans="100:138" ht="16.5" x14ac:dyDescent="0.2">
      <c r="CV223" s="13">
        <v>219</v>
      </c>
      <c r="CW223" s="14">
        <f t="shared" si="195"/>
        <v>30</v>
      </c>
      <c r="CX223" s="14">
        <f t="shared" si="196"/>
        <v>2</v>
      </c>
      <c r="CY223" s="14">
        <f t="shared" si="197"/>
        <v>3</v>
      </c>
      <c r="CZ223" s="14">
        <f t="shared" si="198"/>
        <v>3</v>
      </c>
      <c r="DA223" s="14">
        <f t="shared" si="199"/>
        <v>2034023</v>
      </c>
      <c r="DB223" s="13" t="str">
        <f t="shared" si="200"/>
        <v>50级守护灵橙色-肩甲</v>
      </c>
      <c r="DC223" s="14">
        <f t="shared" si="201"/>
        <v>2</v>
      </c>
      <c r="DD223" s="14">
        <f t="shared" si="202"/>
        <v>4</v>
      </c>
      <c r="DE223" s="14">
        <f t="shared" si="203"/>
        <v>40</v>
      </c>
      <c r="DF223" s="14">
        <f t="shared" si="204"/>
        <v>40</v>
      </c>
      <c r="DG223" s="14">
        <f t="shared" si="205"/>
        <v>3</v>
      </c>
      <c r="DH223" s="14" t="str">
        <f t="shared" si="206"/>
        <v/>
      </c>
      <c r="DI223" s="14">
        <f t="shared" si="215"/>
        <v>67</v>
      </c>
      <c r="DJ223" s="14">
        <f t="shared" si="207"/>
        <v>0</v>
      </c>
      <c r="DK223" s="14">
        <f t="shared" si="208"/>
        <v>32</v>
      </c>
      <c r="DL223" s="14">
        <f t="shared" si="209"/>
        <v>629</v>
      </c>
      <c r="DM223" s="14">
        <f t="shared" si="210"/>
        <v>0</v>
      </c>
      <c r="DN223" s="14">
        <f t="shared" si="211"/>
        <v>2.25</v>
      </c>
      <c r="DO223" s="14">
        <f t="shared" si="212"/>
        <v>44.93</v>
      </c>
      <c r="DP223" s="14">
        <f t="shared" si="216"/>
        <v>12</v>
      </c>
      <c r="DQ223" s="14">
        <f t="shared" si="217"/>
        <v>3</v>
      </c>
      <c r="DR223" s="14">
        <f t="shared" si="218"/>
        <v>23</v>
      </c>
      <c r="DU223" s="14">
        <f t="shared" si="213"/>
        <v>2</v>
      </c>
      <c r="DV223" s="14">
        <f t="shared" si="214"/>
        <v>3</v>
      </c>
      <c r="DW223" s="14">
        <f t="shared" si="219"/>
        <v>67</v>
      </c>
      <c r="DX223" s="14" t="str">
        <f t="shared" si="220"/>
        <v>DefExt</v>
      </c>
      <c r="DY223" s="14">
        <f t="shared" si="221"/>
        <v>32</v>
      </c>
      <c r="DZ223" s="14">
        <f t="shared" si="222"/>
        <v>2.25</v>
      </c>
      <c r="EA223" s="14" t="str">
        <f t="shared" si="223"/>
        <v>HPExt</v>
      </c>
      <c r="EB223" s="14">
        <f t="shared" si="224"/>
        <v>629</v>
      </c>
      <c r="EC223" s="14">
        <f t="shared" si="225"/>
        <v>44.93</v>
      </c>
      <c r="ED223" s="14">
        <f t="shared" si="226"/>
        <v>12</v>
      </c>
      <c r="EE223" s="14">
        <f t="shared" si="227"/>
        <v>3</v>
      </c>
      <c r="EF223" s="14">
        <f t="shared" si="228"/>
        <v>23</v>
      </c>
      <c r="EG223" s="25" t="s">
        <v>509</v>
      </c>
      <c r="EH223" s="14">
        <f t="shared" si="229"/>
        <v>150</v>
      </c>
    </row>
    <row r="224" spans="100:138" ht="16.5" x14ac:dyDescent="0.2">
      <c r="CV224" s="13">
        <v>220</v>
      </c>
      <c r="CW224" s="14">
        <f t="shared" si="195"/>
        <v>30</v>
      </c>
      <c r="CX224" s="14">
        <f t="shared" si="196"/>
        <v>2</v>
      </c>
      <c r="CY224" s="14">
        <f t="shared" si="197"/>
        <v>4</v>
      </c>
      <c r="CZ224" s="14">
        <f t="shared" si="198"/>
        <v>3</v>
      </c>
      <c r="DA224" s="14">
        <f t="shared" si="199"/>
        <v>2034024</v>
      </c>
      <c r="DB224" s="13" t="str">
        <f t="shared" si="200"/>
        <v>50级守护灵橙色-衣服</v>
      </c>
      <c r="DC224" s="14">
        <f t="shared" si="201"/>
        <v>2</v>
      </c>
      <c r="DD224" s="14">
        <f t="shared" si="202"/>
        <v>4</v>
      </c>
      <c r="DE224" s="14">
        <f t="shared" si="203"/>
        <v>40</v>
      </c>
      <c r="DF224" s="14">
        <f t="shared" si="204"/>
        <v>40</v>
      </c>
      <c r="DG224" s="14">
        <f t="shared" si="205"/>
        <v>4</v>
      </c>
      <c r="DH224" s="14" t="str">
        <f t="shared" si="206"/>
        <v/>
      </c>
      <c r="DI224" s="14">
        <f t="shared" si="215"/>
        <v>45</v>
      </c>
      <c r="DJ224" s="14">
        <f t="shared" si="207"/>
        <v>0</v>
      </c>
      <c r="DK224" s="14">
        <f t="shared" si="208"/>
        <v>65</v>
      </c>
      <c r="DL224" s="14">
        <f t="shared" si="209"/>
        <v>0</v>
      </c>
      <c r="DM224" s="14">
        <f t="shared" si="210"/>
        <v>0</v>
      </c>
      <c r="DN224" s="14">
        <f t="shared" si="211"/>
        <v>4.5</v>
      </c>
      <c r="DO224" s="14">
        <f t="shared" si="212"/>
        <v>0</v>
      </c>
      <c r="DP224" s="14">
        <f t="shared" si="216"/>
        <v>12</v>
      </c>
      <c r="DQ224" s="14">
        <f t="shared" si="217"/>
        <v>3</v>
      </c>
      <c r="DR224" s="14">
        <f t="shared" si="218"/>
        <v>23</v>
      </c>
      <c r="DU224" s="14">
        <f t="shared" si="213"/>
        <v>2</v>
      </c>
      <c r="DV224" s="14">
        <f t="shared" si="214"/>
        <v>0</v>
      </c>
      <c r="DW224" s="14">
        <f t="shared" si="219"/>
        <v>45</v>
      </c>
      <c r="DX224" s="14" t="str">
        <f t="shared" si="220"/>
        <v>DefExt</v>
      </c>
      <c r="DY224" s="14">
        <f t="shared" si="221"/>
        <v>65</v>
      </c>
      <c r="DZ224" s="14">
        <f t="shared" si="222"/>
        <v>4.5</v>
      </c>
      <c r="EA224" s="14" t="str">
        <f t="shared" si="223"/>
        <v/>
      </c>
      <c r="EB224" s="14" t="str">
        <f t="shared" si="224"/>
        <v/>
      </c>
      <c r="EC224" s="14" t="str">
        <f t="shared" si="225"/>
        <v/>
      </c>
      <c r="ED224" s="14">
        <f t="shared" si="226"/>
        <v>12</v>
      </c>
      <c r="EE224" s="14">
        <f t="shared" si="227"/>
        <v>3</v>
      </c>
      <c r="EF224" s="14">
        <f t="shared" si="228"/>
        <v>23</v>
      </c>
      <c r="EG224" s="25" t="s">
        <v>509</v>
      </c>
      <c r="EH224" s="14">
        <f t="shared" si="229"/>
        <v>150</v>
      </c>
    </row>
    <row r="225" spans="100:138" ht="16.5" x14ac:dyDescent="0.2">
      <c r="CV225" s="13">
        <v>221</v>
      </c>
      <c r="CW225" s="14">
        <f t="shared" si="195"/>
        <v>30</v>
      </c>
      <c r="CX225" s="14">
        <f t="shared" si="196"/>
        <v>2</v>
      </c>
      <c r="CY225" s="14">
        <f t="shared" si="197"/>
        <v>5</v>
      </c>
      <c r="CZ225" s="14">
        <f t="shared" si="198"/>
        <v>3</v>
      </c>
      <c r="DA225" s="14">
        <f t="shared" si="199"/>
        <v>2034025</v>
      </c>
      <c r="DB225" s="13" t="str">
        <f t="shared" si="200"/>
        <v>50级守护灵橙色-鞋子</v>
      </c>
      <c r="DC225" s="14">
        <f t="shared" si="201"/>
        <v>2</v>
      </c>
      <c r="DD225" s="14">
        <f t="shared" si="202"/>
        <v>4</v>
      </c>
      <c r="DE225" s="14">
        <f t="shared" si="203"/>
        <v>40</v>
      </c>
      <c r="DF225" s="14">
        <f t="shared" si="204"/>
        <v>40</v>
      </c>
      <c r="DG225" s="14">
        <f t="shared" si="205"/>
        <v>5</v>
      </c>
      <c r="DH225" s="14" t="str">
        <f t="shared" si="206"/>
        <v/>
      </c>
      <c r="DI225" s="14">
        <f t="shared" si="215"/>
        <v>89</v>
      </c>
      <c r="DJ225" s="14">
        <f t="shared" si="207"/>
        <v>0</v>
      </c>
      <c r="DK225" s="14">
        <f t="shared" si="208"/>
        <v>0</v>
      </c>
      <c r="DL225" s="14">
        <f t="shared" si="209"/>
        <v>1259</v>
      </c>
      <c r="DM225" s="14">
        <f t="shared" si="210"/>
        <v>0</v>
      </c>
      <c r="DN225" s="14">
        <f t="shared" si="211"/>
        <v>0</v>
      </c>
      <c r="DO225" s="14">
        <f t="shared" si="212"/>
        <v>89.85</v>
      </c>
      <c r="DP225" s="14">
        <f t="shared" si="216"/>
        <v>12</v>
      </c>
      <c r="DQ225" s="14">
        <f t="shared" si="217"/>
        <v>3</v>
      </c>
      <c r="DR225" s="14">
        <f t="shared" si="218"/>
        <v>23</v>
      </c>
      <c r="DU225" s="14">
        <f t="shared" si="213"/>
        <v>3</v>
      </c>
      <c r="DV225" s="14">
        <f t="shared" si="214"/>
        <v>0</v>
      </c>
      <c r="DW225" s="14">
        <f t="shared" si="219"/>
        <v>89</v>
      </c>
      <c r="DX225" s="14" t="str">
        <f t="shared" si="220"/>
        <v>HPExt</v>
      </c>
      <c r="DY225" s="14">
        <f t="shared" si="221"/>
        <v>1259</v>
      </c>
      <c r="DZ225" s="14">
        <f t="shared" si="222"/>
        <v>89.85</v>
      </c>
      <c r="EA225" s="14" t="str">
        <f t="shared" si="223"/>
        <v/>
      </c>
      <c r="EB225" s="14" t="str">
        <f t="shared" si="224"/>
        <v/>
      </c>
      <c r="EC225" s="14" t="str">
        <f t="shared" si="225"/>
        <v/>
      </c>
      <c r="ED225" s="14">
        <f t="shared" si="226"/>
        <v>12</v>
      </c>
      <c r="EE225" s="14">
        <f t="shared" si="227"/>
        <v>3</v>
      </c>
      <c r="EF225" s="14">
        <f t="shared" si="228"/>
        <v>23</v>
      </c>
      <c r="EG225" s="25" t="s">
        <v>509</v>
      </c>
      <c r="EH225" s="14">
        <f t="shared" si="229"/>
        <v>150</v>
      </c>
    </row>
    <row r="226" spans="100:138" ht="16.5" x14ac:dyDescent="0.2">
      <c r="CV226" s="13">
        <v>222</v>
      </c>
      <c r="CW226" s="14">
        <f t="shared" si="195"/>
        <v>30</v>
      </c>
      <c r="CX226" s="14">
        <f t="shared" si="196"/>
        <v>2</v>
      </c>
      <c r="CY226" s="14">
        <f t="shared" si="197"/>
        <v>6</v>
      </c>
      <c r="CZ226" s="14">
        <f t="shared" si="198"/>
        <v>3</v>
      </c>
      <c r="DA226" s="14">
        <f t="shared" si="199"/>
        <v>2034026</v>
      </c>
      <c r="DB226" s="13" t="str">
        <f t="shared" si="200"/>
        <v>50级守护灵橙色-护手</v>
      </c>
      <c r="DC226" s="14">
        <f t="shared" si="201"/>
        <v>2</v>
      </c>
      <c r="DD226" s="14">
        <f t="shared" si="202"/>
        <v>4</v>
      </c>
      <c r="DE226" s="14">
        <f t="shared" si="203"/>
        <v>40</v>
      </c>
      <c r="DF226" s="14">
        <f t="shared" si="204"/>
        <v>40</v>
      </c>
      <c r="DG226" s="14">
        <f t="shared" si="205"/>
        <v>6</v>
      </c>
      <c r="DH226" s="14" t="str">
        <f t="shared" si="206"/>
        <v/>
      </c>
      <c r="DI226" s="14">
        <f t="shared" si="215"/>
        <v>89</v>
      </c>
      <c r="DJ226" s="14">
        <f t="shared" si="207"/>
        <v>0</v>
      </c>
      <c r="DK226" s="14">
        <f t="shared" si="208"/>
        <v>0</v>
      </c>
      <c r="DL226" s="14">
        <f t="shared" si="209"/>
        <v>1259</v>
      </c>
      <c r="DM226" s="14">
        <f t="shared" si="210"/>
        <v>0</v>
      </c>
      <c r="DN226" s="14">
        <f t="shared" si="211"/>
        <v>0</v>
      </c>
      <c r="DO226" s="14">
        <f t="shared" si="212"/>
        <v>89.85</v>
      </c>
      <c r="DP226" s="14">
        <f t="shared" si="216"/>
        <v>12</v>
      </c>
      <c r="DQ226" s="14">
        <f t="shared" si="217"/>
        <v>3</v>
      </c>
      <c r="DR226" s="14">
        <f t="shared" si="218"/>
        <v>23</v>
      </c>
      <c r="DU226" s="14">
        <f t="shared" si="213"/>
        <v>3</v>
      </c>
      <c r="DV226" s="14">
        <f t="shared" si="214"/>
        <v>0</v>
      </c>
      <c r="DW226" s="14">
        <f t="shared" si="219"/>
        <v>89</v>
      </c>
      <c r="DX226" s="14" t="str">
        <f t="shared" si="220"/>
        <v>HPExt</v>
      </c>
      <c r="DY226" s="14">
        <f t="shared" si="221"/>
        <v>1259</v>
      </c>
      <c r="DZ226" s="14">
        <f t="shared" si="222"/>
        <v>89.85</v>
      </c>
      <c r="EA226" s="14" t="str">
        <f t="shared" si="223"/>
        <v/>
      </c>
      <c r="EB226" s="14" t="str">
        <f t="shared" si="224"/>
        <v/>
      </c>
      <c r="EC226" s="14" t="str">
        <f t="shared" si="225"/>
        <v/>
      </c>
      <c r="ED226" s="14">
        <f t="shared" si="226"/>
        <v>12</v>
      </c>
      <c r="EE226" s="14">
        <f t="shared" si="227"/>
        <v>3</v>
      </c>
      <c r="EF226" s="14">
        <f t="shared" si="228"/>
        <v>23</v>
      </c>
      <c r="EG226" s="25" t="s">
        <v>509</v>
      </c>
      <c r="EH226" s="14">
        <f t="shared" si="229"/>
        <v>150</v>
      </c>
    </row>
    <row r="227" spans="100:138" ht="16.5" x14ac:dyDescent="0.2">
      <c r="CV227" s="13">
        <v>223</v>
      </c>
      <c r="CW227" s="14">
        <f t="shared" si="195"/>
        <v>30</v>
      </c>
      <c r="CX227" s="14">
        <f t="shared" si="196"/>
        <v>2</v>
      </c>
      <c r="CY227" s="14">
        <f t="shared" si="197"/>
        <v>7</v>
      </c>
      <c r="CZ227" s="14">
        <f t="shared" si="198"/>
        <v>3</v>
      </c>
      <c r="DA227" s="14">
        <f t="shared" si="199"/>
        <v>2034027</v>
      </c>
      <c r="DB227" s="13" t="str">
        <f t="shared" si="200"/>
        <v>50级守护灵橙色-项链</v>
      </c>
      <c r="DC227" s="14">
        <f t="shared" si="201"/>
        <v>2</v>
      </c>
      <c r="DD227" s="14">
        <f t="shared" si="202"/>
        <v>4</v>
      </c>
      <c r="DE227" s="14">
        <f t="shared" si="203"/>
        <v>40</v>
      </c>
      <c r="DF227" s="14">
        <f t="shared" si="204"/>
        <v>40</v>
      </c>
      <c r="DG227" s="14">
        <f t="shared" si="205"/>
        <v>7</v>
      </c>
      <c r="DH227" s="14" t="str">
        <f t="shared" si="206"/>
        <v/>
      </c>
      <c r="DI227" s="14">
        <f t="shared" si="215"/>
        <v>67</v>
      </c>
      <c r="DJ227" s="14">
        <f t="shared" si="207"/>
        <v>84</v>
      </c>
      <c r="DK227" s="14">
        <f t="shared" si="208"/>
        <v>54</v>
      </c>
      <c r="DL227" s="14">
        <f t="shared" si="209"/>
        <v>0</v>
      </c>
      <c r="DM227" s="14">
        <f t="shared" si="210"/>
        <v>6</v>
      </c>
      <c r="DN227" s="14">
        <f t="shared" si="211"/>
        <v>3.75</v>
      </c>
      <c r="DO227" s="14">
        <f t="shared" si="212"/>
        <v>0</v>
      </c>
      <c r="DP227" s="14">
        <f t="shared" si="216"/>
        <v>12</v>
      </c>
      <c r="DQ227" s="14">
        <f t="shared" si="217"/>
        <v>3</v>
      </c>
      <c r="DR227" s="14">
        <f t="shared" si="218"/>
        <v>23</v>
      </c>
      <c r="DU227" s="14">
        <f t="shared" si="213"/>
        <v>1</v>
      </c>
      <c r="DV227" s="14">
        <f t="shared" si="214"/>
        <v>2</v>
      </c>
      <c r="DW227" s="14">
        <f t="shared" si="219"/>
        <v>67</v>
      </c>
      <c r="DX227" s="14" t="str">
        <f t="shared" si="220"/>
        <v>AtkExt</v>
      </c>
      <c r="DY227" s="14">
        <f t="shared" si="221"/>
        <v>84</v>
      </c>
      <c r="DZ227" s="14">
        <f t="shared" si="222"/>
        <v>6</v>
      </c>
      <c r="EA227" s="14" t="str">
        <f t="shared" si="223"/>
        <v>DefExt</v>
      </c>
      <c r="EB227" s="14">
        <f t="shared" si="224"/>
        <v>54</v>
      </c>
      <c r="EC227" s="14">
        <f t="shared" si="225"/>
        <v>3.75</v>
      </c>
      <c r="ED227" s="14">
        <f t="shared" si="226"/>
        <v>12</v>
      </c>
      <c r="EE227" s="14">
        <f t="shared" si="227"/>
        <v>3</v>
      </c>
      <c r="EF227" s="14">
        <f t="shared" si="228"/>
        <v>23</v>
      </c>
      <c r="EG227" s="25" t="s">
        <v>509</v>
      </c>
      <c r="EH227" s="14">
        <f t="shared" si="229"/>
        <v>150</v>
      </c>
    </row>
    <row r="228" spans="100:138" ht="16.5" x14ac:dyDescent="0.2">
      <c r="CV228" s="13">
        <v>224</v>
      </c>
      <c r="CW228" s="14">
        <f t="shared" si="195"/>
        <v>30</v>
      </c>
      <c r="CX228" s="14">
        <f t="shared" si="196"/>
        <v>2</v>
      </c>
      <c r="CY228" s="14">
        <f t="shared" si="197"/>
        <v>8</v>
      </c>
      <c r="CZ228" s="14">
        <f t="shared" si="198"/>
        <v>3</v>
      </c>
      <c r="DA228" s="14">
        <f t="shared" si="199"/>
        <v>2034028</v>
      </c>
      <c r="DB228" s="13" t="str">
        <f t="shared" si="200"/>
        <v>50级守护灵橙色-戒指</v>
      </c>
      <c r="DC228" s="14">
        <f t="shared" si="201"/>
        <v>2</v>
      </c>
      <c r="DD228" s="14">
        <f t="shared" si="202"/>
        <v>4</v>
      </c>
      <c r="DE228" s="14">
        <f t="shared" si="203"/>
        <v>40</v>
      </c>
      <c r="DF228" s="14">
        <f t="shared" si="204"/>
        <v>40</v>
      </c>
      <c r="DG228" s="14">
        <f t="shared" si="205"/>
        <v>8</v>
      </c>
      <c r="DH228" s="14" t="str">
        <f t="shared" si="206"/>
        <v/>
      </c>
      <c r="DI228" s="14">
        <f t="shared" si="215"/>
        <v>104</v>
      </c>
      <c r="DJ228" s="14">
        <f t="shared" si="207"/>
        <v>84</v>
      </c>
      <c r="DK228" s="14">
        <f t="shared" si="208"/>
        <v>0</v>
      </c>
      <c r="DL228" s="14">
        <f t="shared" si="209"/>
        <v>1049</v>
      </c>
      <c r="DM228" s="14">
        <f t="shared" si="210"/>
        <v>6</v>
      </c>
      <c r="DN228" s="14">
        <f t="shared" si="211"/>
        <v>0</v>
      </c>
      <c r="DO228" s="14">
        <f t="shared" si="212"/>
        <v>74.88</v>
      </c>
      <c r="DP228" s="14">
        <f t="shared" si="216"/>
        <v>12</v>
      </c>
      <c r="DQ228" s="14">
        <f t="shared" si="217"/>
        <v>3</v>
      </c>
      <c r="DR228" s="14">
        <f t="shared" si="218"/>
        <v>23</v>
      </c>
      <c r="DU228" s="14">
        <f t="shared" si="213"/>
        <v>1</v>
      </c>
      <c r="DV228" s="14">
        <f t="shared" si="214"/>
        <v>3</v>
      </c>
      <c r="DW228" s="14">
        <f t="shared" si="219"/>
        <v>104</v>
      </c>
      <c r="DX228" s="14" t="str">
        <f t="shared" si="220"/>
        <v>AtkExt</v>
      </c>
      <c r="DY228" s="14">
        <f t="shared" si="221"/>
        <v>84</v>
      </c>
      <c r="DZ228" s="14">
        <f t="shared" si="222"/>
        <v>6</v>
      </c>
      <c r="EA228" s="14" t="str">
        <f t="shared" si="223"/>
        <v>HPExt</v>
      </c>
      <c r="EB228" s="14">
        <f t="shared" si="224"/>
        <v>1049</v>
      </c>
      <c r="EC228" s="14">
        <f t="shared" si="225"/>
        <v>74.88</v>
      </c>
      <c r="ED228" s="14">
        <f t="shared" si="226"/>
        <v>12</v>
      </c>
      <c r="EE228" s="14">
        <f t="shared" si="227"/>
        <v>3</v>
      </c>
      <c r="EF228" s="14">
        <f t="shared" si="228"/>
        <v>23</v>
      </c>
      <c r="EG228" s="25" t="s">
        <v>509</v>
      </c>
      <c r="EH228" s="14">
        <f t="shared" si="229"/>
        <v>150</v>
      </c>
    </row>
    <row r="229" spans="100:138" ht="16.5" x14ac:dyDescent="0.2">
      <c r="CV229" s="13">
        <v>225</v>
      </c>
      <c r="CW229" s="14">
        <f t="shared" si="195"/>
        <v>31</v>
      </c>
      <c r="CX229" s="14">
        <f t="shared" si="196"/>
        <v>3</v>
      </c>
      <c r="CY229" s="14">
        <f t="shared" si="197"/>
        <v>1</v>
      </c>
      <c r="CZ229" s="14">
        <f t="shared" si="198"/>
        <v>3</v>
      </c>
      <c r="DA229" s="14">
        <f t="shared" si="199"/>
        <v>2034031</v>
      </c>
      <c r="DB229" s="13" t="str">
        <f t="shared" si="200"/>
        <v>50级寄灵人橙色套1-武器</v>
      </c>
      <c r="DC229" s="14">
        <f t="shared" si="201"/>
        <v>1</v>
      </c>
      <c r="DD229" s="14">
        <f t="shared" si="202"/>
        <v>4</v>
      </c>
      <c r="DE229" s="14">
        <f t="shared" si="203"/>
        <v>50</v>
      </c>
      <c r="DF229" s="14">
        <f t="shared" si="204"/>
        <v>50</v>
      </c>
      <c r="DG229" s="14">
        <f t="shared" si="205"/>
        <v>1</v>
      </c>
      <c r="DH229" s="14">
        <f t="shared" si="206"/>
        <v>1031</v>
      </c>
      <c r="DI229" s="14">
        <f t="shared" si="215"/>
        <v>186</v>
      </c>
      <c r="DJ229" s="14">
        <f t="shared" si="207"/>
        <v>321</v>
      </c>
      <c r="DK229" s="14">
        <f t="shared" si="208"/>
        <v>0</v>
      </c>
      <c r="DL229" s="14">
        <f t="shared" si="209"/>
        <v>0</v>
      </c>
      <c r="DM229" s="14">
        <f t="shared" si="210"/>
        <v>24.9</v>
      </c>
      <c r="DN229" s="14">
        <f t="shared" si="211"/>
        <v>0</v>
      </c>
      <c r="DO229" s="14">
        <f t="shared" si="212"/>
        <v>0</v>
      </c>
      <c r="DP229" s="14">
        <f t="shared" si="216"/>
        <v>12</v>
      </c>
      <c r="DQ229" s="14">
        <f t="shared" si="217"/>
        <v>3</v>
      </c>
      <c r="DR229" s="14">
        <f t="shared" si="218"/>
        <v>13</v>
      </c>
      <c r="DU229" s="14">
        <f t="shared" si="213"/>
        <v>1</v>
      </c>
      <c r="DV229" s="14">
        <f t="shared" si="214"/>
        <v>0</v>
      </c>
      <c r="DW229" s="14">
        <f t="shared" si="219"/>
        <v>186</v>
      </c>
      <c r="DX229" s="14" t="str">
        <f t="shared" si="220"/>
        <v>AtkExt</v>
      </c>
      <c r="DY229" s="14">
        <f t="shared" si="221"/>
        <v>321</v>
      </c>
      <c r="DZ229" s="14">
        <f t="shared" si="222"/>
        <v>24.9</v>
      </c>
      <c r="EA229" s="14" t="str">
        <f t="shared" si="223"/>
        <v/>
      </c>
      <c r="EB229" s="14" t="str">
        <f t="shared" si="224"/>
        <v/>
      </c>
      <c r="EC229" s="14" t="str">
        <f t="shared" si="225"/>
        <v/>
      </c>
      <c r="ED229" s="14">
        <f t="shared" si="226"/>
        <v>12</v>
      </c>
      <c r="EE229" s="14">
        <f t="shared" si="227"/>
        <v>3</v>
      </c>
      <c r="EF229" s="14">
        <f t="shared" si="228"/>
        <v>13</v>
      </c>
      <c r="EG229" s="25" t="s">
        <v>509</v>
      </c>
      <c r="EH229" s="14">
        <f t="shared" si="229"/>
        <v>150</v>
      </c>
    </row>
    <row r="230" spans="100:138" ht="16.5" x14ac:dyDescent="0.2">
      <c r="CV230" s="13">
        <v>226</v>
      </c>
      <c r="CW230" s="14">
        <f t="shared" si="195"/>
        <v>31</v>
      </c>
      <c r="CX230" s="14">
        <f t="shared" si="196"/>
        <v>3</v>
      </c>
      <c r="CY230" s="14">
        <f t="shared" si="197"/>
        <v>2</v>
      </c>
      <c r="CZ230" s="14">
        <f t="shared" si="198"/>
        <v>3</v>
      </c>
      <c r="DA230" s="14">
        <f t="shared" si="199"/>
        <v>2034032</v>
      </c>
      <c r="DB230" s="13" t="str">
        <f t="shared" si="200"/>
        <v>50级寄灵人橙色套1-头盔</v>
      </c>
      <c r="DC230" s="14">
        <f t="shared" si="201"/>
        <v>1</v>
      </c>
      <c r="DD230" s="14">
        <f t="shared" si="202"/>
        <v>4</v>
      </c>
      <c r="DE230" s="14">
        <f t="shared" si="203"/>
        <v>50</v>
      </c>
      <c r="DF230" s="14">
        <f t="shared" si="204"/>
        <v>50</v>
      </c>
      <c r="DG230" s="14">
        <f t="shared" si="205"/>
        <v>2</v>
      </c>
      <c r="DH230" s="14">
        <f t="shared" si="206"/>
        <v>1031</v>
      </c>
      <c r="DI230" s="14">
        <f t="shared" si="215"/>
        <v>94</v>
      </c>
      <c r="DJ230" s="14">
        <f t="shared" si="207"/>
        <v>0</v>
      </c>
      <c r="DK230" s="14">
        <f t="shared" si="208"/>
        <v>81</v>
      </c>
      <c r="DL230" s="14">
        <f t="shared" si="209"/>
        <v>0</v>
      </c>
      <c r="DM230" s="14">
        <f t="shared" si="210"/>
        <v>0</v>
      </c>
      <c r="DN230" s="14">
        <f t="shared" si="211"/>
        <v>6.3</v>
      </c>
      <c r="DO230" s="14">
        <f t="shared" si="212"/>
        <v>0</v>
      </c>
      <c r="DP230" s="14">
        <f t="shared" si="216"/>
        <v>12</v>
      </c>
      <c r="DQ230" s="14">
        <f t="shared" si="217"/>
        <v>3</v>
      </c>
      <c r="DR230" s="14">
        <f t="shared" si="218"/>
        <v>13</v>
      </c>
      <c r="DU230" s="14">
        <f t="shared" si="213"/>
        <v>2</v>
      </c>
      <c r="DV230" s="14">
        <f t="shared" si="214"/>
        <v>0</v>
      </c>
      <c r="DW230" s="14">
        <f t="shared" si="219"/>
        <v>94</v>
      </c>
      <c r="DX230" s="14" t="str">
        <f t="shared" si="220"/>
        <v>DefExt</v>
      </c>
      <c r="DY230" s="14">
        <f t="shared" si="221"/>
        <v>81</v>
      </c>
      <c r="DZ230" s="14">
        <f t="shared" si="222"/>
        <v>6.3</v>
      </c>
      <c r="EA230" s="14" t="str">
        <f t="shared" si="223"/>
        <v/>
      </c>
      <c r="EB230" s="14" t="str">
        <f t="shared" si="224"/>
        <v/>
      </c>
      <c r="EC230" s="14" t="str">
        <f t="shared" si="225"/>
        <v/>
      </c>
      <c r="ED230" s="14">
        <f t="shared" si="226"/>
        <v>12</v>
      </c>
      <c r="EE230" s="14">
        <f t="shared" si="227"/>
        <v>3</v>
      </c>
      <c r="EF230" s="14">
        <f t="shared" si="228"/>
        <v>13</v>
      </c>
      <c r="EG230" s="25" t="s">
        <v>509</v>
      </c>
      <c r="EH230" s="14">
        <f t="shared" si="229"/>
        <v>150</v>
      </c>
    </row>
    <row r="231" spans="100:138" ht="16.5" x14ac:dyDescent="0.2">
      <c r="CV231" s="13">
        <v>227</v>
      </c>
      <c r="CW231" s="14">
        <f t="shared" si="195"/>
        <v>31</v>
      </c>
      <c r="CX231" s="14">
        <f t="shared" si="196"/>
        <v>3</v>
      </c>
      <c r="CY231" s="14">
        <f t="shared" si="197"/>
        <v>3</v>
      </c>
      <c r="CZ231" s="14">
        <f t="shared" si="198"/>
        <v>3</v>
      </c>
      <c r="DA231" s="14">
        <f t="shared" si="199"/>
        <v>2034033</v>
      </c>
      <c r="DB231" s="13" t="str">
        <f t="shared" si="200"/>
        <v>50级寄灵人橙色套1-肩甲</v>
      </c>
      <c r="DC231" s="14">
        <f t="shared" si="201"/>
        <v>1</v>
      </c>
      <c r="DD231" s="14">
        <f t="shared" si="202"/>
        <v>4</v>
      </c>
      <c r="DE231" s="14">
        <f t="shared" si="203"/>
        <v>50</v>
      </c>
      <c r="DF231" s="14">
        <f t="shared" si="204"/>
        <v>50</v>
      </c>
      <c r="DG231" s="14">
        <f t="shared" si="205"/>
        <v>3</v>
      </c>
      <c r="DH231" s="14">
        <f t="shared" si="206"/>
        <v>1031</v>
      </c>
      <c r="DI231" s="14">
        <f t="shared" si="215"/>
        <v>93</v>
      </c>
      <c r="DJ231" s="14">
        <f t="shared" si="207"/>
        <v>0</v>
      </c>
      <c r="DK231" s="14">
        <f t="shared" si="208"/>
        <v>41</v>
      </c>
      <c r="DL231" s="14">
        <f t="shared" si="209"/>
        <v>403</v>
      </c>
      <c r="DM231" s="14">
        <f t="shared" si="210"/>
        <v>0</v>
      </c>
      <c r="DN231" s="14">
        <f t="shared" si="211"/>
        <v>3.15</v>
      </c>
      <c r="DO231" s="14">
        <f t="shared" si="212"/>
        <v>30.98</v>
      </c>
      <c r="DP231" s="14">
        <f t="shared" si="216"/>
        <v>12</v>
      </c>
      <c r="DQ231" s="14">
        <f t="shared" si="217"/>
        <v>3</v>
      </c>
      <c r="DR231" s="14">
        <f t="shared" si="218"/>
        <v>13</v>
      </c>
      <c r="DU231" s="14">
        <f t="shared" si="213"/>
        <v>2</v>
      </c>
      <c r="DV231" s="14">
        <f t="shared" si="214"/>
        <v>3</v>
      </c>
      <c r="DW231" s="14">
        <f t="shared" si="219"/>
        <v>93</v>
      </c>
      <c r="DX231" s="14" t="str">
        <f t="shared" si="220"/>
        <v>DefExt</v>
      </c>
      <c r="DY231" s="14">
        <f t="shared" si="221"/>
        <v>41</v>
      </c>
      <c r="DZ231" s="14">
        <f t="shared" si="222"/>
        <v>3.15</v>
      </c>
      <c r="EA231" s="14" t="str">
        <f t="shared" si="223"/>
        <v>HPExt</v>
      </c>
      <c r="EB231" s="14">
        <f t="shared" si="224"/>
        <v>403</v>
      </c>
      <c r="EC231" s="14">
        <f t="shared" si="225"/>
        <v>30.98</v>
      </c>
      <c r="ED231" s="14">
        <f t="shared" si="226"/>
        <v>12</v>
      </c>
      <c r="EE231" s="14">
        <f t="shared" si="227"/>
        <v>3</v>
      </c>
      <c r="EF231" s="14">
        <f t="shared" si="228"/>
        <v>13</v>
      </c>
      <c r="EG231" s="25" t="s">
        <v>509</v>
      </c>
      <c r="EH231" s="14">
        <f t="shared" si="229"/>
        <v>150</v>
      </c>
    </row>
    <row r="232" spans="100:138" ht="16.5" x14ac:dyDescent="0.2">
      <c r="CV232" s="13">
        <v>228</v>
      </c>
      <c r="CW232" s="14">
        <f t="shared" si="195"/>
        <v>31</v>
      </c>
      <c r="CX232" s="14">
        <f t="shared" si="196"/>
        <v>3</v>
      </c>
      <c r="CY232" s="14">
        <f t="shared" si="197"/>
        <v>4</v>
      </c>
      <c r="CZ232" s="14">
        <f t="shared" si="198"/>
        <v>3</v>
      </c>
      <c r="DA232" s="14">
        <f t="shared" si="199"/>
        <v>2034037</v>
      </c>
      <c r="DB232" s="13" t="str">
        <f t="shared" si="200"/>
        <v>50级寄灵人橙色套1-项链</v>
      </c>
      <c r="DC232" s="14">
        <f t="shared" si="201"/>
        <v>1</v>
      </c>
      <c r="DD232" s="14">
        <f t="shared" si="202"/>
        <v>4</v>
      </c>
      <c r="DE232" s="14">
        <f t="shared" si="203"/>
        <v>50</v>
      </c>
      <c r="DF232" s="14">
        <f t="shared" si="204"/>
        <v>50</v>
      </c>
      <c r="DG232" s="14">
        <f t="shared" si="205"/>
        <v>7</v>
      </c>
      <c r="DH232" s="14">
        <f t="shared" si="206"/>
        <v>1031</v>
      </c>
      <c r="DI232" s="14">
        <f t="shared" si="215"/>
        <v>141</v>
      </c>
      <c r="DJ232" s="14">
        <f t="shared" si="207"/>
        <v>107</v>
      </c>
      <c r="DK232" s="14">
        <f t="shared" si="208"/>
        <v>68</v>
      </c>
      <c r="DL232" s="14">
        <f t="shared" si="209"/>
        <v>0</v>
      </c>
      <c r="DM232" s="14">
        <f t="shared" si="210"/>
        <v>8.3000000000000007</v>
      </c>
      <c r="DN232" s="14">
        <f t="shared" si="211"/>
        <v>5.25</v>
      </c>
      <c r="DO232" s="14">
        <f t="shared" si="212"/>
        <v>0</v>
      </c>
      <c r="DP232" s="14">
        <f t="shared" si="216"/>
        <v>12</v>
      </c>
      <c r="DQ232" s="14">
        <f t="shared" si="217"/>
        <v>3</v>
      </c>
      <c r="DR232" s="14">
        <f t="shared" si="218"/>
        <v>13</v>
      </c>
      <c r="DU232" s="14">
        <f t="shared" si="213"/>
        <v>1</v>
      </c>
      <c r="DV232" s="14">
        <f t="shared" si="214"/>
        <v>2</v>
      </c>
      <c r="DW232" s="14">
        <f t="shared" si="219"/>
        <v>141</v>
      </c>
      <c r="DX232" s="14" t="str">
        <f t="shared" si="220"/>
        <v>AtkExt</v>
      </c>
      <c r="DY232" s="14">
        <f t="shared" si="221"/>
        <v>107</v>
      </c>
      <c r="DZ232" s="14">
        <f t="shared" si="222"/>
        <v>8.3000000000000007</v>
      </c>
      <c r="EA232" s="14" t="str">
        <f t="shared" si="223"/>
        <v>DefExt</v>
      </c>
      <c r="EB232" s="14">
        <f t="shared" si="224"/>
        <v>68</v>
      </c>
      <c r="EC232" s="14">
        <f t="shared" si="225"/>
        <v>5.25</v>
      </c>
      <c r="ED232" s="14">
        <f t="shared" si="226"/>
        <v>12</v>
      </c>
      <c r="EE232" s="14">
        <f t="shared" si="227"/>
        <v>3</v>
      </c>
      <c r="EF232" s="14">
        <f t="shared" si="228"/>
        <v>13</v>
      </c>
      <c r="EG232" s="25" t="s">
        <v>509</v>
      </c>
      <c r="EH232" s="14">
        <f t="shared" si="229"/>
        <v>150</v>
      </c>
    </row>
    <row r="233" spans="100:138" ht="16.5" x14ac:dyDescent="0.2">
      <c r="CV233" s="13">
        <v>229</v>
      </c>
      <c r="CW233" s="14">
        <f t="shared" si="195"/>
        <v>31</v>
      </c>
      <c r="CX233" s="14">
        <f t="shared" si="196"/>
        <v>3</v>
      </c>
      <c r="CY233" s="14">
        <f t="shared" si="197"/>
        <v>5</v>
      </c>
      <c r="CZ233" s="14">
        <f t="shared" si="198"/>
        <v>3</v>
      </c>
      <c r="DA233" s="14">
        <f t="shared" si="199"/>
        <v>2034038</v>
      </c>
      <c r="DB233" s="13" t="str">
        <f t="shared" si="200"/>
        <v>50级寄灵人橙色套1-戒指</v>
      </c>
      <c r="DC233" s="14">
        <f t="shared" si="201"/>
        <v>1</v>
      </c>
      <c r="DD233" s="14">
        <f t="shared" si="202"/>
        <v>4</v>
      </c>
      <c r="DE233" s="14">
        <f t="shared" si="203"/>
        <v>50</v>
      </c>
      <c r="DF233" s="14">
        <f t="shared" si="204"/>
        <v>50</v>
      </c>
      <c r="DG233" s="14">
        <f t="shared" si="205"/>
        <v>8</v>
      </c>
      <c r="DH233" s="14">
        <f t="shared" si="206"/>
        <v>1031</v>
      </c>
      <c r="DI233" s="14">
        <f t="shared" si="215"/>
        <v>139</v>
      </c>
      <c r="DJ233" s="14">
        <f t="shared" si="207"/>
        <v>107</v>
      </c>
      <c r="DK233" s="14">
        <f t="shared" si="208"/>
        <v>0</v>
      </c>
      <c r="DL233" s="14">
        <f t="shared" si="209"/>
        <v>671</v>
      </c>
      <c r="DM233" s="14">
        <f t="shared" si="210"/>
        <v>8.3000000000000007</v>
      </c>
      <c r="DN233" s="14">
        <f t="shared" si="211"/>
        <v>0</v>
      </c>
      <c r="DO233" s="14">
        <f t="shared" si="212"/>
        <v>51.63</v>
      </c>
      <c r="DP233" s="14">
        <f t="shared" si="216"/>
        <v>12</v>
      </c>
      <c r="DQ233" s="14">
        <f t="shared" si="217"/>
        <v>3</v>
      </c>
      <c r="DR233" s="14">
        <f t="shared" si="218"/>
        <v>13</v>
      </c>
      <c r="DU233" s="14">
        <f t="shared" si="213"/>
        <v>1</v>
      </c>
      <c r="DV233" s="14">
        <f t="shared" si="214"/>
        <v>3</v>
      </c>
      <c r="DW233" s="14">
        <f t="shared" si="219"/>
        <v>139</v>
      </c>
      <c r="DX233" s="14" t="str">
        <f t="shared" si="220"/>
        <v>AtkExt</v>
      </c>
      <c r="DY233" s="14">
        <f t="shared" si="221"/>
        <v>107</v>
      </c>
      <c r="DZ233" s="14">
        <f t="shared" si="222"/>
        <v>8.3000000000000007</v>
      </c>
      <c r="EA233" s="14" t="str">
        <f t="shared" si="223"/>
        <v>HPExt</v>
      </c>
      <c r="EB233" s="14">
        <f t="shared" si="224"/>
        <v>671</v>
      </c>
      <c r="EC233" s="14">
        <f t="shared" si="225"/>
        <v>51.63</v>
      </c>
      <c r="ED233" s="14">
        <f t="shared" si="226"/>
        <v>12</v>
      </c>
      <c r="EE233" s="14">
        <f t="shared" si="227"/>
        <v>3</v>
      </c>
      <c r="EF233" s="14">
        <f t="shared" si="228"/>
        <v>13</v>
      </c>
      <c r="EG233" s="25" t="s">
        <v>509</v>
      </c>
      <c r="EH233" s="14">
        <f t="shared" si="229"/>
        <v>150</v>
      </c>
    </row>
    <row r="234" spans="100:138" ht="16.5" x14ac:dyDescent="0.2">
      <c r="CV234" s="13">
        <v>230</v>
      </c>
      <c r="CW234" s="14">
        <f t="shared" si="195"/>
        <v>32</v>
      </c>
      <c r="CX234" s="14">
        <f t="shared" si="196"/>
        <v>4</v>
      </c>
      <c r="CY234" s="14">
        <f t="shared" si="197"/>
        <v>1</v>
      </c>
      <c r="CZ234" s="14">
        <f t="shared" si="198"/>
        <v>3</v>
      </c>
      <c r="DA234" s="14">
        <f t="shared" si="199"/>
        <v>2034041</v>
      </c>
      <c r="DB234" s="13" t="str">
        <f t="shared" si="200"/>
        <v>50级守护灵橙色套1-武器</v>
      </c>
      <c r="DC234" s="14">
        <f t="shared" si="201"/>
        <v>2</v>
      </c>
      <c r="DD234" s="14">
        <f t="shared" si="202"/>
        <v>4</v>
      </c>
      <c r="DE234" s="14">
        <f t="shared" si="203"/>
        <v>40</v>
      </c>
      <c r="DF234" s="14">
        <f t="shared" si="204"/>
        <v>40</v>
      </c>
      <c r="DG234" s="14">
        <f t="shared" si="205"/>
        <v>1</v>
      </c>
      <c r="DH234" s="14">
        <f t="shared" si="206"/>
        <v>2031</v>
      </c>
      <c r="DI234" s="14">
        <f t="shared" si="215"/>
        <v>135</v>
      </c>
      <c r="DJ234" s="14">
        <f t="shared" si="207"/>
        <v>252</v>
      </c>
      <c r="DK234" s="14">
        <f t="shared" si="208"/>
        <v>0</v>
      </c>
      <c r="DL234" s="14">
        <f t="shared" si="209"/>
        <v>0</v>
      </c>
      <c r="DM234" s="14">
        <f t="shared" si="210"/>
        <v>18</v>
      </c>
      <c r="DN234" s="14">
        <f t="shared" si="211"/>
        <v>0</v>
      </c>
      <c r="DO234" s="14">
        <f t="shared" si="212"/>
        <v>0</v>
      </c>
      <c r="DP234" s="14">
        <f t="shared" si="216"/>
        <v>12</v>
      </c>
      <c r="DQ234" s="14">
        <f t="shared" si="217"/>
        <v>3</v>
      </c>
      <c r="DR234" s="14">
        <f t="shared" si="218"/>
        <v>23</v>
      </c>
      <c r="DU234" s="14">
        <f t="shared" si="213"/>
        <v>1</v>
      </c>
      <c r="DV234" s="14">
        <f t="shared" si="214"/>
        <v>0</v>
      </c>
      <c r="DW234" s="14">
        <f t="shared" si="219"/>
        <v>135</v>
      </c>
      <c r="DX234" s="14" t="str">
        <f t="shared" si="220"/>
        <v>AtkExt</v>
      </c>
      <c r="DY234" s="14">
        <f t="shared" si="221"/>
        <v>252</v>
      </c>
      <c r="DZ234" s="14">
        <f t="shared" si="222"/>
        <v>18</v>
      </c>
      <c r="EA234" s="14" t="str">
        <f t="shared" si="223"/>
        <v/>
      </c>
      <c r="EB234" s="14" t="str">
        <f t="shared" si="224"/>
        <v/>
      </c>
      <c r="EC234" s="14" t="str">
        <f t="shared" si="225"/>
        <v/>
      </c>
      <c r="ED234" s="14">
        <f t="shared" si="226"/>
        <v>12</v>
      </c>
      <c r="EE234" s="14">
        <f t="shared" si="227"/>
        <v>3</v>
      </c>
      <c r="EF234" s="14">
        <f t="shared" si="228"/>
        <v>23</v>
      </c>
      <c r="EG234" s="25" t="s">
        <v>509</v>
      </c>
      <c r="EH234" s="14">
        <f t="shared" si="229"/>
        <v>150</v>
      </c>
    </row>
    <row r="235" spans="100:138" ht="16.5" x14ac:dyDescent="0.2">
      <c r="CV235" s="13">
        <v>231</v>
      </c>
      <c r="CW235" s="14">
        <f t="shared" si="195"/>
        <v>32</v>
      </c>
      <c r="CX235" s="14">
        <f t="shared" si="196"/>
        <v>4</v>
      </c>
      <c r="CY235" s="14">
        <f t="shared" si="197"/>
        <v>2</v>
      </c>
      <c r="CZ235" s="14">
        <f t="shared" si="198"/>
        <v>3</v>
      </c>
      <c r="DA235" s="14">
        <f t="shared" si="199"/>
        <v>2034042</v>
      </c>
      <c r="DB235" s="13" t="str">
        <f t="shared" si="200"/>
        <v>50级守护灵橙色套1-头盔</v>
      </c>
      <c r="DC235" s="14">
        <f t="shared" si="201"/>
        <v>2</v>
      </c>
      <c r="DD235" s="14">
        <f t="shared" si="202"/>
        <v>4</v>
      </c>
      <c r="DE235" s="14">
        <f t="shared" si="203"/>
        <v>40</v>
      </c>
      <c r="DF235" s="14">
        <f t="shared" si="204"/>
        <v>40</v>
      </c>
      <c r="DG235" s="14">
        <f t="shared" si="205"/>
        <v>2</v>
      </c>
      <c r="DH235" s="14">
        <f t="shared" si="206"/>
        <v>2031</v>
      </c>
      <c r="DI235" s="14">
        <f t="shared" si="215"/>
        <v>67</v>
      </c>
      <c r="DJ235" s="14">
        <f t="shared" si="207"/>
        <v>0</v>
      </c>
      <c r="DK235" s="14">
        <f t="shared" si="208"/>
        <v>65</v>
      </c>
      <c r="DL235" s="14">
        <f t="shared" si="209"/>
        <v>0</v>
      </c>
      <c r="DM235" s="14">
        <f t="shared" si="210"/>
        <v>0</v>
      </c>
      <c r="DN235" s="14">
        <f t="shared" si="211"/>
        <v>4.5</v>
      </c>
      <c r="DO235" s="14">
        <f t="shared" si="212"/>
        <v>0</v>
      </c>
      <c r="DP235" s="14">
        <f t="shared" si="216"/>
        <v>12</v>
      </c>
      <c r="DQ235" s="14">
        <f t="shared" si="217"/>
        <v>3</v>
      </c>
      <c r="DR235" s="14">
        <f t="shared" si="218"/>
        <v>23</v>
      </c>
      <c r="DU235" s="14">
        <f t="shared" si="213"/>
        <v>2</v>
      </c>
      <c r="DV235" s="14">
        <f t="shared" si="214"/>
        <v>0</v>
      </c>
      <c r="DW235" s="14">
        <f t="shared" si="219"/>
        <v>67</v>
      </c>
      <c r="DX235" s="14" t="str">
        <f t="shared" si="220"/>
        <v>DefExt</v>
      </c>
      <c r="DY235" s="14">
        <f t="shared" si="221"/>
        <v>65</v>
      </c>
      <c r="DZ235" s="14">
        <f t="shared" si="222"/>
        <v>4.5</v>
      </c>
      <c r="EA235" s="14" t="str">
        <f t="shared" si="223"/>
        <v/>
      </c>
      <c r="EB235" s="14" t="str">
        <f t="shared" si="224"/>
        <v/>
      </c>
      <c r="EC235" s="14" t="str">
        <f t="shared" si="225"/>
        <v/>
      </c>
      <c r="ED235" s="14">
        <f t="shared" si="226"/>
        <v>12</v>
      </c>
      <c r="EE235" s="14">
        <f t="shared" si="227"/>
        <v>3</v>
      </c>
      <c r="EF235" s="14">
        <f t="shared" si="228"/>
        <v>23</v>
      </c>
      <c r="EG235" s="25" t="s">
        <v>509</v>
      </c>
      <c r="EH235" s="14">
        <f t="shared" si="229"/>
        <v>150</v>
      </c>
    </row>
    <row r="236" spans="100:138" ht="16.5" x14ac:dyDescent="0.2">
      <c r="CV236" s="13">
        <v>232</v>
      </c>
      <c r="CW236" s="14">
        <f t="shared" si="195"/>
        <v>32</v>
      </c>
      <c r="CX236" s="14">
        <f t="shared" si="196"/>
        <v>4</v>
      </c>
      <c r="CY236" s="14">
        <f t="shared" si="197"/>
        <v>3</v>
      </c>
      <c r="CZ236" s="14">
        <f t="shared" si="198"/>
        <v>3</v>
      </c>
      <c r="DA236" s="14">
        <f t="shared" si="199"/>
        <v>2034043</v>
      </c>
      <c r="DB236" s="13" t="str">
        <f t="shared" si="200"/>
        <v>50级守护灵橙色套1-肩甲</v>
      </c>
      <c r="DC236" s="14">
        <f t="shared" si="201"/>
        <v>2</v>
      </c>
      <c r="DD236" s="14">
        <f t="shared" si="202"/>
        <v>4</v>
      </c>
      <c r="DE236" s="14">
        <f t="shared" si="203"/>
        <v>40</v>
      </c>
      <c r="DF236" s="14">
        <f t="shared" si="204"/>
        <v>40</v>
      </c>
      <c r="DG236" s="14">
        <f t="shared" si="205"/>
        <v>3</v>
      </c>
      <c r="DH236" s="14">
        <f t="shared" si="206"/>
        <v>2031</v>
      </c>
      <c r="DI236" s="14">
        <f t="shared" si="215"/>
        <v>101</v>
      </c>
      <c r="DJ236" s="14">
        <f t="shared" si="207"/>
        <v>0</v>
      </c>
      <c r="DK236" s="14">
        <f t="shared" si="208"/>
        <v>32</v>
      </c>
      <c r="DL236" s="14">
        <f t="shared" si="209"/>
        <v>629</v>
      </c>
      <c r="DM236" s="14">
        <f t="shared" si="210"/>
        <v>0</v>
      </c>
      <c r="DN236" s="14">
        <f t="shared" si="211"/>
        <v>2.25</v>
      </c>
      <c r="DO236" s="14">
        <f t="shared" si="212"/>
        <v>44.93</v>
      </c>
      <c r="DP236" s="14">
        <f t="shared" si="216"/>
        <v>12</v>
      </c>
      <c r="DQ236" s="14">
        <f t="shared" si="217"/>
        <v>3</v>
      </c>
      <c r="DR236" s="14">
        <f t="shared" si="218"/>
        <v>23</v>
      </c>
      <c r="DU236" s="14">
        <f t="shared" si="213"/>
        <v>2</v>
      </c>
      <c r="DV236" s="14">
        <f t="shared" si="214"/>
        <v>3</v>
      </c>
      <c r="DW236" s="14">
        <f t="shared" si="219"/>
        <v>101</v>
      </c>
      <c r="DX236" s="14" t="str">
        <f t="shared" si="220"/>
        <v>DefExt</v>
      </c>
      <c r="DY236" s="14">
        <f t="shared" si="221"/>
        <v>32</v>
      </c>
      <c r="DZ236" s="14">
        <f t="shared" si="222"/>
        <v>2.25</v>
      </c>
      <c r="EA236" s="14" t="str">
        <f t="shared" si="223"/>
        <v>HPExt</v>
      </c>
      <c r="EB236" s="14">
        <f t="shared" si="224"/>
        <v>629</v>
      </c>
      <c r="EC236" s="14">
        <f t="shared" si="225"/>
        <v>44.93</v>
      </c>
      <c r="ED236" s="14">
        <f t="shared" si="226"/>
        <v>12</v>
      </c>
      <c r="EE236" s="14">
        <f t="shared" si="227"/>
        <v>3</v>
      </c>
      <c r="EF236" s="14">
        <f t="shared" si="228"/>
        <v>23</v>
      </c>
      <c r="EG236" s="25" t="s">
        <v>509</v>
      </c>
      <c r="EH236" s="14">
        <f t="shared" si="229"/>
        <v>150</v>
      </c>
    </row>
    <row r="237" spans="100:138" ht="16.5" x14ac:dyDescent="0.2">
      <c r="CV237" s="13">
        <v>233</v>
      </c>
      <c r="CW237" s="14">
        <f t="shared" si="195"/>
        <v>32</v>
      </c>
      <c r="CX237" s="14">
        <f t="shared" si="196"/>
        <v>4</v>
      </c>
      <c r="CY237" s="14">
        <f t="shared" si="197"/>
        <v>4</v>
      </c>
      <c r="CZ237" s="14">
        <f t="shared" si="198"/>
        <v>3</v>
      </c>
      <c r="DA237" s="14">
        <f t="shared" si="199"/>
        <v>2034047</v>
      </c>
      <c r="DB237" s="13" t="str">
        <f t="shared" si="200"/>
        <v>50级守护灵橙色套1-项链</v>
      </c>
      <c r="DC237" s="14">
        <f t="shared" si="201"/>
        <v>2</v>
      </c>
      <c r="DD237" s="14">
        <f t="shared" si="202"/>
        <v>4</v>
      </c>
      <c r="DE237" s="14">
        <f t="shared" si="203"/>
        <v>40</v>
      </c>
      <c r="DF237" s="14">
        <f t="shared" si="204"/>
        <v>40</v>
      </c>
      <c r="DG237" s="14">
        <f t="shared" si="205"/>
        <v>7</v>
      </c>
      <c r="DH237" s="14">
        <f t="shared" si="206"/>
        <v>2031</v>
      </c>
      <c r="DI237" s="14">
        <f t="shared" si="215"/>
        <v>101</v>
      </c>
      <c r="DJ237" s="14">
        <f t="shared" si="207"/>
        <v>84</v>
      </c>
      <c r="DK237" s="14">
        <f t="shared" si="208"/>
        <v>54</v>
      </c>
      <c r="DL237" s="14">
        <f t="shared" si="209"/>
        <v>0</v>
      </c>
      <c r="DM237" s="14">
        <f t="shared" si="210"/>
        <v>6</v>
      </c>
      <c r="DN237" s="14">
        <f t="shared" si="211"/>
        <v>3.75</v>
      </c>
      <c r="DO237" s="14">
        <f t="shared" si="212"/>
        <v>0</v>
      </c>
      <c r="DP237" s="14">
        <f t="shared" si="216"/>
        <v>12</v>
      </c>
      <c r="DQ237" s="14">
        <f t="shared" si="217"/>
        <v>3</v>
      </c>
      <c r="DR237" s="14">
        <f t="shared" si="218"/>
        <v>23</v>
      </c>
      <c r="DU237" s="14">
        <f t="shared" si="213"/>
        <v>1</v>
      </c>
      <c r="DV237" s="14">
        <f t="shared" si="214"/>
        <v>2</v>
      </c>
      <c r="DW237" s="14">
        <f t="shared" si="219"/>
        <v>101</v>
      </c>
      <c r="DX237" s="14" t="str">
        <f t="shared" si="220"/>
        <v>AtkExt</v>
      </c>
      <c r="DY237" s="14">
        <f t="shared" si="221"/>
        <v>84</v>
      </c>
      <c r="DZ237" s="14">
        <f t="shared" si="222"/>
        <v>6</v>
      </c>
      <c r="EA237" s="14" t="str">
        <f t="shared" si="223"/>
        <v>DefExt</v>
      </c>
      <c r="EB237" s="14">
        <f t="shared" si="224"/>
        <v>54</v>
      </c>
      <c r="EC237" s="14">
        <f t="shared" si="225"/>
        <v>3.75</v>
      </c>
      <c r="ED237" s="14">
        <f t="shared" si="226"/>
        <v>12</v>
      </c>
      <c r="EE237" s="14">
        <f t="shared" si="227"/>
        <v>3</v>
      </c>
      <c r="EF237" s="14">
        <f t="shared" si="228"/>
        <v>23</v>
      </c>
      <c r="EG237" s="25" t="s">
        <v>509</v>
      </c>
      <c r="EH237" s="14">
        <f t="shared" si="229"/>
        <v>150</v>
      </c>
    </row>
    <row r="238" spans="100:138" ht="16.5" x14ac:dyDescent="0.2">
      <c r="CV238" s="13">
        <v>234</v>
      </c>
      <c r="CW238" s="14">
        <f t="shared" si="195"/>
        <v>32</v>
      </c>
      <c r="CX238" s="14">
        <f t="shared" si="196"/>
        <v>4</v>
      </c>
      <c r="CY238" s="14">
        <f t="shared" si="197"/>
        <v>5</v>
      </c>
      <c r="CZ238" s="14">
        <f t="shared" si="198"/>
        <v>3</v>
      </c>
      <c r="DA238" s="14">
        <f t="shared" si="199"/>
        <v>2034048</v>
      </c>
      <c r="DB238" s="13" t="str">
        <f t="shared" si="200"/>
        <v>50级守护灵橙色套1-戒指</v>
      </c>
      <c r="DC238" s="14">
        <f t="shared" si="201"/>
        <v>2</v>
      </c>
      <c r="DD238" s="14">
        <f t="shared" si="202"/>
        <v>4</v>
      </c>
      <c r="DE238" s="14">
        <f t="shared" si="203"/>
        <v>40</v>
      </c>
      <c r="DF238" s="14">
        <f t="shared" si="204"/>
        <v>40</v>
      </c>
      <c r="DG238" s="14">
        <f t="shared" si="205"/>
        <v>8</v>
      </c>
      <c r="DH238" s="14">
        <f t="shared" si="206"/>
        <v>2031</v>
      </c>
      <c r="DI238" s="14">
        <f t="shared" si="215"/>
        <v>157</v>
      </c>
      <c r="DJ238" s="14">
        <f t="shared" si="207"/>
        <v>84</v>
      </c>
      <c r="DK238" s="14">
        <f t="shared" si="208"/>
        <v>0</v>
      </c>
      <c r="DL238" s="14">
        <f t="shared" si="209"/>
        <v>1049</v>
      </c>
      <c r="DM238" s="14">
        <f t="shared" si="210"/>
        <v>6</v>
      </c>
      <c r="DN238" s="14">
        <f t="shared" si="211"/>
        <v>0</v>
      </c>
      <c r="DO238" s="14">
        <f t="shared" si="212"/>
        <v>74.88</v>
      </c>
      <c r="DP238" s="14">
        <f t="shared" si="216"/>
        <v>12</v>
      </c>
      <c r="DQ238" s="14">
        <f t="shared" si="217"/>
        <v>3</v>
      </c>
      <c r="DR238" s="14">
        <f t="shared" si="218"/>
        <v>23</v>
      </c>
      <c r="DU238" s="14">
        <f t="shared" si="213"/>
        <v>1</v>
      </c>
      <c r="DV238" s="14">
        <f t="shared" si="214"/>
        <v>3</v>
      </c>
      <c r="DW238" s="14">
        <f t="shared" si="219"/>
        <v>157</v>
      </c>
      <c r="DX238" s="14" t="str">
        <f t="shared" si="220"/>
        <v>AtkExt</v>
      </c>
      <c r="DY238" s="14">
        <f t="shared" si="221"/>
        <v>84</v>
      </c>
      <c r="DZ238" s="14">
        <f t="shared" si="222"/>
        <v>6</v>
      </c>
      <c r="EA238" s="14" t="str">
        <f t="shared" si="223"/>
        <v>HPExt</v>
      </c>
      <c r="EB238" s="14">
        <f t="shared" si="224"/>
        <v>1049</v>
      </c>
      <c r="EC238" s="14">
        <f t="shared" si="225"/>
        <v>74.88</v>
      </c>
      <c r="ED238" s="14">
        <f t="shared" si="226"/>
        <v>12</v>
      </c>
      <c r="EE238" s="14">
        <f t="shared" si="227"/>
        <v>3</v>
      </c>
      <c r="EF238" s="14">
        <f t="shared" si="228"/>
        <v>23</v>
      </c>
      <c r="EG238" s="25" t="s">
        <v>509</v>
      </c>
      <c r="EH238" s="14">
        <f t="shared" si="229"/>
        <v>150</v>
      </c>
    </row>
    <row r="239" spans="100:138" ht="16.5" x14ac:dyDescent="0.2">
      <c r="CV239" s="13">
        <v>235</v>
      </c>
      <c r="CW239" s="14">
        <f t="shared" si="195"/>
        <v>33</v>
      </c>
      <c r="CX239" s="14">
        <f t="shared" si="196"/>
        <v>1</v>
      </c>
      <c r="CY239" s="14">
        <f t="shared" si="197"/>
        <v>1</v>
      </c>
      <c r="CZ239" s="14">
        <f t="shared" si="198"/>
        <v>4</v>
      </c>
      <c r="DA239" s="14">
        <f t="shared" si="199"/>
        <v>2041011</v>
      </c>
      <c r="DB239" s="13" t="str">
        <f t="shared" si="200"/>
        <v>70级寄灵人绿色-武器</v>
      </c>
      <c r="DC239" s="14">
        <f t="shared" si="201"/>
        <v>1</v>
      </c>
      <c r="DD239" s="14">
        <f t="shared" si="202"/>
        <v>1</v>
      </c>
      <c r="DE239" s="14">
        <f t="shared" si="203"/>
        <v>60</v>
      </c>
      <c r="DF239" s="14">
        <f t="shared" si="204"/>
        <v>60</v>
      </c>
      <c r="DG239" s="14">
        <f t="shared" si="205"/>
        <v>1</v>
      </c>
      <c r="DH239" s="14" t="str">
        <f t="shared" si="206"/>
        <v/>
      </c>
      <c r="DI239" s="14">
        <f t="shared" si="215"/>
        <v>78</v>
      </c>
      <c r="DJ239" s="14">
        <f t="shared" si="207"/>
        <v>257</v>
      </c>
      <c r="DK239" s="14">
        <f t="shared" si="208"/>
        <v>0</v>
      </c>
      <c r="DL239" s="14">
        <f t="shared" si="209"/>
        <v>0</v>
      </c>
      <c r="DM239" s="14">
        <f t="shared" si="210"/>
        <v>15.75</v>
      </c>
      <c r="DN239" s="14">
        <f t="shared" si="211"/>
        <v>0</v>
      </c>
      <c r="DO239" s="14">
        <f t="shared" si="212"/>
        <v>0</v>
      </c>
      <c r="DP239" s="14">
        <f t="shared" si="216"/>
        <v>13</v>
      </c>
      <c r="DQ239" s="14">
        <f t="shared" si="217"/>
        <v>0</v>
      </c>
      <c r="DR239" s="14">
        <f t="shared" si="218"/>
        <v>14</v>
      </c>
      <c r="DU239" s="14">
        <f t="shared" si="213"/>
        <v>1</v>
      </c>
      <c r="DV239" s="14">
        <f t="shared" si="214"/>
        <v>0</v>
      </c>
      <c r="DW239" s="14">
        <f t="shared" si="219"/>
        <v>78</v>
      </c>
      <c r="DX239" s="14" t="str">
        <f t="shared" si="220"/>
        <v>AtkExt</v>
      </c>
      <c r="DY239" s="14">
        <f t="shared" si="221"/>
        <v>257</v>
      </c>
      <c r="DZ239" s="14">
        <f t="shared" si="222"/>
        <v>15.75</v>
      </c>
      <c r="EA239" s="14" t="str">
        <f t="shared" si="223"/>
        <v/>
      </c>
      <c r="EB239" s="14" t="str">
        <f t="shared" si="224"/>
        <v/>
      </c>
      <c r="EC239" s="14" t="str">
        <f t="shared" si="225"/>
        <v/>
      </c>
      <c r="ED239" s="14">
        <f t="shared" si="226"/>
        <v>13</v>
      </c>
      <c r="EE239" s="14">
        <f t="shared" si="227"/>
        <v>0</v>
      </c>
      <c r="EF239" s="14">
        <f t="shared" si="228"/>
        <v>14</v>
      </c>
      <c r="EG239" s="25" t="s">
        <v>509</v>
      </c>
      <c r="EH239" s="14">
        <f t="shared" si="229"/>
        <v>20</v>
      </c>
    </row>
    <row r="240" spans="100:138" ht="16.5" x14ac:dyDescent="0.2">
      <c r="CV240" s="13">
        <v>236</v>
      </c>
      <c r="CW240" s="14">
        <f t="shared" si="195"/>
        <v>33</v>
      </c>
      <c r="CX240" s="14">
        <f t="shared" si="196"/>
        <v>1</v>
      </c>
      <c r="CY240" s="14">
        <f t="shared" si="197"/>
        <v>2</v>
      </c>
      <c r="CZ240" s="14">
        <f t="shared" si="198"/>
        <v>4</v>
      </c>
      <c r="DA240" s="14">
        <f t="shared" si="199"/>
        <v>2041012</v>
      </c>
      <c r="DB240" s="13" t="str">
        <f t="shared" si="200"/>
        <v>70级寄灵人绿色-头盔</v>
      </c>
      <c r="DC240" s="14">
        <f t="shared" si="201"/>
        <v>1</v>
      </c>
      <c r="DD240" s="14">
        <f t="shared" si="202"/>
        <v>1</v>
      </c>
      <c r="DE240" s="14">
        <f t="shared" si="203"/>
        <v>60</v>
      </c>
      <c r="DF240" s="14">
        <f t="shared" si="204"/>
        <v>60</v>
      </c>
      <c r="DG240" s="14">
        <f t="shared" si="205"/>
        <v>2</v>
      </c>
      <c r="DH240" s="14" t="str">
        <f t="shared" si="206"/>
        <v/>
      </c>
      <c r="DI240" s="14">
        <f t="shared" si="215"/>
        <v>39</v>
      </c>
      <c r="DJ240" s="14">
        <f t="shared" si="207"/>
        <v>0</v>
      </c>
      <c r="DK240" s="14">
        <f t="shared" si="208"/>
        <v>65</v>
      </c>
      <c r="DL240" s="14">
        <f t="shared" si="209"/>
        <v>0</v>
      </c>
      <c r="DM240" s="14">
        <f t="shared" si="210"/>
        <v>0</v>
      </c>
      <c r="DN240" s="14">
        <f t="shared" si="211"/>
        <v>3.98</v>
      </c>
      <c r="DO240" s="14">
        <f t="shared" si="212"/>
        <v>0</v>
      </c>
      <c r="DP240" s="14">
        <f t="shared" si="216"/>
        <v>13</v>
      </c>
      <c r="DQ240" s="14">
        <f t="shared" si="217"/>
        <v>0</v>
      </c>
      <c r="DR240" s="14">
        <f t="shared" si="218"/>
        <v>14</v>
      </c>
      <c r="DU240" s="14">
        <f t="shared" si="213"/>
        <v>2</v>
      </c>
      <c r="DV240" s="14">
        <f t="shared" si="214"/>
        <v>0</v>
      </c>
      <c r="DW240" s="14">
        <f t="shared" si="219"/>
        <v>39</v>
      </c>
      <c r="DX240" s="14" t="str">
        <f t="shared" si="220"/>
        <v>DefExt</v>
      </c>
      <c r="DY240" s="14">
        <f t="shared" si="221"/>
        <v>65</v>
      </c>
      <c r="DZ240" s="14">
        <f t="shared" si="222"/>
        <v>3.98</v>
      </c>
      <c r="EA240" s="14" t="str">
        <f t="shared" si="223"/>
        <v/>
      </c>
      <c r="EB240" s="14" t="str">
        <f t="shared" si="224"/>
        <v/>
      </c>
      <c r="EC240" s="14" t="str">
        <f t="shared" si="225"/>
        <v/>
      </c>
      <c r="ED240" s="14">
        <f t="shared" si="226"/>
        <v>13</v>
      </c>
      <c r="EE240" s="14">
        <f t="shared" si="227"/>
        <v>0</v>
      </c>
      <c r="EF240" s="14">
        <f t="shared" si="228"/>
        <v>14</v>
      </c>
      <c r="EG240" s="25" t="s">
        <v>509</v>
      </c>
      <c r="EH240" s="14">
        <f t="shared" si="229"/>
        <v>20</v>
      </c>
    </row>
    <row r="241" spans="100:138" ht="16.5" x14ac:dyDescent="0.2">
      <c r="CV241" s="13">
        <v>237</v>
      </c>
      <c r="CW241" s="14">
        <f t="shared" si="195"/>
        <v>33</v>
      </c>
      <c r="CX241" s="14">
        <f t="shared" si="196"/>
        <v>1</v>
      </c>
      <c r="CY241" s="14">
        <f t="shared" si="197"/>
        <v>3</v>
      </c>
      <c r="CZ241" s="14">
        <f t="shared" si="198"/>
        <v>4</v>
      </c>
      <c r="DA241" s="14">
        <f t="shared" si="199"/>
        <v>2041013</v>
      </c>
      <c r="DB241" s="13" t="str">
        <f t="shared" si="200"/>
        <v>70级寄灵人绿色-肩甲</v>
      </c>
      <c r="DC241" s="14">
        <f t="shared" si="201"/>
        <v>1</v>
      </c>
      <c r="DD241" s="14">
        <f t="shared" si="202"/>
        <v>1</v>
      </c>
      <c r="DE241" s="14">
        <f t="shared" si="203"/>
        <v>60</v>
      </c>
      <c r="DF241" s="14">
        <f t="shared" si="204"/>
        <v>60</v>
      </c>
      <c r="DG241" s="14">
        <f t="shared" si="205"/>
        <v>3</v>
      </c>
      <c r="DH241" s="14" t="str">
        <f t="shared" si="206"/>
        <v/>
      </c>
      <c r="DI241" s="14">
        <f t="shared" si="215"/>
        <v>39</v>
      </c>
      <c r="DJ241" s="14">
        <f t="shared" si="207"/>
        <v>0</v>
      </c>
      <c r="DK241" s="14">
        <f t="shared" si="208"/>
        <v>32</v>
      </c>
      <c r="DL241" s="14">
        <f t="shared" si="209"/>
        <v>320</v>
      </c>
      <c r="DM241" s="14">
        <f t="shared" si="210"/>
        <v>0</v>
      </c>
      <c r="DN241" s="14">
        <f t="shared" si="211"/>
        <v>1.99</v>
      </c>
      <c r="DO241" s="14">
        <f t="shared" si="212"/>
        <v>19.690000000000001</v>
      </c>
      <c r="DP241" s="14">
        <f t="shared" si="216"/>
        <v>13</v>
      </c>
      <c r="DQ241" s="14">
        <f t="shared" si="217"/>
        <v>0</v>
      </c>
      <c r="DR241" s="14">
        <f t="shared" si="218"/>
        <v>14</v>
      </c>
      <c r="DU241" s="14">
        <f t="shared" si="213"/>
        <v>2</v>
      </c>
      <c r="DV241" s="14">
        <f t="shared" si="214"/>
        <v>3</v>
      </c>
      <c r="DW241" s="14">
        <f t="shared" si="219"/>
        <v>39</v>
      </c>
      <c r="DX241" s="14" t="str">
        <f t="shared" si="220"/>
        <v>DefExt</v>
      </c>
      <c r="DY241" s="14">
        <f t="shared" si="221"/>
        <v>32</v>
      </c>
      <c r="DZ241" s="14">
        <f t="shared" si="222"/>
        <v>1.99</v>
      </c>
      <c r="EA241" s="14" t="str">
        <f t="shared" si="223"/>
        <v>HPExt</v>
      </c>
      <c r="EB241" s="14">
        <f t="shared" si="224"/>
        <v>320</v>
      </c>
      <c r="EC241" s="14">
        <f t="shared" si="225"/>
        <v>19.690000000000001</v>
      </c>
      <c r="ED241" s="14">
        <f t="shared" si="226"/>
        <v>13</v>
      </c>
      <c r="EE241" s="14">
        <f t="shared" si="227"/>
        <v>0</v>
      </c>
      <c r="EF241" s="14">
        <f t="shared" si="228"/>
        <v>14</v>
      </c>
      <c r="EG241" s="25" t="s">
        <v>509</v>
      </c>
      <c r="EH241" s="14">
        <f t="shared" si="229"/>
        <v>20</v>
      </c>
    </row>
    <row r="242" spans="100:138" ht="16.5" x14ac:dyDescent="0.2">
      <c r="CV242" s="13">
        <v>238</v>
      </c>
      <c r="CW242" s="14">
        <f t="shared" si="195"/>
        <v>33</v>
      </c>
      <c r="CX242" s="14">
        <f t="shared" si="196"/>
        <v>1</v>
      </c>
      <c r="CY242" s="14">
        <f t="shared" si="197"/>
        <v>4</v>
      </c>
      <c r="CZ242" s="14">
        <f t="shared" si="198"/>
        <v>4</v>
      </c>
      <c r="DA242" s="14">
        <f t="shared" si="199"/>
        <v>2041014</v>
      </c>
      <c r="DB242" s="13" t="str">
        <f t="shared" si="200"/>
        <v>70级寄灵人绿色-衣服</v>
      </c>
      <c r="DC242" s="14">
        <f t="shared" si="201"/>
        <v>1</v>
      </c>
      <c r="DD242" s="14">
        <f t="shared" si="202"/>
        <v>1</v>
      </c>
      <c r="DE242" s="14">
        <f t="shared" si="203"/>
        <v>60</v>
      </c>
      <c r="DF242" s="14">
        <f t="shared" si="204"/>
        <v>60</v>
      </c>
      <c r="DG242" s="14">
        <f t="shared" si="205"/>
        <v>4</v>
      </c>
      <c r="DH242" s="14" t="str">
        <f t="shared" si="206"/>
        <v/>
      </c>
      <c r="DI242" s="14">
        <f t="shared" si="215"/>
        <v>39</v>
      </c>
      <c r="DJ242" s="14">
        <f t="shared" si="207"/>
        <v>0</v>
      </c>
      <c r="DK242" s="14">
        <f t="shared" si="208"/>
        <v>65</v>
      </c>
      <c r="DL242" s="14">
        <f t="shared" si="209"/>
        <v>0</v>
      </c>
      <c r="DM242" s="14">
        <f t="shared" si="210"/>
        <v>0</v>
      </c>
      <c r="DN242" s="14">
        <f t="shared" si="211"/>
        <v>3.98</v>
      </c>
      <c r="DO242" s="14">
        <f t="shared" si="212"/>
        <v>0</v>
      </c>
      <c r="DP242" s="14">
        <f t="shared" si="216"/>
        <v>13</v>
      </c>
      <c r="DQ242" s="14">
        <f t="shared" si="217"/>
        <v>0</v>
      </c>
      <c r="DR242" s="14">
        <f t="shared" si="218"/>
        <v>14</v>
      </c>
      <c r="DU242" s="14">
        <f t="shared" si="213"/>
        <v>2</v>
      </c>
      <c r="DV242" s="14">
        <f t="shared" si="214"/>
        <v>0</v>
      </c>
      <c r="DW242" s="14">
        <f t="shared" si="219"/>
        <v>39</v>
      </c>
      <c r="DX242" s="14" t="str">
        <f t="shared" si="220"/>
        <v>DefExt</v>
      </c>
      <c r="DY242" s="14">
        <f t="shared" si="221"/>
        <v>65</v>
      </c>
      <c r="DZ242" s="14">
        <f t="shared" si="222"/>
        <v>3.98</v>
      </c>
      <c r="EA242" s="14" t="str">
        <f t="shared" si="223"/>
        <v/>
      </c>
      <c r="EB242" s="14" t="str">
        <f t="shared" si="224"/>
        <v/>
      </c>
      <c r="EC242" s="14" t="str">
        <f t="shared" si="225"/>
        <v/>
      </c>
      <c r="ED242" s="14">
        <f t="shared" si="226"/>
        <v>13</v>
      </c>
      <c r="EE242" s="14">
        <f t="shared" si="227"/>
        <v>0</v>
      </c>
      <c r="EF242" s="14">
        <f t="shared" si="228"/>
        <v>14</v>
      </c>
      <c r="EG242" s="25" t="s">
        <v>509</v>
      </c>
      <c r="EH242" s="14">
        <f t="shared" si="229"/>
        <v>20</v>
      </c>
    </row>
    <row r="243" spans="100:138" ht="16.5" x14ac:dyDescent="0.2">
      <c r="CV243" s="13">
        <v>239</v>
      </c>
      <c r="CW243" s="14">
        <f t="shared" si="195"/>
        <v>33</v>
      </c>
      <c r="CX243" s="14">
        <f t="shared" si="196"/>
        <v>1</v>
      </c>
      <c r="CY243" s="14">
        <f t="shared" si="197"/>
        <v>5</v>
      </c>
      <c r="CZ243" s="14">
        <f t="shared" si="198"/>
        <v>4</v>
      </c>
      <c r="DA243" s="14">
        <f t="shared" si="199"/>
        <v>2041015</v>
      </c>
      <c r="DB243" s="13" t="str">
        <f t="shared" si="200"/>
        <v>70级寄灵人绿色-鞋子</v>
      </c>
      <c r="DC243" s="14">
        <f t="shared" si="201"/>
        <v>1</v>
      </c>
      <c r="DD243" s="14">
        <f t="shared" si="202"/>
        <v>1</v>
      </c>
      <c r="DE243" s="14">
        <f t="shared" si="203"/>
        <v>60</v>
      </c>
      <c r="DF243" s="14">
        <f t="shared" si="204"/>
        <v>60</v>
      </c>
      <c r="DG243" s="14">
        <f t="shared" si="205"/>
        <v>5</v>
      </c>
      <c r="DH243" s="14" t="str">
        <f t="shared" si="206"/>
        <v/>
      </c>
      <c r="DI243" s="14">
        <f t="shared" si="215"/>
        <v>39</v>
      </c>
      <c r="DJ243" s="14">
        <f t="shared" si="207"/>
        <v>0</v>
      </c>
      <c r="DK243" s="14">
        <f t="shared" si="208"/>
        <v>0</v>
      </c>
      <c r="DL243" s="14">
        <f t="shared" si="209"/>
        <v>641</v>
      </c>
      <c r="DM243" s="14">
        <f t="shared" si="210"/>
        <v>0</v>
      </c>
      <c r="DN243" s="14">
        <f t="shared" si="211"/>
        <v>0</v>
      </c>
      <c r="DO243" s="14">
        <f t="shared" si="212"/>
        <v>39.380000000000003</v>
      </c>
      <c r="DP243" s="14">
        <f t="shared" si="216"/>
        <v>13</v>
      </c>
      <c r="DQ243" s="14">
        <f t="shared" si="217"/>
        <v>0</v>
      </c>
      <c r="DR243" s="14">
        <f t="shared" si="218"/>
        <v>14</v>
      </c>
      <c r="DU243" s="14">
        <f t="shared" si="213"/>
        <v>3</v>
      </c>
      <c r="DV243" s="14">
        <f t="shared" si="214"/>
        <v>0</v>
      </c>
      <c r="DW243" s="14">
        <f t="shared" si="219"/>
        <v>39</v>
      </c>
      <c r="DX243" s="14" t="str">
        <f t="shared" si="220"/>
        <v>HPExt</v>
      </c>
      <c r="DY243" s="14">
        <f t="shared" si="221"/>
        <v>641</v>
      </c>
      <c r="DZ243" s="14">
        <f t="shared" si="222"/>
        <v>39.380000000000003</v>
      </c>
      <c r="EA243" s="14" t="str">
        <f t="shared" si="223"/>
        <v/>
      </c>
      <c r="EB243" s="14" t="str">
        <f t="shared" si="224"/>
        <v/>
      </c>
      <c r="EC243" s="14" t="str">
        <f t="shared" si="225"/>
        <v/>
      </c>
      <c r="ED243" s="14">
        <f t="shared" si="226"/>
        <v>13</v>
      </c>
      <c r="EE243" s="14">
        <f t="shared" si="227"/>
        <v>0</v>
      </c>
      <c r="EF243" s="14">
        <f t="shared" si="228"/>
        <v>14</v>
      </c>
      <c r="EG243" s="25" t="s">
        <v>509</v>
      </c>
      <c r="EH243" s="14">
        <f t="shared" si="229"/>
        <v>20</v>
      </c>
    </row>
    <row r="244" spans="100:138" ht="16.5" x14ac:dyDescent="0.2">
      <c r="CV244" s="13">
        <v>240</v>
      </c>
      <c r="CW244" s="14">
        <f t="shared" si="195"/>
        <v>33</v>
      </c>
      <c r="CX244" s="14">
        <f t="shared" si="196"/>
        <v>1</v>
      </c>
      <c r="CY244" s="14">
        <f t="shared" si="197"/>
        <v>6</v>
      </c>
      <c r="CZ244" s="14">
        <f t="shared" si="198"/>
        <v>4</v>
      </c>
      <c r="DA244" s="14">
        <f t="shared" si="199"/>
        <v>2041016</v>
      </c>
      <c r="DB244" s="13" t="str">
        <f t="shared" si="200"/>
        <v>70级寄灵人绿色-护手</v>
      </c>
      <c r="DC244" s="14">
        <f t="shared" si="201"/>
        <v>1</v>
      </c>
      <c r="DD244" s="14">
        <f t="shared" si="202"/>
        <v>1</v>
      </c>
      <c r="DE244" s="14">
        <f t="shared" si="203"/>
        <v>60</v>
      </c>
      <c r="DF244" s="14">
        <f t="shared" si="204"/>
        <v>60</v>
      </c>
      <c r="DG244" s="14">
        <f t="shared" si="205"/>
        <v>6</v>
      </c>
      <c r="DH244" s="14" t="str">
        <f t="shared" si="206"/>
        <v/>
      </c>
      <c r="DI244" s="14">
        <f t="shared" si="215"/>
        <v>39</v>
      </c>
      <c r="DJ244" s="14">
        <f t="shared" si="207"/>
        <v>0</v>
      </c>
      <c r="DK244" s="14">
        <f t="shared" si="208"/>
        <v>0</v>
      </c>
      <c r="DL244" s="14">
        <f t="shared" si="209"/>
        <v>641</v>
      </c>
      <c r="DM244" s="14">
        <f t="shared" si="210"/>
        <v>0</v>
      </c>
      <c r="DN244" s="14">
        <f t="shared" si="211"/>
        <v>0</v>
      </c>
      <c r="DO244" s="14">
        <f t="shared" si="212"/>
        <v>39.380000000000003</v>
      </c>
      <c r="DP244" s="14">
        <f t="shared" si="216"/>
        <v>13</v>
      </c>
      <c r="DQ244" s="14">
        <f t="shared" si="217"/>
        <v>0</v>
      </c>
      <c r="DR244" s="14">
        <f t="shared" si="218"/>
        <v>14</v>
      </c>
      <c r="DU244" s="14">
        <f t="shared" si="213"/>
        <v>3</v>
      </c>
      <c r="DV244" s="14">
        <f t="shared" si="214"/>
        <v>0</v>
      </c>
      <c r="DW244" s="14">
        <f t="shared" si="219"/>
        <v>39</v>
      </c>
      <c r="DX244" s="14" t="str">
        <f t="shared" si="220"/>
        <v>HPExt</v>
      </c>
      <c r="DY244" s="14">
        <f t="shared" si="221"/>
        <v>641</v>
      </c>
      <c r="DZ244" s="14">
        <f t="shared" si="222"/>
        <v>39.380000000000003</v>
      </c>
      <c r="EA244" s="14" t="str">
        <f t="shared" si="223"/>
        <v/>
      </c>
      <c r="EB244" s="14" t="str">
        <f t="shared" si="224"/>
        <v/>
      </c>
      <c r="EC244" s="14" t="str">
        <f t="shared" si="225"/>
        <v/>
      </c>
      <c r="ED244" s="14">
        <f t="shared" si="226"/>
        <v>13</v>
      </c>
      <c r="EE244" s="14">
        <f t="shared" si="227"/>
        <v>0</v>
      </c>
      <c r="EF244" s="14">
        <f t="shared" si="228"/>
        <v>14</v>
      </c>
      <c r="EG244" s="25" t="s">
        <v>509</v>
      </c>
      <c r="EH244" s="14">
        <f t="shared" si="229"/>
        <v>20</v>
      </c>
    </row>
    <row r="245" spans="100:138" ht="16.5" x14ac:dyDescent="0.2">
      <c r="CV245" s="13">
        <v>241</v>
      </c>
      <c r="CW245" s="14">
        <f t="shared" si="195"/>
        <v>33</v>
      </c>
      <c r="CX245" s="14">
        <f t="shared" si="196"/>
        <v>1</v>
      </c>
      <c r="CY245" s="14">
        <f t="shared" si="197"/>
        <v>7</v>
      </c>
      <c r="CZ245" s="14">
        <f t="shared" si="198"/>
        <v>4</v>
      </c>
      <c r="DA245" s="14">
        <f t="shared" si="199"/>
        <v>2041017</v>
      </c>
      <c r="DB245" s="13" t="str">
        <f t="shared" si="200"/>
        <v>70级寄灵人绿色-项链</v>
      </c>
      <c r="DC245" s="14">
        <f t="shared" si="201"/>
        <v>1</v>
      </c>
      <c r="DD245" s="14">
        <f t="shared" si="202"/>
        <v>1</v>
      </c>
      <c r="DE245" s="14">
        <f t="shared" si="203"/>
        <v>60</v>
      </c>
      <c r="DF245" s="14">
        <f t="shared" si="204"/>
        <v>60</v>
      </c>
      <c r="DG245" s="14">
        <f t="shared" si="205"/>
        <v>7</v>
      </c>
      <c r="DH245" s="14" t="str">
        <f t="shared" si="206"/>
        <v/>
      </c>
      <c r="DI245" s="14">
        <f t="shared" si="215"/>
        <v>59</v>
      </c>
      <c r="DJ245" s="14">
        <f t="shared" si="207"/>
        <v>86</v>
      </c>
      <c r="DK245" s="14">
        <f t="shared" si="208"/>
        <v>54</v>
      </c>
      <c r="DL245" s="14">
        <f t="shared" si="209"/>
        <v>0</v>
      </c>
      <c r="DM245" s="14">
        <f t="shared" si="210"/>
        <v>5.25</v>
      </c>
      <c r="DN245" s="14">
        <f t="shared" si="211"/>
        <v>3.31</v>
      </c>
      <c r="DO245" s="14">
        <f t="shared" si="212"/>
        <v>0</v>
      </c>
      <c r="DP245" s="14">
        <f t="shared" si="216"/>
        <v>13</v>
      </c>
      <c r="DQ245" s="14">
        <f t="shared" si="217"/>
        <v>0</v>
      </c>
      <c r="DR245" s="14">
        <f t="shared" si="218"/>
        <v>14</v>
      </c>
      <c r="DU245" s="14">
        <f t="shared" si="213"/>
        <v>1</v>
      </c>
      <c r="DV245" s="14">
        <f t="shared" si="214"/>
        <v>2</v>
      </c>
      <c r="DW245" s="14">
        <f t="shared" si="219"/>
        <v>59</v>
      </c>
      <c r="DX245" s="14" t="str">
        <f t="shared" si="220"/>
        <v>AtkExt</v>
      </c>
      <c r="DY245" s="14">
        <f t="shared" si="221"/>
        <v>86</v>
      </c>
      <c r="DZ245" s="14">
        <f t="shared" si="222"/>
        <v>5.25</v>
      </c>
      <c r="EA245" s="14" t="str">
        <f t="shared" si="223"/>
        <v>DefExt</v>
      </c>
      <c r="EB245" s="14">
        <f t="shared" si="224"/>
        <v>54</v>
      </c>
      <c r="EC245" s="14">
        <f t="shared" si="225"/>
        <v>3.31</v>
      </c>
      <c r="ED245" s="14">
        <f t="shared" si="226"/>
        <v>13</v>
      </c>
      <c r="EE245" s="14">
        <f t="shared" si="227"/>
        <v>0</v>
      </c>
      <c r="EF245" s="14">
        <f t="shared" si="228"/>
        <v>14</v>
      </c>
      <c r="EG245" s="25" t="s">
        <v>509</v>
      </c>
      <c r="EH245" s="14">
        <f t="shared" si="229"/>
        <v>20</v>
      </c>
    </row>
    <row r="246" spans="100:138" ht="16.5" x14ac:dyDescent="0.2">
      <c r="CV246" s="13">
        <v>242</v>
      </c>
      <c r="CW246" s="14">
        <f t="shared" si="195"/>
        <v>33</v>
      </c>
      <c r="CX246" s="14">
        <f t="shared" si="196"/>
        <v>1</v>
      </c>
      <c r="CY246" s="14">
        <f t="shared" si="197"/>
        <v>8</v>
      </c>
      <c r="CZ246" s="14">
        <f t="shared" si="198"/>
        <v>4</v>
      </c>
      <c r="DA246" s="14">
        <f t="shared" si="199"/>
        <v>2041018</v>
      </c>
      <c r="DB246" s="13" t="str">
        <f t="shared" si="200"/>
        <v>70级寄灵人绿色-戒指</v>
      </c>
      <c r="DC246" s="14">
        <f t="shared" si="201"/>
        <v>1</v>
      </c>
      <c r="DD246" s="14">
        <f t="shared" si="202"/>
        <v>1</v>
      </c>
      <c r="DE246" s="14">
        <f t="shared" si="203"/>
        <v>60</v>
      </c>
      <c r="DF246" s="14">
        <f t="shared" si="204"/>
        <v>60</v>
      </c>
      <c r="DG246" s="14">
        <f t="shared" si="205"/>
        <v>8</v>
      </c>
      <c r="DH246" s="14" t="str">
        <f t="shared" si="206"/>
        <v/>
      </c>
      <c r="DI246" s="14">
        <f t="shared" si="215"/>
        <v>59</v>
      </c>
      <c r="DJ246" s="14">
        <f t="shared" si="207"/>
        <v>86</v>
      </c>
      <c r="DK246" s="14">
        <f t="shared" si="208"/>
        <v>0</v>
      </c>
      <c r="DL246" s="14">
        <f t="shared" si="209"/>
        <v>534</v>
      </c>
      <c r="DM246" s="14">
        <f t="shared" si="210"/>
        <v>5.25</v>
      </c>
      <c r="DN246" s="14">
        <f t="shared" si="211"/>
        <v>0</v>
      </c>
      <c r="DO246" s="14">
        <f t="shared" si="212"/>
        <v>32.81</v>
      </c>
      <c r="DP246" s="14">
        <f t="shared" si="216"/>
        <v>13</v>
      </c>
      <c r="DQ246" s="14">
        <f t="shared" si="217"/>
        <v>0</v>
      </c>
      <c r="DR246" s="14">
        <f t="shared" si="218"/>
        <v>14</v>
      </c>
      <c r="DU246" s="14">
        <f t="shared" si="213"/>
        <v>1</v>
      </c>
      <c r="DV246" s="14">
        <f t="shared" si="214"/>
        <v>3</v>
      </c>
      <c r="DW246" s="14">
        <f t="shared" si="219"/>
        <v>59</v>
      </c>
      <c r="DX246" s="14" t="str">
        <f t="shared" si="220"/>
        <v>AtkExt</v>
      </c>
      <c r="DY246" s="14">
        <f t="shared" si="221"/>
        <v>86</v>
      </c>
      <c r="DZ246" s="14">
        <f t="shared" si="222"/>
        <v>5.25</v>
      </c>
      <c r="EA246" s="14" t="str">
        <f t="shared" si="223"/>
        <v>HPExt</v>
      </c>
      <c r="EB246" s="14">
        <f t="shared" si="224"/>
        <v>534</v>
      </c>
      <c r="EC246" s="14">
        <f t="shared" si="225"/>
        <v>32.81</v>
      </c>
      <c r="ED246" s="14">
        <f t="shared" si="226"/>
        <v>13</v>
      </c>
      <c r="EE246" s="14">
        <f t="shared" si="227"/>
        <v>0</v>
      </c>
      <c r="EF246" s="14">
        <f t="shared" si="228"/>
        <v>14</v>
      </c>
      <c r="EG246" s="25" t="s">
        <v>509</v>
      </c>
      <c r="EH246" s="14">
        <f t="shared" si="229"/>
        <v>20</v>
      </c>
    </row>
    <row r="247" spans="100:138" ht="16.5" x14ac:dyDescent="0.2">
      <c r="CV247" s="13">
        <v>243</v>
      </c>
      <c r="CW247" s="14">
        <f t="shared" si="195"/>
        <v>34</v>
      </c>
      <c r="CX247" s="14">
        <f t="shared" si="196"/>
        <v>2</v>
      </c>
      <c r="CY247" s="14">
        <f t="shared" si="197"/>
        <v>1</v>
      </c>
      <c r="CZ247" s="14">
        <f t="shared" si="198"/>
        <v>4</v>
      </c>
      <c r="DA247" s="14">
        <f t="shared" si="199"/>
        <v>2041021</v>
      </c>
      <c r="DB247" s="13" t="str">
        <f t="shared" si="200"/>
        <v>70级守护灵绿色-武器</v>
      </c>
      <c r="DC247" s="14">
        <f t="shared" si="201"/>
        <v>2</v>
      </c>
      <c r="DD247" s="14">
        <f t="shared" si="202"/>
        <v>1</v>
      </c>
      <c r="DE247" s="14">
        <f t="shared" si="203"/>
        <v>50</v>
      </c>
      <c r="DF247" s="14">
        <f t="shared" si="204"/>
        <v>50</v>
      </c>
      <c r="DG247" s="14">
        <f t="shared" si="205"/>
        <v>1</v>
      </c>
      <c r="DH247" s="14" t="str">
        <f t="shared" si="206"/>
        <v/>
      </c>
      <c r="DI247" s="14">
        <f t="shared" si="215"/>
        <v>62</v>
      </c>
      <c r="DJ247" s="14">
        <f t="shared" si="207"/>
        <v>161</v>
      </c>
      <c r="DK247" s="14">
        <f t="shared" si="208"/>
        <v>0</v>
      </c>
      <c r="DL247" s="14">
        <f t="shared" si="209"/>
        <v>0</v>
      </c>
      <c r="DM247" s="14">
        <f t="shared" si="210"/>
        <v>12.45</v>
      </c>
      <c r="DN247" s="14">
        <f t="shared" si="211"/>
        <v>0</v>
      </c>
      <c r="DO247" s="14">
        <f t="shared" si="212"/>
        <v>0</v>
      </c>
      <c r="DP247" s="14">
        <f t="shared" si="216"/>
        <v>13</v>
      </c>
      <c r="DQ247" s="14">
        <f t="shared" si="217"/>
        <v>0</v>
      </c>
      <c r="DR247" s="14">
        <f t="shared" si="218"/>
        <v>24</v>
      </c>
      <c r="DU247" s="14">
        <f t="shared" si="213"/>
        <v>1</v>
      </c>
      <c r="DV247" s="14">
        <f t="shared" si="214"/>
        <v>0</v>
      </c>
      <c r="DW247" s="14">
        <f t="shared" si="219"/>
        <v>62</v>
      </c>
      <c r="DX247" s="14" t="str">
        <f t="shared" si="220"/>
        <v>AtkExt</v>
      </c>
      <c r="DY247" s="14">
        <f t="shared" si="221"/>
        <v>161</v>
      </c>
      <c r="DZ247" s="14">
        <f t="shared" si="222"/>
        <v>12.45</v>
      </c>
      <c r="EA247" s="14" t="str">
        <f t="shared" si="223"/>
        <v/>
      </c>
      <c r="EB247" s="14" t="str">
        <f t="shared" si="224"/>
        <v/>
      </c>
      <c r="EC247" s="14" t="str">
        <f t="shared" si="225"/>
        <v/>
      </c>
      <c r="ED247" s="14">
        <f t="shared" si="226"/>
        <v>13</v>
      </c>
      <c r="EE247" s="14">
        <f t="shared" si="227"/>
        <v>0</v>
      </c>
      <c r="EF247" s="14">
        <f t="shared" si="228"/>
        <v>24</v>
      </c>
      <c r="EG247" s="25" t="s">
        <v>509</v>
      </c>
      <c r="EH247" s="14">
        <f t="shared" si="229"/>
        <v>20</v>
      </c>
    </row>
    <row r="248" spans="100:138" ht="16.5" x14ac:dyDescent="0.2">
      <c r="CV248" s="13">
        <v>244</v>
      </c>
      <c r="CW248" s="14">
        <f t="shared" si="195"/>
        <v>34</v>
      </c>
      <c r="CX248" s="14">
        <f t="shared" si="196"/>
        <v>2</v>
      </c>
      <c r="CY248" s="14">
        <f t="shared" si="197"/>
        <v>2</v>
      </c>
      <c r="CZ248" s="14">
        <f t="shared" si="198"/>
        <v>4</v>
      </c>
      <c r="DA248" s="14">
        <f t="shared" si="199"/>
        <v>2041022</v>
      </c>
      <c r="DB248" s="13" t="str">
        <f t="shared" si="200"/>
        <v>70级守护灵绿色-头盔</v>
      </c>
      <c r="DC248" s="14">
        <f t="shared" si="201"/>
        <v>2</v>
      </c>
      <c r="DD248" s="14">
        <f t="shared" si="202"/>
        <v>1</v>
      </c>
      <c r="DE248" s="14">
        <f t="shared" si="203"/>
        <v>50</v>
      </c>
      <c r="DF248" s="14">
        <f t="shared" si="204"/>
        <v>50</v>
      </c>
      <c r="DG248" s="14">
        <f t="shared" si="205"/>
        <v>2</v>
      </c>
      <c r="DH248" s="14" t="str">
        <f t="shared" si="206"/>
        <v/>
      </c>
      <c r="DI248" s="14">
        <f t="shared" si="215"/>
        <v>31</v>
      </c>
      <c r="DJ248" s="14">
        <f t="shared" si="207"/>
        <v>0</v>
      </c>
      <c r="DK248" s="14">
        <f t="shared" si="208"/>
        <v>41</v>
      </c>
      <c r="DL248" s="14">
        <f t="shared" si="209"/>
        <v>0</v>
      </c>
      <c r="DM248" s="14">
        <f t="shared" si="210"/>
        <v>0</v>
      </c>
      <c r="DN248" s="14">
        <f t="shared" si="211"/>
        <v>3.15</v>
      </c>
      <c r="DO248" s="14">
        <f t="shared" si="212"/>
        <v>0</v>
      </c>
      <c r="DP248" s="14">
        <f t="shared" si="216"/>
        <v>13</v>
      </c>
      <c r="DQ248" s="14">
        <f t="shared" si="217"/>
        <v>0</v>
      </c>
      <c r="DR248" s="14">
        <f t="shared" si="218"/>
        <v>24</v>
      </c>
      <c r="DU248" s="14">
        <f t="shared" si="213"/>
        <v>2</v>
      </c>
      <c r="DV248" s="14">
        <f t="shared" si="214"/>
        <v>0</v>
      </c>
      <c r="DW248" s="14">
        <f t="shared" si="219"/>
        <v>31</v>
      </c>
      <c r="DX248" s="14" t="str">
        <f t="shared" si="220"/>
        <v>DefExt</v>
      </c>
      <c r="DY248" s="14">
        <f t="shared" si="221"/>
        <v>41</v>
      </c>
      <c r="DZ248" s="14">
        <f t="shared" si="222"/>
        <v>3.15</v>
      </c>
      <c r="EA248" s="14" t="str">
        <f t="shared" si="223"/>
        <v/>
      </c>
      <c r="EB248" s="14" t="str">
        <f t="shared" si="224"/>
        <v/>
      </c>
      <c r="EC248" s="14" t="str">
        <f t="shared" si="225"/>
        <v/>
      </c>
      <c r="ED248" s="14">
        <f t="shared" si="226"/>
        <v>13</v>
      </c>
      <c r="EE248" s="14">
        <f t="shared" si="227"/>
        <v>0</v>
      </c>
      <c r="EF248" s="14">
        <f t="shared" si="228"/>
        <v>24</v>
      </c>
      <c r="EG248" s="25" t="s">
        <v>509</v>
      </c>
      <c r="EH248" s="14">
        <f t="shared" si="229"/>
        <v>20</v>
      </c>
    </row>
    <row r="249" spans="100:138" ht="16.5" x14ac:dyDescent="0.2">
      <c r="CV249" s="13">
        <v>245</v>
      </c>
      <c r="CW249" s="14">
        <f t="shared" si="195"/>
        <v>34</v>
      </c>
      <c r="CX249" s="14">
        <f t="shared" si="196"/>
        <v>2</v>
      </c>
      <c r="CY249" s="14">
        <f t="shared" si="197"/>
        <v>3</v>
      </c>
      <c r="CZ249" s="14">
        <f t="shared" si="198"/>
        <v>4</v>
      </c>
      <c r="DA249" s="14">
        <f t="shared" si="199"/>
        <v>2041023</v>
      </c>
      <c r="DB249" s="13" t="str">
        <f t="shared" si="200"/>
        <v>70级守护灵绿色-肩甲</v>
      </c>
      <c r="DC249" s="14">
        <f t="shared" si="201"/>
        <v>2</v>
      </c>
      <c r="DD249" s="14">
        <f t="shared" si="202"/>
        <v>1</v>
      </c>
      <c r="DE249" s="14">
        <f t="shared" si="203"/>
        <v>50</v>
      </c>
      <c r="DF249" s="14">
        <f t="shared" si="204"/>
        <v>50</v>
      </c>
      <c r="DG249" s="14">
        <f t="shared" si="205"/>
        <v>3</v>
      </c>
      <c r="DH249" s="14" t="str">
        <f t="shared" si="206"/>
        <v/>
      </c>
      <c r="DI249" s="14">
        <f t="shared" si="215"/>
        <v>46</v>
      </c>
      <c r="DJ249" s="14">
        <f t="shared" si="207"/>
        <v>0</v>
      </c>
      <c r="DK249" s="14">
        <f t="shared" si="208"/>
        <v>20</v>
      </c>
      <c r="DL249" s="14">
        <f t="shared" si="209"/>
        <v>402</v>
      </c>
      <c r="DM249" s="14">
        <f t="shared" si="210"/>
        <v>0</v>
      </c>
      <c r="DN249" s="14">
        <f t="shared" si="211"/>
        <v>1.58</v>
      </c>
      <c r="DO249" s="14">
        <f t="shared" si="212"/>
        <v>30.98</v>
      </c>
      <c r="DP249" s="14">
        <f t="shared" si="216"/>
        <v>13</v>
      </c>
      <c r="DQ249" s="14">
        <f t="shared" si="217"/>
        <v>0</v>
      </c>
      <c r="DR249" s="14">
        <f t="shared" si="218"/>
        <v>24</v>
      </c>
      <c r="DU249" s="14">
        <f t="shared" si="213"/>
        <v>2</v>
      </c>
      <c r="DV249" s="14">
        <f t="shared" si="214"/>
        <v>3</v>
      </c>
      <c r="DW249" s="14">
        <f t="shared" si="219"/>
        <v>46</v>
      </c>
      <c r="DX249" s="14" t="str">
        <f t="shared" si="220"/>
        <v>DefExt</v>
      </c>
      <c r="DY249" s="14">
        <f t="shared" si="221"/>
        <v>20</v>
      </c>
      <c r="DZ249" s="14">
        <f t="shared" si="222"/>
        <v>1.58</v>
      </c>
      <c r="EA249" s="14" t="str">
        <f t="shared" si="223"/>
        <v>HPExt</v>
      </c>
      <c r="EB249" s="14">
        <f t="shared" si="224"/>
        <v>402</v>
      </c>
      <c r="EC249" s="14">
        <f t="shared" si="225"/>
        <v>30.98</v>
      </c>
      <c r="ED249" s="14">
        <f t="shared" si="226"/>
        <v>13</v>
      </c>
      <c r="EE249" s="14">
        <f t="shared" si="227"/>
        <v>0</v>
      </c>
      <c r="EF249" s="14">
        <f t="shared" si="228"/>
        <v>24</v>
      </c>
      <c r="EG249" s="25" t="s">
        <v>509</v>
      </c>
      <c r="EH249" s="14">
        <f t="shared" si="229"/>
        <v>20</v>
      </c>
    </row>
    <row r="250" spans="100:138" ht="16.5" x14ac:dyDescent="0.2">
      <c r="CV250" s="13">
        <v>246</v>
      </c>
      <c r="CW250" s="14">
        <f t="shared" si="195"/>
        <v>34</v>
      </c>
      <c r="CX250" s="14">
        <f t="shared" si="196"/>
        <v>2</v>
      </c>
      <c r="CY250" s="14">
        <f t="shared" si="197"/>
        <v>4</v>
      </c>
      <c r="CZ250" s="14">
        <f t="shared" si="198"/>
        <v>4</v>
      </c>
      <c r="DA250" s="14">
        <f t="shared" si="199"/>
        <v>2041024</v>
      </c>
      <c r="DB250" s="13" t="str">
        <f t="shared" si="200"/>
        <v>70级守护灵绿色-衣服</v>
      </c>
      <c r="DC250" s="14">
        <f t="shared" si="201"/>
        <v>2</v>
      </c>
      <c r="DD250" s="14">
        <f t="shared" si="202"/>
        <v>1</v>
      </c>
      <c r="DE250" s="14">
        <f t="shared" si="203"/>
        <v>50</v>
      </c>
      <c r="DF250" s="14">
        <f t="shared" si="204"/>
        <v>50</v>
      </c>
      <c r="DG250" s="14">
        <f t="shared" si="205"/>
        <v>4</v>
      </c>
      <c r="DH250" s="14" t="str">
        <f t="shared" si="206"/>
        <v/>
      </c>
      <c r="DI250" s="14">
        <f t="shared" si="215"/>
        <v>31</v>
      </c>
      <c r="DJ250" s="14">
        <f t="shared" si="207"/>
        <v>0</v>
      </c>
      <c r="DK250" s="14">
        <f t="shared" si="208"/>
        <v>41</v>
      </c>
      <c r="DL250" s="14">
        <f t="shared" si="209"/>
        <v>0</v>
      </c>
      <c r="DM250" s="14">
        <f t="shared" si="210"/>
        <v>0</v>
      </c>
      <c r="DN250" s="14">
        <f t="shared" si="211"/>
        <v>3.15</v>
      </c>
      <c r="DO250" s="14">
        <f t="shared" si="212"/>
        <v>0</v>
      </c>
      <c r="DP250" s="14">
        <f t="shared" si="216"/>
        <v>13</v>
      </c>
      <c r="DQ250" s="14">
        <f t="shared" si="217"/>
        <v>0</v>
      </c>
      <c r="DR250" s="14">
        <f t="shared" si="218"/>
        <v>24</v>
      </c>
      <c r="DU250" s="14">
        <f t="shared" si="213"/>
        <v>2</v>
      </c>
      <c r="DV250" s="14">
        <f t="shared" si="214"/>
        <v>0</v>
      </c>
      <c r="DW250" s="14">
        <f t="shared" si="219"/>
        <v>31</v>
      </c>
      <c r="DX250" s="14" t="str">
        <f t="shared" si="220"/>
        <v>DefExt</v>
      </c>
      <c r="DY250" s="14">
        <f t="shared" si="221"/>
        <v>41</v>
      </c>
      <c r="DZ250" s="14">
        <f t="shared" si="222"/>
        <v>3.15</v>
      </c>
      <c r="EA250" s="14" t="str">
        <f t="shared" si="223"/>
        <v/>
      </c>
      <c r="EB250" s="14" t="str">
        <f t="shared" si="224"/>
        <v/>
      </c>
      <c r="EC250" s="14" t="str">
        <f t="shared" si="225"/>
        <v/>
      </c>
      <c r="ED250" s="14">
        <f t="shared" si="226"/>
        <v>13</v>
      </c>
      <c r="EE250" s="14">
        <f t="shared" si="227"/>
        <v>0</v>
      </c>
      <c r="EF250" s="14">
        <f t="shared" si="228"/>
        <v>24</v>
      </c>
      <c r="EG250" s="25" t="s">
        <v>509</v>
      </c>
      <c r="EH250" s="14">
        <f t="shared" si="229"/>
        <v>20</v>
      </c>
    </row>
    <row r="251" spans="100:138" ht="16.5" x14ac:dyDescent="0.2">
      <c r="CV251" s="13">
        <v>247</v>
      </c>
      <c r="CW251" s="14">
        <f t="shared" si="195"/>
        <v>34</v>
      </c>
      <c r="CX251" s="14">
        <f t="shared" si="196"/>
        <v>2</v>
      </c>
      <c r="CY251" s="14">
        <f t="shared" si="197"/>
        <v>5</v>
      </c>
      <c r="CZ251" s="14">
        <f t="shared" si="198"/>
        <v>4</v>
      </c>
      <c r="DA251" s="14">
        <f t="shared" si="199"/>
        <v>2041025</v>
      </c>
      <c r="DB251" s="13" t="str">
        <f t="shared" si="200"/>
        <v>70级守护灵绿色-鞋子</v>
      </c>
      <c r="DC251" s="14">
        <f t="shared" si="201"/>
        <v>2</v>
      </c>
      <c r="DD251" s="14">
        <f t="shared" si="202"/>
        <v>1</v>
      </c>
      <c r="DE251" s="14">
        <f t="shared" si="203"/>
        <v>50</v>
      </c>
      <c r="DF251" s="14">
        <f t="shared" si="204"/>
        <v>50</v>
      </c>
      <c r="DG251" s="14">
        <f t="shared" si="205"/>
        <v>5</v>
      </c>
      <c r="DH251" s="14" t="str">
        <f t="shared" si="206"/>
        <v/>
      </c>
      <c r="DI251" s="14">
        <f t="shared" si="215"/>
        <v>61</v>
      </c>
      <c r="DJ251" s="14">
        <f t="shared" si="207"/>
        <v>0</v>
      </c>
      <c r="DK251" s="14">
        <f t="shared" si="208"/>
        <v>0</v>
      </c>
      <c r="DL251" s="14">
        <f t="shared" si="209"/>
        <v>805</v>
      </c>
      <c r="DM251" s="14">
        <f t="shared" si="210"/>
        <v>0</v>
      </c>
      <c r="DN251" s="14">
        <f t="shared" si="211"/>
        <v>0</v>
      </c>
      <c r="DO251" s="14">
        <f t="shared" si="212"/>
        <v>61.95</v>
      </c>
      <c r="DP251" s="14">
        <f t="shared" si="216"/>
        <v>13</v>
      </c>
      <c r="DQ251" s="14">
        <f t="shared" si="217"/>
        <v>0</v>
      </c>
      <c r="DR251" s="14">
        <f t="shared" si="218"/>
        <v>24</v>
      </c>
      <c r="DU251" s="14">
        <f t="shared" si="213"/>
        <v>3</v>
      </c>
      <c r="DV251" s="14">
        <f t="shared" si="214"/>
        <v>0</v>
      </c>
      <c r="DW251" s="14">
        <f t="shared" si="219"/>
        <v>61</v>
      </c>
      <c r="DX251" s="14" t="str">
        <f t="shared" si="220"/>
        <v>HPExt</v>
      </c>
      <c r="DY251" s="14">
        <f t="shared" si="221"/>
        <v>805</v>
      </c>
      <c r="DZ251" s="14">
        <f t="shared" si="222"/>
        <v>61.95</v>
      </c>
      <c r="EA251" s="14" t="str">
        <f t="shared" si="223"/>
        <v/>
      </c>
      <c r="EB251" s="14" t="str">
        <f t="shared" si="224"/>
        <v/>
      </c>
      <c r="EC251" s="14" t="str">
        <f t="shared" si="225"/>
        <v/>
      </c>
      <c r="ED251" s="14">
        <f t="shared" si="226"/>
        <v>13</v>
      </c>
      <c r="EE251" s="14">
        <f t="shared" si="227"/>
        <v>0</v>
      </c>
      <c r="EF251" s="14">
        <f t="shared" si="228"/>
        <v>24</v>
      </c>
      <c r="EG251" s="25" t="s">
        <v>509</v>
      </c>
      <c r="EH251" s="14">
        <f t="shared" si="229"/>
        <v>20</v>
      </c>
    </row>
    <row r="252" spans="100:138" ht="16.5" x14ac:dyDescent="0.2">
      <c r="CV252" s="13">
        <v>248</v>
      </c>
      <c r="CW252" s="14">
        <f t="shared" si="195"/>
        <v>34</v>
      </c>
      <c r="CX252" s="14">
        <f t="shared" si="196"/>
        <v>2</v>
      </c>
      <c r="CY252" s="14">
        <f t="shared" si="197"/>
        <v>6</v>
      </c>
      <c r="CZ252" s="14">
        <f t="shared" si="198"/>
        <v>4</v>
      </c>
      <c r="DA252" s="14">
        <f t="shared" si="199"/>
        <v>2041026</v>
      </c>
      <c r="DB252" s="13" t="str">
        <f t="shared" si="200"/>
        <v>70级守护灵绿色-护手</v>
      </c>
      <c r="DC252" s="14">
        <f t="shared" si="201"/>
        <v>2</v>
      </c>
      <c r="DD252" s="14">
        <f t="shared" si="202"/>
        <v>1</v>
      </c>
      <c r="DE252" s="14">
        <f t="shared" si="203"/>
        <v>50</v>
      </c>
      <c r="DF252" s="14">
        <f t="shared" si="204"/>
        <v>50</v>
      </c>
      <c r="DG252" s="14">
        <f t="shared" si="205"/>
        <v>6</v>
      </c>
      <c r="DH252" s="14" t="str">
        <f t="shared" si="206"/>
        <v/>
      </c>
      <c r="DI252" s="14">
        <f t="shared" si="215"/>
        <v>61</v>
      </c>
      <c r="DJ252" s="14">
        <f t="shared" si="207"/>
        <v>0</v>
      </c>
      <c r="DK252" s="14">
        <f t="shared" si="208"/>
        <v>0</v>
      </c>
      <c r="DL252" s="14">
        <f t="shared" si="209"/>
        <v>805</v>
      </c>
      <c r="DM252" s="14">
        <f t="shared" si="210"/>
        <v>0</v>
      </c>
      <c r="DN252" s="14">
        <f t="shared" si="211"/>
        <v>0</v>
      </c>
      <c r="DO252" s="14">
        <f t="shared" si="212"/>
        <v>61.95</v>
      </c>
      <c r="DP252" s="14">
        <f t="shared" si="216"/>
        <v>13</v>
      </c>
      <c r="DQ252" s="14">
        <f t="shared" si="217"/>
        <v>0</v>
      </c>
      <c r="DR252" s="14">
        <f t="shared" si="218"/>
        <v>24</v>
      </c>
      <c r="DU252" s="14">
        <f t="shared" si="213"/>
        <v>3</v>
      </c>
      <c r="DV252" s="14">
        <f t="shared" si="214"/>
        <v>0</v>
      </c>
      <c r="DW252" s="14">
        <f t="shared" si="219"/>
        <v>61</v>
      </c>
      <c r="DX252" s="14" t="str">
        <f t="shared" si="220"/>
        <v>HPExt</v>
      </c>
      <c r="DY252" s="14">
        <f t="shared" si="221"/>
        <v>805</v>
      </c>
      <c r="DZ252" s="14">
        <f t="shared" si="222"/>
        <v>61.95</v>
      </c>
      <c r="EA252" s="14" t="str">
        <f t="shared" si="223"/>
        <v/>
      </c>
      <c r="EB252" s="14" t="str">
        <f t="shared" si="224"/>
        <v/>
      </c>
      <c r="EC252" s="14" t="str">
        <f t="shared" si="225"/>
        <v/>
      </c>
      <c r="ED252" s="14">
        <f t="shared" si="226"/>
        <v>13</v>
      </c>
      <c r="EE252" s="14">
        <f t="shared" si="227"/>
        <v>0</v>
      </c>
      <c r="EF252" s="14">
        <f t="shared" si="228"/>
        <v>24</v>
      </c>
      <c r="EG252" s="25" t="s">
        <v>509</v>
      </c>
      <c r="EH252" s="14">
        <f t="shared" si="229"/>
        <v>20</v>
      </c>
    </row>
    <row r="253" spans="100:138" ht="16.5" x14ac:dyDescent="0.2">
      <c r="CV253" s="13">
        <v>249</v>
      </c>
      <c r="CW253" s="14">
        <f t="shared" si="195"/>
        <v>34</v>
      </c>
      <c r="CX253" s="14">
        <f t="shared" si="196"/>
        <v>2</v>
      </c>
      <c r="CY253" s="14">
        <f t="shared" si="197"/>
        <v>7</v>
      </c>
      <c r="CZ253" s="14">
        <f t="shared" si="198"/>
        <v>4</v>
      </c>
      <c r="DA253" s="14">
        <f t="shared" si="199"/>
        <v>2041027</v>
      </c>
      <c r="DB253" s="13" t="str">
        <f t="shared" si="200"/>
        <v>70级守护灵绿色-项链</v>
      </c>
      <c r="DC253" s="14">
        <f t="shared" si="201"/>
        <v>2</v>
      </c>
      <c r="DD253" s="14">
        <f t="shared" si="202"/>
        <v>1</v>
      </c>
      <c r="DE253" s="14">
        <f t="shared" si="203"/>
        <v>50</v>
      </c>
      <c r="DF253" s="14">
        <f t="shared" si="204"/>
        <v>50</v>
      </c>
      <c r="DG253" s="14">
        <f t="shared" si="205"/>
        <v>7</v>
      </c>
      <c r="DH253" s="14" t="str">
        <f t="shared" si="206"/>
        <v/>
      </c>
      <c r="DI253" s="14">
        <f t="shared" si="215"/>
        <v>47</v>
      </c>
      <c r="DJ253" s="14">
        <f t="shared" si="207"/>
        <v>54</v>
      </c>
      <c r="DK253" s="14">
        <f t="shared" si="208"/>
        <v>34</v>
      </c>
      <c r="DL253" s="14">
        <f t="shared" si="209"/>
        <v>0</v>
      </c>
      <c r="DM253" s="14">
        <f t="shared" si="210"/>
        <v>4.1500000000000004</v>
      </c>
      <c r="DN253" s="14">
        <f t="shared" si="211"/>
        <v>2.63</v>
      </c>
      <c r="DO253" s="14">
        <f t="shared" si="212"/>
        <v>0</v>
      </c>
      <c r="DP253" s="14">
        <f t="shared" si="216"/>
        <v>13</v>
      </c>
      <c r="DQ253" s="14">
        <f t="shared" si="217"/>
        <v>0</v>
      </c>
      <c r="DR253" s="14">
        <f t="shared" si="218"/>
        <v>24</v>
      </c>
      <c r="DU253" s="14">
        <f t="shared" si="213"/>
        <v>1</v>
      </c>
      <c r="DV253" s="14">
        <f t="shared" si="214"/>
        <v>2</v>
      </c>
      <c r="DW253" s="14">
        <f t="shared" si="219"/>
        <v>47</v>
      </c>
      <c r="DX253" s="14" t="str">
        <f t="shared" si="220"/>
        <v>AtkExt</v>
      </c>
      <c r="DY253" s="14">
        <f t="shared" si="221"/>
        <v>54</v>
      </c>
      <c r="DZ253" s="14">
        <f t="shared" si="222"/>
        <v>4.1500000000000004</v>
      </c>
      <c r="EA253" s="14" t="str">
        <f t="shared" si="223"/>
        <v>DefExt</v>
      </c>
      <c r="EB253" s="14">
        <f t="shared" si="224"/>
        <v>34</v>
      </c>
      <c r="EC253" s="14">
        <f t="shared" si="225"/>
        <v>2.63</v>
      </c>
      <c r="ED253" s="14">
        <f t="shared" si="226"/>
        <v>13</v>
      </c>
      <c r="EE253" s="14">
        <f t="shared" si="227"/>
        <v>0</v>
      </c>
      <c r="EF253" s="14">
        <f t="shared" si="228"/>
        <v>24</v>
      </c>
      <c r="EG253" s="25" t="s">
        <v>509</v>
      </c>
      <c r="EH253" s="14">
        <f t="shared" si="229"/>
        <v>20</v>
      </c>
    </row>
    <row r="254" spans="100:138" ht="16.5" x14ac:dyDescent="0.2">
      <c r="CV254" s="13">
        <v>250</v>
      </c>
      <c r="CW254" s="14">
        <f t="shared" si="195"/>
        <v>34</v>
      </c>
      <c r="CX254" s="14">
        <f t="shared" si="196"/>
        <v>2</v>
      </c>
      <c r="CY254" s="14">
        <f t="shared" si="197"/>
        <v>8</v>
      </c>
      <c r="CZ254" s="14">
        <f t="shared" si="198"/>
        <v>4</v>
      </c>
      <c r="DA254" s="14">
        <f t="shared" si="199"/>
        <v>2041028</v>
      </c>
      <c r="DB254" s="13" t="str">
        <f t="shared" si="200"/>
        <v>70级守护灵绿色-戒指</v>
      </c>
      <c r="DC254" s="14">
        <f t="shared" si="201"/>
        <v>2</v>
      </c>
      <c r="DD254" s="14">
        <f t="shared" si="202"/>
        <v>1</v>
      </c>
      <c r="DE254" s="14">
        <f t="shared" si="203"/>
        <v>50</v>
      </c>
      <c r="DF254" s="14">
        <f t="shared" si="204"/>
        <v>50</v>
      </c>
      <c r="DG254" s="14">
        <f t="shared" si="205"/>
        <v>8</v>
      </c>
      <c r="DH254" s="14" t="str">
        <f t="shared" si="206"/>
        <v/>
      </c>
      <c r="DI254" s="14">
        <f t="shared" si="215"/>
        <v>72</v>
      </c>
      <c r="DJ254" s="14">
        <f t="shared" si="207"/>
        <v>54</v>
      </c>
      <c r="DK254" s="14">
        <f t="shared" si="208"/>
        <v>0</v>
      </c>
      <c r="DL254" s="14">
        <f t="shared" si="209"/>
        <v>671</v>
      </c>
      <c r="DM254" s="14">
        <f t="shared" si="210"/>
        <v>4.1500000000000004</v>
      </c>
      <c r="DN254" s="14">
        <f t="shared" si="211"/>
        <v>0</v>
      </c>
      <c r="DO254" s="14">
        <f t="shared" si="212"/>
        <v>51.63</v>
      </c>
      <c r="DP254" s="14">
        <f t="shared" si="216"/>
        <v>13</v>
      </c>
      <c r="DQ254" s="14">
        <f t="shared" si="217"/>
        <v>0</v>
      </c>
      <c r="DR254" s="14">
        <f t="shared" si="218"/>
        <v>24</v>
      </c>
      <c r="DU254" s="14">
        <f t="shared" si="213"/>
        <v>1</v>
      </c>
      <c r="DV254" s="14">
        <f t="shared" si="214"/>
        <v>3</v>
      </c>
      <c r="DW254" s="14">
        <f t="shared" si="219"/>
        <v>72</v>
      </c>
      <c r="DX254" s="14" t="str">
        <f t="shared" si="220"/>
        <v>AtkExt</v>
      </c>
      <c r="DY254" s="14">
        <f t="shared" si="221"/>
        <v>54</v>
      </c>
      <c r="DZ254" s="14">
        <f t="shared" si="222"/>
        <v>4.1500000000000004</v>
      </c>
      <c r="EA254" s="14" t="str">
        <f t="shared" si="223"/>
        <v>HPExt</v>
      </c>
      <c r="EB254" s="14">
        <f t="shared" si="224"/>
        <v>671</v>
      </c>
      <c r="EC254" s="14">
        <f t="shared" si="225"/>
        <v>51.63</v>
      </c>
      <c r="ED254" s="14">
        <f t="shared" si="226"/>
        <v>13</v>
      </c>
      <c r="EE254" s="14">
        <f t="shared" si="227"/>
        <v>0</v>
      </c>
      <c r="EF254" s="14">
        <f t="shared" si="228"/>
        <v>24</v>
      </c>
      <c r="EG254" s="25" t="s">
        <v>509</v>
      </c>
      <c r="EH254" s="14">
        <f t="shared" si="229"/>
        <v>20</v>
      </c>
    </row>
    <row r="255" spans="100:138" ht="16.5" x14ac:dyDescent="0.2">
      <c r="CV255" s="13">
        <v>251</v>
      </c>
      <c r="CW255" s="14">
        <f t="shared" si="195"/>
        <v>35</v>
      </c>
      <c r="CX255" s="14">
        <f t="shared" si="196"/>
        <v>1</v>
      </c>
      <c r="CY255" s="14">
        <f t="shared" si="197"/>
        <v>1</v>
      </c>
      <c r="CZ255" s="14">
        <f t="shared" si="198"/>
        <v>4</v>
      </c>
      <c r="DA255" s="14">
        <f t="shared" si="199"/>
        <v>2042011</v>
      </c>
      <c r="DB255" s="13" t="str">
        <f t="shared" si="200"/>
        <v>70级寄灵人蓝色-武器</v>
      </c>
      <c r="DC255" s="14">
        <f t="shared" si="201"/>
        <v>1</v>
      </c>
      <c r="DD255" s="14">
        <f t="shared" si="202"/>
        <v>2</v>
      </c>
      <c r="DE255" s="14">
        <f t="shared" si="203"/>
        <v>60</v>
      </c>
      <c r="DF255" s="14">
        <f t="shared" si="204"/>
        <v>60</v>
      </c>
      <c r="DG255" s="14">
        <f t="shared" si="205"/>
        <v>1</v>
      </c>
      <c r="DH255" s="14" t="str">
        <f t="shared" si="206"/>
        <v/>
      </c>
      <c r="DI255" s="14">
        <f t="shared" si="215"/>
        <v>110</v>
      </c>
      <c r="DJ255" s="14">
        <f t="shared" si="207"/>
        <v>359</v>
      </c>
      <c r="DK255" s="14">
        <f t="shared" si="208"/>
        <v>0</v>
      </c>
      <c r="DL255" s="14">
        <f t="shared" si="209"/>
        <v>0</v>
      </c>
      <c r="DM255" s="14">
        <f t="shared" si="210"/>
        <v>22.05</v>
      </c>
      <c r="DN255" s="14">
        <f t="shared" si="211"/>
        <v>0</v>
      </c>
      <c r="DO255" s="14">
        <f t="shared" si="212"/>
        <v>0</v>
      </c>
      <c r="DP255" s="14">
        <f t="shared" si="216"/>
        <v>14</v>
      </c>
      <c r="DQ255" s="14">
        <f t="shared" si="217"/>
        <v>0</v>
      </c>
      <c r="DR255" s="14">
        <f t="shared" si="218"/>
        <v>14</v>
      </c>
      <c r="DU255" s="14">
        <f t="shared" si="213"/>
        <v>1</v>
      </c>
      <c r="DV255" s="14">
        <f t="shared" si="214"/>
        <v>0</v>
      </c>
      <c r="DW255" s="14">
        <f t="shared" si="219"/>
        <v>110</v>
      </c>
      <c r="DX255" s="14" t="str">
        <f t="shared" si="220"/>
        <v>AtkExt</v>
      </c>
      <c r="DY255" s="14">
        <f t="shared" si="221"/>
        <v>359</v>
      </c>
      <c r="DZ255" s="14">
        <f t="shared" si="222"/>
        <v>22.05</v>
      </c>
      <c r="EA255" s="14" t="str">
        <f t="shared" si="223"/>
        <v/>
      </c>
      <c r="EB255" s="14" t="str">
        <f t="shared" si="224"/>
        <v/>
      </c>
      <c r="EC255" s="14" t="str">
        <f t="shared" si="225"/>
        <v/>
      </c>
      <c r="ED255" s="14">
        <f t="shared" si="226"/>
        <v>14</v>
      </c>
      <c r="EE255" s="14">
        <f t="shared" si="227"/>
        <v>0</v>
      </c>
      <c r="EF255" s="14">
        <f t="shared" si="228"/>
        <v>14</v>
      </c>
      <c r="EG255" s="25" t="s">
        <v>509</v>
      </c>
      <c r="EH255" s="14">
        <f t="shared" si="229"/>
        <v>60</v>
      </c>
    </row>
    <row r="256" spans="100:138" ht="16.5" x14ac:dyDescent="0.2">
      <c r="CV256" s="13">
        <v>252</v>
      </c>
      <c r="CW256" s="14">
        <f t="shared" si="195"/>
        <v>35</v>
      </c>
      <c r="CX256" s="14">
        <f t="shared" si="196"/>
        <v>1</v>
      </c>
      <c r="CY256" s="14">
        <f t="shared" si="197"/>
        <v>2</v>
      </c>
      <c r="CZ256" s="14">
        <f t="shared" si="198"/>
        <v>4</v>
      </c>
      <c r="DA256" s="14">
        <f t="shared" si="199"/>
        <v>2042012</v>
      </c>
      <c r="DB256" s="13" t="str">
        <f t="shared" si="200"/>
        <v>70级寄灵人蓝色-头盔</v>
      </c>
      <c r="DC256" s="14">
        <f t="shared" si="201"/>
        <v>1</v>
      </c>
      <c r="DD256" s="14">
        <f t="shared" si="202"/>
        <v>2</v>
      </c>
      <c r="DE256" s="14">
        <f t="shared" si="203"/>
        <v>60</v>
      </c>
      <c r="DF256" s="14">
        <f t="shared" si="204"/>
        <v>60</v>
      </c>
      <c r="DG256" s="14">
        <f t="shared" si="205"/>
        <v>2</v>
      </c>
      <c r="DH256" s="14" t="str">
        <f t="shared" si="206"/>
        <v/>
      </c>
      <c r="DI256" s="14">
        <f t="shared" si="215"/>
        <v>55</v>
      </c>
      <c r="DJ256" s="14">
        <f t="shared" si="207"/>
        <v>0</v>
      </c>
      <c r="DK256" s="14">
        <f t="shared" si="208"/>
        <v>90</v>
      </c>
      <c r="DL256" s="14">
        <f t="shared" si="209"/>
        <v>0</v>
      </c>
      <c r="DM256" s="14">
        <f t="shared" si="210"/>
        <v>0</v>
      </c>
      <c r="DN256" s="14">
        <f t="shared" si="211"/>
        <v>5.57</v>
      </c>
      <c r="DO256" s="14">
        <f t="shared" si="212"/>
        <v>0</v>
      </c>
      <c r="DP256" s="14">
        <f t="shared" si="216"/>
        <v>14</v>
      </c>
      <c r="DQ256" s="14">
        <f t="shared" si="217"/>
        <v>0</v>
      </c>
      <c r="DR256" s="14">
        <f t="shared" si="218"/>
        <v>14</v>
      </c>
      <c r="DU256" s="14">
        <f t="shared" si="213"/>
        <v>2</v>
      </c>
      <c r="DV256" s="14">
        <f t="shared" si="214"/>
        <v>0</v>
      </c>
      <c r="DW256" s="14">
        <f t="shared" si="219"/>
        <v>55</v>
      </c>
      <c r="DX256" s="14" t="str">
        <f t="shared" si="220"/>
        <v>DefExt</v>
      </c>
      <c r="DY256" s="14">
        <f t="shared" si="221"/>
        <v>90</v>
      </c>
      <c r="DZ256" s="14">
        <f t="shared" si="222"/>
        <v>5.57</v>
      </c>
      <c r="EA256" s="14" t="str">
        <f t="shared" si="223"/>
        <v/>
      </c>
      <c r="EB256" s="14" t="str">
        <f t="shared" si="224"/>
        <v/>
      </c>
      <c r="EC256" s="14" t="str">
        <f t="shared" si="225"/>
        <v/>
      </c>
      <c r="ED256" s="14">
        <f t="shared" si="226"/>
        <v>14</v>
      </c>
      <c r="EE256" s="14">
        <f t="shared" si="227"/>
        <v>0</v>
      </c>
      <c r="EF256" s="14">
        <f t="shared" si="228"/>
        <v>14</v>
      </c>
      <c r="EG256" s="25" t="s">
        <v>509</v>
      </c>
      <c r="EH256" s="14">
        <f t="shared" si="229"/>
        <v>60</v>
      </c>
    </row>
    <row r="257" spans="100:138" ht="16.5" x14ac:dyDescent="0.2">
      <c r="CV257" s="13">
        <v>253</v>
      </c>
      <c r="CW257" s="14">
        <f t="shared" si="195"/>
        <v>35</v>
      </c>
      <c r="CX257" s="14">
        <f t="shared" si="196"/>
        <v>1</v>
      </c>
      <c r="CY257" s="14">
        <f t="shared" si="197"/>
        <v>3</v>
      </c>
      <c r="CZ257" s="14">
        <f t="shared" si="198"/>
        <v>4</v>
      </c>
      <c r="DA257" s="14">
        <f t="shared" si="199"/>
        <v>2042013</v>
      </c>
      <c r="DB257" s="13" t="str">
        <f t="shared" si="200"/>
        <v>70级寄灵人蓝色-肩甲</v>
      </c>
      <c r="DC257" s="14">
        <f t="shared" si="201"/>
        <v>1</v>
      </c>
      <c r="DD257" s="14">
        <f t="shared" si="202"/>
        <v>2</v>
      </c>
      <c r="DE257" s="14">
        <f t="shared" si="203"/>
        <v>60</v>
      </c>
      <c r="DF257" s="14">
        <f t="shared" si="204"/>
        <v>60</v>
      </c>
      <c r="DG257" s="14">
        <f t="shared" si="205"/>
        <v>3</v>
      </c>
      <c r="DH257" s="14" t="str">
        <f t="shared" si="206"/>
        <v/>
      </c>
      <c r="DI257" s="14">
        <f t="shared" si="215"/>
        <v>55</v>
      </c>
      <c r="DJ257" s="14">
        <f t="shared" si="207"/>
        <v>0</v>
      </c>
      <c r="DK257" s="14">
        <f t="shared" si="208"/>
        <v>45</v>
      </c>
      <c r="DL257" s="14">
        <f t="shared" si="209"/>
        <v>448</v>
      </c>
      <c r="DM257" s="14">
        <f t="shared" si="210"/>
        <v>0</v>
      </c>
      <c r="DN257" s="14">
        <f t="shared" si="211"/>
        <v>2.78</v>
      </c>
      <c r="DO257" s="14">
        <f t="shared" si="212"/>
        <v>27.56</v>
      </c>
      <c r="DP257" s="14">
        <f t="shared" si="216"/>
        <v>14</v>
      </c>
      <c r="DQ257" s="14">
        <f t="shared" si="217"/>
        <v>0</v>
      </c>
      <c r="DR257" s="14">
        <f t="shared" si="218"/>
        <v>14</v>
      </c>
      <c r="DU257" s="14">
        <f t="shared" si="213"/>
        <v>2</v>
      </c>
      <c r="DV257" s="14">
        <f t="shared" si="214"/>
        <v>3</v>
      </c>
      <c r="DW257" s="14">
        <f t="shared" si="219"/>
        <v>55</v>
      </c>
      <c r="DX257" s="14" t="str">
        <f t="shared" si="220"/>
        <v>DefExt</v>
      </c>
      <c r="DY257" s="14">
        <f t="shared" si="221"/>
        <v>45</v>
      </c>
      <c r="DZ257" s="14">
        <f t="shared" si="222"/>
        <v>2.78</v>
      </c>
      <c r="EA257" s="14" t="str">
        <f t="shared" si="223"/>
        <v>HPExt</v>
      </c>
      <c r="EB257" s="14">
        <f t="shared" si="224"/>
        <v>448</v>
      </c>
      <c r="EC257" s="14">
        <f t="shared" si="225"/>
        <v>27.56</v>
      </c>
      <c r="ED257" s="14">
        <f t="shared" si="226"/>
        <v>14</v>
      </c>
      <c r="EE257" s="14">
        <f t="shared" si="227"/>
        <v>0</v>
      </c>
      <c r="EF257" s="14">
        <f t="shared" si="228"/>
        <v>14</v>
      </c>
      <c r="EG257" s="25" t="s">
        <v>509</v>
      </c>
      <c r="EH257" s="14">
        <f t="shared" si="229"/>
        <v>60</v>
      </c>
    </row>
    <row r="258" spans="100:138" ht="16.5" x14ac:dyDescent="0.2">
      <c r="CV258" s="13">
        <v>254</v>
      </c>
      <c r="CW258" s="14">
        <f t="shared" si="195"/>
        <v>35</v>
      </c>
      <c r="CX258" s="14">
        <f t="shared" si="196"/>
        <v>1</v>
      </c>
      <c r="CY258" s="14">
        <f t="shared" si="197"/>
        <v>4</v>
      </c>
      <c r="CZ258" s="14">
        <f t="shared" si="198"/>
        <v>4</v>
      </c>
      <c r="DA258" s="14">
        <f t="shared" si="199"/>
        <v>2042014</v>
      </c>
      <c r="DB258" s="13" t="str">
        <f t="shared" si="200"/>
        <v>70级寄灵人蓝色-衣服</v>
      </c>
      <c r="DC258" s="14">
        <f t="shared" si="201"/>
        <v>1</v>
      </c>
      <c r="DD258" s="14">
        <f t="shared" si="202"/>
        <v>2</v>
      </c>
      <c r="DE258" s="14">
        <f t="shared" si="203"/>
        <v>60</v>
      </c>
      <c r="DF258" s="14">
        <f t="shared" si="204"/>
        <v>60</v>
      </c>
      <c r="DG258" s="14">
        <f t="shared" si="205"/>
        <v>4</v>
      </c>
      <c r="DH258" s="14" t="str">
        <f t="shared" si="206"/>
        <v/>
      </c>
      <c r="DI258" s="14">
        <f t="shared" si="215"/>
        <v>55</v>
      </c>
      <c r="DJ258" s="14">
        <f t="shared" si="207"/>
        <v>0</v>
      </c>
      <c r="DK258" s="14">
        <f t="shared" si="208"/>
        <v>90</v>
      </c>
      <c r="DL258" s="14">
        <f t="shared" si="209"/>
        <v>0</v>
      </c>
      <c r="DM258" s="14">
        <f t="shared" si="210"/>
        <v>0</v>
      </c>
      <c r="DN258" s="14">
        <f t="shared" si="211"/>
        <v>5.57</v>
      </c>
      <c r="DO258" s="14">
        <f t="shared" si="212"/>
        <v>0</v>
      </c>
      <c r="DP258" s="14">
        <f t="shared" si="216"/>
        <v>14</v>
      </c>
      <c r="DQ258" s="14">
        <f t="shared" si="217"/>
        <v>0</v>
      </c>
      <c r="DR258" s="14">
        <f t="shared" si="218"/>
        <v>14</v>
      </c>
      <c r="DU258" s="14">
        <f t="shared" si="213"/>
        <v>2</v>
      </c>
      <c r="DV258" s="14">
        <f t="shared" si="214"/>
        <v>0</v>
      </c>
      <c r="DW258" s="14">
        <f t="shared" si="219"/>
        <v>55</v>
      </c>
      <c r="DX258" s="14" t="str">
        <f t="shared" si="220"/>
        <v>DefExt</v>
      </c>
      <c r="DY258" s="14">
        <f t="shared" si="221"/>
        <v>90</v>
      </c>
      <c r="DZ258" s="14">
        <f t="shared" si="222"/>
        <v>5.57</v>
      </c>
      <c r="EA258" s="14" t="str">
        <f t="shared" si="223"/>
        <v/>
      </c>
      <c r="EB258" s="14" t="str">
        <f t="shared" si="224"/>
        <v/>
      </c>
      <c r="EC258" s="14" t="str">
        <f t="shared" si="225"/>
        <v/>
      </c>
      <c r="ED258" s="14">
        <f t="shared" si="226"/>
        <v>14</v>
      </c>
      <c r="EE258" s="14">
        <f t="shared" si="227"/>
        <v>0</v>
      </c>
      <c r="EF258" s="14">
        <f t="shared" si="228"/>
        <v>14</v>
      </c>
      <c r="EG258" s="25" t="s">
        <v>509</v>
      </c>
      <c r="EH258" s="14">
        <f t="shared" si="229"/>
        <v>60</v>
      </c>
    </row>
    <row r="259" spans="100:138" ht="16.5" x14ac:dyDescent="0.2">
      <c r="CV259" s="13">
        <v>255</v>
      </c>
      <c r="CW259" s="14">
        <f t="shared" si="195"/>
        <v>35</v>
      </c>
      <c r="CX259" s="14">
        <f t="shared" si="196"/>
        <v>1</v>
      </c>
      <c r="CY259" s="14">
        <f t="shared" si="197"/>
        <v>5</v>
      </c>
      <c r="CZ259" s="14">
        <f t="shared" si="198"/>
        <v>4</v>
      </c>
      <c r="DA259" s="14">
        <f t="shared" si="199"/>
        <v>2042015</v>
      </c>
      <c r="DB259" s="13" t="str">
        <f t="shared" si="200"/>
        <v>70级寄灵人蓝色-鞋子</v>
      </c>
      <c r="DC259" s="14">
        <f t="shared" si="201"/>
        <v>1</v>
      </c>
      <c r="DD259" s="14">
        <f t="shared" si="202"/>
        <v>2</v>
      </c>
      <c r="DE259" s="14">
        <f t="shared" si="203"/>
        <v>60</v>
      </c>
      <c r="DF259" s="14">
        <f t="shared" si="204"/>
        <v>60</v>
      </c>
      <c r="DG259" s="14">
        <f t="shared" si="205"/>
        <v>5</v>
      </c>
      <c r="DH259" s="14" t="str">
        <f t="shared" si="206"/>
        <v/>
      </c>
      <c r="DI259" s="14">
        <f t="shared" si="215"/>
        <v>55</v>
      </c>
      <c r="DJ259" s="14">
        <f t="shared" si="207"/>
        <v>0</v>
      </c>
      <c r="DK259" s="14">
        <f t="shared" si="208"/>
        <v>0</v>
      </c>
      <c r="DL259" s="14">
        <f t="shared" si="209"/>
        <v>897</v>
      </c>
      <c r="DM259" s="14">
        <f t="shared" si="210"/>
        <v>0</v>
      </c>
      <c r="DN259" s="14">
        <f t="shared" si="211"/>
        <v>0</v>
      </c>
      <c r="DO259" s="14">
        <f t="shared" si="212"/>
        <v>55.13</v>
      </c>
      <c r="DP259" s="14">
        <f t="shared" si="216"/>
        <v>14</v>
      </c>
      <c r="DQ259" s="14">
        <f t="shared" si="217"/>
        <v>0</v>
      </c>
      <c r="DR259" s="14">
        <f t="shared" si="218"/>
        <v>14</v>
      </c>
      <c r="DU259" s="14">
        <f t="shared" si="213"/>
        <v>3</v>
      </c>
      <c r="DV259" s="14">
        <f t="shared" si="214"/>
        <v>0</v>
      </c>
      <c r="DW259" s="14">
        <f t="shared" si="219"/>
        <v>55</v>
      </c>
      <c r="DX259" s="14" t="str">
        <f t="shared" si="220"/>
        <v>HPExt</v>
      </c>
      <c r="DY259" s="14">
        <f t="shared" si="221"/>
        <v>897</v>
      </c>
      <c r="DZ259" s="14">
        <f t="shared" si="222"/>
        <v>55.13</v>
      </c>
      <c r="EA259" s="14" t="str">
        <f t="shared" si="223"/>
        <v/>
      </c>
      <c r="EB259" s="14" t="str">
        <f t="shared" si="224"/>
        <v/>
      </c>
      <c r="EC259" s="14" t="str">
        <f t="shared" si="225"/>
        <v/>
      </c>
      <c r="ED259" s="14">
        <f t="shared" si="226"/>
        <v>14</v>
      </c>
      <c r="EE259" s="14">
        <f t="shared" si="227"/>
        <v>0</v>
      </c>
      <c r="EF259" s="14">
        <f t="shared" si="228"/>
        <v>14</v>
      </c>
      <c r="EG259" s="25" t="s">
        <v>509</v>
      </c>
      <c r="EH259" s="14">
        <f t="shared" si="229"/>
        <v>60</v>
      </c>
    </row>
    <row r="260" spans="100:138" ht="16.5" x14ac:dyDescent="0.2">
      <c r="CV260" s="13">
        <v>256</v>
      </c>
      <c r="CW260" s="14">
        <f t="shared" si="195"/>
        <v>35</v>
      </c>
      <c r="CX260" s="14">
        <f t="shared" si="196"/>
        <v>1</v>
      </c>
      <c r="CY260" s="14">
        <f t="shared" si="197"/>
        <v>6</v>
      </c>
      <c r="CZ260" s="14">
        <f t="shared" si="198"/>
        <v>4</v>
      </c>
      <c r="DA260" s="14">
        <f t="shared" si="199"/>
        <v>2042016</v>
      </c>
      <c r="DB260" s="13" t="str">
        <f t="shared" si="200"/>
        <v>70级寄灵人蓝色-护手</v>
      </c>
      <c r="DC260" s="14">
        <f t="shared" si="201"/>
        <v>1</v>
      </c>
      <c r="DD260" s="14">
        <f t="shared" si="202"/>
        <v>2</v>
      </c>
      <c r="DE260" s="14">
        <f t="shared" si="203"/>
        <v>60</v>
      </c>
      <c r="DF260" s="14">
        <f t="shared" si="204"/>
        <v>60</v>
      </c>
      <c r="DG260" s="14">
        <f t="shared" si="205"/>
        <v>6</v>
      </c>
      <c r="DH260" s="14" t="str">
        <f t="shared" si="206"/>
        <v/>
      </c>
      <c r="DI260" s="14">
        <f t="shared" si="215"/>
        <v>55</v>
      </c>
      <c r="DJ260" s="14">
        <f t="shared" si="207"/>
        <v>0</v>
      </c>
      <c r="DK260" s="14">
        <f t="shared" si="208"/>
        <v>0</v>
      </c>
      <c r="DL260" s="14">
        <f t="shared" si="209"/>
        <v>897</v>
      </c>
      <c r="DM260" s="14">
        <f t="shared" si="210"/>
        <v>0</v>
      </c>
      <c r="DN260" s="14">
        <f t="shared" si="211"/>
        <v>0</v>
      </c>
      <c r="DO260" s="14">
        <f t="shared" si="212"/>
        <v>55.13</v>
      </c>
      <c r="DP260" s="14">
        <f t="shared" si="216"/>
        <v>14</v>
      </c>
      <c r="DQ260" s="14">
        <f t="shared" si="217"/>
        <v>0</v>
      </c>
      <c r="DR260" s="14">
        <f t="shared" si="218"/>
        <v>14</v>
      </c>
      <c r="DU260" s="14">
        <f t="shared" si="213"/>
        <v>3</v>
      </c>
      <c r="DV260" s="14">
        <f t="shared" si="214"/>
        <v>0</v>
      </c>
      <c r="DW260" s="14">
        <f t="shared" si="219"/>
        <v>55</v>
      </c>
      <c r="DX260" s="14" t="str">
        <f t="shared" si="220"/>
        <v>HPExt</v>
      </c>
      <c r="DY260" s="14">
        <f t="shared" si="221"/>
        <v>897</v>
      </c>
      <c r="DZ260" s="14">
        <f t="shared" si="222"/>
        <v>55.13</v>
      </c>
      <c r="EA260" s="14" t="str">
        <f t="shared" si="223"/>
        <v/>
      </c>
      <c r="EB260" s="14" t="str">
        <f t="shared" si="224"/>
        <v/>
      </c>
      <c r="EC260" s="14" t="str">
        <f t="shared" si="225"/>
        <v/>
      </c>
      <c r="ED260" s="14">
        <f t="shared" si="226"/>
        <v>14</v>
      </c>
      <c r="EE260" s="14">
        <f t="shared" si="227"/>
        <v>0</v>
      </c>
      <c r="EF260" s="14">
        <f t="shared" si="228"/>
        <v>14</v>
      </c>
      <c r="EG260" s="25" t="s">
        <v>509</v>
      </c>
      <c r="EH260" s="14">
        <f t="shared" si="229"/>
        <v>60</v>
      </c>
    </row>
    <row r="261" spans="100:138" ht="16.5" x14ac:dyDescent="0.2">
      <c r="CV261" s="13">
        <v>257</v>
      </c>
      <c r="CW261" s="14">
        <f t="shared" ref="CW261:CW324" si="230">MATCH(CV261-1,$CK$5:$CK$91,1)</f>
        <v>35</v>
      </c>
      <c r="CX261" s="14">
        <f t="shared" ref="CX261:CX324" si="231">INDEX($CF$6:$CF$91,CW261)</f>
        <v>1</v>
      </c>
      <c r="CY261" s="14">
        <f t="shared" ref="CY261:CY324" si="232">CV261-INDEX($CK$5:$CK$91,CW261)</f>
        <v>7</v>
      </c>
      <c r="CZ261" s="14">
        <f t="shared" ref="CZ261:CZ324" si="233">INDEX($CB$6:$CB$91,CW261)</f>
        <v>4</v>
      </c>
      <c r="DA261" s="14">
        <f t="shared" ref="DA261:DA324" si="234">INDEX($CG$6:$CG$91,CW261)+DG261</f>
        <v>2042017</v>
      </c>
      <c r="DB261" s="13" t="str">
        <f t="shared" ref="DB261:DB324" si="235">INDEX($CH$6:$CH$91,CW261)&amp;"-"&amp;INDEX($CL$3:$CS$3,DG261)</f>
        <v>70级寄灵人蓝色-项链</v>
      </c>
      <c r="DC261" s="14">
        <f t="shared" ref="DC261:DC324" si="236">INDEX($CE$6:$CE$91,CW261)</f>
        <v>1</v>
      </c>
      <c r="DD261" s="14">
        <f t="shared" ref="DD261:DD324" si="237">INDEX($CD$6:$CD$91,CW261)</f>
        <v>2</v>
      </c>
      <c r="DE261" s="14">
        <f t="shared" ref="DE261:DE324" si="238">INDEX($E$5:$E$18,(DC261-1)*6+CZ261)</f>
        <v>60</v>
      </c>
      <c r="DF261" s="14">
        <f t="shared" ref="DF261:DF324" si="239">INDEX($E$5:$E$18,(DC261-1)*6+CZ261)</f>
        <v>60</v>
      </c>
      <c r="DG261" s="14">
        <f t="shared" ref="DG261:DG324" si="240">INDEX($CL$6:$CS$91,CW261,CY261)</f>
        <v>7</v>
      </c>
      <c r="DH261" s="14" t="str">
        <f t="shared" ref="DH261:DH324" si="241">IF(INDEX($CI$6:$CI$91,CW261)&gt;0,INDEX($CI$6:$CI$91,CW261),"")</f>
        <v/>
      </c>
      <c r="DI261" s="14">
        <f t="shared" si="215"/>
        <v>83</v>
      </c>
      <c r="DJ261" s="14">
        <f t="shared" ref="DJ261:DJ324" si="242">ROUND(INDEX(M$5:M$18,($DC261-1)*6+$CZ261)*INDEX(AH$5:AH$12,$DG261)*INDEX($AQ$5:$AQ$8,$DD261),0)</f>
        <v>120</v>
      </c>
      <c r="DK261" s="14">
        <f t="shared" ref="DK261:DK324" si="243">ROUND(INDEX(N$5:N$18,($DC261-1)*6+$CZ261)*INDEX(AI$5:AI$12,$DG261)*INDEX($AQ$5:$AQ$8,$DD261),0)</f>
        <v>75</v>
      </c>
      <c r="DL261" s="14">
        <f t="shared" ref="DL261:DL324" si="244">ROUND(INDEX(O$5:O$18,($DC261-1)*6+$CZ261)*INDEX(AJ$5:AJ$12,$DG261)*INDEX($AQ$5:$AQ$8,$DD261),0)</f>
        <v>0</v>
      </c>
      <c r="DM261" s="14">
        <f t="shared" ref="DM261:DM324" si="245">ROUND(INDEX(S$5:S$18,($DC261-1)*6+$CZ261)*INDEX(AH$5:AH$12,$DG261) * INDEX($AQ$5:$AQ$8,$DD261),2)</f>
        <v>7.35</v>
      </c>
      <c r="DN261" s="14">
        <f t="shared" ref="DN261:DN324" si="246">ROUND(INDEX(T$5:T$18,($DC261-1)*6+$CZ261)*INDEX(AI$5:AI$12,$DG261) * INDEX($AQ$5:$AQ$8,$DD261),2)</f>
        <v>4.6399999999999997</v>
      </c>
      <c r="DO261" s="14">
        <f t="shared" ref="DO261:DO324" si="247">ROUND(INDEX(U$5:U$18,($DC261-1)*6+$CZ261)*INDEX(AJ$5:AJ$12,$DG261) * INDEX($AQ$5:$AQ$8,$DD261),2)</f>
        <v>0</v>
      </c>
      <c r="DP261" s="14">
        <f t="shared" si="216"/>
        <v>14</v>
      </c>
      <c r="DQ261" s="14">
        <f t="shared" si="217"/>
        <v>0</v>
      </c>
      <c r="DR261" s="14">
        <f t="shared" si="218"/>
        <v>14</v>
      </c>
      <c r="DU261" s="14">
        <f t="shared" ref="DU261:DU324" si="248">INDEX(AK$5:AK$12,$DG261)</f>
        <v>1</v>
      </c>
      <c r="DV261" s="14">
        <f t="shared" ref="DV261:DV324" si="249">INDEX(AL$5:AL$12,$DG261)</f>
        <v>2</v>
      </c>
      <c r="DW261" s="14">
        <f t="shared" si="219"/>
        <v>83</v>
      </c>
      <c r="DX261" s="14" t="str">
        <f t="shared" si="220"/>
        <v>AtkExt</v>
      </c>
      <c r="DY261" s="14">
        <f t="shared" si="221"/>
        <v>120</v>
      </c>
      <c r="DZ261" s="14">
        <f t="shared" si="222"/>
        <v>7.35</v>
      </c>
      <c r="EA261" s="14" t="str">
        <f t="shared" si="223"/>
        <v>DefExt</v>
      </c>
      <c r="EB261" s="14">
        <f t="shared" si="224"/>
        <v>75</v>
      </c>
      <c r="EC261" s="14">
        <f t="shared" si="225"/>
        <v>4.6399999999999997</v>
      </c>
      <c r="ED261" s="14">
        <f t="shared" si="226"/>
        <v>14</v>
      </c>
      <c r="EE261" s="14">
        <f t="shared" si="227"/>
        <v>0</v>
      </c>
      <c r="EF261" s="14">
        <f t="shared" si="228"/>
        <v>14</v>
      </c>
      <c r="EG261" s="25" t="s">
        <v>509</v>
      </c>
      <c r="EH261" s="14">
        <f t="shared" si="229"/>
        <v>60</v>
      </c>
    </row>
    <row r="262" spans="100:138" ht="16.5" x14ac:dyDescent="0.2">
      <c r="CV262" s="13">
        <v>258</v>
      </c>
      <c r="CW262" s="14">
        <f t="shared" si="230"/>
        <v>35</v>
      </c>
      <c r="CX262" s="14">
        <f t="shared" si="231"/>
        <v>1</v>
      </c>
      <c r="CY262" s="14">
        <f t="shared" si="232"/>
        <v>8</v>
      </c>
      <c r="CZ262" s="14">
        <f t="shared" si="233"/>
        <v>4</v>
      </c>
      <c r="DA262" s="14">
        <f t="shared" si="234"/>
        <v>2042018</v>
      </c>
      <c r="DB262" s="13" t="str">
        <f t="shared" si="235"/>
        <v>70级寄灵人蓝色-戒指</v>
      </c>
      <c r="DC262" s="14">
        <f t="shared" si="236"/>
        <v>1</v>
      </c>
      <c r="DD262" s="14">
        <f t="shared" si="237"/>
        <v>2</v>
      </c>
      <c r="DE262" s="14">
        <f t="shared" si="238"/>
        <v>60</v>
      </c>
      <c r="DF262" s="14">
        <f t="shared" si="239"/>
        <v>60</v>
      </c>
      <c r="DG262" s="14">
        <f t="shared" si="240"/>
        <v>8</v>
      </c>
      <c r="DH262" s="14" t="str">
        <f t="shared" si="241"/>
        <v/>
      </c>
      <c r="DI262" s="14">
        <f t="shared" ref="DI262:DI325" si="250">INT(SUMPRODUCT($DM$3:$DO$3,DM262:DO262)*IF(DH262="",1,1.5))</f>
        <v>82</v>
      </c>
      <c r="DJ262" s="14">
        <f t="shared" si="242"/>
        <v>120</v>
      </c>
      <c r="DK262" s="14">
        <f t="shared" si="243"/>
        <v>0</v>
      </c>
      <c r="DL262" s="14">
        <f t="shared" si="244"/>
        <v>747</v>
      </c>
      <c r="DM262" s="14">
        <f t="shared" si="245"/>
        <v>7.35</v>
      </c>
      <c r="DN262" s="14">
        <f t="shared" si="246"/>
        <v>0</v>
      </c>
      <c r="DO262" s="14">
        <f t="shared" si="247"/>
        <v>45.94</v>
      </c>
      <c r="DP262" s="14">
        <f t="shared" ref="DP262:DP325" si="251">(CZ262-1)*4+DD262</f>
        <v>14</v>
      </c>
      <c r="DQ262" s="14">
        <f t="shared" ref="DQ262:DQ325" si="252">INDEX($BV$5:$BY$16,CZ262,DD262)</f>
        <v>0</v>
      </c>
      <c r="DR262" s="14">
        <f t="shared" ref="DR262:DR325" si="253">DC262*10+CZ262</f>
        <v>14</v>
      </c>
      <c r="DU262" s="14">
        <f t="shared" si="248"/>
        <v>1</v>
      </c>
      <c r="DV262" s="14">
        <f t="shared" si="249"/>
        <v>3</v>
      </c>
      <c r="DW262" s="14">
        <f t="shared" ref="DW262:DW325" si="254">DI262</f>
        <v>82</v>
      </c>
      <c r="DX262" s="14" t="str">
        <f t="shared" ref="DX262:DX325" si="255">INDEX($AF$3:$AH$3,DU262)</f>
        <v>AtkExt</v>
      </c>
      <c r="DY262" s="14">
        <f t="shared" ref="DY262:DY325" si="256">INDEX(DJ262:DL262,DU262)</f>
        <v>120</v>
      </c>
      <c r="DZ262" s="14">
        <f t="shared" ref="DZ262:DZ325" si="257">INDEX(DM262:DO262,DU262)</f>
        <v>7.35</v>
      </c>
      <c r="EA262" s="14" t="str">
        <f t="shared" ref="EA262:EA325" si="258">IF(DV262&gt;0,INDEX($AF$3:$AH$3,DV262),"")</f>
        <v>HPExt</v>
      </c>
      <c r="EB262" s="14">
        <f t="shared" ref="EB262:EB325" si="259">IF(DV262&gt;0,INDEX(DJ262:DL262,DV262),"")</f>
        <v>747</v>
      </c>
      <c r="EC262" s="14">
        <f t="shared" ref="EC262:EC325" si="260">IF(DV262&gt;0,INDEX(DM262:DO262,DV262),"")</f>
        <v>45.94</v>
      </c>
      <c r="ED262" s="14">
        <f t="shared" ref="ED262:ED325" si="261">(CZ262-1)*4+DD262</f>
        <v>14</v>
      </c>
      <c r="EE262" s="14">
        <f t="shared" ref="EE262:EE325" si="262">INDEX($BV$5:$BY$16,CZ262,DD262)</f>
        <v>0</v>
      </c>
      <c r="EF262" s="14">
        <f t="shared" ref="EF262:EF325" si="263">DC262*10+CZ262</f>
        <v>14</v>
      </c>
      <c r="EG262" s="25" t="s">
        <v>509</v>
      </c>
      <c r="EH262" s="14">
        <f t="shared" ref="EH262:EH325" si="264">INDEX($X$5:$AD$8,DD262,CZ262)</f>
        <v>60</v>
      </c>
    </row>
    <row r="263" spans="100:138" ht="16.5" x14ac:dyDescent="0.2">
      <c r="CV263" s="13">
        <v>259</v>
      </c>
      <c r="CW263" s="14">
        <f t="shared" si="230"/>
        <v>36</v>
      </c>
      <c r="CX263" s="14">
        <f t="shared" si="231"/>
        <v>2</v>
      </c>
      <c r="CY263" s="14">
        <f t="shared" si="232"/>
        <v>1</v>
      </c>
      <c r="CZ263" s="14">
        <f t="shared" si="233"/>
        <v>4</v>
      </c>
      <c r="DA263" s="14">
        <f t="shared" si="234"/>
        <v>2042021</v>
      </c>
      <c r="DB263" s="13" t="str">
        <f t="shared" si="235"/>
        <v>70级守护灵蓝色-武器</v>
      </c>
      <c r="DC263" s="14">
        <f t="shared" si="236"/>
        <v>2</v>
      </c>
      <c r="DD263" s="14">
        <f t="shared" si="237"/>
        <v>2</v>
      </c>
      <c r="DE263" s="14">
        <f t="shared" si="238"/>
        <v>50</v>
      </c>
      <c r="DF263" s="14">
        <f t="shared" si="239"/>
        <v>50</v>
      </c>
      <c r="DG263" s="14">
        <f t="shared" si="240"/>
        <v>1</v>
      </c>
      <c r="DH263" s="14" t="str">
        <f t="shared" si="241"/>
        <v/>
      </c>
      <c r="DI263" s="14">
        <f t="shared" si="250"/>
        <v>87</v>
      </c>
      <c r="DJ263" s="14">
        <f t="shared" si="242"/>
        <v>225</v>
      </c>
      <c r="DK263" s="14">
        <f t="shared" si="243"/>
        <v>0</v>
      </c>
      <c r="DL263" s="14">
        <f t="shared" si="244"/>
        <v>0</v>
      </c>
      <c r="DM263" s="14">
        <f t="shared" si="245"/>
        <v>17.43</v>
      </c>
      <c r="DN263" s="14">
        <f t="shared" si="246"/>
        <v>0</v>
      </c>
      <c r="DO263" s="14">
        <f t="shared" si="247"/>
        <v>0</v>
      </c>
      <c r="DP263" s="14">
        <f t="shared" si="251"/>
        <v>14</v>
      </c>
      <c r="DQ263" s="14">
        <f t="shared" si="252"/>
        <v>0</v>
      </c>
      <c r="DR263" s="14">
        <f t="shared" si="253"/>
        <v>24</v>
      </c>
      <c r="DU263" s="14">
        <f t="shared" si="248"/>
        <v>1</v>
      </c>
      <c r="DV263" s="14">
        <f t="shared" si="249"/>
        <v>0</v>
      </c>
      <c r="DW263" s="14">
        <f t="shared" si="254"/>
        <v>87</v>
      </c>
      <c r="DX263" s="14" t="str">
        <f t="shared" si="255"/>
        <v>AtkExt</v>
      </c>
      <c r="DY263" s="14">
        <f t="shared" si="256"/>
        <v>225</v>
      </c>
      <c r="DZ263" s="14">
        <f t="shared" si="257"/>
        <v>17.43</v>
      </c>
      <c r="EA263" s="14" t="str">
        <f t="shared" si="258"/>
        <v/>
      </c>
      <c r="EB263" s="14" t="str">
        <f t="shared" si="259"/>
        <v/>
      </c>
      <c r="EC263" s="14" t="str">
        <f t="shared" si="260"/>
        <v/>
      </c>
      <c r="ED263" s="14">
        <f t="shared" si="261"/>
        <v>14</v>
      </c>
      <c r="EE263" s="14">
        <f t="shared" si="262"/>
        <v>0</v>
      </c>
      <c r="EF263" s="14">
        <f t="shared" si="263"/>
        <v>24</v>
      </c>
      <c r="EG263" s="25" t="s">
        <v>509</v>
      </c>
      <c r="EH263" s="14">
        <f t="shared" si="264"/>
        <v>60</v>
      </c>
    </row>
    <row r="264" spans="100:138" ht="16.5" x14ac:dyDescent="0.2">
      <c r="CV264" s="13">
        <v>260</v>
      </c>
      <c r="CW264" s="14">
        <f t="shared" si="230"/>
        <v>36</v>
      </c>
      <c r="CX264" s="14">
        <f t="shared" si="231"/>
        <v>2</v>
      </c>
      <c r="CY264" s="14">
        <f t="shared" si="232"/>
        <v>2</v>
      </c>
      <c r="CZ264" s="14">
        <f t="shared" si="233"/>
        <v>4</v>
      </c>
      <c r="DA264" s="14">
        <f t="shared" si="234"/>
        <v>2042022</v>
      </c>
      <c r="DB264" s="13" t="str">
        <f t="shared" si="235"/>
        <v>70级守护灵蓝色-头盔</v>
      </c>
      <c r="DC264" s="14">
        <f t="shared" si="236"/>
        <v>2</v>
      </c>
      <c r="DD264" s="14">
        <f t="shared" si="237"/>
        <v>2</v>
      </c>
      <c r="DE264" s="14">
        <f t="shared" si="238"/>
        <v>50</v>
      </c>
      <c r="DF264" s="14">
        <f t="shared" si="239"/>
        <v>50</v>
      </c>
      <c r="DG264" s="14">
        <f t="shared" si="240"/>
        <v>2</v>
      </c>
      <c r="DH264" s="14" t="str">
        <f t="shared" si="241"/>
        <v/>
      </c>
      <c r="DI264" s="14">
        <f t="shared" si="250"/>
        <v>44</v>
      </c>
      <c r="DJ264" s="14">
        <f t="shared" si="242"/>
        <v>0</v>
      </c>
      <c r="DK264" s="14">
        <f t="shared" si="243"/>
        <v>57</v>
      </c>
      <c r="DL264" s="14">
        <f t="shared" si="244"/>
        <v>0</v>
      </c>
      <c r="DM264" s="14">
        <f t="shared" si="245"/>
        <v>0</v>
      </c>
      <c r="DN264" s="14">
        <f t="shared" si="246"/>
        <v>4.41</v>
      </c>
      <c r="DO264" s="14">
        <f t="shared" si="247"/>
        <v>0</v>
      </c>
      <c r="DP264" s="14">
        <f t="shared" si="251"/>
        <v>14</v>
      </c>
      <c r="DQ264" s="14">
        <f t="shared" si="252"/>
        <v>0</v>
      </c>
      <c r="DR264" s="14">
        <f t="shared" si="253"/>
        <v>24</v>
      </c>
      <c r="DU264" s="14">
        <f t="shared" si="248"/>
        <v>2</v>
      </c>
      <c r="DV264" s="14">
        <f t="shared" si="249"/>
        <v>0</v>
      </c>
      <c r="DW264" s="14">
        <f t="shared" si="254"/>
        <v>44</v>
      </c>
      <c r="DX264" s="14" t="str">
        <f t="shared" si="255"/>
        <v>DefExt</v>
      </c>
      <c r="DY264" s="14">
        <f t="shared" si="256"/>
        <v>57</v>
      </c>
      <c r="DZ264" s="14">
        <f t="shared" si="257"/>
        <v>4.41</v>
      </c>
      <c r="EA264" s="14" t="str">
        <f t="shared" si="258"/>
        <v/>
      </c>
      <c r="EB264" s="14" t="str">
        <f t="shared" si="259"/>
        <v/>
      </c>
      <c r="EC264" s="14" t="str">
        <f t="shared" si="260"/>
        <v/>
      </c>
      <c r="ED264" s="14">
        <f t="shared" si="261"/>
        <v>14</v>
      </c>
      <c r="EE264" s="14">
        <f t="shared" si="262"/>
        <v>0</v>
      </c>
      <c r="EF264" s="14">
        <f t="shared" si="263"/>
        <v>24</v>
      </c>
      <c r="EG264" s="25" t="s">
        <v>509</v>
      </c>
      <c r="EH264" s="14">
        <f t="shared" si="264"/>
        <v>60</v>
      </c>
    </row>
    <row r="265" spans="100:138" ht="16.5" x14ac:dyDescent="0.2">
      <c r="CV265" s="13">
        <v>261</v>
      </c>
      <c r="CW265" s="14">
        <f t="shared" si="230"/>
        <v>36</v>
      </c>
      <c r="CX265" s="14">
        <f t="shared" si="231"/>
        <v>2</v>
      </c>
      <c r="CY265" s="14">
        <f t="shared" si="232"/>
        <v>3</v>
      </c>
      <c r="CZ265" s="14">
        <f t="shared" si="233"/>
        <v>4</v>
      </c>
      <c r="DA265" s="14">
        <f t="shared" si="234"/>
        <v>2042023</v>
      </c>
      <c r="DB265" s="13" t="str">
        <f t="shared" si="235"/>
        <v>70级守护灵蓝色-肩甲</v>
      </c>
      <c r="DC265" s="14">
        <f t="shared" si="236"/>
        <v>2</v>
      </c>
      <c r="DD265" s="14">
        <f t="shared" si="237"/>
        <v>2</v>
      </c>
      <c r="DE265" s="14">
        <f t="shared" si="238"/>
        <v>50</v>
      </c>
      <c r="DF265" s="14">
        <f t="shared" si="239"/>
        <v>50</v>
      </c>
      <c r="DG265" s="14">
        <f t="shared" si="240"/>
        <v>3</v>
      </c>
      <c r="DH265" s="14" t="str">
        <f t="shared" si="241"/>
        <v/>
      </c>
      <c r="DI265" s="14">
        <f t="shared" si="250"/>
        <v>65</v>
      </c>
      <c r="DJ265" s="14">
        <f t="shared" si="242"/>
        <v>0</v>
      </c>
      <c r="DK265" s="14">
        <f t="shared" si="243"/>
        <v>28</v>
      </c>
      <c r="DL265" s="14">
        <f t="shared" si="244"/>
        <v>563</v>
      </c>
      <c r="DM265" s="14">
        <f t="shared" si="245"/>
        <v>0</v>
      </c>
      <c r="DN265" s="14">
        <f t="shared" si="246"/>
        <v>2.21</v>
      </c>
      <c r="DO265" s="14">
        <f t="shared" si="247"/>
        <v>43.37</v>
      </c>
      <c r="DP265" s="14">
        <f t="shared" si="251"/>
        <v>14</v>
      </c>
      <c r="DQ265" s="14">
        <f t="shared" si="252"/>
        <v>0</v>
      </c>
      <c r="DR265" s="14">
        <f t="shared" si="253"/>
        <v>24</v>
      </c>
      <c r="DU265" s="14">
        <f t="shared" si="248"/>
        <v>2</v>
      </c>
      <c r="DV265" s="14">
        <f t="shared" si="249"/>
        <v>3</v>
      </c>
      <c r="DW265" s="14">
        <f t="shared" si="254"/>
        <v>65</v>
      </c>
      <c r="DX265" s="14" t="str">
        <f t="shared" si="255"/>
        <v>DefExt</v>
      </c>
      <c r="DY265" s="14">
        <f t="shared" si="256"/>
        <v>28</v>
      </c>
      <c r="DZ265" s="14">
        <f t="shared" si="257"/>
        <v>2.21</v>
      </c>
      <c r="EA265" s="14" t="str">
        <f t="shared" si="258"/>
        <v>HPExt</v>
      </c>
      <c r="EB265" s="14">
        <f t="shared" si="259"/>
        <v>563</v>
      </c>
      <c r="EC265" s="14">
        <f t="shared" si="260"/>
        <v>43.37</v>
      </c>
      <c r="ED265" s="14">
        <f t="shared" si="261"/>
        <v>14</v>
      </c>
      <c r="EE265" s="14">
        <f t="shared" si="262"/>
        <v>0</v>
      </c>
      <c r="EF265" s="14">
        <f t="shared" si="263"/>
        <v>24</v>
      </c>
      <c r="EG265" s="25" t="s">
        <v>509</v>
      </c>
      <c r="EH265" s="14">
        <f t="shared" si="264"/>
        <v>60</v>
      </c>
    </row>
    <row r="266" spans="100:138" ht="16.5" x14ac:dyDescent="0.2">
      <c r="CV266" s="13">
        <v>262</v>
      </c>
      <c r="CW266" s="14">
        <f t="shared" si="230"/>
        <v>36</v>
      </c>
      <c r="CX266" s="14">
        <f t="shared" si="231"/>
        <v>2</v>
      </c>
      <c r="CY266" s="14">
        <f t="shared" si="232"/>
        <v>4</v>
      </c>
      <c r="CZ266" s="14">
        <f t="shared" si="233"/>
        <v>4</v>
      </c>
      <c r="DA266" s="14">
        <f t="shared" si="234"/>
        <v>2042024</v>
      </c>
      <c r="DB266" s="13" t="str">
        <f t="shared" si="235"/>
        <v>70级守护灵蓝色-衣服</v>
      </c>
      <c r="DC266" s="14">
        <f t="shared" si="236"/>
        <v>2</v>
      </c>
      <c r="DD266" s="14">
        <f t="shared" si="237"/>
        <v>2</v>
      </c>
      <c r="DE266" s="14">
        <f t="shared" si="238"/>
        <v>50</v>
      </c>
      <c r="DF266" s="14">
        <f t="shared" si="239"/>
        <v>50</v>
      </c>
      <c r="DG266" s="14">
        <f t="shared" si="240"/>
        <v>4</v>
      </c>
      <c r="DH266" s="14" t="str">
        <f t="shared" si="241"/>
        <v/>
      </c>
      <c r="DI266" s="14">
        <f t="shared" si="250"/>
        <v>44</v>
      </c>
      <c r="DJ266" s="14">
        <f t="shared" si="242"/>
        <v>0</v>
      </c>
      <c r="DK266" s="14">
        <f t="shared" si="243"/>
        <v>57</v>
      </c>
      <c r="DL266" s="14">
        <f t="shared" si="244"/>
        <v>0</v>
      </c>
      <c r="DM266" s="14">
        <f t="shared" si="245"/>
        <v>0</v>
      </c>
      <c r="DN266" s="14">
        <f t="shared" si="246"/>
        <v>4.41</v>
      </c>
      <c r="DO266" s="14">
        <f t="shared" si="247"/>
        <v>0</v>
      </c>
      <c r="DP266" s="14">
        <f t="shared" si="251"/>
        <v>14</v>
      </c>
      <c r="DQ266" s="14">
        <f t="shared" si="252"/>
        <v>0</v>
      </c>
      <c r="DR266" s="14">
        <f t="shared" si="253"/>
        <v>24</v>
      </c>
      <c r="DU266" s="14">
        <f t="shared" si="248"/>
        <v>2</v>
      </c>
      <c r="DV266" s="14">
        <f t="shared" si="249"/>
        <v>0</v>
      </c>
      <c r="DW266" s="14">
        <f t="shared" si="254"/>
        <v>44</v>
      </c>
      <c r="DX266" s="14" t="str">
        <f t="shared" si="255"/>
        <v>DefExt</v>
      </c>
      <c r="DY266" s="14">
        <f t="shared" si="256"/>
        <v>57</v>
      </c>
      <c r="DZ266" s="14">
        <f t="shared" si="257"/>
        <v>4.41</v>
      </c>
      <c r="EA266" s="14" t="str">
        <f t="shared" si="258"/>
        <v/>
      </c>
      <c r="EB266" s="14" t="str">
        <f t="shared" si="259"/>
        <v/>
      </c>
      <c r="EC266" s="14" t="str">
        <f t="shared" si="260"/>
        <v/>
      </c>
      <c r="ED266" s="14">
        <f t="shared" si="261"/>
        <v>14</v>
      </c>
      <c r="EE266" s="14">
        <f t="shared" si="262"/>
        <v>0</v>
      </c>
      <c r="EF266" s="14">
        <f t="shared" si="263"/>
        <v>24</v>
      </c>
      <c r="EG266" s="25" t="s">
        <v>509</v>
      </c>
      <c r="EH266" s="14">
        <f t="shared" si="264"/>
        <v>60</v>
      </c>
    </row>
    <row r="267" spans="100:138" ht="16.5" x14ac:dyDescent="0.2">
      <c r="CV267" s="13">
        <v>263</v>
      </c>
      <c r="CW267" s="14">
        <f t="shared" si="230"/>
        <v>36</v>
      </c>
      <c r="CX267" s="14">
        <f t="shared" si="231"/>
        <v>2</v>
      </c>
      <c r="CY267" s="14">
        <f t="shared" si="232"/>
        <v>5</v>
      </c>
      <c r="CZ267" s="14">
        <f t="shared" si="233"/>
        <v>4</v>
      </c>
      <c r="DA267" s="14">
        <f t="shared" si="234"/>
        <v>2042025</v>
      </c>
      <c r="DB267" s="13" t="str">
        <f t="shared" si="235"/>
        <v>70级守护灵蓝色-鞋子</v>
      </c>
      <c r="DC267" s="14">
        <f t="shared" si="236"/>
        <v>2</v>
      </c>
      <c r="DD267" s="14">
        <f t="shared" si="237"/>
        <v>2</v>
      </c>
      <c r="DE267" s="14">
        <f t="shared" si="238"/>
        <v>50</v>
      </c>
      <c r="DF267" s="14">
        <f t="shared" si="239"/>
        <v>50</v>
      </c>
      <c r="DG267" s="14">
        <f t="shared" si="240"/>
        <v>5</v>
      </c>
      <c r="DH267" s="14" t="str">
        <f t="shared" si="241"/>
        <v/>
      </c>
      <c r="DI267" s="14">
        <f t="shared" si="250"/>
        <v>86</v>
      </c>
      <c r="DJ267" s="14">
        <f t="shared" si="242"/>
        <v>0</v>
      </c>
      <c r="DK267" s="14">
        <f t="shared" si="243"/>
        <v>0</v>
      </c>
      <c r="DL267" s="14">
        <f t="shared" si="244"/>
        <v>1127</v>
      </c>
      <c r="DM267" s="14">
        <f t="shared" si="245"/>
        <v>0</v>
      </c>
      <c r="DN267" s="14">
        <f t="shared" si="246"/>
        <v>0</v>
      </c>
      <c r="DO267" s="14">
        <f t="shared" si="247"/>
        <v>86.73</v>
      </c>
      <c r="DP267" s="14">
        <f t="shared" si="251"/>
        <v>14</v>
      </c>
      <c r="DQ267" s="14">
        <f t="shared" si="252"/>
        <v>0</v>
      </c>
      <c r="DR267" s="14">
        <f t="shared" si="253"/>
        <v>24</v>
      </c>
      <c r="DU267" s="14">
        <f t="shared" si="248"/>
        <v>3</v>
      </c>
      <c r="DV267" s="14">
        <f t="shared" si="249"/>
        <v>0</v>
      </c>
      <c r="DW267" s="14">
        <f t="shared" si="254"/>
        <v>86</v>
      </c>
      <c r="DX267" s="14" t="str">
        <f t="shared" si="255"/>
        <v>HPExt</v>
      </c>
      <c r="DY267" s="14">
        <f t="shared" si="256"/>
        <v>1127</v>
      </c>
      <c r="DZ267" s="14">
        <f t="shared" si="257"/>
        <v>86.73</v>
      </c>
      <c r="EA267" s="14" t="str">
        <f t="shared" si="258"/>
        <v/>
      </c>
      <c r="EB267" s="14" t="str">
        <f t="shared" si="259"/>
        <v/>
      </c>
      <c r="EC267" s="14" t="str">
        <f t="shared" si="260"/>
        <v/>
      </c>
      <c r="ED267" s="14">
        <f t="shared" si="261"/>
        <v>14</v>
      </c>
      <c r="EE267" s="14">
        <f t="shared" si="262"/>
        <v>0</v>
      </c>
      <c r="EF267" s="14">
        <f t="shared" si="263"/>
        <v>24</v>
      </c>
      <c r="EG267" s="25" t="s">
        <v>509</v>
      </c>
      <c r="EH267" s="14">
        <f t="shared" si="264"/>
        <v>60</v>
      </c>
    </row>
    <row r="268" spans="100:138" ht="16.5" x14ac:dyDescent="0.2">
      <c r="CV268" s="13">
        <v>264</v>
      </c>
      <c r="CW268" s="14">
        <f t="shared" si="230"/>
        <v>36</v>
      </c>
      <c r="CX268" s="14">
        <f t="shared" si="231"/>
        <v>2</v>
      </c>
      <c r="CY268" s="14">
        <f t="shared" si="232"/>
        <v>6</v>
      </c>
      <c r="CZ268" s="14">
        <f t="shared" si="233"/>
        <v>4</v>
      </c>
      <c r="DA268" s="14">
        <f t="shared" si="234"/>
        <v>2042026</v>
      </c>
      <c r="DB268" s="13" t="str">
        <f t="shared" si="235"/>
        <v>70级守护灵蓝色-护手</v>
      </c>
      <c r="DC268" s="14">
        <f t="shared" si="236"/>
        <v>2</v>
      </c>
      <c r="DD268" s="14">
        <f t="shared" si="237"/>
        <v>2</v>
      </c>
      <c r="DE268" s="14">
        <f t="shared" si="238"/>
        <v>50</v>
      </c>
      <c r="DF268" s="14">
        <f t="shared" si="239"/>
        <v>50</v>
      </c>
      <c r="DG268" s="14">
        <f t="shared" si="240"/>
        <v>6</v>
      </c>
      <c r="DH268" s="14" t="str">
        <f t="shared" si="241"/>
        <v/>
      </c>
      <c r="DI268" s="14">
        <f t="shared" si="250"/>
        <v>86</v>
      </c>
      <c r="DJ268" s="14">
        <f t="shared" si="242"/>
        <v>0</v>
      </c>
      <c r="DK268" s="14">
        <f t="shared" si="243"/>
        <v>0</v>
      </c>
      <c r="DL268" s="14">
        <f t="shared" si="244"/>
        <v>1127</v>
      </c>
      <c r="DM268" s="14">
        <f t="shared" si="245"/>
        <v>0</v>
      </c>
      <c r="DN268" s="14">
        <f t="shared" si="246"/>
        <v>0</v>
      </c>
      <c r="DO268" s="14">
        <f t="shared" si="247"/>
        <v>86.73</v>
      </c>
      <c r="DP268" s="14">
        <f t="shared" si="251"/>
        <v>14</v>
      </c>
      <c r="DQ268" s="14">
        <f t="shared" si="252"/>
        <v>0</v>
      </c>
      <c r="DR268" s="14">
        <f t="shared" si="253"/>
        <v>24</v>
      </c>
      <c r="DU268" s="14">
        <f t="shared" si="248"/>
        <v>3</v>
      </c>
      <c r="DV268" s="14">
        <f t="shared" si="249"/>
        <v>0</v>
      </c>
      <c r="DW268" s="14">
        <f t="shared" si="254"/>
        <v>86</v>
      </c>
      <c r="DX268" s="14" t="str">
        <f t="shared" si="255"/>
        <v>HPExt</v>
      </c>
      <c r="DY268" s="14">
        <f t="shared" si="256"/>
        <v>1127</v>
      </c>
      <c r="DZ268" s="14">
        <f t="shared" si="257"/>
        <v>86.73</v>
      </c>
      <c r="EA268" s="14" t="str">
        <f t="shared" si="258"/>
        <v/>
      </c>
      <c r="EB268" s="14" t="str">
        <f t="shared" si="259"/>
        <v/>
      </c>
      <c r="EC268" s="14" t="str">
        <f t="shared" si="260"/>
        <v/>
      </c>
      <c r="ED268" s="14">
        <f t="shared" si="261"/>
        <v>14</v>
      </c>
      <c r="EE268" s="14">
        <f t="shared" si="262"/>
        <v>0</v>
      </c>
      <c r="EF268" s="14">
        <f t="shared" si="263"/>
        <v>24</v>
      </c>
      <c r="EG268" s="25" t="s">
        <v>509</v>
      </c>
      <c r="EH268" s="14">
        <f t="shared" si="264"/>
        <v>60</v>
      </c>
    </row>
    <row r="269" spans="100:138" ht="16.5" x14ac:dyDescent="0.2">
      <c r="CV269" s="13">
        <v>265</v>
      </c>
      <c r="CW269" s="14">
        <f t="shared" si="230"/>
        <v>36</v>
      </c>
      <c r="CX269" s="14">
        <f t="shared" si="231"/>
        <v>2</v>
      </c>
      <c r="CY269" s="14">
        <f t="shared" si="232"/>
        <v>7</v>
      </c>
      <c r="CZ269" s="14">
        <f t="shared" si="233"/>
        <v>4</v>
      </c>
      <c r="DA269" s="14">
        <f t="shared" si="234"/>
        <v>2042027</v>
      </c>
      <c r="DB269" s="13" t="str">
        <f t="shared" si="235"/>
        <v>70级守护灵蓝色-项链</v>
      </c>
      <c r="DC269" s="14">
        <f t="shared" si="236"/>
        <v>2</v>
      </c>
      <c r="DD269" s="14">
        <f t="shared" si="237"/>
        <v>2</v>
      </c>
      <c r="DE269" s="14">
        <f t="shared" si="238"/>
        <v>50</v>
      </c>
      <c r="DF269" s="14">
        <f t="shared" si="239"/>
        <v>50</v>
      </c>
      <c r="DG269" s="14">
        <f t="shared" si="240"/>
        <v>7</v>
      </c>
      <c r="DH269" s="14" t="str">
        <f t="shared" si="241"/>
        <v/>
      </c>
      <c r="DI269" s="14">
        <f t="shared" si="250"/>
        <v>65</v>
      </c>
      <c r="DJ269" s="14">
        <f t="shared" si="242"/>
        <v>75</v>
      </c>
      <c r="DK269" s="14">
        <f t="shared" si="243"/>
        <v>47</v>
      </c>
      <c r="DL269" s="14">
        <f t="shared" si="244"/>
        <v>0</v>
      </c>
      <c r="DM269" s="14">
        <f t="shared" si="245"/>
        <v>5.81</v>
      </c>
      <c r="DN269" s="14">
        <f t="shared" si="246"/>
        <v>3.68</v>
      </c>
      <c r="DO269" s="14">
        <f t="shared" si="247"/>
        <v>0</v>
      </c>
      <c r="DP269" s="14">
        <f t="shared" si="251"/>
        <v>14</v>
      </c>
      <c r="DQ269" s="14">
        <f t="shared" si="252"/>
        <v>0</v>
      </c>
      <c r="DR269" s="14">
        <f t="shared" si="253"/>
        <v>24</v>
      </c>
      <c r="DU269" s="14">
        <f t="shared" si="248"/>
        <v>1</v>
      </c>
      <c r="DV269" s="14">
        <f t="shared" si="249"/>
        <v>2</v>
      </c>
      <c r="DW269" s="14">
        <f t="shared" si="254"/>
        <v>65</v>
      </c>
      <c r="DX269" s="14" t="str">
        <f t="shared" si="255"/>
        <v>AtkExt</v>
      </c>
      <c r="DY269" s="14">
        <f t="shared" si="256"/>
        <v>75</v>
      </c>
      <c r="DZ269" s="14">
        <f t="shared" si="257"/>
        <v>5.81</v>
      </c>
      <c r="EA269" s="14" t="str">
        <f t="shared" si="258"/>
        <v>DefExt</v>
      </c>
      <c r="EB269" s="14">
        <f t="shared" si="259"/>
        <v>47</v>
      </c>
      <c r="EC269" s="14">
        <f t="shared" si="260"/>
        <v>3.68</v>
      </c>
      <c r="ED269" s="14">
        <f t="shared" si="261"/>
        <v>14</v>
      </c>
      <c r="EE269" s="14">
        <f t="shared" si="262"/>
        <v>0</v>
      </c>
      <c r="EF269" s="14">
        <f t="shared" si="263"/>
        <v>24</v>
      </c>
      <c r="EG269" s="25" t="s">
        <v>509</v>
      </c>
      <c r="EH269" s="14">
        <f t="shared" si="264"/>
        <v>60</v>
      </c>
    </row>
    <row r="270" spans="100:138" ht="16.5" x14ac:dyDescent="0.2">
      <c r="CV270" s="13">
        <v>266</v>
      </c>
      <c r="CW270" s="14">
        <f t="shared" si="230"/>
        <v>36</v>
      </c>
      <c r="CX270" s="14">
        <f t="shared" si="231"/>
        <v>2</v>
      </c>
      <c r="CY270" s="14">
        <f t="shared" si="232"/>
        <v>8</v>
      </c>
      <c r="CZ270" s="14">
        <f t="shared" si="233"/>
        <v>4</v>
      </c>
      <c r="DA270" s="14">
        <f t="shared" si="234"/>
        <v>2042028</v>
      </c>
      <c r="DB270" s="13" t="str">
        <f t="shared" si="235"/>
        <v>70级守护灵蓝色-戒指</v>
      </c>
      <c r="DC270" s="14">
        <f t="shared" si="236"/>
        <v>2</v>
      </c>
      <c r="DD270" s="14">
        <f t="shared" si="237"/>
        <v>2</v>
      </c>
      <c r="DE270" s="14">
        <f t="shared" si="238"/>
        <v>50</v>
      </c>
      <c r="DF270" s="14">
        <f t="shared" si="239"/>
        <v>50</v>
      </c>
      <c r="DG270" s="14">
        <f t="shared" si="240"/>
        <v>8</v>
      </c>
      <c r="DH270" s="14" t="str">
        <f t="shared" si="241"/>
        <v/>
      </c>
      <c r="DI270" s="14">
        <f t="shared" si="250"/>
        <v>101</v>
      </c>
      <c r="DJ270" s="14">
        <f t="shared" si="242"/>
        <v>75</v>
      </c>
      <c r="DK270" s="14">
        <f t="shared" si="243"/>
        <v>0</v>
      </c>
      <c r="DL270" s="14">
        <f t="shared" si="244"/>
        <v>939</v>
      </c>
      <c r="DM270" s="14">
        <f t="shared" si="245"/>
        <v>5.81</v>
      </c>
      <c r="DN270" s="14">
        <f t="shared" si="246"/>
        <v>0</v>
      </c>
      <c r="DO270" s="14">
        <f t="shared" si="247"/>
        <v>72.28</v>
      </c>
      <c r="DP270" s="14">
        <f t="shared" si="251"/>
        <v>14</v>
      </c>
      <c r="DQ270" s="14">
        <f t="shared" si="252"/>
        <v>0</v>
      </c>
      <c r="DR270" s="14">
        <f t="shared" si="253"/>
        <v>24</v>
      </c>
      <c r="DU270" s="14">
        <f t="shared" si="248"/>
        <v>1</v>
      </c>
      <c r="DV270" s="14">
        <f t="shared" si="249"/>
        <v>3</v>
      </c>
      <c r="DW270" s="14">
        <f t="shared" si="254"/>
        <v>101</v>
      </c>
      <c r="DX270" s="14" t="str">
        <f t="shared" si="255"/>
        <v>AtkExt</v>
      </c>
      <c r="DY270" s="14">
        <f t="shared" si="256"/>
        <v>75</v>
      </c>
      <c r="DZ270" s="14">
        <f t="shared" si="257"/>
        <v>5.81</v>
      </c>
      <c r="EA270" s="14" t="str">
        <f t="shared" si="258"/>
        <v>HPExt</v>
      </c>
      <c r="EB270" s="14">
        <f t="shared" si="259"/>
        <v>939</v>
      </c>
      <c r="EC270" s="14">
        <f t="shared" si="260"/>
        <v>72.28</v>
      </c>
      <c r="ED270" s="14">
        <f t="shared" si="261"/>
        <v>14</v>
      </c>
      <c r="EE270" s="14">
        <f t="shared" si="262"/>
        <v>0</v>
      </c>
      <c r="EF270" s="14">
        <f t="shared" si="263"/>
        <v>24</v>
      </c>
      <c r="EG270" s="25" t="s">
        <v>509</v>
      </c>
      <c r="EH270" s="14">
        <f t="shared" si="264"/>
        <v>60</v>
      </c>
    </row>
    <row r="271" spans="100:138" ht="16.5" x14ac:dyDescent="0.2">
      <c r="CV271" s="13">
        <v>267</v>
      </c>
      <c r="CW271" s="14">
        <f t="shared" si="230"/>
        <v>37</v>
      </c>
      <c r="CX271" s="14">
        <f t="shared" si="231"/>
        <v>1</v>
      </c>
      <c r="CY271" s="14">
        <f t="shared" si="232"/>
        <v>1</v>
      </c>
      <c r="CZ271" s="14">
        <f t="shared" si="233"/>
        <v>4</v>
      </c>
      <c r="DA271" s="14">
        <f t="shared" si="234"/>
        <v>2043011</v>
      </c>
      <c r="DB271" s="13" t="str">
        <f t="shared" si="235"/>
        <v>70级寄灵人紫色-武器</v>
      </c>
      <c r="DC271" s="14">
        <f t="shared" si="236"/>
        <v>1</v>
      </c>
      <c r="DD271" s="14">
        <f t="shared" si="237"/>
        <v>3</v>
      </c>
      <c r="DE271" s="14">
        <f t="shared" si="238"/>
        <v>60</v>
      </c>
      <c r="DF271" s="14">
        <f t="shared" si="239"/>
        <v>60</v>
      </c>
      <c r="DG271" s="14">
        <f t="shared" si="240"/>
        <v>1</v>
      </c>
      <c r="DH271" s="14" t="str">
        <f t="shared" si="241"/>
        <v/>
      </c>
      <c r="DI271" s="14">
        <f t="shared" si="250"/>
        <v>133</v>
      </c>
      <c r="DJ271" s="14">
        <f t="shared" si="242"/>
        <v>436</v>
      </c>
      <c r="DK271" s="14">
        <f t="shared" si="243"/>
        <v>0</v>
      </c>
      <c r="DL271" s="14">
        <f t="shared" si="244"/>
        <v>0</v>
      </c>
      <c r="DM271" s="14">
        <f t="shared" si="245"/>
        <v>26.78</v>
      </c>
      <c r="DN271" s="14">
        <f t="shared" si="246"/>
        <v>0</v>
      </c>
      <c r="DO271" s="14">
        <f t="shared" si="247"/>
        <v>0</v>
      </c>
      <c r="DP271" s="14">
        <f t="shared" si="251"/>
        <v>15</v>
      </c>
      <c r="DQ271" s="14">
        <f t="shared" si="252"/>
        <v>3</v>
      </c>
      <c r="DR271" s="14">
        <f t="shared" si="253"/>
        <v>14</v>
      </c>
      <c r="DU271" s="14">
        <f t="shared" si="248"/>
        <v>1</v>
      </c>
      <c r="DV271" s="14">
        <f t="shared" si="249"/>
        <v>0</v>
      </c>
      <c r="DW271" s="14">
        <f t="shared" si="254"/>
        <v>133</v>
      </c>
      <c r="DX271" s="14" t="str">
        <f t="shared" si="255"/>
        <v>AtkExt</v>
      </c>
      <c r="DY271" s="14">
        <f t="shared" si="256"/>
        <v>436</v>
      </c>
      <c r="DZ271" s="14">
        <f t="shared" si="257"/>
        <v>26.78</v>
      </c>
      <c r="EA271" s="14" t="str">
        <f t="shared" si="258"/>
        <v/>
      </c>
      <c r="EB271" s="14" t="str">
        <f t="shared" si="259"/>
        <v/>
      </c>
      <c r="EC271" s="14" t="str">
        <f t="shared" si="260"/>
        <v/>
      </c>
      <c r="ED271" s="14">
        <f t="shared" si="261"/>
        <v>15</v>
      </c>
      <c r="EE271" s="14">
        <f t="shared" si="262"/>
        <v>3</v>
      </c>
      <c r="EF271" s="14">
        <f t="shared" si="263"/>
        <v>14</v>
      </c>
      <c r="EG271" s="25" t="s">
        <v>509</v>
      </c>
      <c r="EH271" s="14">
        <f t="shared" si="264"/>
        <v>100</v>
      </c>
    </row>
    <row r="272" spans="100:138" ht="16.5" x14ac:dyDescent="0.2">
      <c r="CV272" s="13">
        <v>268</v>
      </c>
      <c r="CW272" s="14">
        <f t="shared" si="230"/>
        <v>37</v>
      </c>
      <c r="CX272" s="14">
        <f t="shared" si="231"/>
        <v>1</v>
      </c>
      <c r="CY272" s="14">
        <f t="shared" si="232"/>
        <v>2</v>
      </c>
      <c r="CZ272" s="14">
        <f t="shared" si="233"/>
        <v>4</v>
      </c>
      <c r="DA272" s="14">
        <f t="shared" si="234"/>
        <v>2043012</v>
      </c>
      <c r="DB272" s="13" t="str">
        <f t="shared" si="235"/>
        <v>70级寄灵人紫色-头盔</v>
      </c>
      <c r="DC272" s="14">
        <f t="shared" si="236"/>
        <v>1</v>
      </c>
      <c r="DD272" s="14">
        <f t="shared" si="237"/>
        <v>3</v>
      </c>
      <c r="DE272" s="14">
        <f t="shared" si="238"/>
        <v>60</v>
      </c>
      <c r="DF272" s="14">
        <f t="shared" si="239"/>
        <v>60</v>
      </c>
      <c r="DG272" s="14">
        <f t="shared" si="240"/>
        <v>2</v>
      </c>
      <c r="DH272" s="14" t="str">
        <f t="shared" si="241"/>
        <v/>
      </c>
      <c r="DI272" s="14">
        <f t="shared" si="250"/>
        <v>67</v>
      </c>
      <c r="DJ272" s="14">
        <f t="shared" si="242"/>
        <v>0</v>
      </c>
      <c r="DK272" s="14">
        <f t="shared" si="243"/>
        <v>110</v>
      </c>
      <c r="DL272" s="14">
        <f t="shared" si="244"/>
        <v>0</v>
      </c>
      <c r="DM272" s="14">
        <f t="shared" si="245"/>
        <v>0</v>
      </c>
      <c r="DN272" s="14">
        <f t="shared" si="246"/>
        <v>6.76</v>
      </c>
      <c r="DO272" s="14">
        <f t="shared" si="247"/>
        <v>0</v>
      </c>
      <c r="DP272" s="14">
        <f t="shared" si="251"/>
        <v>15</v>
      </c>
      <c r="DQ272" s="14">
        <f t="shared" si="252"/>
        <v>3</v>
      </c>
      <c r="DR272" s="14">
        <f t="shared" si="253"/>
        <v>14</v>
      </c>
      <c r="DU272" s="14">
        <f t="shared" si="248"/>
        <v>2</v>
      </c>
      <c r="DV272" s="14">
        <f t="shared" si="249"/>
        <v>0</v>
      </c>
      <c r="DW272" s="14">
        <f t="shared" si="254"/>
        <v>67</v>
      </c>
      <c r="DX272" s="14" t="str">
        <f t="shared" si="255"/>
        <v>DefExt</v>
      </c>
      <c r="DY272" s="14">
        <f t="shared" si="256"/>
        <v>110</v>
      </c>
      <c r="DZ272" s="14">
        <f t="shared" si="257"/>
        <v>6.76</v>
      </c>
      <c r="EA272" s="14" t="str">
        <f t="shared" si="258"/>
        <v/>
      </c>
      <c r="EB272" s="14" t="str">
        <f t="shared" si="259"/>
        <v/>
      </c>
      <c r="EC272" s="14" t="str">
        <f t="shared" si="260"/>
        <v/>
      </c>
      <c r="ED272" s="14">
        <f t="shared" si="261"/>
        <v>15</v>
      </c>
      <c r="EE272" s="14">
        <f t="shared" si="262"/>
        <v>3</v>
      </c>
      <c r="EF272" s="14">
        <f t="shared" si="263"/>
        <v>14</v>
      </c>
      <c r="EG272" s="25" t="s">
        <v>509</v>
      </c>
      <c r="EH272" s="14">
        <f t="shared" si="264"/>
        <v>100</v>
      </c>
    </row>
    <row r="273" spans="100:138" ht="16.5" x14ac:dyDescent="0.2">
      <c r="CV273" s="13">
        <v>269</v>
      </c>
      <c r="CW273" s="14">
        <f t="shared" si="230"/>
        <v>37</v>
      </c>
      <c r="CX273" s="14">
        <f t="shared" si="231"/>
        <v>1</v>
      </c>
      <c r="CY273" s="14">
        <f t="shared" si="232"/>
        <v>3</v>
      </c>
      <c r="CZ273" s="14">
        <f t="shared" si="233"/>
        <v>4</v>
      </c>
      <c r="DA273" s="14">
        <f t="shared" si="234"/>
        <v>2043013</v>
      </c>
      <c r="DB273" s="13" t="str">
        <f t="shared" si="235"/>
        <v>70级寄灵人紫色-肩甲</v>
      </c>
      <c r="DC273" s="14">
        <f t="shared" si="236"/>
        <v>1</v>
      </c>
      <c r="DD273" s="14">
        <f t="shared" si="237"/>
        <v>3</v>
      </c>
      <c r="DE273" s="14">
        <f t="shared" si="238"/>
        <v>60</v>
      </c>
      <c r="DF273" s="14">
        <f t="shared" si="239"/>
        <v>60</v>
      </c>
      <c r="DG273" s="14">
        <f t="shared" si="240"/>
        <v>3</v>
      </c>
      <c r="DH273" s="14" t="str">
        <f t="shared" si="241"/>
        <v/>
      </c>
      <c r="DI273" s="14">
        <f t="shared" si="250"/>
        <v>67</v>
      </c>
      <c r="DJ273" s="14">
        <f t="shared" si="242"/>
        <v>0</v>
      </c>
      <c r="DK273" s="14">
        <f t="shared" si="243"/>
        <v>55</v>
      </c>
      <c r="DL273" s="14">
        <f t="shared" si="244"/>
        <v>544</v>
      </c>
      <c r="DM273" s="14">
        <f t="shared" si="245"/>
        <v>0</v>
      </c>
      <c r="DN273" s="14">
        <f t="shared" si="246"/>
        <v>3.38</v>
      </c>
      <c r="DO273" s="14">
        <f t="shared" si="247"/>
        <v>33.47</v>
      </c>
      <c r="DP273" s="14">
        <f t="shared" si="251"/>
        <v>15</v>
      </c>
      <c r="DQ273" s="14">
        <f t="shared" si="252"/>
        <v>3</v>
      </c>
      <c r="DR273" s="14">
        <f t="shared" si="253"/>
        <v>14</v>
      </c>
      <c r="DU273" s="14">
        <f t="shared" si="248"/>
        <v>2</v>
      </c>
      <c r="DV273" s="14">
        <f t="shared" si="249"/>
        <v>3</v>
      </c>
      <c r="DW273" s="14">
        <f t="shared" si="254"/>
        <v>67</v>
      </c>
      <c r="DX273" s="14" t="str">
        <f t="shared" si="255"/>
        <v>DefExt</v>
      </c>
      <c r="DY273" s="14">
        <f t="shared" si="256"/>
        <v>55</v>
      </c>
      <c r="DZ273" s="14">
        <f t="shared" si="257"/>
        <v>3.38</v>
      </c>
      <c r="EA273" s="14" t="str">
        <f t="shared" si="258"/>
        <v>HPExt</v>
      </c>
      <c r="EB273" s="14">
        <f t="shared" si="259"/>
        <v>544</v>
      </c>
      <c r="EC273" s="14">
        <f t="shared" si="260"/>
        <v>33.47</v>
      </c>
      <c r="ED273" s="14">
        <f t="shared" si="261"/>
        <v>15</v>
      </c>
      <c r="EE273" s="14">
        <f t="shared" si="262"/>
        <v>3</v>
      </c>
      <c r="EF273" s="14">
        <f t="shared" si="263"/>
        <v>14</v>
      </c>
      <c r="EG273" s="25" t="s">
        <v>509</v>
      </c>
      <c r="EH273" s="14">
        <f t="shared" si="264"/>
        <v>100</v>
      </c>
    </row>
    <row r="274" spans="100:138" ht="16.5" x14ac:dyDescent="0.2">
      <c r="CV274" s="13">
        <v>270</v>
      </c>
      <c r="CW274" s="14">
        <f t="shared" si="230"/>
        <v>37</v>
      </c>
      <c r="CX274" s="14">
        <f t="shared" si="231"/>
        <v>1</v>
      </c>
      <c r="CY274" s="14">
        <f t="shared" si="232"/>
        <v>4</v>
      </c>
      <c r="CZ274" s="14">
        <f t="shared" si="233"/>
        <v>4</v>
      </c>
      <c r="DA274" s="14">
        <f t="shared" si="234"/>
        <v>2043014</v>
      </c>
      <c r="DB274" s="13" t="str">
        <f t="shared" si="235"/>
        <v>70级寄灵人紫色-衣服</v>
      </c>
      <c r="DC274" s="14">
        <f t="shared" si="236"/>
        <v>1</v>
      </c>
      <c r="DD274" s="14">
        <f t="shared" si="237"/>
        <v>3</v>
      </c>
      <c r="DE274" s="14">
        <f t="shared" si="238"/>
        <v>60</v>
      </c>
      <c r="DF274" s="14">
        <f t="shared" si="239"/>
        <v>60</v>
      </c>
      <c r="DG274" s="14">
        <f t="shared" si="240"/>
        <v>4</v>
      </c>
      <c r="DH274" s="14" t="str">
        <f t="shared" si="241"/>
        <v/>
      </c>
      <c r="DI274" s="14">
        <f t="shared" si="250"/>
        <v>67</v>
      </c>
      <c r="DJ274" s="14">
        <f t="shared" si="242"/>
        <v>0</v>
      </c>
      <c r="DK274" s="14">
        <f t="shared" si="243"/>
        <v>110</v>
      </c>
      <c r="DL274" s="14">
        <f t="shared" si="244"/>
        <v>0</v>
      </c>
      <c r="DM274" s="14">
        <f t="shared" si="245"/>
        <v>0</v>
      </c>
      <c r="DN274" s="14">
        <f t="shared" si="246"/>
        <v>6.76</v>
      </c>
      <c r="DO274" s="14">
        <f t="shared" si="247"/>
        <v>0</v>
      </c>
      <c r="DP274" s="14">
        <f t="shared" si="251"/>
        <v>15</v>
      </c>
      <c r="DQ274" s="14">
        <f t="shared" si="252"/>
        <v>3</v>
      </c>
      <c r="DR274" s="14">
        <f t="shared" si="253"/>
        <v>14</v>
      </c>
      <c r="DU274" s="14">
        <f t="shared" si="248"/>
        <v>2</v>
      </c>
      <c r="DV274" s="14">
        <f t="shared" si="249"/>
        <v>0</v>
      </c>
      <c r="DW274" s="14">
        <f t="shared" si="254"/>
        <v>67</v>
      </c>
      <c r="DX274" s="14" t="str">
        <f t="shared" si="255"/>
        <v>DefExt</v>
      </c>
      <c r="DY274" s="14">
        <f t="shared" si="256"/>
        <v>110</v>
      </c>
      <c r="DZ274" s="14">
        <f t="shared" si="257"/>
        <v>6.76</v>
      </c>
      <c r="EA274" s="14" t="str">
        <f t="shared" si="258"/>
        <v/>
      </c>
      <c r="EB274" s="14" t="str">
        <f t="shared" si="259"/>
        <v/>
      </c>
      <c r="EC274" s="14" t="str">
        <f t="shared" si="260"/>
        <v/>
      </c>
      <c r="ED274" s="14">
        <f t="shared" si="261"/>
        <v>15</v>
      </c>
      <c r="EE274" s="14">
        <f t="shared" si="262"/>
        <v>3</v>
      </c>
      <c r="EF274" s="14">
        <f t="shared" si="263"/>
        <v>14</v>
      </c>
      <c r="EG274" s="25" t="s">
        <v>509</v>
      </c>
      <c r="EH274" s="14">
        <f t="shared" si="264"/>
        <v>100</v>
      </c>
    </row>
    <row r="275" spans="100:138" ht="16.5" x14ac:dyDescent="0.2">
      <c r="CV275" s="13">
        <v>271</v>
      </c>
      <c r="CW275" s="14">
        <f t="shared" si="230"/>
        <v>37</v>
      </c>
      <c r="CX275" s="14">
        <f t="shared" si="231"/>
        <v>1</v>
      </c>
      <c r="CY275" s="14">
        <f t="shared" si="232"/>
        <v>5</v>
      </c>
      <c r="CZ275" s="14">
        <f t="shared" si="233"/>
        <v>4</v>
      </c>
      <c r="DA275" s="14">
        <f t="shared" si="234"/>
        <v>2043015</v>
      </c>
      <c r="DB275" s="13" t="str">
        <f t="shared" si="235"/>
        <v>70级寄灵人紫色-鞋子</v>
      </c>
      <c r="DC275" s="14">
        <f t="shared" si="236"/>
        <v>1</v>
      </c>
      <c r="DD275" s="14">
        <f t="shared" si="237"/>
        <v>3</v>
      </c>
      <c r="DE275" s="14">
        <f t="shared" si="238"/>
        <v>60</v>
      </c>
      <c r="DF275" s="14">
        <f t="shared" si="239"/>
        <v>60</v>
      </c>
      <c r="DG275" s="14">
        <f t="shared" si="240"/>
        <v>5</v>
      </c>
      <c r="DH275" s="14" t="str">
        <f t="shared" si="241"/>
        <v/>
      </c>
      <c r="DI275" s="14">
        <f t="shared" si="250"/>
        <v>66</v>
      </c>
      <c r="DJ275" s="14">
        <f t="shared" si="242"/>
        <v>0</v>
      </c>
      <c r="DK275" s="14">
        <f t="shared" si="243"/>
        <v>0</v>
      </c>
      <c r="DL275" s="14">
        <f t="shared" si="244"/>
        <v>1089</v>
      </c>
      <c r="DM275" s="14">
        <f t="shared" si="245"/>
        <v>0</v>
      </c>
      <c r="DN275" s="14">
        <f t="shared" si="246"/>
        <v>0</v>
      </c>
      <c r="DO275" s="14">
        <f t="shared" si="247"/>
        <v>66.94</v>
      </c>
      <c r="DP275" s="14">
        <f t="shared" si="251"/>
        <v>15</v>
      </c>
      <c r="DQ275" s="14">
        <f t="shared" si="252"/>
        <v>3</v>
      </c>
      <c r="DR275" s="14">
        <f t="shared" si="253"/>
        <v>14</v>
      </c>
      <c r="DU275" s="14">
        <f t="shared" si="248"/>
        <v>3</v>
      </c>
      <c r="DV275" s="14">
        <f t="shared" si="249"/>
        <v>0</v>
      </c>
      <c r="DW275" s="14">
        <f t="shared" si="254"/>
        <v>66</v>
      </c>
      <c r="DX275" s="14" t="str">
        <f t="shared" si="255"/>
        <v>HPExt</v>
      </c>
      <c r="DY275" s="14">
        <f t="shared" si="256"/>
        <v>1089</v>
      </c>
      <c r="DZ275" s="14">
        <f t="shared" si="257"/>
        <v>66.94</v>
      </c>
      <c r="EA275" s="14" t="str">
        <f t="shared" si="258"/>
        <v/>
      </c>
      <c r="EB275" s="14" t="str">
        <f t="shared" si="259"/>
        <v/>
      </c>
      <c r="EC275" s="14" t="str">
        <f t="shared" si="260"/>
        <v/>
      </c>
      <c r="ED275" s="14">
        <f t="shared" si="261"/>
        <v>15</v>
      </c>
      <c r="EE275" s="14">
        <f t="shared" si="262"/>
        <v>3</v>
      </c>
      <c r="EF275" s="14">
        <f t="shared" si="263"/>
        <v>14</v>
      </c>
      <c r="EG275" s="25" t="s">
        <v>509</v>
      </c>
      <c r="EH275" s="14">
        <f t="shared" si="264"/>
        <v>100</v>
      </c>
    </row>
    <row r="276" spans="100:138" ht="16.5" x14ac:dyDescent="0.2">
      <c r="CV276" s="13">
        <v>272</v>
      </c>
      <c r="CW276" s="14">
        <f t="shared" si="230"/>
        <v>37</v>
      </c>
      <c r="CX276" s="14">
        <f t="shared" si="231"/>
        <v>1</v>
      </c>
      <c r="CY276" s="14">
        <f t="shared" si="232"/>
        <v>6</v>
      </c>
      <c r="CZ276" s="14">
        <f t="shared" si="233"/>
        <v>4</v>
      </c>
      <c r="DA276" s="14">
        <f t="shared" si="234"/>
        <v>2043016</v>
      </c>
      <c r="DB276" s="13" t="str">
        <f t="shared" si="235"/>
        <v>70级寄灵人紫色-护手</v>
      </c>
      <c r="DC276" s="14">
        <f t="shared" si="236"/>
        <v>1</v>
      </c>
      <c r="DD276" s="14">
        <f t="shared" si="237"/>
        <v>3</v>
      </c>
      <c r="DE276" s="14">
        <f t="shared" si="238"/>
        <v>60</v>
      </c>
      <c r="DF276" s="14">
        <f t="shared" si="239"/>
        <v>60</v>
      </c>
      <c r="DG276" s="14">
        <f t="shared" si="240"/>
        <v>6</v>
      </c>
      <c r="DH276" s="14" t="str">
        <f t="shared" si="241"/>
        <v/>
      </c>
      <c r="DI276" s="14">
        <f t="shared" si="250"/>
        <v>66</v>
      </c>
      <c r="DJ276" s="14">
        <f t="shared" si="242"/>
        <v>0</v>
      </c>
      <c r="DK276" s="14">
        <f t="shared" si="243"/>
        <v>0</v>
      </c>
      <c r="DL276" s="14">
        <f t="shared" si="244"/>
        <v>1089</v>
      </c>
      <c r="DM276" s="14">
        <f t="shared" si="245"/>
        <v>0</v>
      </c>
      <c r="DN276" s="14">
        <f t="shared" si="246"/>
        <v>0</v>
      </c>
      <c r="DO276" s="14">
        <f t="shared" si="247"/>
        <v>66.94</v>
      </c>
      <c r="DP276" s="14">
        <f t="shared" si="251"/>
        <v>15</v>
      </c>
      <c r="DQ276" s="14">
        <f t="shared" si="252"/>
        <v>3</v>
      </c>
      <c r="DR276" s="14">
        <f t="shared" si="253"/>
        <v>14</v>
      </c>
      <c r="DU276" s="14">
        <f t="shared" si="248"/>
        <v>3</v>
      </c>
      <c r="DV276" s="14">
        <f t="shared" si="249"/>
        <v>0</v>
      </c>
      <c r="DW276" s="14">
        <f t="shared" si="254"/>
        <v>66</v>
      </c>
      <c r="DX276" s="14" t="str">
        <f t="shared" si="255"/>
        <v>HPExt</v>
      </c>
      <c r="DY276" s="14">
        <f t="shared" si="256"/>
        <v>1089</v>
      </c>
      <c r="DZ276" s="14">
        <f t="shared" si="257"/>
        <v>66.94</v>
      </c>
      <c r="EA276" s="14" t="str">
        <f t="shared" si="258"/>
        <v/>
      </c>
      <c r="EB276" s="14" t="str">
        <f t="shared" si="259"/>
        <v/>
      </c>
      <c r="EC276" s="14" t="str">
        <f t="shared" si="260"/>
        <v/>
      </c>
      <c r="ED276" s="14">
        <f t="shared" si="261"/>
        <v>15</v>
      </c>
      <c r="EE276" s="14">
        <f t="shared" si="262"/>
        <v>3</v>
      </c>
      <c r="EF276" s="14">
        <f t="shared" si="263"/>
        <v>14</v>
      </c>
      <c r="EG276" s="25" t="s">
        <v>509</v>
      </c>
      <c r="EH276" s="14">
        <f t="shared" si="264"/>
        <v>100</v>
      </c>
    </row>
    <row r="277" spans="100:138" ht="16.5" x14ac:dyDescent="0.2">
      <c r="CV277" s="13">
        <v>273</v>
      </c>
      <c r="CW277" s="14">
        <f t="shared" si="230"/>
        <v>37</v>
      </c>
      <c r="CX277" s="14">
        <f t="shared" si="231"/>
        <v>1</v>
      </c>
      <c r="CY277" s="14">
        <f t="shared" si="232"/>
        <v>7</v>
      </c>
      <c r="CZ277" s="14">
        <f t="shared" si="233"/>
        <v>4</v>
      </c>
      <c r="DA277" s="14">
        <f t="shared" si="234"/>
        <v>2043017</v>
      </c>
      <c r="DB277" s="13" t="str">
        <f t="shared" si="235"/>
        <v>70级寄灵人紫色-项链</v>
      </c>
      <c r="DC277" s="14">
        <f t="shared" si="236"/>
        <v>1</v>
      </c>
      <c r="DD277" s="14">
        <f t="shared" si="237"/>
        <v>3</v>
      </c>
      <c r="DE277" s="14">
        <f t="shared" si="238"/>
        <v>60</v>
      </c>
      <c r="DF277" s="14">
        <f t="shared" si="239"/>
        <v>60</v>
      </c>
      <c r="DG277" s="14">
        <f t="shared" si="240"/>
        <v>7</v>
      </c>
      <c r="DH277" s="14" t="str">
        <f t="shared" si="241"/>
        <v/>
      </c>
      <c r="DI277" s="14">
        <f t="shared" si="250"/>
        <v>100</v>
      </c>
      <c r="DJ277" s="14">
        <f t="shared" si="242"/>
        <v>145</v>
      </c>
      <c r="DK277" s="14">
        <f t="shared" si="243"/>
        <v>91</v>
      </c>
      <c r="DL277" s="14">
        <f t="shared" si="244"/>
        <v>0</v>
      </c>
      <c r="DM277" s="14">
        <f t="shared" si="245"/>
        <v>8.93</v>
      </c>
      <c r="DN277" s="14">
        <f t="shared" si="246"/>
        <v>5.63</v>
      </c>
      <c r="DO277" s="14">
        <f t="shared" si="247"/>
        <v>0</v>
      </c>
      <c r="DP277" s="14">
        <f t="shared" si="251"/>
        <v>15</v>
      </c>
      <c r="DQ277" s="14">
        <f t="shared" si="252"/>
        <v>3</v>
      </c>
      <c r="DR277" s="14">
        <f t="shared" si="253"/>
        <v>14</v>
      </c>
      <c r="DU277" s="14">
        <f t="shared" si="248"/>
        <v>1</v>
      </c>
      <c r="DV277" s="14">
        <f t="shared" si="249"/>
        <v>2</v>
      </c>
      <c r="DW277" s="14">
        <f t="shared" si="254"/>
        <v>100</v>
      </c>
      <c r="DX277" s="14" t="str">
        <f t="shared" si="255"/>
        <v>AtkExt</v>
      </c>
      <c r="DY277" s="14">
        <f t="shared" si="256"/>
        <v>145</v>
      </c>
      <c r="DZ277" s="14">
        <f t="shared" si="257"/>
        <v>8.93</v>
      </c>
      <c r="EA277" s="14" t="str">
        <f t="shared" si="258"/>
        <v>DefExt</v>
      </c>
      <c r="EB277" s="14">
        <f t="shared" si="259"/>
        <v>91</v>
      </c>
      <c r="EC277" s="14">
        <f t="shared" si="260"/>
        <v>5.63</v>
      </c>
      <c r="ED277" s="14">
        <f t="shared" si="261"/>
        <v>15</v>
      </c>
      <c r="EE277" s="14">
        <f t="shared" si="262"/>
        <v>3</v>
      </c>
      <c r="EF277" s="14">
        <f t="shared" si="263"/>
        <v>14</v>
      </c>
      <c r="EG277" s="25" t="s">
        <v>509</v>
      </c>
      <c r="EH277" s="14">
        <f t="shared" si="264"/>
        <v>100</v>
      </c>
    </row>
    <row r="278" spans="100:138" ht="16.5" x14ac:dyDescent="0.2">
      <c r="CV278" s="13">
        <v>274</v>
      </c>
      <c r="CW278" s="14">
        <f t="shared" si="230"/>
        <v>37</v>
      </c>
      <c r="CX278" s="14">
        <f t="shared" si="231"/>
        <v>1</v>
      </c>
      <c r="CY278" s="14">
        <f t="shared" si="232"/>
        <v>8</v>
      </c>
      <c r="CZ278" s="14">
        <f t="shared" si="233"/>
        <v>4</v>
      </c>
      <c r="DA278" s="14">
        <f t="shared" si="234"/>
        <v>2043018</v>
      </c>
      <c r="DB278" s="13" t="str">
        <f t="shared" si="235"/>
        <v>70级寄灵人紫色-戒指</v>
      </c>
      <c r="DC278" s="14">
        <f t="shared" si="236"/>
        <v>1</v>
      </c>
      <c r="DD278" s="14">
        <f t="shared" si="237"/>
        <v>3</v>
      </c>
      <c r="DE278" s="14">
        <f t="shared" si="238"/>
        <v>60</v>
      </c>
      <c r="DF278" s="14">
        <f t="shared" si="239"/>
        <v>60</v>
      </c>
      <c r="DG278" s="14">
        <f t="shared" si="240"/>
        <v>8</v>
      </c>
      <c r="DH278" s="14" t="str">
        <f t="shared" si="241"/>
        <v/>
      </c>
      <c r="DI278" s="14">
        <f t="shared" si="250"/>
        <v>100</v>
      </c>
      <c r="DJ278" s="14">
        <f t="shared" si="242"/>
        <v>145</v>
      </c>
      <c r="DK278" s="14">
        <f t="shared" si="243"/>
        <v>0</v>
      </c>
      <c r="DL278" s="14">
        <f t="shared" si="244"/>
        <v>907</v>
      </c>
      <c r="DM278" s="14">
        <f t="shared" si="245"/>
        <v>8.93</v>
      </c>
      <c r="DN278" s="14">
        <f t="shared" si="246"/>
        <v>0</v>
      </c>
      <c r="DO278" s="14">
        <f t="shared" si="247"/>
        <v>55.78</v>
      </c>
      <c r="DP278" s="14">
        <f t="shared" si="251"/>
        <v>15</v>
      </c>
      <c r="DQ278" s="14">
        <f t="shared" si="252"/>
        <v>3</v>
      </c>
      <c r="DR278" s="14">
        <f t="shared" si="253"/>
        <v>14</v>
      </c>
      <c r="DU278" s="14">
        <f t="shared" si="248"/>
        <v>1</v>
      </c>
      <c r="DV278" s="14">
        <f t="shared" si="249"/>
        <v>3</v>
      </c>
      <c r="DW278" s="14">
        <f t="shared" si="254"/>
        <v>100</v>
      </c>
      <c r="DX278" s="14" t="str">
        <f t="shared" si="255"/>
        <v>AtkExt</v>
      </c>
      <c r="DY278" s="14">
        <f t="shared" si="256"/>
        <v>145</v>
      </c>
      <c r="DZ278" s="14">
        <f t="shared" si="257"/>
        <v>8.93</v>
      </c>
      <c r="EA278" s="14" t="str">
        <f t="shared" si="258"/>
        <v>HPExt</v>
      </c>
      <c r="EB278" s="14">
        <f t="shared" si="259"/>
        <v>907</v>
      </c>
      <c r="EC278" s="14">
        <f t="shared" si="260"/>
        <v>55.78</v>
      </c>
      <c r="ED278" s="14">
        <f t="shared" si="261"/>
        <v>15</v>
      </c>
      <c r="EE278" s="14">
        <f t="shared" si="262"/>
        <v>3</v>
      </c>
      <c r="EF278" s="14">
        <f t="shared" si="263"/>
        <v>14</v>
      </c>
      <c r="EG278" s="25" t="s">
        <v>509</v>
      </c>
      <c r="EH278" s="14">
        <f t="shared" si="264"/>
        <v>100</v>
      </c>
    </row>
    <row r="279" spans="100:138" ht="16.5" x14ac:dyDescent="0.2">
      <c r="CV279" s="13">
        <v>275</v>
      </c>
      <c r="CW279" s="14">
        <f t="shared" si="230"/>
        <v>38</v>
      </c>
      <c r="CX279" s="14">
        <f t="shared" si="231"/>
        <v>2</v>
      </c>
      <c r="CY279" s="14">
        <f t="shared" si="232"/>
        <v>1</v>
      </c>
      <c r="CZ279" s="14">
        <f t="shared" si="233"/>
        <v>4</v>
      </c>
      <c r="DA279" s="14">
        <f t="shared" si="234"/>
        <v>2043021</v>
      </c>
      <c r="DB279" s="13" t="str">
        <f t="shared" si="235"/>
        <v>70级守护灵紫色-武器</v>
      </c>
      <c r="DC279" s="14">
        <f t="shared" si="236"/>
        <v>2</v>
      </c>
      <c r="DD279" s="14">
        <f t="shared" si="237"/>
        <v>3</v>
      </c>
      <c r="DE279" s="14">
        <f t="shared" si="238"/>
        <v>50</v>
      </c>
      <c r="DF279" s="14">
        <f t="shared" si="239"/>
        <v>50</v>
      </c>
      <c r="DG279" s="14">
        <f t="shared" si="240"/>
        <v>1</v>
      </c>
      <c r="DH279" s="14" t="str">
        <f t="shared" si="241"/>
        <v/>
      </c>
      <c r="DI279" s="14">
        <f t="shared" si="250"/>
        <v>105</v>
      </c>
      <c r="DJ279" s="14">
        <f t="shared" si="242"/>
        <v>273</v>
      </c>
      <c r="DK279" s="14">
        <f t="shared" si="243"/>
        <v>0</v>
      </c>
      <c r="DL279" s="14">
        <f t="shared" si="244"/>
        <v>0</v>
      </c>
      <c r="DM279" s="14">
        <f t="shared" si="245"/>
        <v>21.17</v>
      </c>
      <c r="DN279" s="14">
        <f t="shared" si="246"/>
        <v>0</v>
      </c>
      <c r="DO279" s="14">
        <f t="shared" si="247"/>
        <v>0</v>
      </c>
      <c r="DP279" s="14">
        <f t="shared" si="251"/>
        <v>15</v>
      </c>
      <c r="DQ279" s="14">
        <f t="shared" si="252"/>
        <v>3</v>
      </c>
      <c r="DR279" s="14">
        <f t="shared" si="253"/>
        <v>24</v>
      </c>
      <c r="DU279" s="14">
        <f t="shared" si="248"/>
        <v>1</v>
      </c>
      <c r="DV279" s="14">
        <f t="shared" si="249"/>
        <v>0</v>
      </c>
      <c r="DW279" s="14">
        <f t="shared" si="254"/>
        <v>105</v>
      </c>
      <c r="DX279" s="14" t="str">
        <f t="shared" si="255"/>
        <v>AtkExt</v>
      </c>
      <c r="DY279" s="14">
        <f t="shared" si="256"/>
        <v>273</v>
      </c>
      <c r="DZ279" s="14">
        <f t="shared" si="257"/>
        <v>21.17</v>
      </c>
      <c r="EA279" s="14" t="str">
        <f t="shared" si="258"/>
        <v/>
      </c>
      <c r="EB279" s="14" t="str">
        <f t="shared" si="259"/>
        <v/>
      </c>
      <c r="EC279" s="14" t="str">
        <f t="shared" si="260"/>
        <v/>
      </c>
      <c r="ED279" s="14">
        <f t="shared" si="261"/>
        <v>15</v>
      </c>
      <c r="EE279" s="14">
        <f t="shared" si="262"/>
        <v>3</v>
      </c>
      <c r="EF279" s="14">
        <f t="shared" si="263"/>
        <v>24</v>
      </c>
      <c r="EG279" s="25" t="s">
        <v>509</v>
      </c>
      <c r="EH279" s="14">
        <f t="shared" si="264"/>
        <v>100</v>
      </c>
    </row>
    <row r="280" spans="100:138" ht="16.5" x14ac:dyDescent="0.2">
      <c r="CV280" s="13">
        <v>276</v>
      </c>
      <c r="CW280" s="14">
        <f t="shared" si="230"/>
        <v>38</v>
      </c>
      <c r="CX280" s="14">
        <f t="shared" si="231"/>
        <v>2</v>
      </c>
      <c r="CY280" s="14">
        <f t="shared" si="232"/>
        <v>2</v>
      </c>
      <c r="CZ280" s="14">
        <f t="shared" si="233"/>
        <v>4</v>
      </c>
      <c r="DA280" s="14">
        <f t="shared" si="234"/>
        <v>2043022</v>
      </c>
      <c r="DB280" s="13" t="str">
        <f t="shared" si="235"/>
        <v>70级守护灵紫色-头盔</v>
      </c>
      <c r="DC280" s="14">
        <f t="shared" si="236"/>
        <v>2</v>
      </c>
      <c r="DD280" s="14">
        <f t="shared" si="237"/>
        <v>3</v>
      </c>
      <c r="DE280" s="14">
        <f t="shared" si="238"/>
        <v>50</v>
      </c>
      <c r="DF280" s="14">
        <f t="shared" si="239"/>
        <v>50</v>
      </c>
      <c r="DG280" s="14">
        <f t="shared" si="240"/>
        <v>2</v>
      </c>
      <c r="DH280" s="14" t="str">
        <f t="shared" si="241"/>
        <v/>
      </c>
      <c r="DI280" s="14">
        <f t="shared" si="250"/>
        <v>53</v>
      </c>
      <c r="DJ280" s="14">
        <f t="shared" si="242"/>
        <v>0</v>
      </c>
      <c r="DK280" s="14">
        <f t="shared" si="243"/>
        <v>69</v>
      </c>
      <c r="DL280" s="14">
        <f t="shared" si="244"/>
        <v>0</v>
      </c>
      <c r="DM280" s="14">
        <f t="shared" si="245"/>
        <v>0</v>
      </c>
      <c r="DN280" s="14">
        <f t="shared" si="246"/>
        <v>5.36</v>
      </c>
      <c r="DO280" s="14">
        <f t="shared" si="247"/>
        <v>0</v>
      </c>
      <c r="DP280" s="14">
        <f t="shared" si="251"/>
        <v>15</v>
      </c>
      <c r="DQ280" s="14">
        <f t="shared" si="252"/>
        <v>3</v>
      </c>
      <c r="DR280" s="14">
        <f t="shared" si="253"/>
        <v>24</v>
      </c>
      <c r="DU280" s="14">
        <f t="shared" si="248"/>
        <v>2</v>
      </c>
      <c r="DV280" s="14">
        <f t="shared" si="249"/>
        <v>0</v>
      </c>
      <c r="DW280" s="14">
        <f t="shared" si="254"/>
        <v>53</v>
      </c>
      <c r="DX280" s="14" t="str">
        <f t="shared" si="255"/>
        <v>DefExt</v>
      </c>
      <c r="DY280" s="14">
        <f t="shared" si="256"/>
        <v>69</v>
      </c>
      <c r="DZ280" s="14">
        <f t="shared" si="257"/>
        <v>5.36</v>
      </c>
      <c r="EA280" s="14" t="str">
        <f t="shared" si="258"/>
        <v/>
      </c>
      <c r="EB280" s="14" t="str">
        <f t="shared" si="259"/>
        <v/>
      </c>
      <c r="EC280" s="14" t="str">
        <f t="shared" si="260"/>
        <v/>
      </c>
      <c r="ED280" s="14">
        <f t="shared" si="261"/>
        <v>15</v>
      </c>
      <c r="EE280" s="14">
        <f t="shared" si="262"/>
        <v>3</v>
      </c>
      <c r="EF280" s="14">
        <f t="shared" si="263"/>
        <v>24</v>
      </c>
      <c r="EG280" s="25" t="s">
        <v>509</v>
      </c>
      <c r="EH280" s="14">
        <f t="shared" si="264"/>
        <v>100</v>
      </c>
    </row>
    <row r="281" spans="100:138" ht="16.5" x14ac:dyDescent="0.2">
      <c r="CV281" s="13">
        <v>277</v>
      </c>
      <c r="CW281" s="14">
        <f t="shared" si="230"/>
        <v>38</v>
      </c>
      <c r="CX281" s="14">
        <f t="shared" si="231"/>
        <v>2</v>
      </c>
      <c r="CY281" s="14">
        <f t="shared" si="232"/>
        <v>3</v>
      </c>
      <c r="CZ281" s="14">
        <f t="shared" si="233"/>
        <v>4</v>
      </c>
      <c r="DA281" s="14">
        <f t="shared" si="234"/>
        <v>2043023</v>
      </c>
      <c r="DB281" s="13" t="str">
        <f t="shared" si="235"/>
        <v>70级守护灵紫色-肩甲</v>
      </c>
      <c r="DC281" s="14">
        <f t="shared" si="236"/>
        <v>2</v>
      </c>
      <c r="DD281" s="14">
        <f t="shared" si="237"/>
        <v>3</v>
      </c>
      <c r="DE281" s="14">
        <f t="shared" si="238"/>
        <v>50</v>
      </c>
      <c r="DF281" s="14">
        <f t="shared" si="239"/>
        <v>50</v>
      </c>
      <c r="DG281" s="14">
        <f t="shared" si="240"/>
        <v>3</v>
      </c>
      <c r="DH281" s="14" t="str">
        <f t="shared" si="241"/>
        <v/>
      </c>
      <c r="DI281" s="14">
        <f t="shared" si="250"/>
        <v>79</v>
      </c>
      <c r="DJ281" s="14">
        <f t="shared" si="242"/>
        <v>0</v>
      </c>
      <c r="DK281" s="14">
        <f t="shared" si="243"/>
        <v>34</v>
      </c>
      <c r="DL281" s="14">
        <f t="shared" si="244"/>
        <v>684</v>
      </c>
      <c r="DM281" s="14">
        <f t="shared" si="245"/>
        <v>0</v>
      </c>
      <c r="DN281" s="14">
        <f t="shared" si="246"/>
        <v>2.68</v>
      </c>
      <c r="DO281" s="14">
        <f t="shared" si="247"/>
        <v>52.66</v>
      </c>
      <c r="DP281" s="14">
        <f t="shared" si="251"/>
        <v>15</v>
      </c>
      <c r="DQ281" s="14">
        <f t="shared" si="252"/>
        <v>3</v>
      </c>
      <c r="DR281" s="14">
        <f t="shared" si="253"/>
        <v>24</v>
      </c>
      <c r="DU281" s="14">
        <f t="shared" si="248"/>
        <v>2</v>
      </c>
      <c r="DV281" s="14">
        <f t="shared" si="249"/>
        <v>3</v>
      </c>
      <c r="DW281" s="14">
        <f t="shared" si="254"/>
        <v>79</v>
      </c>
      <c r="DX281" s="14" t="str">
        <f t="shared" si="255"/>
        <v>DefExt</v>
      </c>
      <c r="DY281" s="14">
        <f t="shared" si="256"/>
        <v>34</v>
      </c>
      <c r="DZ281" s="14">
        <f t="shared" si="257"/>
        <v>2.68</v>
      </c>
      <c r="EA281" s="14" t="str">
        <f t="shared" si="258"/>
        <v>HPExt</v>
      </c>
      <c r="EB281" s="14">
        <f t="shared" si="259"/>
        <v>684</v>
      </c>
      <c r="EC281" s="14">
        <f t="shared" si="260"/>
        <v>52.66</v>
      </c>
      <c r="ED281" s="14">
        <f t="shared" si="261"/>
        <v>15</v>
      </c>
      <c r="EE281" s="14">
        <f t="shared" si="262"/>
        <v>3</v>
      </c>
      <c r="EF281" s="14">
        <f t="shared" si="263"/>
        <v>24</v>
      </c>
      <c r="EG281" s="25" t="s">
        <v>509</v>
      </c>
      <c r="EH281" s="14">
        <f t="shared" si="264"/>
        <v>100</v>
      </c>
    </row>
    <row r="282" spans="100:138" ht="16.5" x14ac:dyDescent="0.2">
      <c r="CV282" s="13">
        <v>278</v>
      </c>
      <c r="CW282" s="14">
        <f t="shared" si="230"/>
        <v>38</v>
      </c>
      <c r="CX282" s="14">
        <f t="shared" si="231"/>
        <v>2</v>
      </c>
      <c r="CY282" s="14">
        <f t="shared" si="232"/>
        <v>4</v>
      </c>
      <c r="CZ282" s="14">
        <f t="shared" si="233"/>
        <v>4</v>
      </c>
      <c r="DA282" s="14">
        <f t="shared" si="234"/>
        <v>2043024</v>
      </c>
      <c r="DB282" s="13" t="str">
        <f t="shared" si="235"/>
        <v>70级守护灵紫色-衣服</v>
      </c>
      <c r="DC282" s="14">
        <f t="shared" si="236"/>
        <v>2</v>
      </c>
      <c r="DD282" s="14">
        <f t="shared" si="237"/>
        <v>3</v>
      </c>
      <c r="DE282" s="14">
        <f t="shared" si="238"/>
        <v>50</v>
      </c>
      <c r="DF282" s="14">
        <f t="shared" si="239"/>
        <v>50</v>
      </c>
      <c r="DG282" s="14">
        <f t="shared" si="240"/>
        <v>4</v>
      </c>
      <c r="DH282" s="14" t="str">
        <f t="shared" si="241"/>
        <v/>
      </c>
      <c r="DI282" s="14">
        <f t="shared" si="250"/>
        <v>53</v>
      </c>
      <c r="DJ282" s="14">
        <f t="shared" si="242"/>
        <v>0</v>
      </c>
      <c r="DK282" s="14">
        <f t="shared" si="243"/>
        <v>69</v>
      </c>
      <c r="DL282" s="14">
        <f t="shared" si="244"/>
        <v>0</v>
      </c>
      <c r="DM282" s="14">
        <f t="shared" si="245"/>
        <v>0</v>
      </c>
      <c r="DN282" s="14">
        <f t="shared" si="246"/>
        <v>5.36</v>
      </c>
      <c r="DO282" s="14">
        <f t="shared" si="247"/>
        <v>0</v>
      </c>
      <c r="DP282" s="14">
        <f t="shared" si="251"/>
        <v>15</v>
      </c>
      <c r="DQ282" s="14">
        <f t="shared" si="252"/>
        <v>3</v>
      </c>
      <c r="DR282" s="14">
        <f t="shared" si="253"/>
        <v>24</v>
      </c>
      <c r="DU282" s="14">
        <f t="shared" si="248"/>
        <v>2</v>
      </c>
      <c r="DV282" s="14">
        <f t="shared" si="249"/>
        <v>0</v>
      </c>
      <c r="DW282" s="14">
        <f t="shared" si="254"/>
        <v>53</v>
      </c>
      <c r="DX282" s="14" t="str">
        <f t="shared" si="255"/>
        <v>DefExt</v>
      </c>
      <c r="DY282" s="14">
        <f t="shared" si="256"/>
        <v>69</v>
      </c>
      <c r="DZ282" s="14">
        <f t="shared" si="257"/>
        <v>5.36</v>
      </c>
      <c r="EA282" s="14" t="str">
        <f t="shared" si="258"/>
        <v/>
      </c>
      <c r="EB282" s="14" t="str">
        <f t="shared" si="259"/>
        <v/>
      </c>
      <c r="EC282" s="14" t="str">
        <f t="shared" si="260"/>
        <v/>
      </c>
      <c r="ED282" s="14">
        <f t="shared" si="261"/>
        <v>15</v>
      </c>
      <c r="EE282" s="14">
        <f t="shared" si="262"/>
        <v>3</v>
      </c>
      <c r="EF282" s="14">
        <f t="shared" si="263"/>
        <v>24</v>
      </c>
      <c r="EG282" s="25" t="s">
        <v>509</v>
      </c>
      <c r="EH282" s="14">
        <f t="shared" si="264"/>
        <v>100</v>
      </c>
    </row>
    <row r="283" spans="100:138" ht="16.5" x14ac:dyDescent="0.2">
      <c r="CV283" s="13">
        <v>279</v>
      </c>
      <c r="CW283" s="14">
        <f t="shared" si="230"/>
        <v>38</v>
      </c>
      <c r="CX283" s="14">
        <f t="shared" si="231"/>
        <v>2</v>
      </c>
      <c r="CY283" s="14">
        <f t="shared" si="232"/>
        <v>5</v>
      </c>
      <c r="CZ283" s="14">
        <f t="shared" si="233"/>
        <v>4</v>
      </c>
      <c r="DA283" s="14">
        <f t="shared" si="234"/>
        <v>2043025</v>
      </c>
      <c r="DB283" s="13" t="str">
        <f t="shared" si="235"/>
        <v>70级守护灵紫色-鞋子</v>
      </c>
      <c r="DC283" s="14">
        <f t="shared" si="236"/>
        <v>2</v>
      </c>
      <c r="DD283" s="14">
        <f t="shared" si="237"/>
        <v>3</v>
      </c>
      <c r="DE283" s="14">
        <f t="shared" si="238"/>
        <v>50</v>
      </c>
      <c r="DF283" s="14">
        <f t="shared" si="239"/>
        <v>50</v>
      </c>
      <c r="DG283" s="14">
        <f t="shared" si="240"/>
        <v>5</v>
      </c>
      <c r="DH283" s="14" t="str">
        <f t="shared" si="241"/>
        <v/>
      </c>
      <c r="DI283" s="14">
        <f t="shared" si="250"/>
        <v>105</v>
      </c>
      <c r="DJ283" s="14">
        <f t="shared" si="242"/>
        <v>0</v>
      </c>
      <c r="DK283" s="14">
        <f t="shared" si="243"/>
        <v>0</v>
      </c>
      <c r="DL283" s="14">
        <f t="shared" si="244"/>
        <v>1368</v>
      </c>
      <c r="DM283" s="14">
        <f t="shared" si="245"/>
        <v>0</v>
      </c>
      <c r="DN283" s="14">
        <f t="shared" si="246"/>
        <v>0</v>
      </c>
      <c r="DO283" s="14">
        <f t="shared" si="247"/>
        <v>105.32</v>
      </c>
      <c r="DP283" s="14">
        <f t="shared" si="251"/>
        <v>15</v>
      </c>
      <c r="DQ283" s="14">
        <f t="shared" si="252"/>
        <v>3</v>
      </c>
      <c r="DR283" s="14">
        <f t="shared" si="253"/>
        <v>24</v>
      </c>
      <c r="DU283" s="14">
        <f t="shared" si="248"/>
        <v>3</v>
      </c>
      <c r="DV283" s="14">
        <f t="shared" si="249"/>
        <v>0</v>
      </c>
      <c r="DW283" s="14">
        <f t="shared" si="254"/>
        <v>105</v>
      </c>
      <c r="DX283" s="14" t="str">
        <f t="shared" si="255"/>
        <v>HPExt</v>
      </c>
      <c r="DY283" s="14">
        <f t="shared" si="256"/>
        <v>1368</v>
      </c>
      <c r="DZ283" s="14">
        <f t="shared" si="257"/>
        <v>105.32</v>
      </c>
      <c r="EA283" s="14" t="str">
        <f t="shared" si="258"/>
        <v/>
      </c>
      <c r="EB283" s="14" t="str">
        <f t="shared" si="259"/>
        <v/>
      </c>
      <c r="EC283" s="14" t="str">
        <f t="shared" si="260"/>
        <v/>
      </c>
      <c r="ED283" s="14">
        <f t="shared" si="261"/>
        <v>15</v>
      </c>
      <c r="EE283" s="14">
        <f t="shared" si="262"/>
        <v>3</v>
      </c>
      <c r="EF283" s="14">
        <f t="shared" si="263"/>
        <v>24</v>
      </c>
      <c r="EG283" s="25" t="s">
        <v>509</v>
      </c>
      <c r="EH283" s="14">
        <f t="shared" si="264"/>
        <v>100</v>
      </c>
    </row>
    <row r="284" spans="100:138" ht="16.5" x14ac:dyDescent="0.2">
      <c r="CV284" s="13">
        <v>280</v>
      </c>
      <c r="CW284" s="14">
        <f t="shared" si="230"/>
        <v>38</v>
      </c>
      <c r="CX284" s="14">
        <f t="shared" si="231"/>
        <v>2</v>
      </c>
      <c r="CY284" s="14">
        <f t="shared" si="232"/>
        <v>6</v>
      </c>
      <c r="CZ284" s="14">
        <f t="shared" si="233"/>
        <v>4</v>
      </c>
      <c r="DA284" s="14">
        <f t="shared" si="234"/>
        <v>2043026</v>
      </c>
      <c r="DB284" s="13" t="str">
        <f t="shared" si="235"/>
        <v>70级守护灵紫色-护手</v>
      </c>
      <c r="DC284" s="14">
        <f t="shared" si="236"/>
        <v>2</v>
      </c>
      <c r="DD284" s="14">
        <f t="shared" si="237"/>
        <v>3</v>
      </c>
      <c r="DE284" s="14">
        <f t="shared" si="238"/>
        <v>50</v>
      </c>
      <c r="DF284" s="14">
        <f t="shared" si="239"/>
        <v>50</v>
      </c>
      <c r="DG284" s="14">
        <f t="shared" si="240"/>
        <v>6</v>
      </c>
      <c r="DH284" s="14" t="str">
        <f t="shared" si="241"/>
        <v/>
      </c>
      <c r="DI284" s="14">
        <f t="shared" si="250"/>
        <v>105</v>
      </c>
      <c r="DJ284" s="14">
        <f t="shared" si="242"/>
        <v>0</v>
      </c>
      <c r="DK284" s="14">
        <f t="shared" si="243"/>
        <v>0</v>
      </c>
      <c r="DL284" s="14">
        <f t="shared" si="244"/>
        <v>1368</v>
      </c>
      <c r="DM284" s="14">
        <f t="shared" si="245"/>
        <v>0</v>
      </c>
      <c r="DN284" s="14">
        <f t="shared" si="246"/>
        <v>0</v>
      </c>
      <c r="DO284" s="14">
        <f t="shared" si="247"/>
        <v>105.32</v>
      </c>
      <c r="DP284" s="14">
        <f t="shared" si="251"/>
        <v>15</v>
      </c>
      <c r="DQ284" s="14">
        <f t="shared" si="252"/>
        <v>3</v>
      </c>
      <c r="DR284" s="14">
        <f t="shared" si="253"/>
        <v>24</v>
      </c>
      <c r="DU284" s="14">
        <f t="shared" si="248"/>
        <v>3</v>
      </c>
      <c r="DV284" s="14">
        <f t="shared" si="249"/>
        <v>0</v>
      </c>
      <c r="DW284" s="14">
        <f t="shared" si="254"/>
        <v>105</v>
      </c>
      <c r="DX284" s="14" t="str">
        <f t="shared" si="255"/>
        <v>HPExt</v>
      </c>
      <c r="DY284" s="14">
        <f t="shared" si="256"/>
        <v>1368</v>
      </c>
      <c r="DZ284" s="14">
        <f t="shared" si="257"/>
        <v>105.32</v>
      </c>
      <c r="EA284" s="14" t="str">
        <f t="shared" si="258"/>
        <v/>
      </c>
      <c r="EB284" s="14" t="str">
        <f t="shared" si="259"/>
        <v/>
      </c>
      <c r="EC284" s="14" t="str">
        <f t="shared" si="260"/>
        <v/>
      </c>
      <c r="ED284" s="14">
        <f t="shared" si="261"/>
        <v>15</v>
      </c>
      <c r="EE284" s="14">
        <f t="shared" si="262"/>
        <v>3</v>
      </c>
      <c r="EF284" s="14">
        <f t="shared" si="263"/>
        <v>24</v>
      </c>
      <c r="EG284" s="25" t="s">
        <v>509</v>
      </c>
      <c r="EH284" s="14">
        <f t="shared" si="264"/>
        <v>100</v>
      </c>
    </row>
    <row r="285" spans="100:138" ht="16.5" x14ac:dyDescent="0.2">
      <c r="CV285" s="13">
        <v>281</v>
      </c>
      <c r="CW285" s="14">
        <f t="shared" si="230"/>
        <v>38</v>
      </c>
      <c r="CX285" s="14">
        <f t="shared" si="231"/>
        <v>2</v>
      </c>
      <c r="CY285" s="14">
        <f t="shared" si="232"/>
        <v>7</v>
      </c>
      <c r="CZ285" s="14">
        <f t="shared" si="233"/>
        <v>4</v>
      </c>
      <c r="DA285" s="14">
        <f t="shared" si="234"/>
        <v>2043027</v>
      </c>
      <c r="DB285" s="13" t="str">
        <f t="shared" si="235"/>
        <v>70级守护灵紫色-项链</v>
      </c>
      <c r="DC285" s="14">
        <f t="shared" si="236"/>
        <v>2</v>
      </c>
      <c r="DD285" s="14">
        <f t="shared" si="237"/>
        <v>3</v>
      </c>
      <c r="DE285" s="14">
        <f t="shared" si="238"/>
        <v>50</v>
      </c>
      <c r="DF285" s="14">
        <f t="shared" si="239"/>
        <v>50</v>
      </c>
      <c r="DG285" s="14">
        <f t="shared" si="240"/>
        <v>7</v>
      </c>
      <c r="DH285" s="14" t="str">
        <f t="shared" si="241"/>
        <v/>
      </c>
      <c r="DI285" s="14">
        <f t="shared" si="250"/>
        <v>79</v>
      </c>
      <c r="DJ285" s="14">
        <f t="shared" si="242"/>
        <v>91</v>
      </c>
      <c r="DK285" s="14">
        <f t="shared" si="243"/>
        <v>57</v>
      </c>
      <c r="DL285" s="14">
        <f t="shared" si="244"/>
        <v>0</v>
      </c>
      <c r="DM285" s="14">
        <f t="shared" si="245"/>
        <v>7.06</v>
      </c>
      <c r="DN285" s="14">
        <f t="shared" si="246"/>
        <v>4.46</v>
      </c>
      <c r="DO285" s="14">
        <f t="shared" si="247"/>
        <v>0</v>
      </c>
      <c r="DP285" s="14">
        <f t="shared" si="251"/>
        <v>15</v>
      </c>
      <c r="DQ285" s="14">
        <f t="shared" si="252"/>
        <v>3</v>
      </c>
      <c r="DR285" s="14">
        <f t="shared" si="253"/>
        <v>24</v>
      </c>
      <c r="DU285" s="14">
        <f t="shared" si="248"/>
        <v>1</v>
      </c>
      <c r="DV285" s="14">
        <f t="shared" si="249"/>
        <v>2</v>
      </c>
      <c r="DW285" s="14">
        <f t="shared" si="254"/>
        <v>79</v>
      </c>
      <c r="DX285" s="14" t="str">
        <f t="shared" si="255"/>
        <v>AtkExt</v>
      </c>
      <c r="DY285" s="14">
        <f t="shared" si="256"/>
        <v>91</v>
      </c>
      <c r="DZ285" s="14">
        <f t="shared" si="257"/>
        <v>7.06</v>
      </c>
      <c r="EA285" s="14" t="str">
        <f t="shared" si="258"/>
        <v>DefExt</v>
      </c>
      <c r="EB285" s="14">
        <f t="shared" si="259"/>
        <v>57</v>
      </c>
      <c r="EC285" s="14">
        <f t="shared" si="260"/>
        <v>4.46</v>
      </c>
      <c r="ED285" s="14">
        <f t="shared" si="261"/>
        <v>15</v>
      </c>
      <c r="EE285" s="14">
        <f t="shared" si="262"/>
        <v>3</v>
      </c>
      <c r="EF285" s="14">
        <f t="shared" si="263"/>
        <v>24</v>
      </c>
      <c r="EG285" s="25" t="s">
        <v>509</v>
      </c>
      <c r="EH285" s="14">
        <f t="shared" si="264"/>
        <v>100</v>
      </c>
    </row>
    <row r="286" spans="100:138" ht="16.5" x14ac:dyDescent="0.2">
      <c r="CV286" s="13">
        <v>282</v>
      </c>
      <c r="CW286" s="14">
        <f t="shared" si="230"/>
        <v>38</v>
      </c>
      <c r="CX286" s="14">
        <f t="shared" si="231"/>
        <v>2</v>
      </c>
      <c r="CY286" s="14">
        <f t="shared" si="232"/>
        <v>8</v>
      </c>
      <c r="CZ286" s="14">
        <f t="shared" si="233"/>
        <v>4</v>
      </c>
      <c r="DA286" s="14">
        <f t="shared" si="234"/>
        <v>2043028</v>
      </c>
      <c r="DB286" s="13" t="str">
        <f t="shared" si="235"/>
        <v>70级守护灵紫色-戒指</v>
      </c>
      <c r="DC286" s="14">
        <f t="shared" si="236"/>
        <v>2</v>
      </c>
      <c r="DD286" s="14">
        <f t="shared" si="237"/>
        <v>3</v>
      </c>
      <c r="DE286" s="14">
        <f t="shared" si="238"/>
        <v>50</v>
      </c>
      <c r="DF286" s="14">
        <f t="shared" si="239"/>
        <v>50</v>
      </c>
      <c r="DG286" s="14">
        <f t="shared" si="240"/>
        <v>8</v>
      </c>
      <c r="DH286" s="14" t="str">
        <f t="shared" si="241"/>
        <v/>
      </c>
      <c r="DI286" s="14">
        <f t="shared" si="250"/>
        <v>123</v>
      </c>
      <c r="DJ286" s="14">
        <f t="shared" si="242"/>
        <v>91</v>
      </c>
      <c r="DK286" s="14">
        <f t="shared" si="243"/>
        <v>0</v>
      </c>
      <c r="DL286" s="14">
        <f t="shared" si="244"/>
        <v>1140</v>
      </c>
      <c r="DM286" s="14">
        <f t="shared" si="245"/>
        <v>7.06</v>
      </c>
      <c r="DN286" s="14">
        <f t="shared" si="246"/>
        <v>0</v>
      </c>
      <c r="DO286" s="14">
        <f t="shared" si="247"/>
        <v>87.76</v>
      </c>
      <c r="DP286" s="14">
        <f t="shared" si="251"/>
        <v>15</v>
      </c>
      <c r="DQ286" s="14">
        <f t="shared" si="252"/>
        <v>3</v>
      </c>
      <c r="DR286" s="14">
        <f t="shared" si="253"/>
        <v>24</v>
      </c>
      <c r="DU286" s="14">
        <f t="shared" si="248"/>
        <v>1</v>
      </c>
      <c r="DV286" s="14">
        <f t="shared" si="249"/>
        <v>3</v>
      </c>
      <c r="DW286" s="14">
        <f t="shared" si="254"/>
        <v>123</v>
      </c>
      <c r="DX286" s="14" t="str">
        <f t="shared" si="255"/>
        <v>AtkExt</v>
      </c>
      <c r="DY286" s="14">
        <f t="shared" si="256"/>
        <v>91</v>
      </c>
      <c r="DZ286" s="14">
        <f t="shared" si="257"/>
        <v>7.06</v>
      </c>
      <c r="EA286" s="14" t="str">
        <f t="shared" si="258"/>
        <v>HPExt</v>
      </c>
      <c r="EB286" s="14">
        <f t="shared" si="259"/>
        <v>1140</v>
      </c>
      <c r="EC286" s="14">
        <f t="shared" si="260"/>
        <v>87.76</v>
      </c>
      <c r="ED286" s="14">
        <f t="shared" si="261"/>
        <v>15</v>
      </c>
      <c r="EE286" s="14">
        <f t="shared" si="262"/>
        <v>3</v>
      </c>
      <c r="EF286" s="14">
        <f t="shared" si="263"/>
        <v>24</v>
      </c>
      <c r="EG286" s="25" t="s">
        <v>509</v>
      </c>
      <c r="EH286" s="14">
        <f t="shared" si="264"/>
        <v>100</v>
      </c>
    </row>
    <row r="287" spans="100:138" ht="16.5" x14ac:dyDescent="0.2">
      <c r="CV287" s="13">
        <v>283</v>
      </c>
      <c r="CW287" s="14">
        <f t="shared" si="230"/>
        <v>39</v>
      </c>
      <c r="CX287" s="14">
        <f t="shared" si="231"/>
        <v>1</v>
      </c>
      <c r="CY287" s="14">
        <f t="shared" si="232"/>
        <v>1</v>
      </c>
      <c r="CZ287" s="14">
        <f t="shared" si="233"/>
        <v>4</v>
      </c>
      <c r="DA287" s="14">
        <f t="shared" si="234"/>
        <v>2044011</v>
      </c>
      <c r="DB287" s="13" t="str">
        <f t="shared" si="235"/>
        <v>70级寄灵人橙色-武器</v>
      </c>
      <c r="DC287" s="14">
        <f t="shared" si="236"/>
        <v>1</v>
      </c>
      <c r="DD287" s="14">
        <f t="shared" si="237"/>
        <v>4</v>
      </c>
      <c r="DE287" s="14">
        <f t="shared" si="238"/>
        <v>60</v>
      </c>
      <c r="DF287" s="14">
        <f t="shared" si="239"/>
        <v>60</v>
      </c>
      <c r="DG287" s="14">
        <f t="shared" si="240"/>
        <v>1</v>
      </c>
      <c r="DH287" s="14" t="str">
        <f t="shared" si="241"/>
        <v/>
      </c>
      <c r="DI287" s="14">
        <f t="shared" si="250"/>
        <v>157</v>
      </c>
      <c r="DJ287" s="14">
        <f t="shared" si="242"/>
        <v>513</v>
      </c>
      <c r="DK287" s="14">
        <f t="shared" si="243"/>
        <v>0</v>
      </c>
      <c r="DL287" s="14">
        <f t="shared" si="244"/>
        <v>0</v>
      </c>
      <c r="DM287" s="14">
        <f t="shared" si="245"/>
        <v>31.5</v>
      </c>
      <c r="DN287" s="14">
        <f t="shared" si="246"/>
        <v>0</v>
      </c>
      <c r="DO287" s="14">
        <f t="shared" si="247"/>
        <v>0</v>
      </c>
      <c r="DP287" s="14">
        <f t="shared" si="251"/>
        <v>16</v>
      </c>
      <c r="DQ287" s="14">
        <f t="shared" si="252"/>
        <v>4</v>
      </c>
      <c r="DR287" s="14">
        <f t="shared" si="253"/>
        <v>14</v>
      </c>
      <c r="DU287" s="14">
        <f t="shared" si="248"/>
        <v>1</v>
      </c>
      <c r="DV287" s="14">
        <f t="shared" si="249"/>
        <v>0</v>
      </c>
      <c r="DW287" s="14">
        <f t="shared" si="254"/>
        <v>157</v>
      </c>
      <c r="DX287" s="14" t="str">
        <f t="shared" si="255"/>
        <v>AtkExt</v>
      </c>
      <c r="DY287" s="14">
        <f t="shared" si="256"/>
        <v>513</v>
      </c>
      <c r="DZ287" s="14">
        <f t="shared" si="257"/>
        <v>31.5</v>
      </c>
      <c r="EA287" s="14" t="str">
        <f t="shared" si="258"/>
        <v/>
      </c>
      <c r="EB287" s="14" t="str">
        <f t="shared" si="259"/>
        <v/>
      </c>
      <c r="EC287" s="14" t="str">
        <f t="shared" si="260"/>
        <v/>
      </c>
      <c r="ED287" s="14">
        <f t="shared" si="261"/>
        <v>16</v>
      </c>
      <c r="EE287" s="14">
        <f t="shared" si="262"/>
        <v>4</v>
      </c>
      <c r="EF287" s="14">
        <f t="shared" si="263"/>
        <v>14</v>
      </c>
      <c r="EG287" s="25" t="s">
        <v>509</v>
      </c>
      <c r="EH287" s="14">
        <f t="shared" si="264"/>
        <v>200</v>
      </c>
    </row>
    <row r="288" spans="100:138" ht="16.5" x14ac:dyDescent="0.2">
      <c r="CV288" s="13">
        <v>284</v>
      </c>
      <c r="CW288" s="14">
        <f t="shared" si="230"/>
        <v>39</v>
      </c>
      <c r="CX288" s="14">
        <f t="shared" si="231"/>
        <v>1</v>
      </c>
      <c r="CY288" s="14">
        <f t="shared" si="232"/>
        <v>2</v>
      </c>
      <c r="CZ288" s="14">
        <f t="shared" si="233"/>
        <v>4</v>
      </c>
      <c r="DA288" s="14">
        <f t="shared" si="234"/>
        <v>2044012</v>
      </c>
      <c r="DB288" s="13" t="str">
        <f t="shared" si="235"/>
        <v>70级寄灵人橙色-头盔</v>
      </c>
      <c r="DC288" s="14">
        <f t="shared" si="236"/>
        <v>1</v>
      </c>
      <c r="DD288" s="14">
        <f t="shared" si="237"/>
        <v>4</v>
      </c>
      <c r="DE288" s="14">
        <f t="shared" si="238"/>
        <v>60</v>
      </c>
      <c r="DF288" s="14">
        <f t="shared" si="239"/>
        <v>60</v>
      </c>
      <c r="DG288" s="14">
        <f t="shared" si="240"/>
        <v>2</v>
      </c>
      <c r="DH288" s="14" t="str">
        <f t="shared" si="241"/>
        <v/>
      </c>
      <c r="DI288" s="14">
        <f t="shared" si="250"/>
        <v>79</v>
      </c>
      <c r="DJ288" s="14">
        <f t="shared" si="242"/>
        <v>0</v>
      </c>
      <c r="DK288" s="14">
        <f t="shared" si="243"/>
        <v>129</v>
      </c>
      <c r="DL288" s="14">
        <f t="shared" si="244"/>
        <v>0</v>
      </c>
      <c r="DM288" s="14">
        <f t="shared" si="245"/>
        <v>0</v>
      </c>
      <c r="DN288" s="14">
        <f t="shared" si="246"/>
        <v>7.95</v>
      </c>
      <c r="DO288" s="14">
        <f t="shared" si="247"/>
        <v>0</v>
      </c>
      <c r="DP288" s="14">
        <f t="shared" si="251"/>
        <v>16</v>
      </c>
      <c r="DQ288" s="14">
        <f t="shared" si="252"/>
        <v>4</v>
      </c>
      <c r="DR288" s="14">
        <f t="shared" si="253"/>
        <v>14</v>
      </c>
      <c r="DU288" s="14">
        <f t="shared" si="248"/>
        <v>2</v>
      </c>
      <c r="DV288" s="14">
        <f t="shared" si="249"/>
        <v>0</v>
      </c>
      <c r="DW288" s="14">
        <f t="shared" si="254"/>
        <v>79</v>
      </c>
      <c r="DX288" s="14" t="str">
        <f t="shared" si="255"/>
        <v>DefExt</v>
      </c>
      <c r="DY288" s="14">
        <f t="shared" si="256"/>
        <v>129</v>
      </c>
      <c r="DZ288" s="14">
        <f t="shared" si="257"/>
        <v>7.95</v>
      </c>
      <c r="EA288" s="14" t="str">
        <f t="shared" si="258"/>
        <v/>
      </c>
      <c r="EB288" s="14" t="str">
        <f t="shared" si="259"/>
        <v/>
      </c>
      <c r="EC288" s="14" t="str">
        <f t="shared" si="260"/>
        <v/>
      </c>
      <c r="ED288" s="14">
        <f t="shared" si="261"/>
        <v>16</v>
      </c>
      <c r="EE288" s="14">
        <f t="shared" si="262"/>
        <v>4</v>
      </c>
      <c r="EF288" s="14">
        <f t="shared" si="263"/>
        <v>14</v>
      </c>
      <c r="EG288" s="25" t="s">
        <v>509</v>
      </c>
      <c r="EH288" s="14">
        <f t="shared" si="264"/>
        <v>200</v>
      </c>
    </row>
    <row r="289" spans="100:138" ht="16.5" x14ac:dyDescent="0.2">
      <c r="CV289" s="13">
        <v>285</v>
      </c>
      <c r="CW289" s="14">
        <f t="shared" si="230"/>
        <v>39</v>
      </c>
      <c r="CX289" s="14">
        <f t="shared" si="231"/>
        <v>1</v>
      </c>
      <c r="CY289" s="14">
        <f t="shared" si="232"/>
        <v>3</v>
      </c>
      <c r="CZ289" s="14">
        <f t="shared" si="233"/>
        <v>4</v>
      </c>
      <c r="DA289" s="14">
        <f t="shared" si="234"/>
        <v>2044013</v>
      </c>
      <c r="DB289" s="13" t="str">
        <f t="shared" si="235"/>
        <v>70级寄灵人橙色-肩甲</v>
      </c>
      <c r="DC289" s="14">
        <f t="shared" si="236"/>
        <v>1</v>
      </c>
      <c r="DD289" s="14">
        <f t="shared" si="237"/>
        <v>4</v>
      </c>
      <c r="DE289" s="14">
        <f t="shared" si="238"/>
        <v>60</v>
      </c>
      <c r="DF289" s="14">
        <f t="shared" si="239"/>
        <v>60</v>
      </c>
      <c r="DG289" s="14">
        <f t="shared" si="240"/>
        <v>3</v>
      </c>
      <c r="DH289" s="14" t="str">
        <f t="shared" si="241"/>
        <v/>
      </c>
      <c r="DI289" s="14">
        <f t="shared" si="250"/>
        <v>79</v>
      </c>
      <c r="DJ289" s="14">
        <f t="shared" si="242"/>
        <v>0</v>
      </c>
      <c r="DK289" s="14">
        <f t="shared" si="243"/>
        <v>65</v>
      </c>
      <c r="DL289" s="14">
        <f t="shared" si="244"/>
        <v>641</v>
      </c>
      <c r="DM289" s="14">
        <f t="shared" si="245"/>
        <v>0</v>
      </c>
      <c r="DN289" s="14">
        <f t="shared" si="246"/>
        <v>3.98</v>
      </c>
      <c r="DO289" s="14">
        <f t="shared" si="247"/>
        <v>39.380000000000003</v>
      </c>
      <c r="DP289" s="14">
        <f t="shared" si="251"/>
        <v>16</v>
      </c>
      <c r="DQ289" s="14">
        <f t="shared" si="252"/>
        <v>4</v>
      </c>
      <c r="DR289" s="14">
        <f t="shared" si="253"/>
        <v>14</v>
      </c>
      <c r="DU289" s="14">
        <f t="shared" si="248"/>
        <v>2</v>
      </c>
      <c r="DV289" s="14">
        <f t="shared" si="249"/>
        <v>3</v>
      </c>
      <c r="DW289" s="14">
        <f t="shared" si="254"/>
        <v>79</v>
      </c>
      <c r="DX289" s="14" t="str">
        <f t="shared" si="255"/>
        <v>DefExt</v>
      </c>
      <c r="DY289" s="14">
        <f t="shared" si="256"/>
        <v>65</v>
      </c>
      <c r="DZ289" s="14">
        <f t="shared" si="257"/>
        <v>3.98</v>
      </c>
      <c r="EA289" s="14" t="str">
        <f t="shared" si="258"/>
        <v>HPExt</v>
      </c>
      <c r="EB289" s="14">
        <f t="shared" si="259"/>
        <v>641</v>
      </c>
      <c r="EC289" s="14">
        <f t="shared" si="260"/>
        <v>39.380000000000003</v>
      </c>
      <c r="ED289" s="14">
        <f t="shared" si="261"/>
        <v>16</v>
      </c>
      <c r="EE289" s="14">
        <f t="shared" si="262"/>
        <v>4</v>
      </c>
      <c r="EF289" s="14">
        <f t="shared" si="263"/>
        <v>14</v>
      </c>
      <c r="EG289" s="25" t="s">
        <v>509</v>
      </c>
      <c r="EH289" s="14">
        <f t="shared" si="264"/>
        <v>200</v>
      </c>
    </row>
    <row r="290" spans="100:138" ht="16.5" x14ac:dyDescent="0.2">
      <c r="CV290" s="13">
        <v>286</v>
      </c>
      <c r="CW290" s="14">
        <f t="shared" si="230"/>
        <v>39</v>
      </c>
      <c r="CX290" s="14">
        <f t="shared" si="231"/>
        <v>1</v>
      </c>
      <c r="CY290" s="14">
        <f t="shared" si="232"/>
        <v>4</v>
      </c>
      <c r="CZ290" s="14">
        <f t="shared" si="233"/>
        <v>4</v>
      </c>
      <c r="DA290" s="14">
        <f t="shared" si="234"/>
        <v>2044014</v>
      </c>
      <c r="DB290" s="13" t="str">
        <f t="shared" si="235"/>
        <v>70级寄灵人橙色-衣服</v>
      </c>
      <c r="DC290" s="14">
        <f t="shared" si="236"/>
        <v>1</v>
      </c>
      <c r="DD290" s="14">
        <f t="shared" si="237"/>
        <v>4</v>
      </c>
      <c r="DE290" s="14">
        <f t="shared" si="238"/>
        <v>60</v>
      </c>
      <c r="DF290" s="14">
        <f t="shared" si="239"/>
        <v>60</v>
      </c>
      <c r="DG290" s="14">
        <f t="shared" si="240"/>
        <v>4</v>
      </c>
      <c r="DH290" s="14" t="str">
        <f t="shared" si="241"/>
        <v/>
      </c>
      <c r="DI290" s="14">
        <f t="shared" si="250"/>
        <v>79</v>
      </c>
      <c r="DJ290" s="14">
        <f t="shared" si="242"/>
        <v>0</v>
      </c>
      <c r="DK290" s="14">
        <f t="shared" si="243"/>
        <v>129</v>
      </c>
      <c r="DL290" s="14">
        <f t="shared" si="244"/>
        <v>0</v>
      </c>
      <c r="DM290" s="14">
        <f t="shared" si="245"/>
        <v>0</v>
      </c>
      <c r="DN290" s="14">
        <f t="shared" si="246"/>
        <v>7.95</v>
      </c>
      <c r="DO290" s="14">
        <f t="shared" si="247"/>
        <v>0</v>
      </c>
      <c r="DP290" s="14">
        <f t="shared" si="251"/>
        <v>16</v>
      </c>
      <c r="DQ290" s="14">
        <f t="shared" si="252"/>
        <v>4</v>
      </c>
      <c r="DR290" s="14">
        <f t="shared" si="253"/>
        <v>14</v>
      </c>
      <c r="DU290" s="14">
        <f t="shared" si="248"/>
        <v>2</v>
      </c>
      <c r="DV290" s="14">
        <f t="shared" si="249"/>
        <v>0</v>
      </c>
      <c r="DW290" s="14">
        <f t="shared" si="254"/>
        <v>79</v>
      </c>
      <c r="DX290" s="14" t="str">
        <f t="shared" si="255"/>
        <v>DefExt</v>
      </c>
      <c r="DY290" s="14">
        <f t="shared" si="256"/>
        <v>129</v>
      </c>
      <c r="DZ290" s="14">
        <f t="shared" si="257"/>
        <v>7.95</v>
      </c>
      <c r="EA290" s="14" t="str">
        <f t="shared" si="258"/>
        <v/>
      </c>
      <c r="EB290" s="14" t="str">
        <f t="shared" si="259"/>
        <v/>
      </c>
      <c r="EC290" s="14" t="str">
        <f t="shared" si="260"/>
        <v/>
      </c>
      <c r="ED290" s="14">
        <f t="shared" si="261"/>
        <v>16</v>
      </c>
      <c r="EE290" s="14">
        <f t="shared" si="262"/>
        <v>4</v>
      </c>
      <c r="EF290" s="14">
        <f t="shared" si="263"/>
        <v>14</v>
      </c>
      <c r="EG290" s="25" t="s">
        <v>509</v>
      </c>
      <c r="EH290" s="14">
        <f t="shared" si="264"/>
        <v>200</v>
      </c>
    </row>
    <row r="291" spans="100:138" ht="16.5" x14ac:dyDescent="0.2">
      <c r="CV291" s="13">
        <v>287</v>
      </c>
      <c r="CW291" s="14">
        <f t="shared" si="230"/>
        <v>39</v>
      </c>
      <c r="CX291" s="14">
        <f t="shared" si="231"/>
        <v>1</v>
      </c>
      <c r="CY291" s="14">
        <f t="shared" si="232"/>
        <v>5</v>
      </c>
      <c r="CZ291" s="14">
        <f t="shared" si="233"/>
        <v>4</v>
      </c>
      <c r="DA291" s="14">
        <f t="shared" si="234"/>
        <v>2044015</v>
      </c>
      <c r="DB291" s="13" t="str">
        <f t="shared" si="235"/>
        <v>70级寄灵人橙色-鞋子</v>
      </c>
      <c r="DC291" s="14">
        <f t="shared" si="236"/>
        <v>1</v>
      </c>
      <c r="DD291" s="14">
        <f t="shared" si="237"/>
        <v>4</v>
      </c>
      <c r="DE291" s="14">
        <f t="shared" si="238"/>
        <v>60</v>
      </c>
      <c r="DF291" s="14">
        <f t="shared" si="239"/>
        <v>60</v>
      </c>
      <c r="DG291" s="14">
        <f t="shared" si="240"/>
        <v>5</v>
      </c>
      <c r="DH291" s="14" t="str">
        <f t="shared" si="241"/>
        <v/>
      </c>
      <c r="DI291" s="14">
        <f t="shared" si="250"/>
        <v>78</v>
      </c>
      <c r="DJ291" s="14">
        <f t="shared" si="242"/>
        <v>0</v>
      </c>
      <c r="DK291" s="14">
        <f t="shared" si="243"/>
        <v>0</v>
      </c>
      <c r="DL291" s="14">
        <f t="shared" si="244"/>
        <v>1281</v>
      </c>
      <c r="DM291" s="14">
        <f t="shared" si="245"/>
        <v>0</v>
      </c>
      <c r="DN291" s="14">
        <f t="shared" si="246"/>
        <v>0</v>
      </c>
      <c r="DO291" s="14">
        <f t="shared" si="247"/>
        <v>78.75</v>
      </c>
      <c r="DP291" s="14">
        <f t="shared" si="251"/>
        <v>16</v>
      </c>
      <c r="DQ291" s="14">
        <f t="shared" si="252"/>
        <v>4</v>
      </c>
      <c r="DR291" s="14">
        <f t="shared" si="253"/>
        <v>14</v>
      </c>
      <c r="DU291" s="14">
        <f t="shared" si="248"/>
        <v>3</v>
      </c>
      <c r="DV291" s="14">
        <f t="shared" si="249"/>
        <v>0</v>
      </c>
      <c r="DW291" s="14">
        <f t="shared" si="254"/>
        <v>78</v>
      </c>
      <c r="DX291" s="14" t="str">
        <f t="shared" si="255"/>
        <v>HPExt</v>
      </c>
      <c r="DY291" s="14">
        <f t="shared" si="256"/>
        <v>1281</v>
      </c>
      <c r="DZ291" s="14">
        <f t="shared" si="257"/>
        <v>78.75</v>
      </c>
      <c r="EA291" s="14" t="str">
        <f t="shared" si="258"/>
        <v/>
      </c>
      <c r="EB291" s="14" t="str">
        <f t="shared" si="259"/>
        <v/>
      </c>
      <c r="EC291" s="14" t="str">
        <f t="shared" si="260"/>
        <v/>
      </c>
      <c r="ED291" s="14">
        <f t="shared" si="261"/>
        <v>16</v>
      </c>
      <c r="EE291" s="14">
        <f t="shared" si="262"/>
        <v>4</v>
      </c>
      <c r="EF291" s="14">
        <f t="shared" si="263"/>
        <v>14</v>
      </c>
      <c r="EG291" s="25" t="s">
        <v>509</v>
      </c>
      <c r="EH291" s="14">
        <f t="shared" si="264"/>
        <v>200</v>
      </c>
    </row>
    <row r="292" spans="100:138" ht="16.5" x14ac:dyDescent="0.2">
      <c r="CV292" s="13">
        <v>288</v>
      </c>
      <c r="CW292" s="14">
        <f t="shared" si="230"/>
        <v>39</v>
      </c>
      <c r="CX292" s="14">
        <f t="shared" si="231"/>
        <v>1</v>
      </c>
      <c r="CY292" s="14">
        <f t="shared" si="232"/>
        <v>6</v>
      </c>
      <c r="CZ292" s="14">
        <f t="shared" si="233"/>
        <v>4</v>
      </c>
      <c r="DA292" s="14">
        <f t="shared" si="234"/>
        <v>2044016</v>
      </c>
      <c r="DB292" s="13" t="str">
        <f t="shared" si="235"/>
        <v>70级寄灵人橙色-护手</v>
      </c>
      <c r="DC292" s="14">
        <f t="shared" si="236"/>
        <v>1</v>
      </c>
      <c r="DD292" s="14">
        <f t="shared" si="237"/>
        <v>4</v>
      </c>
      <c r="DE292" s="14">
        <f t="shared" si="238"/>
        <v>60</v>
      </c>
      <c r="DF292" s="14">
        <f t="shared" si="239"/>
        <v>60</v>
      </c>
      <c r="DG292" s="14">
        <f t="shared" si="240"/>
        <v>6</v>
      </c>
      <c r="DH292" s="14" t="str">
        <f t="shared" si="241"/>
        <v/>
      </c>
      <c r="DI292" s="14">
        <f t="shared" si="250"/>
        <v>78</v>
      </c>
      <c r="DJ292" s="14">
        <f t="shared" si="242"/>
        <v>0</v>
      </c>
      <c r="DK292" s="14">
        <f t="shared" si="243"/>
        <v>0</v>
      </c>
      <c r="DL292" s="14">
        <f t="shared" si="244"/>
        <v>1281</v>
      </c>
      <c r="DM292" s="14">
        <f t="shared" si="245"/>
        <v>0</v>
      </c>
      <c r="DN292" s="14">
        <f t="shared" si="246"/>
        <v>0</v>
      </c>
      <c r="DO292" s="14">
        <f t="shared" si="247"/>
        <v>78.75</v>
      </c>
      <c r="DP292" s="14">
        <f t="shared" si="251"/>
        <v>16</v>
      </c>
      <c r="DQ292" s="14">
        <f t="shared" si="252"/>
        <v>4</v>
      </c>
      <c r="DR292" s="14">
        <f t="shared" si="253"/>
        <v>14</v>
      </c>
      <c r="DU292" s="14">
        <f t="shared" si="248"/>
        <v>3</v>
      </c>
      <c r="DV292" s="14">
        <f t="shared" si="249"/>
        <v>0</v>
      </c>
      <c r="DW292" s="14">
        <f t="shared" si="254"/>
        <v>78</v>
      </c>
      <c r="DX292" s="14" t="str">
        <f t="shared" si="255"/>
        <v>HPExt</v>
      </c>
      <c r="DY292" s="14">
        <f t="shared" si="256"/>
        <v>1281</v>
      </c>
      <c r="DZ292" s="14">
        <f t="shared" si="257"/>
        <v>78.75</v>
      </c>
      <c r="EA292" s="14" t="str">
        <f t="shared" si="258"/>
        <v/>
      </c>
      <c r="EB292" s="14" t="str">
        <f t="shared" si="259"/>
        <v/>
      </c>
      <c r="EC292" s="14" t="str">
        <f t="shared" si="260"/>
        <v/>
      </c>
      <c r="ED292" s="14">
        <f t="shared" si="261"/>
        <v>16</v>
      </c>
      <c r="EE292" s="14">
        <f t="shared" si="262"/>
        <v>4</v>
      </c>
      <c r="EF292" s="14">
        <f t="shared" si="263"/>
        <v>14</v>
      </c>
      <c r="EG292" s="25" t="s">
        <v>509</v>
      </c>
      <c r="EH292" s="14">
        <f t="shared" si="264"/>
        <v>200</v>
      </c>
    </row>
    <row r="293" spans="100:138" ht="16.5" x14ac:dyDescent="0.2">
      <c r="CV293" s="13">
        <v>289</v>
      </c>
      <c r="CW293" s="14">
        <f t="shared" si="230"/>
        <v>39</v>
      </c>
      <c r="CX293" s="14">
        <f t="shared" si="231"/>
        <v>1</v>
      </c>
      <c r="CY293" s="14">
        <f t="shared" si="232"/>
        <v>7</v>
      </c>
      <c r="CZ293" s="14">
        <f t="shared" si="233"/>
        <v>4</v>
      </c>
      <c r="DA293" s="14">
        <f t="shared" si="234"/>
        <v>2044017</v>
      </c>
      <c r="DB293" s="13" t="str">
        <f t="shared" si="235"/>
        <v>70级寄灵人橙色-项链</v>
      </c>
      <c r="DC293" s="14">
        <f t="shared" si="236"/>
        <v>1</v>
      </c>
      <c r="DD293" s="14">
        <f t="shared" si="237"/>
        <v>4</v>
      </c>
      <c r="DE293" s="14">
        <f t="shared" si="238"/>
        <v>60</v>
      </c>
      <c r="DF293" s="14">
        <f t="shared" si="239"/>
        <v>60</v>
      </c>
      <c r="DG293" s="14">
        <f t="shared" si="240"/>
        <v>7</v>
      </c>
      <c r="DH293" s="14" t="str">
        <f t="shared" si="241"/>
        <v/>
      </c>
      <c r="DI293" s="14">
        <f t="shared" si="250"/>
        <v>118</v>
      </c>
      <c r="DJ293" s="14">
        <f t="shared" si="242"/>
        <v>171</v>
      </c>
      <c r="DK293" s="14">
        <f t="shared" si="243"/>
        <v>108</v>
      </c>
      <c r="DL293" s="14">
        <f t="shared" si="244"/>
        <v>0</v>
      </c>
      <c r="DM293" s="14">
        <f t="shared" si="245"/>
        <v>10.5</v>
      </c>
      <c r="DN293" s="14">
        <f t="shared" si="246"/>
        <v>6.63</v>
      </c>
      <c r="DO293" s="14">
        <f t="shared" si="247"/>
        <v>0</v>
      </c>
      <c r="DP293" s="14">
        <f t="shared" si="251"/>
        <v>16</v>
      </c>
      <c r="DQ293" s="14">
        <f t="shared" si="252"/>
        <v>4</v>
      </c>
      <c r="DR293" s="14">
        <f t="shared" si="253"/>
        <v>14</v>
      </c>
      <c r="DU293" s="14">
        <f t="shared" si="248"/>
        <v>1</v>
      </c>
      <c r="DV293" s="14">
        <f t="shared" si="249"/>
        <v>2</v>
      </c>
      <c r="DW293" s="14">
        <f t="shared" si="254"/>
        <v>118</v>
      </c>
      <c r="DX293" s="14" t="str">
        <f t="shared" si="255"/>
        <v>AtkExt</v>
      </c>
      <c r="DY293" s="14">
        <f t="shared" si="256"/>
        <v>171</v>
      </c>
      <c r="DZ293" s="14">
        <f t="shared" si="257"/>
        <v>10.5</v>
      </c>
      <c r="EA293" s="14" t="str">
        <f t="shared" si="258"/>
        <v>DefExt</v>
      </c>
      <c r="EB293" s="14">
        <f t="shared" si="259"/>
        <v>108</v>
      </c>
      <c r="EC293" s="14">
        <f t="shared" si="260"/>
        <v>6.63</v>
      </c>
      <c r="ED293" s="14">
        <f t="shared" si="261"/>
        <v>16</v>
      </c>
      <c r="EE293" s="14">
        <f t="shared" si="262"/>
        <v>4</v>
      </c>
      <c r="EF293" s="14">
        <f t="shared" si="263"/>
        <v>14</v>
      </c>
      <c r="EG293" s="25" t="s">
        <v>509</v>
      </c>
      <c r="EH293" s="14">
        <f t="shared" si="264"/>
        <v>200</v>
      </c>
    </row>
    <row r="294" spans="100:138" ht="16.5" x14ac:dyDescent="0.2">
      <c r="CV294" s="13">
        <v>290</v>
      </c>
      <c r="CW294" s="14">
        <f t="shared" si="230"/>
        <v>39</v>
      </c>
      <c r="CX294" s="14">
        <f t="shared" si="231"/>
        <v>1</v>
      </c>
      <c r="CY294" s="14">
        <f t="shared" si="232"/>
        <v>8</v>
      </c>
      <c r="CZ294" s="14">
        <f t="shared" si="233"/>
        <v>4</v>
      </c>
      <c r="DA294" s="14">
        <f t="shared" si="234"/>
        <v>2044018</v>
      </c>
      <c r="DB294" s="13" t="str">
        <f t="shared" si="235"/>
        <v>70级寄灵人橙色-戒指</v>
      </c>
      <c r="DC294" s="14">
        <f t="shared" si="236"/>
        <v>1</v>
      </c>
      <c r="DD294" s="14">
        <f t="shared" si="237"/>
        <v>4</v>
      </c>
      <c r="DE294" s="14">
        <f t="shared" si="238"/>
        <v>60</v>
      </c>
      <c r="DF294" s="14">
        <f t="shared" si="239"/>
        <v>60</v>
      </c>
      <c r="DG294" s="14">
        <f t="shared" si="240"/>
        <v>8</v>
      </c>
      <c r="DH294" s="14" t="str">
        <f t="shared" si="241"/>
        <v/>
      </c>
      <c r="DI294" s="14">
        <f t="shared" si="250"/>
        <v>118</v>
      </c>
      <c r="DJ294" s="14">
        <f t="shared" si="242"/>
        <v>171</v>
      </c>
      <c r="DK294" s="14">
        <f t="shared" si="243"/>
        <v>0</v>
      </c>
      <c r="DL294" s="14">
        <f t="shared" si="244"/>
        <v>1068</v>
      </c>
      <c r="DM294" s="14">
        <f t="shared" si="245"/>
        <v>10.5</v>
      </c>
      <c r="DN294" s="14">
        <f t="shared" si="246"/>
        <v>0</v>
      </c>
      <c r="DO294" s="14">
        <f t="shared" si="247"/>
        <v>65.63</v>
      </c>
      <c r="DP294" s="14">
        <f t="shared" si="251"/>
        <v>16</v>
      </c>
      <c r="DQ294" s="14">
        <f t="shared" si="252"/>
        <v>4</v>
      </c>
      <c r="DR294" s="14">
        <f t="shared" si="253"/>
        <v>14</v>
      </c>
      <c r="DU294" s="14">
        <f t="shared" si="248"/>
        <v>1</v>
      </c>
      <c r="DV294" s="14">
        <f t="shared" si="249"/>
        <v>3</v>
      </c>
      <c r="DW294" s="14">
        <f t="shared" si="254"/>
        <v>118</v>
      </c>
      <c r="DX294" s="14" t="str">
        <f t="shared" si="255"/>
        <v>AtkExt</v>
      </c>
      <c r="DY294" s="14">
        <f t="shared" si="256"/>
        <v>171</v>
      </c>
      <c r="DZ294" s="14">
        <f t="shared" si="257"/>
        <v>10.5</v>
      </c>
      <c r="EA294" s="14" t="str">
        <f t="shared" si="258"/>
        <v>HPExt</v>
      </c>
      <c r="EB294" s="14">
        <f t="shared" si="259"/>
        <v>1068</v>
      </c>
      <c r="EC294" s="14">
        <f t="shared" si="260"/>
        <v>65.63</v>
      </c>
      <c r="ED294" s="14">
        <f t="shared" si="261"/>
        <v>16</v>
      </c>
      <c r="EE294" s="14">
        <f t="shared" si="262"/>
        <v>4</v>
      </c>
      <c r="EF294" s="14">
        <f t="shared" si="263"/>
        <v>14</v>
      </c>
      <c r="EG294" s="25" t="s">
        <v>509</v>
      </c>
      <c r="EH294" s="14">
        <f t="shared" si="264"/>
        <v>200</v>
      </c>
    </row>
    <row r="295" spans="100:138" ht="16.5" x14ac:dyDescent="0.2">
      <c r="CV295" s="13">
        <v>291</v>
      </c>
      <c r="CW295" s="14">
        <f t="shared" si="230"/>
        <v>40</v>
      </c>
      <c r="CX295" s="14">
        <f t="shared" si="231"/>
        <v>2</v>
      </c>
      <c r="CY295" s="14">
        <f t="shared" si="232"/>
        <v>1</v>
      </c>
      <c r="CZ295" s="14">
        <f t="shared" si="233"/>
        <v>4</v>
      </c>
      <c r="DA295" s="14">
        <f t="shared" si="234"/>
        <v>2044021</v>
      </c>
      <c r="DB295" s="13" t="str">
        <f t="shared" si="235"/>
        <v>70级守护灵橙色-武器</v>
      </c>
      <c r="DC295" s="14">
        <f t="shared" si="236"/>
        <v>2</v>
      </c>
      <c r="DD295" s="14">
        <f t="shared" si="237"/>
        <v>4</v>
      </c>
      <c r="DE295" s="14">
        <f t="shared" si="238"/>
        <v>50</v>
      </c>
      <c r="DF295" s="14">
        <f t="shared" si="239"/>
        <v>50</v>
      </c>
      <c r="DG295" s="14">
        <f t="shared" si="240"/>
        <v>1</v>
      </c>
      <c r="DH295" s="14" t="str">
        <f t="shared" si="241"/>
        <v/>
      </c>
      <c r="DI295" s="14">
        <f t="shared" si="250"/>
        <v>124</v>
      </c>
      <c r="DJ295" s="14">
        <f t="shared" si="242"/>
        <v>321</v>
      </c>
      <c r="DK295" s="14">
        <f t="shared" si="243"/>
        <v>0</v>
      </c>
      <c r="DL295" s="14">
        <f t="shared" si="244"/>
        <v>0</v>
      </c>
      <c r="DM295" s="14">
        <f t="shared" si="245"/>
        <v>24.9</v>
      </c>
      <c r="DN295" s="14">
        <f t="shared" si="246"/>
        <v>0</v>
      </c>
      <c r="DO295" s="14">
        <f t="shared" si="247"/>
        <v>0</v>
      </c>
      <c r="DP295" s="14">
        <f t="shared" si="251"/>
        <v>16</v>
      </c>
      <c r="DQ295" s="14">
        <f t="shared" si="252"/>
        <v>4</v>
      </c>
      <c r="DR295" s="14">
        <f t="shared" si="253"/>
        <v>24</v>
      </c>
      <c r="DU295" s="14">
        <f t="shared" si="248"/>
        <v>1</v>
      </c>
      <c r="DV295" s="14">
        <f t="shared" si="249"/>
        <v>0</v>
      </c>
      <c r="DW295" s="14">
        <f t="shared" si="254"/>
        <v>124</v>
      </c>
      <c r="DX295" s="14" t="str">
        <f t="shared" si="255"/>
        <v>AtkExt</v>
      </c>
      <c r="DY295" s="14">
        <f t="shared" si="256"/>
        <v>321</v>
      </c>
      <c r="DZ295" s="14">
        <f t="shared" si="257"/>
        <v>24.9</v>
      </c>
      <c r="EA295" s="14" t="str">
        <f t="shared" si="258"/>
        <v/>
      </c>
      <c r="EB295" s="14" t="str">
        <f t="shared" si="259"/>
        <v/>
      </c>
      <c r="EC295" s="14" t="str">
        <f t="shared" si="260"/>
        <v/>
      </c>
      <c r="ED295" s="14">
        <f t="shared" si="261"/>
        <v>16</v>
      </c>
      <c r="EE295" s="14">
        <f t="shared" si="262"/>
        <v>4</v>
      </c>
      <c r="EF295" s="14">
        <f t="shared" si="263"/>
        <v>24</v>
      </c>
      <c r="EG295" s="25" t="s">
        <v>509</v>
      </c>
      <c r="EH295" s="14">
        <f t="shared" si="264"/>
        <v>200</v>
      </c>
    </row>
    <row r="296" spans="100:138" ht="16.5" x14ac:dyDescent="0.2">
      <c r="CV296" s="13">
        <v>292</v>
      </c>
      <c r="CW296" s="14">
        <f t="shared" si="230"/>
        <v>40</v>
      </c>
      <c r="CX296" s="14">
        <f t="shared" si="231"/>
        <v>2</v>
      </c>
      <c r="CY296" s="14">
        <f t="shared" si="232"/>
        <v>2</v>
      </c>
      <c r="CZ296" s="14">
        <f t="shared" si="233"/>
        <v>4</v>
      </c>
      <c r="DA296" s="14">
        <f t="shared" si="234"/>
        <v>2044022</v>
      </c>
      <c r="DB296" s="13" t="str">
        <f t="shared" si="235"/>
        <v>70级守护灵橙色-头盔</v>
      </c>
      <c r="DC296" s="14">
        <f t="shared" si="236"/>
        <v>2</v>
      </c>
      <c r="DD296" s="14">
        <f t="shared" si="237"/>
        <v>4</v>
      </c>
      <c r="DE296" s="14">
        <f t="shared" si="238"/>
        <v>50</v>
      </c>
      <c r="DF296" s="14">
        <f t="shared" si="239"/>
        <v>50</v>
      </c>
      <c r="DG296" s="14">
        <f t="shared" si="240"/>
        <v>2</v>
      </c>
      <c r="DH296" s="14" t="str">
        <f t="shared" si="241"/>
        <v/>
      </c>
      <c r="DI296" s="14">
        <f t="shared" si="250"/>
        <v>63</v>
      </c>
      <c r="DJ296" s="14">
        <f t="shared" si="242"/>
        <v>0</v>
      </c>
      <c r="DK296" s="14">
        <f t="shared" si="243"/>
        <v>81</v>
      </c>
      <c r="DL296" s="14">
        <f t="shared" si="244"/>
        <v>0</v>
      </c>
      <c r="DM296" s="14">
        <f t="shared" si="245"/>
        <v>0</v>
      </c>
      <c r="DN296" s="14">
        <f t="shared" si="246"/>
        <v>6.3</v>
      </c>
      <c r="DO296" s="14">
        <f t="shared" si="247"/>
        <v>0</v>
      </c>
      <c r="DP296" s="14">
        <f t="shared" si="251"/>
        <v>16</v>
      </c>
      <c r="DQ296" s="14">
        <f t="shared" si="252"/>
        <v>4</v>
      </c>
      <c r="DR296" s="14">
        <f t="shared" si="253"/>
        <v>24</v>
      </c>
      <c r="DU296" s="14">
        <f t="shared" si="248"/>
        <v>2</v>
      </c>
      <c r="DV296" s="14">
        <f t="shared" si="249"/>
        <v>0</v>
      </c>
      <c r="DW296" s="14">
        <f t="shared" si="254"/>
        <v>63</v>
      </c>
      <c r="DX296" s="14" t="str">
        <f t="shared" si="255"/>
        <v>DefExt</v>
      </c>
      <c r="DY296" s="14">
        <f t="shared" si="256"/>
        <v>81</v>
      </c>
      <c r="DZ296" s="14">
        <f t="shared" si="257"/>
        <v>6.3</v>
      </c>
      <c r="EA296" s="14" t="str">
        <f t="shared" si="258"/>
        <v/>
      </c>
      <c r="EB296" s="14" t="str">
        <f t="shared" si="259"/>
        <v/>
      </c>
      <c r="EC296" s="14" t="str">
        <f t="shared" si="260"/>
        <v/>
      </c>
      <c r="ED296" s="14">
        <f t="shared" si="261"/>
        <v>16</v>
      </c>
      <c r="EE296" s="14">
        <f t="shared" si="262"/>
        <v>4</v>
      </c>
      <c r="EF296" s="14">
        <f t="shared" si="263"/>
        <v>24</v>
      </c>
      <c r="EG296" s="25" t="s">
        <v>509</v>
      </c>
      <c r="EH296" s="14">
        <f t="shared" si="264"/>
        <v>200</v>
      </c>
    </row>
    <row r="297" spans="100:138" ht="16.5" x14ac:dyDescent="0.2">
      <c r="CV297" s="13">
        <v>293</v>
      </c>
      <c r="CW297" s="14">
        <f t="shared" si="230"/>
        <v>40</v>
      </c>
      <c r="CX297" s="14">
        <f t="shared" si="231"/>
        <v>2</v>
      </c>
      <c r="CY297" s="14">
        <f t="shared" si="232"/>
        <v>3</v>
      </c>
      <c r="CZ297" s="14">
        <f t="shared" si="233"/>
        <v>4</v>
      </c>
      <c r="DA297" s="14">
        <f t="shared" si="234"/>
        <v>2044023</v>
      </c>
      <c r="DB297" s="13" t="str">
        <f t="shared" si="235"/>
        <v>70级守护灵橙色-肩甲</v>
      </c>
      <c r="DC297" s="14">
        <f t="shared" si="236"/>
        <v>2</v>
      </c>
      <c r="DD297" s="14">
        <f t="shared" si="237"/>
        <v>4</v>
      </c>
      <c r="DE297" s="14">
        <f t="shared" si="238"/>
        <v>50</v>
      </c>
      <c r="DF297" s="14">
        <f t="shared" si="239"/>
        <v>50</v>
      </c>
      <c r="DG297" s="14">
        <f t="shared" si="240"/>
        <v>3</v>
      </c>
      <c r="DH297" s="14" t="str">
        <f t="shared" si="241"/>
        <v/>
      </c>
      <c r="DI297" s="14">
        <f t="shared" si="250"/>
        <v>93</v>
      </c>
      <c r="DJ297" s="14">
        <f t="shared" si="242"/>
        <v>0</v>
      </c>
      <c r="DK297" s="14">
        <f t="shared" si="243"/>
        <v>41</v>
      </c>
      <c r="DL297" s="14">
        <f t="shared" si="244"/>
        <v>805</v>
      </c>
      <c r="DM297" s="14">
        <f t="shared" si="245"/>
        <v>0</v>
      </c>
      <c r="DN297" s="14">
        <f t="shared" si="246"/>
        <v>3.15</v>
      </c>
      <c r="DO297" s="14">
        <f t="shared" si="247"/>
        <v>61.95</v>
      </c>
      <c r="DP297" s="14">
        <f t="shared" si="251"/>
        <v>16</v>
      </c>
      <c r="DQ297" s="14">
        <f t="shared" si="252"/>
        <v>4</v>
      </c>
      <c r="DR297" s="14">
        <f t="shared" si="253"/>
        <v>24</v>
      </c>
      <c r="DU297" s="14">
        <f t="shared" si="248"/>
        <v>2</v>
      </c>
      <c r="DV297" s="14">
        <f t="shared" si="249"/>
        <v>3</v>
      </c>
      <c r="DW297" s="14">
        <f t="shared" si="254"/>
        <v>93</v>
      </c>
      <c r="DX297" s="14" t="str">
        <f t="shared" si="255"/>
        <v>DefExt</v>
      </c>
      <c r="DY297" s="14">
        <f t="shared" si="256"/>
        <v>41</v>
      </c>
      <c r="DZ297" s="14">
        <f t="shared" si="257"/>
        <v>3.15</v>
      </c>
      <c r="EA297" s="14" t="str">
        <f t="shared" si="258"/>
        <v>HPExt</v>
      </c>
      <c r="EB297" s="14">
        <f t="shared" si="259"/>
        <v>805</v>
      </c>
      <c r="EC297" s="14">
        <f t="shared" si="260"/>
        <v>61.95</v>
      </c>
      <c r="ED297" s="14">
        <f t="shared" si="261"/>
        <v>16</v>
      </c>
      <c r="EE297" s="14">
        <f t="shared" si="262"/>
        <v>4</v>
      </c>
      <c r="EF297" s="14">
        <f t="shared" si="263"/>
        <v>24</v>
      </c>
      <c r="EG297" s="25" t="s">
        <v>509</v>
      </c>
      <c r="EH297" s="14">
        <f t="shared" si="264"/>
        <v>200</v>
      </c>
    </row>
    <row r="298" spans="100:138" ht="16.5" x14ac:dyDescent="0.2">
      <c r="CV298" s="13">
        <v>294</v>
      </c>
      <c r="CW298" s="14">
        <f t="shared" si="230"/>
        <v>40</v>
      </c>
      <c r="CX298" s="14">
        <f t="shared" si="231"/>
        <v>2</v>
      </c>
      <c r="CY298" s="14">
        <f t="shared" si="232"/>
        <v>4</v>
      </c>
      <c r="CZ298" s="14">
        <f t="shared" si="233"/>
        <v>4</v>
      </c>
      <c r="DA298" s="14">
        <f t="shared" si="234"/>
        <v>2044024</v>
      </c>
      <c r="DB298" s="13" t="str">
        <f t="shared" si="235"/>
        <v>70级守护灵橙色-衣服</v>
      </c>
      <c r="DC298" s="14">
        <f t="shared" si="236"/>
        <v>2</v>
      </c>
      <c r="DD298" s="14">
        <f t="shared" si="237"/>
        <v>4</v>
      </c>
      <c r="DE298" s="14">
        <f t="shared" si="238"/>
        <v>50</v>
      </c>
      <c r="DF298" s="14">
        <f t="shared" si="239"/>
        <v>50</v>
      </c>
      <c r="DG298" s="14">
        <f t="shared" si="240"/>
        <v>4</v>
      </c>
      <c r="DH298" s="14" t="str">
        <f t="shared" si="241"/>
        <v/>
      </c>
      <c r="DI298" s="14">
        <f t="shared" si="250"/>
        <v>63</v>
      </c>
      <c r="DJ298" s="14">
        <f t="shared" si="242"/>
        <v>0</v>
      </c>
      <c r="DK298" s="14">
        <f t="shared" si="243"/>
        <v>81</v>
      </c>
      <c r="DL298" s="14">
        <f t="shared" si="244"/>
        <v>0</v>
      </c>
      <c r="DM298" s="14">
        <f t="shared" si="245"/>
        <v>0</v>
      </c>
      <c r="DN298" s="14">
        <f t="shared" si="246"/>
        <v>6.3</v>
      </c>
      <c r="DO298" s="14">
        <f t="shared" si="247"/>
        <v>0</v>
      </c>
      <c r="DP298" s="14">
        <f t="shared" si="251"/>
        <v>16</v>
      </c>
      <c r="DQ298" s="14">
        <f t="shared" si="252"/>
        <v>4</v>
      </c>
      <c r="DR298" s="14">
        <f t="shared" si="253"/>
        <v>24</v>
      </c>
      <c r="DU298" s="14">
        <f t="shared" si="248"/>
        <v>2</v>
      </c>
      <c r="DV298" s="14">
        <f t="shared" si="249"/>
        <v>0</v>
      </c>
      <c r="DW298" s="14">
        <f t="shared" si="254"/>
        <v>63</v>
      </c>
      <c r="DX298" s="14" t="str">
        <f t="shared" si="255"/>
        <v>DefExt</v>
      </c>
      <c r="DY298" s="14">
        <f t="shared" si="256"/>
        <v>81</v>
      </c>
      <c r="DZ298" s="14">
        <f t="shared" si="257"/>
        <v>6.3</v>
      </c>
      <c r="EA298" s="14" t="str">
        <f t="shared" si="258"/>
        <v/>
      </c>
      <c r="EB298" s="14" t="str">
        <f t="shared" si="259"/>
        <v/>
      </c>
      <c r="EC298" s="14" t="str">
        <f t="shared" si="260"/>
        <v/>
      </c>
      <c r="ED298" s="14">
        <f t="shared" si="261"/>
        <v>16</v>
      </c>
      <c r="EE298" s="14">
        <f t="shared" si="262"/>
        <v>4</v>
      </c>
      <c r="EF298" s="14">
        <f t="shared" si="263"/>
        <v>24</v>
      </c>
      <c r="EG298" s="25" t="s">
        <v>509</v>
      </c>
      <c r="EH298" s="14">
        <f t="shared" si="264"/>
        <v>200</v>
      </c>
    </row>
    <row r="299" spans="100:138" ht="16.5" x14ac:dyDescent="0.2">
      <c r="CV299" s="13">
        <v>295</v>
      </c>
      <c r="CW299" s="14">
        <f t="shared" si="230"/>
        <v>40</v>
      </c>
      <c r="CX299" s="14">
        <f t="shared" si="231"/>
        <v>2</v>
      </c>
      <c r="CY299" s="14">
        <f t="shared" si="232"/>
        <v>5</v>
      </c>
      <c r="CZ299" s="14">
        <f t="shared" si="233"/>
        <v>4</v>
      </c>
      <c r="DA299" s="14">
        <f t="shared" si="234"/>
        <v>2044025</v>
      </c>
      <c r="DB299" s="13" t="str">
        <f t="shared" si="235"/>
        <v>70级守护灵橙色-鞋子</v>
      </c>
      <c r="DC299" s="14">
        <f t="shared" si="236"/>
        <v>2</v>
      </c>
      <c r="DD299" s="14">
        <f t="shared" si="237"/>
        <v>4</v>
      </c>
      <c r="DE299" s="14">
        <f t="shared" si="238"/>
        <v>50</v>
      </c>
      <c r="DF299" s="14">
        <f t="shared" si="239"/>
        <v>50</v>
      </c>
      <c r="DG299" s="14">
        <f t="shared" si="240"/>
        <v>5</v>
      </c>
      <c r="DH299" s="14" t="str">
        <f t="shared" si="241"/>
        <v/>
      </c>
      <c r="DI299" s="14">
        <f t="shared" si="250"/>
        <v>123</v>
      </c>
      <c r="DJ299" s="14">
        <f t="shared" si="242"/>
        <v>0</v>
      </c>
      <c r="DK299" s="14">
        <f t="shared" si="243"/>
        <v>0</v>
      </c>
      <c r="DL299" s="14">
        <f t="shared" si="244"/>
        <v>1610</v>
      </c>
      <c r="DM299" s="14">
        <f t="shared" si="245"/>
        <v>0</v>
      </c>
      <c r="DN299" s="14">
        <f t="shared" si="246"/>
        <v>0</v>
      </c>
      <c r="DO299" s="14">
        <f t="shared" si="247"/>
        <v>123.9</v>
      </c>
      <c r="DP299" s="14">
        <f t="shared" si="251"/>
        <v>16</v>
      </c>
      <c r="DQ299" s="14">
        <f t="shared" si="252"/>
        <v>4</v>
      </c>
      <c r="DR299" s="14">
        <f t="shared" si="253"/>
        <v>24</v>
      </c>
      <c r="DU299" s="14">
        <f t="shared" si="248"/>
        <v>3</v>
      </c>
      <c r="DV299" s="14">
        <f t="shared" si="249"/>
        <v>0</v>
      </c>
      <c r="DW299" s="14">
        <f t="shared" si="254"/>
        <v>123</v>
      </c>
      <c r="DX299" s="14" t="str">
        <f t="shared" si="255"/>
        <v>HPExt</v>
      </c>
      <c r="DY299" s="14">
        <f t="shared" si="256"/>
        <v>1610</v>
      </c>
      <c r="DZ299" s="14">
        <f t="shared" si="257"/>
        <v>123.9</v>
      </c>
      <c r="EA299" s="14" t="str">
        <f t="shared" si="258"/>
        <v/>
      </c>
      <c r="EB299" s="14" t="str">
        <f t="shared" si="259"/>
        <v/>
      </c>
      <c r="EC299" s="14" t="str">
        <f t="shared" si="260"/>
        <v/>
      </c>
      <c r="ED299" s="14">
        <f t="shared" si="261"/>
        <v>16</v>
      </c>
      <c r="EE299" s="14">
        <f t="shared" si="262"/>
        <v>4</v>
      </c>
      <c r="EF299" s="14">
        <f t="shared" si="263"/>
        <v>24</v>
      </c>
      <c r="EG299" s="25" t="s">
        <v>509</v>
      </c>
      <c r="EH299" s="14">
        <f t="shared" si="264"/>
        <v>200</v>
      </c>
    </row>
    <row r="300" spans="100:138" ht="16.5" x14ac:dyDescent="0.2">
      <c r="CV300" s="13">
        <v>296</v>
      </c>
      <c r="CW300" s="14">
        <f t="shared" si="230"/>
        <v>40</v>
      </c>
      <c r="CX300" s="14">
        <f t="shared" si="231"/>
        <v>2</v>
      </c>
      <c r="CY300" s="14">
        <f t="shared" si="232"/>
        <v>6</v>
      </c>
      <c r="CZ300" s="14">
        <f t="shared" si="233"/>
        <v>4</v>
      </c>
      <c r="DA300" s="14">
        <f t="shared" si="234"/>
        <v>2044026</v>
      </c>
      <c r="DB300" s="13" t="str">
        <f t="shared" si="235"/>
        <v>70级守护灵橙色-护手</v>
      </c>
      <c r="DC300" s="14">
        <f t="shared" si="236"/>
        <v>2</v>
      </c>
      <c r="DD300" s="14">
        <f t="shared" si="237"/>
        <v>4</v>
      </c>
      <c r="DE300" s="14">
        <f t="shared" si="238"/>
        <v>50</v>
      </c>
      <c r="DF300" s="14">
        <f t="shared" si="239"/>
        <v>50</v>
      </c>
      <c r="DG300" s="14">
        <f t="shared" si="240"/>
        <v>6</v>
      </c>
      <c r="DH300" s="14" t="str">
        <f t="shared" si="241"/>
        <v/>
      </c>
      <c r="DI300" s="14">
        <f t="shared" si="250"/>
        <v>123</v>
      </c>
      <c r="DJ300" s="14">
        <f t="shared" si="242"/>
        <v>0</v>
      </c>
      <c r="DK300" s="14">
        <f t="shared" si="243"/>
        <v>0</v>
      </c>
      <c r="DL300" s="14">
        <f t="shared" si="244"/>
        <v>1610</v>
      </c>
      <c r="DM300" s="14">
        <f t="shared" si="245"/>
        <v>0</v>
      </c>
      <c r="DN300" s="14">
        <f t="shared" si="246"/>
        <v>0</v>
      </c>
      <c r="DO300" s="14">
        <f t="shared" si="247"/>
        <v>123.9</v>
      </c>
      <c r="DP300" s="14">
        <f t="shared" si="251"/>
        <v>16</v>
      </c>
      <c r="DQ300" s="14">
        <f t="shared" si="252"/>
        <v>4</v>
      </c>
      <c r="DR300" s="14">
        <f t="shared" si="253"/>
        <v>24</v>
      </c>
      <c r="DU300" s="14">
        <f t="shared" si="248"/>
        <v>3</v>
      </c>
      <c r="DV300" s="14">
        <f t="shared" si="249"/>
        <v>0</v>
      </c>
      <c r="DW300" s="14">
        <f t="shared" si="254"/>
        <v>123</v>
      </c>
      <c r="DX300" s="14" t="str">
        <f t="shared" si="255"/>
        <v>HPExt</v>
      </c>
      <c r="DY300" s="14">
        <f t="shared" si="256"/>
        <v>1610</v>
      </c>
      <c r="DZ300" s="14">
        <f t="shared" si="257"/>
        <v>123.9</v>
      </c>
      <c r="EA300" s="14" t="str">
        <f t="shared" si="258"/>
        <v/>
      </c>
      <c r="EB300" s="14" t="str">
        <f t="shared" si="259"/>
        <v/>
      </c>
      <c r="EC300" s="14" t="str">
        <f t="shared" si="260"/>
        <v/>
      </c>
      <c r="ED300" s="14">
        <f t="shared" si="261"/>
        <v>16</v>
      </c>
      <c r="EE300" s="14">
        <f t="shared" si="262"/>
        <v>4</v>
      </c>
      <c r="EF300" s="14">
        <f t="shared" si="263"/>
        <v>24</v>
      </c>
      <c r="EG300" s="25" t="s">
        <v>509</v>
      </c>
      <c r="EH300" s="14">
        <f t="shared" si="264"/>
        <v>200</v>
      </c>
    </row>
    <row r="301" spans="100:138" ht="16.5" x14ac:dyDescent="0.2">
      <c r="CV301" s="13">
        <v>297</v>
      </c>
      <c r="CW301" s="14">
        <f t="shared" si="230"/>
        <v>40</v>
      </c>
      <c r="CX301" s="14">
        <f t="shared" si="231"/>
        <v>2</v>
      </c>
      <c r="CY301" s="14">
        <f t="shared" si="232"/>
        <v>7</v>
      </c>
      <c r="CZ301" s="14">
        <f t="shared" si="233"/>
        <v>4</v>
      </c>
      <c r="DA301" s="14">
        <f t="shared" si="234"/>
        <v>2044027</v>
      </c>
      <c r="DB301" s="13" t="str">
        <f t="shared" si="235"/>
        <v>70级守护灵橙色-项链</v>
      </c>
      <c r="DC301" s="14">
        <f t="shared" si="236"/>
        <v>2</v>
      </c>
      <c r="DD301" s="14">
        <f t="shared" si="237"/>
        <v>4</v>
      </c>
      <c r="DE301" s="14">
        <f t="shared" si="238"/>
        <v>50</v>
      </c>
      <c r="DF301" s="14">
        <f t="shared" si="239"/>
        <v>50</v>
      </c>
      <c r="DG301" s="14">
        <f t="shared" si="240"/>
        <v>7</v>
      </c>
      <c r="DH301" s="14" t="str">
        <f t="shared" si="241"/>
        <v/>
      </c>
      <c r="DI301" s="14">
        <f t="shared" si="250"/>
        <v>94</v>
      </c>
      <c r="DJ301" s="14">
        <f t="shared" si="242"/>
        <v>107</v>
      </c>
      <c r="DK301" s="14">
        <f t="shared" si="243"/>
        <v>68</v>
      </c>
      <c r="DL301" s="14">
        <f t="shared" si="244"/>
        <v>0</v>
      </c>
      <c r="DM301" s="14">
        <f t="shared" si="245"/>
        <v>8.3000000000000007</v>
      </c>
      <c r="DN301" s="14">
        <f t="shared" si="246"/>
        <v>5.25</v>
      </c>
      <c r="DO301" s="14">
        <f t="shared" si="247"/>
        <v>0</v>
      </c>
      <c r="DP301" s="14">
        <f t="shared" si="251"/>
        <v>16</v>
      </c>
      <c r="DQ301" s="14">
        <f t="shared" si="252"/>
        <v>4</v>
      </c>
      <c r="DR301" s="14">
        <f t="shared" si="253"/>
        <v>24</v>
      </c>
      <c r="DU301" s="14">
        <f t="shared" si="248"/>
        <v>1</v>
      </c>
      <c r="DV301" s="14">
        <f t="shared" si="249"/>
        <v>2</v>
      </c>
      <c r="DW301" s="14">
        <f t="shared" si="254"/>
        <v>94</v>
      </c>
      <c r="DX301" s="14" t="str">
        <f t="shared" si="255"/>
        <v>AtkExt</v>
      </c>
      <c r="DY301" s="14">
        <f t="shared" si="256"/>
        <v>107</v>
      </c>
      <c r="DZ301" s="14">
        <f t="shared" si="257"/>
        <v>8.3000000000000007</v>
      </c>
      <c r="EA301" s="14" t="str">
        <f t="shared" si="258"/>
        <v>DefExt</v>
      </c>
      <c r="EB301" s="14">
        <f t="shared" si="259"/>
        <v>68</v>
      </c>
      <c r="EC301" s="14">
        <f t="shared" si="260"/>
        <v>5.25</v>
      </c>
      <c r="ED301" s="14">
        <f t="shared" si="261"/>
        <v>16</v>
      </c>
      <c r="EE301" s="14">
        <f t="shared" si="262"/>
        <v>4</v>
      </c>
      <c r="EF301" s="14">
        <f t="shared" si="263"/>
        <v>24</v>
      </c>
      <c r="EG301" s="25" t="s">
        <v>509</v>
      </c>
      <c r="EH301" s="14">
        <f t="shared" si="264"/>
        <v>200</v>
      </c>
    </row>
    <row r="302" spans="100:138" ht="16.5" x14ac:dyDescent="0.2">
      <c r="CV302" s="13">
        <v>298</v>
      </c>
      <c r="CW302" s="14">
        <f t="shared" si="230"/>
        <v>40</v>
      </c>
      <c r="CX302" s="14">
        <f t="shared" si="231"/>
        <v>2</v>
      </c>
      <c r="CY302" s="14">
        <f t="shared" si="232"/>
        <v>8</v>
      </c>
      <c r="CZ302" s="14">
        <f t="shared" si="233"/>
        <v>4</v>
      </c>
      <c r="DA302" s="14">
        <f t="shared" si="234"/>
        <v>2044028</v>
      </c>
      <c r="DB302" s="13" t="str">
        <f t="shared" si="235"/>
        <v>70级守护灵橙色-戒指</v>
      </c>
      <c r="DC302" s="14">
        <f t="shared" si="236"/>
        <v>2</v>
      </c>
      <c r="DD302" s="14">
        <f t="shared" si="237"/>
        <v>4</v>
      </c>
      <c r="DE302" s="14">
        <f t="shared" si="238"/>
        <v>50</v>
      </c>
      <c r="DF302" s="14">
        <f t="shared" si="239"/>
        <v>50</v>
      </c>
      <c r="DG302" s="14">
        <f t="shared" si="240"/>
        <v>8</v>
      </c>
      <c r="DH302" s="14" t="str">
        <f t="shared" si="241"/>
        <v/>
      </c>
      <c r="DI302" s="14">
        <f t="shared" si="250"/>
        <v>144</v>
      </c>
      <c r="DJ302" s="14">
        <f t="shared" si="242"/>
        <v>107</v>
      </c>
      <c r="DK302" s="14">
        <f t="shared" si="243"/>
        <v>0</v>
      </c>
      <c r="DL302" s="14">
        <f t="shared" si="244"/>
        <v>1341</v>
      </c>
      <c r="DM302" s="14">
        <f t="shared" si="245"/>
        <v>8.3000000000000007</v>
      </c>
      <c r="DN302" s="14">
        <f t="shared" si="246"/>
        <v>0</v>
      </c>
      <c r="DO302" s="14">
        <f t="shared" si="247"/>
        <v>103.25</v>
      </c>
      <c r="DP302" s="14">
        <f t="shared" si="251"/>
        <v>16</v>
      </c>
      <c r="DQ302" s="14">
        <f t="shared" si="252"/>
        <v>4</v>
      </c>
      <c r="DR302" s="14">
        <f t="shared" si="253"/>
        <v>24</v>
      </c>
      <c r="DU302" s="14">
        <f t="shared" si="248"/>
        <v>1</v>
      </c>
      <c r="DV302" s="14">
        <f t="shared" si="249"/>
        <v>3</v>
      </c>
      <c r="DW302" s="14">
        <f t="shared" si="254"/>
        <v>144</v>
      </c>
      <c r="DX302" s="14" t="str">
        <f t="shared" si="255"/>
        <v>AtkExt</v>
      </c>
      <c r="DY302" s="14">
        <f t="shared" si="256"/>
        <v>107</v>
      </c>
      <c r="DZ302" s="14">
        <f t="shared" si="257"/>
        <v>8.3000000000000007</v>
      </c>
      <c r="EA302" s="14" t="str">
        <f t="shared" si="258"/>
        <v>HPExt</v>
      </c>
      <c r="EB302" s="14">
        <f t="shared" si="259"/>
        <v>1341</v>
      </c>
      <c r="EC302" s="14">
        <f t="shared" si="260"/>
        <v>103.25</v>
      </c>
      <c r="ED302" s="14">
        <f t="shared" si="261"/>
        <v>16</v>
      </c>
      <c r="EE302" s="14">
        <f t="shared" si="262"/>
        <v>4</v>
      </c>
      <c r="EF302" s="14">
        <f t="shared" si="263"/>
        <v>24</v>
      </c>
      <c r="EG302" s="25" t="s">
        <v>509</v>
      </c>
      <c r="EH302" s="14">
        <f t="shared" si="264"/>
        <v>200</v>
      </c>
    </row>
    <row r="303" spans="100:138" ht="16.5" x14ac:dyDescent="0.2">
      <c r="CV303" s="13">
        <v>299</v>
      </c>
      <c r="CW303" s="14">
        <f t="shared" si="230"/>
        <v>41</v>
      </c>
      <c r="CX303" s="14">
        <f t="shared" si="231"/>
        <v>3</v>
      </c>
      <c r="CY303" s="14">
        <f t="shared" si="232"/>
        <v>1</v>
      </c>
      <c r="CZ303" s="14">
        <f t="shared" si="233"/>
        <v>4</v>
      </c>
      <c r="DA303" s="14">
        <f t="shared" si="234"/>
        <v>2044031</v>
      </c>
      <c r="DB303" s="13" t="str">
        <f t="shared" si="235"/>
        <v>70级寄灵人橙色套1-武器</v>
      </c>
      <c r="DC303" s="14">
        <f t="shared" si="236"/>
        <v>1</v>
      </c>
      <c r="DD303" s="14">
        <f t="shared" si="237"/>
        <v>4</v>
      </c>
      <c r="DE303" s="14">
        <f t="shared" si="238"/>
        <v>60</v>
      </c>
      <c r="DF303" s="14">
        <f t="shared" si="239"/>
        <v>60</v>
      </c>
      <c r="DG303" s="14">
        <f t="shared" si="240"/>
        <v>1</v>
      </c>
      <c r="DH303" s="14">
        <f t="shared" si="241"/>
        <v>1041</v>
      </c>
      <c r="DI303" s="14">
        <f t="shared" si="250"/>
        <v>236</v>
      </c>
      <c r="DJ303" s="14">
        <f t="shared" si="242"/>
        <v>513</v>
      </c>
      <c r="DK303" s="14">
        <f t="shared" si="243"/>
        <v>0</v>
      </c>
      <c r="DL303" s="14">
        <f t="shared" si="244"/>
        <v>0</v>
      </c>
      <c r="DM303" s="14">
        <f t="shared" si="245"/>
        <v>31.5</v>
      </c>
      <c r="DN303" s="14">
        <f t="shared" si="246"/>
        <v>0</v>
      </c>
      <c r="DO303" s="14">
        <f t="shared" si="247"/>
        <v>0</v>
      </c>
      <c r="DP303" s="14">
        <f t="shared" si="251"/>
        <v>16</v>
      </c>
      <c r="DQ303" s="14">
        <f t="shared" si="252"/>
        <v>4</v>
      </c>
      <c r="DR303" s="14">
        <f t="shared" si="253"/>
        <v>14</v>
      </c>
      <c r="DU303" s="14">
        <f t="shared" si="248"/>
        <v>1</v>
      </c>
      <c r="DV303" s="14">
        <f t="shared" si="249"/>
        <v>0</v>
      </c>
      <c r="DW303" s="14">
        <f t="shared" si="254"/>
        <v>236</v>
      </c>
      <c r="DX303" s="14" t="str">
        <f t="shared" si="255"/>
        <v>AtkExt</v>
      </c>
      <c r="DY303" s="14">
        <f t="shared" si="256"/>
        <v>513</v>
      </c>
      <c r="DZ303" s="14">
        <f t="shared" si="257"/>
        <v>31.5</v>
      </c>
      <c r="EA303" s="14" t="str">
        <f t="shared" si="258"/>
        <v/>
      </c>
      <c r="EB303" s="14" t="str">
        <f t="shared" si="259"/>
        <v/>
      </c>
      <c r="EC303" s="14" t="str">
        <f t="shared" si="260"/>
        <v/>
      </c>
      <c r="ED303" s="14">
        <f t="shared" si="261"/>
        <v>16</v>
      </c>
      <c r="EE303" s="14">
        <f t="shared" si="262"/>
        <v>4</v>
      </c>
      <c r="EF303" s="14">
        <f t="shared" si="263"/>
        <v>14</v>
      </c>
      <c r="EG303" s="25" t="s">
        <v>509</v>
      </c>
      <c r="EH303" s="14">
        <f t="shared" si="264"/>
        <v>200</v>
      </c>
    </row>
    <row r="304" spans="100:138" ht="16.5" x14ac:dyDescent="0.2">
      <c r="CV304" s="13">
        <v>300</v>
      </c>
      <c r="CW304" s="14">
        <f t="shared" si="230"/>
        <v>41</v>
      </c>
      <c r="CX304" s="14">
        <f t="shared" si="231"/>
        <v>3</v>
      </c>
      <c r="CY304" s="14">
        <f t="shared" si="232"/>
        <v>2</v>
      </c>
      <c r="CZ304" s="14">
        <f t="shared" si="233"/>
        <v>4</v>
      </c>
      <c r="DA304" s="14">
        <f t="shared" si="234"/>
        <v>2044032</v>
      </c>
      <c r="DB304" s="13" t="str">
        <f t="shared" si="235"/>
        <v>70级寄灵人橙色套1-头盔</v>
      </c>
      <c r="DC304" s="14">
        <f t="shared" si="236"/>
        <v>1</v>
      </c>
      <c r="DD304" s="14">
        <f t="shared" si="237"/>
        <v>4</v>
      </c>
      <c r="DE304" s="14">
        <f t="shared" si="238"/>
        <v>60</v>
      </c>
      <c r="DF304" s="14">
        <f t="shared" si="239"/>
        <v>60</v>
      </c>
      <c r="DG304" s="14">
        <f t="shared" si="240"/>
        <v>2</v>
      </c>
      <c r="DH304" s="14">
        <f t="shared" si="241"/>
        <v>1041</v>
      </c>
      <c r="DI304" s="14">
        <f t="shared" si="250"/>
        <v>119</v>
      </c>
      <c r="DJ304" s="14">
        <f t="shared" si="242"/>
        <v>0</v>
      </c>
      <c r="DK304" s="14">
        <f t="shared" si="243"/>
        <v>129</v>
      </c>
      <c r="DL304" s="14">
        <f t="shared" si="244"/>
        <v>0</v>
      </c>
      <c r="DM304" s="14">
        <f t="shared" si="245"/>
        <v>0</v>
      </c>
      <c r="DN304" s="14">
        <f t="shared" si="246"/>
        <v>7.95</v>
      </c>
      <c r="DO304" s="14">
        <f t="shared" si="247"/>
        <v>0</v>
      </c>
      <c r="DP304" s="14">
        <f t="shared" si="251"/>
        <v>16</v>
      </c>
      <c r="DQ304" s="14">
        <f t="shared" si="252"/>
        <v>4</v>
      </c>
      <c r="DR304" s="14">
        <f t="shared" si="253"/>
        <v>14</v>
      </c>
      <c r="DU304" s="14">
        <f t="shared" si="248"/>
        <v>2</v>
      </c>
      <c r="DV304" s="14">
        <f t="shared" si="249"/>
        <v>0</v>
      </c>
      <c r="DW304" s="14">
        <f t="shared" si="254"/>
        <v>119</v>
      </c>
      <c r="DX304" s="14" t="str">
        <f t="shared" si="255"/>
        <v>DefExt</v>
      </c>
      <c r="DY304" s="14">
        <f t="shared" si="256"/>
        <v>129</v>
      </c>
      <c r="DZ304" s="14">
        <f t="shared" si="257"/>
        <v>7.95</v>
      </c>
      <c r="EA304" s="14" t="str">
        <f t="shared" si="258"/>
        <v/>
      </c>
      <c r="EB304" s="14" t="str">
        <f t="shared" si="259"/>
        <v/>
      </c>
      <c r="EC304" s="14" t="str">
        <f t="shared" si="260"/>
        <v/>
      </c>
      <c r="ED304" s="14">
        <f t="shared" si="261"/>
        <v>16</v>
      </c>
      <c r="EE304" s="14">
        <f t="shared" si="262"/>
        <v>4</v>
      </c>
      <c r="EF304" s="14">
        <f t="shared" si="263"/>
        <v>14</v>
      </c>
      <c r="EG304" s="25" t="s">
        <v>509</v>
      </c>
      <c r="EH304" s="14">
        <f t="shared" si="264"/>
        <v>200</v>
      </c>
    </row>
    <row r="305" spans="100:138" ht="16.5" x14ac:dyDescent="0.2">
      <c r="CV305" s="13">
        <v>301</v>
      </c>
      <c r="CW305" s="14">
        <f t="shared" si="230"/>
        <v>41</v>
      </c>
      <c r="CX305" s="14">
        <f t="shared" si="231"/>
        <v>3</v>
      </c>
      <c r="CY305" s="14">
        <f t="shared" si="232"/>
        <v>3</v>
      </c>
      <c r="CZ305" s="14">
        <f t="shared" si="233"/>
        <v>4</v>
      </c>
      <c r="DA305" s="14">
        <f t="shared" si="234"/>
        <v>2044033</v>
      </c>
      <c r="DB305" s="13" t="str">
        <f t="shared" si="235"/>
        <v>70级寄灵人橙色套1-肩甲</v>
      </c>
      <c r="DC305" s="14">
        <f t="shared" si="236"/>
        <v>1</v>
      </c>
      <c r="DD305" s="14">
        <f t="shared" si="237"/>
        <v>4</v>
      </c>
      <c r="DE305" s="14">
        <f t="shared" si="238"/>
        <v>60</v>
      </c>
      <c r="DF305" s="14">
        <f t="shared" si="239"/>
        <v>60</v>
      </c>
      <c r="DG305" s="14">
        <f t="shared" si="240"/>
        <v>3</v>
      </c>
      <c r="DH305" s="14">
        <f t="shared" si="241"/>
        <v>1041</v>
      </c>
      <c r="DI305" s="14">
        <f t="shared" si="250"/>
        <v>118</v>
      </c>
      <c r="DJ305" s="14">
        <f t="shared" si="242"/>
        <v>0</v>
      </c>
      <c r="DK305" s="14">
        <f t="shared" si="243"/>
        <v>65</v>
      </c>
      <c r="DL305" s="14">
        <f t="shared" si="244"/>
        <v>641</v>
      </c>
      <c r="DM305" s="14">
        <f t="shared" si="245"/>
        <v>0</v>
      </c>
      <c r="DN305" s="14">
        <f t="shared" si="246"/>
        <v>3.98</v>
      </c>
      <c r="DO305" s="14">
        <f t="shared" si="247"/>
        <v>39.380000000000003</v>
      </c>
      <c r="DP305" s="14">
        <f t="shared" si="251"/>
        <v>16</v>
      </c>
      <c r="DQ305" s="14">
        <f t="shared" si="252"/>
        <v>4</v>
      </c>
      <c r="DR305" s="14">
        <f t="shared" si="253"/>
        <v>14</v>
      </c>
      <c r="DU305" s="14">
        <f t="shared" si="248"/>
        <v>2</v>
      </c>
      <c r="DV305" s="14">
        <f t="shared" si="249"/>
        <v>3</v>
      </c>
      <c r="DW305" s="14">
        <f t="shared" si="254"/>
        <v>118</v>
      </c>
      <c r="DX305" s="14" t="str">
        <f t="shared" si="255"/>
        <v>DefExt</v>
      </c>
      <c r="DY305" s="14">
        <f t="shared" si="256"/>
        <v>65</v>
      </c>
      <c r="DZ305" s="14">
        <f t="shared" si="257"/>
        <v>3.98</v>
      </c>
      <c r="EA305" s="14" t="str">
        <f t="shared" si="258"/>
        <v>HPExt</v>
      </c>
      <c r="EB305" s="14">
        <f t="shared" si="259"/>
        <v>641</v>
      </c>
      <c r="EC305" s="14">
        <f t="shared" si="260"/>
        <v>39.380000000000003</v>
      </c>
      <c r="ED305" s="14">
        <f t="shared" si="261"/>
        <v>16</v>
      </c>
      <c r="EE305" s="14">
        <f t="shared" si="262"/>
        <v>4</v>
      </c>
      <c r="EF305" s="14">
        <f t="shared" si="263"/>
        <v>14</v>
      </c>
      <c r="EG305" s="25" t="s">
        <v>509</v>
      </c>
      <c r="EH305" s="14">
        <f t="shared" si="264"/>
        <v>200</v>
      </c>
    </row>
    <row r="306" spans="100:138" ht="16.5" x14ac:dyDescent="0.2">
      <c r="CV306" s="13">
        <v>302</v>
      </c>
      <c r="CW306" s="14">
        <f t="shared" si="230"/>
        <v>41</v>
      </c>
      <c r="CX306" s="14">
        <f t="shared" si="231"/>
        <v>3</v>
      </c>
      <c r="CY306" s="14">
        <f t="shared" si="232"/>
        <v>4</v>
      </c>
      <c r="CZ306" s="14">
        <f t="shared" si="233"/>
        <v>4</v>
      </c>
      <c r="DA306" s="14">
        <f t="shared" si="234"/>
        <v>2044034</v>
      </c>
      <c r="DB306" s="13" t="str">
        <f t="shared" si="235"/>
        <v>70级寄灵人橙色套1-衣服</v>
      </c>
      <c r="DC306" s="14">
        <f t="shared" si="236"/>
        <v>1</v>
      </c>
      <c r="DD306" s="14">
        <f t="shared" si="237"/>
        <v>4</v>
      </c>
      <c r="DE306" s="14">
        <f t="shared" si="238"/>
        <v>60</v>
      </c>
      <c r="DF306" s="14">
        <f t="shared" si="239"/>
        <v>60</v>
      </c>
      <c r="DG306" s="14">
        <f t="shared" si="240"/>
        <v>4</v>
      </c>
      <c r="DH306" s="14">
        <f t="shared" si="241"/>
        <v>1041</v>
      </c>
      <c r="DI306" s="14">
        <f t="shared" si="250"/>
        <v>119</v>
      </c>
      <c r="DJ306" s="14">
        <f t="shared" si="242"/>
        <v>0</v>
      </c>
      <c r="DK306" s="14">
        <f t="shared" si="243"/>
        <v>129</v>
      </c>
      <c r="DL306" s="14">
        <f t="shared" si="244"/>
        <v>0</v>
      </c>
      <c r="DM306" s="14">
        <f t="shared" si="245"/>
        <v>0</v>
      </c>
      <c r="DN306" s="14">
        <f t="shared" si="246"/>
        <v>7.95</v>
      </c>
      <c r="DO306" s="14">
        <f t="shared" si="247"/>
        <v>0</v>
      </c>
      <c r="DP306" s="14">
        <f t="shared" si="251"/>
        <v>16</v>
      </c>
      <c r="DQ306" s="14">
        <f t="shared" si="252"/>
        <v>4</v>
      </c>
      <c r="DR306" s="14">
        <f t="shared" si="253"/>
        <v>14</v>
      </c>
      <c r="DU306" s="14">
        <f t="shared" si="248"/>
        <v>2</v>
      </c>
      <c r="DV306" s="14">
        <f t="shared" si="249"/>
        <v>0</v>
      </c>
      <c r="DW306" s="14">
        <f t="shared" si="254"/>
        <v>119</v>
      </c>
      <c r="DX306" s="14" t="str">
        <f t="shared" si="255"/>
        <v>DefExt</v>
      </c>
      <c r="DY306" s="14">
        <f t="shared" si="256"/>
        <v>129</v>
      </c>
      <c r="DZ306" s="14">
        <f t="shared" si="257"/>
        <v>7.95</v>
      </c>
      <c r="EA306" s="14" t="str">
        <f t="shared" si="258"/>
        <v/>
      </c>
      <c r="EB306" s="14" t="str">
        <f t="shared" si="259"/>
        <v/>
      </c>
      <c r="EC306" s="14" t="str">
        <f t="shared" si="260"/>
        <v/>
      </c>
      <c r="ED306" s="14">
        <f t="shared" si="261"/>
        <v>16</v>
      </c>
      <c r="EE306" s="14">
        <f t="shared" si="262"/>
        <v>4</v>
      </c>
      <c r="EF306" s="14">
        <f t="shared" si="263"/>
        <v>14</v>
      </c>
      <c r="EG306" s="25" t="s">
        <v>509</v>
      </c>
      <c r="EH306" s="14">
        <f t="shared" si="264"/>
        <v>200</v>
      </c>
    </row>
    <row r="307" spans="100:138" ht="16.5" x14ac:dyDescent="0.2">
      <c r="CV307" s="13">
        <v>303</v>
      </c>
      <c r="CW307" s="14">
        <f t="shared" si="230"/>
        <v>41</v>
      </c>
      <c r="CX307" s="14">
        <f t="shared" si="231"/>
        <v>3</v>
      </c>
      <c r="CY307" s="14">
        <f t="shared" si="232"/>
        <v>5</v>
      </c>
      <c r="CZ307" s="14">
        <f t="shared" si="233"/>
        <v>4</v>
      </c>
      <c r="DA307" s="14">
        <f t="shared" si="234"/>
        <v>2044035</v>
      </c>
      <c r="DB307" s="13" t="str">
        <f t="shared" si="235"/>
        <v>70级寄灵人橙色套1-鞋子</v>
      </c>
      <c r="DC307" s="14">
        <f t="shared" si="236"/>
        <v>1</v>
      </c>
      <c r="DD307" s="14">
        <f t="shared" si="237"/>
        <v>4</v>
      </c>
      <c r="DE307" s="14">
        <f t="shared" si="238"/>
        <v>60</v>
      </c>
      <c r="DF307" s="14">
        <f t="shared" si="239"/>
        <v>60</v>
      </c>
      <c r="DG307" s="14">
        <f t="shared" si="240"/>
        <v>5</v>
      </c>
      <c r="DH307" s="14">
        <f t="shared" si="241"/>
        <v>1041</v>
      </c>
      <c r="DI307" s="14">
        <f t="shared" si="250"/>
        <v>118</v>
      </c>
      <c r="DJ307" s="14">
        <f t="shared" si="242"/>
        <v>0</v>
      </c>
      <c r="DK307" s="14">
        <f t="shared" si="243"/>
        <v>0</v>
      </c>
      <c r="DL307" s="14">
        <f t="shared" si="244"/>
        <v>1281</v>
      </c>
      <c r="DM307" s="14">
        <f t="shared" si="245"/>
        <v>0</v>
      </c>
      <c r="DN307" s="14">
        <f t="shared" si="246"/>
        <v>0</v>
      </c>
      <c r="DO307" s="14">
        <f t="shared" si="247"/>
        <v>78.75</v>
      </c>
      <c r="DP307" s="14">
        <f t="shared" si="251"/>
        <v>16</v>
      </c>
      <c r="DQ307" s="14">
        <f t="shared" si="252"/>
        <v>4</v>
      </c>
      <c r="DR307" s="14">
        <f t="shared" si="253"/>
        <v>14</v>
      </c>
      <c r="DU307" s="14">
        <f t="shared" si="248"/>
        <v>3</v>
      </c>
      <c r="DV307" s="14">
        <f t="shared" si="249"/>
        <v>0</v>
      </c>
      <c r="DW307" s="14">
        <f t="shared" si="254"/>
        <v>118</v>
      </c>
      <c r="DX307" s="14" t="str">
        <f t="shared" si="255"/>
        <v>HPExt</v>
      </c>
      <c r="DY307" s="14">
        <f t="shared" si="256"/>
        <v>1281</v>
      </c>
      <c r="DZ307" s="14">
        <f t="shared" si="257"/>
        <v>78.75</v>
      </c>
      <c r="EA307" s="14" t="str">
        <f t="shared" si="258"/>
        <v/>
      </c>
      <c r="EB307" s="14" t="str">
        <f t="shared" si="259"/>
        <v/>
      </c>
      <c r="EC307" s="14" t="str">
        <f t="shared" si="260"/>
        <v/>
      </c>
      <c r="ED307" s="14">
        <f t="shared" si="261"/>
        <v>16</v>
      </c>
      <c r="EE307" s="14">
        <f t="shared" si="262"/>
        <v>4</v>
      </c>
      <c r="EF307" s="14">
        <f t="shared" si="263"/>
        <v>14</v>
      </c>
      <c r="EG307" s="25" t="s">
        <v>509</v>
      </c>
      <c r="EH307" s="14">
        <f t="shared" si="264"/>
        <v>200</v>
      </c>
    </row>
    <row r="308" spans="100:138" ht="16.5" x14ac:dyDescent="0.2">
      <c r="CV308" s="13">
        <v>304</v>
      </c>
      <c r="CW308" s="14">
        <f t="shared" si="230"/>
        <v>41</v>
      </c>
      <c r="CX308" s="14">
        <f t="shared" si="231"/>
        <v>3</v>
      </c>
      <c r="CY308" s="14">
        <f t="shared" si="232"/>
        <v>6</v>
      </c>
      <c r="CZ308" s="14">
        <f t="shared" si="233"/>
        <v>4</v>
      </c>
      <c r="DA308" s="14">
        <f t="shared" si="234"/>
        <v>2044036</v>
      </c>
      <c r="DB308" s="13" t="str">
        <f t="shared" si="235"/>
        <v>70级寄灵人橙色套1-护手</v>
      </c>
      <c r="DC308" s="14">
        <f t="shared" si="236"/>
        <v>1</v>
      </c>
      <c r="DD308" s="14">
        <f t="shared" si="237"/>
        <v>4</v>
      </c>
      <c r="DE308" s="14">
        <f t="shared" si="238"/>
        <v>60</v>
      </c>
      <c r="DF308" s="14">
        <f t="shared" si="239"/>
        <v>60</v>
      </c>
      <c r="DG308" s="14">
        <f t="shared" si="240"/>
        <v>6</v>
      </c>
      <c r="DH308" s="14">
        <f t="shared" si="241"/>
        <v>1041</v>
      </c>
      <c r="DI308" s="14">
        <f t="shared" si="250"/>
        <v>118</v>
      </c>
      <c r="DJ308" s="14">
        <f t="shared" si="242"/>
        <v>0</v>
      </c>
      <c r="DK308" s="14">
        <f t="shared" si="243"/>
        <v>0</v>
      </c>
      <c r="DL308" s="14">
        <f t="shared" si="244"/>
        <v>1281</v>
      </c>
      <c r="DM308" s="14">
        <f t="shared" si="245"/>
        <v>0</v>
      </c>
      <c r="DN308" s="14">
        <f t="shared" si="246"/>
        <v>0</v>
      </c>
      <c r="DO308" s="14">
        <f t="shared" si="247"/>
        <v>78.75</v>
      </c>
      <c r="DP308" s="14">
        <f t="shared" si="251"/>
        <v>16</v>
      </c>
      <c r="DQ308" s="14">
        <f t="shared" si="252"/>
        <v>4</v>
      </c>
      <c r="DR308" s="14">
        <f t="shared" si="253"/>
        <v>14</v>
      </c>
      <c r="DU308" s="14">
        <f t="shared" si="248"/>
        <v>3</v>
      </c>
      <c r="DV308" s="14">
        <f t="shared" si="249"/>
        <v>0</v>
      </c>
      <c r="DW308" s="14">
        <f t="shared" si="254"/>
        <v>118</v>
      </c>
      <c r="DX308" s="14" t="str">
        <f t="shared" si="255"/>
        <v>HPExt</v>
      </c>
      <c r="DY308" s="14">
        <f t="shared" si="256"/>
        <v>1281</v>
      </c>
      <c r="DZ308" s="14">
        <f t="shared" si="257"/>
        <v>78.75</v>
      </c>
      <c r="EA308" s="14" t="str">
        <f t="shared" si="258"/>
        <v/>
      </c>
      <c r="EB308" s="14" t="str">
        <f t="shared" si="259"/>
        <v/>
      </c>
      <c r="EC308" s="14" t="str">
        <f t="shared" si="260"/>
        <v/>
      </c>
      <c r="ED308" s="14">
        <f t="shared" si="261"/>
        <v>16</v>
      </c>
      <c r="EE308" s="14">
        <f t="shared" si="262"/>
        <v>4</v>
      </c>
      <c r="EF308" s="14">
        <f t="shared" si="263"/>
        <v>14</v>
      </c>
      <c r="EG308" s="25" t="s">
        <v>509</v>
      </c>
      <c r="EH308" s="14">
        <f t="shared" si="264"/>
        <v>200</v>
      </c>
    </row>
    <row r="309" spans="100:138" ht="16.5" x14ac:dyDescent="0.2">
      <c r="CV309" s="13">
        <v>305</v>
      </c>
      <c r="CW309" s="14">
        <f t="shared" si="230"/>
        <v>42</v>
      </c>
      <c r="CX309" s="14">
        <f t="shared" si="231"/>
        <v>4</v>
      </c>
      <c r="CY309" s="14">
        <f t="shared" si="232"/>
        <v>1</v>
      </c>
      <c r="CZ309" s="14">
        <f t="shared" si="233"/>
        <v>4</v>
      </c>
      <c r="DA309" s="14">
        <f t="shared" si="234"/>
        <v>2044041</v>
      </c>
      <c r="DB309" s="13" t="str">
        <f t="shared" si="235"/>
        <v>70级守护灵橙色套1-武器</v>
      </c>
      <c r="DC309" s="14">
        <f t="shared" si="236"/>
        <v>2</v>
      </c>
      <c r="DD309" s="14">
        <f t="shared" si="237"/>
        <v>4</v>
      </c>
      <c r="DE309" s="14">
        <f t="shared" si="238"/>
        <v>50</v>
      </c>
      <c r="DF309" s="14">
        <f t="shared" si="239"/>
        <v>50</v>
      </c>
      <c r="DG309" s="14">
        <f t="shared" si="240"/>
        <v>1</v>
      </c>
      <c r="DH309" s="14">
        <f t="shared" si="241"/>
        <v>2041</v>
      </c>
      <c r="DI309" s="14">
        <f t="shared" si="250"/>
        <v>186</v>
      </c>
      <c r="DJ309" s="14">
        <f t="shared" si="242"/>
        <v>321</v>
      </c>
      <c r="DK309" s="14">
        <f t="shared" si="243"/>
        <v>0</v>
      </c>
      <c r="DL309" s="14">
        <f t="shared" si="244"/>
        <v>0</v>
      </c>
      <c r="DM309" s="14">
        <f t="shared" si="245"/>
        <v>24.9</v>
      </c>
      <c r="DN309" s="14">
        <f t="shared" si="246"/>
        <v>0</v>
      </c>
      <c r="DO309" s="14">
        <f t="shared" si="247"/>
        <v>0</v>
      </c>
      <c r="DP309" s="14">
        <f t="shared" si="251"/>
        <v>16</v>
      </c>
      <c r="DQ309" s="14">
        <f t="shared" si="252"/>
        <v>4</v>
      </c>
      <c r="DR309" s="14">
        <f t="shared" si="253"/>
        <v>24</v>
      </c>
      <c r="DU309" s="14">
        <f t="shared" si="248"/>
        <v>1</v>
      </c>
      <c r="DV309" s="14">
        <f t="shared" si="249"/>
        <v>0</v>
      </c>
      <c r="DW309" s="14">
        <f t="shared" si="254"/>
        <v>186</v>
      </c>
      <c r="DX309" s="14" t="str">
        <f t="shared" si="255"/>
        <v>AtkExt</v>
      </c>
      <c r="DY309" s="14">
        <f t="shared" si="256"/>
        <v>321</v>
      </c>
      <c r="DZ309" s="14">
        <f t="shared" si="257"/>
        <v>24.9</v>
      </c>
      <c r="EA309" s="14" t="str">
        <f t="shared" si="258"/>
        <v/>
      </c>
      <c r="EB309" s="14" t="str">
        <f t="shared" si="259"/>
        <v/>
      </c>
      <c r="EC309" s="14" t="str">
        <f t="shared" si="260"/>
        <v/>
      </c>
      <c r="ED309" s="14">
        <f t="shared" si="261"/>
        <v>16</v>
      </c>
      <c r="EE309" s="14">
        <f t="shared" si="262"/>
        <v>4</v>
      </c>
      <c r="EF309" s="14">
        <f t="shared" si="263"/>
        <v>24</v>
      </c>
      <c r="EG309" s="25" t="s">
        <v>509</v>
      </c>
      <c r="EH309" s="14">
        <f t="shared" si="264"/>
        <v>200</v>
      </c>
    </row>
    <row r="310" spans="100:138" ht="16.5" x14ac:dyDescent="0.2">
      <c r="CV310" s="13">
        <v>306</v>
      </c>
      <c r="CW310" s="14">
        <f t="shared" si="230"/>
        <v>42</v>
      </c>
      <c r="CX310" s="14">
        <f t="shared" si="231"/>
        <v>4</v>
      </c>
      <c r="CY310" s="14">
        <f t="shared" si="232"/>
        <v>2</v>
      </c>
      <c r="CZ310" s="14">
        <f t="shared" si="233"/>
        <v>4</v>
      </c>
      <c r="DA310" s="14">
        <f t="shared" si="234"/>
        <v>2044042</v>
      </c>
      <c r="DB310" s="13" t="str">
        <f t="shared" si="235"/>
        <v>70级守护灵橙色套1-头盔</v>
      </c>
      <c r="DC310" s="14">
        <f t="shared" si="236"/>
        <v>2</v>
      </c>
      <c r="DD310" s="14">
        <f t="shared" si="237"/>
        <v>4</v>
      </c>
      <c r="DE310" s="14">
        <f t="shared" si="238"/>
        <v>50</v>
      </c>
      <c r="DF310" s="14">
        <f t="shared" si="239"/>
        <v>50</v>
      </c>
      <c r="DG310" s="14">
        <f t="shared" si="240"/>
        <v>2</v>
      </c>
      <c r="DH310" s="14">
        <f t="shared" si="241"/>
        <v>2041</v>
      </c>
      <c r="DI310" s="14">
        <f t="shared" si="250"/>
        <v>94</v>
      </c>
      <c r="DJ310" s="14">
        <f t="shared" si="242"/>
        <v>0</v>
      </c>
      <c r="DK310" s="14">
        <f t="shared" si="243"/>
        <v>81</v>
      </c>
      <c r="DL310" s="14">
        <f t="shared" si="244"/>
        <v>0</v>
      </c>
      <c r="DM310" s="14">
        <f t="shared" si="245"/>
        <v>0</v>
      </c>
      <c r="DN310" s="14">
        <f t="shared" si="246"/>
        <v>6.3</v>
      </c>
      <c r="DO310" s="14">
        <f t="shared" si="247"/>
        <v>0</v>
      </c>
      <c r="DP310" s="14">
        <f t="shared" si="251"/>
        <v>16</v>
      </c>
      <c r="DQ310" s="14">
        <f t="shared" si="252"/>
        <v>4</v>
      </c>
      <c r="DR310" s="14">
        <f t="shared" si="253"/>
        <v>24</v>
      </c>
      <c r="DU310" s="14">
        <f t="shared" si="248"/>
        <v>2</v>
      </c>
      <c r="DV310" s="14">
        <f t="shared" si="249"/>
        <v>0</v>
      </c>
      <c r="DW310" s="14">
        <f t="shared" si="254"/>
        <v>94</v>
      </c>
      <c r="DX310" s="14" t="str">
        <f t="shared" si="255"/>
        <v>DefExt</v>
      </c>
      <c r="DY310" s="14">
        <f t="shared" si="256"/>
        <v>81</v>
      </c>
      <c r="DZ310" s="14">
        <f t="shared" si="257"/>
        <v>6.3</v>
      </c>
      <c r="EA310" s="14" t="str">
        <f t="shared" si="258"/>
        <v/>
      </c>
      <c r="EB310" s="14" t="str">
        <f t="shared" si="259"/>
        <v/>
      </c>
      <c r="EC310" s="14" t="str">
        <f t="shared" si="260"/>
        <v/>
      </c>
      <c r="ED310" s="14">
        <f t="shared" si="261"/>
        <v>16</v>
      </c>
      <c r="EE310" s="14">
        <f t="shared" si="262"/>
        <v>4</v>
      </c>
      <c r="EF310" s="14">
        <f t="shared" si="263"/>
        <v>24</v>
      </c>
      <c r="EG310" s="25" t="s">
        <v>509</v>
      </c>
      <c r="EH310" s="14">
        <f t="shared" si="264"/>
        <v>200</v>
      </c>
    </row>
    <row r="311" spans="100:138" ht="16.5" x14ac:dyDescent="0.2">
      <c r="CV311" s="13">
        <v>307</v>
      </c>
      <c r="CW311" s="14">
        <f t="shared" si="230"/>
        <v>42</v>
      </c>
      <c r="CX311" s="14">
        <f t="shared" si="231"/>
        <v>4</v>
      </c>
      <c r="CY311" s="14">
        <f t="shared" si="232"/>
        <v>3</v>
      </c>
      <c r="CZ311" s="14">
        <f t="shared" si="233"/>
        <v>4</v>
      </c>
      <c r="DA311" s="14">
        <f t="shared" si="234"/>
        <v>2044043</v>
      </c>
      <c r="DB311" s="13" t="str">
        <f t="shared" si="235"/>
        <v>70级守护灵橙色套1-肩甲</v>
      </c>
      <c r="DC311" s="14">
        <f t="shared" si="236"/>
        <v>2</v>
      </c>
      <c r="DD311" s="14">
        <f t="shared" si="237"/>
        <v>4</v>
      </c>
      <c r="DE311" s="14">
        <f t="shared" si="238"/>
        <v>50</v>
      </c>
      <c r="DF311" s="14">
        <f t="shared" si="239"/>
        <v>50</v>
      </c>
      <c r="DG311" s="14">
        <f t="shared" si="240"/>
        <v>3</v>
      </c>
      <c r="DH311" s="14">
        <f t="shared" si="241"/>
        <v>2041</v>
      </c>
      <c r="DI311" s="14">
        <f t="shared" si="250"/>
        <v>140</v>
      </c>
      <c r="DJ311" s="14">
        <f t="shared" si="242"/>
        <v>0</v>
      </c>
      <c r="DK311" s="14">
        <f t="shared" si="243"/>
        <v>41</v>
      </c>
      <c r="DL311" s="14">
        <f t="shared" si="244"/>
        <v>805</v>
      </c>
      <c r="DM311" s="14">
        <f t="shared" si="245"/>
        <v>0</v>
      </c>
      <c r="DN311" s="14">
        <f t="shared" si="246"/>
        <v>3.15</v>
      </c>
      <c r="DO311" s="14">
        <f t="shared" si="247"/>
        <v>61.95</v>
      </c>
      <c r="DP311" s="14">
        <f t="shared" si="251"/>
        <v>16</v>
      </c>
      <c r="DQ311" s="14">
        <f t="shared" si="252"/>
        <v>4</v>
      </c>
      <c r="DR311" s="14">
        <f t="shared" si="253"/>
        <v>24</v>
      </c>
      <c r="DU311" s="14">
        <f t="shared" si="248"/>
        <v>2</v>
      </c>
      <c r="DV311" s="14">
        <f t="shared" si="249"/>
        <v>3</v>
      </c>
      <c r="DW311" s="14">
        <f t="shared" si="254"/>
        <v>140</v>
      </c>
      <c r="DX311" s="14" t="str">
        <f t="shared" si="255"/>
        <v>DefExt</v>
      </c>
      <c r="DY311" s="14">
        <f t="shared" si="256"/>
        <v>41</v>
      </c>
      <c r="DZ311" s="14">
        <f t="shared" si="257"/>
        <v>3.15</v>
      </c>
      <c r="EA311" s="14" t="str">
        <f t="shared" si="258"/>
        <v>HPExt</v>
      </c>
      <c r="EB311" s="14">
        <f t="shared" si="259"/>
        <v>805</v>
      </c>
      <c r="EC311" s="14">
        <f t="shared" si="260"/>
        <v>61.95</v>
      </c>
      <c r="ED311" s="14">
        <f t="shared" si="261"/>
        <v>16</v>
      </c>
      <c r="EE311" s="14">
        <f t="shared" si="262"/>
        <v>4</v>
      </c>
      <c r="EF311" s="14">
        <f t="shared" si="263"/>
        <v>24</v>
      </c>
      <c r="EG311" s="25" t="s">
        <v>509</v>
      </c>
      <c r="EH311" s="14">
        <f t="shared" si="264"/>
        <v>200</v>
      </c>
    </row>
    <row r="312" spans="100:138" ht="16.5" x14ac:dyDescent="0.2">
      <c r="CV312" s="13">
        <v>308</v>
      </c>
      <c r="CW312" s="14">
        <f t="shared" si="230"/>
        <v>42</v>
      </c>
      <c r="CX312" s="14">
        <f t="shared" si="231"/>
        <v>4</v>
      </c>
      <c r="CY312" s="14">
        <f t="shared" si="232"/>
        <v>4</v>
      </c>
      <c r="CZ312" s="14">
        <f t="shared" si="233"/>
        <v>4</v>
      </c>
      <c r="DA312" s="14">
        <f t="shared" si="234"/>
        <v>2044044</v>
      </c>
      <c r="DB312" s="13" t="str">
        <f t="shared" si="235"/>
        <v>70级守护灵橙色套1-衣服</v>
      </c>
      <c r="DC312" s="14">
        <f t="shared" si="236"/>
        <v>2</v>
      </c>
      <c r="DD312" s="14">
        <f t="shared" si="237"/>
        <v>4</v>
      </c>
      <c r="DE312" s="14">
        <f t="shared" si="238"/>
        <v>50</v>
      </c>
      <c r="DF312" s="14">
        <f t="shared" si="239"/>
        <v>50</v>
      </c>
      <c r="DG312" s="14">
        <f t="shared" si="240"/>
        <v>4</v>
      </c>
      <c r="DH312" s="14">
        <f t="shared" si="241"/>
        <v>2041</v>
      </c>
      <c r="DI312" s="14">
        <f t="shared" si="250"/>
        <v>94</v>
      </c>
      <c r="DJ312" s="14">
        <f t="shared" si="242"/>
        <v>0</v>
      </c>
      <c r="DK312" s="14">
        <f t="shared" si="243"/>
        <v>81</v>
      </c>
      <c r="DL312" s="14">
        <f t="shared" si="244"/>
        <v>0</v>
      </c>
      <c r="DM312" s="14">
        <f t="shared" si="245"/>
        <v>0</v>
      </c>
      <c r="DN312" s="14">
        <f t="shared" si="246"/>
        <v>6.3</v>
      </c>
      <c r="DO312" s="14">
        <f t="shared" si="247"/>
        <v>0</v>
      </c>
      <c r="DP312" s="14">
        <f t="shared" si="251"/>
        <v>16</v>
      </c>
      <c r="DQ312" s="14">
        <f t="shared" si="252"/>
        <v>4</v>
      </c>
      <c r="DR312" s="14">
        <f t="shared" si="253"/>
        <v>24</v>
      </c>
      <c r="DU312" s="14">
        <f t="shared" si="248"/>
        <v>2</v>
      </c>
      <c r="DV312" s="14">
        <f t="shared" si="249"/>
        <v>0</v>
      </c>
      <c r="DW312" s="14">
        <f t="shared" si="254"/>
        <v>94</v>
      </c>
      <c r="DX312" s="14" t="str">
        <f t="shared" si="255"/>
        <v>DefExt</v>
      </c>
      <c r="DY312" s="14">
        <f t="shared" si="256"/>
        <v>81</v>
      </c>
      <c r="DZ312" s="14">
        <f t="shared" si="257"/>
        <v>6.3</v>
      </c>
      <c r="EA312" s="14" t="str">
        <f t="shared" si="258"/>
        <v/>
      </c>
      <c r="EB312" s="14" t="str">
        <f t="shared" si="259"/>
        <v/>
      </c>
      <c r="EC312" s="14" t="str">
        <f t="shared" si="260"/>
        <v/>
      </c>
      <c r="ED312" s="14">
        <f t="shared" si="261"/>
        <v>16</v>
      </c>
      <c r="EE312" s="14">
        <f t="shared" si="262"/>
        <v>4</v>
      </c>
      <c r="EF312" s="14">
        <f t="shared" si="263"/>
        <v>24</v>
      </c>
      <c r="EG312" s="25" t="s">
        <v>509</v>
      </c>
      <c r="EH312" s="14">
        <f t="shared" si="264"/>
        <v>200</v>
      </c>
    </row>
    <row r="313" spans="100:138" ht="16.5" x14ac:dyDescent="0.2">
      <c r="CV313" s="13">
        <v>309</v>
      </c>
      <c r="CW313" s="14">
        <f t="shared" si="230"/>
        <v>42</v>
      </c>
      <c r="CX313" s="14">
        <f t="shared" si="231"/>
        <v>4</v>
      </c>
      <c r="CY313" s="14">
        <f t="shared" si="232"/>
        <v>5</v>
      </c>
      <c r="CZ313" s="14">
        <f t="shared" si="233"/>
        <v>4</v>
      </c>
      <c r="DA313" s="14">
        <f t="shared" si="234"/>
        <v>2044045</v>
      </c>
      <c r="DB313" s="13" t="str">
        <f t="shared" si="235"/>
        <v>70级守护灵橙色套1-鞋子</v>
      </c>
      <c r="DC313" s="14">
        <f t="shared" si="236"/>
        <v>2</v>
      </c>
      <c r="DD313" s="14">
        <f t="shared" si="237"/>
        <v>4</v>
      </c>
      <c r="DE313" s="14">
        <f t="shared" si="238"/>
        <v>50</v>
      </c>
      <c r="DF313" s="14">
        <f t="shared" si="239"/>
        <v>50</v>
      </c>
      <c r="DG313" s="14">
        <f t="shared" si="240"/>
        <v>5</v>
      </c>
      <c r="DH313" s="14">
        <f t="shared" si="241"/>
        <v>2041</v>
      </c>
      <c r="DI313" s="14">
        <f t="shared" si="250"/>
        <v>185</v>
      </c>
      <c r="DJ313" s="14">
        <f t="shared" si="242"/>
        <v>0</v>
      </c>
      <c r="DK313" s="14">
        <f t="shared" si="243"/>
        <v>0</v>
      </c>
      <c r="DL313" s="14">
        <f t="shared" si="244"/>
        <v>1610</v>
      </c>
      <c r="DM313" s="14">
        <f t="shared" si="245"/>
        <v>0</v>
      </c>
      <c r="DN313" s="14">
        <f t="shared" si="246"/>
        <v>0</v>
      </c>
      <c r="DO313" s="14">
        <f t="shared" si="247"/>
        <v>123.9</v>
      </c>
      <c r="DP313" s="14">
        <f t="shared" si="251"/>
        <v>16</v>
      </c>
      <c r="DQ313" s="14">
        <f t="shared" si="252"/>
        <v>4</v>
      </c>
      <c r="DR313" s="14">
        <f t="shared" si="253"/>
        <v>24</v>
      </c>
      <c r="DU313" s="14">
        <f t="shared" si="248"/>
        <v>3</v>
      </c>
      <c r="DV313" s="14">
        <f t="shared" si="249"/>
        <v>0</v>
      </c>
      <c r="DW313" s="14">
        <f t="shared" si="254"/>
        <v>185</v>
      </c>
      <c r="DX313" s="14" t="str">
        <f t="shared" si="255"/>
        <v>HPExt</v>
      </c>
      <c r="DY313" s="14">
        <f t="shared" si="256"/>
        <v>1610</v>
      </c>
      <c r="DZ313" s="14">
        <f t="shared" si="257"/>
        <v>123.9</v>
      </c>
      <c r="EA313" s="14" t="str">
        <f t="shared" si="258"/>
        <v/>
      </c>
      <c r="EB313" s="14" t="str">
        <f t="shared" si="259"/>
        <v/>
      </c>
      <c r="EC313" s="14" t="str">
        <f t="shared" si="260"/>
        <v/>
      </c>
      <c r="ED313" s="14">
        <f t="shared" si="261"/>
        <v>16</v>
      </c>
      <c r="EE313" s="14">
        <f t="shared" si="262"/>
        <v>4</v>
      </c>
      <c r="EF313" s="14">
        <f t="shared" si="263"/>
        <v>24</v>
      </c>
      <c r="EG313" s="25" t="s">
        <v>509</v>
      </c>
      <c r="EH313" s="14">
        <f t="shared" si="264"/>
        <v>200</v>
      </c>
    </row>
    <row r="314" spans="100:138" ht="16.5" x14ac:dyDescent="0.2">
      <c r="CV314" s="13">
        <v>310</v>
      </c>
      <c r="CW314" s="14">
        <f t="shared" si="230"/>
        <v>42</v>
      </c>
      <c r="CX314" s="14">
        <f t="shared" si="231"/>
        <v>4</v>
      </c>
      <c r="CY314" s="14">
        <f t="shared" si="232"/>
        <v>6</v>
      </c>
      <c r="CZ314" s="14">
        <f t="shared" si="233"/>
        <v>4</v>
      </c>
      <c r="DA314" s="14">
        <f t="shared" si="234"/>
        <v>2044046</v>
      </c>
      <c r="DB314" s="13" t="str">
        <f t="shared" si="235"/>
        <v>70级守护灵橙色套1-护手</v>
      </c>
      <c r="DC314" s="14">
        <f t="shared" si="236"/>
        <v>2</v>
      </c>
      <c r="DD314" s="14">
        <f t="shared" si="237"/>
        <v>4</v>
      </c>
      <c r="DE314" s="14">
        <f t="shared" si="238"/>
        <v>50</v>
      </c>
      <c r="DF314" s="14">
        <f t="shared" si="239"/>
        <v>50</v>
      </c>
      <c r="DG314" s="14">
        <f t="shared" si="240"/>
        <v>6</v>
      </c>
      <c r="DH314" s="14">
        <f t="shared" si="241"/>
        <v>2041</v>
      </c>
      <c r="DI314" s="14">
        <f t="shared" si="250"/>
        <v>185</v>
      </c>
      <c r="DJ314" s="14">
        <f t="shared" si="242"/>
        <v>0</v>
      </c>
      <c r="DK314" s="14">
        <f t="shared" si="243"/>
        <v>0</v>
      </c>
      <c r="DL314" s="14">
        <f t="shared" si="244"/>
        <v>1610</v>
      </c>
      <c r="DM314" s="14">
        <f t="shared" si="245"/>
        <v>0</v>
      </c>
      <c r="DN314" s="14">
        <f t="shared" si="246"/>
        <v>0</v>
      </c>
      <c r="DO314" s="14">
        <f t="shared" si="247"/>
        <v>123.9</v>
      </c>
      <c r="DP314" s="14">
        <f t="shared" si="251"/>
        <v>16</v>
      </c>
      <c r="DQ314" s="14">
        <f t="shared" si="252"/>
        <v>4</v>
      </c>
      <c r="DR314" s="14">
        <f t="shared" si="253"/>
        <v>24</v>
      </c>
      <c r="DU314" s="14">
        <f t="shared" si="248"/>
        <v>3</v>
      </c>
      <c r="DV314" s="14">
        <f t="shared" si="249"/>
        <v>0</v>
      </c>
      <c r="DW314" s="14">
        <f t="shared" si="254"/>
        <v>185</v>
      </c>
      <c r="DX314" s="14" t="str">
        <f t="shared" si="255"/>
        <v>HPExt</v>
      </c>
      <c r="DY314" s="14">
        <f t="shared" si="256"/>
        <v>1610</v>
      </c>
      <c r="DZ314" s="14">
        <f t="shared" si="257"/>
        <v>123.9</v>
      </c>
      <c r="EA314" s="14" t="str">
        <f t="shared" si="258"/>
        <v/>
      </c>
      <c r="EB314" s="14" t="str">
        <f t="shared" si="259"/>
        <v/>
      </c>
      <c r="EC314" s="14" t="str">
        <f t="shared" si="260"/>
        <v/>
      </c>
      <c r="ED314" s="14">
        <f t="shared" si="261"/>
        <v>16</v>
      </c>
      <c r="EE314" s="14">
        <f t="shared" si="262"/>
        <v>4</v>
      </c>
      <c r="EF314" s="14">
        <f t="shared" si="263"/>
        <v>24</v>
      </c>
      <c r="EG314" s="25" t="s">
        <v>509</v>
      </c>
      <c r="EH314" s="14">
        <f t="shared" si="264"/>
        <v>200</v>
      </c>
    </row>
    <row r="315" spans="100:138" ht="16.5" x14ac:dyDescent="0.2">
      <c r="CV315" s="13">
        <v>311</v>
      </c>
      <c r="CW315" s="14">
        <f t="shared" si="230"/>
        <v>43</v>
      </c>
      <c r="CX315" s="14">
        <f t="shared" si="231"/>
        <v>5</v>
      </c>
      <c r="CY315" s="14">
        <f t="shared" si="232"/>
        <v>1</v>
      </c>
      <c r="CZ315" s="14">
        <f t="shared" si="233"/>
        <v>4</v>
      </c>
      <c r="DA315" s="14">
        <f t="shared" si="234"/>
        <v>2044051</v>
      </c>
      <c r="DB315" s="13" t="str">
        <f t="shared" si="235"/>
        <v>70级寄灵人橙色套2-武器</v>
      </c>
      <c r="DC315" s="14">
        <f t="shared" si="236"/>
        <v>1</v>
      </c>
      <c r="DD315" s="14">
        <f t="shared" si="237"/>
        <v>4</v>
      </c>
      <c r="DE315" s="14">
        <f t="shared" si="238"/>
        <v>60</v>
      </c>
      <c r="DF315" s="14">
        <f t="shared" si="239"/>
        <v>60</v>
      </c>
      <c r="DG315" s="14">
        <f t="shared" si="240"/>
        <v>1</v>
      </c>
      <c r="DH315" s="14">
        <f t="shared" si="241"/>
        <v>1042</v>
      </c>
      <c r="DI315" s="14">
        <f t="shared" si="250"/>
        <v>236</v>
      </c>
      <c r="DJ315" s="14">
        <f t="shared" si="242"/>
        <v>513</v>
      </c>
      <c r="DK315" s="14">
        <f t="shared" si="243"/>
        <v>0</v>
      </c>
      <c r="DL315" s="14">
        <f t="shared" si="244"/>
        <v>0</v>
      </c>
      <c r="DM315" s="14">
        <f t="shared" si="245"/>
        <v>31.5</v>
      </c>
      <c r="DN315" s="14">
        <f t="shared" si="246"/>
        <v>0</v>
      </c>
      <c r="DO315" s="14">
        <f t="shared" si="247"/>
        <v>0</v>
      </c>
      <c r="DP315" s="14">
        <f t="shared" si="251"/>
        <v>16</v>
      </c>
      <c r="DQ315" s="14">
        <f t="shared" si="252"/>
        <v>4</v>
      </c>
      <c r="DR315" s="14">
        <f t="shared" si="253"/>
        <v>14</v>
      </c>
      <c r="DU315" s="14">
        <f t="shared" si="248"/>
        <v>1</v>
      </c>
      <c r="DV315" s="14">
        <f t="shared" si="249"/>
        <v>0</v>
      </c>
      <c r="DW315" s="14">
        <f t="shared" si="254"/>
        <v>236</v>
      </c>
      <c r="DX315" s="14" t="str">
        <f t="shared" si="255"/>
        <v>AtkExt</v>
      </c>
      <c r="DY315" s="14">
        <f t="shared" si="256"/>
        <v>513</v>
      </c>
      <c r="DZ315" s="14">
        <f t="shared" si="257"/>
        <v>31.5</v>
      </c>
      <c r="EA315" s="14" t="str">
        <f t="shared" si="258"/>
        <v/>
      </c>
      <c r="EB315" s="14" t="str">
        <f t="shared" si="259"/>
        <v/>
      </c>
      <c r="EC315" s="14" t="str">
        <f t="shared" si="260"/>
        <v/>
      </c>
      <c r="ED315" s="14">
        <f t="shared" si="261"/>
        <v>16</v>
      </c>
      <c r="EE315" s="14">
        <f t="shared" si="262"/>
        <v>4</v>
      </c>
      <c r="EF315" s="14">
        <f t="shared" si="263"/>
        <v>14</v>
      </c>
      <c r="EG315" s="25" t="s">
        <v>509</v>
      </c>
      <c r="EH315" s="14">
        <f t="shared" si="264"/>
        <v>200</v>
      </c>
    </row>
    <row r="316" spans="100:138" ht="16.5" x14ac:dyDescent="0.2">
      <c r="CV316" s="13">
        <v>312</v>
      </c>
      <c r="CW316" s="14">
        <f t="shared" si="230"/>
        <v>43</v>
      </c>
      <c r="CX316" s="14">
        <f t="shared" si="231"/>
        <v>5</v>
      </c>
      <c r="CY316" s="14">
        <f t="shared" si="232"/>
        <v>2</v>
      </c>
      <c r="CZ316" s="14">
        <f t="shared" si="233"/>
        <v>4</v>
      </c>
      <c r="DA316" s="14">
        <f t="shared" si="234"/>
        <v>2044054</v>
      </c>
      <c r="DB316" s="13" t="str">
        <f t="shared" si="235"/>
        <v>70级寄灵人橙色套2-衣服</v>
      </c>
      <c r="DC316" s="14">
        <f t="shared" si="236"/>
        <v>1</v>
      </c>
      <c r="DD316" s="14">
        <f t="shared" si="237"/>
        <v>4</v>
      </c>
      <c r="DE316" s="14">
        <f t="shared" si="238"/>
        <v>60</v>
      </c>
      <c r="DF316" s="14">
        <f t="shared" si="239"/>
        <v>60</v>
      </c>
      <c r="DG316" s="14">
        <f t="shared" si="240"/>
        <v>4</v>
      </c>
      <c r="DH316" s="14">
        <f t="shared" si="241"/>
        <v>1042</v>
      </c>
      <c r="DI316" s="14">
        <f t="shared" si="250"/>
        <v>119</v>
      </c>
      <c r="DJ316" s="14">
        <f t="shared" si="242"/>
        <v>0</v>
      </c>
      <c r="DK316" s="14">
        <f t="shared" si="243"/>
        <v>129</v>
      </c>
      <c r="DL316" s="14">
        <f t="shared" si="244"/>
        <v>0</v>
      </c>
      <c r="DM316" s="14">
        <f t="shared" si="245"/>
        <v>0</v>
      </c>
      <c r="DN316" s="14">
        <f t="shared" si="246"/>
        <v>7.95</v>
      </c>
      <c r="DO316" s="14">
        <f t="shared" si="247"/>
        <v>0</v>
      </c>
      <c r="DP316" s="14">
        <f t="shared" si="251"/>
        <v>16</v>
      </c>
      <c r="DQ316" s="14">
        <f t="shared" si="252"/>
        <v>4</v>
      </c>
      <c r="DR316" s="14">
        <f t="shared" si="253"/>
        <v>14</v>
      </c>
      <c r="DU316" s="14">
        <f t="shared" si="248"/>
        <v>2</v>
      </c>
      <c r="DV316" s="14">
        <f t="shared" si="249"/>
        <v>0</v>
      </c>
      <c r="DW316" s="14">
        <f t="shared" si="254"/>
        <v>119</v>
      </c>
      <c r="DX316" s="14" t="str">
        <f t="shared" si="255"/>
        <v>DefExt</v>
      </c>
      <c r="DY316" s="14">
        <f t="shared" si="256"/>
        <v>129</v>
      </c>
      <c r="DZ316" s="14">
        <f t="shared" si="257"/>
        <v>7.95</v>
      </c>
      <c r="EA316" s="14" t="str">
        <f t="shared" si="258"/>
        <v/>
      </c>
      <c r="EB316" s="14" t="str">
        <f t="shared" si="259"/>
        <v/>
      </c>
      <c r="EC316" s="14" t="str">
        <f t="shared" si="260"/>
        <v/>
      </c>
      <c r="ED316" s="14">
        <f t="shared" si="261"/>
        <v>16</v>
      </c>
      <c r="EE316" s="14">
        <f t="shared" si="262"/>
        <v>4</v>
      </c>
      <c r="EF316" s="14">
        <f t="shared" si="263"/>
        <v>14</v>
      </c>
      <c r="EG316" s="25" t="s">
        <v>509</v>
      </c>
      <c r="EH316" s="14">
        <f t="shared" si="264"/>
        <v>200</v>
      </c>
    </row>
    <row r="317" spans="100:138" ht="16.5" x14ac:dyDescent="0.2">
      <c r="CV317" s="13">
        <v>313</v>
      </c>
      <c r="CW317" s="14">
        <f t="shared" si="230"/>
        <v>43</v>
      </c>
      <c r="CX317" s="14">
        <f t="shared" si="231"/>
        <v>5</v>
      </c>
      <c r="CY317" s="14">
        <f t="shared" si="232"/>
        <v>3</v>
      </c>
      <c r="CZ317" s="14">
        <f t="shared" si="233"/>
        <v>4</v>
      </c>
      <c r="DA317" s="14">
        <f t="shared" si="234"/>
        <v>2044055</v>
      </c>
      <c r="DB317" s="13" t="str">
        <f t="shared" si="235"/>
        <v>70级寄灵人橙色套2-鞋子</v>
      </c>
      <c r="DC317" s="14">
        <f t="shared" si="236"/>
        <v>1</v>
      </c>
      <c r="DD317" s="14">
        <f t="shared" si="237"/>
        <v>4</v>
      </c>
      <c r="DE317" s="14">
        <f t="shared" si="238"/>
        <v>60</v>
      </c>
      <c r="DF317" s="14">
        <f t="shared" si="239"/>
        <v>60</v>
      </c>
      <c r="DG317" s="14">
        <f t="shared" si="240"/>
        <v>5</v>
      </c>
      <c r="DH317" s="14">
        <f t="shared" si="241"/>
        <v>1042</v>
      </c>
      <c r="DI317" s="14">
        <f t="shared" si="250"/>
        <v>118</v>
      </c>
      <c r="DJ317" s="14">
        <f t="shared" si="242"/>
        <v>0</v>
      </c>
      <c r="DK317" s="14">
        <f t="shared" si="243"/>
        <v>0</v>
      </c>
      <c r="DL317" s="14">
        <f t="shared" si="244"/>
        <v>1281</v>
      </c>
      <c r="DM317" s="14">
        <f t="shared" si="245"/>
        <v>0</v>
      </c>
      <c r="DN317" s="14">
        <f t="shared" si="246"/>
        <v>0</v>
      </c>
      <c r="DO317" s="14">
        <f t="shared" si="247"/>
        <v>78.75</v>
      </c>
      <c r="DP317" s="14">
        <f t="shared" si="251"/>
        <v>16</v>
      </c>
      <c r="DQ317" s="14">
        <f t="shared" si="252"/>
        <v>4</v>
      </c>
      <c r="DR317" s="14">
        <f t="shared" si="253"/>
        <v>14</v>
      </c>
      <c r="DU317" s="14">
        <f t="shared" si="248"/>
        <v>3</v>
      </c>
      <c r="DV317" s="14">
        <f t="shared" si="249"/>
        <v>0</v>
      </c>
      <c r="DW317" s="14">
        <f t="shared" si="254"/>
        <v>118</v>
      </c>
      <c r="DX317" s="14" t="str">
        <f t="shared" si="255"/>
        <v>HPExt</v>
      </c>
      <c r="DY317" s="14">
        <f t="shared" si="256"/>
        <v>1281</v>
      </c>
      <c r="DZ317" s="14">
        <f t="shared" si="257"/>
        <v>78.75</v>
      </c>
      <c r="EA317" s="14" t="str">
        <f t="shared" si="258"/>
        <v/>
      </c>
      <c r="EB317" s="14" t="str">
        <f t="shared" si="259"/>
        <v/>
      </c>
      <c r="EC317" s="14" t="str">
        <f t="shared" si="260"/>
        <v/>
      </c>
      <c r="ED317" s="14">
        <f t="shared" si="261"/>
        <v>16</v>
      </c>
      <c r="EE317" s="14">
        <f t="shared" si="262"/>
        <v>4</v>
      </c>
      <c r="EF317" s="14">
        <f t="shared" si="263"/>
        <v>14</v>
      </c>
      <c r="EG317" s="25" t="s">
        <v>509</v>
      </c>
      <c r="EH317" s="14">
        <f t="shared" si="264"/>
        <v>200</v>
      </c>
    </row>
    <row r="318" spans="100:138" ht="16.5" x14ac:dyDescent="0.2">
      <c r="CV318" s="13">
        <v>314</v>
      </c>
      <c r="CW318" s="14">
        <f t="shared" si="230"/>
        <v>43</v>
      </c>
      <c r="CX318" s="14">
        <f t="shared" si="231"/>
        <v>5</v>
      </c>
      <c r="CY318" s="14">
        <f t="shared" si="232"/>
        <v>4</v>
      </c>
      <c r="CZ318" s="14">
        <f t="shared" si="233"/>
        <v>4</v>
      </c>
      <c r="DA318" s="14">
        <f t="shared" si="234"/>
        <v>2044056</v>
      </c>
      <c r="DB318" s="13" t="str">
        <f t="shared" si="235"/>
        <v>70级寄灵人橙色套2-护手</v>
      </c>
      <c r="DC318" s="14">
        <f t="shared" si="236"/>
        <v>1</v>
      </c>
      <c r="DD318" s="14">
        <f t="shared" si="237"/>
        <v>4</v>
      </c>
      <c r="DE318" s="14">
        <f t="shared" si="238"/>
        <v>60</v>
      </c>
      <c r="DF318" s="14">
        <f t="shared" si="239"/>
        <v>60</v>
      </c>
      <c r="DG318" s="14">
        <f t="shared" si="240"/>
        <v>6</v>
      </c>
      <c r="DH318" s="14">
        <f t="shared" si="241"/>
        <v>1042</v>
      </c>
      <c r="DI318" s="14">
        <f t="shared" si="250"/>
        <v>118</v>
      </c>
      <c r="DJ318" s="14">
        <f t="shared" si="242"/>
        <v>0</v>
      </c>
      <c r="DK318" s="14">
        <f t="shared" si="243"/>
        <v>0</v>
      </c>
      <c r="DL318" s="14">
        <f t="shared" si="244"/>
        <v>1281</v>
      </c>
      <c r="DM318" s="14">
        <f t="shared" si="245"/>
        <v>0</v>
      </c>
      <c r="DN318" s="14">
        <f t="shared" si="246"/>
        <v>0</v>
      </c>
      <c r="DO318" s="14">
        <f t="shared" si="247"/>
        <v>78.75</v>
      </c>
      <c r="DP318" s="14">
        <f t="shared" si="251"/>
        <v>16</v>
      </c>
      <c r="DQ318" s="14">
        <f t="shared" si="252"/>
        <v>4</v>
      </c>
      <c r="DR318" s="14">
        <f t="shared" si="253"/>
        <v>14</v>
      </c>
      <c r="DU318" s="14">
        <f t="shared" si="248"/>
        <v>3</v>
      </c>
      <c r="DV318" s="14">
        <f t="shared" si="249"/>
        <v>0</v>
      </c>
      <c r="DW318" s="14">
        <f t="shared" si="254"/>
        <v>118</v>
      </c>
      <c r="DX318" s="14" t="str">
        <f t="shared" si="255"/>
        <v>HPExt</v>
      </c>
      <c r="DY318" s="14">
        <f t="shared" si="256"/>
        <v>1281</v>
      </c>
      <c r="DZ318" s="14">
        <f t="shared" si="257"/>
        <v>78.75</v>
      </c>
      <c r="EA318" s="14" t="str">
        <f t="shared" si="258"/>
        <v/>
      </c>
      <c r="EB318" s="14" t="str">
        <f t="shared" si="259"/>
        <v/>
      </c>
      <c r="EC318" s="14" t="str">
        <f t="shared" si="260"/>
        <v/>
      </c>
      <c r="ED318" s="14">
        <f t="shared" si="261"/>
        <v>16</v>
      </c>
      <c r="EE318" s="14">
        <f t="shared" si="262"/>
        <v>4</v>
      </c>
      <c r="EF318" s="14">
        <f t="shared" si="263"/>
        <v>14</v>
      </c>
      <c r="EG318" s="25" t="s">
        <v>509</v>
      </c>
      <c r="EH318" s="14">
        <f t="shared" si="264"/>
        <v>200</v>
      </c>
    </row>
    <row r="319" spans="100:138" ht="16.5" x14ac:dyDescent="0.2">
      <c r="CV319" s="13">
        <v>315</v>
      </c>
      <c r="CW319" s="14">
        <f t="shared" si="230"/>
        <v>43</v>
      </c>
      <c r="CX319" s="14">
        <f t="shared" si="231"/>
        <v>5</v>
      </c>
      <c r="CY319" s="14">
        <f t="shared" si="232"/>
        <v>5</v>
      </c>
      <c r="CZ319" s="14">
        <f t="shared" si="233"/>
        <v>4</v>
      </c>
      <c r="DA319" s="14">
        <f t="shared" si="234"/>
        <v>2044057</v>
      </c>
      <c r="DB319" s="13" t="str">
        <f t="shared" si="235"/>
        <v>70级寄灵人橙色套2-项链</v>
      </c>
      <c r="DC319" s="14">
        <f t="shared" si="236"/>
        <v>1</v>
      </c>
      <c r="DD319" s="14">
        <f t="shared" si="237"/>
        <v>4</v>
      </c>
      <c r="DE319" s="14">
        <f t="shared" si="238"/>
        <v>60</v>
      </c>
      <c r="DF319" s="14">
        <f t="shared" si="239"/>
        <v>60</v>
      </c>
      <c r="DG319" s="14">
        <f t="shared" si="240"/>
        <v>7</v>
      </c>
      <c r="DH319" s="14">
        <f t="shared" si="241"/>
        <v>1042</v>
      </c>
      <c r="DI319" s="14">
        <f t="shared" si="250"/>
        <v>178</v>
      </c>
      <c r="DJ319" s="14">
        <f t="shared" si="242"/>
        <v>171</v>
      </c>
      <c r="DK319" s="14">
        <f t="shared" si="243"/>
        <v>108</v>
      </c>
      <c r="DL319" s="14">
        <f t="shared" si="244"/>
        <v>0</v>
      </c>
      <c r="DM319" s="14">
        <f t="shared" si="245"/>
        <v>10.5</v>
      </c>
      <c r="DN319" s="14">
        <f t="shared" si="246"/>
        <v>6.63</v>
      </c>
      <c r="DO319" s="14">
        <f t="shared" si="247"/>
        <v>0</v>
      </c>
      <c r="DP319" s="14">
        <f t="shared" si="251"/>
        <v>16</v>
      </c>
      <c r="DQ319" s="14">
        <f t="shared" si="252"/>
        <v>4</v>
      </c>
      <c r="DR319" s="14">
        <f t="shared" si="253"/>
        <v>14</v>
      </c>
      <c r="DU319" s="14">
        <f t="shared" si="248"/>
        <v>1</v>
      </c>
      <c r="DV319" s="14">
        <f t="shared" si="249"/>
        <v>2</v>
      </c>
      <c r="DW319" s="14">
        <f t="shared" si="254"/>
        <v>178</v>
      </c>
      <c r="DX319" s="14" t="str">
        <f t="shared" si="255"/>
        <v>AtkExt</v>
      </c>
      <c r="DY319" s="14">
        <f t="shared" si="256"/>
        <v>171</v>
      </c>
      <c r="DZ319" s="14">
        <f t="shared" si="257"/>
        <v>10.5</v>
      </c>
      <c r="EA319" s="14" t="str">
        <f t="shared" si="258"/>
        <v>DefExt</v>
      </c>
      <c r="EB319" s="14">
        <f t="shared" si="259"/>
        <v>108</v>
      </c>
      <c r="EC319" s="14">
        <f t="shared" si="260"/>
        <v>6.63</v>
      </c>
      <c r="ED319" s="14">
        <f t="shared" si="261"/>
        <v>16</v>
      </c>
      <c r="EE319" s="14">
        <f t="shared" si="262"/>
        <v>4</v>
      </c>
      <c r="EF319" s="14">
        <f t="shared" si="263"/>
        <v>14</v>
      </c>
      <c r="EG319" s="25" t="s">
        <v>509</v>
      </c>
      <c r="EH319" s="14">
        <f t="shared" si="264"/>
        <v>200</v>
      </c>
    </row>
    <row r="320" spans="100:138" ht="16.5" x14ac:dyDescent="0.2">
      <c r="CV320" s="13">
        <v>316</v>
      </c>
      <c r="CW320" s="14">
        <f t="shared" si="230"/>
        <v>43</v>
      </c>
      <c r="CX320" s="14">
        <f t="shared" si="231"/>
        <v>5</v>
      </c>
      <c r="CY320" s="14">
        <f t="shared" si="232"/>
        <v>6</v>
      </c>
      <c r="CZ320" s="14">
        <f t="shared" si="233"/>
        <v>4</v>
      </c>
      <c r="DA320" s="14">
        <f t="shared" si="234"/>
        <v>2044058</v>
      </c>
      <c r="DB320" s="13" t="str">
        <f t="shared" si="235"/>
        <v>70级寄灵人橙色套2-戒指</v>
      </c>
      <c r="DC320" s="14">
        <f t="shared" si="236"/>
        <v>1</v>
      </c>
      <c r="DD320" s="14">
        <f t="shared" si="237"/>
        <v>4</v>
      </c>
      <c r="DE320" s="14">
        <f t="shared" si="238"/>
        <v>60</v>
      </c>
      <c r="DF320" s="14">
        <f t="shared" si="239"/>
        <v>60</v>
      </c>
      <c r="DG320" s="14">
        <f t="shared" si="240"/>
        <v>8</v>
      </c>
      <c r="DH320" s="14">
        <f t="shared" si="241"/>
        <v>1042</v>
      </c>
      <c r="DI320" s="14">
        <f t="shared" si="250"/>
        <v>177</v>
      </c>
      <c r="DJ320" s="14">
        <f t="shared" si="242"/>
        <v>171</v>
      </c>
      <c r="DK320" s="14">
        <f t="shared" si="243"/>
        <v>0</v>
      </c>
      <c r="DL320" s="14">
        <f t="shared" si="244"/>
        <v>1068</v>
      </c>
      <c r="DM320" s="14">
        <f t="shared" si="245"/>
        <v>10.5</v>
      </c>
      <c r="DN320" s="14">
        <f t="shared" si="246"/>
        <v>0</v>
      </c>
      <c r="DO320" s="14">
        <f t="shared" si="247"/>
        <v>65.63</v>
      </c>
      <c r="DP320" s="14">
        <f t="shared" si="251"/>
        <v>16</v>
      </c>
      <c r="DQ320" s="14">
        <f t="shared" si="252"/>
        <v>4</v>
      </c>
      <c r="DR320" s="14">
        <f t="shared" si="253"/>
        <v>14</v>
      </c>
      <c r="DU320" s="14">
        <f t="shared" si="248"/>
        <v>1</v>
      </c>
      <c r="DV320" s="14">
        <f t="shared" si="249"/>
        <v>3</v>
      </c>
      <c r="DW320" s="14">
        <f t="shared" si="254"/>
        <v>177</v>
      </c>
      <c r="DX320" s="14" t="str">
        <f t="shared" si="255"/>
        <v>AtkExt</v>
      </c>
      <c r="DY320" s="14">
        <f t="shared" si="256"/>
        <v>171</v>
      </c>
      <c r="DZ320" s="14">
        <f t="shared" si="257"/>
        <v>10.5</v>
      </c>
      <c r="EA320" s="14" t="str">
        <f t="shared" si="258"/>
        <v>HPExt</v>
      </c>
      <c r="EB320" s="14">
        <f t="shared" si="259"/>
        <v>1068</v>
      </c>
      <c r="EC320" s="14">
        <f t="shared" si="260"/>
        <v>65.63</v>
      </c>
      <c r="ED320" s="14">
        <f t="shared" si="261"/>
        <v>16</v>
      </c>
      <c r="EE320" s="14">
        <f t="shared" si="262"/>
        <v>4</v>
      </c>
      <c r="EF320" s="14">
        <f t="shared" si="263"/>
        <v>14</v>
      </c>
      <c r="EG320" s="25" t="s">
        <v>509</v>
      </c>
      <c r="EH320" s="14">
        <f t="shared" si="264"/>
        <v>200</v>
      </c>
    </row>
    <row r="321" spans="100:138" ht="16.5" x14ac:dyDescent="0.2">
      <c r="CV321" s="13">
        <v>317</v>
      </c>
      <c r="CW321" s="14">
        <f t="shared" si="230"/>
        <v>44</v>
      </c>
      <c r="CX321" s="14">
        <f t="shared" si="231"/>
        <v>6</v>
      </c>
      <c r="CY321" s="14">
        <f t="shared" si="232"/>
        <v>1</v>
      </c>
      <c r="CZ321" s="14">
        <f t="shared" si="233"/>
        <v>4</v>
      </c>
      <c r="DA321" s="14">
        <f t="shared" si="234"/>
        <v>2044061</v>
      </c>
      <c r="DB321" s="13" t="str">
        <f t="shared" si="235"/>
        <v>70级守护灵橙色套2-武器</v>
      </c>
      <c r="DC321" s="14">
        <f t="shared" si="236"/>
        <v>2</v>
      </c>
      <c r="DD321" s="14">
        <f t="shared" si="237"/>
        <v>4</v>
      </c>
      <c r="DE321" s="14">
        <f t="shared" si="238"/>
        <v>50</v>
      </c>
      <c r="DF321" s="14">
        <f t="shared" si="239"/>
        <v>50</v>
      </c>
      <c r="DG321" s="14">
        <f t="shared" si="240"/>
        <v>1</v>
      </c>
      <c r="DH321" s="14">
        <f t="shared" si="241"/>
        <v>2042</v>
      </c>
      <c r="DI321" s="14">
        <f t="shared" si="250"/>
        <v>186</v>
      </c>
      <c r="DJ321" s="14">
        <f t="shared" si="242"/>
        <v>321</v>
      </c>
      <c r="DK321" s="14">
        <f t="shared" si="243"/>
        <v>0</v>
      </c>
      <c r="DL321" s="14">
        <f t="shared" si="244"/>
        <v>0</v>
      </c>
      <c r="DM321" s="14">
        <f t="shared" si="245"/>
        <v>24.9</v>
      </c>
      <c r="DN321" s="14">
        <f t="shared" si="246"/>
        <v>0</v>
      </c>
      <c r="DO321" s="14">
        <f t="shared" si="247"/>
        <v>0</v>
      </c>
      <c r="DP321" s="14">
        <f t="shared" si="251"/>
        <v>16</v>
      </c>
      <c r="DQ321" s="14">
        <f t="shared" si="252"/>
        <v>4</v>
      </c>
      <c r="DR321" s="14">
        <f t="shared" si="253"/>
        <v>24</v>
      </c>
      <c r="DU321" s="14">
        <f t="shared" si="248"/>
        <v>1</v>
      </c>
      <c r="DV321" s="14">
        <f t="shared" si="249"/>
        <v>0</v>
      </c>
      <c r="DW321" s="14">
        <f t="shared" si="254"/>
        <v>186</v>
      </c>
      <c r="DX321" s="14" t="str">
        <f t="shared" si="255"/>
        <v>AtkExt</v>
      </c>
      <c r="DY321" s="14">
        <f t="shared" si="256"/>
        <v>321</v>
      </c>
      <c r="DZ321" s="14">
        <f t="shared" si="257"/>
        <v>24.9</v>
      </c>
      <c r="EA321" s="14" t="str">
        <f t="shared" si="258"/>
        <v/>
      </c>
      <c r="EB321" s="14" t="str">
        <f t="shared" si="259"/>
        <v/>
      </c>
      <c r="EC321" s="14" t="str">
        <f t="shared" si="260"/>
        <v/>
      </c>
      <c r="ED321" s="14">
        <f t="shared" si="261"/>
        <v>16</v>
      </c>
      <c r="EE321" s="14">
        <f t="shared" si="262"/>
        <v>4</v>
      </c>
      <c r="EF321" s="14">
        <f t="shared" si="263"/>
        <v>24</v>
      </c>
      <c r="EG321" s="25" t="s">
        <v>509</v>
      </c>
      <c r="EH321" s="14">
        <f t="shared" si="264"/>
        <v>200</v>
      </c>
    </row>
    <row r="322" spans="100:138" ht="16.5" x14ac:dyDescent="0.2">
      <c r="CV322" s="13">
        <v>318</v>
      </c>
      <c r="CW322" s="14">
        <f t="shared" si="230"/>
        <v>44</v>
      </c>
      <c r="CX322" s="14">
        <f t="shared" si="231"/>
        <v>6</v>
      </c>
      <c r="CY322" s="14">
        <f t="shared" si="232"/>
        <v>2</v>
      </c>
      <c r="CZ322" s="14">
        <f t="shared" si="233"/>
        <v>4</v>
      </c>
      <c r="DA322" s="14">
        <f t="shared" si="234"/>
        <v>2044064</v>
      </c>
      <c r="DB322" s="13" t="str">
        <f t="shared" si="235"/>
        <v>70级守护灵橙色套2-衣服</v>
      </c>
      <c r="DC322" s="14">
        <f t="shared" si="236"/>
        <v>2</v>
      </c>
      <c r="DD322" s="14">
        <f t="shared" si="237"/>
        <v>4</v>
      </c>
      <c r="DE322" s="14">
        <f t="shared" si="238"/>
        <v>50</v>
      </c>
      <c r="DF322" s="14">
        <f t="shared" si="239"/>
        <v>50</v>
      </c>
      <c r="DG322" s="14">
        <f t="shared" si="240"/>
        <v>4</v>
      </c>
      <c r="DH322" s="14">
        <f t="shared" si="241"/>
        <v>2042</v>
      </c>
      <c r="DI322" s="14">
        <f t="shared" si="250"/>
        <v>94</v>
      </c>
      <c r="DJ322" s="14">
        <f t="shared" si="242"/>
        <v>0</v>
      </c>
      <c r="DK322" s="14">
        <f t="shared" si="243"/>
        <v>81</v>
      </c>
      <c r="DL322" s="14">
        <f t="shared" si="244"/>
        <v>0</v>
      </c>
      <c r="DM322" s="14">
        <f t="shared" si="245"/>
        <v>0</v>
      </c>
      <c r="DN322" s="14">
        <f t="shared" si="246"/>
        <v>6.3</v>
      </c>
      <c r="DO322" s="14">
        <f t="shared" si="247"/>
        <v>0</v>
      </c>
      <c r="DP322" s="14">
        <f t="shared" si="251"/>
        <v>16</v>
      </c>
      <c r="DQ322" s="14">
        <f t="shared" si="252"/>
        <v>4</v>
      </c>
      <c r="DR322" s="14">
        <f t="shared" si="253"/>
        <v>24</v>
      </c>
      <c r="DU322" s="14">
        <f t="shared" si="248"/>
        <v>2</v>
      </c>
      <c r="DV322" s="14">
        <f t="shared" si="249"/>
        <v>0</v>
      </c>
      <c r="DW322" s="14">
        <f t="shared" si="254"/>
        <v>94</v>
      </c>
      <c r="DX322" s="14" t="str">
        <f t="shared" si="255"/>
        <v>DefExt</v>
      </c>
      <c r="DY322" s="14">
        <f t="shared" si="256"/>
        <v>81</v>
      </c>
      <c r="DZ322" s="14">
        <f t="shared" si="257"/>
        <v>6.3</v>
      </c>
      <c r="EA322" s="14" t="str">
        <f t="shared" si="258"/>
        <v/>
      </c>
      <c r="EB322" s="14" t="str">
        <f t="shared" si="259"/>
        <v/>
      </c>
      <c r="EC322" s="14" t="str">
        <f t="shared" si="260"/>
        <v/>
      </c>
      <c r="ED322" s="14">
        <f t="shared" si="261"/>
        <v>16</v>
      </c>
      <c r="EE322" s="14">
        <f t="shared" si="262"/>
        <v>4</v>
      </c>
      <c r="EF322" s="14">
        <f t="shared" si="263"/>
        <v>24</v>
      </c>
      <c r="EG322" s="25" t="s">
        <v>509</v>
      </c>
      <c r="EH322" s="14">
        <f t="shared" si="264"/>
        <v>200</v>
      </c>
    </row>
    <row r="323" spans="100:138" ht="16.5" x14ac:dyDescent="0.2">
      <c r="CV323" s="13">
        <v>319</v>
      </c>
      <c r="CW323" s="14">
        <f t="shared" si="230"/>
        <v>44</v>
      </c>
      <c r="CX323" s="14">
        <f t="shared" si="231"/>
        <v>6</v>
      </c>
      <c r="CY323" s="14">
        <f t="shared" si="232"/>
        <v>3</v>
      </c>
      <c r="CZ323" s="14">
        <f t="shared" si="233"/>
        <v>4</v>
      </c>
      <c r="DA323" s="14">
        <f t="shared" si="234"/>
        <v>2044065</v>
      </c>
      <c r="DB323" s="13" t="str">
        <f t="shared" si="235"/>
        <v>70级守护灵橙色套2-鞋子</v>
      </c>
      <c r="DC323" s="14">
        <f t="shared" si="236"/>
        <v>2</v>
      </c>
      <c r="DD323" s="14">
        <f t="shared" si="237"/>
        <v>4</v>
      </c>
      <c r="DE323" s="14">
        <f t="shared" si="238"/>
        <v>50</v>
      </c>
      <c r="DF323" s="14">
        <f t="shared" si="239"/>
        <v>50</v>
      </c>
      <c r="DG323" s="14">
        <f t="shared" si="240"/>
        <v>5</v>
      </c>
      <c r="DH323" s="14">
        <f t="shared" si="241"/>
        <v>2042</v>
      </c>
      <c r="DI323" s="14">
        <f t="shared" si="250"/>
        <v>185</v>
      </c>
      <c r="DJ323" s="14">
        <f t="shared" si="242"/>
        <v>0</v>
      </c>
      <c r="DK323" s="14">
        <f t="shared" si="243"/>
        <v>0</v>
      </c>
      <c r="DL323" s="14">
        <f t="shared" si="244"/>
        <v>1610</v>
      </c>
      <c r="DM323" s="14">
        <f t="shared" si="245"/>
        <v>0</v>
      </c>
      <c r="DN323" s="14">
        <f t="shared" si="246"/>
        <v>0</v>
      </c>
      <c r="DO323" s="14">
        <f t="shared" si="247"/>
        <v>123.9</v>
      </c>
      <c r="DP323" s="14">
        <f t="shared" si="251"/>
        <v>16</v>
      </c>
      <c r="DQ323" s="14">
        <f t="shared" si="252"/>
        <v>4</v>
      </c>
      <c r="DR323" s="14">
        <f t="shared" si="253"/>
        <v>24</v>
      </c>
      <c r="DU323" s="14">
        <f t="shared" si="248"/>
        <v>3</v>
      </c>
      <c r="DV323" s="14">
        <f t="shared" si="249"/>
        <v>0</v>
      </c>
      <c r="DW323" s="14">
        <f t="shared" si="254"/>
        <v>185</v>
      </c>
      <c r="DX323" s="14" t="str">
        <f t="shared" si="255"/>
        <v>HPExt</v>
      </c>
      <c r="DY323" s="14">
        <f t="shared" si="256"/>
        <v>1610</v>
      </c>
      <c r="DZ323" s="14">
        <f t="shared" si="257"/>
        <v>123.9</v>
      </c>
      <c r="EA323" s="14" t="str">
        <f t="shared" si="258"/>
        <v/>
      </c>
      <c r="EB323" s="14" t="str">
        <f t="shared" si="259"/>
        <v/>
      </c>
      <c r="EC323" s="14" t="str">
        <f t="shared" si="260"/>
        <v/>
      </c>
      <c r="ED323" s="14">
        <f t="shared" si="261"/>
        <v>16</v>
      </c>
      <c r="EE323" s="14">
        <f t="shared" si="262"/>
        <v>4</v>
      </c>
      <c r="EF323" s="14">
        <f t="shared" si="263"/>
        <v>24</v>
      </c>
      <c r="EG323" s="25" t="s">
        <v>509</v>
      </c>
      <c r="EH323" s="14">
        <f t="shared" si="264"/>
        <v>200</v>
      </c>
    </row>
    <row r="324" spans="100:138" ht="16.5" x14ac:dyDescent="0.2">
      <c r="CV324" s="13">
        <v>320</v>
      </c>
      <c r="CW324" s="14">
        <f t="shared" si="230"/>
        <v>44</v>
      </c>
      <c r="CX324" s="14">
        <f t="shared" si="231"/>
        <v>6</v>
      </c>
      <c r="CY324" s="14">
        <f t="shared" si="232"/>
        <v>4</v>
      </c>
      <c r="CZ324" s="14">
        <f t="shared" si="233"/>
        <v>4</v>
      </c>
      <c r="DA324" s="14">
        <f t="shared" si="234"/>
        <v>2044066</v>
      </c>
      <c r="DB324" s="13" t="str">
        <f t="shared" si="235"/>
        <v>70级守护灵橙色套2-护手</v>
      </c>
      <c r="DC324" s="14">
        <f t="shared" si="236"/>
        <v>2</v>
      </c>
      <c r="DD324" s="14">
        <f t="shared" si="237"/>
        <v>4</v>
      </c>
      <c r="DE324" s="14">
        <f t="shared" si="238"/>
        <v>50</v>
      </c>
      <c r="DF324" s="14">
        <f t="shared" si="239"/>
        <v>50</v>
      </c>
      <c r="DG324" s="14">
        <f t="shared" si="240"/>
        <v>6</v>
      </c>
      <c r="DH324" s="14">
        <f t="shared" si="241"/>
        <v>2042</v>
      </c>
      <c r="DI324" s="14">
        <f t="shared" si="250"/>
        <v>185</v>
      </c>
      <c r="DJ324" s="14">
        <f t="shared" si="242"/>
        <v>0</v>
      </c>
      <c r="DK324" s="14">
        <f t="shared" si="243"/>
        <v>0</v>
      </c>
      <c r="DL324" s="14">
        <f t="shared" si="244"/>
        <v>1610</v>
      </c>
      <c r="DM324" s="14">
        <f t="shared" si="245"/>
        <v>0</v>
      </c>
      <c r="DN324" s="14">
        <f t="shared" si="246"/>
        <v>0</v>
      </c>
      <c r="DO324" s="14">
        <f t="shared" si="247"/>
        <v>123.9</v>
      </c>
      <c r="DP324" s="14">
        <f t="shared" si="251"/>
        <v>16</v>
      </c>
      <c r="DQ324" s="14">
        <f t="shared" si="252"/>
        <v>4</v>
      </c>
      <c r="DR324" s="14">
        <f t="shared" si="253"/>
        <v>24</v>
      </c>
      <c r="DU324" s="14">
        <f t="shared" si="248"/>
        <v>3</v>
      </c>
      <c r="DV324" s="14">
        <f t="shared" si="249"/>
        <v>0</v>
      </c>
      <c r="DW324" s="14">
        <f t="shared" si="254"/>
        <v>185</v>
      </c>
      <c r="DX324" s="14" t="str">
        <f t="shared" si="255"/>
        <v>HPExt</v>
      </c>
      <c r="DY324" s="14">
        <f t="shared" si="256"/>
        <v>1610</v>
      </c>
      <c r="DZ324" s="14">
        <f t="shared" si="257"/>
        <v>123.9</v>
      </c>
      <c r="EA324" s="14" t="str">
        <f t="shared" si="258"/>
        <v/>
      </c>
      <c r="EB324" s="14" t="str">
        <f t="shared" si="259"/>
        <v/>
      </c>
      <c r="EC324" s="14" t="str">
        <f t="shared" si="260"/>
        <v/>
      </c>
      <c r="ED324" s="14">
        <f t="shared" si="261"/>
        <v>16</v>
      </c>
      <c r="EE324" s="14">
        <f t="shared" si="262"/>
        <v>4</v>
      </c>
      <c r="EF324" s="14">
        <f t="shared" si="263"/>
        <v>24</v>
      </c>
      <c r="EG324" s="25" t="s">
        <v>509</v>
      </c>
      <c r="EH324" s="14">
        <f t="shared" si="264"/>
        <v>200</v>
      </c>
    </row>
    <row r="325" spans="100:138" ht="16.5" x14ac:dyDescent="0.2">
      <c r="CV325" s="13">
        <v>321</v>
      </c>
      <c r="CW325" s="14">
        <f t="shared" ref="CW325:CW388" si="265">MATCH(CV325-1,$CK$5:$CK$91,1)</f>
        <v>44</v>
      </c>
      <c r="CX325" s="14">
        <f t="shared" ref="CX325:CX388" si="266">INDEX($CF$6:$CF$91,CW325)</f>
        <v>6</v>
      </c>
      <c r="CY325" s="14">
        <f t="shared" ref="CY325:CY388" si="267">CV325-INDEX($CK$5:$CK$91,CW325)</f>
        <v>5</v>
      </c>
      <c r="CZ325" s="14">
        <f t="shared" ref="CZ325:CZ388" si="268">INDEX($CB$6:$CB$91,CW325)</f>
        <v>4</v>
      </c>
      <c r="DA325" s="14">
        <f t="shared" ref="DA325:DA388" si="269">INDEX($CG$6:$CG$91,CW325)+DG325</f>
        <v>2044067</v>
      </c>
      <c r="DB325" s="13" t="str">
        <f t="shared" ref="DB325:DB388" si="270">INDEX($CH$6:$CH$91,CW325)&amp;"-"&amp;INDEX($CL$3:$CS$3,DG325)</f>
        <v>70级守护灵橙色套2-项链</v>
      </c>
      <c r="DC325" s="14">
        <f t="shared" ref="DC325:DC388" si="271">INDEX($CE$6:$CE$91,CW325)</f>
        <v>2</v>
      </c>
      <c r="DD325" s="14">
        <f t="shared" ref="DD325:DD388" si="272">INDEX($CD$6:$CD$91,CW325)</f>
        <v>4</v>
      </c>
      <c r="DE325" s="14">
        <f t="shared" ref="DE325:DE388" si="273">INDEX($E$5:$E$18,(DC325-1)*6+CZ325)</f>
        <v>50</v>
      </c>
      <c r="DF325" s="14">
        <f t="shared" ref="DF325:DF388" si="274">INDEX($E$5:$E$18,(DC325-1)*6+CZ325)</f>
        <v>50</v>
      </c>
      <c r="DG325" s="14">
        <f t="shared" ref="DG325:DG388" si="275">INDEX($CL$6:$CS$91,CW325,CY325)</f>
        <v>7</v>
      </c>
      <c r="DH325" s="14">
        <f t="shared" ref="DH325:DH388" si="276">IF(INDEX($CI$6:$CI$91,CW325)&gt;0,INDEX($CI$6:$CI$91,CW325),"")</f>
        <v>2042</v>
      </c>
      <c r="DI325" s="14">
        <f t="shared" si="250"/>
        <v>141</v>
      </c>
      <c r="DJ325" s="14">
        <f t="shared" ref="DJ325:DJ388" si="277">ROUND(INDEX(M$5:M$18,($DC325-1)*6+$CZ325)*INDEX(AH$5:AH$12,$DG325)*INDEX($AQ$5:$AQ$8,$DD325),0)</f>
        <v>107</v>
      </c>
      <c r="DK325" s="14">
        <f t="shared" ref="DK325:DK388" si="278">ROUND(INDEX(N$5:N$18,($DC325-1)*6+$CZ325)*INDEX(AI$5:AI$12,$DG325)*INDEX($AQ$5:$AQ$8,$DD325),0)</f>
        <v>68</v>
      </c>
      <c r="DL325" s="14">
        <f t="shared" ref="DL325:DL388" si="279">ROUND(INDEX(O$5:O$18,($DC325-1)*6+$CZ325)*INDEX(AJ$5:AJ$12,$DG325)*INDEX($AQ$5:$AQ$8,$DD325),0)</f>
        <v>0</v>
      </c>
      <c r="DM325" s="14">
        <f t="shared" ref="DM325:DM388" si="280">ROUND(INDEX(S$5:S$18,($DC325-1)*6+$CZ325)*INDEX(AH$5:AH$12,$DG325) * INDEX($AQ$5:$AQ$8,$DD325),2)</f>
        <v>8.3000000000000007</v>
      </c>
      <c r="DN325" s="14">
        <f t="shared" ref="DN325:DN388" si="281">ROUND(INDEX(T$5:T$18,($DC325-1)*6+$CZ325)*INDEX(AI$5:AI$12,$DG325) * INDEX($AQ$5:$AQ$8,$DD325),2)</f>
        <v>5.25</v>
      </c>
      <c r="DO325" s="14">
        <f t="shared" ref="DO325:DO388" si="282">ROUND(INDEX(U$5:U$18,($DC325-1)*6+$CZ325)*INDEX(AJ$5:AJ$12,$DG325) * INDEX($AQ$5:$AQ$8,$DD325),2)</f>
        <v>0</v>
      </c>
      <c r="DP325" s="14">
        <f t="shared" si="251"/>
        <v>16</v>
      </c>
      <c r="DQ325" s="14">
        <f t="shared" si="252"/>
        <v>4</v>
      </c>
      <c r="DR325" s="14">
        <f t="shared" si="253"/>
        <v>24</v>
      </c>
      <c r="DU325" s="14">
        <f t="shared" ref="DU325:DU388" si="283">INDEX(AK$5:AK$12,$DG325)</f>
        <v>1</v>
      </c>
      <c r="DV325" s="14">
        <f t="shared" ref="DV325:DV388" si="284">INDEX(AL$5:AL$12,$DG325)</f>
        <v>2</v>
      </c>
      <c r="DW325" s="14">
        <f t="shared" si="254"/>
        <v>141</v>
      </c>
      <c r="DX325" s="14" t="str">
        <f t="shared" si="255"/>
        <v>AtkExt</v>
      </c>
      <c r="DY325" s="14">
        <f t="shared" si="256"/>
        <v>107</v>
      </c>
      <c r="DZ325" s="14">
        <f t="shared" si="257"/>
        <v>8.3000000000000007</v>
      </c>
      <c r="EA325" s="14" t="str">
        <f t="shared" si="258"/>
        <v>DefExt</v>
      </c>
      <c r="EB325" s="14">
        <f t="shared" si="259"/>
        <v>68</v>
      </c>
      <c r="EC325" s="14">
        <f t="shared" si="260"/>
        <v>5.25</v>
      </c>
      <c r="ED325" s="14">
        <f t="shared" si="261"/>
        <v>16</v>
      </c>
      <c r="EE325" s="14">
        <f t="shared" si="262"/>
        <v>4</v>
      </c>
      <c r="EF325" s="14">
        <f t="shared" si="263"/>
        <v>24</v>
      </c>
      <c r="EG325" s="25" t="s">
        <v>509</v>
      </c>
      <c r="EH325" s="14">
        <f t="shared" si="264"/>
        <v>200</v>
      </c>
    </row>
    <row r="326" spans="100:138" ht="16.5" x14ac:dyDescent="0.2">
      <c r="CV326" s="13">
        <v>322</v>
      </c>
      <c r="CW326" s="14">
        <f t="shared" si="265"/>
        <v>44</v>
      </c>
      <c r="CX326" s="14">
        <f t="shared" si="266"/>
        <v>6</v>
      </c>
      <c r="CY326" s="14">
        <f t="shared" si="267"/>
        <v>6</v>
      </c>
      <c r="CZ326" s="14">
        <f t="shared" si="268"/>
        <v>4</v>
      </c>
      <c r="DA326" s="14">
        <f t="shared" si="269"/>
        <v>2044068</v>
      </c>
      <c r="DB326" s="13" t="str">
        <f t="shared" si="270"/>
        <v>70级守护灵橙色套2-戒指</v>
      </c>
      <c r="DC326" s="14">
        <f t="shared" si="271"/>
        <v>2</v>
      </c>
      <c r="DD326" s="14">
        <f t="shared" si="272"/>
        <v>4</v>
      </c>
      <c r="DE326" s="14">
        <f t="shared" si="273"/>
        <v>50</v>
      </c>
      <c r="DF326" s="14">
        <f t="shared" si="274"/>
        <v>50</v>
      </c>
      <c r="DG326" s="14">
        <f t="shared" si="275"/>
        <v>8</v>
      </c>
      <c r="DH326" s="14">
        <f t="shared" si="276"/>
        <v>2042</v>
      </c>
      <c r="DI326" s="14">
        <f t="shared" ref="DI326:DI389" si="285">INT(SUMPRODUCT($DM$3:$DO$3,DM326:DO326)*IF(DH326="",1,1.5))</f>
        <v>217</v>
      </c>
      <c r="DJ326" s="14">
        <f t="shared" si="277"/>
        <v>107</v>
      </c>
      <c r="DK326" s="14">
        <f t="shared" si="278"/>
        <v>0</v>
      </c>
      <c r="DL326" s="14">
        <f t="shared" si="279"/>
        <v>1341</v>
      </c>
      <c r="DM326" s="14">
        <f t="shared" si="280"/>
        <v>8.3000000000000007</v>
      </c>
      <c r="DN326" s="14">
        <f t="shared" si="281"/>
        <v>0</v>
      </c>
      <c r="DO326" s="14">
        <f t="shared" si="282"/>
        <v>103.25</v>
      </c>
      <c r="DP326" s="14">
        <f t="shared" ref="DP326:DP389" si="286">(CZ326-1)*4+DD326</f>
        <v>16</v>
      </c>
      <c r="DQ326" s="14">
        <f t="shared" ref="DQ326:DQ389" si="287">INDEX($BV$5:$BY$16,CZ326,DD326)</f>
        <v>4</v>
      </c>
      <c r="DR326" s="14">
        <f t="shared" ref="DR326:DR389" si="288">DC326*10+CZ326</f>
        <v>24</v>
      </c>
      <c r="DU326" s="14">
        <f t="shared" si="283"/>
        <v>1</v>
      </c>
      <c r="DV326" s="14">
        <f t="shared" si="284"/>
        <v>3</v>
      </c>
      <c r="DW326" s="14">
        <f t="shared" ref="DW326:DW389" si="289">DI326</f>
        <v>217</v>
      </c>
      <c r="DX326" s="14" t="str">
        <f t="shared" ref="DX326:DX389" si="290">INDEX($AF$3:$AH$3,DU326)</f>
        <v>AtkExt</v>
      </c>
      <c r="DY326" s="14">
        <f t="shared" ref="DY326:DY389" si="291">INDEX(DJ326:DL326,DU326)</f>
        <v>107</v>
      </c>
      <c r="DZ326" s="14">
        <f t="shared" ref="DZ326:DZ389" si="292">INDEX(DM326:DO326,DU326)</f>
        <v>8.3000000000000007</v>
      </c>
      <c r="EA326" s="14" t="str">
        <f t="shared" ref="EA326:EA389" si="293">IF(DV326&gt;0,INDEX($AF$3:$AH$3,DV326),"")</f>
        <v>HPExt</v>
      </c>
      <c r="EB326" s="14">
        <f t="shared" ref="EB326:EB389" si="294">IF(DV326&gt;0,INDEX(DJ326:DL326,DV326),"")</f>
        <v>1341</v>
      </c>
      <c r="EC326" s="14">
        <f t="shared" ref="EC326:EC389" si="295">IF(DV326&gt;0,INDEX(DM326:DO326,DV326),"")</f>
        <v>103.25</v>
      </c>
      <c r="ED326" s="14">
        <f t="shared" ref="ED326:ED389" si="296">(CZ326-1)*4+DD326</f>
        <v>16</v>
      </c>
      <c r="EE326" s="14">
        <f t="shared" ref="EE326:EE389" si="297">INDEX($BV$5:$BY$16,CZ326,DD326)</f>
        <v>4</v>
      </c>
      <c r="EF326" s="14">
        <f t="shared" ref="EF326:EF389" si="298">DC326*10+CZ326</f>
        <v>24</v>
      </c>
      <c r="EG326" s="25" t="s">
        <v>509</v>
      </c>
      <c r="EH326" s="14">
        <f t="shared" ref="EH326:EH389" si="299">INDEX($X$5:$AD$8,DD326,CZ326)</f>
        <v>200</v>
      </c>
    </row>
    <row r="327" spans="100:138" ht="16.5" x14ac:dyDescent="0.2">
      <c r="CV327" s="13">
        <v>323</v>
      </c>
      <c r="CW327" s="14">
        <f t="shared" si="265"/>
        <v>45</v>
      </c>
      <c r="CX327" s="14">
        <f t="shared" si="266"/>
        <v>1</v>
      </c>
      <c r="CY327" s="14">
        <f t="shared" si="267"/>
        <v>1</v>
      </c>
      <c r="CZ327" s="14">
        <f t="shared" si="268"/>
        <v>5</v>
      </c>
      <c r="DA327" s="14">
        <f t="shared" si="269"/>
        <v>2051011</v>
      </c>
      <c r="DB327" s="13" t="str">
        <f t="shared" si="270"/>
        <v>90级寄灵人绿色-武器</v>
      </c>
      <c r="DC327" s="14">
        <f t="shared" si="271"/>
        <v>1</v>
      </c>
      <c r="DD327" s="14">
        <f t="shared" si="272"/>
        <v>1</v>
      </c>
      <c r="DE327" s="14">
        <f t="shared" si="273"/>
        <v>80</v>
      </c>
      <c r="DF327" s="14">
        <f t="shared" si="274"/>
        <v>80</v>
      </c>
      <c r="DG327" s="14">
        <f t="shared" si="275"/>
        <v>1</v>
      </c>
      <c r="DH327" s="14" t="str">
        <f t="shared" si="276"/>
        <v/>
      </c>
      <c r="DI327" s="14">
        <f t="shared" si="285"/>
        <v>100</v>
      </c>
      <c r="DJ327" s="14">
        <f t="shared" si="277"/>
        <v>404</v>
      </c>
      <c r="DK327" s="14">
        <f t="shared" si="278"/>
        <v>0</v>
      </c>
      <c r="DL327" s="14">
        <f t="shared" si="279"/>
        <v>0</v>
      </c>
      <c r="DM327" s="14">
        <f t="shared" si="280"/>
        <v>20.100000000000001</v>
      </c>
      <c r="DN327" s="14">
        <f t="shared" si="281"/>
        <v>0</v>
      </c>
      <c r="DO327" s="14">
        <f t="shared" si="282"/>
        <v>0</v>
      </c>
      <c r="DP327" s="14">
        <f t="shared" si="286"/>
        <v>17</v>
      </c>
      <c r="DQ327" s="14">
        <f t="shared" si="287"/>
        <v>0</v>
      </c>
      <c r="DR327" s="14">
        <f t="shared" si="288"/>
        <v>15</v>
      </c>
      <c r="DU327" s="14">
        <f t="shared" si="283"/>
        <v>1</v>
      </c>
      <c r="DV327" s="14">
        <f t="shared" si="284"/>
        <v>0</v>
      </c>
      <c r="DW327" s="14">
        <f t="shared" si="289"/>
        <v>100</v>
      </c>
      <c r="DX327" s="14" t="str">
        <f t="shared" si="290"/>
        <v>AtkExt</v>
      </c>
      <c r="DY327" s="14">
        <f t="shared" si="291"/>
        <v>404</v>
      </c>
      <c r="DZ327" s="14">
        <f t="shared" si="292"/>
        <v>20.100000000000001</v>
      </c>
      <c r="EA327" s="14" t="str">
        <f t="shared" si="293"/>
        <v/>
      </c>
      <c r="EB327" s="14" t="str">
        <f t="shared" si="294"/>
        <v/>
      </c>
      <c r="EC327" s="14" t="str">
        <f t="shared" si="295"/>
        <v/>
      </c>
      <c r="ED327" s="14">
        <f t="shared" si="296"/>
        <v>17</v>
      </c>
      <c r="EE327" s="14">
        <f t="shared" si="297"/>
        <v>0</v>
      </c>
      <c r="EF327" s="14">
        <f t="shared" si="298"/>
        <v>15</v>
      </c>
      <c r="EG327" s="25" t="s">
        <v>509</v>
      </c>
      <c r="EH327" s="14">
        <f t="shared" si="299"/>
        <v>40</v>
      </c>
    </row>
    <row r="328" spans="100:138" ht="16.5" x14ac:dyDescent="0.2">
      <c r="CV328" s="13">
        <v>324</v>
      </c>
      <c r="CW328" s="14">
        <f t="shared" si="265"/>
        <v>45</v>
      </c>
      <c r="CX328" s="14">
        <f t="shared" si="266"/>
        <v>1</v>
      </c>
      <c r="CY328" s="14">
        <f t="shared" si="267"/>
        <v>2</v>
      </c>
      <c r="CZ328" s="14">
        <f t="shared" si="268"/>
        <v>5</v>
      </c>
      <c r="DA328" s="14">
        <f t="shared" si="269"/>
        <v>2051012</v>
      </c>
      <c r="DB328" s="13" t="str">
        <f t="shared" si="270"/>
        <v>90级寄灵人绿色-头盔</v>
      </c>
      <c r="DC328" s="14">
        <f t="shared" si="271"/>
        <v>1</v>
      </c>
      <c r="DD328" s="14">
        <f t="shared" si="272"/>
        <v>1</v>
      </c>
      <c r="DE328" s="14">
        <f t="shared" si="273"/>
        <v>80</v>
      </c>
      <c r="DF328" s="14">
        <f t="shared" si="274"/>
        <v>80</v>
      </c>
      <c r="DG328" s="14">
        <f t="shared" si="275"/>
        <v>2</v>
      </c>
      <c r="DH328" s="14" t="str">
        <f t="shared" si="276"/>
        <v/>
      </c>
      <c r="DI328" s="14">
        <f t="shared" si="285"/>
        <v>51</v>
      </c>
      <c r="DJ328" s="14">
        <f t="shared" si="277"/>
        <v>0</v>
      </c>
      <c r="DK328" s="14">
        <f t="shared" si="278"/>
        <v>101</v>
      </c>
      <c r="DL328" s="14">
        <f t="shared" si="279"/>
        <v>0</v>
      </c>
      <c r="DM328" s="14">
        <f t="shared" si="280"/>
        <v>0</v>
      </c>
      <c r="DN328" s="14">
        <f t="shared" si="281"/>
        <v>5.0999999999999996</v>
      </c>
      <c r="DO328" s="14">
        <f t="shared" si="282"/>
        <v>0</v>
      </c>
      <c r="DP328" s="14">
        <f t="shared" si="286"/>
        <v>17</v>
      </c>
      <c r="DQ328" s="14">
        <f t="shared" si="287"/>
        <v>0</v>
      </c>
      <c r="DR328" s="14">
        <f t="shared" si="288"/>
        <v>15</v>
      </c>
      <c r="DU328" s="14">
        <f t="shared" si="283"/>
        <v>2</v>
      </c>
      <c r="DV328" s="14">
        <f t="shared" si="284"/>
        <v>0</v>
      </c>
      <c r="DW328" s="14">
        <f t="shared" si="289"/>
        <v>51</v>
      </c>
      <c r="DX328" s="14" t="str">
        <f t="shared" si="290"/>
        <v>DefExt</v>
      </c>
      <c r="DY328" s="14">
        <f t="shared" si="291"/>
        <v>101</v>
      </c>
      <c r="DZ328" s="14">
        <f t="shared" si="292"/>
        <v>5.0999999999999996</v>
      </c>
      <c r="EA328" s="14" t="str">
        <f t="shared" si="293"/>
        <v/>
      </c>
      <c r="EB328" s="14" t="str">
        <f t="shared" si="294"/>
        <v/>
      </c>
      <c r="EC328" s="14" t="str">
        <f t="shared" si="295"/>
        <v/>
      </c>
      <c r="ED328" s="14">
        <f t="shared" si="296"/>
        <v>17</v>
      </c>
      <c r="EE328" s="14">
        <f t="shared" si="297"/>
        <v>0</v>
      </c>
      <c r="EF328" s="14">
        <f t="shared" si="298"/>
        <v>15</v>
      </c>
      <c r="EG328" s="25" t="s">
        <v>509</v>
      </c>
      <c r="EH328" s="14">
        <f t="shared" si="299"/>
        <v>40</v>
      </c>
    </row>
    <row r="329" spans="100:138" ht="16.5" x14ac:dyDescent="0.2">
      <c r="CV329" s="13">
        <v>325</v>
      </c>
      <c r="CW329" s="14">
        <f t="shared" si="265"/>
        <v>45</v>
      </c>
      <c r="CX329" s="14">
        <f t="shared" si="266"/>
        <v>1</v>
      </c>
      <c r="CY329" s="14">
        <f t="shared" si="267"/>
        <v>3</v>
      </c>
      <c r="CZ329" s="14">
        <f t="shared" si="268"/>
        <v>5</v>
      </c>
      <c r="DA329" s="14">
        <f t="shared" si="269"/>
        <v>2051013</v>
      </c>
      <c r="DB329" s="13" t="str">
        <f t="shared" si="270"/>
        <v>90级寄灵人绿色-肩甲</v>
      </c>
      <c r="DC329" s="14">
        <f t="shared" si="271"/>
        <v>1</v>
      </c>
      <c r="DD329" s="14">
        <f t="shared" si="272"/>
        <v>1</v>
      </c>
      <c r="DE329" s="14">
        <f t="shared" si="273"/>
        <v>80</v>
      </c>
      <c r="DF329" s="14">
        <f t="shared" si="274"/>
        <v>80</v>
      </c>
      <c r="DG329" s="14">
        <f t="shared" si="275"/>
        <v>3</v>
      </c>
      <c r="DH329" s="14" t="str">
        <f t="shared" si="276"/>
        <v/>
      </c>
      <c r="DI329" s="14">
        <f t="shared" si="285"/>
        <v>50</v>
      </c>
      <c r="DJ329" s="14">
        <f t="shared" si="277"/>
        <v>0</v>
      </c>
      <c r="DK329" s="14">
        <f t="shared" si="278"/>
        <v>51</v>
      </c>
      <c r="DL329" s="14">
        <f t="shared" si="279"/>
        <v>504</v>
      </c>
      <c r="DM329" s="14">
        <f t="shared" si="280"/>
        <v>0</v>
      </c>
      <c r="DN329" s="14">
        <f t="shared" si="281"/>
        <v>2.5499999999999998</v>
      </c>
      <c r="DO329" s="14">
        <f t="shared" si="282"/>
        <v>25.2</v>
      </c>
      <c r="DP329" s="14">
        <f t="shared" si="286"/>
        <v>17</v>
      </c>
      <c r="DQ329" s="14">
        <f t="shared" si="287"/>
        <v>0</v>
      </c>
      <c r="DR329" s="14">
        <f t="shared" si="288"/>
        <v>15</v>
      </c>
      <c r="DU329" s="14">
        <f t="shared" si="283"/>
        <v>2</v>
      </c>
      <c r="DV329" s="14">
        <f t="shared" si="284"/>
        <v>3</v>
      </c>
      <c r="DW329" s="14">
        <f t="shared" si="289"/>
        <v>50</v>
      </c>
      <c r="DX329" s="14" t="str">
        <f t="shared" si="290"/>
        <v>DefExt</v>
      </c>
      <c r="DY329" s="14">
        <f t="shared" si="291"/>
        <v>51</v>
      </c>
      <c r="DZ329" s="14">
        <f t="shared" si="292"/>
        <v>2.5499999999999998</v>
      </c>
      <c r="EA329" s="14" t="str">
        <f t="shared" si="293"/>
        <v>HPExt</v>
      </c>
      <c r="EB329" s="14">
        <f t="shared" si="294"/>
        <v>504</v>
      </c>
      <c r="EC329" s="14">
        <f t="shared" si="295"/>
        <v>25.2</v>
      </c>
      <c r="ED329" s="14">
        <f t="shared" si="296"/>
        <v>17</v>
      </c>
      <c r="EE329" s="14">
        <f t="shared" si="297"/>
        <v>0</v>
      </c>
      <c r="EF329" s="14">
        <f t="shared" si="298"/>
        <v>15</v>
      </c>
      <c r="EG329" s="25" t="s">
        <v>509</v>
      </c>
      <c r="EH329" s="14">
        <f t="shared" si="299"/>
        <v>40</v>
      </c>
    </row>
    <row r="330" spans="100:138" ht="16.5" x14ac:dyDescent="0.2">
      <c r="CV330" s="13">
        <v>326</v>
      </c>
      <c r="CW330" s="14">
        <f t="shared" si="265"/>
        <v>45</v>
      </c>
      <c r="CX330" s="14">
        <f t="shared" si="266"/>
        <v>1</v>
      </c>
      <c r="CY330" s="14">
        <f t="shared" si="267"/>
        <v>4</v>
      </c>
      <c r="CZ330" s="14">
        <f t="shared" si="268"/>
        <v>5</v>
      </c>
      <c r="DA330" s="14">
        <f t="shared" si="269"/>
        <v>2051014</v>
      </c>
      <c r="DB330" s="13" t="str">
        <f t="shared" si="270"/>
        <v>90级寄灵人绿色-衣服</v>
      </c>
      <c r="DC330" s="14">
        <f t="shared" si="271"/>
        <v>1</v>
      </c>
      <c r="DD330" s="14">
        <f t="shared" si="272"/>
        <v>1</v>
      </c>
      <c r="DE330" s="14">
        <f t="shared" si="273"/>
        <v>80</v>
      </c>
      <c r="DF330" s="14">
        <f t="shared" si="274"/>
        <v>80</v>
      </c>
      <c r="DG330" s="14">
        <f t="shared" si="275"/>
        <v>4</v>
      </c>
      <c r="DH330" s="14" t="str">
        <f t="shared" si="276"/>
        <v/>
      </c>
      <c r="DI330" s="14">
        <f t="shared" si="285"/>
        <v>51</v>
      </c>
      <c r="DJ330" s="14">
        <f t="shared" si="277"/>
        <v>0</v>
      </c>
      <c r="DK330" s="14">
        <f t="shared" si="278"/>
        <v>101</v>
      </c>
      <c r="DL330" s="14">
        <f t="shared" si="279"/>
        <v>0</v>
      </c>
      <c r="DM330" s="14">
        <f t="shared" si="280"/>
        <v>0</v>
      </c>
      <c r="DN330" s="14">
        <f t="shared" si="281"/>
        <v>5.0999999999999996</v>
      </c>
      <c r="DO330" s="14">
        <f t="shared" si="282"/>
        <v>0</v>
      </c>
      <c r="DP330" s="14">
        <f t="shared" si="286"/>
        <v>17</v>
      </c>
      <c r="DQ330" s="14">
        <f t="shared" si="287"/>
        <v>0</v>
      </c>
      <c r="DR330" s="14">
        <f t="shared" si="288"/>
        <v>15</v>
      </c>
      <c r="DU330" s="14">
        <f t="shared" si="283"/>
        <v>2</v>
      </c>
      <c r="DV330" s="14">
        <f t="shared" si="284"/>
        <v>0</v>
      </c>
      <c r="DW330" s="14">
        <f t="shared" si="289"/>
        <v>51</v>
      </c>
      <c r="DX330" s="14" t="str">
        <f t="shared" si="290"/>
        <v>DefExt</v>
      </c>
      <c r="DY330" s="14">
        <f t="shared" si="291"/>
        <v>101</v>
      </c>
      <c r="DZ330" s="14">
        <f t="shared" si="292"/>
        <v>5.0999999999999996</v>
      </c>
      <c r="EA330" s="14" t="str">
        <f t="shared" si="293"/>
        <v/>
      </c>
      <c r="EB330" s="14" t="str">
        <f t="shared" si="294"/>
        <v/>
      </c>
      <c r="EC330" s="14" t="str">
        <f t="shared" si="295"/>
        <v/>
      </c>
      <c r="ED330" s="14">
        <f t="shared" si="296"/>
        <v>17</v>
      </c>
      <c r="EE330" s="14">
        <f t="shared" si="297"/>
        <v>0</v>
      </c>
      <c r="EF330" s="14">
        <f t="shared" si="298"/>
        <v>15</v>
      </c>
      <c r="EG330" s="25" t="s">
        <v>509</v>
      </c>
      <c r="EH330" s="14">
        <f t="shared" si="299"/>
        <v>40</v>
      </c>
    </row>
    <row r="331" spans="100:138" ht="16.5" x14ac:dyDescent="0.2">
      <c r="CV331" s="13">
        <v>327</v>
      </c>
      <c r="CW331" s="14">
        <f t="shared" si="265"/>
        <v>45</v>
      </c>
      <c r="CX331" s="14">
        <f t="shared" si="266"/>
        <v>1</v>
      </c>
      <c r="CY331" s="14">
        <f t="shared" si="267"/>
        <v>5</v>
      </c>
      <c r="CZ331" s="14">
        <f t="shared" si="268"/>
        <v>5</v>
      </c>
      <c r="DA331" s="14">
        <f t="shared" si="269"/>
        <v>2051015</v>
      </c>
      <c r="DB331" s="13" t="str">
        <f t="shared" si="270"/>
        <v>90级寄灵人绿色-鞋子</v>
      </c>
      <c r="DC331" s="14">
        <f t="shared" si="271"/>
        <v>1</v>
      </c>
      <c r="DD331" s="14">
        <f t="shared" si="272"/>
        <v>1</v>
      </c>
      <c r="DE331" s="14">
        <f t="shared" si="273"/>
        <v>80</v>
      </c>
      <c r="DF331" s="14">
        <f t="shared" si="274"/>
        <v>80</v>
      </c>
      <c r="DG331" s="14">
        <f t="shared" si="275"/>
        <v>5</v>
      </c>
      <c r="DH331" s="14" t="str">
        <f t="shared" si="276"/>
        <v/>
      </c>
      <c r="DI331" s="14">
        <f t="shared" si="285"/>
        <v>50</v>
      </c>
      <c r="DJ331" s="14">
        <f t="shared" si="277"/>
        <v>0</v>
      </c>
      <c r="DK331" s="14">
        <f t="shared" si="278"/>
        <v>0</v>
      </c>
      <c r="DL331" s="14">
        <f t="shared" si="279"/>
        <v>1008</v>
      </c>
      <c r="DM331" s="14">
        <f t="shared" si="280"/>
        <v>0</v>
      </c>
      <c r="DN331" s="14">
        <f t="shared" si="281"/>
        <v>0</v>
      </c>
      <c r="DO331" s="14">
        <f t="shared" si="282"/>
        <v>50.4</v>
      </c>
      <c r="DP331" s="14">
        <f t="shared" si="286"/>
        <v>17</v>
      </c>
      <c r="DQ331" s="14">
        <f t="shared" si="287"/>
        <v>0</v>
      </c>
      <c r="DR331" s="14">
        <f t="shared" si="288"/>
        <v>15</v>
      </c>
      <c r="DU331" s="14">
        <f t="shared" si="283"/>
        <v>3</v>
      </c>
      <c r="DV331" s="14">
        <f t="shared" si="284"/>
        <v>0</v>
      </c>
      <c r="DW331" s="14">
        <f t="shared" si="289"/>
        <v>50</v>
      </c>
      <c r="DX331" s="14" t="str">
        <f t="shared" si="290"/>
        <v>HPExt</v>
      </c>
      <c r="DY331" s="14">
        <f t="shared" si="291"/>
        <v>1008</v>
      </c>
      <c r="DZ331" s="14">
        <f t="shared" si="292"/>
        <v>50.4</v>
      </c>
      <c r="EA331" s="14" t="str">
        <f t="shared" si="293"/>
        <v/>
      </c>
      <c r="EB331" s="14" t="str">
        <f t="shared" si="294"/>
        <v/>
      </c>
      <c r="EC331" s="14" t="str">
        <f t="shared" si="295"/>
        <v/>
      </c>
      <c r="ED331" s="14">
        <f t="shared" si="296"/>
        <v>17</v>
      </c>
      <c r="EE331" s="14">
        <f t="shared" si="297"/>
        <v>0</v>
      </c>
      <c r="EF331" s="14">
        <f t="shared" si="298"/>
        <v>15</v>
      </c>
      <c r="EG331" s="25" t="s">
        <v>509</v>
      </c>
      <c r="EH331" s="14">
        <f t="shared" si="299"/>
        <v>40</v>
      </c>
    </row>
    <row r="332" spans="100:138" ht="16.5" x14ac:dyDescent="0.2">
      <c r="CV332" s="13">
        <v>328</v>
      </c>
      <c r="CW332" s="14">
        <f t="shared" si="265"/>
        <v>45</v>
      </c>
      <c r="CX332" s="14">
        <f t="shared" si="266"/>
        <v>1</v>
      </c>
      <c r="CY332" s="14">
        <f t="shared" si="267"/>
        <v>6</v>
      </c>
      <c r="CZ332" s="14">
        <f t="shared" si="268"/>
        <v>5</v>
      </c>
      <c r="DA332" s="14">
        <f t="shared" si="269"/>
        <v>2051016</v>
      </c>
      <c r="DB332" s="13" t="str">
        <f t="shared" si="270"/>
        <v>90级寄灵人绿色-护手</v>
      </c>
      <c r="DC332" s="14">
        <f t="shared" si="271"/>
        <v>1</v>
      </c>
      <c r="DD332" s="14">
        <f t="shared" si="272"/>
        <v>1</v>
      </c>
      <c r="DE332" s="14">
        <f t="shared" si="273"/>
        <v>80</v>
      </c>
      <c r="DF332" s="14">
        <f t="shared" si="274"/>
        <v>80</v>
      </c>
      <c r="DG332" s="14">
        <f t="shared" si="275"/>
        <v>6</v>
      </c>
      <c r="DH332" s="14" t="str">
        <f t="shared" si="276"/>
        <v/>
      </c>
      <c r="DI332" s="14">
        <f t="shared" si="285"/>
        <v>50</v>
      </c>
      <c r="DJ332" s="14">
        <f t="shared" si="277"/>
        <v>0</v>
      </c>
      <c r="DK332" s="14">
        <f t="shared" si="278"/>
        <v>0</v>
      </c>
      <c r="DL332" s="14">
        <f t="shared" si="279"/>
        <v>1008</v>
      </c>
      <c r="DM332" s="14">
        <f t="shared" si="280"/>
        <v>0</v>
      </c>
      <c r="DN332" s="14">
        <f t="shared" si="281"/>
        <v>0</v>
      </c>
      <c r="DO332" s="14">
        <f t="shared" si="282"/>
        <v>50.4</v>
      </c>
      <c r="DP332" s="14">
        <f t="shared" si="286"/>
        <v>17</v>
      </c>
      <c r="DQ332" s="14">
        <f t="shared" si="287"/>
        <v>0</v>
      </c>
      <c r="DR332" s="14">
        <f t="shared" si="288"/>
        <v>15</v>
      </c>
      <c r="DU332" s="14">
        <f t="shared" si="283"/>
        <v>3</v>
      </c>
      <c r="DV332" s="14">
        <f t="shared" si="284"/>
        <v>0</v>
      </c>
      <c r="DW332" s="14">
        <f t="shared" si="289"/>
        <v>50</v>
      </c>
      <c r="DX332" s="14" t="str">
        <f t="shared" si="290"/>
        <v>HPExt</v>
      </c>
      <c r="DY332" s="14">
        <f t="shared" si="291"/>
        <v>1008</v>
      </c>
      <c r="DZ332" s="14">
        <f t="shared" si="292"/>
        <v>50.4</v>
      </c>
      <c r="EA332" s="14" t="str">
        <f t="shared" si="293"/>
        <v/>
      </c>
      <c r="EB332" s="14" t="str">
        <f t="shared" si="294"/>
        <v/>
      </c>
      <c r="EC332" s="14" t="str">
        <f t="shared" si="295"/>
        <v/>
      </c>
      <c r="ED332" s="14">
        <f t="shared" si="296"/>
        <v>17</v>
      </c>
      <c r="EE332" s="14">
        <f t="shared" si="297"/>
        <v>0</v>
      </c>
      <c r="EF332" s="14">
        <f t="shared" si="298"/>
        <v>15</v>
      </c>
      <c r="EG332" s="25" t="s">
        <v>509</v>
      </c>
      <c r="EH332" s="14">
        <f t="shared" si="299"/>
        <v>40</v>
      </c>
    </row>
    <row r="333" spans="100:138" ht="16.5" x14ac:dyDescent="0.2">
      <c r="CV333" s="13">
        <v>329</v>
      </c>
      <c r="CW333" s="14">
        <f t="shared" si="265"/>
        <v>45</v>
      </c>
      <c r="CX333" s="14">
        <f t="shared" si="266"/>
        <v>1</v>
      </c>
      <c r="CY333" s="14">
        <f t="shared" si="267"/>
        <v>7</v>
      </c>
      <c r="CZ333" s="14">
        <f t="shared" si="268"/>
        <v>5</v>
      </c>
      <c r="DA333" s="14">
        <f t="shared" si="269"/>
        <v>2051017</v>
      </c>
      <c r="DB333" s="13" t="str">
        <f t="shared" si="270"/>
        <v>90级寄灵人绿色-项链</v>
      </c>
      <c r="DC333" s="14">
        <f t="shared" si="271"/>
        <v>1</v>
      </c>
      <c r="DD333" s="14">
        <f t="shared" si="272"/>
        <v>1</v>
      </c>
      <c r="DE333" s="14">
        <f t="shared" si="273"/>
        <v>80</v>
      </c>
      <c r="DF333" s="14">
        <f t="shared" si="274"/>
        <v>80</v>
      </c>
      <c r="DG333" s="14">
        <f t="shared" si="275"/>
        <v>7</v>
      </c>
      <c r="DH333" s="14" t="str">
        <f t="shared" si="276"/>
        <v/>
      </c>
      <c r="DI333" s="14">
        <f t="shared" si="285"/>
        <v>76</v>
      </c>
      <c r="DJ333" s="14">
        <f t="shared" si="277"/>
        <v>135</v>
      </c>
      <c r="DK333" s="14">
        <f t="shared" si="278"/>
        <v>84</v>
      </c>
      <c r="DL333" s="14">
        <f t="shared" si="279"/>
        <v>0</v>
      </c>
      <c r="DM333" s="14">
        <f t="shared" si="280"/>
        <v>6.7</v>
      </c>
      <c r="DN333" s="14">
        <f t="shared" si="281"/>
        <v>4.25</v>
      </c>
      <c r="DO333" s="14">
        <f t="shared" si="282"/>
        <v>0</v>
      </c>
      <c r="DP333" s="14">
        <f t="shared" si="286"/>
        <v>17</v>
      </c>
      <c r="DQ333" s="14">
        <f t="shared" si="287"/>
        <v>0</v>
      </c>
      <c r="DR333" s="14">
        <f t="shared" si="288"/>
        <v>15</v>
      </c>
      <c r="DU333" s="14">
        <f t="shared" si="283"/>
        <v>1</v>
      </c>
      <c r="DV333" s="14">
        <f t="shared" si="284"/>
        <v>2</v>
      </c>
      <c r="DW333" s="14">
        <f t="shared" si="289"/>
        <v>76</v>
      </c>
      <c r="DX333" s="14" t="str">
        <f t="shared" si="290"/>
        <v>AtkExt</v>
      </c>
      <c r="DY333" s="14">
        <f t="shared" si="291"/>
        <v>135</v>
      </c>
      <c r="DZ333" s="14">
        <f t="shared" si="292"/>
        <v>6.7</v>
      </c>
      <c r="EA333" s="14" t="str">
        <f t="shared" si="293"/>
        <v>DefExt</v>
      </c>
      <c r="EB333" s="14">
        <f t="shared" si="294"/>
        <v>84</v>
      </c>
      <c r="EC333" s="14">
        <f t="shared" si="295"/>
        <v>4.25</v>
      </c>
      <c r="ED333" s="14">
        <f t="shared" si="296"/>
        <v>17</v>
      </c>
      <c r="EE333" s="14">
        <f t="shared" si="297"/>
        <v>0</v>
      </c>
      <c r="EF333" s="14">
        <f t="shared" si="298"/>
        <v>15</v>
      </c>
      <c r="EG333" s="25" t="s">
        <v>509</v>
      </c>
      <c r="EH333" s="14">
        <f t="shared" si="299"/>
        <v>40</v>
      </c>
    </row>
    <row r="334" spans="100:138" ht="16.5" x14ac:dyDescent="0.2">
      <c r="CV334" s="13">
        <v>330</v>
      </c>
      <c r="CW334" s="14">
        <f t="shared" si="265"/>
        <v>45</v>
      </c>
      <c r="CX334" s="14">
        <f t="shared" si="266"/>
        <v>1</v>
      </c>
      <c r="CY334" s="14">
        <f t="shared" si="267"/>
        <v>8</v>
      </c>
      <c r="CZ334" s="14">
        <f t="shared" si="268"/>
        <v>5</v>
      </c>
      <c r="DA334" s="14">
        <f t="shared" si="269"/>
        <v>2051018</v>
      </c>
      <c r="DB334" s="13" t="str">
        <f t="shared" si="270"/>
        <v>90级寄灵人绿色-戒指</v>
      </c>
      <c r="DC334" s="14">
        <f t="shared" si="271"/>
        <v>1</v>
      </c>
      <c r="DD334" s="14">
        <f t="shared" si="272"/>
        <v>1</v>
      </c>
      <c r="DE334" s="14">
        <f t="shared" si="273"/>
        <v>80</v>
      </c>
      <c r="DF334" s="14">
        <f t="shared" si="274"/>
        <v>80</v>
      </c>
      <c r="DG334" s="14">
        <f t="shared" si="275"/>
        <v>8</v>
      </c>
      <c r="DH334" s="14" t="str">
        <f t="shared" si="276"/>
        <v/>
      </c>
      <c r="DI334" s="14">
        <f t="shared" si="285"/>
        <v>75</v>
      </c>
      <c r="DJ334" s="14">
        <f t="shared" si="277"/>
        <v>135</v>
      </c>
      <c r="DK334" s="14">
        <f t="shared" si="278"/>
        <v>0</v>
      </c>
      <c r="DL334" s="14">
        <f t="shared" si="279"/>
        <v>840</v>
      </c>
      <c r="DM334" s="14">
        <f t="shared" si="280"/>
        <v>6.7</v>
      </c>
      <c r="DN334" s="14">
        <f t="shared" si="281"/>
        <v>0</v>
      </c>
      <c r="DO334" s="14">
        <f t="shared" si="282"/>
        <v>42</v>
      </c>
      <c r="DP334" s="14">
        <f t="shared" si="286"/>
        <v>17</v>
      </c>
      <c r="DQ334" s="14">
        <f t="shared" si="287"/>
        <v>0</v>
      </c>
      <c r="DR334" s="14">
        <f t="shared" si="288"/>
        <v>15</v>
      </c>
      <c r="DU334" s="14">
        <f t="shared" si="283"/>
        <v>1</v>
      </c>
      <c r="DV334" s="14">
        <f t="shared" si="284"/>
        <v>3</v>
      </c>
      <c r="DW334" s="14">
        <f t="shared" si="289"/>
        <v>75</v>
      </c>
      <c r="DX334" s="14" t="str">
        <f t="shared" si="290"/>
        <v>AtkExt</v>
      </c>
      <c r="DY334" s="14">
        <f t="shared" si="291"/>
        <v>135</v>
      </c>
      <c r="DZ334" s="14">
        <f t="shared" si="292"/>
        <v>6.7</v>
      </c>
      <c r="EA334" s="14" t="str">
        <f t="shared" si="293"/>
        <v>HPExt</v>
      </c>
      <c r="EB334" s="14">
        <f t="shared" si="294"/>
        <v>840</v>
      </c>
      <c r="EC334" s="14">
        <f t="shared" si="295"/>
        <v>42</v>
      </c>
      <c r="ED334" s="14">
        <f t="shared" si="296"/>
        <v>17</v>
      </c>
      <c r="EE334" s="14">
        <f t="shared" si="297"/>
        <v>0</v>
      </c>
      <c r="EF334" s="14">
        <f t="shared" si="298"/>
        <v>15</v>
      </c>
      <c r="EG334" s="25" t="s">
        <v>509</v>
      </c>
      <c r="EH334" s="14">
        <f t="shared" si="299"/>
        <v>40</v>
      </c>
    </row>
    <row r="335" spans="100:138" ht="16.5" x14ac:dyDescent="0.2">
      <c r="CV335" s="13">
        <v>331</v>
      </c>
      <c r="CW335" s="14">
        <f t="shared" si="265"/>
        <v>46</v>
      </c>
      <c r="CX335" s="14">
        <f t="shared" si="266"/>
        <v>2</v>
      </c>
      <c r="CY335" s="14">
        <f t="shared" si="267"/>
        <v>1</v>
      </c>
      <c r="CZ335" s="14">
        <f t="shared" si="268"/>
        <v>5</v>
      </c>
      <c r="DA335" s="14">
        <f t="shared" si="269"/>
        <v>2051021</v>
      </c>
      <c r="DB335" s="13" t="str">
        <f t="shared" si="270"/>
        <v>90级守护灵绿色-武器</v>
      </c>
      <c r="DC335" s="14">
        <f t="shared" si="271"/>
        <v>2</v>
      </c>
      <c r="DD335" s="14">
        <f t="shared" si="272"/>
        <v>1</v>
      </c>
      <c r="DE335" s="14">
        <f t="shared" si="273"/>
        <v>60</v>
      </c>
      <c r="DF335" s="14">
        <f t="shared" si="274"/>
        <v>60</v>
      </c>
      <c r="DG335" s="14">
        <f t="shared" si="275"/>
        <v>1</v>
      </c>
      <c r="DH335" s="14" t="str">
        <f t="shared" si="276"/>
        <v/>
      </c>
      <c r="DI335" s="14">
        <f t="shared" si="285"/>
        <v>78</v>
      </c>
      <c r="DJ335" s="14">
        <f t="shared" si="277"/>
        <v>257</v>
      </c>
      <c r="DK335" s="14">
        <f t="shared" si="278"/>
        <v>0</v>
      </c>
      <c r="DL335" s="14">
        <f t="shared" si="279"/>
        <v>0</v>
      </c>
      <c r="DM335" s="14">
        <f t="shared" si="280"/>
        <v>15.75</v>
      </c>
      <c r="DN335" s="14">
        <f t="shared" si="281"/>
        <v>0</v>
      </c>
      <c r="DO335" s="14">
        <f t="shared" si="282"/>
        <v>0</v>
      </c>
      <c r="DP335" s="14">
        <f t="shared" si="286"/>
        <v>17</v>
      </c>
      <c r="DQ335" s="14">
        <f t="shared" si="287"/>
        <v>0</v>
      </c>
      <c r="DR335" s="14">
        <f t="shared" si="288"/>
        <v>25</v>
      </c>
      <c r="DU335" s="14">
        <f t="shared" si="283"/>
        <v>1</v>
      </c>
      <c r="DV335" s="14">
        <f t="shared" si="284"/>
        <v>0</v>
      </c>
      <c r="DW335" s="14">
        <f t="shared" si="289"/>
        <v>78</v>
      </c>
      <c r="DX335" s="14" t="str">
        <f t="shared" si="290"/>
        <v>AtkExt</v>
      </c>
      <c r="DY335" s="14">
        <f t="shared" si="291"/>
        <v>257</v>
      </c>
      <c r="DZ335" s="14">
        <f t="shared" si="292"/>
        <v>15.75</v>
      </c>
      <c r="EA335" s="14" t="str">
        <f t="shared" si="293"/>
        <v/>
      </c>
      <c r="EB335" s="14" t="str">
        <f t="shared" si="294"/>
        <v/>
      </c>
      <c r="EC335" s="14" t="str">
        <f t="shared" si="295"/>
        <v/>
      </c>
      <c r="ED335" s="14">
        <f t="shared" si="296"/>
        <v>17</v>
      </c>
      <c r="EE335" s="14">
        <f t="shared" si="297"/>
        <v>0</v>
      </c>
      <c r="EF335" s="14">
        <f t="shared" si="298"/>
        <v>25</v>
      </c>
      <c r="EG335" s="25" t="s">
        <v>509</v>
      </c>
      <c r="EH335" s="14">
        <f t="shared" si="299"/>
        <v>40</v>
      </c>
    </row>
    <row r="336" spans="100:138" ht="16.5" x14ac:dyDescent="0.2">
      <c r="CV336" s="13">
        <v>332</v>
      </c>
      <c r="CW336" s="14">
        <f t="shared" si="265"/>
        <v>46</v>
      </c>
      <c r="CX336" s="14">
        <f t="shared" si="266"/>
        <v>2</v>
      </c>
      <c r="CY336" s="14">
        <f t="shared" si="267"/>
        <v>2</v>
      </c>
      <c r="CZ336" s="14">
        <f t="shared" si="268"/>
        <v>5</v>
      </c>
      <c r="DA336" s="14">
        <f t="shared" si="269"/>
        <v>2051022</v>
      </c>
      <c r="DB336" s="13" t="str">
        <f t="shared" si="270"/>
        <v>90级守护灵绿色-头盔</v>
      </c>
      <c r="DC336" s="14">
        <f t="shared" si="271"/>
        <v>2</v>
      </c>
      <c r="DD336" s="14">
        <f t="shared" si="272"/>
        <v>1</v>
      </c>
      <c r="DE336" s="14">
        <f t="shared" si="273"/>
        <v>60</v>
      </c>
      <c r="DF336" s="14">
        <f t="shared" si="274"/>
        <v>60</v>
      </c>
      <c r="DG336" s="14">
        <f t="shared" si="275"/>
        <v>2</v>
      </c>
      <c r="DH336" s="14" t="str">
        <f t="shared" si="276"/>
        <v/>
      </c>
      <c r="DI336" s="14">
        <f t="shared" si="285"/>
        <v>39</v>
      </c>
      <c r="DJ336" s="14">
        <f t="shared" si="277"/>
        <v>0</v>
      </c>
      <c r="DK336" s="14">
        <f t="shared" si="278"/>
        <v>65</v>
      </c>
      <c r="DL336" s="14">
        <f t="shared" si="279"/>
        <v>0</v>
      </c>
      <c r="DM336" s="14">
        <f t="shared" si="280"/>
        <v>0</v>
      </c>
      <c r="DN336" s="14">
        <f t="shared" si="281"/>
        <v>3.98</v>
      </c>
      <c r="DO336" s="14">
        <f t="shared" si="282"/>
        <v>0</v>
      </c>
      <c r="DP336" s="14">
        <f t="shared" si="286"/>
        <v>17</v>
      </c>
      <c r="DQ336" s="14">
        <f t="shared" si="287"/>
        <v>0</v>
      </c>
      <c r="DR336" s="14">
        <f t="shared" si="288"/>
        <v>25</v>
      </c>
      <c r="DU336" s="14">
        <f t="shared" si="283"/>
        <v>2</v>
      </c>
      <c r="DV336" s="14">
        <f t="shared" si="284"/>
        <v>0</v>
      </c>
      <c r="DW336" s="14">
        <f t="shared" si="289"/>
        <v>39</v>
      </c>
      <c r="DX336" s="14" t="str">
        <f t="shared" si="290"/>
        <v>DefExt</v>
      </c>
      <c r="DY336" s="14">
        <f t="shared" si="291"/>
        <v>65</v>
      </c>
      <c r="DZ336" s="14">
        <f t="shared" si="292"/>
        <v>3.98</v>
      </c>
      <c r="EA336" s="14" t="str">
        <f t="shared" si="293"/>
        <v/>
      </c>
      <c r="EB336" s="14" t="str">
        <f t="shared" si="294"/>
        <v/>
      </c>
      <c r="EC336" s="14" t="str">
        <f t="shared" si="295"/>
        <v/>
      </c>
      <c r="ED336" s="14">
        <f t="shared" si="296"/>
        <v>17</v>
      </c>
      <c r="EE336" s="14">
        <f t="shared" si="297"/>
        <v>0</v>
      </c>
      <c r="EF336" s="14">
        <f t="shared" si="298"/>
        <v>25</v>
      </c>
      <c r="EG336" s="25" t="s">
        <v>509</v>
      </c>
      <c r="EH336" s="14">
        <f t="shared" si="299"/>
        <v>40</v>
      </c>
    </row>
    <row r="337" spans="100:138" ht="16.5" x14ac:dyDescent="0.2">
      <c r="CV337" s="13">
        <v>333</v>
      </c>
      <c r="CW337" s="14">
        <f t="shared" si="265"/>
        <v>46</v>
      </c>
      <c r="CX337" s="14">
        <f t="shared" si="266"/>
        <v>2</v>
      </c>
      <c r="CY337" s="14">
        <f t="shared" si="267"/>
        <v>3</v>
      </c>
      <c r="CZ337" s="14">
        <f t="shared" si="268"/>
        <v>5</v>
      </c>
      <c r="DA337" s="14">
        <f t="shared" si="269"/>
        <v>2051023</v>
      </c>
      <c r="DB337" s="13" t="str">
        <f t="shared" si="270"/>
        <v>90级守护灵绿色-肩甲</v>
      </c>
      <c r="DC337" s="14">
        <f t="shared" si="271"/>
        <v>2</v>
      </c>
      <c r="DD337" s="14">
        <f t="shared" si="272"/>
        <v>1</v>
      </c>
      <c r="DE337" s="14">
        <f t="shared" si="273"/>
        <v>60</v>
      </c>
      <c r="DF337" s="14">
        <f t="shared" si="274"/>
        <v>60</v>
      </c>
      <c r="DG337" s="14">
        <f t="shared" si="275"/>
        <v>3</v>
      </c>
      <c r="DH337" s="14" t="str">
        <f t="shared" si="276"/>
        <v/>
      </c>
      <c r="DI337" s="14">
        <f t="shared" si="285"/>
        <v>59</v>
      </c>
      <c r="DJ337" s="14">
        <f t="shared" si="277"/>
        <v>0</v>
      </c>
      <c r="DK337" s="14">
        <f t="shared" si="278"/>
        <v>32</v>
      </c>
      <c r="DL337" s="14">
        <f t="shared" si="279"/>
        <v>640</v>
      </c>
      <c r="DM337" s="14">
        <f t="shared" si="280"/>
        <v>0</v>
      </c>
      <c r="DN337" s="14">
        <f t="shared" si="281"/>
        <v>1.99</v>
      </c>
      <c r="DO337" s="14">
        <f t="shared" si="282"/>
        <v>39.409999999999997</v>
      </c>
      <c r="DP337" s="14">
        <f t="shared" si="286"/>
        <v>17</v>
      </c>
      <c r="DQ337" s="14">
        <f t="shared" si="287"/>
        <v>0</v>
      </c>
      <c r="DR337" s="14">
        <f t="shared" si="288"/>
        <v>25</v>
      </c>
      <c r="DU337" s="14">
        <f t="shared" si="283"/>
        <v>2</v>
      </c>
      <c r="DV337" s="14">
        <f t="shared" si="284"/>
        <v>3</v>
      </c>
      <c r="DW337" s="14">
        <f t="shared" si="289"/>
        <v>59</v>
      </c>
      <c r="DX337" s="14" t="str">
        <f t="shared" si="290"/>
        <v>DefExt</v>
      </c>
      <c r="DY337" s="14">
        <f t="shared" si="291"/>
        <v>32</v>
      </c>
      <c r="DZ337" s="14">
        <f t="shared" si="292"/>
        <v>1.99</v>
      </c>
      <c r="EA337" s="14" t="str">
        <f t="shared" si="293"/>
        <v>HPExt</v>
      </c>
      <c r="EB337" s="14">
        <f t="shared" si="294"/>
        <v>640</v>
      </c>
      <c r="EC337" s="14">
        <f t="shared" si="295"/>
        <v>39.409999999999997</v>
      </c>
      <c r="ED337" s="14">
        <f t="shared" si="296"/>
        <v>17</v>
      </c>
      <c r="EE337" s="14">
        <f t="shared" si="297"/>
        <v>0</v>
      </c>
      <c r="EF337" s="14">
        <f t="shared" si="298"/>
        <v>25</v>
      </c>
      <c r="EG337" s="25" t="s">
        <v>509</v>
      </c>
      <c r="EH337" s="14">
        <f t="shared" si="299"/>
        <v>40</v>
      </c>
    </row>
    <row r="338" spans="100:138" ht="16.5" x14ac:dyDescent="0.2">
      <c r="CV338" s="13">
        <v>334</v>
      </c>
      <c r="CW338" s="14">
        <f t="shared" si="265"/>
        <v>46</v>
      </c>
      <c r="CX338" s="14">
        <f t="shared" si="266"/>
        <v>2</v>
      </c>
      <c r="CY338" s="14">
        <f t="shared" si="267"/>
        <v>4</v>
      </c>
      <c r="CZ338" s="14">
        <f t="shared" si="268"/>
        <v>5</v>
      </c>
      <c r="DA338" s="14">
        <f t="shared" si="269"/>
        <v>2051024</v>
      </c>
      <c r="DB338" s="13" t="str">
        <f t="shared" si="270"/>
        <v>90级守护灵绿色-衣服</v>
      </c>
      <c r="DC338" s="14">
        <f t="shared" si="271"/>
        <v>2</v>
      </c>
      <c r="DD338" s="14">
        <f t="shared" si="272"/>
        <v>1</v>
      </c>
      <c r="DE338" s="14">
        <f t="shared" si="273"/>
        <v>60</v>
      </c>
      <c r="DF338" s="14">
        <f t="shared" si="274"/>
        <v>60</v>
      </c>
      <c r="DG338" s="14">
        <f t="shared" si="275"/>
        <v>4</v>
      </c>
      <c r="DH338" s="14" t="str">
        <f t="shared" si="276"/>
        <v/>
      </c>
      <c r="DI338" s="14">
        <f t="shared" si="285"/>
        <v>39</v>
      </c>
      <c r="DJ338" s="14">
        <f t="shared" si="277"/>
        <v>0</v>
      </c>
      <c r="DK338" s="14">
        <f t="shared" si="278"/>
        <v>65</v>
      </c>
      <c r="DL338" s="14">
        <f t="shared" si="279"/>
        <v>0</v>
      </c>
      <c r="DM338" s="14">
        <f t="shared" si="280"/>
        <v>0</v>
      </c>
      <c r="DN338" s="14">
        <f t="shared" si="281"/>
        <v>3.98</v>
      </c>
      <c r="DO338" s="14">
        <f t="shared" si="282"/>
        <v>0</v>
      </c>
      <c r="DP338" s="14">
        <f t="shared" si="286"/>
        <v>17</v>
      </c>
      <c r="DQ338" s="14">
        <f t="shared" si="287"/>
        <v>0</v>
      </c>
      <c r="DR338" s="14">
        <f t="shared" si="288"/>
        <v>25</v>
      </c>
      <c r="DU338" s="14">
        <f t="shared" si="283"/>
        <v>2</v>
      </c>
      <c r="DV338" s="14">
        <f t="shared" si="284"/>
        <v>0</v>
      </c>
      <c r="DW338" s="14">
        <f t="shared" si="289"/>
        <v>39</v>
      </c>
      <c r="DX338" s="14" t="str">
        <f t="shared" si="290"/>
        <v>DefExt</v>
      </c>
      <c r="DY338" s="14">
        <f t="shared" si="291"/>
        <v>65</v>
      </c>
      <c r="DZ338" s="14">
        <f t="shared" si="292"/>
        <v>3.98</v>
      </c>
      <c r="EA338" s="14" t="str">
        <f t="shared" si="293"/>
        <v/>
      </c>
      <c r="EB338" s="14" t="str">
        <f t="shared" si="294"/>
        <v/>
      </c>
      <c r="EC338" s="14" t="str">
        <f t="shared" si="295"/>
        <v/>
      </c>
      <c r="ED338" s="14">
        <f t="shared" si="296"/>
        <v>17</v>
      </c>
      <c r="EE338" s="14">
        <f t="shared" si="297"/>
        <v>0</v>
      </c>
      <c r="EF338" s="14">
        <f t="shared" si="298"/>
        <v>25</v>
      </c>
      <c r="EG338" s="25" t="s">
        <v>509</v>
      </c>
      <c r="EH338" s="14">
        <f t="shared" si="299"/>
        <v>40</v>
      </c>
    </row>
    <row r="339" spans="100:138" ht="16.5" x14ac:dyDescent="0.2">
      <c r="CV339" s="13">
        <v>335</v>
      </c>
      <c r="CW339" s="14">
        <f t="shared" si="265"/>
        <v>46</v>
      </c>
      <c r="CX339" s="14">
        <f t="shared" si="266"/>
        <v>2</v>
      </c>
      <c r="CY339" s="14">
        <f t="shared" si="267"/>
        <v>5</v>
      </c>
      <c r="CZ339" s="14">
        <f t="shared" si="268"/>
        <v>5</v>
      </c>
      <c r="DA339" s="14">
        <f t="shared" si="269"/>
        <v>2051025</v>
      </c>
      <c r="DB339" s="13" t="str">
        <f t="shared" si="270"/>
        <v>90级守护灵绿色-鞋子</v>
      </c>
      <c r="DC339" s="14">
        <f t="shared" si="271"/>
        <v>2</v>
      </c>
      <c r="DD339" s="14">
        <f t="shared" si="272"/>
        <v>1</v>
      </c>
      <c r="DE339" s="14">
        <f t="shared" si="273"/>
        <v>60</v>
      </c>
      <c r="DF339" s="14">
        <f t="shared" si="274"/>
        <v>60</v>
      </c>
      <c r="DG339" s="14">
        <f t="shared" si="275"/>
        <v>5</v>
      </c>
      <c r="DH339" s="14" t="str">
        <f t="shared" si="276"/>
        <v/>
      </c>
      <c r="DI339" s="14">
        <f t="shared" si="285"/>
        <v>78</v>
      </c>
      <c r="DJ339" s="14">
        <f t="shared" si="277"/>
        <v>0</v>
      </c>
      <c r="DK339" s="14">
        <f t="shared" si="278"/>
        <v>0</v>
      </c>
      <c r="DL339" s="14">
        <f t="shared" si="279"/>
        <v>1280</v>
      </c>
      <c r="DM339" s="14">
        <f t="shared" si="280"/>
        <v>0</v>
      </c>
      <c r="DN339" s="14">
        <f t="shared" si="281"/>
        <v>0</v>
      </c>
      <c r="DO339" s="14">
        <f t="shared" si="282"/>
        <v>78.83</v>
      </c>
      <c r="DP339" s="14">
        <f t="shared" si="286"/>
        <v>17</v>
      </c>
      <c r="DQ339" s="14">
        <f t="shared" si="287"/>
        <v>0</v>
      </c>
      <c r="DR339" s="14">
        <f t="shared" si="288"/>
        <v>25</v>
      </c>
      <c r="DU339" s="14">
        <f t="shared" si="283"/>
        <v>3</v>
      </c>
      <c r="DV339" s="14">
        <f t="shared" si="284"/>
        <v>0</v>
      </c>
      <c r="DW339" s="14">
        <f t="shared" si="289"/>
        <v>78</v>
      </c>
      <c r="DX339" s="14" t="str">
        <f t="shared" si="290"/>
        <v>HPExt</v>
      </c>
      <c r="DY339" s="14">
        <f t="shared" si="291"/>
        <v>1280</v>
      </c>
      <c r="DZ339" s="14">
        <f t="shared" si="292"/>
        <v>78.83</v>
      </c>
      <c r="EA339" s="14" t="str">
        <f t="shared" si="293"/>
        <v/>
      </c>
      <c r="EB339" s="14" t="str">
        <f t="shared" si="294"/>
        <v/>
      </c>
      <c r="EC339" s="14" t="str">
        <f t="shared" si="295"/>
        <v/>
      </c>
      <c r="ED339" s="14">
        <f t="shared" si="296"/>
        <v>17</v>
      </c>
      <c r="EE339" s="14">
        <f t="shared" si="297"/>
        <v>0</v>
      </c>
      <c r="EF339" s="14">
        <f t="shared" si="298"/>
        <v>25</v>
      </c>
      <c r="EG339" s="25" t="s">
        <v>509</v>
      </c>
      <c r="EH339" s="14">
        <f t="shared" si="299"/>
        <v>40</v>
      </c>
    </row>
    <row r="340" spans="100:138" ht="16.5" x14ac:dyDescent="0.2">
      <c r="CV340" s="13">
        <v>336</v>
      </c>
      <c r="CW340" s="14">
        <f t="shared" si="265"/>
        <v>46</v>
      </c>
      <c r="CX340" s="14">
        <f t="shared" si="266"/>
        <v>2</v>
      </c>
      <c r="CY340" s="14">
        <f t="shared" si="267"/>
        <v>6</v>
      </c>
      <c r="CZ340" s="14">
        <f t="shared" si="268"/>
        <v>5</v>
      </c>
      <c r="DA340" s="14">
        <f t="shared" si="269"/>
        <v>2051026</v>
      </c>
      <c r="DB340" s="13" t="str">
        <f t="shared" si="270"/>
        <v>90级守护灵绿色-护手</v>
      </c>
      <c r="DC340" s="14">
        <f t="shared" si="271"/>
        <v>2</v>
      </c>
      <c r="DD340" s="14">
        <f t="shared" si="272"/>
        <v>1</v>
      </c>
      <c r="DE340" s="14">
        <f t="shared" si="273"/>
        <v>60</v>
      </c>
      <c r="DF340" s="14">
        <f t="shared" si="274"/>
        <v>60</v>
      </c>
      <c r="DG340" s="14">
        <f t="shared" si="275"/>
        <v>6</v>
      </c>
      <c r="DH340" s="14" t="str">
        <f t="shared" si="276"/>
        <v/>
      </c>
      <c r="DI340" s="14">
        <f t="shared" si="285"/>
        <v>78</v>
      </c>
      <c r="DJ340" s="14">
        <f t="shared" si="277"/>
        <v>0</v>
      </c>
      <c r="DK340" s="14">
        <f t="shared" si="278"/>
        <v>0</v>
      </c>
      <c r="DL340" s="14">
        <f t="shared" si="279"/>
        <v>1280</v>
      </c>
      <c r="DM340" s="14">
        <f t="shared" si="280"/>
        <v>0</v>
      </c>
      <c r="DN340" s="14">
        <f t="shared" si="281"/>
        <v>0</v>
      </c>
      <c r="DO340" s="14">
        <f t="shared" si="282"/>
        <v>78.83</v>
      </c>
      <c r="DP340" s="14">
        <f t="shared" si="286"/>
        <v>17</v>
      </c>
      <c r="DQ340" s="14">
        <f t="shared" si="287"/>
        <v>0</v>
      </c>
      <c r="DR340" s="14">
        <f t="shared" si="288"/>
        <v>25</v>
      </c>
      <c r="DU340" s="14">
        <f t="shared" si="283"/>
        <v>3</v>
      </c>
      <c r="DV340" s="14">
        <f t="shared" si="284"/>
        <v>0</v>
      </c>
      <c r="DW340" s="14">
        <f t="shared" si="289"/>
        <v>78</v>
      </c>
      <c r="DX340" s="14" t="str">
        <f t="shared" si="290"/>
        <v>HPExt</v>
      </c>
      <c r="DY340" s="14">
        <f t="shared" si="291"/>
        <v>1280</v>
      </c>
      <c r="DZ340" s="14">
        <f t="shared" si="292"/>
        <v>78.83</v>
      </c>
      <c r="EA340" s="14" t="str">
        <f t="shared" si="293"/>
        <v/>
      </c>
      <c r="EB340" s="14" t="str">
        <f t="shared" si="294"/>
        <v/>
      </c>
      <c r="EC340" s="14" t="str">
        <f t="shared" si="295"/>
        <v/>
      </c>
      <c r="ED340" s="14">
        <f t="shared" si="296"/>
        <v>17</v>
      </c>
      <c r="EE340" s="14">
        <f t="shared" si="297"/>
        <v>0</v>
      </c>
      <c r="EF340" s="14">
        <f t="shared" si="298"/>
        <v>25</v>
      </c>
      <c r="EG340" s="25" t="s">
        <v>509</v>
      </c>
      <c r="EH340" s="14">
        <f t="shared" si="299"/>
        <v>40</v>
      </c>
    </row>
    <row r="341" spans="100:138" ht="16.5" x14ac:dyDescent="0.2">
      <c r="CV341" s="13">
        <v>337</v>
      </c>
      <c r="CW341" s="14">
        <f t="shared" si="265"/>
        <v>46</v>
      </c>
      <c r="CX341" s="14">
        <f t="shared" si="266"/>
        <v>2</v>
      </c>
      <c r="CY341" s="14">
        <f t="shared" si="267"/>
        <v>7</v>
      </c>
      <c r="CZ341" s="14">
        <f t="shared" si="268"/>
        <v>5</v>
      </c>
      <c r="DA341" s="14">
        <f t="shared" si="269"/>
        <v>2051027</v>
      </c>
      <c r="DB341" s="13" t="str">
        <f t="shared" si="270"/>
        <v>90级守护灵绿色-项链</v>
      </c>
      <c r="DC341" s="14">
        <f t="shared" si="271"/>
        <v>2</v>
      </c>
      <c r="DD341" s="14">
        <f t="shared" si="272"/>
        <v>1</v>
      </c>
      <c r="DE341" s="14">
        <f t="shared" si="273"/>
        <v>60</v>
      </c>
      <c r="DF341" s="14">
        <f t="shared" si="274"/>
        <v>60</v>
      </c>
      <c r="DG341" s="14">
        <f t="shared" si="275"/>
        <v>7</v>
      </c>
      <c r="DH341" s="14" t="str">
        <f t="shared" si="276"/>
        <v/>
      </c>
      <c r="DI341" s="14">
        <f t="shared" si="285"/>
        <v>59</v>
      </c>
      <c r="DJ341" s="14">
        <f t="shared" si="277"/>
        <v>86</v>
      </c>
      <c r="DK341" s="14">
        <f t="shared" si="278"/>
        <v>54</v>
      </c>
      <c r="DL341" s="14">
        <f t="shared" si="279"/>
        <v>0</v>
      </c>
      <c r="DM341" s="14">
        <f t="shared" si="280"/>
        <v>5.25</v>
      </c>
      <c r="DN341" s="14">
        <f t="shared" si="281"/>
        <v>3.31</v>
      </c>
      <c r="DO341" s="14">
        <f t="shared" si="282"/>
        <v>0</v>
      </c>
      <c r="DP341" s="14">
        <f t="shared" si="286"/>
        <v>17</v>
      </c>
      <c r="DQ341" s="14">
        <f t="shared" si="287"/>
        <v>0</v>
      </c>
      <c r="DR341" s="14">
        <f t="shared" si="288"/>
        <v>25</v>
      </c>
      <c r="DU341" s="14">
        <f t="shared" si="283"/>
        <v>1</v>
      </c>
      <c r="DV341" s="14">
        <f t="shared" si="284"/>
        <v>2</v>
      </c>
      <c r="DW341" s="14">
        <f t="shared" si="289"/>
        <v>59</v>
      </c>
      <c r="DX341" s="14" t="str">
        <f t="shared" si="290"/>
        <v>AtkExt</v>
      </c>
      <c r="DY341" s="14">
        <f t="shared" si="291"/>
        <v>86</v>
      </c>
      <c r="DZ341" s="14">
        <f t="shared" si="292"/>
        <v>5.25</v>
      </c>
      <c r="EA341" s="14" t="str">
        <f t="shared" si="293"/>
        <v>DefExt</v>
      </c>
      <c r="EB341" s="14">
        <f t="shared" si="294"/>
        <v>54</v>
      </c>
      <c r="EC341" s="14">
        <f t="shared" si="295"/>
        <v>3.31</v>
      </c>
      <c r="ED341" s="14">
        <f t="shared" si="296"/>
        <v>17</v>
      </c>
      <c r="EE341" s="14">
        <f t="shared" si="297"/>
        <v>0</v>
      </c>
      <c r="EF341" s="14">
        <f t="shared" si="298"/>
        <v>25</v>
      </c>
      <c r="EG341" s="25" t="s">
        <v>509</v>
      </c>
      <c r="EH341" s="14">
        <f t="shared" si="299"/>
        <v>40</v>
      </c>
    </row>
    <row r="342" spans="100:138" ht="16.5" x14ac:dyDescent="0.2">
      <c r="CV342" s="13">
        <v>338</v>
      </c>
      <c r="CW342" s="14">
        <f t="shared" si="265"/>
        <v>46</v>
      </c>
      <c r="CX342" s="14">
        <f t="shared" si="266"/>
        <v>2</v>
      </c>
      <c r="CY342" s="14">
        <f t="shared" si="267"/>
        <v>8</v>
      </c>
      <c r="CZ342" s="14">
        <f t="shared" si="268"/>
        <v>5</v>
      </c>
      <c r="DA342" s="14">
        <f t="shared" si="269"/>
        <v>2051028</v>
      </c>
      <c r="DB342" s="13" t="str">
        <f t="shared" si="270"/>
        <v>90级守护灵绿色-戒指</v>
      </c>
      <c r="DC342" s="14">
        <f t="shared" si="271"/>
        <v>2</v>
      </c>
      <c r="DD342" s="14">
        <f t="shared" si="272"/>
        <v>1</v>
      </c>
      <c r="DE342" s="14">
        <f t="shared" si="273"/>
        <v>60</v>
      </c>
      <c r="DF342" s="14">
        <f t="shared" si="274"/>
        <v>60</v>
      </c>
      <c r="DG342" s="14">
        <f t="shared" si="275"/>
        <v>8</v>
      </c>
      <c r="DH342" s="14" t="str">
        <f t="shared" si="276"/>
        <v/>
      </c>
      <c r="DI342" s="14">
        <f t="shared" si="285"/>
        <v>91</v>
      </c>
      <c r="DJ342" s="14">
        <f t="shared" si="277"/>
        <v>86</v>
      </c>
      <c r="DK342" s="14">
        <f t="shared" si="278"/>
        <v>0</v>
      </c>
      <c r="DL342" s="14">
        <f t="shared" si="279"/>
        <v>1067</v>
      </c>
      <c r="DM342" s="14">
        <f t="shared" si="280"/>
        <v>5.25</v>
      </c>
      <c r="DN342" s="14">
        <f t="shared" si="281"/>
        <v>0</v>
      </c>
      <c r="DO342" s="14">
        <f t="shared" si="282"/>
        <v>65.69</v>
      </c>
      <c r="DP342" s="14">
        <f t="shared" si="286"/>
        <v>17</v>
      </c>
      <c r="DQ342" s="14">
        <f t="shared" si="287"/>
        <v>0</v>
      </c>
      <c r="DR342" s="14">
        <f t="shared" si="288"/>
        <v>25</v>
      </c>
      <c r="DU342" s="14">
        <f t="shared" si="283"/>
        <v>1</v>
      </c>
      <c r="DV342" s="14">
        <f t="shared" si="284"/>
        <v>3</v>
      </c>
      <c r="DW342" s="14">
        <f t="shared" si="289"/>
        <v>91</v>
      </c>
      <c r="DX342" s="14" t="str">
        <f t="shared" si="290"/>
        <v>AtkExt</v>
      </c>
      <c r="DY342" s="14">
        <f t="shared" si="291"/>
        <v>86</v>
      </c>
      <c r="DZ342" s="14">
        <f t="shared" si="292"/>
        <v>5.25</v>
      </c>
      <c r="EA342" s="14" t="str">
        <f t="shared" si="293"/>
        <v>HPExt</v>
      </c>
      <c r="EB342" s="14">
        <f t="shared" si="294"/>
        <v>1067</v>
      </c>
      <c r="EC342" s="14">
        <f t="shared" si="295"/>
        <v>65.69</v>
      </c>
      <c r="ED342" s="14">
        <f t="shared" si="296"/>
        <v>17</v>
      </c>
      <c r="EE342" s="14">
        <f t="shared" si="297"/>
        <v>0</v>
      </c>
      <c r="EF342" s="14">
        <f t="shared" si="298"/>
        <v>25</v>
      </c>
      <c r="EG342" s="25" t="s">
        <v>509</v>
      </c>
      <c r="EH342" s="14">
        <f t="shared" si="299"/>
        <v>40</v>
      </c>
    </row>
    <row r="343" spans="100:138" ht="16.5" x14ac:dyDescent="0.2">
      <c r="CV343" s="13">
        <v>339</v>
      </c>
      <c r="CW343" s="14">
        <f t="shared" si="265"/>
        <v>47</v>
      </c>
      <c r="CX343" s="14">
        <f t="shared" si="266"/>
        <v>1</v>
      </c>
      <c r="CY343" s="14">
        <f t="shared" si="267"/>
        <v>1</v>
      </c>
      <c r="CZ343" s="14">
        <f t="shared" si="268"/>
        <v>5</v>
      </c>
      <c r="DA343" s="14">
        <f t="shared" si="269"/>
        <v>2052011</v>
      </c>
      <c r="DB343" s="13" t="str">
        <f t="shared" si="270"/>
        <v>90级寄灵人蓝色-武器</v>
      </c>
      <c r="DC343" s="14">
        <f t="shared" si="271"/>
        <v>1</v>
      </c>
      <c r="DD343" s="14">
        <f t="shared" si="272"/>
        <v>2</v>
      </c>
      <c r="DE343" s="14">
        <f t="shared" si="273"/>
        <v>80</v>
      </c>
      <c r="DF343" s="14">
        <f t="shared" si="274"/>
        <v>80</v>
      </c>
      <c r="DG343" s="14">
        <f t="shared" si="275"/>
        <v>1</v>
      </c>
      <c r="DH343" s="14" t="str">
        <f t="shared" si="276"/>
        <v/>
      </c>
      <c r="DI343" s="14">
        <f t="shared" si="285"/>
        <v>140</v>
      </c>
      <c r="DJ343" s="14">
        <f t="shared" si="277"/>
        <v>565</v>
      </c>
      <c r="DK343" s="14">
        <f t="shared" si="278"/>
        <v>0</v>
      </c>
      <c r="DL343" s="14">
        <f t="shared" si="279"/>
        <v>0</v>
      </c>
      <c r="DM343" s="14">
        <f t="shared" si="280"/>
        <v>28.14</v>
      </c>
      <c r="DN343" s="14">
        <f t="shared" si="281"/>
        <v>0</v>
      </c>
      <c r="DO343" s="14">
        <f t="shared" si="282"/>
        <v>0</v>
      </c>
      <c r="DP343" s="14">
        <f t="shared" si="286"/>
        <v>18</v>
      </c>
      <c r="DQ343" s="14">
        <f t="shared" si="287"/>
        <v>0</v>
      </c>
      <c r="DR343" s="14">
        <f t="shared" si="288"/>
        <v>15</v>
      </c>
      <c r="DU343" s="14">
        <f t="shared" si="283"/>
        <v>1</v>
      </c>
      <c r="DV343" s="14">
        <f t="shared" si="284"/>
        <v>0</v>
      </c>
      <c r="DW343" s="14">
        <f t="shared" si="289"/>
        <v>140</v>
      </c>
      <c r="DX343" s="14" t="str">
        <f t="shared" si="290"/>
        <v>AtkExt</v>
      </c>
      <c r="DY343" s="14">
        <f t="shared" si="291"/>
        <v>565</v>
      </c>
      <c r="DZ343" s="14">
        <f t="shared" si="292"/>
        <v>28.14</v>
      </c>
      <c r="EA343" s="14" t="str">
        <f t="shared" si="293"/>
        <v/>
      </c>
      <c r="EB343" s="14" t="str">
        <f t="shared" si="294"/>
        <v/>
      </c>
      <c r="EC343" s="14" t="str">
        <f t="shared" si="295"/>
        <v/>
      </c>
      <c r="ED343" s="14">
        <f t="shared" si="296"/>
        <v>18</v>
      </c>
      <c r="EE343" s="14">
        <f t="shared" si="297"/>
        <v>0</v>
      </c>
      <c r="EF343" s="14">
        <f t="shared" si="298"/>
        <v>15</v>
      </c>
      <c r="EG343" s="25" t="s">
        <v>509</v>
      </c>
      <c r="EH343" s="14">
        <f t="shared" si="299"/>
        <v>120</v>
      </c>
    </row>
    <row r="344" spans="100:138" ht="16.5" x14ac:dyDescent="0.2">
      <c r="CV344" s="13">
        <v>340</v>
      </c>
      <c r="CW344" s="14">
        <f t="shared" si="265"/>
        <v>47</v>
      </c>
      <c r="CX344" s="14">
        <f t="shared" si="266"/>
        <v>1</v>
      </c>
      <c r="CY344" s="14">
        <f t="shared" si="267"/>
        <v>2</v>
      </c>
      <c r="CZ344" s="14">
        <f t="shared" si="268"/>
        <v>5</v>
      </c>
      <c r="DA344" s="14">
        <f t="shared" si="269"/>
        <v>2052012</v>
      </c>
      <c r="DB344" s="13" t="str">
        <f t="shared" si="270"/>
        <v>90级寄灵人蓝色-头盔</v>
      </c>
      <c r="DC344" s="14">
        <f t="shared" si="271"/>
        <v>1</v>
      </c>
      <c r="DD344" s="14">
        <f t="shared" si="272"/>
        <v>2</v>
      </c>
      <c r="DE344" s="14">
        <f t="shared" si="273"/>
        <v>80</v>
      </c>
      <c r="DF344" s="14">
        <f t="shared" si="274"/>
        <v>80</v>
      </c>
      <c r="DG344" s="14">
        <f t="shared" si="275"/>
        <v>2</v>
      </c>
      <c r="DH344" s="14" t="str">
        <f t="shared" si="276"/>
        <v/>
      </c>
      <c r="DI344" s="14">
        <f t="shared" si="285"/>
        <v>71</v>
      </c>
      <c r="DJ344" s="14">
        <f t="shared" si="277"/>
        <v>0</v>
      </c>
      <c r="DK344" s="14">
        <f t="shared" si="278"/>
        <v>142</v>
      </c>
      <c r="DL344" s="14">
        <f t="shared" si="279"/>
        <v>0</v>
      </c>
      <c r="DM344" s="14">
        <f t="shared" si="280"/>
        <v>0</v>
      </c>
      <c r="DN344" s="14">
        <f t="shared" si="281"/>
        <v>7.14</v>
      </c>
      <c r="DO344" s="14">
        <f t="shared" si="282"/>
        <v>0</v>
      </c>
      <c r="DP344" s="14">
        <f t="shared" si="286"/>
        <v>18</v>
      </c>
      <c r="DQ344" s="14">
        <f t="shared" si="287"/>
        <v>0</v>
      </c>
      <c r="DR344" s="14">
        <f t="shared" si="288"/>
        <v>15</v>
      </c>
      <c r="DU344" s="14">
        <f t="shared" si="283"/>
        <v>2</v>
      </c>
      <c r="DV344" s="14">
        <f t="shared" si="284"/>
        <v>0</v>
      </c>
      <c r="DW344" s="14">
        <f t="shared" si="289"/>
        <v>71</v>
      </c>
      <c r="DX344" s="14" t="str">
        <f t="shared" si="290"/>
        <v>DefExt</v>
      </c>
      <c r="DY344" s="14">
        <f t="shared" si="291"/>
        <v>142</v>
      </c>
      <c r="DZ344" s="14">
        <f t="shared" si="292"/>
        <v>7.14</v>
      </c>
      <c r="EA344" s="14" t="str">
        <f t="shared" si="293"/>
        <v/>
      </c>
      <c r="EB344" s="14" t="str">
        <f t="shared" si="294"/>
        <v/>
      </c>
      <c r="EC344" s="14" t="str">
        <f t="shared" si="295"/>
        <v/>
      </c>
      <c r="ED344" s="14">
        <f t="shared" si="296"/>
        <v>18</v>
      </c>
      <c r="EE344" s="14">
        <f t="shared" si="297"/>
        <v>0</v>
      </c>
      <c r="EF344" s="14">
        <f t="shared" si="298"/>
        <v>15</v>
      </c>
      <c r="EG344" s="25" t="s">
        <v>509</v>
      </c>
      <c r="EH344" s="14">
        <f t="shared" si="299"/>
        <v>120</v>
      </c>
    </row>
    <row r="345" spans="100:138" ht="16.5" x14ac:dyDescent="0.2">
      <c r="CV345" s="13">
        <v>341</v>
      </c>
      <c r="CW345" s="14">
        <f t="shared" si="265"/>
        <v>47</v>
      </c>
      <c r="CX345" s="14">
        <f t="shared" si="266"/>
        <v>1</v>
      </c>
      <c r="CY345" s="14">
        <f t="shared" si="267"/>
        <v>3</v>
      </c>
      <c r="CZ345" s="14">
        <f t="shared" si="268"/>
        <v>5</v>
      </c>
      <c r="DA345" s="14">
        <f t="shared" si="269"/>
        <v>2052013</v>
      </c>
      <c r="DB345" s="13" t="str">
        <f t="shared" si="270"/>
        <v>90级寄灵人蓝色-肩甲</v>
      </c>
      <c r="DC345" s="14">
        <f t="shared" si="271"/>
        <v>1</v>
      </c>
      <c r="DD345" s="14">
        <f t="shared" si="272"/>
        <v>2</v>
      </c>
      <c r="DE345" s="14">
        <f t="shared" si="273"/>
        <v>80</v>
      </c>
      <c r="DF345" s="14">
        <f t="shared" si="274"/>
        <v>80</v>
      </c>
      <c r="DG345" s="14">
        <f t="shared" si="275"/>
        <v>3</v>
      </c>
      <c r="DH345" s="14" t="str">
        <f t="shared" si="276"/>
        <v/>
      </c>
      <c r="DI345" s="14">
        <f t="shared" si="285"/>
        <v>70</v>
      </c>
      <c r="DJ345" s="14">
        <f t="shared" si="277"/>
        <v>0</v>
      </c>
      <c r="DK345" s="14">
        <f t="shared" si="278"/>
        <v>71</v>
      </c>
      <c r="DL345" s="14">
        <f t="shared" si="279"/>
        <v>706</v>
      </c>
      <c r="DM345" s="14">
        <f t="shared" si="280"/>
        <v>0</v>
      </c>
      <c r="DN345" s="14">
        <f t="shared" si="281"/>
        <v>3.57</v>
      </c>
      <c r="DO345" s="14">
        <f t="shared" si="282"/>
        <v>35.28</v>
      </c>
      <c r="DP345" s="14">
        <f t="shared" si="286"/>
        <v>18</v>
      </c>
      <c r="DQ345" s="14">
        <f t="shared" si="287"/>
        <v>0</v>
      </c>
      <c r="DR345" s="14">
        <f t="shared" si="288"/>
        <v>15</v>
      </c>
      <c r="DU345" s="14">
        <f t="shared" si="283"/>
        <v>2</v>
      </c>
      <c r="DV345" s="14">
        <f t="shared" si="284"/>
        <v>3</v>
      </c>
      <c r="DW345" s="14">
        <f t="shared" si="289"/>
        <v>70</v>
      </c>
      <c r="DX345" s="14" t="str">
        <f t="shared" si="290"/>
        <v>DefExt</v>
      </c>
      <c r="DY345" s="14">
        <f t="shared" si="291"/>
        <v>71</v>
      </c>
      <c r="DZ345" s="14">
        <f t="shared" si="292"/>
        <v>3.57</v>
      </c>
      <c r="EA345" s="14" t="str">
        <f t="shared" si="293"/>
        <v>HPExt</v>
      </c>
      <c r="EB345" s="14">
        <f t="shared" si="294"/>
        <v>706</v>
      </c>
      <c r="EC345" s="14">
        <f t="shared" si="295"/>
        <v>35.28</v>
      </c>
      <c r="ED345" s="14">
        <f t="shared" si="296"/>
        <v>18</v>
      </c>
      <c r="EE345" s="14">
        <f t="shared" si="297"/>
        <v>0</v>
      </c>
      <c r="EF345" s="14">
        <f t="shared" si="298"/>
        <v>15</v>
      </c>
      <c r="EG345" s="25" t="s">
        <v>509</v>
      </c>
      <c r="EH345" s="14">
        <f t="shared" si="299"/>
        <v>120</v>
      </c>
    </row>
    <row r="346" spans="100:138" ht="16.5" x14ac:dyDescent="0.2">
      <c r="CV346" s="13">
        <v>342</v>
      </c>
      <c r="CW346" s="14">
        <f t="shared" si="265"/>
        <v>47</v>
      </c>
      <c r="CX346" s="14">
        <f t="shared" si="266"/>
        <v>1</v>
      </c>
      <c r="CY346" s="14">
        <f t="shared" si="267"/>
        <v>4</v>
      </c>
      <c r="CZ346" s="14">
        <f t="shared" si="268"/>
        <v>5</v>
      </c>
      <c r="DA346" s="14">
        <f t="shared" si="269"/>
        <v>2052014</v>
      </c>
      <c r="DB346" s="13" t="str">
        <f t="shared" si="270"/>
        <v>90级寄灵人蓝色-衣服</v>
      </c>
      <c r="DC346" s="14">
        <f t="shared" si="271"/>
        <v>1</v>
      </c>
      <c r="DD346" s="14">
        <f t="shared" si="272"/>
        <v>2</v>
      </c>
      <c r="DE346" s="14">
        <f t="shared" si="273"/>
        <v>80</v>
      </c>
      <c r="DF346" s="14">
        <f t="shared" si="274"/>
        <v>80</v>
      </c>
      <c r="DG346" s="14">
        <f t="shared" si="275"/>
        <v>4</v>
      </c>
      <c r="DH346" s="14" t="str">
        <f t="shared" si="276"/>
        <v/>
      </c>
      <c r="DI346" s="14">
        <f t="shared" si="285"/>
        <v>71</v>
      </c>
      <c r="DJ346" s="14">
        <f t="shared" si="277"/>
        <v>0</v>
      </c>
      <c r="DK346" s="14">
        <f t="shared" si="278"/>
        <v>142</v>
      </c>
      <c r="DL346" s="14">
        <f t="shared" si="279"/>
        <v>0</v>
      </c>
      <c r="DM346" s="14">
        <f t="shared" si="280"/>
        <v>0</v>
      </c>
      <c r="DN346" s="14">
        <f t="shared" si="281"/>
        <v>7.14</v>
      </c>
      <c r="DO346" s="14">
        <f t="shared" si="282"/>
        <v>0</v>
      </c>
      <c r="DP346" s="14">
        <f t="shared" si="286"/>
        <v>18</v>
      </c>
      <c r="DQ346" s="14">
        <f t="shared" si="287"/>
        <v>0</v>
      </c>
      <c r="DR346" s="14">
        <f t="shared" si="288"/>
        <v>15</v>
      </c>
      <c r="DU346" s="14">
        <f t="shared" si="283"/>
        <v>2</v>
      </c>
      <c r="DV346" s="14">
        <f t="shared" si="284"/>
        <v>0</v>
      </c>
      <c r="DW346" s="14">
        <f t="shared" si="289"/>
        <v>71</v>
      </c>
      <c r="DX346" s="14" t="str">
        <f t="shared" si="290"/>
        <v>DefExt</v>
      </c>
      <c r="DY346" s="14">
        <f t="shared" si="291"/>
        <v>142</v>
      </c>
      <c r="DZ346" s="14">
        <f t="shared" si="292"/>
        <v>7.14</v>
      </c>
      <c r="EA346" s="14" t="str">
        <f t="shared" si="293"/>
        <v/>
      </c>
      <c r="EB346" s="14" t="str">
        <f t="shared" si="294"/>
        <v/>
      </c>
      <c r="EC346" s="14" t="str">
        <f t="shared" si="295"/>
        <v/>
      </c>
      <c r="ED346" s="14">
        <f t="shared" si="296"/>
        <v>18</v>
      </c>
      <c r="EE346" s="14">
        <f t="shared" si="297"/>
        <v>0</v>
      </c>
      <c r="EF346" s="14">
        <f t="shared" si="298"/>
        <v>15</v>
      </c>
      <c r="EG346" s="25" t="s">
        <v>509</v>
      </c>
      <c r="EH346" s="14">
        <f t="shared" si="299"/>
        <v>120</v>
      </c>
    </row>
    <row r="347" spans="100:138" ht="16.5" x14ac:dyDescent="0.2">
      <c r="CV347" s="13">
        <v>343</v>
      </c>
      <c r="CW347" s="14">
        <f t="shared" si="265"/>
        <v>47</v>
      </c>
      <c r="CX347" s="14">
        <f t="shared" si="266"/>
        <v>1</v>
      </c>
      <c r="CY347" s="14">
        <f t="shared" si="267"/>
        <v>5</v>
      </c>
      <c r="CZ347" s="14">
        <f t="shared" si="268"/>
        <v>5</v>
      </c>
      <c r="DA347" s="14">
        <f t="shared" si="269"/>
        <v>2052015</v>
      </c>
      <c r="DB347" s="13" t="str">
        <f t="shared" si="270"/>
        <v>90级寄灵人蓝色-鞋子</v>
      </c>
      <c r="DC347" s="14">
        <f t="shared" si="271"/>
        <v>1</v>
      </c>
      <c r="DD347" s="14">
        <f t="shared" si="272"/>
        <v>2</v>
      </c>
      <c r="DE347" s="14">
        <f t="shared" si="273"/>
        <v>80</v>
      </c>
      <c r="DF347" s="14">
        <f t="shared" si="274"/>
        <v>80</v>
      </c>
      <c r="DG347" s="14">
        <f t="shared" si="275"/>
        <v>5</v>
      </c>
      <c r="DH347" s="14" t="str">
        <f t="shared" si="276"/>
        <v/>
      </c>
      <c r="DI347" s="14">
        <f t="shared" si="285"/>
        <v>70</v>
      </c>
      <c r="DJ347" s="14">
        <f t="shared" si="277"/>
        <v>0</v>
      </c>
      <c r="DK347" s="14">
        <f t="shared" si="278"/>
        <v>0</v>
      </c>
      <c r="DL347" s="14">
        <f t="shared" si="279"/>
        <v>1411</v>
      </c>
      <c r="DM347" s="14">
        <f t="shared" si="280"/>
        <v>0</v>
      </c>
      <c r="DN347" s="14">
        <f t="shared" si="281"/>
        <v>0</v>
      </c>
      <c r="DO347" s="14">
        <f t="shared" si="282"/>
        <v>70.56</v>
      </c>
      <c r="DP347" s="14">
        <f t="shared" si="286"/>
        <v>18</v>
      </c>
      <c r="DQ347" s="14">
        <f t="shared" si="287"/>
        <v>0</v>
      </c>
      <c r="DR347" s="14">
        <f t="shared" si="288"/>
        <v>15</v>
      </c>
      <c r="DU347" s="14">
        <f t="shared" si="283"/>
        <v>3</v>
      </c>
      <c r="DV347" s="14">
        <f t="shared" si="284"/>
        <v>0</v>
      </c>
      <c r="DW347" s="14">
        <f t="shared" si="289"/>
        <v>70</v>
      </c>
      <c r="DX347" s="14" t="str">
        <f t="shared" si="290"/>
        <v>HPExt</v>
      </c>
      <c r="DY347" s="14">
        <f t="shared" si="291"/>
        <v>1411</v>
      </c>
      <c r="DZ347" s="14">
        <f t="shared" si="292"/>
        <v>70.56</v>
      </c>
      <c r="EA347" s="14" t="str">
        <f t="shared" si="293"/>
        <v/>
      </c>
      <c r="EB347" s="14" t="str">
        <f t="shared" si="294"/>
        <v/>
      </c>
      <c r="EC347" s="14" t="str">
        <f t="shared" si="295"/>
        <v/>
      </c>
      <c r="ED347" s="14">
        <f t="shared" si="296"/>
        <v>18</v>
      </c>
      <c r="EE347" s="14">
        <f t="shared" si="297"/>
        <v>0</v>
      </c>
      <c r="EF347" s="14">
        <f t="shared" si="298"/>
        <v>15</v>
      </c>
      <c r="EG347" s="25" t="s">
        <v>509</v>
      </c>
      <c r="EH347" s="14">
        <f t="shared" si="299"/>
        <v>120</v>
      </c>
    </row>
    <row r="348" spans="100:138" ht="16.5" x14ac:dyDescent="0.2">
      <c r="CV348" s="13">
        <v>344</v>
      </c>
      <c r="CW348" s="14">
        <f t="shared" si="265"/>
        <v>47</v>
      </c>
      <c r="CX348" s="14">
        <f t="shared" si="266"/>
        <v>1</v>
      </c>
      <c r="CY348" s="14">
        <f t="shared" si="267"/>
        <v>6</v>
      </c>
      <c r="CZ348" s="14">
        <f t="shared" si="268"/>
        <v>5</v>
      </c>
      <c r="DA348" s="14">
        <f t="shared" si="269"/>
        <v>2052016</v>
      </c>
      <c r="DB348" s="13" t="str">
        <f t="shared" si="270"/>
        <v>90级寄灵人蓝色-护手</v>
      </c>
      <c r="DC348" s="14">
        <f t="shared" si="271"/>
        <v>1</v>
      </c>
      <c r="DD348" s="14">
        <f t="shared" si="272"/>
        <v>2</v>
      </c>
      <c r="DE348" s="14">
        <f t="shared" si="273"/>
        <v>80</v>
      </c>
      <c r="DF348" s="14">
        <f t="shared" si="274"/>
        <v>80</v>
      </c>
      <c r="DG348" s="14">
        <f t="shared" si="275"/>
        <v>6</v>
      </c>
      <c r="DH348" s="14" t="str">
        <f t="shared" si="276"/>
        <v/>
      </c>
      <c r="DI348" s="14">
        <f t="shared" si="285"/>
        <v>70</v>
      </c>
      <c r="DJ348" s="14">
        <f t="shared" si="277"/>
        <v>0</v>
      </c>
      <c r="DK348" s="14">
        <f t="shared" si="278"/>
        <v>0</v>
      </c>
      <c r="DL348" s="14">
        <f t="shared" si="279"/>
        <v>1411</v>
      </c>
      <c r="DM348" s="14">
        <f t="shared" si="280"/>
        <v>0</v>
      </c>
      <c r="DN348" s="14">
        <f t="shared" si="281"/>
        <v>0</v>
      </c>
      <c r="DO348" s="14">
        <f t="shared" si="282"/>
        <v>70.56</v>
      </c>
      <c r="DP348" s="14">
        <f t="shared" si="286"/>
        <v>18</v>
      </c>
      <c r="DQ348" s="14">
        <f t="shared" si="287"/>
        <v>0</v>
      </c>
      <c r="DR348" s="14">
        <f t="shared" si="288"/>
        <v>15</v>
      </c>
      <c r="DU348" s="14">
        <f t="shared" si="283"/>
        <v>3</v>
      </c>
      <c r="DV348" s="14">
        <f t="shared" si="284"/>
        <v>0</v>
      </c>
      <c r="DW348" s="14">
        <f t="shared" si="289"/>
        <v>70</v>
      </c>
      <c r="DX348" s="14" t="str">
        <f t="shared" si="290"/>
        <v>HPExt</v>
      </c>
      <c r="DY348" s="14">
        <f t="shared" si="291"/>
        <v>1411</v>
      </c>
      <c r="DZ348" s="14">
        <f t="shared" si="292"/>
        <v>70.56</v>
      </c>
      <c r="EA348" s="14" t="str">
        <f t="shared" si="293"/>
        <v/>
      </c>
      <c r="EB348" s="14" t="str">
        <f t="shared" si="294"/>
        <v/>
      </c>
      <c r="EC348" s="14" t="str">
        <f t="shared" si="295"/>
        <v/>
      </c>
      <c r="ED348" s="14">
        <f t="shared" si="296"/>
        <v>18</v>
      </c>
      <c r="EE348" s="14">
        <f t="shared" si="297"/>
        <v>0</v>
      </c>
      <c r="EF348" s="14">
        <f t="shared" si="298"/>
        <v>15</v>
      </c>
      <c r="EG348" s="25" t="s">
        <v>509</v>
      </c>
      <c r="EH348" s="14">
        <f t="shared" si="299"/>
        <v>120</v>
      </c>
    </row>
    <row r="349" spans="100:138" ht="16.5" x14ac:dyDescent="0.2">
      <c r="CV349" s="13">
        <v>345</v>
      </c>
      <c r="CW349" s="14">
        <f t="shared" si="265"/>
        <v>47</v>
      </c>
      <c r="CX349" s="14">
        <f t="shared" si="266"/>
        <v>1</v>
      </c>
      <c r="CY349" s="14">
        <f t="shared" si="267"/>
        <v>7</v>
      </c>
      <c r="CZ349" s="14">
        <f t="shared" si="268"/>
        <v>5</v>
      </c>
      <c r="DA349" s="14">
        <f t="shared" si="269"/>
        <v>2052017</v>
      </c>
      <c r="DB349" s="13" t="str">
        <f t="shared" si="270"/>
        <v>90级寄灵人蓝色-项链</v>
      </c>
      <c r="DC349" s="14">
        <f t="shared" si="271"/>
        <v>1</v>
      </c>
      <c r="DD349" s="14">
        <f t="shared" si="272"/>
        <v>2</v>
      </c>
      <c r="DE349" s="14">
        <f t="shared" si="273"/>
        <v>80</v>
      </c>
      <c r="DF349" s="14">
        <f t="shared" si="274"/>
        <v>80</v>
      </c>
      <c r="DG349" s="14">
        <f t="shared" si="275"/>
        <v>7</v>
      </c>
      <c r="DH349" s="14" t="str">
        <f t="shared" si="276"/>
        <v/>
      </c>
      <c r="DI349" s="14">
        <f t="shared" si="285"/>
        <v>106</v>
      </c>
      <c r="DJ349" s="14">
        <f t="shared" si="277"/>
        <v>188</v>
      </c>
      <c r="DK349" s="14">
        <f t="shared" si="278"/>
        <v>118</v>
      </c>
      <c r="DL349" s="14">
        <f t="shared" si="279"/>
        <v>0</v>
      </c>
      <c r="DM349" s="14">
        <f t="shared" si="280"/>
        <v>9.3800000000000008</v>
      </c>
      <c r="DN349" s="14">
        <f t="shared" si="281"/>
        <v>5.95</v>
      </c>
      <c r="DO349" s="14">
        <f t="shared" si="282"/>
        <v>0</v>
      </c>
      <c r="DP349" s="14">
        <f t="shared" si="286"/>
        <v>18</v>
      </c>
      <c r="DQ349" s="14">
        <f t="shared" si="287"/>
        <v>0</v>
      </c>
      <c r="DR349" s="14">
        <f t="shared" si="288"/>
        <v>15</v>
      </c>
      <c r="DU349" s="14">
        <f t="shared" si="283"/>
        <v>1</v>
      </c>
      <c r="DV349" s="14">
        <f t="shared" si="284"/>
        <v>2</v>
      </c>
      <c r="DW349" s="14">
        <f t="shared" si="289"/>
        <v>106</v>
      </c>
      <c r="DX349" s="14" t="str">
        <f t="shared" si="290"/>
        <v>AtkExt</v>
      </c>
      <c r="DY349" s="14">
        <f t="shared" si="291"/>
        <v>188</v>
      </c>
      <c r="DZ349" s="14">
        <f t="shared" si="292"/>
        <v>9.3800000000000008</v>
      </c>
      <c r="EA349" s="14" t="str">
        <f t="shared" si="293"/>
        <v>DefExt</v>
      </c>
      <c r="EB349" s="14">
        <f t="shared" si="294"/>
        <v>118</v>
      </c>
      <c r="EC349" s="14">
        <f t="shared" si="295"/>
        <v>5.95</v>
      </c>
      <c r="ED349" s="14">
        <f t="shared" si="296"/>
        <v>18</v>
      </c>
      <c r="EE349" s="14">
        <f t="shared" si="297"/>
        <v>0</v>
      </c>
      <c r="EF349" s="14">
        <f t="shared" si="298"/>
        <v>15</v>
      </c>
      <c r="EG349" s="25" t="s">
        <v>509</v>
      </c>
      <c r="EH349" s="14">
        <f t="shared" si="299"/>
        <v>120</v>
      </c>
    </row>
    <row r="350" spans="100:138" ht="16.5" x14ac:dyDescent="0.2">
      <c r="CV350" s="13">
        <v>346</v>
      </c>
      <c r="CW350" s="14">
        <f t="shared" si="265"/>
        <v>47</v>
      </c>
      <c r="CX350" s="14">
        <f t="shared" si="266"/>
        <v>1</v>
      </c>
      <c r="CY350" s="14">
        <f t="shared" si="267"/>
        <v>8</v>
      </c>
      <c r="CZ350" s="14">
        <f t="shared" si="268"/>
        <v>5</v>
      </c>
      <c r="DA350" s="14">
        <f t="shared" si="269"/>
        <v>2052018</v>
      </c>
      <c r="DB350" s="13" t="str">
        <f t="shared" si="270"/>
        <v>90级寄灵人蓝色-戒指</v>
      </c>
      <c r="DC350" s="14">
        <f t="shared" si="271"/>
        <v>1</v>
      </c>
      <c r="DD350" s="14">
        <f t="shared" si="272"/>
        <v>2</v>
      </c>
      <c r="DE350" s="14">
        <f t="shared" si="273"/>
        <v>80</v>
      </c>
      <c r="DF350" s="14">
        <f t="shared" si="274"/>
        <v>80</v>
      </c>
      <c r="DG350" s="14">
        <f t="shared" si="275"/>
        <v>8</v>
      </c>
      <c r="DH350" s="14" t="str">
        <f t="shared" si="276"/>
        <v/>
      </c>
      <c r="DI350" s="14">
        <f t="shared" si="285"/>
        <v>105</v>
      </c>
      <c r="DJ350" s="14">
        <f t="shared" si="277"/>
        <v>188</v>
      </c>
      <c r="DK350" s="14">
        <f t="shared" si="278"/>
        <v>0</v>
      </c>
      <c r="DL350" s="14">
        <f t="shared" si="279"/>
        <v>1176</v>
      </c>
      <c r="DM350" s="14">
        <f t="shared" si="280"/>
        <v>9.3800000000000008</v>
      </c>
      <c r="DN350" s="14">
        <f t="shared" si="281"/>
        <v>0</v>
      </c>
      <c r="DO350" s="14">
        <f t="shared" si="282"/>
        <v>58.8</v>
      </c>
      <c r="DP350" s="14">
        <f t="shared" si="286"/>
        <v>18</v>
      </c>
      <c r="DQ350" s="14">
        <f t="shared" si="287"/>
        <v>0</v>
      </c>
      <c r="DR350" s="14">
        <f t="shared" si="288"/>
        <v>15</v>
      </c>
      <c r="DU350" s="14">
        <f t="shared" si="283"/>
        <v>1</v>
      </c>
      <c r="DV350" s="14">
        <f t="shared" si="284"/>
        <v>3</v>
      </c>
      <c r="DW350" s="14">
        <f t="shared" si="289"/>
        <v>105</v>
      </c>
      <c r="DX350" s="14" t="str">
        <f t="shared" si="290"/>
        <v>AtkExt</v>
      </c>
      <c r="DY350" s="14">
        <f t="shared" si="291"/>
        <v>188</v>
      </c>
      <c r="DZ350" s="14">
        <f t="shared" si="292"/>
        <v>9.3800000000000008</v>
      </c>
      <c r="EA350" s="14" t="str">
        <f t="shared" si="293"/>
        <v>HPExt</v>
      </c>
      <c r="EB350" s="14">
        <f t="shared" si="294"/>
        <v>1176</v>
      </c>
      <c r="EC350" s="14">
        <f t="shared" si="295"/>
        <v>58.8</v>
      </c>
      <c r="ED350" s="14">
        <f t="shared" si="296"/>
        <v>18</v>
      </c>
      <c r="EE350" s="14">
        <f t="shared" si="297"/>
        <v>0</v>
      </c>
      <c r="EF350" s="14">
        <f t="shared" si="298"/>
        <v>15</v>
      </c>
      <c r="EG350" s="25" t="s">
        <v>509</v>
      </c>
      <c r="EH350" s="14">
        <f t="shared" si="299"/>
        <v>120</v>
      </c>
    </row>
    <row r="351" spans="100:138" ht="16.5" x14ac:dyDescent="0.2">
      <c r="CV351" s="13">
        <v>347</v>
      </c>
      <c r="CW351" s="14">
        <f t="shared" si="265"/>
        <v>48</v>
      </c>
      <c r="CX351" s="14">
        <f t="shared" si="266"/>
        <v>2</v>
      </c>
      <c r="CY351" s="14">
        <f t="shared" si="267"/>
        <v>1</v>
      </c>
      <c r="CZ351" s="14">
        <f t="shared" si="268"/>
        <v>5</v>
      </c>
      <c r="DA351" s="14">
        <f t="shared" si="269"/>
        <v>2052021</v>
      </c>
      <c r="DB351" s="13" t="str">
        <f t="shared" si="270"/>
        <v>90级守护灵蓝色-武器</v>
      </c>
      <c r="DC351" s="14">
        <f t="shared" si="271"/>
        <v>2</v>
      </c>
      <c r="DD351" s="14">
        <f t="shared" si="272"/>
        <v>2</v>
      </c>
      <c r="DE351" s="14">
        <f t="shared" si="273"/>
        <v>60</v>
      </c>
      <c r="DF351" s="14">
        <f t="shared" si="274"/>
        <v>60</v>
      </c>
      <c r="DG351" s="14">
        <f t="shared" si="275"/>
        <v>1</v>
      </c>
      <c r="DH351" s="14" t="str">
        <f t="shared" si="276"/>
        <v/>
      </c>
      <c r="DI351" s="14">
        <f t="shared" si="285"/>
        <v>110</v>
      </c>
      <c r="DJ351" s="14">
        <f t="shared" si="277"/>
        <v>359</v>
      </c>
      <c r="DK351" s="14">
        <f t="shared" si="278"/>
        <v>0</v>
      </c>
      <c r="DL351" s="14">
        <f t="shared" si="279"/>
        <v>0</v>
      </c>
      <c r="DM351" s="14">
        <f t="shared" si="280"/>
        <v>22.05</v>
      </c>
      <c r="DN351" s="14">
        <f t="shared" si="281"/>
        <v>0</v>
      </c>
      <c r="DO351" s="14">
        <f t="shared" si="282"/>
        <v>0</v>
      </c>
      <c r="DP351" s="14">
        <f t="shared" si="286"/>
        <v>18</v>
      </c>
      <c r="DQ351" s="14">
        <f t="shared" si="287"/>
        <v>0</v>
      </c>
      <c r="DR351" s="14">
        <f t="shared" si="288"/>
        <v>25</v>
      </c>
      <c r="DU351" s="14">
        <f t="shared" si="283"/>
        <v>1</v>
      </c>
      <c r="DV351" s="14">
        <f t="shared" si="284"/>
        <v>0</v>
      </c>
      <c r="DW351" s="14">
        <f t="shared" si="289"/>
        <v>110</v>
      </c>
      <c r="DX351" s="14" t="str">
        <f t="shared" si="290"/>
        <v>AtkExt</v>
      </c>
      <c r="DY351" s="14">
        <f t="shared" si="291"/>
        <v>359</v>
      </c>
      <c r="DZ351" s="14">
        <f t="shared" si="292"/>
        <v>22.05</v>
      </c>
      <c r="EA351" s="14" t="str">
        <f t="shared" si="293"/>
        <v/>
      </c>
      <c r="EB351" s="14" t="str">
        <f t="shared" si="294"/>
        <v/>
      </c>
      <c r="EC351" s="14" t="str">
        <f t="shared" si="295"/>
        <v/>
      </c>
      <c r="ED351" s="14">
        <f t="shared" si="296"/>
        <v>18</v>
      </c>
      <c r="EE351" s="14">
        <f t="shared" si="297"/>
        <v>0</v>
      </c>
      <c r="EF351" s="14">
        <f t="shared" si="298"/>
        <v>25</v>
      </c>
      <c r="EG351" s="25" t="s">
        <v>509</v>
      </c>
      <c r="EH351" s="14">
        <f t="shared" si="299"/>
        <v>120</v>
      </c>
    </row>
    <row r="352" spans="100:138" ht="16.5" x14ac:dyDescent="0.2">
      <c r="CV352" s="13">
        <v>348</v>
      </c>
      <c r="CW352" s="14">
        <f t="shared" si="265"/>
        <v>48</v>
      </c>
      <c r="CX352" s="14">
        <f t="shared" si="266"/>
        <v>2</v>
      </c>
      <c r="CY352" s="14">
        <f t="shared" si="267"/>
        <v>2</v>
      </c>
      <c r="CZ352" s="14">
        <f t="shared" si="268"/>
        <v>5</v>
      </c>
      <c r="DA352" s="14">
        <f t="shared" si="269"/>
        <v>2052022</v>
      </c>
      <c r="DB352" s="13" t="str">
        <f t="shared" si="270"/>
        <v>90级守护灵蓝色-头盔</v>
      </c>
      <c r="DC352" s="14">
        <f t="shared" si="271"/>
        <v>2</v>
      </c>
      <c r="DD352" s="14">
        <f t="shared" si="272"/>
        <v>2</v>
      </c>
      <c r="DE352" s="14">
        <f t="shared" si="273"/>
        <v>60</v>
      </c>
      <c r="DF352" s="14">
        <f t="shared" si="274"/>
        <v>60</v>
      </c>
      <c r="DG352" s="14">
        <f t="shared" si="275"/>
        <v>2</v>
      </c>
      <c r="DH352" s="14" t="str">
        <f t="shared" si="276"/>
        <v/>
      </c>
      <c r="DI352" s="14">
        <f t="shared" si="285"/>
        <v>55</v>
      </c>
      <c r="DJ352" s="14">
        <f t="shared" si="277"/>
        <v>0</v>
      </c>
      <c r="DK352" s="14">
        <f t="shared" si="278"/>
        <v>90</v>
      </c>
      <c r="DL352" s="14">
        <f t="shared" si="279"/>
        <v>0</v>
      </c>
      <c r="DM352" s="14">
        <f t="shared" si="280"/>
        <v>0</v>
      </c>
      <c r="DN352" s="14">
        <f t="shared" si="281"/>
        <v>5.57</v>
      </c>
      <c r="DO352" s="14">
        <f t="shared" si="282"/>
        <v>0</v>
      </c>
      <c r="DP352" s="14">
        <f t="shared" si="286"/>
        <v>18</v>
      </c>
      <c r="DQ352" s="14">
        <f t="shared" si="287"/>
        <v>0</v>
      </c>
      <c r="DR352" s="14">
        <f t="shared" si="288"/>
        <v>25</v>
      </c>
      <c r="DU352" s="14">
        <f t="shared" si="283"/>
        <v>2</v>
      </c>
      <c r="DV352" s="14">
        <f t="shared" si="284"/>
        <v>0</v>
      </c>
      <c r="DW352" s="14">
        <f t="shared" si="289"/>
        <v>55</v>
      </c>
      <c r="DX352" s="14" t="str">
        <f t="shared" si="290"/>
        <v>DefExt</v>
      </c>
      <c r="DY352" s="14">
        <f t="shared" si="291"/>
        <v>90</v>
      </c>
      <c r="DZ352" s="14">
        <f t="shared" si="292"/>
        <v>5.57</v>
      </c>
      <c r="EA352" s="14" t="str">
        <f t="shared" si="293"/>
        <v/>
      </c>
      <c r="EB352" s="14" t="str">
        <f t="shared" si="294"/>
        <v/>
      </c>
      <c r="EC352" s="14" t="str">
        <f t="shared" si="295"/>
        <v/>
      </c>
      <c r="ED352" s="14">
        <f t="shared" si="296"/>
        <v>18</v>
      </c>
      <c r="EE352" s="14">
        <f t="shared" si="297"/>
        <v>0</v>
      </c>
      <c r="EF352" s="14">
        <f t="shared" si="298"/>
        <v>25</v>
      </c>
      <c r="EG352" s="25" t="s">
        <v>509</v>
      </c>
      <c r="EH352" s="14">
        <f t="shared" si="299"/>
        <v>120</v>
      </c>
    </row>
    <row r="353" spans="100:138" ht="16.5" x14ac:dyDescent="0.2">
      <c r="CV353" s="13">
        <v>349</v>
      </c>
      <c r="CW353" s="14">
        <f t="shared" si="265"/>
        <v>48</v>
      </c>
      <c r="CX353" s="14">
        <f t="shared" si="266"/>
        <v>2</v>
      </c>
      <c r="CY353" s="14">
        <f t="shared" si="267"/>
        <v>3</v>
      </c>
      <c r="CZ353" s="14">
        <f t="shared" si="268"/>
        <v>5</v>
      </c>
      <c r="DA353" s="14">
        <f t="shared" si="269"/>
        <v>2052023</v>
      </c>
      <c r="DB353" s="13" t="str">
        <f t="shared" si="270"/>
        <v>90级守护灵蓝色-肩甲</v>
      </c>
      <c r="DC353" s="14">
        <f t="shared" si="271"/>
        <v>2</v>
      </c>
      <c r="DD353" s="14">
        <f t="shared" si="272"/>
        <v>2</v>
      </c>
      <c r="DE353" s="14">
        <f t="shared" si="273"/>
        <v>60</v>
      </c>
      <c r="DF353" s="14">
        <f t="shared" si="274"/>
        <v>60</v>
      </c>
      <c r="DG353" s="14">
        <f t="shared" si="275"/>
        <v>3</v>
      </c>
      <c r="DH353" s="14" t="str">
        <f t="shared" si="276"/>
        <v/>
      </c>
      <c r="DI353" s="14">
        <f t="shared" si="285"/>
        <v>82</v>
      </c>
      <c r="DJ353" s="14">
        <f t="shared" si="277"/>
        <v>0</v>
      </c>
      <c r="DK353" s="14">
        <f t="shared" si="278"/>
        <v>45</v>
      </c>
      <c r="DL353" s="14">
        <f t="shared" si="279"/>
        <v>896</v>
      </c>
      <c r="DM353" s="14">
        <f t="shared" si="280"/>
        <v>0</v>
      </c>
      <c r="DN353" s="14">
        <f t="shared" si="281"/>
        <v>2.78</v>
      </c>
      <c r="DO353" s="14">
        <f t="shared" si="282"/>
        <v>55.18</v>
      </c>
      <c r="DP353" s="14">
        <f t="shared" si="286"/>
        <v>18</v>
      </c>
      <c r="DQ353" s="14">
        <f t="shared" si="287"/>
        <v>0</v>
      </c>
      <c r="DR353" s="14">
        <f t="shared" si="288"/>
        <v>25</v>
      </c>
      <c r="DU353" s="14">
        <f t="shared" si="283"/>
        <v>2</v>
      </c>
      <c r="DV353" s="14">
        <f t="shared" si="284"/>
        <v>3</v>
      </c>
      <c r="DW353" s="14">
        <f t="shared" si="289"/>
        <v>82</v>
      </c>
      <c r="DX353" s="14" t="str">
        <f t="shared" si="290"/>
        <v>DefExt</v>
      </c>
      <c r="DY353" s="14">
        <f t="shared" si="291"/>
        <v>45</v>
      </c>
      <c r="DZ353" s="14">
        <f t="shared" si="292"/>
        <v>2.78</v>
      </c>
      <c r="EA353" s="14" t="str">
        <f t="shared" si="293"/>
        <v>HPExt</v>
      </c>
      <c r="EB353" s="14">
        <f t="shared" si="294"/>
        <v>896</v>
      </c>
      <c r="EC353" s="14">
        <f t="shared" si="295"/>
        <v>55.18</v>
      </c>
      <c r="ED353" s="14">
        <f t="shared" si="296"/>
        <v>18</v>
      </c>
      <c r="EE353" s="14">
        <f t="shared" si="297"/>
        <v>0</v>
      </c>
      <c r="EF353" s="14">
        <f t="shared" si="298"/>
        <v>25</v>
      </c>
      <c r="EG353" s="25" t="s">
        <v>509</v>
      </c>
      <c r="EH353" s="14">
        <f t="shared" si="299"/>
        <v>120</v>
      </c>
    </row>
    <row r="354" spans="100:138" ht="16.5" x14ac:dyDescent="0.2">
      <c r="CV354" s="13">
        <v>350</v>
      </c>
      <c r="CW354" s="14">
        <f t="shared" si="265"/>
        <v>48</v>
      </c>
      <c r="CX354" s="14">
        <f t="shared" si="266"/>
        <v>2</v>
      </c>
      <c r="CY354" s="14">
        <f t="shared" si="267"/>
        <v>4</v>
      </c>
      <c r="CZ354" s="14">
        <f t="shared" si="268"/>
        <v>5</v>
      </c>
      <c r="DA354" s="14">
        <f t="shared" si="269"/>
        <v>2052024</v>
      </c>
      <c r="DB354" s="13" t="str">
        <f t="shared" si="270"/>
        <v>90级守护灵蓝色-衣服</v>
      </c>
      <c r="DC354" s="14">
        <f t="shared" si="271"/>
        <v>2</v>
      </c>
      <c r="DD354" s="14">
        <f t="shared" si="272"/>
        <v>2</v>
      </c>
      <c r="DE354" s="14">
        <f t="shared" si="273"/>
        <v>60</v>
      </c>
      <c r="DF354" s="14">
        <f t="shared" si="274"/>
        <v>60</v>
      </c>
      <c r="DG354" s="14">
        <f t="shared" si="275"/>
        <v>4</v>
      </c>
      <c r="DH354" s="14" t="str">
        <f t="shared" si="276"/>
        <v/>
      </c>
      <c r="DI354" s="14">
        <f t="shared" si="285"/>
        <v>55</v>
      </c>
      <c r="DJ354" s="14">
        <f t="shared" si="277"/>
        <v>0</v>
      </c>
      <c r="DK354" s="14">
        <f t="shared" si="278"/>
        <v>90</v>
      </c>
      <c r="DL354" s="14">
        <f t="shared" si="279"/>
        <v>0</v>
      </c>
      <c r="DM354" s="14">
        <f t="shared" si="280"/>
        <v>0</v>
      </c>
      <c r="DN354" s="14">
        <f t="shared" si="281"/>
        <v>5.57</v>
      </c>
      <c r="DO354" s="14">
        <f t="shared" si="282"/>
        <v>0</v>
      </c>
      <c r="DP354" s="14">
        <f t="shared" si="286"/>
        <v>18</v>
      </c>
      <c r="DQ354" s="14">
        <f t="shared" si="287"/>
        <v>0</v>
      </c>
      <c r="DR354" s="14">
        <f t="shared" si="288"/>
        <v>25</v>
      </c>
      <c r="DU354" s="14">
        <f t="shared" si="283"/>
        <v>2</v>
      </c>
      <c r="DV354" s="14">
        <f t="shared" si="284"/>
        <v>0</v>
      </c>
      <c r="DW354" s="14">
        <f t="shared" si="289"/>
        <v>55</v>
      </c>
      <c r="DX354" s="14" t="str">
        <f t="shared" si="290"/>
        <v>DefExt</v>
      </c>
      <c r="DY354" s="14">
        <f t="shared" si="291"/>
        <v>90</v>
      </c>
      <c r="DZ354" s="14">
        <f t="shared" si="292"/>
        <v>5.57</v>
      </c>
      <c r="EA354" s="14" t="str">
        <f t="shared" si="293"/>
        <v/>
      </c>
      <c r="EB354" s="14" t="str">
        <f t="shared" si="294"/>
        <v/>
      </c>
      <c r="EC354" s="14" t="str">
        <f t="shared" si="295"/>
        <v/>
      </c>
      <c r="ED354" s="14">
        <f t="shared" si="296"/>
        <v>18</v>
      </c>
      <c r="EE354" s="14">
        <f t="shared" si="297"/>
        <v>0</v>
      </c>
      <c r="EF354" s="14">
        <f t="shared" si="298"/>
        <v>25</v>
      </c>
      <c r="EG354" s="25" t="s">
        <v>509</v>
      </c>
      <c r="EH354" s="14">
        <f t="shared" si="299"/>
        <v>120</v>
      </c>
    </row>
    <row r="355" spans="100:138" ht="16.5" x14ac:dyDescent="0.2">
      <c r="CV355" s="13">
        <v>351</v>
      </c>
      <c r="CW355" s="14">
        <f t="shared" si="265"/>
        <v>48</v>
      </c>
      <c r="CX355" s="14">
        <f t="shared" si="266"/>
        <v>2</v>
      </c>
      <c r="CY355" s="14">
        <f t="shared" si="267"/>
        <v>5</v>
      </c>
      <c r="CZ355" s="14">
        <f t="shared" si="268"/>
        <v>5</v>
      </c>
      <c r="DA355" s="14">
        <f t="shared" si="269"/>
        <v>2052025</v>
      </c>
      <c r="DB355" s="13" t="str">
        <f t="shared" si="270"/>
        <v>90级守护灵蓝色-鞋子</v>
      </c>
      <c r="DC355" s="14">
        <f t="shared" si="271"/>
        <v>2</v>
      </c>
      <c r="DD355" s="14">
        <f t="shared" si="272"/>
        <v>2</v>
      </c>
      <c r="DE355" s="14">
        <f t="shared" si="273"/>
        <v>60</v>
      </c>
      <c r="DF355" s="14">
        <f t="shared" si="274"/>
        <v>60</v>
      </c>
      <c r="DG355" s="14">
        <f t="shared" si="275"/>
        <v>5</v>
      </c>
      <c r="DH355" s="14" t="str">
        <f t="shared" si="276"/>
        <v/>
      </c>
      <c r="DI355" s="14">
        <f t="shared" si="285"/>
        <v>110</v>
      </c>
      <c r="DJ355" s="14">
        <f t="shared" si="277"/>
        <v>0</v>
      </c>
      <c r="DK355" s="14">
        <f t="shared" si="278"/>
        <v>0</v>
      </c>
      <c r="DL355" s="14">
        <f t="shared" si="279"/>
        <v>1792</v>
      </c>
      <c r="DM355" s="14">
        <f t="shared" si="280"/>
        <v>0</v>
      </c>
      <c r="DN355" s="14">
        <f t="shared" si="281"/>
        <v>0</v>
      </c>
      <c r="DO355" s="14">
        <f t="shared" si="282"/>
        <v>110.36</v>
      </c>
      <c r="DP355" s="14">
        <f t="shared" si="286"/>
        <v>18</v>
      </c>
      <c r="DQ355" s="14">
        <f t="shared" si="287"/>
        <v>0</v>
      </c>
      <c r="DR355" s="14">
        <f t="shared" si="288"/>
        <v>25</v>
      </c>
      <c r="DU355" s="14">
        <f t="shared" si="283"/>
        <v>3</v>
      </c>
      <c r="DV355" s="14">
        <f t="shared" si="284"/>
        <v>0</v>
      </c>
      <c r="DW355" s="14">
        <f t="shared" si="289"/>
        <v>110</v>
      </c>
      <c r="DX355" s="14" t="str">
        <f t="shared" si="290"/>
        <v>HPExt</v>
      </c>
      <c r="DY355" s="14">
        <f t="shared" si="291"/>
        <v>1792</v>
      </c>
      <c r="DZ355" s="14">
        <f t="shared" si="292"/>
        <v>110.36</v>
      </c>
      <c r="EA355" s="14" t="str">
        <f t="shared" si="293"/>
        <v/>
      </c>
      <c r="EB355" s="14" t="str">
        <f t="shared" si="294"/>
        <v/>
      </c>
      <c r="EC355" s="14" t="str">
        <f t="shared" si="295"/>
        <v/>
      </c>
      <c r="ED355" s="14">
        <f t="shared" si="296"/>
        <v>18</v>
      </c>
      <c r="EE355" s="14">
        <f t="shared" si="297"/>
        <v>0</v>
      </c>
      <c r="EF355" s="14">
        <f t="shared" si="298"/>
        <v>25</v>
      </c>
      <c r="EG355" s="25" t="s">
        <v>509</v>
      </c>
      <c r="EH355" s="14">
        <f t="shared" si="299"/>
        <v>120</v>
      </c>
    </row>
    <row r="356" spans="100:138" ht="16.5" x14ac:dyDescent="0.2">
      <c r="CV356" s="13">
        <v>352</v>
      </c>
      <c r="CW356" s="14">
        <f t="shared" si="265"/>
        <v>48</v>
      </c>
      <c r="CX356" s="14">
        <f t="shared" si="266"/>
        <v>2</v>
      </c>
      <c r="CY356" s="14">
        <f t="shared" si="267"/>
        <v>6</v>
      </c>
      <c r="CZ356" s="14">
        <f t="shared" si="268"/>
        <v>5</v>
      </c>
      <c r="DA356" s="14">
        <f t="shared" si="269"/>
        <v>2052026</v>
      </c>
      <c r="DB356" s="13" t="str">
        <f t="shared" si="270"/>
        <v>90级守护灵蓝色-护手</v>
      </c>
      <c r="DC356" s="14">
        <f t="shared" si="271"/>
        <v>2</v>
      </c>
      <c r="DD356" s="14">
        <f t="shared" si="272"/>
        <v>2</v>
      </c>
      <c r="DE356" s="14">
        <f t="shared" si="273"/>
        <v>60</v>
      </c>
      <c r="DF356" s="14">
        <f t="shared" si="274"/>
        <v>60</v>
      </c>
      <c r="DG356" s="14">
        <f t="shared" si="275"/>
        <v>6</v>
      </c>
      <c r="DH356" s="14" t="str">
        <f t="shared" si="276"/>
        <v/>
      </c>
      <c r="DI356" s="14">
        <f t="shared" si="285"/>
        <v>110</v>
      </c>
      <c r="DJ356" s="14">
        <f t="shared" si="277"/>
        <v>0</v>
      </c>
      <c r="DK356" s="14">
        <f t="shared" si="278"/>
        <v>0</v>
      </c>
      <c r="DL356" s="14">
        <f t="shared" si="279"/>
        <v>1792</v>
      </c>
      <c r="DM356" s="14">
        <f t="shared" si="280"/>
        <v>0</v>
      </c>
      <c r="DN356" s="14">
        <f t="shared" si="281"/>
        <v>0</v>
      </c>
      <c r="DO356" s="14">
        <f t="shared" si="282"/>
        <v>110.36</v>
      </c>
      <c r="DP356" s="14">
        <f t="shared" si="286"/>
        <v>18</v>
      </c>
      <c r="DQ356" s="14">
        <f t="shared" si="287"/>
        <v>0</v>
      </c>
      <c r="DR356" s="14">
        <f t="shared" si="288"/>
        <v>25</v>
      </c>
      <c r="DU356" s="14">
        <f t="shared" si="283"/>
        <v>3</v>
      </c>
      <c r="DV356" s="14">
        <f t="shared" si="284"/>
        <v>0</v>
      </c>
      <c r="DW356" s="14">
        <f t="shared" si="289"/>
        <v>110</v>
      </c>
      <c r="DX356" s="14" t="str">
        <f t="shared" si="290"/>
        <v>HPExt</v>
      </c>
      <c r="DY356" s="14">
        <f t="shared" si="291"/>
        <v>1792</v>
      </c>
      <c r="DZ356" s="14">
        <f t="shared" si="292"/>
        <v>110.36</v>
      </c>
      <c r="EA356" s="14" t="str">
        <f t="shared" si="293"/>
        <v/>
      </c>
      <c r="EB356" s="14" t="str">
        <f t="shared" si="294"/>
        <v/>
      </c>
      <c r="EC356" s="14" t="str">
        <f t="shared" si="295"/>
        <v/>
      </c>
      <c r="ED356" s="14">
        <f t="shared" si="296"/>
        <v>18</v>
      </c>
      <c r="EE356" s="14">
        <f t="shared" si="297"/>
        <v>0</v>
      </c>
      <c r="EF356" s="14">
        <f t="shared" si="298"/>
        <v>25</v>
      </c>
      <c r="EG356" s="25" t="s">
        <v>509</v>
      </c>
      <c r="EH356" s="14">
        <f t="shared" si="299"/>
        <v>120</v>
      </c>
    </row>
    <row r="357" spans="100:138" ht="16.5" x14ac:dyDescent="0.2">
      <c r="CV357" s="13">
        <v>353</v>
      </c>
      <c r="CW357" s="14">
        <f t="shared" si="265"/>
        <v>48</v>
      </c>
      <c r="CX357" s="14">
        <f t="shared" si="266"/>
        <v>2</v>
      </c>
      <c r="CY357" s="14">
        <f t="shared" si="267"/>
        <v>7</v>
      </c>
      <c r="CZ357" s="14">
        <f t="shared" si="268"/>
        <v>5</v>
      </c>
      <c r="DA357" s="14">
        <f t="shared" si="269"/>
        <v>2052027</v>
      </c>
      <c r="DB357" s="13" t="str">
        <f t="shared" si="270"/>
        <v>90级守护灵蓝色-项链</v>
      </c>
      <c r="DC357" s="14">
        <f t="shared" si="271"/>
        <v>2</v>
      </c>
      <c r="DD357" s="14">
        <f t="shared" si="272"/>
        <v>2</v>
      </c>
      <c r="DE357" s="14">
        <f t="shared" si="273"/>
        <v>60</v>
      </c>
      <c r="DF357" s="14">
        <f t="shared" si="274"/>
        <v>60</v>
      </c>
      <c r="DG357" s="14">
        <f t="shared" si="275"/>
        <v>7</v>
      </c>
      <c r="DH357" s="14" t="str">
        <f t="shared" si="276"/>
        <v/>
      </c>
      <c r="DI357" s="14">
        <f t="shared" si="285"/>
        <v>83</v>
      </c>
      <c r="DJ357" s="14">
        <f t="shared" si="277"/>
        <v>120</v>
      </c>
      <c r="DK357" s="14">
        <f t="shared" si="278"/>
        <v>75</v>
      </c>
      <c r="DL357" s="14">
        <f t="shared" si="279"/>
        <v>0</v>
      </c>
      <c r="DM357" s="14">
        <f t="shared" si="280"/>
        <v>7.35</v>
      </c>
      <c r="DN357" s="14">
        <f t="shared" si="281"/>
        <v>4.6399999999999997</v>
      </c>
      <c r="DO357" s="14">
        <f t="shared" si="282"/>
        <v>0</v>
      </c>
      <c r="DP357" s="14">
        <f t="shared" si="286"/>
        <v>18</v>
      </c>
      <c r="DQ357" s="14">
        <f t="shared" si="287"/>
        <v>0</v>
      </c>
      <c r="DR357" s="14">
        <f t="shared" si="288"/>
        <v>25</v>
      </c>
      <c r="DU357" s="14">
        <f t="shared" si="283"/>
        <v>1</v>
      </c>
      <c r="DV357" s="14">
        <f t="shared" si="284"/>
        <v>2</v>
      </c>
      <c r="DW357" s="14">
        <f t="shared" si="289"/>
        <v>83</v>
      </c>
      <c r="DX357" s="14" t="str">
        <f t="shared" si="290"/>
        <v>AtkExt</v>
      </c>
      <c r="DY357" s="14">
        <f t="shared" si="291"/>
        <v>120</v>
      </c>
      <c r="DZ357" s="14">
        <f t="shared" si="292"/>
        <v>7.35</v>
      </c>
      <c r="EA357" s="14" t="str">
        <f t="shared" si="293"/>
        <v>DefExt</v>
      </c>
      <c r="EB357" s="14">
        <f t="shared" si="294"/>
        <v>75</v>
      </c>
      <c r="EC357" s="14">
        <f t="shared" si="295"/>
        <v>4.6399999999999997</v>
      </c>
      <c r="ED357" s="14">
        <f t="shared" si="296"/>
        <v>18</v>
      </c>
      <c r="EE357" s="14">
        <f t="shared" si="297"/>
        <v>0</v>
      </c>
      <c r="EF357" s="14">
        <f t="shared" si="298"/>
        <v>25</v>
      </c>
      <c r="EG357" s="25" t="s">
        <v>509</v>
      </c>
      <c r="EH357" s="14">
        <f t="shared" si="299"/>
        <v>120</v>
      </c>
    </row>
    <row r="358" spans="100:138" ht="16.5" x14ac:dyDescent="0.2">
      <c r="CV358" s="13">
        <v>354</v>
      </c>
      <c r="CW358" s="14">
        <f t="shared" si="265"/>
        <v>48</v>
      </c>
      <c r="CX358" s="14">
        <f t="shared" si="266"/>
        <v>2</v>
      </c>
      <c r="CY358" s="14">
        <f t="shared" si="267"/>
        <v>8</v>
      </c>
      <c r="CZ358" s="14">
        <f t="shared" si="268"/>
        <v>5</v>
      </c>
      <c r="DA358" s="14">
        <f t="shared" si="269"/>
        <v>2052028</v>
      </c>
      <c r="DB358" s="13" t="str">
        <f t="shared" si="270"/>
        <v>90级守护灵蓝色-戒指</v>
      </c>
      <c r="DC358" s="14">
        <f t="shared" si="271"/>
        <v>2</v>
      </c>
      <c r="DD358" s="14">
        <f t="shared" si="272"/>
        <v>2</v>
      </c>
      <c r="DE358" s="14">
        <f t="shared" si="273"/>
        <v>60</v>
      </c>
      <c r="DF358" s="14">
        <f t="shared" si="274"/>
        <v>60</v>
      </c>
      <c r="DG358" s="14">
        <f t="shared" si="275"/>
        <v>8</v>
      </c>
      <c r="DH358" s="14" t="str">
        <f t="shared" si="276"/>
        <v/>
      </c>
      <c r="DI358" s="14">
        <f t="shared" si="285"/>
        <v>128</v>
      </c>
      <c r="DJ358" s="14">
        <f t="shared" si="277"/>
        <v>120</v>
      </c>
      <c r="DK358" s="14">
        <f t="shared" si="278"/>
        <v>0</v>
      </c>
      <c r="DL358" s="14">
        <f t="shared" si="279"/>
        <v>1494</v>
      </c>
      <c r="DM358" s="14">
        <f t="shared" si="280"/>
        <v>7.35</v>
      </c>
      <c r="DN358" s="14">
        <f t="shared" si="281"/>
        <v>0</v>
      </c>
      <c r="DO358" s="14">
        <f t="shared" si="282"/>
        <v>91.96</v>
      </c>
      <c r="DP358" s="14">
        <f t="shared" si="286"/>
        <v>18</v>
      </c>
      <c r="DQ358" s="14">
        <f t="shared" si="287"/>
        <v>0</v>
      </c>
      <c r="DR358" s="14">
        <f t="shared" si="288"/>
        <v>25</v>
      </c>
      <c r="DU358" s="14">
        <f t="shared" si="283"/>
        <v>1</v>
      </c>
      <c r="DV358" s="14">
        <f t="shared" si="284"/>
        <v>3</v>
      </c>
      <c r="DW358" s="14">
        <f t="shared" si="289"/>
        <v>128</v>
      </c>
      <c r="DX358" s="14" t="str">
        <f t="shared" si="290"/>
        <v>AtkExt</v>
      </c>
      <c r="DY358" s="14">
        <f t="shared" si="291"/>
        <v>120</v>
      </c>
      <c r="DZ358" s="14">
        <f t="shared" si="292"/>
        <v>7.35</v>
      </c>
      <c r="EA358" s="14" t="str">
        <f t="shared" si="293"/>
        <v>HPExt</v>
      </c>
      <c r="EB358" s="14">
        <f t="shared" si="294"/>
        <v>1494</v>
      </c>
      <c r="EC358" s="14">
        <f t="shared" si="295"/>
        <v>91.96</v>
      </c>
      <c r="ED358" s="14">
        <f t="shared" si="296"/>
        <v>18</v>
      </c>
      <c r="EE358" s="14">
        <f t="shared" si="297"/>
        <v>0</v>
      </c>
      <c r="EF358" s="14">
        <f t="shared" si="298"/>
        <v>25</v>
      </c>
      <c r="EG358" s="25" t="s">
        <v>509</v>
      </c>
      <c r="EH358" s="14">
        <f t="shared" si="299"/>
        <v>120</v>
      </c>
    </row>
    <row r="359" spans="100:138" ht="16.5" x14ac:dyDescent="0.2">
      <c r="CV359" s="13">
        <v>355</v>
      </c>
      <c r="CW359" s="14">
        <f t="shared" si="265"/>
        <v>49</v>
      </c>
      <c r="CX359" s="14">
        <f t="shared" si="266"/>
        <v>1</v>
      </c>
      <c r="CY359" s="14">
        <f t="shared" si="267"/>
        <v>1</v>
      </c>
      <c r="CZ359" s="14">
        <f t="shared" si="268"/>
        <v>5</v>
      </c>
      <c r="DA359" s="14">
        <f t="shared" si="269"/>
        <v>2053011</v>
      </c>
      <c r="DB359" s="13" t="str">
        <f t="shared" si="270"/>
        <v>90级寄灵人紫色-武器</v>
      </c>
      <c r="DC359" s="14">
        <f t="shared" si="271"/>
        <v>1</v>
      </c>
      <c r="DD359" s="14">
        <f t="shared" si="272"/>
        <v>3</v>
      </c>
      <c r="DE359" s="14">
        <f t="shared" si="273"/>
        <v>80</v>
      </c>
      <c r="DF359" s="14">
        <f t="shared" si="274"/>
        <v>80</v>
      </c>
      <c r="DG359" s="14">
        <f t="shared" si="275"/>
        <v>1</v>
      </c>
      <c r="DH359" s="14" t="str">
        <f t="shared" si="276"/>
        <v/>
      </c>
      <c r="DI359" s="14">
        <f t="shared" si="285"/>
        <v>170</v>
      </c>
      <c r="DJ359" s="14">
        <f t="shared" si="277"/>
        <v>686</v>
      </c>
      <c r="DK359" s="14">
        <f t="shared" si="278"/>
        <v>0</v>
      </c>
      <c r="DL359" s="14">
        <f t="shared" si="279"/>
        <v>0</v>
      </c>
      <c r="DM359" s="14">
        <f t="shared" si="280"/>
        <v>34.17</v>
      </c>
      <c r="DN359" s="14">
        <f t="shared" si="281"/>
        <v>0</v>
      </c>
      <c r="DO359" s="14">
        <f t="shared" si="282"/>
        <v>0</v>
      </c>
      <c r="DP359" s="14">
        <f t="shared" si="286"/>
        <v>19</v>
      </c>
      <c r="DQ359" s="14">
        <f t="shared" si="287"/>
        <v>4</v>
      </c>
      <c r="DR359" s="14">
        <f t="shared" si="288"/>
        <v>15</v>
      </c>
      <c r="DU359" s="14">
        <f t="shared" si="283"/>
        <v>1</v>
      </c>
      <c r="DV359" s="14">
        <f t="shared" si="284"/>
        <v>0</v>
      </c>
      <c r="DW359" s="14">
        <f t="shared" si="289"/>
        <v>170</v>
      </c>
      <c r="DX359" s="14" t="str">
        <f t="shared" si="290"/>
        <v>AtkExt</v>
      </c>
      <c r="DY359" s="14">
        <f t="shared" si="291"/>
        <v>686</v>
      </c>
      <c r="DZ359" s="14">
        <f t="shared" si="292"/>
        <v>34.17</v>
      </c>
      <c r="EA359" s="14" t="str">
        <f t="shared" si="293"/>
        <v/>
      </c>
      <c r="EB359" s="14" t="str">
        <f t="shared" si="294"/>
        <v/>
      </c>
      <c r="EC359" s="14" t="str">
        <f t="shared" si="295"/>
        <v/>
      </c>
      <c r="ED359" s="14">
        <f t="shared" si="296"/>
        <v>19</v>
      </c>
      <c r="EE359" s="14">
        <f t="shared" si="297"/>
        <v>4</v>
      </c>
      <c r="EF359" s="14">
        <f t="shared" si="298"/>
        <v>15</v>
      </c>
      <c r="EG359" s="25" t="s">
        <v>509</v>
      </c>
      <c r="EH359" s="14">
        <f t="shared" si="299"/>
        <v>200</v>
      </c>
    </row>
    <row r="360" spans="100:138" ht="16.5" x14ac:dyDescent="0.2">
      <c r="CV360" s="13">
        <v>356</v>
      </c>
      <c r="CW360" s="14">
        <f t="shared" si="265"/>
        <v>49</v>
      </c>
      <c r="CX360" s="14">
        <f t="shared" si="266"/>
        <v>1</v>
      </c>
      <c r="CY360" s="14">
        <f t="shared" si="267"/>
        <v>2</v>
      </c>
      <c r="CZ360" s="14">
        <f t="shared" si="268"/>
        <v>5</v>
      </c>
      <c r="DA360" s="14">
        <f t="shared" si="269"/>
        <v>2053012</v>
      </c>
      <c r="DB360" s="13" t="str">
        <f t="shared" si="270"/>
        <v>90级寄灵人紫色-头盔</v>
      </c>
      <c r="DC360" s="14">
        <f t="shared" si="271"/>
        <v>1</v>
      </c>
      <c r="DD360" s="14">
        <f t="shared" si="272"/>
        <v>3</v>
      </c>
      <c r="DE360" s="14">
        <f t="shared" si="273"/>
        <v>80</v>
      </c>
      <c r="DF360" s="14">
        <f t="shared" si="274"/>
        <v>80</v>
      </c>
      <c r="DG360" s="14">
        <f t="shared" si="275"/>
        <v>2</v>
      </c>
      <c r="DH360" s="14" t="str">
        <f t="shared" si="276"/>
        <v/>
      </c>
      <c r="DI360" s="14">
        <f t="shared" si="285"/>
        <v>86</v>
      </c>
      <c r="DJ360" s="14">
        <f t="shared" si="277"/>
        <v>0</v>
      </c>
      <c r="DK360" s="14">
        <f t="shared" si="278"/>
        <v>172</v>
      </c>
      <c r="DL360" s="14">
        <f t="shared" si="279"/>
        <v>0</v>
      </c>
      <c r="DM360" s="14">
        <f t="shared" si="280"/>
        <v>0</v>
      </c>
      <c r="DN360" s="14">
        <f t="shared" si="281"/>
        <v>8.67</v>
      </c>
      <c r="DO360" s="14">
        <f t="shared" si="282"/>
        <v>0</v>
      </c>
      <c r="DP360" s="14">
        <f t="shared" si="286"/>
        <v>19</v>
      </c>
      <c r="DQ360" s="14">
        <f t="shared" si="287"/>
        <v>4</v>
      </c>
      <c r="DR360" s="14">
        <f t="shared" si="288"/>
        <v>15</v>
      </c>
      <c r="DU360" s="14">
        <f t="shared" si="283"/>
        <v>2</v>
      </c>
      <c r="DV360" s="14">
        <f t="shared" si="284"/>
        <v>0</v>
      </c>
      <c r="DW360" s="14">
        <f t="shared" si="289"/>
        <v>86</v>
      </c>
      <c r="DX360" s="14" t="str">
        <f t="shared" si="290"/>
        <v>DefExt</v>
      </c>
      <c r="DY360" s="14">
        <f t="shared" si="291"/>
        <v>172</v>
      </c>
      <c r="DZ360" s="14">
        <f t="shared" si="292"/>
        <v>8.67</v>
      </c>
      <c r="EA360" s="14" t="str">
        <f t="shared" si="293"/>
        <v/>
      </c>
      <c r="EB360" s="14" t="str">
        <f t="shared" si="294"/>
        <v/>
      </c>
      <c r="EC360" s="14" t="str">
        <f t="shared" si="295"/>
        <v/>
      </c>
      <c r="ED360" s="14">
        <f t="shared" si="296"/>
        <v>19</v>
      </c>
      <c r="EE360" s="14">
        <f t="shared" si="297"/>
        <v>4</v>
      </c>
      <c r="EF360" s="14">
        <f t="shared" si="298"/>
        <v>15</v>
      </c>
      <c r="EG360" s="25" t="s">
        <v>509</v>
      </c>
      <c r="EH360" s="14">
        <f t="shared" si="299"/>
        <v>200</v>
      </c>
    </row>
    <row r="361" spans="100:138" ht="16.5" x14ac:dyDescent="0.2">
      <c r="CV361" s="13">
        <v>357</v>
      </c>
      <c r="CW361" s="14">
        <f t="shared" si="265"/>
        <v>49</v>
      </c>
      <c r="CX361" s="14">
        <f t="shared" si="266"/>
        <v>1</v>
      </c>
      <c r="CY361" s="14">
        <f t="shared" si="267"/>
        <v>3</v>
      </c>
      <c r="CZ361" s="14">
        <f t="shared" si="268"/>
        <v>5</v>
      </c>
      <c r="DA361" s="14">
        <f t="shared" si="269"/>
        <v>2053013</v>
      </c>
      <c r="DB361" s="13" t="str">
        <f t="shared" si="270"/>
        <v>90级寄灵人紫色-肩甲</v>
      </c>
      <c r="DC361" s="14">
        <f t="shared" si="271"/>
        <v>1</v>
      </c>
      <c r="DD361" s="14">
        <f t="shared" si="272"/>
        <v>3</v>
      </c>
      <c r="DE361" s="14">
        <f t="shared" si="273"/>
        <v>80</v>
      </c>
      <c r="DF361" s="14">
        <f t="shared" si="274"/>
        <v>80</v>
      </c>
      <c r="DG361" s="14">
        <f t="shared" si="275"/>
        <v>3</v>
      </c>
      <c r="DH361" s="14" t="str">
        <f t="shared" si="276"/>
        <v/>
      </c>
      <c r="DI361" s="14">
        <f t="shared" si="285"/>
        <v>86</v>
      </c>
      <c r="DJ361" s="14">
        <f t="shared" si="277"/>
        <v>0</v>
      </c>
      <c r="DK361" s="14">
        <f t="shared" si="278"/>
        <v>86</v>
      </c>
      <c r="DL361" s="14">
        <f t="shared" si="279"/>
        <v>857</v>
      </c>
      <c r="DM361" s="14">
        <f t="shared" si="280"/>
        <v>0</v>
      </c>
      <c r="DN361" s="14">
        <f t="shared" si="281"/>
        <v>4.34</v>
      </c>
      <c r="DO361" s="14">
        <f t="shared" si="282"/>
        <v>42.84</v>
      </c>
      <c r="DP361" s="14">
        <f t="shared" si="286"/>
        <v>19</v>
      </c>
      <c r="DQ361" s="14">
        <f t="shared" si="287"/>
        <v>4</v>
      </c>
      <c r="DR361" s="14">
        <f t="shared" si="288"/>
        <v>15</v>
      </c>
      <c r="DU361" s="14">
        <f t="shared" si="283"/>
        <v>2</v>
      </c>
      <c r="DV361" s="14">
        <f t="shared" si="284"/>
        <v>3</v>
      </c>
      <c r="DW361" s="14">
        <f t="shared" si="289"/>
        <v>86</v>
      </c>
      <c r="DX361" s="14" t="str">
        <f t="shared" si="290"/>
        <v>DefExt</v>
      </c>
      <c r="DY361" s="14">
        <f t="shared" si="291"/>
        <v>86</v>
      </c>
      <c r="DZ361" s="14">
        <f t="shared" si="292"/>
        <v>4.34</v>
      </c>
      <c r="EA361" s="14" t="str">
        <f t="shared" si="293"/>
        <v>HPExt</v>
      </c>
      <c r="EB361" s="14">
        <f t="shared" si="294"/>
        <v>857</v>
      </c>
      <c r="EC361" s="14">
        <f t="shared" si="295"/>
        <v>42.84</v>
      </c>
      <c r="ED361" s="14">
        <f t="shared" si="296"/>
        <v>19</v>
      </c>
      <c r="EE361" s="14">
        <f t="shared" si="297"/>
        <v>4</v>
      </c>
      <c r="EF361" s="14">
        <f t="shared" si="298"/>
        <v>15</v>
      </c>
      <c r="EG361" s="25" t="s">
        <v>509</v>
      </c>
      <c r="EH361" s="14">
        <f t="shared" si="299"/>
        <v>200</v>
      </c>
    </row>
    <row r="362" spans="100:138" ht="16.5" x14ac:dyDescent="0.2">
      <c r="CV362" s="13">
        <v>358</v>
      </c>
      <c r="CW362" s="14">
        <f t="shared" si="265"/>
        <v>49</v>
      </c>
      <c r="CX362" s="14">
        <f t="shared" si="266"/>
        <v>1</v>
      </c>
      <c r="CY362" s="14">
        <f t="shared" si="267"/>
        <v>4</v>
      </c>
      <c r="CZ362" s="14">
        <f t="shared" si="268"/>
        <v>5</v>
      </c>
      <c r="DA362" s="14">
        <f t="shared" si="269"/>
        <v>2053014</v>
      </c>
      <c r="DB362" s="13" t="str">
        <f t="shared" si="270"/>
        <v>90级寄灵人紫色-衣服</v>
      </c>
      <c r="DC362" s="14">
        <f t="shared" si="271"/>
        <v>1</v>
      </c>
      <c r="DD362" s="14">
        <f t="shared" si="272"/>
        <v>3</v>
      </c>
      <c r="DE362" s="14">
        <f t="shared" si="273"/>
        <v>80</v>
      </c>
      <c r="DF362" s="14">
        <f t="shared" si="274"/>
        <v>80</v>
      </c>
      <c r="DG362" s="14">
        <f t="shared" si="275"/>
        <v>4</v>
      </c>
      <c r="DH362" s="14" t="str">
        <f t="shared" si="276"/>
        <v/>
      </c>
      <c r="DI362" s="14">
        <f t="shared" si="285"/>
        <v>86</v>
      </c>
      <c r="DJ362" s="14">
        <f t="shared" si="277"/>
        <v>0</v>
      </c>
      <c r="DK362" s="14">
        <f t="shared" si="278"/>
        <v>172</v>
      </c>
      <c r="DL362" s="14">
        <f t="shared" si="279"/>
        <v>0</v>
      </c>
      <c r="DM362" s="14">
        <f t="shared" si="280"/>
        <v>0</v>
      </c>
      <c r="DN362" s="14">
        <f t="shared" si="281"/>
        <v>8.67</v>
      </c>
      <c r="DO362" s="14">
        <f t="shared" si="282"/>
        <v>0</v>
      </c>
      <c r="DP362" s="14">
        <f t="shared" si="286"/>
        <v>19</v>
      </c>
      <c r="DQ362" s="14">
        <f t="shared" si="287"/>
        <v>4</v>
      </c>
      <c r="DR362" s="14">
        <f t="shared" si="288"/>
        <v>15</v>
      </c>
      <c r="DU362" s="14">
        <f t="shared" si="283"/>
        <v>2</v>
      </c>
      <c r="DV362" s="14">
        <f t="shared" si="284"/>
        <v>0</v>
      </c>
      <c r="DW362" s="14">
        <f t="shared" si="289"/>
        <v>86</v>
      </c>
      <c r="DX362" s="14" t="str">
        <f t="shared" si="290"/>
        <v>DefExt</v>
      </c>
      <c r="DY362" s="14">
        <f t="shared" si="291"/>
        <v>172</v>
      </c>
      <c r="DZ362" s="14">
        <f t="shared" si="292"/>
        <v>8.67</v>
      </c>
      <c r="EA362" s="14" t="str">
        <f t="shared" si="293"/>
        <v/>
      </c>
      <c r="EB362" s="14" t="str">
        <f t="shared" si="294"/>
        <v/>
      </c>
      <c r="EC362" s="14" t="str">
        <f t="shared" si="295"/>
        <v/>
      </c>
      <c r="ED362" s="14">
        <f t="shared" si="296"/>
        <v>19</v>
      </c>
      <c r="EE362" s="14">
        <f t="shared" si="297"/>
        <v>4</v>
      </c>
      <c r="EF362" s="14">
        <f t="shared" si="298"/>
        <v>15</v>
      </c>
      <c r="EG362" s="25" t="s">
        <v>509</v>
      </c>
      <c r="EH362" s="14">
        <f t="shared" si="299"/>
        <v>200</v>
      </c>
    </row>
    <row r="363" spans="100:138" ht="16.5" x14ac:dyDescent="0.2">
      <c r="CV363" s="13">
        <v>359</v>
      </c>
      <c r="CW363" s="14">
        <f t="shared" si="265"/>
        <v>49</v>
      </c>
      <c r="CX363" s="14">
        <f t="shared" si="266"/>
        <v>1</v>
      </c>
      <c r="CY363" s="14">
        <f t="shared" si="267"/>
        <v>5</v>
      </c>
      <c r="CZ363" s="14">
        <f t="shared" si="268"/>
        <v>5</v>
      </c>
      <c r="DA363" s="14">
        <f t="shared" si="269"/>
        <v>2053015</v>
      </c>
      <c r="DB363" s="13" t="str">
        <f t="shared" si="270"/>
        <v>90级寄灵人紫色-鞋子</v>
      </c>
      <c r="DC363" s="14">
        <f t="shared" si="271"/>
        <v>1</v>
      </c>
      <c r="DD363" s="14">
        <f t="shared" si="272"/>
        <v>3</v>
      </c>
      <c r="DE363" s="14">
        <f t="shared" si="273"/>
        <v>80</v>
      </c>
      <c r="DF363" s="14">
        <f t="shared" si="274"/>
        <v>80</v>
      </c>
      <c r="DG363" s="14">
        <f t="shared" si="275"/>
        <v>5</v>
      </c>
      <c r="DH363" s="14" t="str">
        <f t="shared" si="276"/>
        <v/>
      </c>
      <c r="DI363" s="14">
        <f t="shared" si="285"/>
        <v>85</v>
      </c>
      <c r="DJ363" s="14">
        <f t="shared" si="277"/>
        <v>0</v>
      </c>
      <c r="DK363" s="14">
        <f t="shared" si="278"/>
        <v>0</v>
      </c>
      <c r="DL363" s="14">
        <f t="shared" si="279"/>
        <v>1714</v>
      </c>
      <c r="DM363" s="14">
        <f t="shared" si="280"/>
        <v>0</v>
      </c>
      <c r="DN363" s="14">
        <f t="shared" si="281"/>
        <v>0</v>
      </c>
      <c r="DO363" s="14">
        <f t="shared" si="282"/>
        <v>85.68</v>
      </c>
      <c r="DP363" s="14">
        <f t="shared" si="286"/>
        <v>19</v>
      </c>
      <c r="DQ363" s="14">
        <f t="shared" si="287"/>
        <v>4</v>
      </c>
      <c r="DR363" s="14">
        <f t="shared" si="288"/>
        <v>15</v>
      </c>
      <c r="DU363" s="14">
        <f t="shared" si="283"/>
        <v>3</v>
      </c>
      <c r="DV363" s="14">
        <f t="shared" si="284"/>
        <v>0</v>
      </c>
      <c r="DW363" s="14">
        <f t="shared" si="289"/>
        <v>85</v>
      </c>
      <c r="DX363" s="14" t="str">
        <f t="shared" si="290"/>
        <v>HPExt</v>
      </c>
      <c r="DY363" s="14">
        <f t="shared" si="291"/>
        <v>1714</v>
      </c>
      <c r="DZ363" s="14">
        <f t="shared" si="292"/>
        <v>85.68</v>
      </c>
      <c r="EA363" s="14" t="str">
        <f t="shared" si="293"/>
        <v/>
      </c>
      <c r="EB363" s="14" t="str">
        <f t="shared" si="294"/>
        <v/>
      </c>
      <c r="EC363" s="14" t="str">
        <f t="shared" si="295"/>
        <v/>
      </c>
      <c r="ED363" s="14">
        <f t="shared" si="296"/>
        <v>19</v>
      </c>
      <c r="EE363" s="14">
        <f t="shared" si="297"/>
        <v>4</v>
      </c>
      <c r="EF363" s="14">
        <f t="shared" si="298"/>
        <v>15</v>
      </c>
      <c r="EG363" s="25" t="s">
        <v>509</v>
      </c>
      <c r="EH363" s="14">
        <f t="shared" si="299"/>
        <v>200</v>
      </c>
    </row>
    <row r="364" spans="100:138" ht="16.5" x14ac:dyDescent="0.2">
      <c r="CV364" s="13">
        <v>360</v>
      </c>
      <c r="CW364" s="14">
        <f t="shared" si="265"/>
        <v>49</v>
      </c>
      <c r="CX364" s="14">
        <f t="shared" si="266"/>
        <v>1</v>
      </c>
      <c r="CY364" s="14">
        <f t="shared" si="267"/>
        <v>6</v>
      </c>
      <c r="CZ364" s="14">
        <f t="shared" si="268"/>
        <v>5</v>
      </c>
      <c r="DA364" s="14">
        <f t="shared" si="269"/>
        <v>2053016</v>
      </c>
      <c r="DB364" s="13" t="str">
        <f t="shared" si="270"/>
        <v>90级寄灵人紫色-护手</v>
      </c>
      <c r="DC364" s="14">
        <f t="shared" si="271"/>
        <v>1</v>
      </c>
      <c r="DD364" s="14">
        <f t="shared" si="272"/>
        <v>3</v>
      </c>
      <c r="DE364" s="14">
        <f t="shared" si="273"/>
        <v>80</v>
      </c>
      <c r="DF364" s="14">
        <f t="shared" si="274"/>
        <v>80</v>
      </c>
      <c r="DG364" s="14">
        <f t="shared" si="275"/>
        <v>6</v>
      </c>
      <c r="DH364" s="14" t="str">
        <f t="shared" si="276"/>
        <v/>
      </c>
      <c r="DI364" s="14">
        <f t="shared" si="285"/>
        <v>85</v>
      </c>
      <c r="DJ364" s="14">
        <f t="shared" si="277"/>
        <v>0</v>
      </c>
      <c r="DK364" s="14">
        <f t="shared" si="278"/>
        <v>0</v>
      </c>
      <c r="DL364" s="14">
        <f t="shared" si="279"/>
        <v>1714</v>
      </c>
      <c r="DM364" s="14">
        <f t="shared" si="280"/>
        <v>0</v>
      </c>
      <c r="DN364" s="14">
        <f t="shared" si="281"/>
        <v>0</v>
      </c>
      <c r="DO364" s="14">
        <f t="shared" si="282"/>
        <v>85.68</v>
      </c>
      <c r="DP364" s="14">
        <f t="shared" si="286"/>
        <v>19</v>
      </c>
      <c r="DQ364" s="14">
        <f t="shared" si="287"/>
        <v>4</v>
      </c>
      <c r="DR364" s="14">
        <f t="shared" si="288"/>
        <v>15</v>
      </c>
      <c r="DU364" s="14">
        <f t="shared" si="283"/>
        <v>3</v>
      </c>
      <c r="DV364" s="14">
        <f t="shared" si="284"/>
        <v>0</v>
      </c>
      <c r="DW364" s="14">
        <f t="shared" si="289"/>
        <v>85</v>
      </c>
      <c r="DX364" s="14" t="str">
        <f t="shared" si="290"/>
        <v>HPExt</v>
      </c>
      <c r="DY364" s="14">
        <f t="shared" si="291"/>
        <v>1714</v>
      </c>
      <c r="DZ364" s="14">
        <f t="shared" si="292"/>
        <v>85.68</v>
      </c>
      <c r="EA364" s="14" t="str">
        <f t="shared" si="293"/>
        <v/>
      </c>
      <c r="EB364" s="14" t="str">
        <f t="shared" si="294"/>
        <v/>
      </c>
      <c r="EC364" s="14" t="str">
        <f t="shared" si="295"/>
        <v/>
      </c>
      <c r="ED364" s="14">
        <f t="shared" si="296"/>
        <v>19</v>
      </c>
      <c r="EE364" s="14">
        <f t="shared" si="297"/>
        <v>4</v>
      </c>
      <c r="EF364" s="14">
        <f t="shared" si="298"/>
        <v>15</v>
      </c>
      <c r="EG364" s="25" t="s">
        <v>509</v>
      </c>
      <c r="EH364" s="14">
        <f t="shared" si="299"/>
        <v>200</v>
      </c>
    </row>
    <row r="365" spans="100:138" ht="16.5" x14ac:dyDescent="0.2">
      <c r="CV365" s="13">
        <v>361</v>
      </c>
      <c r="CW365" s="14">
        <f t="shared" si="265"/>
        <v>49</v>
      </c>
      <c r="CX365" s="14">
        <f t="shared" si="266"/>
        <v>1</v>
      </c>
      <c r="CY365" s="14">
        <f t="shared" si="267"/>
        <v>7</v>
      </c>
      <c r="CZ365" s="14">
        <f t="shared" si="268"/>
        <v>5</v>
      </c>
      <c r="DA365" s="14">
        <f t="shared" si="269"/>
        <v>2053017</v>
      </c>
      <c r="DB365" s="13" t="str">
        <f t="shared" si="270"/>
        <v>90级寄灵人紫色-项链</v>
      </c>
      <c r="DC365" s="14">
        <f t="shared" si="271"/>
        <v>1</v>
      </c>
      <c r="DD365" s="14">
        <f t="shared" si="272"/>
        <v>3</v>
      </c>
      <c r="DE365" s="14">
        <f t="shared" si="273"/>
        <v>80</v>
      </c>
      <c r="DF365" s="14">
        <f t="shared" si="274"/>
        <v>80</v>
      </c>
      <c r="DG365" s="14">
        <f t="shared" si="275"/>
        <v>7</v>
      </c>
      <c r="DH365" s="14" t="str">
        <f t="shared" si="276"/>
        <v/>
      </c>
      <c r="DI365" s="14">
        <f t="shared" si="285"/>
        <v>129</v>
      </c>
      <c r="DJ365" s="14">
        <f t="shared" si="277"/>
        <v>229</v>
      </c>
      <c r="DK365" s="14">
        <f t="shared" si="278"/>
        <v>143</v>
      </c>
      <c r="DL365" s="14">
        <f t="shared" si="279"/>
        <v>0</v>
      </c>
      <c r="DM365" s="14">
        <f t="shared" si="280"/>
        <v>11.39</v>
      </c>
      <c r="DN365" s="14">
        <f t="shared" si="281"/>
        <v>7.23</v>
      </c>
      <c r="DO365" s="14">
        <f t="shared" si="282"/>
        <v>0</v>
      </c>
      <c r="DP365" s="14">
        <f t="shared" si="286"/>
        <v>19</v>
      </c>
      <c r="DQ365" s="14">
        <f t="shared" si="287"/>
        <v>4</v>
      </c>
      <c r="DR365" s="14">
        <f t="shared" si="288"/>
        <v>15</v>
      </c>
      <c r="DU365" s="14">
        <f t="shared" si="283"/>
        <v>1</v>
      </c>
      <c r="DV365" s="14">
        <f t="shared" si="284"/>
        <v>2</v>
      </c>
      <c r="DW365" s="14">
        <f t="shared" si="289"/>
        <v>129</v>
      </c>
      <c r="DX365" s="14" t="str">
        <f t="shared" si="290"/>
        <v>AtkExt</v>
      </c>
      <c r="DY365" s="14">
        <f t="shared" si="291"/>
        <v>229</v>
      </c>
      <c r="DZ365" s="14">
        <f t="shared" si="292"/>
        <v>11.39</v>
      </c>
      <c r="EA365" s="14" t="str">
        <f t="shared" si="293"/>
        <v>DefExt</v>
      </c>
      <c r="EB365" s="14">
        <f t="shared" si="294"/>
        <v>143</v>
      </c>
      <c r="EC365" s="14">
        <f t="shared" si="295"/>
        <v>7.23</v>
      </c>
      <c r="ED365" s="14">
        <f t="shared" si="296"/>
        <v>19</v>
      </c>
      <c r="EE365" s="14">
        <f t="shared" si="297"/>
        <v>4</v>
      </c>
      <c r="EF365" s="14">
        <f t="shared" si="298"/>
        <v>15</v>
      </c>
      <c r="EG365" s="25" t="s">
        <v>509</v>
      </c>
      <c r="EH365" s="14">
        <f t="shared" si="299"/>
        <v>200</v>
      </c>
    </row>
    <row r="366" spans="100:138" ht="16.5" x14ac:dyDescent="0.2">
      <c r="CV366" s="13">
        <v>362</v>
      </c>
      <c r="CW366" s="14">
        <f t="shared" si="265"/>
        <v>49</v>
      </c>
      <c r="CX366" s="14">
        <f t="shared" si="266"/>
        <v>1</v>
      </c>
      <c r="CY366" s="14">
        <f t="shared" si="267"/>
        <v>8</v>
      </c>
      <c r="CZ366" s="14">
        <f t="shared" si="268"/>
        <v>5</v>
      </c>
      <c r="DA366" s="14">
        <f t="shared" si="269"/>
        <v>2053018</v>
      </c>
      <c r="DB366" s="13" t="str">
        <f t="shared" si="270"/>
        <v>90级寄灵人紫色-戒指</v>
      </c>
      <c r="DC366" s="14">
        <f t="shared" si="271"/>
        <v>1</v>
      </c>
      <c r="DD366" s="14">
        <f t="shared" si="272"/>
        <v>3</v>
      </c>
      <c r="DE366" s="14">
        <f t="shared" si="273"/>
        <v>80</v>
      </c>
      <c r="DF366" s="14">
        <f t="shared" si="274"/>
        <v>80</v>
      </c>
      <c r="DG366" s="14">
        <f t="shared" si="275"/>
        <v>8</v>
      </c>
      <c r="DH366" s="14" t="str">
        <f t="shared" si="276"/>
        <v/>
      </c>
      <c r="DI366" s="14">
        <f t="shared" si="285"/>
        <v>128</v>
      </c>
      <c r="DJ366" s="14">
        <f t="shared" si="277"/>
        <v>229</v>
      </c>
      <c r="DK366" s="14">
        <f t="shared" si="278"/>
        <v>0</v>
      </c>
      <c r="DL366" s="14">
        <f t="shared" si="279"/>
        <v>1428</v>
      </c>
      <c r="DM366" s="14">
        <f t="shared" si="280"/>
        <v>11.39</v>
      </c>
      <c r="DN366" s="14">
        <f t="shared" si="281"/>
        <v>0</v>
      </c>
      <c r="DO366" s="14">
        <f t="shared" si="282"/>
        <v>71.400000000000006</v>
      </c>
      <c r="DP366" s="14">
        <f t="shared" si="286"/>
        <v>19</v>
      </c>
      <c r="DQ366" s="14">
        <f t="shared" si="287"/>
        <v>4</v>
      </c>
      <c r="DR366" s="14">
        <f t="shared" si="288"/>
        <v>15</v>
      </c>
      <c r="DU366" s="14">
        <f t="shared" si="283"/>
        <v>1</v>
      </c>
      <c r="DV366" s="14">
        <f t="shared" si="284"/>
        <v>3</v>
      </c>
      <c r="DW366" s="14">
        <f t="shared" si="289"/>
        <v>128</v>
      </c>
      <c r="DX366" s="14" t="str">
        <f t="shared" si="290"/>
        <v>AtkExt</v>
      </c>
      <c r="DY366" s="14">
        <f t="shared" si="291"/>
        <v>229</v>
      </c>
      <c r="DZ366" s="14">
        <f t="shared" si="292"/>
        <v>11.39</v>
      </c>
      <c r="EA366" s="14" t="str">
        <f t="shared" si="293"/>
        <v>HPExt</v>
      </c>
      <c r="EB366" s="14">
        <f t="shared" si="294"/>
        <v>1428</v>
      </c>
      <c r="EC366" s="14">
        <f t="shared" si="295"/>
        <v>71.400000000000006</v>
      </c>
      <c r="ED366" s="14">
        <f t="shared" si="296"/>
        <v>19</v>
      </c>
      <c r="EE366" s="14">
        <f t="shared" si="297"/>
        <v>4</v>
      </c>
      <c r="EF366" s="14">
        <f t="shared" si="298"/>
        <v>15</v>
      </c>
      <c r="EG366" s="25" t="s">
        <v>509</v>
      </c>
      <c r="EH366" s="14">
        <f t="shared" si="299"/>
        <v>200</v>
      </c>
    </row>
    <row r="367" spans="100:138" ht="16.5" x14ac:dyDescent="0.2">
      <c r="CV367" s="13">
        <v>363</v>
      </c>
      <c r="CW367" s="14">
        <f t="shared" si="265"/>
        <v>50</v>
      </c>
      <c r="CX367" s="14">
        <f t="shared" si="266"/>
        <v>2</v>
      </c>
      <c r="CY367" s="14">
        <f t="shared" si="267"/>
        <v>1</v>
      </c>
      <c r="CZ367" s="14">
        <f t="shared" si="268"/>
        <v>5</v>
      </c>
      <c r="DA367" s="14">
        <f t="shared" si="269"/>
        <v>2053021</v>
      </c>
      <c r="DB367" s="13" t="str">
        <f t="shared" si="270"/>
        <v>90级守护灵紫色-武器</v>
      </c>
      <c r="DC367" s="14">
        <f t="shared" si="271"/>
        <v>2</v>
      </c>
      <c r="DD367" s="14">
        <f t="shared" si="272"/>
        <v>3</v>
      </c>
      <c r="DE367" s="14">
        <f t="shared" si="273"/>
        <v>60</v>
      </c>
      <c r="DF367" s="14">
        <f t="shared" si="274"/>
        <v>60</v>
      </c>
      <c r="DG367" s="14">
        <f t="shared" si="275"/>
        <v>1</v>
      </c>
      <c r="DH367" s="14" t="str">
        <f t="shared" si="276"/>
        <v/>
      </c>
      <c r="DI367" s="14">
        <f t="shared" si="285"/>
        <v>133</v>
      </c>
      <c r="DJ367" s="14">
        <f t="shared" si="277"/>
        <v>436</v>
      </c>
      <c r="DK367" s="14">
        <f t="shared" si="278"/>
        <v>0</v>
      </c>
      <c r="DL367" s="14">
        <f t="shared" si="279"/>
        <v>0</v>
      </c>
      <c r="DM367" s="14">
        <f t="shared" si="280"/>
        <v>26.78</v>
      </c>
      <c r="DN367" s="14">
        <f t="shared" si="281"/>
        <v>0</v>
      </c>
      <c r="DO367" s="14">
        <f t="shared" si="282"/>
        <v>0</v>
      </c>
      <c r="DP367" s="14">
        <f t="shared" si="286"/>
        <v>19</v>
      </c>
      <c r="DQ367" s="14">
        <f t="shared" si="287"/>
        <v>4</v>
      </c>
      <c r="DR367" s="14">
        <f t="shared" si="288"/>
        <v>25</v>
      </c>
      <c r="DU367" s="14">
        <f t="shared" si="283"/>
        <v>1</v>
      </c>
      <c r="DV367" s="14">
        <f t="shared" si="284"/>
        <v>0</v>
      </c>
      <c r="DW367" s="14">
        <f t="shared" si="289"/>
        <v>133</v>
      </c>
      <c r="DX367" s="14" t="str">
        <f t="shared" si="290"/>
        <v>AtkExt</v>
      </c>
      <c r="DY367" s="14">
        <f t="shared" si="291"/>
        <v>436</v>
      </c>
      <c r="DZ367" s="14">
        <f t="shared" si="292"/>
        <v>26.78</v>
      </c>
      <c r="EA367" s="14" t="str">
        <f t="shared" si="293"/>
        <v/>
      </c>
      <c r="EB367" s="14" t="str">
        <f t="shared" si="294"/>
        <v/>
      </c>
      <c r="EC367" s="14" t="str">
        <f t="shared" si="295"/>
        <v/>
      </c>
      <c r="ED367" s="14">
        <f t="shared" si="296"/>
        <v>19</v>
      </c>
      <c r="EE367" s="14">
        <f t="shared" si="297"/>
        <v>4</v>
      </c>
      <c r="EF367" s="14">
        <f t="shared" si="298"/>
        <v>25</v>
      </c>
      <c r="EG367" s="25" t="s">
        <v>509</v>
      </c>
      <c r="EH367" s="14">
        <f t="shared" si="299"/>
        <v>200</v>
      </c>
    </row>
    <row r="368" spans="100:138" ht="16.5" x14ac:dyDescent="0.2">
      <c r="CV368" s="13">
        <v>364</v>
      </c>
      <c r="CW368" s="14">
        <f t="shared" si="265"/>
        <v>50</v>
      </c>
      <c r="CX368" s="14">
        <f t="shared" si="266"/>
        <v>2</v>
      </c>
      <c r="CY368" s="14">
        <f t="shared" si="267"/>
        <v>2</v>
      </c>
      <c r="CZ368" s="14">
        <f t="shared" si="268"/>
        <v>5</v>
      </c>
      <c r="DA368" s="14">
        <f t="shared" si="269"/>
        <v>2053022</v>
      </c>
      <c r="DB368" s="13" t="str">
        <f t="shared" si="270"/>
        <v>90级守护灵紫色-头盔</v>
      </c>
      <c r="DC368" s="14">
        <f t="shared" si="271"/>
        <v>2</v>
      </c>
      <c r="DD368" s="14">
        <f t="shared" si="272"/>
        <v>3</v>
      </c>
      <c r="DE368" s="14">
        <f t="shared" si="273"/>
        <v>60</v>
      </c>
      <c r="DF368" s="14">
        <f t="shared" si="274"/>
        <v>60</v>
      </c>
      <c r="DG368" s="14">
        <f t="shared" si="275"/>
        <v>2</v>
      </c>
      <c r="DH368" s="14" t="str">
        <f t="shared" si="276"/>
        <v/>
      </c>
      <c r="DI368" s="14">
        <f t="shared" si="285"/>
        <v>67</v>
      </c>
      <c r="DJ368" s="14">
        <f t="shared" si="277"/>
        <v>0</v>
      </c>
      <c r="DK368" s="14">
        <f t="shared" si="278"/>
        <v>110</v>
      </c>
      <c r="DL368" s="14">
        <f t="shared" si="279"/>
        <v>0</v>
      </c>
      <c r="DM368" s="14">
        <f t="shared" si="280"/>
        <v>0</v>
      </c>
      <c r="DN368" s="14">
        <f t="shared" si="281"/>
        <v>6.76</v>
      </c>
      <c r="DO368" s="14">
        <f t="shared" si="282"/>
        <v>0</v>
      </c>
      <c r="DP368" s="14">
        <f t="shared" si="286"/>
        <v>19</v>
      </c>
      <c r="DQ368" s="14">
        <f t="shared" si="287"/>
        <v>4</v>
      </c>
      <c r="DR368" s="14">
        <f t="shared" si="288"/>
        <v>25</v>
      </c>
      <c r="DU368" s="14">
        <f t="shared" si="283"/>
        <v>2</v>
      </c>
      <c r="DV368" s="14">
        <f t="shared" si="284"/>
        <v>0</v>
      </c>
      <c r="DW368" s="14">
        <f t="shared" si="289"/>
        <v>67</v>
      </c>
      <c r="DX368" s="14" t="str">
        <f t="shared" si="290"/>
        <v>DefExt</v>
      </c>
      <c r="DY368" s="14">
        <f t="shared" si="291"/>
        <v>110</v>
      </c>
      <c r="DZ368" s="14">
        <f t="shared" si="292"/>
        <v>6.76</v>
      </c>
      <c r="EA368" s="14" t="str">
        <f t="shared" si="293"/>
        <v/>
      </c>
      <c r="EB368" s="14" t="str">
        <f t="shared" si="294"/>
        <v/>
      </c>
      <c r="EC368" s="14" t="str">
        <f t="shared" si="295"/>
        <v/>
      </c>
      <c r="ED368" s="14">
        <f t="shared" si="296"/>
        <v>19</v>
      </c>
      <c r="EE368" s="14">
        <f t="shared" si="297"/>
        <v>4</v>
      </c>
      <c r="EF368" s="14">
        <f t="shared" si="298"/>
        <v>25</v>
      </c>
      <c r="EG368" s="25" t="s">
        <v>509</v>
      </c>
      <c r="EH368" s="14">
        <f t="shared" si="299"/>
        <v>200</v>
      </c>
    </row>
    <row r="369" spans="100:138" ht="16.5" x14ac:dyDescent="0.2">
      <c r="CV369" s="13">
        <v>365</v>
      </c>
      <c r="CW369" s="14">
        <f t="shared" si="265"/>
        <v>50</v>
      </c>
      <c r="CX369" s="14">
        <f t="shared" si="266"/>
        <v>2</v>
      </c>
      <c r="CY369" s="14">
        <f t="shared" si="267"/>
        <v>3</v>
      </c>
      <c r="CZ369" s="14">
        <f t="shared" si="268"/>
        <v>5</v>
      </c>
      <c r="DA369" s="14">
        <f t="shared" si="269"/>
        <v>2053023</v>
      </c>
      <c r="DB369" s="13" t="str">
        <f t="shared" si="270"/>
        <v>90级守护灵紫色-肩甲</v>
      </c>
      <c r="DC369" s="14">
        <f t="shared" si="271"/>
        <v>2</v>
      </c>
      <c r="DD369" s="14">
        <f t="shared" si="272"/>
        <v>3</v>
      </c>
      <c r="DE369" s="14">
        <f t="shared" si="273"/>
        <v>60</v>
      </c>
      <c r="DF369" s="14">
        <f t="shared" si="274"/>
        <v>60</v>
      </c>
      <c r="DG369" s="14">
        <f t="shared" si="275"/>
        <v>3</v>
      </c>
      <c r="DH369" s="14" t="str">
        <f t="shared" si="276"/>
        <v/>
      </c>
      <c r="DI369" s="14">
        <f t="shared" si="285"/>
        <v>100</v>
      </c>
      <c r="DJ369" s="14">
        <f t="shared" si="277"/>
        <v>0</v>
      </c>
      <c r="DK369" s="14">
        <f t="shared" si="278"/>
        <v>55</v>
      </c>
      <c r="DL369" s="14">
        <f t="shared" si="279"/>
        <v>1088</v>
      </c>
      <c r="DM369" s="14">
        <f t="shared" si="280"/>
        <v>0</v>
      </c>
      <c r="DN369" s="14">
        <f t="shared" si="281"/>
        <v>3.38</v>
      </c>
      <c r="DO369" s="14">
        <f t="shared" si="282"/>
        <v>67</v>
      </c>
      <c r="DP369" s="14">
        <f t="shared" si="286"/>
        <v>19</v>
      </c>
      <c r="DQ369" s="14">
        <f t="shared" si="287"/>
        <v>4</v>
      </c>
      <c r="DR369" s="14">
        <f t="shared" si="288"/>
        <v>25</v>
      </c>
      <c r="DU369" s="14">
        <f t="shared" si="283"/>
        <v>2</v>
      </c>
      <c r="DV369" s="14">
        <f t="shared" si="284"/>
        <v>3</v>
      </c>
      <c r="DW369" s="14">
        <f t="shared" si="289"/>
        <v>100</v>
      </c>
      <c r="DX369" s="14" t="str">
        <f t="shared" si="290"/>
        <v>DefExt</v>
      </c>
      <c r="DY369" s="14">
        <f t="shared" si="291"/>
        <v>55</v>
      </c>
      <c r="DZ369" s="14">
        <f t="shared" si="292"/>
        <v>3.38</v>
      </c>
      <c r="EA369" s="14" t="str">
        <f t="shared" si="293"/>
        <v>HPExt</v>
      </c>
      <c r="EB369" s="14">
        <f t="shared" si="294"/>
        <v>1088</v>
      </c>
      <c r="EC369" s="14">
        <f t="shared" si="295"/>
        <v>67</v>
      </c>
      <c r="ED369" s="14">
        <f t="shared" si="296"/>
        <v>19</v>
      </c>
      <c r="EE369" s="14">
        <f t="shared" si="297"/>
        <v>4</v>
      </c>
      <c r="EF369" s="14">
        <f t="shared" si="298"/>
        <v>25</v>
      </c>
      <c r="EG369" s="25" t="s">
        <v>509</v>
      </c>
      <c r="EH369" s="14">
        <f t="shared" si="299"/>
        <v>200</v>
      </c>
    </row>
    <row r="370" spans="100:138" ht="16.5" x14ac:dyDescent="0.2">
      <c r="CV370" s="13">
        <v>366</v>
      </c>
      <c r="CW370" s="14">
        <f t="shared" si="265"/>
        <v>50</v>
      </c>
      <c r="CX370" s="14">
        <f t="shared" si="266"/>
        <v>2</v>
      </c>
      <c r="CY370" s="14">
        <f t="shared" si="267"/>
        <v>4</v>
      </c>
      <c r="CZ370" s="14">
        <f t="shared" si="268"/>
        <v>5</v>
      </c>
      <c r="DA370" s="14">
        <f t="shared" si="269"/>
        <v>2053024</v>
      </c>
      <c r="DB370" s="13" t="str">
        <f t="shared" si="270"/>
        <v>90级守护灵紫色-衣服</v>
      </c>
      <c r="DC370" s="14">
        <f t="shared" si="271"/>
        <v>2</v>
      </c>
      <c r="DD370" s="14">
        <f t="shared" si="272"/>
        <v>3</v>
      </c>
      <c r="DE370" s="14">
        <f t="shared" si="273"/>
        <v>60</v>
      </c>
      <c r="DF370" s="14">
        <f t="shared" si="274"/>
        <v>60</v>
      </c>
      <c r="DG370" s="14">
        <f t="shared" si="275"/>
        <v>4</v>
      </c>
      <c r="DH370" s="14" t="str">
        <f t="shared" si="276"/>
        <v/>
      </c>
      <c r="DI370" s="14">
        <f t="shared" si="285"/>
        <v>67</v>
      </c>
      <c r="DJ370" s="14">
        <f t="shared" si="277"/>
        <v>0</v>
      </c>
      <c r="DK370" s="14">
        <f t="shared" si="278"/>
        <v>110</v>
      </c>
      <c r="DL370" s="14">
        <f t="shared" si="279"/>
        <v>0</v>
      </c>
      <c r="DM370" s="14">
        <f t="shared" si="280"/>
        <v>0</v>
      </c>
      <c r="DN370" s="14">
        <f t="shared" si="281"/>
        <v>6.76</v>
      </c>
      <c r="DO370" s="14">
        <f t="shared" si="282"/>
        <v>0</v>
      </c>
      <c r="DP370" s="14">
        <f t="shared" si="286"/>
        <v>19</v>
      </c>
      <c r="DQ370" s="14">
        <f t="shared" si="287"/>
        <v>4</v>
      </c>
      <c r="DR370" s="14">
        <f t="shared" si="288"/>
        <v>25</v>
      </c>
      <c r="DU370" s="14">
        <f t="shared" si="283"/>
        <v>2</v>
      </c>
      <c r="DV370" s="14">
        <f t="shared" si="284"/>
        <v>0</v>
      </c>
      <c r="DW370" s="14">
        <f t="shared" si="289"/>
        <v>67</v>
      </c>
      <c r="DX370" s="14" t="str">
        <f t="shared" si="290"/>
        <v>DefExt</v>
      </c>
      <c r="DY370" s="14">
        <f t="shared" si="291"/>
        <v>110</v>
      </c>
      <c r="DZ370" s="14">
        <f t="shared" si="292"/>
        <v>6.76</v>
      </c>
      <c r="EA370" s="14" t="str">
        <f t="shared" si="293"/>
        <v/>
      </c>
      <c r="EB370" s="14" t="str">
        <f t="shared" si="294"/>
        <v/>
      </c>
      <c r="EC370" s="14" t="str">
        <f t="shared" si="295"/>
        <v/>
      </c>
      <c r="ED370" s="14">
        <f t="shared" si="296"/>
        <v>19</v>
      </c>
      <c r="EE370" s="14">
        <f t="shared" si="297"/>
        <v>4</v>
      </c>
      <c r="EF370" s="14">
        <f t="shared" si="298"/>
        <v>25</v>
      </c>
      <c r="EG370" s="25" t="s">
        <v>509</v>
      </c>
      <c r="EH370" s="14">
        <f t="shared" si="299"/>
        <v>200</v>
      </c>
    </row>
    <row r="371" spans="100:138" ht="16.5" x14ac:dyDescent="0.2">
      <c r="CV371" s="13">
        <v>367</v>
      </c>
      <c r="CW371" s="14">
        <f t="shared" si="265"/>
        <v>50</v>
      </c>
      <c r="CX371" s="14">
        <f t="shared" si="266"/>
        <v>2</v>
      </c>
      <c r="CY371" s="14">
        <f t="shared" si="267"/>
        <v>5</v>
      </c>
      <c r="CZ371" s="14">
        <f t="shared" si="268"/>
        <v>5</v>
      </c>
      <c r="DA371" s="14">
        <f t="shared" si="269"/>
        <v>2053025</v>
      </c>
      <c r="DB371" s="13" t="str">
        <f t="shared" si="270"/>
        <v>90级守护灵紫色-鞋子</v>
      </c>
      <c r="DC371" s="14">
        <f t="shared" si="271"/>
        <v>2</v>
      </c>
      <c r="DD371" s="14">
        <f t="shared" si="272"/>
        <v>3</v>
      </c>
      <c r="DE371" s="14">
        <f t="shared" si="273"/>
        <v>60</v>
      </c>
      <c r="DF371" s="14">
        <f t="shared" si="274"/>
        <v>60</v>
      </c>
      <c r="DG371" s="14">
        <f t="shared" si="275"/>
        <v>5</v>
      </c>
      <c r="DH371" s="14" t="str">
        <f t="shared" si="276"/>
        <v/>
      </c>
      <c r="DI371" s="14">
        <f t="shared" si="285"/>
        <v>134</v>
      </c>
      <c r="DJ371" s="14">
        <f t="shared" si="277"/>
        <v>0</v>
      </c>
      <c r="DK371" s="14">
        <f t="shared" si="278"/>
        <v>0</v>
      </c>
      <c r="DL371" s="14">
        <f t="shared" si="279"/>
        <v>2176</v>
      </c>
      <c r="DM371" s="14">
        <f t="shared" si="280"/>
        <v>0</v>
      </c>
      <c r="DN371" s="14">
        <f t="shared" si="281"/>
        <v>0</v>
      </c>
      <c r="DO371" s="14">
        <f t="shared" si="282"/>
        <v>134</v>
      </c>
      <c r="DP371" s="14">
        <f t="shared" si="286"/>
        <v>19</v>
      </c>
      <c r="DQ371" s="14">
        <f t="shared" si="287"/>
        <v>4</v>
      </c>
      <c r="DR371" s="14">
        <f t="shared" si="288"/>
        <v>25</v>
      </c>
      <c r="DU371" s="14">
        <f t="shared" si="283"/>
        <v>3</v>
      </c>
      <c r="DV371" s="14">
        <f t="shared" si="284"/>
        <v>0</v>
      </c>
      <c r="DW371" s="14">
        <f t="shared" si="289"/>
        <v>134</v>
      </c>
      <c r="DX371" s="14" t="str">
        <f t="shared" si="290"/>
        <v>HPExt</v>
      </c>
      <c r="DY371" s="14">
        <f t="shared" si="291"/>
        <v>2176</v>
      </c>
      <c r="DZ371" s="14">
        <f t="shared" si="292"/>
        <v>134</v>
      </c>
      <c r="EA371" s="14" t="str">
        <f t="shared" si="293"/>
        <v/>
      </c>
      <c r="EB371" s="14" t="str">
        <f t="shared" si="294"/>
        <v/>
      </c>
      <c r="EC371" s="14" t="str">
        <f t="shared" si="295"/>
        <v/>
      </c>
      <c r="ED371" s="14">
        <f t="shared" si="296"/>
        <v>19</v>
      </c>
      <c r="EE371" s="14">
        <f t="shared" si="297"/>
        <v>4</v>
      </c>
      <c r="EF371" s="14">
        <f t="shared" si="298"/>
        <v>25</v>
      </c>
      <c r="EG371" s="25" t="s">
        <v>509</v>
      </c>
      <c r="EH371" s="14">
        <f t="shared" si="299"/>
        <v>200</v>
      </c>
    </row>
    <row r="372" spans="100:138" ht="16.5" x14ac:dyDescent="0.2">
      <c r="CV372" s="13">
        <v>368</v>
      </c>
      <c r="CW372" s="14">
        <f t="shared" si="265"/>
        <v>50</v>
      </c>
      <c r="CX372" s="14">
        <f t="shared" si="266"/>
        <v>2</v>
      </c>
      <c r="CY372" s="14">
        <f t="shared" si="267"/>
        <v>6</v>
      </c>
      <c r="CZ372" s="14">
        <f t="shared" si="268"/>
        <v>5</v>
      </c>
      <c r="DA372" s="14">
        <f t="shared" si="269"/>
        <v>2053026</v>
      </c>
      <c r="DB372" s="13" t="str">
        <f t="shared" si="270"/>
        <v>90级守护灵紫色-护手</v>
      </c>
      <c r="DC372" s="14">
        <f t="shared" si="271"/>
        <v>2</v>
      </c>
      <c r="DD372" s="14">
        <f t="shared" si="272"/>
        <v>3</v>
      </c>
      <c r="DE372" s="14">
        <f t="shared" si="273"/>
        <v>60</v>
      </c>
      <c r="DF372" s="14">
        <f t="shared" si="274"/>
        <v>60</v>
      </c>
      <c r="DG372" s="14">
        <f t="shared" si="275"/>
        <v>6</v>
      </c>
      <c r="DH372" s="14" t="str">
        <f t="shared" si="276"/>
        <v/>
      </c>
      <c r="DI372" s="14">
        <f t="shared" si="285"/>
        <v>134</v>
      </c>
      <c r="DJ372" s="14">
        <f t="shared" si="277"/>
        <v>0</v>
      </c>
      <c r="DK372" s="14">
        <f t="shared" si="278"/>
        <v>0</v>
      </c>
      <c r="DL372" s="14">
        <f t="shared" si="279"/>
        <v>2176</v>
      </c>
      <c r="DM372" s="14">
        <f t="shared" si="280"/>
        <v>0</v>
      </c>
      <c r="DN372" s="14">
        <f t="shared" si="281"/>
        <v>0</v>
      </c>
      <c r="DO372" s="14">
        <f t="shared" si="282"/>
        <v>134</v>
      </c>
      <c r="DP372" s="14">
        <f t="shared" si="286"/>
        <v>19</v>
      </c>
      <c r="DQ372" s="14">
        <f t="shared" si="287"/>
        <v>4</v>
      </c>
      <c r="DR372" s="14">
        <f t="shared" si="288"/>
        <v>25</v>
      </c>
      <c r="DU372" s="14">
        <f t="shared" si="283"/>
        <v>3</v>
      </c>
      <c r="DV372" s="14">
        <f t="shared" si="284"/>
        <v>0</v>
      </c>
      <c r="DW372" s="14">
        <f t="shared" si="289"/>
        <v>134</v>
      </c>
      <c r="DX372" s="14" t="str">
        <f t="shared" si="290"/>
        <v>HPExt</v>
      </c>
      <c r="DY372" s="14">
        <f t="shared" si="291"/>
        <v>2176</v>
      </c>
      <c r="DZ372" s="14">
        <f t="shared" si="292"/>
        <v>134</v>
      </c>
      <c r="EA372" s="14" t="str">
        <f t="shared" si="293"/>
        <v/>
      </c>
      <c r="EB372" s="14" t="str">
        <f t="shared" si="294"/>
        <v/>
      </c>
      <c r="EC372" s="14" t="str">
        <f t="shared" si="295"/>
        <v/>
      </c>
      <c r="ED372" s="14">
        <f t="shared" si="296"/>
        <v>19</v>
      </c>
      <c r="EE372" s="14">
        <f t="shared" si="297"/>
        <v>4</v>
      </c>
      <c r="EF372" s="14">
        <f t="shared" si="298"/>
        <v>25</v>
      </c>
      <c r="EG372" s="25" t="s">
        <v>509</v>
      </c>
      <c r="EH372" s="14">
        <f t="shared" si="299"/>
        <v>200</v>
      </c>
    </row>
    <row r="373" spans="100:138" ht="16.5" x14ac:dyDescent="0.2">
      <c r="CV373" s="13">
        <v>369</v>
      </c>
      <c r="CW373" s="14">
        <f t="shared" si="265"/>
        <v>50</v>
      </c>
      <c r="CX373" s="14">
        <f t="shared" si="266"/>
        <v>2</v>
      </c>
      <c r="CY373" s="14">
        <f t="shared" si="267"/>
        <v>7</v>
      </c>
      <c r="CZ373" s="14">
        <f t="shared" si="268"/>
        <v>5</v>
      </c>
      <c r="DA373" s="14">
        <f t="shared" si="269"/>
        <v>2053027</v>
      </c>
      <c r="DB373" s="13" t="str">
        <f t="shared" si="270"/>
        <v>90级守护灵紫色-项链</v>
      </c>
      <c r="DC373" s="14">
        <f t="shared" si="271"/>
        <v>2</v>
      </c>
      <c r="DD373" s="14">
        <f t="shared" si="272"/>
        <v>3</v>
      </c>
      <c r="DE373" s="14">
        <f t="shared" si="273"/>
        <v>60</v>
      </c>
      <c r="DF373" s="14">
        <f t="shared" si="274"/>
        <v>60</v>
      </c>
      <c r="DG373" s="14">
        <f t="shared" si="275"/>
        <v>7</v>
      </c>
      <c r="DH373" s="14" t="str">
        <f t="shared" si="276"/>
        <v/>
      </c>
      <c r="DI373" s="14">
        <f t="shared" si="285"/>
        <v>100</v>
      </c>
      <c r="DJ373" s="14">
        <f t="shared" si="277"/>
        <v>145</v>
      </c>
      <c r="DK373" s="14">
        <f t="shared" si="278"/>
        <v>91</v>
      </c>
      <c r="DL373" s="14">
        <f t="shared" si="279"/>
        <v>0</v>
      </c>
      <c r="DM373" s="14">
        <f t="shared" si="280"/>
        <v>8.93</v>
      </c>
      <c r="DN373" s="14">
        <f t="shared" si="281"/>
        <v>5.63</v>
      </c>
      <c r="DO373" s="14">
        <f t="shared" si="282"/>
        <v>0</v>
      </c>
      <c r="DP373" s="14">
        <f t="shared" si="286"/>
        <v>19</v>
      </c>
      <c r="DQ373" s="14">
        <f t="shared" si="287"/>
        <v>4</v>
      </c>
      <c r="DR373" s="14">
        <f t="shared" si="288"/>
        <v>25</v>
      </c>
      <c r="DU373" s="14">
        <f t="shared" si="283"/>
        <v>1</v>
      </c>
      <c r="DV373" s="14">
        <f t="shared" si="284"/>
        <v>2</v>
      </c>
      <c r="DW373" s="14">
        <f t="shared" si="289"/>
        <v>100</v>
      </c>
      <c r="DX373" s="14" t="str">
        <f t="shared" si="290"/>
        <v>AtkExt</v>
      </c>
      <c r="DY373" s="14">
        <f t="shared" si="291"/>
        <v>145</v>
      </c>
      <c r="DZ373" s="14">
        <f t="shared" si="292"/>
        <v>8.93</v>
      </c>
      <c r="EA373" s="14" t="str">
        <f t="shared" si="293"/>
        <v>DefExt</v>
      </c>
      <c r="EB373" s="14">
        <f t="shared" si="294"/>
        <v>91</v>
      </c>
      <c r="EC373" s="14">
        <f t="shared" si="295"/>
        <v>5.63</v>
      </c>
      <c r="ED373" s="14">
        <f t="shared" si="296"/>
        <v>19</v>
      </c>
      <c r="EE373" s="14">
        <f t="shared" si="297"/>
        <v>4</v>
      </c>
      <c r="EF373" s="14">
        <f t="shared" si="298"/>
        <v>25</v>
      </c>
      <c r="EG373" s="25" t="s">
        <v>509</v>
      </c>
      <c r="EH373" s="14">
        <f t="shared" si="299"/>
        <v>200</v>
      </c>
    </row>
    <row r="374" spans="100:138" ht="16.5" x14ac:dyDescent="0.2">
      <c r="CV374" s="13">
        <v>370</v>
      </c>
      <c r="CW374" s="14">
        <f t="shared" si="265"/>
        <v>50</v>
      </c>
      <c r="CX374" s="14">
        <f t="shared" si="266"/>
        <v>2</v>
      </c>
      <c r="CY374" s="14">
        <f t="shared" si="267"/>
        <v>8</v>
      </c>
      <c r="CZ374" s="14">
        <f t="shared" si="268"/>
        <v>5</v>
      </c>
      <c r="DA374" s="14">
        <f t="shared" si="269"/>
        <v>2053028</v>
      </c>
      <c r="DB374" s="13" t="str">
        <f t="shared" si="270"/>
        <v>90级守护灵紫色-戒指</v>
      </c>
      <c r="DC374" s="14">
        <f t="shared" si="271"/>
        <v>2</v>
      </c>
      <c r="DD374" s="14">
        <f t="shared" si="272"/>
        <v>3</v>
      </c>
      <c r="DE374" s="14">
        <f t="shared" si="273"/>
        <v>60</v>
      </c>
      <c r="DF374" s="14">
        <f t="shared" si="274"/>
        <v>60</v>
      </c>
      <c r="DG374" s="14">
        <f t="shared" si="275"/>
        <v>8</v>
      </c>
      <c r="DH374" s="14" t="str">
        <f t="shared" si="276"/>
        <v/>
      </c>
      <c r="DI374" s="14">
        <f t="shared" si="285"/>
        <v>156</v>
      </c>
      <c r="DJ374" s="14">
        <f t="shared" si="277"/>
        <v>145</v>
      </c>
      <c r="DK374" s="14">
        <f t="shared" si="278"/>
        <v>0</v>
      </c>
      <c r="DL374" s="14">
        <f t="shared" si="279"/>
        <v>1814</v>
      </c>
      <c r="DM374" s="14">
        <f t="shared" si="280"/>
        <v>8.93</v>
      </c>
      <c r="DN374" s="14">
        <f t="shared" si="281"/>
        <v>0</v>
      </c>
      <c r="DO374" s="14">
        <f t="shared" si="282"/>
        <v>111.67</v>
      </c>
      <c r="DP374" s="14">
        <f t="shared" si="286"/>
        <v>19</v>
      </c>
      <c r="DQ374" s="14">
        <f t="shared" si="287"/>
        <v>4</v>
      </c>
      <c r="DR374" s="14">
        <f t="shared" si="288"/>
        <v>25</v>
      </c>
      <c r="DU374" s="14">
        <f t="shared" si="283"/>
        <v>1</v>
      </c>
      <c r="DV374" s="14">
        <f t="shared" si="284"/>
        <v>3</v>
      </c>
      <c r="DW374" s="14">
        <f t="shared" si="289"/>
        <v>156</v>
      </c>
      <c r="DX374" s="14" t="str">
        <f t="shared" si="290"/>
        <v>AtkExt</v>
      </c>
      <c r="DY374" s="14">
        <f t="shared" si="291"/>
        <v>145</v>
      </c>
      <c r="DZ374" s="14">
        <f t="shared" si="292"/>
        <v>8.93</v>
      </c>
      <c r="EA374" s="14" t="str">
        <f t="shared" si="293"/>
        <v>HPExt</v>
      </c>
      <c r="EB374" s="14">
        <f t="shared" si="294"/>
        <v>1814</v>
      </c>
      <c r="EC374" s="14">
        <f t="shared" si="295"/>
        <v>111.67</v>
      </c>
      <c r="ED374" s="14">
        <f t="shared" si="296"/>
        <v>19</v>
      </c>
      <c r="EE374" s="14">
        <f t="shared" si="297"/>
        <v>4</v>
      </c>
      <c r="EF374" s="14">
        <f t="shared" si="298"/>
        <v>25</v>
      </c>
      <c r="EG374" s="25" t="s">
        <v>509</v>
      </c>
      <c r="EH374" s="14">
        <f t="shared" si="299"/>
        <v>200</v>
      </c>
    </row>
    <row r="375" spans="100:138" ht="16.5" x14ac:dyDescent="0.2">
      <c r="CV375" s="13">
        <v>371</v>
      </c>
      <c r="CW375" s="14">
        <f t="shared" si="265"/>
        <v>51</v>
      </c>
      <c r="CX375" s="14">
        <f t="shared" si="266"/>
        <v>1</v>
      </c>
      <c r="CY375" s="14">
        <f t="shared" si="267"/>
        <v>1</v>
      </c>
      <c r="CZ375" s="14">
        <f t="shared" si="268"/>
        <v>5</v>
      </c>
      <c r="DA375" s="14">
        <f t="shared" si="269"/>
        <v>2054011</v>
      </c>
      <c r="DB375" s="13" t="str">
        <f t="shared" si="270"/>
        <v>90级寄灵人橙色-武器</v>
      </c>
      <c r="DC375" s="14">
        <f t="shared" si="271"/>
        <v>1</v>
      </c>
      <c r="DD375" s="14">
        <f t="shared" si="272"/>
        <v>4</v>
      </c>
      <c r="DE375" s="14">
        <f t="shared" si="273"/>
        <v>80</v>
      </c>
      <c r="DF375" s="14">
        <f t="shared" si="274"/>
        <v>80</v>
      </c>
      <c r="DG375" s="14">
        <f t="shared" si="275"/>
        <v>1</v>
      </c>
      <c r="DH375" s="14" t="str">
        <f t="shared" si="276"/>
        <v/>
      </c>
      <c r="DI375" s="14">
        <f t="shared" si="285"/>
        <v>201</v>
      </c>
      <c r="DJ375" s="14">
        <f t="shared" si="277"/>
        <v>807</v>
      </c>
      <c r="DK375" s="14">
        <f t="shared" si="278"/>
        <v>0</v>
      </c>
      <c r="DL375" s="14">
        <f t="shared" si="279"/>
        <v>0</v>
      </c>
      <c r="DM375" s="14">
        <f t="shared" si="280"/>
        <v>40.200000000000003</v>
      </c>
      <c r="DN375" s="14">
        <f t="shared" si="281"/>
        <v>0</v>
      </c>
      <c r="DO375" s="14">
        <f t="shared" si="282"/>
        <v>0</v>
      </c>
      <c r="DP375" s="14">
        <f t="shared" si="286"/>
        <v>20</v>
      </c>
      <c r="DQ375" s="14">
        <f t="shared" si="287"/>
        <v>5</v>
      </c>
      <c r="DR375" s="14">
        <f t="shared" si="288"/>
        <v>15</v>
      </c>
      <c r="DU375" s="14">
        <f t="shared" si="283"/>
        <v>1</v>
      </c>
      <c r="DV375" s="14">
        <f t="shared" si="284"/>
        <v>0</v>
      </c>
      <c r="DW375" s="14">
        <f t="shared" si="289"/>
        <v>201</v>
      </c>
      <c r="DX375" s="14" t="str">
        <f t="shared" si="290"/>
        <v>AtkExt</v>
      </c>
      <c r="DY375" s="14">
        <f t="shared" si="291"/>
        <v>807</v>
      </c>
      <c r="DZ375" s="14">
        <f t="shared" si="292"/>
        <v>40.200000000000003</v>
      </c>
      <c r="EA375" s="14" t="str">
        <f t="shared" si="293"/>
        <v/>
      </c>
      <c r="EB375" s="14" t="str">
        <f t="shared" si="294"/>
        <v/>
      </c>
      <c r="EC375" s="14" t="str">
        <f t="shared" si="295"/>
        <v/>
      </c>
      <c r="ED375" s="14">
        <f t="shared" si="296"/>
        <v>20</v>
      </c>
      <c r="EE375" s="14">
        <f t="shared" si="297"/>
        <v>5</v>
      </c>
      <c r="EF375" s="14">
        <f t="shared" si="298"/>
        <v>15</v>
      </c>
      <c r="EG375" s="25" t="s">
        <v>509</v>
      </c>
      <c r="EH375" s="14">
        <f t="shared" si="299"/>
        <v>400</v>
      </c>
    </row>
    <row r="376" spans="100:138" ht="16.5" x14ac:dyDescent="0.2">
      <c r="CV376" s="13">
        <v>372</v>
      </c>
      <c r="CW376" s="14">
        <f t="shared" si="265"/>
        <v>51</v>
      </c>
      <c r="CX376" s="14">
        <f t="shared" si="266"/>
        <v>1</v>
      </c>
      <c r="CY376" s="14">
        <f t="shared" si="267"/>
        <v>2</v>
      </c>
      <c r="CZ376" s="14">
        <f t="shared" si="268"/>
        <v>5</v>
      </c>
      <c r="DA376" s="14">
        <f t="shared" si="269"/>
        <v>2054012</v>
      </c>
      <c r="DB376" s="13" t="str">
        <f t="shared" si="270"/>
        <v>90级寄灵人橙色-头盔</v>
      </c>
      <c r="DC376" s="14">
        <f t="shared" si="271"/>
        <v>1</v>
      </c>
      <c r="DD376" s="14">
        <f t="shared" si="272"/>
        <v>4</v>
      </c>
      <c r="DE376" s="14">
        <f t="shared" si="273"/>
        <v>80</v>
      </c>
      <c r="DF376" s="14">
        <f t="shared" si="274"/>
        <v>80</v>
      </c>
      <c r="DG376" s="14">
        <f t="shared" si="275"/>
        <v>2</v>
      </c>
      <c r="DH376" s="14" t="str">
        <f t="shared" si="276"/>
        <v/>
      </c>
      <c r="DI376" s="14">
        <f t="shared" si="285"/>
        <v>102</v>
      </c>
      <c r="DJ376" s="14">
        <f t="shared" si="277"/>
        <v>0</v>
      </c>
      <c r="DK376" s="14">
        <f t="shared" si="278"/>
        <v>203</v>
      </c>
      <c r="DL376" s="14">
        <f t="shared" si="279"/>
        <v>0</v>
      </c>
      <c r="DM376" s="14">
        <f t="shared" si="280"/>
        <v>0</v>
      </c>
      <c r="DN376" s="14">
        <f t="shared" si="281"/>
        <v>10.199999999999999</v>
      </c>
      <c r="DO376" s="14">
        <f t="shared" si="282"/>
        <v>0</v>
      </c>
      <c r="DP376" s="14">
        <f t="shared" si="286"/>
        <v>20</v>
      </c>
      <c r="DQ376" s="14">
        <f t="shared" si="287"/>
        <v>5</v>
      </c>
      <c r="DR376" s="14">
        <f t="shared" si="288"/>
        <v>15</v>
      </c>
      <c r="DU376" s="14">
        <f t="shared" si="283"/>
        <v>2</v>
      </c>
      <c r="DV376" s="14">
        <f t="shared" si="284"/>
        <v>0</v>
      </c>
      <c r="DW376" s="14">
        <f t="shared" si="289"/>
        <v>102</v>
      </c>
      <c r="DX376" s="14" t="str">
        <f t="shared" si="290"/>
        <v>DefExt</v>
      </c>
      <c r="DY376" s="14">
        <f t="shared" si="291"/>
        <v>203</v>
      </c>
      <c r="DZ376" s="14">
        <f t="shared" si="292"/>
        <v>10.199999999999999</v>
      </c>
      <c r="EA376" s="14" t="str">
        <f t="shared" si="293"/>
        <v/>
      </c>
      <c r="EB376" s="14" t="str">
        <f t="shared" si="294"/>
        <v/>
      </c>
      <c r="EC376" s="14" t="str">
        <f t="shared" si="295"/>
        <v/>
      </c>
      <c r="ED376" s="14">
        <f t="shared" si="296"/>
        <v>20</v>
      </c>
      <c r="EE376" s="14">
        <f t="shared" si="297"/>
        <v>5</v>
      </c>
      <c r="EF376" s="14">
        <f t="shared" si="298"/>
        <v>15</v>
      </c>
      <c r="EG376" s="25" t="s">
        <v>509</v>
      </c>
      <c r="EH376" s="14">
        <f t="shared" si="299"/>
        <v>400</v>
      </c>
    </row>
    <row r="377" spans="100:138" ht="16.5" x14ac:dyDescent="0.2">
      <c r="CV377" s="13">
        <v>373</v>
      </c>
      <c r="CW377" s="14">
        <f t="shared" si="265"/>
        <v>51</v>
      </c>
      <c r="CX377" s="14">
        <f t="shared" si="266"/>
        <v>1</v>
      </c>
      <c r="CY377" s="14">
        <f t="shared" si="267"/>
        <v>3</v>
      </c>
      <c r="CZ377" s="14">
        <f t="shared" si="268"/>
        <v>5</v>
      </c>
      <c r="DA377" s="14">
        <f t="shared" si="269"/>
        <v>2054013</v>
      </c>
      <c r="DB377" s="13" t="str">
        <f t="shared" si="270"/>
        <v>90级寄灵人橙色-肩甲</v>
      </c>
      <c r="DC377" s="14">
        <f t="shared" si="271"/>
        <v>1</v>
      </c>
      <c r="DD377" s="14">
        <f t="shared" si="272"/>
        <v>4</v>
      </c>
      <c r="DE377" s="14">
        <f t="shared" si="273"/>
        <v>80</v>
      </c>
      <c r="DF377" s="14">
        <f t="shared" si="274"/>
        <v>80</v>
      </c>
      <c r="DG377" s="14">
        <f t="shared" si="275"/>
        <v>3</v>
      </c>
      <c r="DH377" s="14" t="str">
        <f t="shared" si="276"/>
        <v/>
      </c>
      <c r="DI377" s="14">
        <f t="shared" si="285"/>
        <v>101</v>
      </c>
      <c r="DJ377" s="14">
        <f t="shared" si="277"/>
        <v>0</v>
      </c>
      <c r="DK377" s="14">
        <f t="shared" si="278"/>
        <v>101</v>
      </c>
      <c r="DL377" s="14">
        <f t="shared" si="279"/>
        <v>1008</v>
      </c>
      <c r="DM377" s="14">
        <f t="shared" si="280"/>
        <v>0</v>
      </c>
      <c r="DN377" s="14">
        <f t="shared" si="281"/>
        <v>5.0999999999999996</v>
      </c>
      <c r="DO377" s="14">
        <f t="shared" si="282"/>
        <v>50.4</v>
      </c>
      <c r="DP377" s="14">
        <f t="shared" si="286"/>
        <v>20</v>
      </c>
      <c r="DQ377" s="14">
        <f t="shared" si="287"/>
        <v>5</v>
      </c>
      <c r="DR377" s="14">
        <f t="shared" si="288"/>
        <v>15</v>
      </c>
      <c r="DU377" s="14">
        <f t="shared" si="283"/>
        <v>2</v>
      </c>
      <c r="DV377" s="14">
        <f t="shared" si="284"/>
        <v>3</v>
      </c>
      <c r="DW377" s="14">
        <f t="shared" si="289"/>
        <v>101</v>
      </c>
      <c r="DX377" s="14" t="str">
        <f t="shared" si="290"/>
        <v>DefExt</v>
      </c>
      <c r="DY377" s="14">
        <f t="shared" si="291"/>
        <v>101</v>
      </c>
      <c r="DZ377" s="14">
        <f t="shared" si="292"/>
        <v>5.0999999999999996</v>
      </c>
      <c r="EA377" s="14" t="str">
        <f t="shared" si="293"/>
        <v>HPExt</v>
      </c>
      <c r="EB377" s="14">
        <f t="shared" si="294"/>
        <v>1008</v>
      </c>
      <c r="EC377" s="14">
        <f t="shared" si="295"/>
        <v>50.4</v>
      </c>
      <c r="ED377" s="14">
        <f t="shared" si="296"/>
        <v>20</v>
      </c>
      <c r="EE377" s="14">
        <f t="shared" si="297"/>
        <v>5</v>
      </c>
      <c r="EF377" s="14">
        <f t="shared" si="298"/>
        <v>15</v>
      </c>
      <c r="EG377" s="25" t="s">
        <v>509</v>
      </c>
      <c r="EH377" s="14">
        <f t="shared" si="299"/>
        <v>400</v>
      </c>
    </row>
    <row r="378" spans="100:138" ht="16.5" x14ac:dyDescent="0.2">
      <c r="CV378" s="13">
        <v>374</v>
      </c>
      <c r="CW378" s="14">
        <f t="shared" si="265"/>
        <v>51</v>
      </c>
      <c r="CX378" s="14">
        <f t="shared" si="266"/>
        <v>1</v>
      </c>
      <c r="CY378" s="14">
        <f t="shared" si="267"/>
        <v>4</v>
      </c>
      <c r="CZ378" s="14">
        <f t="shared" si="268"/>
        <v>5</v>
      </c>
      <c r="DA378" s="14">
        <f t="shared" si="269"/>
        <v>2054014</v>
      </c>
      <c r="DB378" s="13" t="str">
        <f t="shared" si="270"/>
        <v>90级寄灵人橙色-衣服</v>
      </c>
      <c r="DC378" s="14">
        <f t="shared" si="271"/>
        <v>1</v>
      </c>
      <c r="DD378" s="14">
        <f t="shared" si="272"/>
        <v>4</v>
      </c>
      <c r="DE378" s="14">
        <f t="shared" si="273"/>
        <v>80</v>
      </c>
      <c r="DF378" s="14">
        <f t="shared" si="274"/>
        <v>80</v>
      </c>
      <c r="DG378" s="14">
        <f t="shared" si="275"/>
        <v>4</v>
      </c>
      <c r="DH378" s="14" t="str">
        <f t="shared" si="276"/>
        <v/>
      </c>
      <c r="DI378" s="14">
        <f t="shared" si="285"/>
        <v>102</v>
      </c>
      <c r="DJ378" s="14">
        <f t="shared" si="277"/>
        <v>0</v>
      </c>
      <c r="DK378" s="14">
        <f t="shared" si="278"/>
        <v>203</v>
      </c>
      <c r="DL378" s="14">
        <f t="shared" si="279"/>
        <v>0</v>
      </c>
      <c r="DM378" s="14">
        <f t="shared" si="280"/>
        <v>0</v>
      </c>
      <c r="DN378" s="14">
        <f t="shared" si="281"/>
        <v>10.199999999999999</v>
      </c>
      <c r="DO378" s="14">
        <f t="shared" si="282"/>
        <v>0</v>
      </c>
      <c r="DP378" s="14">
        <f t="shared" si="286"/>
        <v>20</v>
      </c>
      <c r="DQ378" s="14">
        <f t="shared" si="287"/>
        <v>5</v>
      </c>
      <c r="DR378" s="14">
        <f t="shared" si="288"/>
        <v>15</v>
      </c>
      <c r="DU378" s="14">
        <f t="shared" si="283"/>
        <v>2</v>
      </c>
      <c r="DV378" s="14">
        <f t="shared" si="284"/>
        <v>0</v>
      </c>
      <c r="DW378" s="14">
        <f t="shared" si="289"/>
        <v>102</v>
      </c>
      <c r="DX378" s="14" t="str">
        <f t="shared" si="290"/>
        <v>DefExt</v>
      </c>
      <c r="DY378" s="14">
        <f t="shared" si="291"/>
        <v>203</v>
      </c>
      <c r="DZ378" s="14">
        <f t="shared" si="292"/>
        <v>10.199999999999999</v>
      </c>
      <c r="EA378" s="14" t="str">
        <f t="shared" si="293"/>
        <v/>
      </c>
      <c r="EB378" s="14" t="str">
        <f t="shared" si="294"/>
        <v/>
      </c>
      <c r="EC378" s="14" t="str">
        <f t="shared" si="295"/>
        <v/>
      </c>
      <c r="ED378" s="14">
        <f t="shared" si="296"/>
        <v>20</v>
      </c>
      <c r="EE378" s="14">
        <f t="shared" si="297"/>
        <v>5</v>
      </c>
      <c r="EF378" s="14">
        <f t="shared" si="298"/>
        <v>15</v>
      </c>
      <c r="EG378" s="25" t="s">
        <v>509</v>
      </c>
      <c r="EH378" s="14">
        <f t="shared" si="299"/>
        <v>400</v>
      </c>
    </row>
    <row r="379" spans="100:138" ht="16.5" x14ac:dyDescent="0.2">
      <c r="CV379" s="13">
        <v>375</v>
      </c>
      <c r="CW379" s="14">
        <f t="shared" si="265"/>
        <v>51</v>
      </c>
      <c r="CX379" s="14">
        <f t="shared" si="266"/>
        <v>1</v>
      </c>
      <c r="CY379" s="14">
        <f t="shared" si="267"/>
        <v>5</v>
      </c>
      <c r="CZ379" s="14">
        <f t="shared" si="268"/>
        <v>5</v>
      </c>
      <c r="DA379" s="14">
        <f t="shared" si="269"/>
        <v>2054015</v>
      </c>
      <c r="DB379" s="13" t="str">
        <f t="shared" si="270"/>
        <v>90级寄灵人橙色-鞋子</v>
      </c>
      <c r="DC379" s="14">
        <f t="shared" si="271"/>
        <v>1</v>
      </c>
      <c r="DD379" s="14">
        <f t="shared" si="272"/>
        <v>4</v>
      </c>
      <c r="DE379" s="14">
        <f t="shared" si="273"/>
        <v>80</v>
      </c>
      <c r="DF379" s="14">
        <f t="shared" si="274"/>
        <v>80</v>
      </c>
      <c r="DG379" s="14">
        <f t="shared" si="275"/>
        <v>5</v>
      </c>
      <c r="DH379" s="14" t="str">
        <f t="shared" si="276"/>
        <v/>
      </c>
      <c r="DI379" s="14">
        <f t="shared" si="285"/>
        <v>100</v>
      </c>
      <c r="DJ379" s="14">
        <f t="shared" si="277"/>
        <v>0</v>
      </c>
      <c r="DK379" s="14">
        <f t="shared" si="278"/>
        <v>0</v>
      </c>
      <c r="DL379" s="14">
        <f t="shared" si="279"/>
        <v>2016</v>
      </c>
      <c r="DM379" s="14">
        <f t="shared" si="280"/>
        <v>0</v>
      </c>
      <c r="DN379" s="14">
        <f t="shared" si="281"/>
        <v>0</v>
      </c>
      <c r="DO379" s="14">
        <f t="shared" si="282"/>
        <v>100.8</v>
      </c>
      <c r="DP379" s="14">
        <f t="shared" si="286"/>
        <v>20</v>
      </c>
      <c r="DQ379" s="14">
        <f t="shared" si="287"/>
        <v>5</v>
      </c>
      <c r="DR379" s="14">
        <f t="shared" si="288"/>
        <v>15</v>
      </c>
      <c r="DU379" s="14">
        <f t="shared" si="283"/>
        <v>3</v>
      </c>
      <c r="DV379" s="14">
        <f t="shared" si="284"/>
        <v>0</v>
      </c>
      <c r="DW379" s="14">
        <f t="shared" si="289"/>
        <v>100</v>
      </c>
      <c r="DX379" s="14" t="str">
        <f t="shared" si="290"/>
        <v>HPExt</v>
      </c>
      <c r="DY379" s="14">
        <f t="shared" si="291"/>
        <v>2016</v>
      </c>
      <c r="DZ379" s="14">
        <f t="shared" si="292"/>
        <v>100.8</v>
      </c>
      <c r="EA379" s="14" t="str">
        <f t="shared" si="293"/>
        <v/>
      </c>
      <c r="EB379" s="14" t="str">
        <f t="shared" si="294"/>
        <v/>
      </c>
      <c r="EC379" s="14" t="str">
        <f t="shared" si="295"/>
        <v/>
      </c>
      <c r="ED379" s="14">
        <f t="shared" si="296"/>
        <v>20</v>
      </c>
      <c r="EE379" s="14">
        <f t="shared" si="297"/>
        <v>5</v>
      </c>
      <c r="EF379" s="14">
        <f t="shared" si="298"/>
        <v>15</v>
      </c>
      <c r="EG379" s="25" t="s">
        <v>509</v>
      </c>
      <c r="EH379" s="14">
        <f t="shared" si="299"/>
        <v>400</v>
      </c>
    </row>
    <row r="380" spans="100:138" ht="16.5" x14ac:dyDescent="0.2">
      <c r="CV380" s="13">
        <v>376</v>
      </c>
      <c r="CW380" s="14">
        <f t="shared" si="265"/>
        <v>51</v>
      </c>
      <c r="CX380" s="14">
        <f t="shared" si="266"/>
        <v>1</v>
      </c>
      <c r="CY380" s="14">
        <f t="shared" si="267"/>
        <v>6</v>
      </c>
      <c r="CZ380" s="14">
        <f t="shared" si="268"/>
        <v>5</v>
      </c>
      <c r="DA380" s="14">
        <f t="shared" si="269"/>
        <v>2054016</v>
      </c>
      <c r="DB380" s="13" t="str">
        <f t="shared" si="270"/>
        <v>90级寄灵人橙色-护手</v>
      </c>
      <c r="DC380" s="14">
        <f t="shared" si="271"/>
        <v>1</v>
      </c>
      <c r="DD380" s="14">
        <f t="shared" si="272"/>
        <v>4</v>
      </c>
      <c r="DE380" s="14">
        <f t="shared" si="273"/>
        <v>80</v>
      </c>
      <c r="DF380" s="14">
        <f t="shared" si="274"/>
        <v>80</v>
      </c>
      <c r="DG380" s="14">
        <f t="shared" si="275"/>
        <v>6</v>
      </c>
      <c r="DH380" s="14" t="str">
        <f t="shared" si="276"/>
        <v/>
      </c>
      <c r="DI380" s="14">
        <f t="shared" si="285"/>
        <v>100</v>
      </c>
      <c r="DJ380" s="14">
        <f t="shared" si="277"/>
        <v>0</v>
      </c>
      <c r="DK380" s="14">
        <f t="shared" si="278"/>
        <v>0</v>
      </c>
      <c r="DL380" s="14">
        <f t="shared" si="279"/>
        <v>2016</v>
      </c>
      <c r="DM380" s="14">
        <f t="shared" si="280"/>
        <v>0</v>
      </c>
      <c r="DN380" s="14">
        <f t="shared" si="281"/>
        <v>0</v>
      </c>
      <c r="DO380" s="14">
        <f t="shared" si="282"/>
        <v>100.8</v>
      </c>
      <c r="DP380" s="14">
        <f t="shared" si="286"/>
        <v>20</v>
      </c>
      <c r="DQ380" s="14">
        <f t="shared" si="287"/>
        <v>5</v>
      </c>
      <c r="DR380" s="14">
        <f t="shared" si="288"/>
        <v>15</v>
      </c>
      <c r="DU380" s="14">
        <f t="shared" si="283"/>
        <v>3</v>
      </c>
      <c r="DV380" s="14">
        <f t="shared" si="284"/>
        <v>0</v>
      </c>
      <c r="DW380" s="14">
        <f t="shared" si="289"/>
        <v>100</v>
      </c>
      <c r="DX380" s="14" t="str">
        <f t="shared" si="290"/>
        <v>HPExt</v>
      </c>
      <c r="DY380" s="14">
        <f t="shared" si="291"/>
        <v>2016</v>
      </c>
      <c r="DZ380" s="14">
        <f t="shared" si="292"/>
        <v>100.8</v>
      </c>
      <c r="EA380" s="14" t="str">
        <f t="shared" si="293"/>
        <v/>
      </c>
      <c r="EB380" s="14" t="str">
        <f t="shared" si="294"/>
        <v/>
      </c>
      <c r="EC380" s="14" t="str">
        <f t="shared" si="295"/>
        <v/>
      </c>
      <c r="ED380" s="14">
        <f t="shared" si="296"/>
        <v>20</v>
      </c>
      <c r="EE380" s="14">
        <f t="shared" si="297"/>
        <v>5</v>
      </c>
      <c r="EF380" s="14">
        <f t="shared" si="298"/>
        <v>15</v>
      </c>
      <c r="EG380" s="25" t="s">
        <v>509</v>
      </c>
      <c r="EH380" s="14">
        <f t="shared" si="299"/>
        <v>400</v>
      </c>
    </row>
    <row r="381" spans="100:138" ht="16.5" x14ac:dyDescent="0.2">
      <c r="CV381" s="13">
        <v>377</v>
      </c>
      <c r="CW381" s="14">
        <f t="shared" si="265"/>
        <v>51</v>
      </c>
      <c r="CX381" s="14">
        <f t="shared" si="266"/>
        <v>1</v>
      </c>
      <c r="CY381" s="14">
        <f t="shared" si="267"/>
        <v>7</v>
      </c>
      <c r="CZ381" s="14">
        <f t="shared" si="268"/>
        <v>5</v>
      </c>
      <c r="DA381" s="14">
        <f t="shared" si="269"/>
        <v>2054017</v>
      </c>
      <c r="DB381" s="13" t="str">
        <f t="shared" si="270"/>
        <v>90级寄灵人橙色-项链</v>
      </c>
      <c r="DC381" s="14">
        <f t="shared" si="271"/>
        <v>1</v>
      </c>
      <c r="DD381" s="14">
        <f t="shared" si="272"/>
        <v>4</v>
      </c>
      <c r="DE381" s="14">
        <f t="shared" si="273"/>
        <v>80</v>
      </c>
      <c r="DF381" s="14">
        <f t="shared" si="274"/>
        <v>80</v>
      </c>
      <c r="DG381" s="14">
        <f t="shared" si="275"/>
        <v>7</v>
      </c>
      <c r="DH381" s="14" t="str">
        <f t="shared" si="276"/>
        <v/>
      </c>
      <c r="DI381" s="14">
        <f t="shared" si="285"/>
        <v>152</v>
      </c>
      <c r="DJ381" s="14">
        <f t="shared" si="277"/>
        <v>269</v>
      </c>
      <c r="DK381" s="14">
        <f t="shared" si="278"/>
        <v>169</v>
      </c>
      <c r="DL381" s="14">
        <f t="shared" si="279"/>
        <v>0</v>
      </c>
      <c r="DM381" s="14">
        <f t="shared" si="280"/>
        <v>13.4</v>
      </c>
      <c r="DN381" s="14">
        <f t="shared" si="281"/>
        <v>8.5</v>
      </c>
      <c r="DO381" s="14">
        <f t="shared" si="282"/>
        <v>0</v>
      </c>
      <c r="DP381" s="14">
        <f t="shared" si="286"/>
        <v>20</v>
      </c>
      <c r="DQ381" s="14">
        <f t="shared" si="287"/>
        <v>5</v>
      </c>
      <c r="DR381" s="14">
        <f t="shared" si="288"/>
        <v>15</v>
      </c>
      <c r="DU381" s="14">
        <f t="shared" si="283"/>
        <v>1</v>
      </c>
      <c r="DV381" s="14">
        <f t="shared" si="284"/>
        <v>2</v>
      </c>
      <c r="DW381" s="14">
        <f t="shared" si="289"/>
        <v>152</v>
      </c>
      <c r="DX381" s="14" t="str">
        <f t="shared" si="290"/>
        <v>AtkExt</v>
      </c>
      <c r="DY381" s="14">
        <f t="shared" si="291"/>
        <v>269</v>
      </c>
      <c r="DZ381" s="14">
        <f t="shared" si="292"/>
        <v>13.4</v>
      </c>
      <c r="EA381" s="14" t="str">
        <f t="shared" si="293"/>
        <v>DefExt</v>
      </c>
      <c r="EB381" s="14">
        <f t="shared" si="294"/>
        <v>169</v>
      </c>
      <c r="EC381" s="14">
        <f t="shared" si="295"/>
        <v>8.5</v>
      </c>
      <c r="ED381" s="14">
        <f t="shared" si="296"/>
        <v>20</v>
      </c>
      <c r="EE381" s="14">
        <f t="shared" si="297"/>
        <v>5</v>
      </c>
      <c r="EF381" s="14">
        <f t="shared" si="298"/>
        <v>15</v>
      </c>
      <c r="EG381" s="25" t="s">
        <v>509</v>
      </c>
      <c r="EH381" s="14">
        <f t="shared" si="299"/>
        <v>400</v>
      </c>
    </row>
    <row r="382" spans="100:138" ht="16.5" x14ac:dyDescent="0.2">
      <c r="CV382" s="13">
        <v>378</v>
      </c>
      <c r="CW382" s="14">
        <f t="shared" si="265"/>
        <v>51</v>
      </c>
      <c r="CX382" s="14">
        <f t="shared" si="266"/>
        <v>1</v>
      </c>
      <c r="CY382" s="14">
        <f t="shared" si="267"/>
        <v>8</v>
      </c>
      <c r="CZ382" s="14">
        <f t="shared" si="268"/>
        <v>5</v>
      </c>
      <c r="DA382" s="14">
        <f t="shared" si="269"/>
        <v>2054018</v>
      </c>
      <c r="DB382" s="13" t="str">
        <f t="shared" si="270"/>
        <v>90级寄灵人橙色-戒指</v>
      </c>
      <c r="DC382" s="14">
        <f t="shared" si="271"/>
        <v>1</v>
      </c>
      <c r="DD382" s="14">
        <f t="shared" si="272"/>
        <v>4</v>
      </c>
      <c r="DE382" s="14">
        <f t="shared" si="273"/>
        <v>80</v>
      </c>
      <c r="DF382" s="14">
        <f t="shared" si="274"/>
        <v>80</v>
      </c>
      <c r="DG382" s="14">
        <f t="shared" si="275"/>
        <v>8</v>
      </c>
      <c r="DH382" s="14" t="str">
        <f t="shared" si="276"/>
        <v/>
      </c>
      <c r="DI382" s="14">
        <f t="shared" si="285"/>
        <v>151</v>
      </c>
      <c r="DJ382" s="14">
        <f t="shared" si="277"/>
        <v>269</v>
      </c>
      <c r="DK382" s="14">
        <f t="shared" si="278"/>
        <v>0</v>
      </c>
      <c r="DL382" s="14">
        <f t="shared" si="279"/>
        <v>1680</v>
      </c>
      <c r="DM382" s="14">
        <f t="shared" si="280"/>
        <v>13.4</v>
      </c>
      <c r="DN382" s="14">
        <f t="shared" si="281"/>
        <v>0</v>
      </c>
      <c r="DO382" s="14">
        <f t="shared" si="282"/>
        <v>84</v>
      </c>
      <c r="DP382" s="14">
        <f t="shared" si="286"/>
        <v>20</v>
      </c>
      <c r="DQ382" s="14">
        <f t="shared" si="287"/>
        <v>5</v>
      </c>
      <c r="DR382" s="14">
        <f t="shared" si="288"/>
        <v>15</v>
      </c>
      <c r="DU382" s="14">
        <f t="shared" si="283"/>
        <v>1</v>
      </c>
      <c r="DV382" s="14">
        <f t="shared" si="284"/>
        <v>3</v>
      </c>
      <c r="DW382" s="14">
        <f t="shared" si="289"/>
        <v>151</v>
      </c>
      <c r="DX382" s="14" t="str">
        <f t="shared" si="290"/>
        <v>AtkExt</v>
      </c>
      <c r="DY382" s="14">
        <f t="shared" si="291"/>
        <v>269</v>
      </c>
      <c r="DZ382" s="14">
        <f t="shared" si="292"/>
        <v>13.4</v>
      </c>
      <c r="EA382" s="14" t="str">
        <f t="shared" si="293"/>
        <v>HPExt</v>
      </c>
      <c r="EB382" s="14">
        <f t="shared" si="294"/>
        <v>1680</v>
      </c>
      <c r="EC382" s="14">
        <f t="shared" si="295"/>
        <v>84</v>
      </c>
      <c r="ED382" s="14">
     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509</v>
      </c>
      <c r="EH382" s="14">
        <f t="shared" si="299"/>
        <v>400</v>
      </c>
    </row>
    <row r="383" spans="100:138" ht="16.5" x14ac:dyDescent="0.2">
      <c r="CV383" s="13">
        <v>379</v>
      </c>
      <c r="CW383" s="14">
        <f t="shared" si="265"/>
        <v>52</v>
      </c>
      <c r="CX383" s="14">
        <f t="shared" si="266"/>
        <v>2</v>
      </c>
      <c r="CY383" s="14">
        <f t="shared" si="267"/>
        <v>1</v>
      </c>
      <c r="CZ383" s="14">
        <f t="shared" si="268"/>
        <v>5</v>
      </c>
      <c r="DA383" s="14">
        <f t="shared" si="269"/>
        <v>2054021</v>
      </c>
      <c r="DB383" s="13" t="str">
        <f t="shared" si="270"/>
        <v>90级守护灵橙色-武器</v>
      </c>
      <c r="DC383" s="14">
        <f t="shared" si="271"/>
        <v>2</v>
      </c>
      <c r="DD383" s="14">
        <f t="shared" si="272"/>
        <v>4</v>
      </c>
      <c r="DE383" s="14">
        <f t="shared" si="273"/>
        <v>60</v>
      </c>
      <c r="DF383" s="14">
        <f t="shared" si="274"/>
        <v>60</v>
      </c>
      <c r="DG383" s="14">
        <f t="shared" si="275"/>
        <v>1</v>
      </c>
      <c r="DH383" s="14" t="str">
        <f t="shared" si="276"/>
        <v/>
      </c>
      <c r="DI383" s="14">
        <f t="shared" si="285"/>
        <v>157</v>
      </c>
      <c r="DJ383" s="14">
        <f t="shared" si="277"/>
        <v>513</v>
      </c>
      <c r="DK383" s="14">
        <f t="shared" si="278"/>
        <v>0</v>
      </c>
      <c r="DL383" s="14">
        <f t="shared" si="279"/>
        <v>0</v>
      </c>
      <c r="DM383" s="14">
        <f t="shared" si="280"/>
        <v>31.5</v>
      </c>
      <c r="DN383" s="14">
        <f t="shared" si="281"/>
        <v>0</v>
      </c>
      <c r="DO383" s="14">
        <f t="shared" si="282"/>
        <v>0</v>
      </c>
      <c r="DP383" s="14">
        <f t="shared" si="286"/>
        <v>20</v>
      </c>
      <c r="DQ383" s="14">
        <f t="shared" si="287"/>
        <v>5</v>
      </c>
      <c r="DR383" s="14">
        <f t="shared" si="288"/>
        <v>25</v>
      </c>
      <c r="DU383" s="14">
        <f t="shared" si="283"/>
        <v>1</v>
      </c>
      <c r="DV383" s="14">
        <f t="shared" si="284"/>
        <v>0</v>
      </c>
      <c r="DW383" s="14">
        <f t="shared" si="289"/>
        <v>157</v>
      </c>
      <c r="DX383" s="14" t="str">
        <f t="shared" si="290"/>
        <v>AtkExt</v>
      </c>
      <c r="DY383" s="14">
        <f t="shared" si="291"/>
        <v>513</v>
      </c>
      <c r="DZ383" s="14">
        <f t="shared" si="292"/>
        <v>31.5</v>
      </c>
      <c r="EA383" s="14" t="str">
        <f t="shared" si="293"/>
        <v/>
      </c>
      <c r="EB383" s="14" t="str">
        <f t="shared" si="294"/>
        <v/>
      </c>
      <c r="EC383" s="14" t="str">
        <f t="shared" si="295"/>
        <v/>
      </c>
      <c r="ED383" s="14">
        <f t="shared" si="296"/>
        <v>20</v>
      </c>
      <c r="EE383" s="14">
        <f t="shared" si="297"/>
        <v>5</v>
      </c>
      <c r="EF383" s="14">
        <f t="shared" si="298"/>
        <v>25</v>
      </c>
      <c r="EG383" s="25" t="s">
        <v>509</v>
      </c>
      <c r="EH383" s="14">
        <f t="shared" si="299"/>
        <v>400</v>
      </c>
    </row>
    <row r="384" spans="100:138" ht="16.5" x14ac:dyDescent="0.2">
      <c r="CV384" s="13">
        <v>380</v>
      </c>
      <c r="CW384" s="14">
        <f t="shared" si="265"/>
        <v>52</v>
      </c>
      <c r="CX384" s="14">
        <f t="shared" si="266"/>
        <v>2</v>
      </c>
      <c r="CY384" s="14">
        <f t="shared" si="267"/>
        <v>2</v>
      </c>
      <c r="CZ384" s="14">
        <f t="shared" si="268"/>
        <v>5</v>
      </c>
      <c r="DA384" s="14">
        <f t="shared" si="269"/>
        <v>2054022</v>
      </c>
      <c r="DB384" s="13" t="str">
        <f t="shared" si="270"/>
        <v>90级守护灵橙色-头盔</v>
      </c>
      <c r="DC384" s="14">
        <f t="shared" si="271"/>
        <v>2</v>
      </c>
      <c r="DD384" s="14">
        <f t="shared" si="272"/>
        <v>4</v>
      </c>
      <c r="DE384" s="14">
        <f t="shared" si="273"/>
        <v>60</v>
      </c>
      <c r="DF384" s="14">
        <f t="shared" si="274"/>
        <v>60</v>
      </c>
      <c r="DG384" s="14">
        <f t="shared" si="275"/>
        <v>2</v>
      </c>
      <c r="DH384" s="14" t="str">
        <f t="shared" si="276"/>
        <v/>
      </c>
      <c r="DI384" s="14">
        <f t="shared" si="285"/>
        <v>79</v>
      </c>
      <c r="DJ384" s="14">
        <f t="shared" si="277"/>
        <v>0</v>
      </c>
      <c r="DK384" s="14">
        <f t="shared" si="278"/>
        <v>129</v>
      </c>
      <c r="DL384" s="14">
        <f t="shared" si="279"/>
        <v>0</v>
      </c>
      <c r="DM384" s="14">
        <f t="shared" si="280"/>
        <v>0</v>
      </c>
      <c r="DN384" s="14">
        <f t="shared" si="281"/>
        <v>7.95</v>
      </c>
      <c r="DO384" s="14">
        <f t="shared" si="282"/>
        <v>0</v>
      </c>
      <c r="DP384" s="14">
        <f t="shared" si="286"/>
        <v>20</v>
      </c>
      <c r="DQ384" s="14">
        <f t="shared" si="287"/>
        <v>5</v>
      </c>
      <c r="DR384" s="14">
        <f t="shared" si="288"/>
        <v>25</v>
      </c>
      <c r="DU384" s="14">
        <f t="shared" si="283"/>
        <v>2</v>
      </c>
      <c r="DV384" s="14">
        <f t="shared" si="284"/>
        <v>0</v>
      </c>
      <c r="DW384" s="14">
        <f t="shared" si="289"/>
        <v>79</v>
      </c>
      <c r="DX384" s="14" t="str">
        <f t="shared" si="290"/>
        <v>DefExt</v>
      </c>
      <c r="DY384" s="14">
        <f t="shared" si="291"/>
        <v>129</v>
      </c>
      <c r="DZ384" s="14">
        <f t="shared" si="292"/>
        <v>7.95</v>
      </c>
      <c r="EA384" s="14" t="str">
        <f t="shared" si="293"/>
        <v/>
      </c>
      <c r="EB384" s="14" t="str">
        <f t="shared" si="294"/>
        <v/>
      </c>
      <c r="EC384" s="14" t="str">
        <f t="shared" si="295"/>
        <v/>
      </c>
      <c r="ED384" s="14">
        <f t="shared" si="296"/>
        <v>20</v>
      </c>
      <c r="EE384" s="14">
        <f t="shared" si="297"/>
        <v>5</v>
      </c>
      <c r="EF384" s="14">
        <f t="shared" si="298"/>
        <v>25</v>
      </c>
      <c r="EG384" s="25" t="s">
        <v>509</v>
      </c>
      <c r="EH384" s="14">
        <f t="shared" si="299"/>
        <v>400</v>
      </c>
    </row>
    <row r="385" spans="100:138" ht="16.5" x14ac:dyDescent="0.2">
      <c r="CV385" s="13">
        <v>381</v>
      </c>
      <c r="CW385" s="14">
        <f t="shared" si="265"/>
        <v>52</v>
      </c>
      <c r="CX385" s="14">
        <f t="shared" si="266"/>
        <v>2</v>
      </c>
      <c r="CY385" s="14">
        <f t="shared" si="267"/>
        <v>3</v>
      </c>
      <c r="CZ385" s="14">
        <f t="shared" si="268"/>
        <v>5</v>
      </c>
      <c r="DA385" s="14">
        <f t="shared" si="269"/>
        <v>2054023</v>
      </c>
      <c r="DB385" s="13" t="str">
        <f t="shared" si="270"/>
        <v>90级守护灵橙色-肩甲</v>
      </c>
      <c r="DC385" s="14">
        <f t="shared" si="271"/>
        <v>2</v>
      </c>
      <c r="DD385" s="14">
        <f t="shared" si="272"/>
        <v>4</v>
      </c>
      <c r="DE385" s="14">
        <f t="shared" si="273"/>
        <v>60</v>
      </c>
      <c r="DF385" s="14">
        <f t="shared" si="274"/>
        <v>60</v>
      </c>
      <c r="DG385" s="14">
        <f t="shared" si="275"/>
        <v>3</v>
      </c>
      <c r="DH385" s="14" t="str">
        <f t="shared" si="276"/>
        <v/>
      </c>
      <c r="DI385" s="14">
        <f t="shared" si="285"/>
        <v>118</v>
      </c>
      <c r="DJ385" s="14">
        <f t="shared" si="277"/>
        <v>0</v>
      </c>
      <c r="DK385" s="14">
        <f t="shared" si="278"/>
        <v>65</v>
      </c>
      <c r="DL385" s="14">
        <f t="shared" si="279"/>
        <v>1280</v>
      </c>
      <c r="DM385" s="14">
        <f t="shared" si="280"/>
        <v>0</v>
      </c>
      <c r="DN385" s="14">
        <f t="shared" si="281"/>
        <v>3.98</v>
      </c>
      <c r="DO385" s="14">
        <f t="shared" si="282"/>
        <v>78.83</v>
      </c>
      <c r="DP385" s="14">
        <f t="shared" si="286"/>
        <v>20</v>
      </c>
      <c r="DQ385" s="14">
        <f t="shared" si="287"/>
        <v>5</v>
      </c>
      <c r="DR385" s="14">
        <f t="shared" si="288"/>
        <v>25</v>
      </c>
      <c r="DU385" s="14">
        <f t="shared" si="283"/>
        <v>2</v>
      </c>
      <c r="DV385" s="14">
        <f t="shared" si="284"/>
        <v>3</v>
      </c>
      <c r="DW385" s="14">
        <f t="shared" si="289"/>
        <v>118</v>
      </c>
      <c r="DX385" s="14" t="str">
        <f t="shared" si="290"/>
        <v>DefExt</v>
      </c>
      <c r="DY385" s="14">
        <f t="shared" si="291"/>
        <v>65</v>
      </c>
      <c r="DZ385" s="14">
        <f t="shared" si="292"/>
        <v>3.98</v>
      </c>
      <c r="EA385" s="14" t="str">
        <f t="shared" si="293"/>
        <v>HPExt</v>
      </c>
      <c r="EB385" s="14">
        <f t="shared" si="294"/>
        <v>1280</v>
      </c>
      <c r="EC385" s="14">
        <f t="shared" si="295"/>
        <v>78.83</v>
      </c>
      <c r="ED385" s="14">
        <f t="shared" si="296"/>
        <v>20</v>
      </c>
      <c r="EE385" s="14">
        <f t="shared" si="297"/>
        <v>5</v>
      </c>
      <c r="EF385" s="14">
        <f t="shared" si="298"/>
        <v>25</v>
      </c>
      <c r="EG385" s="25" t="s">
        <v>509</v>
      </c>
      <c r="EH385" s="14">
        <f t="shared" si="299"/>
        <v>400</v>
      </c>
    </row>
    <row r="386" spans="100:138" ht="16.5" x14ac:dyDescent="0.2">
      <c r="CV386" s="13">
        <v>382</v>
      </c>
      <c r="CW386" s="14">
        <f t="shared" si="265"/>
        <v>52</v>
      </c>
      <c r="CX386" s="14">
        <f t="shared" si="266"/>
        <v>2</v>
      </c>
      <c r="CY386" s="14">
        <f t="shared" si="267"/>
        <v>4</v>
      </c>
      <c r="CZ386" s="14">
        <f t="shared" si="268"/>
        <v>5</v>
      </c>
      <c r="DA386" s="14">
        <f t="shared" si="269"/>
        <v>2054024</v>
      </c>
      <c r="DB386" s="13" t="str">
        <f t="shared" si="270"/>
        <v>90级守护灵橙色-衣服</v>
      </c>
      <c r="DC386" s="14">
        <f t="shared" si="271"/>
        <v>2</v>
      </c>
      <c r="DD386" s="14">
        <f t="shared" si="272"/>
        <v>4</v>
      </c>
      <c r="DE386" s="14">
        <f t="shared" si="273"/>
        <v>60</v>
      </c>
      <c r="DF386" s="14">
        <f t="shared" si="274"/>
        <v>60</v>
      </c>
      <c r="DG386" s="14">
        <f t="shared" si="275"/>
        <v>4</v>
      </c>
      <c r="DH386" s="14" t="str">
        <f t="shared" si="276"/>
        <v/>
      </c>
      <c r="DI386" s="14">
        <f t="shared" si="285"/>
        <v>79</v>
      </c>
      <c r="DJ386" s="14">
        <f t="shared" si="277"/>
        <v>0</v>
      </c>
      <c r="DK386" s="14">
        <f t="shared" si="278"/>
        <v>129</v>
      </c>
      <c r="DL386" s="14">
        <f t="shared" si="279"/>
        <v>0</v>
      </c>
      <c r="DM386" s="14">
        <f t="shared" si="280"/>
        <v>0</v>
      </c>
      <c r="DN386" s="14">
        <f t="shared" si="281"/>
        <v>7.95</v>
      </c>
      <c r="DO386" s="14">
        <f t="shared" si="282"/>
        <v>0</v>
      </c>
      <c r="DP386" s="14">
        <f t="shared" si="286"/>
        <v>20</v>
      </c>
      <c r="DQ386" s="14">
        <f t="shared" si="287"/>
        <v>5</v>
      </c>
      <c r="DR386" s="14">
        <f t="shared" si="288"/>
        <v>25</v>
      </c>
      <c r="DU386" s="14">
        <f t="shared" si="283"/>
        <v>2</v>
      </c>
      <c r="DV386" s="14">
        <f t="shared" si="284"/>
        <v>0</v>
      </c>
      <c r="DW386" s="14">
        <f t="shared" si="289"/>
        <v>79</v>
      </c>
      <c r="DX386" s="14" t="str">
        <f t="shared" si="290"/>
        <v>DefExt</v>
      </c>
      <c r="DY386" s="14">
        <f t="shared" si="291"/>
        <v>129</v>
      </c>
      <c r="DZ386" s="14">
        <f t="shared" si="292"/>
        <v>7.95</v>
      </c>
      <c r="EA386" s="14" t="str">
        <f t="shared" si="293"/>
        <v/>
      </c>
      <c r="EB386" s="14" t="str">
        <f t="shared" si="294"/>
        <v/>
      </c>
      <c r="EC386" s="14" t="str">
        <f t="shared" si="295"/>
        <v/>
      </c>
      <c r="ED386" s="14">
        <f t="shared" si="296"/>
        <v>20</v>
      </c>
      <c r="EE386" s="14">
        <f t="shared" si="297"/>
        <v>5</v>
      </c>
      <c r="EF386" s="14">
        <f t="shared" si="298"/>
        <v>25</v>
      </c>
      <c r="EG386" s="25" t="s">
        <v>509</v>
      </c>
      <c r="EH386" s="14">
        <f t="shared" si="299"/>
        <v>400</v>
      </c>
    </row>
    <row r="387" spans="100:138" ht="16.5" x14ac:dyDescent="0.2">
      <c r="CV387" s="13">
        <v>383</v>
      </c>
      <c r="CW387" s="14">
        <f t="shared" si="265"/>
        <v>52</v>
      </c>
      <c r="CX387" s="14">
        <f t="shared" si="266"/>
        <v>2</v>
      </c>
      <c r="CY387" s="14">
        <f t="shared" si="267"/>
        <v>5</v>
      </c>
      <c r="CZ387" s="14">
        <f t="shared" si="268"/>
        <v>5</v>
      </c>
      <c r="DA387" s="14">
        <f t="shared" si="269"/>
        <v>2054025</v>
      </c>
      <c r="DB387" s="13" t="str">
        <f t="shared" si="270"/>
        <v>90级守护灵橙色-鞋子</v>
      </c>
      <c r="DC387" s="14">
        <f t="shared" si="271"/>
        <v>2</v>
      </c>
      <c r="DD387" s="14">
        <f t="shared" si="272"/>
        <v>4</v>
      </c>
      <c r="DE387" s="14">
        <f t="shared" si="273"/>
        <v>60</v>
      </c>
      <c r="DF387" s="14">
        <f t="shared" si="274"/>
        <v>60</v>
      </c>
      <c r="DG387" s="14">
        <f t="shared" si="275"/>
        <v>5</v>
      </c>
      <c r="DH387" s="14" t="str">
        <f t="shared" si="276"/>
        <v/>
      </c>
      <c r="DI387" s="14">
        <f t="shared" si="285"/>
        <v>157</v>
      </c>
      <c r="DJ387" s="14">
        <f t="shared" si="277"/>
        <v>0</v>
      </c>
      <c r="DK387" s="14">
        <f t="shared" si="278"/>
        <v>0</v>
      </c>
      <c r="DL387" s="14">
        <f t="shared" si="279"/>
        <v>2561</v>
      </c>
      <c r="DM387" s="14">
        <f t="shared" si="280"/>
        <v>0</v>
      </c>
      <c r="DN387" s="14">
        <f t="shared" si="281"/>
        <v>0</v>
      </c>
      <c r="DO387" s="14">
        <f t="shared" si="282"/>
        <v>157.65</v>
      </c>
      <c r="DP387" s="14">
        <f t="shared" si="286"/>
        <v>20</v>
      </c>
      <c r="DQ387" s="14">
        <f t="shared" si="287"/>
        <v>5</v>
      </c>
      <c r="DR387" s="14">
        <f t="shared" si="288"/>
        <v>25</v>
      </c>
      <c r="DU387" s="14">
        <f t="shared" si="283"/>
        <v>3</v>
      </c>
      <c r="DV387" s="14">
        <f t="shared" si="284"/>
        <v>0</v>
      </c>
      <c r="DW387" s="14">
        <f t="shared" si="289"/>
        <v>157</v>
      </c>
      <c r="DX387" s="14" t="str">
        <f t="shared" si="290"/>
        <v>HPExt</v>
      </c>
      <c r="DY387" s="14">
        <f t="shared" si="291"/>
        <v>2561</v>
      </c>
      <c r="DZ387" s="14">
        <f t="shared" si="292"/>
        <v>157.65</v>
      </c>
      <c r="EA387" s="14" t="str">
        <f t="shared" si="293"/>
        <v/>
      </c>
      <c r="EB387" s="14" t="str">
        <f t="shared" si="294"/>
        <v/>
      </c>
      <c r="EC387" s="14" t="str">
        <f t="shared" si="295"/>
        <v/>
      </c>
      <c r="ED387" s="14">
        <f t="shared" si="296"/>
        <v>20</v>
      </c>
      <c r="EE387" s="14">
        <f t="shared" si="297"/>
        <v>5</v>
      </c>
      <c r="EF387" s="14">
        <f t="shared" si="298"/>
        <v>25</v>
      </c>
      <c r="EG387" s="25" t="s">
        <v>509</v>
      </c>
      <c r="EH387" s="14">
        <f t="shared" si="299"/>
        <v>400</v>
      </c>
    </row>
    <row r="388" spans="100:138" ht="16.5" x14ac:dyDescent="0.2">
      <c r="CV388" s="13">
        <v>384</v>
      </c>
      <c r="CW388" s="14">
        <f t="shared" si="265"/>
        <v>52</v>
      </c>
      <c r="CX388" s="14">
        <f t="shared" si="266"/>
        <v>2</v>
      </c>
      <c r="CY388" s="14">
        <f t="shared" si="267"/>
        <v>6</v>
      </c>
      <c r="CZ388" s="14">
        <f t="shared" si="268"/>
        <v>5</v>
      </c>
      <c r="DA388" s="14">
        <f t="shared" si="269"/>
        <v>2054026</v>
      </c>
      <c r="DB388" s="13" t="str">
        <f t="shared" si="270"/>
        <v>90级守护灵橙色-护手</v>
      </c>
      <c r="DC388" s="14">
        <f t="shared" si="271"/>
        <v>2</v>
      </c>
      <c r="DD388" s="14">
        <f t="shared" si="272"/>
        <v>4</v>
      </c>
      <c r="DE388" s="14">
        <f t="shared" si="273"/>
        <v>60</v>
      </c>
      <c r="DF388" s="14">
        <f t="shared" si="274"/>
        <v>60</v>
      </c>
      <c r="DG388" s="14">
        <f t="shared" si="275"/>
        <v>6</v>
      </c>
      <c r="DH388" s="14" t="str">
        <f t="shared" si="276"/>
        <v/>
      </c>
      <c r="DI388" s="14">
        <f t="shared" si="285"/>
        <v>157</v>
      </c>
      <c r="DJ388" s="14">
        <f t="shared" si="277"/>
        <v>0</v>
      </c>
      <c r="DK388" s="14">
        <f t="shared" si="278"/>
        <v>0</v>
      </c>
      <c r="DL388" s="14">
        <f t="shared" si="279"/>
        <v>2561</v>
      </c>
      <c r="DM388" s="14">
        <f t="shared" si="280"/>
        <v>0</v>
      </c>
      <c r="DN388" s="14">
        <f t="shared" si="281"/>
        <v>0</v>
      </c>
      <c r="DO388" s="14">
        <f t="shared" si="282"/>
        <v>157.65</v>
      </c>
      <c r="DP388" s="14">
        <f t="shared" si="286"/>
        <v>20</v>
      </c>
      <c r="DQ388" s="14">
        <f t="shared" si="287"/>
        <v>5</v>
      </c>
      <c r="DR388" s="14">
        <f t="shared" si="288"/>
        <v>25</v>
      </c>
      <c r="DU388" s="14">
        <f t="shared" si="283"/>
        <v>3</v>
      </c>
      <c r="DV388" s="14">
        <f t="shared" si="284"/>
        <v>0</v>
      </c>
      <c r="DW388" s="14">
        <f t="shared" si="289"/>
        <v>157</v>
      </c>
      <c r="DX388" s="14" t="str">
        <f t="shared" si="290"/>
        <v>HPExt</v>
      </c>
      <c r="DY388" s="14">
        <f t="shared" si="291"/>
        <v>2561</v>
      </c>
      <c r="DZ388" s="14">
        <f t="shared" si="292"/>
        <v>157.65</v>
      </c>
      <c r="EA388" s="14" t="str">
        <f t="shared" si="293"/>
        <v/>
      </c>
      <c r="EB388" s="14" t="str">
        <f t="shared" si="294"/>
        <v/>
      </c>
      <c r="EC388" s="14" t="str">
        <f t="shared" si="295"/>
        <v/>
      </c>
      <c r="ED388" s="14">
        <f t="shared" si="296"/>
        <v>20</v>
      </c>
      <c r="EE388" s="14">
        <f t="shared" si="297"/>
        <v>5</v>
      </c>
      <c r="EF388" s="14">
        <f t="shared" si="298"/>
        <v>25</v>
      </c>
      <c r="EG388" s="25" t="s">
        <v>509</v>
      </c>
      <c r="EH388" s="14">
        <f t="shared" si="299"/>
        <v>400</v>
      </c>
    </row>
    <row r="389" spans="100:138" ht="16.5" x14ac:dyDescent="0.2">
      <c r="CV389" s="13">
        <v>385</v>
      </c>
      <c r="CW389" s="14">
        <f t="shared" ref="CW389:CW452" si="300">MATCH(CV389-1,$CK$5:$CK$91,1)</f>
        <v>52</v>
      </c>
      <c r="CX389" s="14">
        <f t="shared" ref="CX389:CX452" si="301">INDEX($CF$6:$CF$91,CW389)</f>
        <v>2</v>
      </c>
      <c r="CY389" s="14">
        <f t="shared" ref="CY389:CY452" si="302">CV389-INDEX($CK$5:$CK$91,CW389)</f>
        <v>7</v>
      </c>
      <c r="CZ389" s="14">
        <f t="shared" ref="CZ389:CZ452" si="303">INDEX($CB$6:$CB$91,CW389)</f>
        <v>5</v>
      </c>
      <c r="DA389" s="14">
        <f t="shared" ref="DA389:DA452" si="304">INDEX($CG$6:$CG$91,CW389)+DG389</f>
        <v>2054027</v>
      </c>
      <c r="DB389" s="13" t="str">
        <f t="shared" ref="DB389:DB452" si="305">INDEX($CH$6:$CH$91,CW389)&amp;"-"&amp;INDEX($CL$3:$CS$3,DG389)</f>
        <v>90级守护灵橙色-项链</v>
      </c>
      <c r="DC389" s="14">
        <f t="shared" ref="DC389:DC452" si="306">INDEX($CE$6:$CE$91,CW389)</f>
        <v>2</v>
      </c>
      <c r="DD389" s="14">
        <f t="shared" ref="DD389:DD452" si="307">INDEX($CD$6:$CD$91,CW389)</f>
        <v>4</v>
      </c>
      <c r="DE389" s="14">
        <f t="shared" ref="DE389:DE452" si="308">INDEX($E$5:$E$18,(DC389-1)*6+CZ389)</f>
        <v>60</v>
      </c>
      <c r="DF389" s="14">
        <f t="shared" ref="DF389:DF452" si="309">INDEX($E$5:$E$18,(DC389-1)*6+CZ389)</f>
        <v>60</v>
      </c>
      <c r="DG389" s="14">
        <f t="shared" ref="DG389:DG452" si="310">INDEX($CL$6:$CS$91,CW389,CY389)</f>
        <v>7</v>
      </c>
      <c r="DH389" s="14" t="str">
        <f t="shared" ref="DH389:DH452" si="311">IF(INDEX($CI$6:$CI$91,CW389)&gt;0,INDEX($CI$6:$CI$91,CW389),"")</f>
        <v/>
      </c>
      <c r="DI389" s="14">
        <f t="shared" si="285"/>
        <v>118</v>
      </c>
      <c r="DJ389" s="14">
        <f t="shared" ref="DJ389:DJ452" si="312">ROUND(INDEX(M$5:M$18,($DC389-1)*6+$CZ389)*INDEX(AH$5:AH$12,$DG389)*INDEX($AQ$5:$AQ$8,$DD389),0)</f>
        <v>171</v>
      </c>
      <c r="DK389" s="14">
        <f t="shared" ref="DK389:DK452" si="313">ROUND(INDEX(N$5:N$18,($DC389-1)*6+$CZ389)*INDEX(AI$5:AI$12,$DG389)*INDEX($AQ$5:$AQ$8,$DD389),0)</f>
        <v>108</v>
      </c>
      <c r="DL389" s="14">
        <f t="shared" ref="DL389:DL452" si="314">ROUND(INDEX(O$5:O$18,($DC389-1)*6+$CZ389)*INDEX(AJ$5:AJ$12,$DG389)*INDEX($AQ$5:$AQ$8,$DD389),0)</f>
        <v>0</v>
      </c>
      <c r="DM389" s="14">
        <f t="shared" ref="DM389:DM452" si="315">ROUND(INDEX(S$5:S$18,($DC389-1)*6+$CZ389)*INDEX(AH$5:AH$12,$DG389) * INDEX($AQ$5:$AQ$8,$DD389),2)</f>
        <v>10.5</v>
      </c>
      <c r="DN389" s="14">
        <f t="shared" ref="DN389:DN452" si="316">ROUND(INDEX(T$5:T$18,($DC389-1)*6+$CZ389)*INDEX(AI$5:AI$12,$DG389) * INDEX($AQ$5:$AQ$8,$DD389),2)</f>
        <v>6.63</v>
      </c>
      <c r="DO389" s="14">
        <f t="shared" ref="DO389:DO452" si="317">ROUND(INDEX(U$5:U$18,($DC389-1)*6+$CZ389)*INDEX(AJ$5:AJ$12,$DG389) * INDEX($AQ$5:$AQ$8,$DD389),2)</f>
        <v>0</v>
      </c>
      <c r="DP389" s="14">
        <f t="shared" si="286"/>
        <v>20</v>
      </c>
      <c r="DQ389" s="14">
        <f t="shared" si="287"/>
        <v>5</v>
      </c>
      <c r="DR389" s="14">
        <f t="shared" si="288"/>
        <v>25</v>
      </c>
      <c r="DU389" s="14">
        <f t="shared" ref="DU389:DU452" si="318">INDEX(AK$5:AK$12,$DG389)</f>
        <v>1</v>
      </c>
      <c r="DV389" s="14">
        <f t="shared" ref="DV389:DV452" si="319">INDEX(AL$5:AL$12,$DG389)</f>
        <v>2</v>
      </c>
      <c r="DW389" s="14">
        <f t="shared" si="289"/>
        <v>118</v>
      </c>
      <c r="DX389" s="14" t="str">
        <f t="shared" si="290"/>
        <v>AtkExt</v>
      </c>
      <c r="DY389" s="14">
        <f t="shared" si="291"/>
        <v>171</v>
      </c>
      <c r="DZ389" s="14">
        <f t="shared" si="292"/>
        <v>10.5</v>
      </c>
      <c r="EA389" s="14" t="str">
        <f t="shared" si="293"/>
        <v>DefExt</v>
      </c>
      <c r="EB389" s="14">
        <f t="shared" si="294"/>
        <v>108</v>
      </c>
      <c r="EC389" s="14">
        <f t="shared" si="295"/>
        <v>6.63</v>
      </c>
      <c r="ED389" s="14">
        <f t="shared" si="296"/>
        <v>20</v>
      </c>
      <c r="EE389" s="14">
        <f t="shared" si="297"/>
        <v>5</v>
      </c>
      <c r="EF389" s="14">
        <f t="shared" si="298"/>
        <v>25</v>
      </c>
      <c r="EG389" s="25" t="s">
        <v>509</v>
      </c>
      <c r="EH389" s="14">
        <f t="shared" si="299"/>
        <v>400</v>
      </c>
    </row>
    <row r="390" spans="100:138" ht="16.5" x14ac:dyDescent="0.2">
      <c r="CV390" s="13">
        <v>386</v>
      </c>
      <c r="CW390" s="14">
        <f t="shared" si="300"/>
        <v>52</v>
      </c>
      <c r="CX390" s="14">
        <f t="shared" si="301"/>
        <v>2</v>
      </c>
      <c r="CY390" s="14">
        <f t="shared" si="302"/>
        <v>8</v>
      </c>
      <c r="CZ390" s="14">
        <f t="shared" si="303"/>
        <v>5</v>
      </c>
      <c r="DA390" s="14">
        <f t="shared" si="304"/>
        <v>2054028</v>
      </c>
      <c r="DB390" s="13" t="str">
        <f t="shared" si="305"/>
        <v>90级守护灵橙色-戒指</v>
      </c>
      <c r="DC390" s="14">
        <f t="shared" si="306"/>
        <v>2</v>
      </c>
      <c r="DD390" s="14">
        <f t="shared" si="307"/>
        <v>4</v>
      </c>
      <c r="DE390" s="14">
        <f t="shared" si="308"/>
        <v>60</v>
      </c>
      <c r="DF390" s="14">
        <f t="shared" si="309"/>
        <v>60</v>
      </c>
      <c r="DG390" s="14">
        <f t="shared" si="310"/>
        <v>8</v>
      </c>
      <c r="DH390" s="14" t="str">
        <f t="shared" si="311"/>
        <v/>
      </c>
      <c r="DI390" s="14">
        <f t="shared" ref="DI390:DI453" si="320">INT(SUMPRODUCT($DM$3:$DO$3,DM390:DO390)*IF(DH390="",1,1.5))</f>
        <v>183</v>
      </c>
      <c r="DJ390" s="14">
        <f t="shared" si="312"/>
        <v>171</v>
      </c>
      <c r="DK390" s="14">
        <f t="shared" si="313"/>
        <v>0</v>
      </c>
      <c r="DL390" s="14">
        <f t="shared" si="314"/>
        <v>2134</v>
      </c>
      <c r="DM390" s="14">
        <f t="shared" si="315"/>
        <v>10.5</v>
      </c>
      <c r="DN390" s="14">
        <f t="shared" si="316"/>
        <v>0</v>
      </c>
      <c r="DO390" s="14">
        <f t="shared" si="317"/>
        <v>131.38</v>
      </c>
      <c r="DP390" s="14">
        <f t="shared" ref="DP390:DP453" si="321">(CZ390-1)*4+DD390</f>
        <v>20</v>
      </c>
      <c r="DQ390" s="14">
        <f t="shared" ref="DQ390:DQ453" si="322">INDEX($BV$5:$BY$16,CZ390,DD390)</f>
        <v>5</v>
      </c>
      <c r="DR390" s="14">
        <f t="shared" ref="DR390:DR453" si="323">DC390*10+CZ390</f>
        <v>25</v>
      </c>
      <c r="DU390" s="14">
        <f t="shared" si="318"/>
        <v>1</v>
      </c>
      <c r="DV390" s="14">
        <f t="shared" si="319"/>
        <v>3</v>
      </c>
      <c r="DW390" s="14">
        <f t="shared" ref="DW390:DW453" si="324">DI390</f>
        <v>183</v>
      </c>
      <c r="DX390" s="14" t="str">
        <f t="shared" ref="DX390:DX453" si="325">INDEX($AF$3:$AH$3,DU390)</f>
        <v>AtkExt</v>
      </c>
      <c r="DY390" s="14">
        <f t="shared" ref="DY390:DY453" si="326">INDEX(DJ390:DL390,DU390)</f>
        <v>171</v>
      </c>
      <c r="DZ390" s="14">
        <f t="shared" ref="DZ390:DZ453" si="327">INDEX(DM390:DO390,DU390)</f>
        <v>10.5</v>
      </c>
      <c r="EA390" s="14" t="str">
        <f t="shared" ref="EA390:EA453" si="328">IF(DV390&gt;0,INDEX($AF$3:$AH$3,DV390),"")</f>
        <v>HPExt</v>
      </c>
      <c r="EB390" s="14">
        <f t="shared" ref="EB390:EB453" si="329">IF(DV390&gt;0,INDEX(DJ390:DL390,DV390),"")</f>
        <v>2134</v>
      </c>
      <c r="EC390" s="14">
        <f t="shared" ref="EC390:EC453" si="330">IF(DV390&gt;0,INDEX(DM390:DO390,DV390),"")</f>
        <v>131.38</v>
      </c>
      <c r="ED390" s="14">
        <f t="shared" ref="ED390:ED453" si="331">(CZ390-1)*4+DD390</f>
        <v>20</v>
      </c>
      <c r="EE390" s="14">
        <f t="shared" ref="EE390:EE453" si="332">INDEX($BV$5:$BY$16,CZ390,DD390)</f>
        <v>5</v>
      </c>
      <c r="EF390" s="14">
        <f t="shared" ref="EF390:EF453" si="333">DC390*10+CZ390</f>
        <v>25</v>
      </c>
      <c r="EG390" s="25" t="s">
        <v>509</v>
      </c>
      <c r="EH390" s="14">
        <f t="shared" ref="EH390:EH453" si="334">INDEX($X$5:$AD$8,DD390,CZ390)</f>
        <v>400</v>
      </c>
    </row>
    <row r="391" spans="100:138" ht="16.5" x14ac:dyDescent="0.2">
      <c r="CV391" s="13">
        <v>387</v>
      </c>
      <c r="CW391" s="14">
        <f t="shared" si="300"/>
        <v>53</v>
      </c>
      <c r="CX391" s="14">
        <f t="shared" si="301"/>
        <v>3</v>
      </c>
      <c r="CY391" s="14">
        <f t="shared" si="302"/>
        <v>1</v>
      </c>
      <c r="CZ391" s="14">
        <f t="shared" si="303"/>
        <v>5</v>
      </c>
      <c r="DA391" s="14">
        <f t="shared" si="304"/>
        <v>2054031</v>
      </c>
      <c r="DB391" s="13" t="str">
        <f t="shared" si="305"/>
        <v>90级寄灵人橙色套1-武器</v>
      </c>
      <c r="DC391" s="14">
        <f t="shared" si="306"/>
        <v>1</v>
      </c>
      <c r="DD391" s="14">
        <f t="shared" si="307"/>
        <v>4</v>
      </c>
      <c r="DE391" s="14">
        <f t="shared" si="308"/>
        <v>80</v>
      </c>
      <c r="DF391" s="14">
        <f t="shared" si="309"/>
        <v>80</v>
      </c>
      <c r="DG391" s="14">
        <f t="shared" si="310"/>
        <v>1</v>
      </c>
      <c r="DH391" s="14">
        <f t="shared" si="311"/>
        <v>1051</v>
      </c>
      <c r="DI391" s="14">
        <f t="shared" si="320"/>
        <v>301</v>
      </c>
      <c r="DJ391" s="14">
        <f t="shared" si="312"/>
        <v>807</v>
      </c>
      <c r="DK391" s="14">
        <f t="shared" si="313"/>
        <v>0</v>
      </c>
      <c r="DL391" s="14">
        <f t="shared" si="314"/>
        <v>0</v>
      </c>
      <c r="DM391" s="14">
        <f t="shared" si="315"/>
        <v>40.200000000000003</v>
      </c>
      <c r="DN391" s="14">
        <f t="shared" si="316"/>
        <v>0</v>
      </c>
      <c r="DO391" s="14">
        <f t="shared" si="317"/>
        <v>0</v>
      </c>
      <c r="DP391" s="14">
        <f t="shared" si="321"/>
        <v>20</v>
      </c>
      <c r="DQ391" s="14">
        <f t="shared" si="322"/>
        <v>5</v>
      </c>
      <c r="DR391" s="14">
        <f t="shared" si="323"/>
        <v>15</v>
      </c>
      <c r="DU391" s="14">
        <f t="shared" si="318"/>
        <v>1</v>
      </c>
      <c r="DV391" s="14">
        <f t="shared" si="319"/>
        <v>0</v>
      </c>
      <c r="DW391" s="14">
        <f t="shared" si="324"/>
        <v>301</v>
      </c>
      <c r="DX391" s="14" t="str">
        <f t="shared" si="325"/>
        <v>AtkExt</v>
      </c>
      <c r="DY391" s="14">
        <f t="shared" si="326"/>
        <v>807</v>
      </c>
      <c r="DZ391" s="14">
        <f t="shared" si="327"/>
        <v>40.200000000000003</v>
      </c>
      <c r="EA391" s="14" t="str">
        <f t="shared" si="328"/>
        <v/>
      </c>
      <c r="EB391" s="14" t="str">
        <f t="shared" si="329"/>
        <v/>
      </c>
      <c r="EC391" s="14" t="str">
        <f t="shared" si="330"/>
        <v/>
      </c>
      <c r="ED391" s="14">
        <f t="shared" si="331"/>
        <v>20</v>
      </c>
      <c r="EE391" s="14">
        <f t="shared" si="332"/>
        <v>5</v>
      </c>
      <c r="EF391" s="14">
        <f t="shared" si="333"/>
        <v>15</v>
      </c>
      <c r="EG391" s="25" t="s">
        <v>509</v>
      </c>
      <c r="EH391" s="14">
        <f t="shared" si="334"/>
        <v>400</v>
      </c>
    </row>
    <row r="392" spans="100:138" ht="16.5" x14ac:dyDescent="0.2">
      <c r="CV392" s="13">
        <v>388</v>
      </c>
      <c r="CW392" s="14">
        <f t="shared" si="300"/>
        <v>53</v>
      </c>
      <c r="CX392" s="14">
        <f t="shared" si="301"/>
        <v>3</v>
      </c>
      <c r="CY392" s="14">
        <f t="shared" si="302"/>
        <v>2</v>
      </c>
      <c r="CZ392" s="14">
        <f t="shared" si="303"/>
        <v>5</v>
      </c>
      <c r="DA392" s="14">
        <f t="shared" si="304"/>
        <v>2054032</v>
      </c>
      <c r="DB392" s="13" t="str">
        <f t="shared" si="305"/>
        <v>90级寄灵人橙色套1-头盔</v>
      </c>
      <c r="DC392" s="14">
        <f t="shared" si="306"/>
        <v>1</v>
      </c>
      <c r="DD392" s="14">
        <f t="shared" si="307"/>
        <v>4</v>
      </c>
      <c r="DE392" s="14">
        <f t="shared" si="308"/>
        <v>80</v>
      </c>
      <c r="DF392" s="14">
        <f t="shared" si="309"/>
        <v>80</v>
      </c>
      <c r="DG392" s="14">
        <f t="shared" si="310"/>
        <v>2</v>
      </c>
      <c r="DH392" s="14">
        <f t="shared" si="311"/>
        <v>1051</v>
      </c>
      <c r="DI392" s="14">
        <f t="shared" si="320"/>
        <v>153</v>
      </c>
      <c r="DJ392" s="14">
        <f t="shared" si="312"/>
        <v>0</v>
      </c>
      <c r="DK392" s="14">
        <f t="shared" si="313"/>
        <v>203</v>
      </c>
      <c r="DL392" s="14">
        <f t="shared" si="314"/>
        <v>0</v>
      </c>
      <c r="DM392" s="14">
        <f t="shared" si="315"/>
        <v>0</v>
      </c>
      <c r="DN392" s="14">
        <f t="shared" si="316"/>
        <v>10.199999999999999</v>
      </c>
      <c r="DO392" s="14">
        <f t="shared" si="317"/>
        <v>0</v>
      </c>
      <c r="DP392" s="14">
        <f t="shared" si="321"/>
        <v>20</v>
      </c>
      <c r="DQ392" s="14">
        <f t="shared" si="322"/>
        <v>5</v>
      </c>
      <c r="DR392" s="14">
        <f t="shared" si="323"/>
        <v>15</v>
      </c>
      <c r="DU392" s="14">
        <f t="shared" si="318"/>
        <v>2</v>
      </c>
      <c r="DV392" s="14">
        <f t="shared" si="319"/>
        <v>0</v>
      </c>
      <c r="DW392" s="14">
        <f t="shared" si="324"/>
        <v>153</v>
      </c>
      <c r="DX392" s="14" t="str">
        <f t="shared" si="325"/>
        <v>DefExt</v>
      </c>
      <c r="DY392" s="14">
        <f t="shared" si="326"/>
        <v>203</v>
      </c>
      <c r="DZ392" s="14">
        <f t="shared" si="327"/>
        <v>10.199999999999999</v>
      </c>
      <c r="EA392" s="14" t="str">
        <f t="shared" si="328"/>
        <v/>
      </c>
      <c r="EB392" s="14" t="str">
        <f t="shared" si="329"/>
        <v/>
      </c>
      <c r="EC392" s="14" t="str">
        <f t="shared" si="330"/>
        <v/>
      </c>
      <c r="ED392" s="14">
        <f t="shared" si="331"/>
        <v>20</v>
      </c>
      <c r="EE392" s="14">
        <f t="shared" si="332"/>
        <v>5</v>
      </c>
      <c r="EF392" s="14">
        <f t="shared" si="333"/>
        <v>15</v>
      </c>
      <c r="EG392" s="25" t="s">
        <v>509</v>
      </c>
      <c r="EH392" s="14">
        <f t="shared" si="334"/>
        <v>400</v>
      </c>
    </row>
    <row r="393" spans="100:138" ht="16.5" x14ac:dyDescent="0.2">
      <c r="CV393" s="13">
        <v>389</v>
      </c>
      <c r="CW393" s="14">
        <f t="shared" si="300"/>
        <v>53</v>
      </c>
      <c r="CX393" s="14">
        <f t="shared" si="301"/>
        <v>3</v>
      </c>
      <c r="CY393" s="14">
        <f t="shared" si="302"/>
        <v>3</v>
      </c>
      <c r="CZ393" s="14">
        <f t="shared" si="303"/>
        <v>5</v>
      </c>
      <c r="DA393" s="14">
        <f t="shared" si="304"/>
        <v>2054033</v>
      </c>
      <c r="DB393" s="13" t="str">
        <f t="shared" si="305"/>
        <v>90级寄灵人橙色套1-肩甲</v>
      </c>
      <c r="DC393" s="14">
        <f t="shared" si="306"/>
        <v>1</v>
      </c>
      <c r="DD393" s="14">
        <f t="shared" si="307"/>
        <v>4</v>
      </c>
      <c r="DE393" s="14">
        <f t="shared" si="308"/>
        <v>80</v>
      </c>
      <c r="DF393" s="14">
        <f t="shared" si="309"/>
        <v>80</v>
      </c>
      <c r="DG393" s="14">
        <f t="shared" si="310"/>
        <v>3</v>
      </c>
      <c r="DH393" s="14">
        <f t="shared" si="311"/>
        <v>1051</v>
      </c>
      <c r="DI393" s="14">
        <f t="shared" si="320"/>
        <v>152</v>
      </c>
      <c r="DJ393" s="14">
        <f t="shared" si="312"/>
        <v>0</v>
      </c>
      <c r="DK393" s="14">
        <f t="shared" si="313"/>
        <v>101</v>
      </c>
      <c r="DL393" s="14">
        <f t="shared" si="314"/>
        <v>1008</v>
      </c>
      <c r="DM393" s="14">
        <f t="shared" si="315"/>
        <v>0</v>
      </c>
      <c r="DN393" s="14">
        <f t="shared" si="316"/>
        <v>5.0999999999999996</v>
      </c>
      <c r="DO393" s="14">
        <f t="shared" si="317"/>
        <v>50.4</v>
      </c>
      <c r="DP393" s="14">
        <f t="shared" si="321"/>
        <v>20</v>
      </c>
      <c r="DQ393" s="14">
        <f t="shared" si="322"/>
        <v>5</v>
      </c>
      <c r="DR393" s="14">
        <f t="shared" si="323"/>
        <v>15</v>
      </c>
      <c r="DU393" s="14">
        <f t="shared" si="318"/>
        <v>2</v>
      </c>
      <c r="DV393" s="14">
        <f t="shared" si="319"/>
        <v>3</v>
      </c>
      <c r="DW393" s="14">
        <f t="shared" si="324"/>
        <v>152</v>
      </c>
      <c r="DX393" s="14" t="str">
        <f t="shared" si="325"/>
        <v>DefExt</v>
      </c>
      <c r="DY393" s="14">
        <f t="shared" si="326"/>
        <v>101</v>
      </c>
      <c r="DZ393" s="14">
        <f t="shared" si="327"/>
        <v>5.0999999999999996</v>
      </c>
      <c r="EA393" s="14" t="str">
        <f t="shared" si="328"/>
        <v>HPExt</v>
      </c>
      <c r="EB393" s="14">
        <f t="shared" si="329"/>
        <v>1008</v>
      </c>
      <c r="EC393" s="14">
        <f t="shared" si="330"/>
        <v>50.4</v>
      </c>
      <c r="ED393" s="14">
        <f t="shared" si="331"/>
        <v>20</v>
      </c>
      <c r="EE393" s="14">
        <f t="shared" si="332"/>
        <v>5</v>
      </c>
      <c r="EF393" s="14">
        <f t="shared" si="333"/>
        <v>15</v>
      </c>
      <c r="EG393" s="25" t="s">
        <v>509</v>
      </c>
      <c r="EH393" s="14">
        <f t="shared" si="334"/>
        <v>400</v>
      </c>
    </row>
    <row r="394" spans="100:138" ht="16.5" x14ac:dyDescent="0.2">
      <c r="CV394" s="13">
        <v>390</v>
      </c>
      <c r="CW394" s="14">
        <f t="shared" si="300"/>
        <v>53</v>
      </c>
      <c r="CX394" s="14">
        <f t="shared" si="301"/>
        <v>3</v>
      </c>
      <c r="CY394" s="14">
        <f t="shared" si="302"/>
        <v>4</v>
      </c>
      <c r="CZ394" s="14">
        <f t="shared" si="303"/>
        <v>5</v>
      </c>
      <c r="DA394" s="14">
        <f t="shared" si="304"/>
        <v>2054037</v>
      </c>
      <c r="DB394" s="13" t="str">
        <f t="shared" si="305"/>
        <v>90级寄灵人橙色套1-项链</v>
      </c>
      <c r="DC394" s="14">
        <f t="shared" si="306"/>
        <v>1</v>
      </c>
      <c r="DD394" s="14">
        <f t="shared" si="307"/>
        <v>4</v>
      </c>
      <c r="DE394" s="14">
        <f t="shared" si="308"/>
        <v>80</v>
      </c>
      <c r="DF394" s="14">
        <f t="shared" si="309"/>
        <v>80</v>
      </c>
      <c r="DG394" s="14">
        <f t="shared" si="310"/>
        <v>7</v>
      </c>
      <c r="DH394" s="14">
        <f t="shared" si="311"/>
        <v>1051</v>
      </c>
      <c r="DI394" s="14">
        <f t="shared" si="320"/>
        <v>228</v>
      </c>
      <c r="DJ394" s="14">
        <f t="shared" si="312"/>
        <v>269</v>
      </c>
      <c r="DK394" s="14">
        <f t="shared" si="313"/>
        <v>169</v>
      </c>
      <c r="DL394" s="14">
        <f t="shared" si="314"/>
        <v>0</v>
      </c>
      <c r="DM394" s="14">
        <f t="shared" si="315"/>
        <v>13.4</v>
      </c>
      <c r="DN394" s="14">
        <f t="shared" si="316"/>
        <v>8.5</v>
      </c>
      <c r="DO394" s="14">
        <f t="shared" si="317"/>
        <v>0</v>
      </c>
      <c r="DP394" s="14">
        <f t="shared" si="321"/>
        <v>20</v>
      </c>
      <c r="DQ394" s="14">
        <f t="shared" si="322"/>
        <v>5</v>
      </c>
      <c r="DR394" s="14">
        <f t="shared" si="323"/>
        <v>15</v>
      </c>
      <c r="DU394" s="14">
        <f t="shared" si="318"/>
        <v>1</v>
      </c>
      <c r="DV394" s="14">
        <f t="shared" si="319"/>
        <v>2</v>
      </c>
      <c r="DW394" s="14">
        <f t="shared" si="324"/>
        <v>228</v>
      </c>
      <c r="DX394" s="14" t="str">
        <f t="shared" si="325"/>
        <v>AtkExt</v>
      </c>
      <c r="DY394" s="14">
        <f t="shared" si="326"/>
        <v>269</v>
      </c>
      <c r="DZ394" s="14">
        <f t="shared" si="327"/>
        <v>13.4</v>
      </c>
      <c r="EA394" s="14" t="str">
        <f t="shared" si="328"/>
        <v>DefExt</v>
      </c>
      <c r="EB394" s="14">
        <f t="shared" si="329"/>
        <v>169</v>
      </c>
      <c r="EC394" s="14">
        <f t="shared" si="330"/>
        <v>8.5</v>
      </c>
      <c r="ED394" s="14">
        <f t="shared" si="331"/>
        <v>20</v>
      </c>
      <c r="EE394" s="14">
        <f t="shared" si="332"/>
        <v>5</v>
      </c>
      <c r="EF394" s="14">
        <f t="shared" si="333"/>
        <v>15</v>
      </c>
      <c r="EG394" s="25" t="s">
        <v>509</v>
      </c>
      <c r="EH394" s="14">
        <f t="shared" si="334"/>
        <v>400</v>
      </c>
    </row>
    <row r="395" spans="100:138" ht="16.5" x14ac:dyDescent="0.2">
      <c r="CV395" s="13">
        <v>391</v>
      </c>
      <c r="CW395" s="14">
        <f t="shared" si="300"/>
        <v>53</v>
      </c>
      <c r="CX395" s="14">
        <f t="shared" si="301"/>
        <v>3</v>
      </c>
      <c r="CY395" s="14">
        <f t="shared" si="302"/>
        <v>5</v>
      </c>
      <c r="CZ395" s="14">
        <f t="shared" si="303"/>
        <v>5</v>
      </c>
      <c r="DA395" s="14">
        <f t="shared" si="304"/>
        <v>2054038</v>
      </c>
      <c r="DB395" s="13" t="str">
        <f t="shared" si="305"/>
        <v>90级寄灵人橙色套1-戒指</v>
      </c>
      <c r="DC395" s="14">
        <f t="shared" si="306"/>
        <v>1</v>
      </c>
      <c r="DD395" s="14">
        <f t="shared" si="307"/>
        <v>4</v>
      </c>
      <c r="DE395" s="14">
        <f t="shared" si="308"/>
        <v>80</v>
      </c>
      <c r="DF395" s="14">
        <f t="shared" si="309"/>
        <v>80</v>
      </c>
      <c r="DG395" s="14">
        <f t="shared" si="310"/>
        <v>8</v>
      </c>
      <c r="DH395" s="14">
        <f t="shared" si="311"/>
        <v>1051</v>
      </c>
      <c r="DI395" s="14">
        <f t="shared" si="320"/>
        <v>226</v>
      </c>
      <c r="DJ395" s="14">
        <f t="shared" si="312"/>
        <v>269</v>
      </c>
      <c r="DK395" s="14">
        <f t="shared" si="313"/>
        <v>0</v>
      </c>
      <c r="DL395" s="14">
        <f t="shared" si="314"/>
        <v>1680</v>
      </c>
      <c r="DM395" s="14">
        <f t="shared" si="315"/>
        <v>13.4</v>
      </c>
      <c r="DN395" s="14">
        <f t="shared" si="316"/>
        <v>0</v>
      </c>
      <c r="DO395" s="14">
        <f t="shared" si="317"/>
        <v>84</v>
      </c>
      <c r="DP395" s="14">
        <f t="shared" si="321"/>
        <v>20</v>
      </c>
      <c r="DQ395" s="14">
        <f t="shared" si="322"/>
        <v>5</v>
      </c>
      <c r="DR395" s="14">
        <f t="shared" si="323"/>
        <v>15</v>
      </c>
      <c r="DU395" s="14">
        <f t="shared" si="318"/>
        <v>1</v>
      </c>
      <c r="DV395" s="14">
        <f t="shared" si="319"/>
        <v>3</v>
      </c>
      <c r="DW395" s="14">
        <f t="shared" si="324"/>
        <v>226</v>
      </c>
      <c r="DX395" s="14" t="str">
        <f t="shared" si="325"/>
        <v>AtkExt</v>
      </c>
      <c r="DY395" s="14">
        <f t="shared" si="326"/>
        <v>269</v>
      </c>
      <c r="DZ395" s="14">
        <f t="shared" si="327"/>
        <v>13.4</v>
      </c>
      <c r="EA395" s="14" t="str">
        <f t="shared" si="328"/>
        <v>HPExt</v>
      </c>
      <c r="EB395" s="14">
        <f t="shared" si="329"/>
        <v>1680</v>
      </c>
      <c r="EC395" s="14">
        <f t="shared" si="330"/>
        <v>84</v>
      </c>
      <c r="ED395" s="14">
        <f t="shared" si="331"/>
        <v>20</v>
      </c>
      <c r="EE395" s="14">
        <f t="shared" si="332"/>
        <v>5</v>
      </c>
      <c r="EF395" s="14">
        <f t="shared" si="333"/>
        <v>15</v>
      </c>
      <c r="EG395" s="25" t="s">
        <v>509</v>
      </c>
      <c r="EH395" s="14">
        <f t="shared" si="334"/>
        <v>400</v>
      </c>
    </row>
    <row r="396" spans="100:138" ht="16.5" x14ac:dyDescent="0.2">
      <c r="CV396" s="13">
        <v>392</v>
      </c>
      <c r="CW396" s="14">
        <f t="shared" si="300"/>
        <v>54</v>
      </c>
      <c r="CX396" s="14">
        <f t="shared" si="301"/>
        <v>4</v>
      </c>
      <c r="CY396" s="14">
        <f t="shared" si="302"/>
        <v>1</v>
      </c>
      <c r="CZ396" s="14">
        <f t="shared" si="303"/>
        <v>5</v>
      </c>
      <c r="DA396" s="14">
        <f t="shared" si="304"/>
        <v>2054041</v>
      </c>
      <c r="DB396" s="13" t="str">
        <f t="shared" si="305"/>
        <v>90级守护灵橙色套1-武器</v>
      </c>
      <c r="DC396" s="14">
        <f t="shared" si="306"/>
        <v>2</v>
      </c>
      <c r="DD396" s="14">
        <f t="shared" si="307"/>
        <v>4</v>
      </c>
      <c r="DE396" s="14">
        <f t="shared" si="308"/>
        <v>60</v>
      </c>
      <c r="DF396" s="14">
        <f t="shared" si="309"/>
        <v>60</v>
      </c>
      <c r="DG396" s="14">
        <f t="shared" si="310"/>
        <v>1</v>
      </c>
      <c r="DH396" s="14">
        <f t="shared" si="311"/>
        <v>2051</v>
      </c>
      <c r="DI396" s="14">
        <f t="shared" si="320"/>
        <v>236</v>
      </c>
      <c r="DJ396" s="14">
        <f t="shared" si="312"/>
        <v>513</v>
      </c>
      <c r="DK396" s="14">
        <f t="shared" si="313"/>
        <v>0</v>
      </c>
      <c r="DL396" s="14">
        <f t="shared" si="314"/>
        <v>0</v>
      </c>
      <c r="DM396" s="14">
        <f t="shared" si="315"/>
        <v>31.5</v>
      </c>
      <c r="DN396" s="14">
        <f t="shared" si="316"/>
        <v>0</v>
      </c>
      <c r="DO396" s="14">
        <f t="shared" si="317"/>
        <v>0</v>
      </c>
      <c r="DP396" s="14">
        <f t="shared" si="321"/>
        <v>20</v>
      </c>
      <c r="DQ396" s="14">
        <f t="shared" si="322"/>
        <v>5</v>
      </c>
      <c r="DR396" s="14">
        <f t="shared" si="323"/>
        <v>25</v>
      </c>
      <c r="DU396" s="14">
        <f t="shared" si="318"/>
        <v>1</v>
      </c>
      <c r="DV396" s="14">
        <f t="shared" si="319"/>
        <v>0</v>
      </c>
      <c r="DW396" s="14">
        <f t="shared" si="324"/>
        <v>236</v>
      </c>
      <c r="DX396" s="14" t="str">
        <f t="shared" si="325"/>
        <v>AtkExt</v>
      </c>
      <c r="DY396" s="14">
        <f t="shared" si="326"/>
        <v>513</v>
      </c>
      <c r="DZ396" s="14">
        <f t="shared" si="327"/>
        <v>31.5</v>
      </c>
      <c r="EA396" s="14" t="str">
        <f t="shared" si="328"/>
        <v/>
      </c>
      <c r="EB396" s="14" t="str">
        <f t="shared" si="329"/>
        <v/>
      </c>
      <c r="EC396" s="14" t="str">
        <f t="shared" si="330"/>
        <v/>
      </c>
      <c r="ED396" s="14">
        <f t="shared" si="331"/>
        <v>20</v>
      </c>
      <c r="EE396" s="14">
        <f t="shared" si="332"/>
        <v>5</v>
      </c>
      <c r="EF396" s="14">
        <f t="shared" si="333"/>
        <v>25</v>
      </c>
      <c r="EG396" s="25" t="s">
        <v>509</v>
      </c>
      <c r="EH396" s="14">
        <f t="shared" si="334"/>
        <v>400</v>
      </c>
    </row>
    <row r="397" spans="100:138" ht="16.5" x14ac:dyDescent="0.2">
      <c r="CV397" s="13">
        <v>393</v>
      </c>
      <c r="CW397" s="14">
        <f t="shared" si="300"/>
        <v>54</v>
      </c>
      <c r="CX397" s="14">
        <f t="shared" si="301"/>
        <v>4</v>
      </c>
      <c r="CY397" s="14">
        <f t="shared" si="302"/>
        <v>2</v>
      </c>
      <c r="CZ397" s="14">
        <f t="shared" si="303"/>
        <v>5</v>
      </c>
      <c r="DA397" s="14">
        <f t="shared" si="304"/>
        <v>2054042</v>
      </c>
      <c r="DB397" s="13" t="str">
        <f t="shared" si="305"/>
        <v>90级守护灵橙色套1-头盔</v>
      </c>
      <c r="DC397" s="14">
        <f t="shared" si="306"/>
        <v>2</v>
      </c>
      <c r="DD397" s="14">
        <f t="shared" si="307"/>
        <v>4</v>
      </c>
      <c r="DE397" s="14">
        <f t="shared" si="308"/>
        <v>60</v>
      </c>
      <c r="DF397" s="14">
        <f t="shared" si="309"/>
        <v>60</v>
      </c>
      <c r="DG397" s="14">
        <f t="shared" si="310"/>
        <v>2</v>
      </c>
      <c r="DH397" s="14">
        <f t="shared" si="311"/>
        <v>2051</v>
      </c>
      <c r="DI397" s="14">
        <f t="shared" si="320"/>
        <v>119</v>
      </c>
      <c r="DJ397" s="14">
        <f t="shared" si="312"/>
        <v>0</v>
      </c>
      <c r="DK397" s="14">
        <f t="shared" si="313"/>
        <v>129</v>
      </c>
      <c r="DL397" s="14">
        <f t="shared" si="314"/>
        <v>0</v>
      </c>
      <c r="DM397" s="14">
        <f t="shared" si="315"/>
        <v>0</v>
      </c>
      <c r="DN397" s="14">
        <f t="shared" si="316"/>
        <v>7.95</v>
      </c>
      <c r="DO397" s="14">
        <f t="shared" si="317"/>
        <v>0</v>
      </c>
      <c r="DP397" s="14">
        <f t="shared" si="321"/>
        <v>20</v>
      </c>
      <c r="DQ397" s="14">
        <f t="shared" si="322"/>
        <v>5</v>
      </c>
      <c r="DR397" s="14">
        <f t="shared" si="323"/>
        <v>25</v>
      </c>
      <c r="DU397" s="14">
        <f t="shared" si="318"/>
        <v>2</v>
      </c>
      <c r="DV397" s="14">
        <f t="shared" si="319"/>
        <v>0</v>
      </c>
      <c r="DW397" s="14">
        <f t="shared" si="324"/>
        <v>119</v>
      </c>
      <c r="DX397" s="14" t="str">
        <f t="shared" si="325"/>
        <v>DefExt</v>
      </c>
      <c r="DY397" s="14">
        <f t="shared" si="326"/>
        <v>129</v>
      </c>
      <c r="DZ397" s="14">
        <f t="shared" si="327"/>
        <v>7.95</v>
      </c>
      <c r="EA397" s="14" t="str">
        <f t="shared" si="328"/>
        <v/>
      </c>
      <c r="EB397" s="14" t="str">
        <f t="shared" si="329"/>
        <v/>
      </c>
      <c r="EC397" s="14" t="str">
        <f t="shared" si="330"/>
        <v/>
      </c>
      <c r="ED397" s="14">
        <f t="shared" si="331"/>
        <v>20</v>
      </c>
      <c r="EE397" s="14">
        <f t="shared" si="332"/>
        <v>5</v>
      </c>
      <c r="EF397" s="14">
        <f t="shared" si="333"/>
        <v>25</v>
      </c>
      <c r="EG397" s="25" t="s">
        <v>509</v>
      </c>
      <c r="EH397" s="14">
        <f t="shared" si="334"/>
        <v>400</v>
      </c>
    </row>
    <row r="398" spans="100:138" ht="16.5" x14ac:dyDescent="0.2">
      <c r="CV398" s="13">
        <v>394</v>
      </c>
      <c r="CW398" s="14">
        <f t="shared" si="300"/>
        <v>54</v>
      </c>
      <c r="CX398" s="14">
        <f t="shared" si="301"/>
        <v>4</v>
      </c>
      <c r="CY398" s="14">
        <f t="shared" si="302"/>
        <v>3</v>
      </c>
      <c r="CZ398" s="14">
        <f t="shared" si="303"/>
        <v>5</v>
      </c>
      <c r="DA398" s="14">
        <f t="shared" si="304"/>
        <v>2054043</v>
      </c>
      <c r="DB398" s="13" t="str">
        <f t="shared" si="305"/>
        <v>90级守护灵橙色套1-肩甲</v>
      </c>
      <c r="DC398" s="14">
        <f t="shared" si="306"/>
        <v>2</v>
      </c>
      <c r="DD398" s="14">
        <f t="shared" si="307"/>
        <v>4</v>
      </c>
      <c r="DE398" s="14">
        <f t="shared" si="308"/>
        <v>60</v>
      </c>
      <c r="DF398" s="14">
        <f t="shared" si="309"/>
        <v>60</v>
      </c>
      <c r="DG398" s="14">
        <f t="shared" si="310"/>
        <v>3</v>
      </c>
      <c r="DH398" s="14">
        <f t="shared" si="311"/>
        <v>2051</v>
      </c>
      <c r="DI398" s="14">
        <f t="shared" si="320"/>
        <v>177</v>
      </c>
      <c r="DJ398" s="14">
        <f t="shared" si="312"/>
        <v>0</v>
      </c>
      <c r="DK398" s="14">
        <f t="shared" si="313"/>
        <v>65</v>
      </c>
      <c r="DL398" s="14">
        <f t="shared" si="314"/>
        <v>1280</v>
      </c>
      <c r="DM398" s="14">
        <f t="shared" si="315"/>
        <v>0</v>
      </c>
      <c r="DN398" s="14">
        <f t="shared" si="316"/>
        <v>3.98</v>
      </c>
      <c r="DO398" s="14">
        <f t="shared" si="317"/>
        <v>78.83</v>
      </c>
      <c r="DP398" s="14">
        <f t="shared" si="321"/>
        <v>20</v>
      </c>
      <c r="DQ398" s="14">
        <f t="shared" si="322"/>
        <v>5</v>
      </c>
      <c r="DR398" s="14">
        <f t="shared" si="323"/>
        <v>25</v>
      </c>
      <c r="DU398" s="14">
        <f t="shared" si="318"/>
        <v>2</v>
      </c>
      <c r="DV398" s="14">
        <f t="shared" si="319"/>
        <v>3</v>
      </c>
      <c r="DW398" s="14">
        <f t="shared" si="324"/>
        <v>177</v>
      </c>
      <c r="DX398" s="14" t="str">
        <f t="shared" si="325"/>
        <v>DefExt</v>
      </c>
      <c r="DY398" s="14">
        <f t="shared" si="326"/>
        <v>65</v>
      </c>
      <c r="DZ398" s="14">
        <f t="shared" si="327"/>
        <v>3.98</v>
      </c>
      <c r="EA398" s="14" t="str">
        <f t="shared" si="328"/>
        <v>HPExt</v>
      </c>
      <c r="EB398" s="14">
        <f t="shared" si="329"/>
        <v>1280</v>
      </c>
      <c r="EC398" s="14">
        <f t="shared" si="330"/>
        <v>78.83</v>
      </c>
      <c r="ED398" s="14">
        <f t="shared" si="331"/>
        <v>20</v>
      </c>
      <c r="EE398" s="14">
        <f t="shared" si="332"/>
        <v>5</v>
      </c>
      <c r="EF398" s="14">
        <f t="shared" si="333"/>
        <v>25</v>
      </c>
      <c r="EG398" s="25" t="s">
        <v>509</v>
      </c>
      <c r="EH398" s="14">
        <f t="shared" si="334"/>
        <v>400</v>
      </c>
    </row>
    <row r="399" spans="100:138" ht="16.5" x14ac:dyDescent="0.2">
      <c r="CV399" s="13">
        <v>395</v>
      </c>
      <c r="CW399" s="14">
        <f t="shared" si="300"/>
        <v>54</v>
      </c>
      <c r="CX399" s="14">
        <f t="shared" si="301"/>
        <v>4</v>
      </c>
      <c r="CY399" s="14">
        <f t="shared" si="302"/>
        <v>4</v>
      </c>
      <c r="CZ399" s="14">
        <f t="shared" si="303"/>
        <v>5</v>
      </c>
      <c r="DA399" s="14">
        <f t="shared" si="304"/>
        <v>2054047</v>
      </c>
      <c r="DB399" s="13" t="str">
        <f t="shared" si="305"/>
        <v>90级守护灵橙色套1-项链</v>
      </c>
      <c r="DC399" s="14">
        <f t="shared" si="306"/>
        <v>2</v>
      </c>
      <c r="DD399" s="14">
        <f t="shared" si="307"/>
        <v>4</v>
      </c>
      <c r="DE399" s="14">
        <f t="shared" si="308"/>
        <v>60</v>
      </c>
      <c r="DF399" s="14">
        <f t="shared" si="309"/>
        <v>60</v>
      </c>
      <c r="DG399" s="14">
        <f t="shared" si="310"/>
        <v>7</v>
      </c>
      <c r="DH399" s="14">
        <f t="shared" si="311"/>
        <v>2051</v>
      </c>
      <c r="DI399" s="14">
        <f t="shared" si="320"/>
        <v>178</v>
      </c>
      <c r="DJ399" s="14">
        <f t="shared" si="312"/>
        <v>171</v>
      </c>
      <c r="DK399" s="14">
        <f t="shared" si="313"/>
        <v>108</v>
      </c>
      <c r="DL399" s="14">
        <f t="shared" si="314"/>
        <v>0</v>
      </c>
      <c r="DM399" s="14">
        <f t="shared" si="315"/>
        <v>10.5</v>
      </c>
      <c r="DN399" s="14">
        <f t="shared" si="316"/>
        <v>6.63</v>
      </c>
      <c r="DO399" s="14">
        <f t="shared" si="317"/>
        <v>0</v>
      </c>
      <c r="DP399" s="14">
        <f t="shared" si="321"/>
        <v>20</v>
      </c>
      <c r="DQ399" s="14">
        <f t="shared" si="322"/>
        <v>5</v>
      </c>
      <c r="DR399" s="14">
        <f t="shared" si="323"/>
        <v>25</v>
      </c>
      <c r="DU399" s="14">
        <f t="shared" si="318"/>
        <v>1</v>
      </c>
      <c r="DV399" s="14">
        <f t="shared" si="319"/>
        <v>2</v>
      </c>
      <c r="DW399" s="14">
        <f t="shared" si="324"/>
        <v>178</v>
      </c>
      <c r="DX399" s="14" t="str">
        <f t="shared" si="325"/>
        <v>AtkExt</v>
      </c>
      <c r="DY399" s="14">
        <f t="shared" si="326"/>
        <v>171</v>
      </c>
      <c r="DZ399" s="14">
        <f t="shared" si="327"/>
        <v>10.5</v>
      </c>
      <c r="EA399" s="14" t="str">
        <f t="shared" si="328"/>
        <v>DefExt</v>
      </c>
      <c r="EB399" s="14">
        <f t="shared" si="329"/>
        <v>108</v>
      </c>
      <c r="EC399" s="14">
        <f t="shared" si="330"/>
        <v>6.63</v>
      </c>
      <c r="ED399" s="14">
        <f t="shared" si="331"/>
        <v>20</v>
      </c>
      <c r="EE399" s="14">
        <f t="shared" si="332"/>
        <v>5</v>
      </c>
      <c r="EF399" s="14">
        <f t="shared" si="333"/>
        <v>25</v>
      </c>
      <c r="EG399" s="25" t="s">
        <v>509</v>
      </c>
      <c r="EH399" s="14">
        <f t="shared" si="334"/>
        <v>400</v>
      </c>
    </row>
    <row r="400" spans="100:138" ht="16.5" x14ac:dyDescent="0.2">
      <c r="CV400" s="13">
        <v>396</v>
      </c>
      <c r="CW400" s="14">
        <f t="shared" si="300"/>
        <v>54</v>
      </c>
      <c r="CX400" s="14">
        <f t="shared" si="301"/>
        <v>4</v>
      </c>
      <c r="CY400" s="14">
        <f t="shared" si="302"/>
        <v>5</v>
      </c>
      <c r="CZ400" s="14">
        <f t="shared" si="303"/>
        <v>5</v>
      </c>
      <c r="DA400" s="14">
        <f t="shared" si="304"/>
        <v>2054048</v>
      </c>
      <c r="DB400" s="13" t="str">
        <f t="shared" si="305"/>
        <v>90级守护灵橙色套1-戒指</v>
      </c>
      <c r="DC400" s="14">
        <f t="shared" si="306"/>
        <v>2</v>
      </c>
      <c r="DD400" s="14">
        <f t="shared" si="307"/>
        <v>4</v>
      </c>
      <c r="DE400" s="14">
        <f t="shared" si="308"/>
        <v>60</v>
      </c>
      <c r="DF400" s="14">
        <f t="shared" si="309"/>
        <v>60</v>
      </c>
      <c r="DG400" s="14">
        <f t="shared" si="310"/>
        <v>8</v>
      </c>
      <c r="DH400" s="14">
        <f t="shared" si="311"/>
        <v>2051</v>
      </c>
      <c r="DI400" s="14">
        <f t="shared" si="320"/>
        <v>275</v>
      </c>
      <c r="DJ400" s="14">
        <f t="shared" si="312"/>
        <v>171</v>
      </c>
      <c r="DK400" s="14">
        <f t="shared" si="313"/>
        <v>0</v>
      </c>
      <c r="DL400" s="14">
        <f t="shared" si="314"/>
        <v>2134</v>
      </c>
      <c r="DM400" s="14">
        <f t="shared" si="315"/>
        <v>10.5</v>
      </c>
      <c r="DN400" s="14">
        <f t="shared" si="316"/>
        <v>0</v>
      </c>
      <c r="DO400" s="14">
        <f t="shared" si="317"/>
        <v>131.38</v>
      </c>
      <c r="DP400" s="14">
        <f t="shared" si="321"/>
        <v>20</v>
      </c>
      <c r="DQ400" s="14">
        <f t="shared" si="322"/>
        <v>5</v>
      </c>
      <c r="DR400" s="14">
        <f t="shared" si="323"/>
        <v>25</v>
      </c>
      <c r="DU400" s="14">
        <f t="shared" si="318"/>
        <v>1</v>
      </c>
      <c r="DV400" s="14">
        <f t="shared" si="319"/>
        <v>3</v>
      </c>
      <c r="DW400" s="14">
        <f t="shared" si="324"/>
        <v>275</v>
      </c>
      <c r="DX400" s="14" t="str">
        <f t="shared" si="325"/>
        <v>AtkExt</v>
      </c>
      <c r="DY400" s="14">
        <f t="shared" si="326"/>
        <v>171</v>
      </c>
      <c r="DZ400" s="14">
        <f t="shared" si="327"/>
        <v>10.5</v>
      </c>
      <c r="EA400" s="14" t="str">
        <f t="shared" si="328"/>
        <v>HPExt</v>
      </c>
      <c r="EB400" s="14">
        <f t="shared" si="329"/>
        <v>2134</v>
      </c>
      <c r="EC400" s="14">
        <f t="shared" si="330"/>
        <v>131.38</v>
      </c>
      <c r="ED400" s="14">
        <f t="shared" si="331"/>
        <v>20</v>
      </c>
      <c r="EE400" s="14">
        <f t="shared" si="332"/>
        <v>5</v>
      </c>
      <c r="EF400" s="14">
        <f t="shared" si="333"/>
        <v>25</v>
      </c>
      <c r="EG400" s="25" t="s">
        <v>509</v>
      </c>
      <c r="EH400" s="14">
        <f t="shared" si="334"/>
        <v>400</v>
      </c>
    </row>
    <row r="401" spans="100:138" ht="16.5" x14ac:dyDescent="0.2">
      <c r="CV401" s="13">
        <v>397</v>
      </c>
      <c r="CW401" s="14">
        <f t="shared" si="300"/>
        <v>55</v>
      </c>
      <c r="CX401" s="14">
        <f t="shared" si="301"/>
        <v>5</v>
      </c>
      <c r="CY401" s="14">
        <f t="shared" si="302"/>
        <v>1</v>
      </c>
      <c r="CZ401" s="14">
        <f t="shared" si="303"/>
        <v>5</v>
      </c>
      <c r="DA401" s="14">
        <f t="shared" si="304"/>
        <v>2054051</v>
      </c>
      <c r="DB401" s="13" t="str">
        <f t="shared" si="305"/>
        <v>90级寄灵人橙色套2-武器</v>
      </c>
      <c r="DC401" s="14">
        <f t="shared" si="306"/>
        <v>1</v>
      </c>
      <c r="DD401" s="14">
        <f t="shared" si="307"/>
        <v>4</v>
      </c>
      <c r="DE401" s="14">
        <f t="shared" si="308"/>
        <v>80</v>
      </c>
      <c r="DF401" s="14">
        <f t="shared" si="309"/>
        <v>80</v>
      </c>
      <c r="DG401" s="14">
        <f t="shared" si="310"/>
        <v>1</v>
      </c>
      <c r="DH401" s="14">
        <f t="shared" si="311"/>
        <v>1052</v>
      </c>
      <c r="DI401" s="14">
        <f t="shared" si="320"/>
        <v>301</v>
      </c>
      <c r="DJ401" s="14">
        <f t="shared" si="312"/>
        <v>807</v>
      </c>
      <c r="DK401" s="14">
        <f t="shared" si="313"/>
        <v>0</v>
      </c>
      <c r="DL401" s="14">
        <f t="shared" si="314"/>
        <v>0</v>
      </c>
      <c r="DM401" s="14">
        <f t="shared" si="315"/>
        <v>40.200000000000003</v>
      </c>
      <c r="DN401" s="14">
        <f t="shared" si="316"/>
        <v>0</v>
      </c>
      <c r="DO401" s="14">
        <f t="shared" si="317"/>
        <v>0</v>
      </c>
      <c r="DP401" s="14">
        <f t="shared" si="321"/>
        <v>20</v>
      </c>
      <c r="DQ401" s="14">
        <f t="shared" si="322"/>
        <v>5</v>
      </c>
      <c r="DR401" s="14">
        <f t="shared" si="323"/>
        <v>15</v>
      </c>
      <c r="DU401" s="14">
        <f t="shared" si="318"/>
        <v>1</v>
      </c>
      <c r="DV401" s="14">
        <f t="shared" si="319"/>
        <v>0</v>
      </c>
      <c r="DW401" s="14">
        <f t="shared" si="324"/>
        <v>301</v>
      </c>
      <c r="DX401" s="14" t="str">
        <f t="shared" si="325"/>
        <v>AtkExt</v>
      </c>
      <c r="DY401" s="14">
        <f t="shared" si="326"/>
        <v>807</v>
      </c>
      <c r="DZ401" s="14">
        <f t="shared" si="327"/>
        <v>40.200000000000003</v>
      </c>
      <c r="EA401" s="14" t="str">
        <f t="shared" si="328"/>
        <v/>
      </c>
      <c r="EB401" s="14" t="str">
        <f t="shared" si="329"/>
        <v/>
      </c>
      <c r="EC401" s="14" t="str">
        <f t="shared" si="330"/>
        <v/>
      </c>
      <c r="ED401" s="14">
        <f t="shared" si="331"/>
        <v>20</v>
      </c>
      <c r="EE401" s="14">
        <f t="shared" si="332"/>
        <v>5</v>
      </c>
      <c r="EF401" s="14">
        <f t="shared" si="333"/>
        <v>15</v>
      </c>
      <c r="EG401" s="25" t="s">
        <v>509</v>
      </c>
      <c r="EH401" s="14">
        <f t="shared" si="334"/>
        <v>400</v>
      </c>
    </row>
    <row r="402" spans="100:138" ht="16.5" x14ac:dyDescent="0.2">
      <c r="CV402" s="13">
        <v>398</v>
      </c>
      <c r="CW402" s="14">
        <f t="shared" si="300"/>
        <v>55</v>
      </c>
      <c r="CX402" s="14">
        <f t="shared" si="301"/>
        <v>5</v>
      </c>
      <c r="CY402" s="14">
        <f t="shared" si="302"/>
        <v>2</v>
      </c>
      <c r="CZ402" s="14">
        <f t="shared" si="303"/>
        <v>5</v>
      </c>
      <c r="DA402" s="14">
        <f t="shared" si="304"/>
        <v>2054052</v>
      </c>
      <c r="DB402" s="13" t="str">
        <f t="shared" si="305"/>
        <v>90级寄灵人橙色套2-头盔</v>
      </c>
      <c r="DC402" s="14">
        <f t="shared" si="306"/>
        <v>1</v>
      </c>
      <c r="DD402" s="14">
        <f t="shared" si="307"/>
        <v>4</v>
      </c>
      <c r="DE402" s="14">
        <f t="shared" si="308"/>
        <v>80</v>
      </c>
      <c r="DF402" s="14">
        <f t="shared" si="309"/>
        <v>80</v>
      </c>
      <c r="DG402" s="14">
        <f t="shared" si="310"/>
        <v>2</v>
      </c>
      <c r="DH402" s="14">
        <f t="shared" si="311"/>
        <v>1052</v>
      </c>
      <c r="DI402" s="14">
        <f t="shared" si="320"/>
        <v>153</v>
      </c>
      <c r="DJ402" s="14">
        <f t="shared" si="312"/>
        <v>0</v>
      </c>
      <c r="DK402" s="14">
        <f t="shared" si="313"/>
        <v>203</v>
      </c>
      <c r="DL402" s="14">
        <f t="shared" si="314"/>
        <v>0</v>
      </c>
      <c r="DM402" s="14">
        <f t="shared" si="315"/>
        <v>0</v>
      </c>
      <c r="DN402" s="14">
        <f t="shared" si="316"/>
        <v>10.199999999999999</v>
      </c>
      <c r="DO402" s="14">
        <f t="shared" si="317"/>
        <v>0</v>
      </c>
      <c r="DP402" s="14">
        <f t="shared" si="321"/>
        <v>20</v>
      </c>
      <c r="DQ402" s="14">
        <f t="shared" si="322"/>
        <v>5</v>
      </c>
      <c r="DR402" s="14">
        <f t="shared" si="323"/>
        <v>15</v>
      </c>
      <c r="DU402" s="14">
        <f t="shared" si="318"/>
        <v>2</v>
      </c>
      <c r="DV402" s="14">
        <f t="shared" si="319"/>
        <v>0</v>
      </c>
      <c r="DW402" s="14">
        <f t="shared" si="324"/>
        <v>153</v>
      </c>
      <c r="DX402" s="14" t="str">
        <f t="shared" si="325"/>
        <v>DefExt</v>
      </c>
      <c r="DY402" s="14">
        <f t="shared" si="326"/>
        <v>203</v>
      </c>
      <c r="DZ402" s="14">
        <f t="shared" si="327"/>
        <v>10.199999999999999</v>
      </c>
      <c r="EA402" s="14" t="str">
        <f t="shared" si="328"/>
        <v/>
      </c>
      <c r="EB402" s="14" t="str">
        <f t="shared" si="329"/>
        <v/>
      </c>
      <c r="EC402" s="14" t="str">
        <f t="shared" si="330"/>
        <v/>
      </c>
      <c r="ED402" s="14">
        <f t="shared" si="331"/>
        <v>20</v>
      </c>
      <c r="EE402" s="14">
        <f t="shared" si="332"/>
        <v>5</v>
      </c>
      <c r="EF402" s="14">
        <f t="shared" si="333"/>
        <v>15</v>
      </c>
      <c r="EG402" s="25" t="s">
        <v>509</v>
      </c>
      <c r="EH402" s="14">
        <f t="shared" si="334"/>
        <v>400</v>
      </c>
    </row>
    <row r="403" spans="100:138" ht="16.5" x14ac:dyDescent="0.2">
      <c r="CV403" s="13">
        <v>399</v>
      </c>
      <c r="CW403" s="14">
        <f t="shared" si="300"/>
        <v>55</v>
      </c>
      <c r="CX403" s="14">
        <f t="shared" si="301"/>
        <v>5</v>
      </c>
      <c r="CY403" s="14">
        <f t="shared" si="302"/>
        <v>3</v>
      </c>
      <c r="CZ403" s="14">
        <f t="shared" si="303"/>
        <v>5</v>
      </c>
      <c r="DA403" s="14">
        <f t="shared" si="304"/>
        <v>2054053</v>
      </c>
      <c r="DB403" s="13" t="str">
        <f t="shared" si="305"/>
        <v>90级寄灵人橙色套2-肩甲</v>
      </c>
      <c r="DC403" s="14">
        <f t="shared" si="306"/>
        <v>1</v>
      </c>
      <c r="DD403" s="14">
        <f t="shared" si="307"/>
        <v>4</v>
      </c>
      <c r="DE403" s="14">
        <f t="shared" si="308"/>
        <v>80</v>
      </c>
      <c r="DF403" s="14">
        <f t="shared" si="309"/>
        <v>80</v>
      </c>
      <c r="DG403" s="14">
        <f t="shared" si="310"/>
        <v>3</v>
      </c>
      <c r="DH403" s="14">
        <f t="shared" si="311"/>
        <v>1052</v>
      </c>
      <c r="DI403" s="14">
        <f t="shared" si="320"/>
        <v>152</v>
      </c>
      <c r="DJ403" s="14">
        <f t="shared" si="312"/>
        <v>0</v>
      </c>
      <c r="DK403" s="14">
        <f t="shared" si="313"/>
        <v>101</v>
      </c>
      <c r="DL403" s="14">
        <f t="shared" si="314"/>
        <v>1008</v>
      </c>
      <c r="DM403" s="14">
        <f t="shared" si="315"/>
        <v>0</v>
      </c>
      <c r="DN403" s="14">
        <f t="shared" si="316"/>
        <v>5.0999999999999996</v>
      </c>
      <c r="DO403" s="14">
        <f t="shared" si="317"/>
        <v>50.4</v>
      </c>
      <c r="DP403" s="14">
        <f t="shared" si="321"/>
        <v>20</v>
      </c>
      <c r="DQ403" s="14">
        <f t="shared" si="322"/>
        <v>5</v>
      </c>
      <c r="DR403" s="14">
        <f t="shared" si="323"/>
        <v>15</v>
      </c>
      <c r="DU403" s="14">
        <f t="shared" si="318"/>
        <v>2</v>
      </c>
      <c r="DV403" s="14">
        <f t="shared" si="319"/>
        <v>3</v>
      </c>
      <c r="DW403" s="14">
        <f t="shared" si="324"/>
        <v>152</v>
      </c>
      <c r="DX403" s="14" t="str">
        <f t="shared" si="325"/>
        <v>DefExt</v>
      </c>
      <c r="DY403" s="14">
        <f t="shared" si="326"/>
        <v>101</v>
      </c>
      <c r="DZ403" s="14">
        <f t="shared" si="327"/>
        <v>5.0999999999999996</v>
      </c>
      <c r="EA403" s="14" t="str">
        <f t="shared" si="328"/>
        <v>HPExt</v>
      </c>
      <c r="EB403" s="14">
        <f t="shared" si="329"/>
        <v>1008</v>
      </c>
      <c r="EC403" s="14">
        <f t="shared" si="330"/>
        <v>50.4</v>
      </c>
      <c r="ED403" s="14">
        <f t="shared" si="331"/>
        <v>20</v>
      </c>
      <c r="EE403" s="14">
        <f t="shared" si="332"/>
        <v>5</v>
      </c>
      <c r="EF403" s="14">
        <f t="shared" si="333"/>
        <v>15</v>
      </c>
      <c r="EG403" s="25" t="s">
        <v>509</v>
      </c>
      <c r="EH403" s="14">
        <f t="shared" si="334"/>
        <v>400</v>
      </c>
    </row>
    <row r="404" spans="100:138" ht="16.5" x14ac:dyDescent="0.2">
      <c r="CV404" s="13">
        <v>400</v>
      </c>
      <c r="CW404" s="14">
        <f t="shared" si="300"/>
        <v>55</v>
      </c>
      <c r="CX404" s="14">
        <f t="shared" si="301"/>
        <v>5</v>
      </c>
      <c r="CY404" s="14">
        <f t="shared" si="302"/>
        <v>4</v>
      </c>
      <c r="CZ404" s="14">
        <f t="shared" si="303"/>
        <v>5</v>
      </c>
      <c r="DA404" s="14">
        <f t="shared" si="304"/>
        <v>2054054</v>
      </c>
      <c r="DB404" s="13" t="str">
        <f t="shared" si="305"/>
        <v>90级寄灵人橙色套2-衣服</v>
      </c>
      <c r="DC404" s="14">
        <f t="shared" si="306"/>
        <v>1</v>
      </c>
      <c r="DD404" s="14">
        <f t="shared" si="307"/>
        <v>4</v>
      </c>
      <c r="DE404" s="14">
        <f t="shared" si="308"/>
        <v>80</v>
      </c>
      <c r="DF404" s="14">
        <f t="shared" si="309"/>
        <v>80</v>
      </c>
      <c r="DG404" s="14">
        <f t="shared" si="310"/>
        <v>4</v>
      </c>
      <c r="DH404" s="14">
        <f t="shared" si="311"/>
        <v>1052</v>
      </c>
      <c r="DI404" s="14">
        <f t="shared" si="320"/>
        <v>153</v>
      </c>
      <c r="DJ404" s="14">
        <f t="shared" si="312"/>
        <v>0</v>
      </c>
      <c r="DK404" s="14">
        <f t="shared" si="313"/>
        <v>203</v>
      </c>
      <c r="DL404" s="14">
        <f t="shared" si="314"/>
        <v>0</v>
      </c>
      <c r="DM404" s="14">
        <f t="shared" si="315"/>
        <v>0</v>
      </c>
      <c r="DN404" s="14">
        <f t="shared" si="316"/>
        <v>10.199999999999999</v>
      </c>
      <c r="DO404" s="14">
        <f t="shared" si="317"/>
        <v>0</v>
      </c>
      <c r="DP404" s="14">
        <f t="shared" si="321"/>
        <v>20</v>
      </c>
      <c r="DQ404" s="14">
        <f t="shared" si="322"/>
        <v>5</v>
      </c>
      <c r="DR404" s="14">
        <f t="shared" si="323"/>
        <v>15</v>
      </c>
      <c r="DU404" s="14">
        <f t="shared" si="318"/>
        <v>2</v>
      </c>
      <c r="DV404" s="14">
        <f t="shared" si="319"/>
        <v>0</v>
      </c>
      <c r="DW404" s="14">
        <f t="shared" si="324"/>
        <v>153</v>
      </c>
      <c r="DX404" s="14" t="str">
        <f t="shared" si="325"/>
        <v>DefExt</v>
      </c>
      <c r="DY404" s="14">
        <f t="shared" si="326"/>
        <v>203</v>
      </c>
      <c r="DZ404" s="14">
        <f t="shared" si="327"/>
        <v>10.199999999999999</v>
      </c>
      <c r="EA404" s="14" t="str">
        <f t="shared" si="328"/>
        <v/>
      </c>
      <c r="EB404" s="14" t="str">
        <f t="shared" si="329"/>
        <v/>
      </c>
      <c r="EC404" s="14" t="str">
        <f t="shared" si="330"/>
        <v/>
      </c>
      <c r="ED404" s="14">
        <f t="shared" si="331"/>
        <v>20</v>
      </c>
      <c r="EE404" s="14">
        <f t="shared" si="332"/>
        <v>5</v>
      </c>
      <c r="EF404" s="14">
        <f t="shared" si="333"/>
        <v>15</v>
      </c>
      <c r="EG404" s="25" t="s">
        <v>509</v>
      </c>
      <c r="EH404" s="14">
        <f t="shared" si="334"/>
        <v>400</v>
      </c>
    </row>
    <row r="405" spans="100:138" ht="16.5" x14ac:dyDescent="0.2">
      <c r="CV405" s="13">
        <v>401</v>
      </c>
      <c r="CW405" s="14">
        <f t="shared" si="300"/>
        <v>55</v>
      </c>
      <c r="CX405" s="14">
        <f t="shared" si="301"/>
        <v>5</v>
      </c>
      <c r="CY405" s="14">
        <f t="shared" si="302"/>
        <v>5</v>
      </c>
      <c r="CZ405" s="14">
        <f t="shared" si="303"/>
        <v>5</v>
      </c>
      <c r="DA405" s="14">
        <f t="shared" si="304"/>
        <v>2054055</v>
      </c>
      <c r="DB405" s="13" t="str">
        <f t="shared" si="305"/>
        <v>90级寄灵人橙色套2-鞋子</v>
      </c>
      <c r="DC405" s="14">
        <f t="shared" si="306"/>
        <v>1</v>
      </c>
      <c r="DD405" s="14">
        <f t="shared" si="307"/>
        <v>4</v>
      </c>
      <c r="DE405" s="14">
        <f t="shared" si="308"/>
        <v>80</v>
      </c>
      <c r="DF405" s="14">
        <f t="shared" si="309"/>
        <v>80</v>
      </c>
      <c r="DG405" s="14">
        <f t="shared" si="310"/>
        <v>5</v>
      </c>
      <c r="DH405" s="14">
        <f t="shared" si="311"/>
        <v>1052</v>
      </c>
      <c r="DI405" s="14">
        <f t="shared" si="320"/>
        <v>151</v>
      </c>
      <c r="DJ405" s="14">
        <f t="shared" si="312"/>
        <v>0</v>
      </c>
      <c r="DK405" s="14">
        <f t="shared" si="313"/>
        <v>0</v>
      </c>
      <c r="DL405" s="14">
        <f t="shared" si="314"/>
        <v>2016</v>
      </c>
      <c r="DM405" s="14">
        <f t="shared" si="315"/>
        <v>0</v>
      </c>
      <c r="DN405" s="14">
        <f t="shared" si="316"/>
        <v>0</v>
      </c>
      <c r="DO405" s="14">
        <f t="shared" si="317"/>
        <v>100.8</v>
      </c>
      <c r="DP405" s="14">
        <f t="shared" si="321"/>
        <v>20</v>
      </c>
      <c r="DQ405" s="14">
        <f t="shared" si="322"/>
        <v>5</v>
      </c>
      <c r="DR405" s="14">
        <f t="shared" si="323"/>
        <v>15</v>
      </c>
      <c r="DU405" s="14">
        <f t="shared" si="318"/>
        <v>3</v>
      </c>
      <c r="DV405" s="14">
        <f t="shared" si="319"/>
        <v>0</v>
      </c>
      <c r="DW405" s="14">
        <f t="shared" si="324"/>
        <v>151</v>
      </c>
      <c r="DX405" s="14" t="str">
        <f t="shared" si="325"/>
        <v>HPExt</v>
      </c>
      <c r="DY405" s="14">
        <f t="shared" si="326"/>
        <v>2016</v>
      </c>
      <c r="DZ405" s="14">
        <f t="shared" si="327"/>
        <v>100.8</v>
      </c>
      <c r="EA405" s="14" t="str">
        <f t="shared" si="328"/>
        <v/>
      </c>
      <c r="EB405" s="14" t="str">
        <f t="shared" si="329"/>
        <v/>
      </c>
      <c r="EC405" s="14" t="str">
        <f t="shared" si="330"/>
        <v/>
      </c>
      <c r="ED405" s="14">
        <f t="shared" si="331"/>
        <v>20</v>
      </c>
      <c r="EE405" s="14">
        <f t="shared" si="332"/>
        <v>5</v>
      </c>
      <c r="EF405" s="14">
        <f t="shared" si="333"/>
        <v>15</v>
      </c>
      <c r="EG405" s="25" t="s">
        <v>509</v>
      </c>
      <c r="EH405" s="14">
        <f t="shared" si="334"/>
        <v>400</v>
      </c>
    </row>
    <row r="406" spans="100:138" ht="16.5" x14ac:dyDescent="0.2">
      <c r="CV406" s="13">
        <v>402</v>
      </c>
      <c r="CW406" s="14">
        <f t="shared" si="300"/>
        <v>55</v>
      </c>
      <c r="CX406" s="14">
        <f t="shared" si="301"/>
        <v>5</v>
      </c>
      <c r="CY406" s="14">
        <f t="shared" si="302"/>
        <v>6</v>
      </c>
      <c r="CZ406" s="14">
        <f t="shared" si="303"/>
        <v>5</v>
      </c>
      <c r="DA406" s="14">
        <f t="shared" si="304"/>
        <v>2054056</v>
      </c>
      <c r="DB406" s="13" t="str">
        <f t="shared" si="305"/>
        <v>90级寄灵人橙色套2-护手</v>
      </c>
      <c r="DC406" s="14">
        <f t="shared" si="306"/>
        <v>1</v>
      </c>
      <c r="DD406" s="14">
        <f t="shared" si="307"/>
        <v>4</v>
      </c>
      <c r="DE406" s="14">
        <f t="shared" si="308"/>
        <v>80</v>
      </c>
      <c r="DF406" s="14">
        <f t="shared" si="309"/>
        <v>80</v>
      </c>
      <c r="DG406" s="14">
        <f t="shared" si="310"/>
        <v>6</v>
      </c>
      <c r="DH406" s="14">
        <f t="shared" si="311"/>
        <v>1052</v>
      </c>
      <c r="DI406" s="14">
        <f t="shared" si="320"/>
        <v>151</v>
      </c>
      <c r="DJ406" s="14">
        <f t="shared" si="312"/>
        <v>0</v>
      </c>
      <c r="DK406" s="14">
        <f t="shared" si="313"/>
        <v>0</v>
      </c>
      <c r="DL406" s="14">
        <f t="shared" si="314"/>
        <v>2016</v>
      </c>
      <c r="DM406" s="14">
        <f t="shared" si="315"/>
        <v>0</v>
      </c>
      <c r="DN406" s="14">
        <f t="shared" si="316"/>
        <v>0</v>
      </c>
      <c r="DO406" s="14">
        <f t="shared" si="317"/>
        <v>100.8</v>
      </c>
      <c r="DP406" s="14">
        <f t="shared" si="321"/>
        <v>20</v>
      </c>
      <c r="DQ406" s="14">
        <f t="shared" si="322"/>
        <v>5</v>
      </c>
      <c r="DR406" s="14">
        <f t="shared" si="323"/>
        <v>15</v>
      </c>
      <c r="DU406" s="14">
        <f t="shared" si="318"/>
        <v>3</v>
      </c>
      <c r="DV406" s="14">
        <f t="shared" si="319"/>
        <v>0</v>
      </c>
      <c r="DW406" s="14">
        <f t="shared" si="324"/>
        <v>151</v>
      </c>
      <c r="DX406" s="14" t="str">
        <f t="shared" si="325"/>
        <v>HPExt</v>
      </c>
      <c r="DY406" s="14">
        <f t="shared" si="326"/>
        <v>2016</v>
      </c>
      <c r="DZ406" s="14">
        <f t="shared" si="327"/>
        <v>100.8</v>
      </c>
      <c r="EA406" s="14" t="str">
        <f t="shared" si="328"/>
        <v/>
      </c>
      <c r="EB406" s="14" t="str">
        <f t="shared" si="329"/>
        <v/>
      </c>
      <c r="EC406" s="14" t="str">
        <f t="shared" si="330"/>
        <v/>
      </c>
      <c r="ED406" s="14">
        <f t="shared" si="331"/>
        <v>20</v>
      </c>
      <c r="EE406" s="14">
        <f t="shared" si="332"/>
        <v>5</v>
      </c>
      <c r="EF406" s="14">
        <f t="shared" si="333"/>
        <v>15</v>
      </c>
      <c r="EG406" s="25" t="s">
        <v>509</v>
      </c>
      <c r="EH406" s="14">
        <f t="shared" si="334"/>
        <v>400</v>
      </c>
    </row>
    <row r="407" spans="100:138" ht="16.5" x14ac:dyDescent="0.2">
      <c r="CV407" s="13">
        <v>403</v>
      </c>
      <c r="CW407" s="14">
        <f t="shared" si="300"/>
        <v>56</v>
      </c>
      <c r="CX407" s="14">
        <f t="shared" si="301"/>
        <v>6</v>
      </c>
      <c r="CY407" s="14">
        <f t="shared" si="302"/>
        <v>1</v>
      </c>
      <c r="CZ407" s="14">
        <f t="shared" si="303"/>
        <v>5</v>
      </c>
      <c r="DA407" s="14">
        <f t="shared" si="304"/>
        <v>2054061</v>
      </c>
      <c r="DB407" s="13" t="str">
        <f t="shared" si="305"/>
        <v>90级守护灵橙色套2-武器</v>
      </c>
      <c r="DC407" s="14">
        <f t="shared" si="306"/>
        <v>2</v>
      </c>
      <c r="DD407" s="14">
        <f t="shared" si="307"/>
        <v>4</v>
      </c>
      <c r="DE407" s="14">
        <f t="shared" si="308"/>
        <v>60</v>
      </c>
      <c r="DF407" s="14">
        <f t="shared" si="309"/>
        <v>60</v>
      </c>
      <c r="DG407" s="14">
        <f t="shared" si="310"/>
        <v>1</v>
      </c>
      <c r="DH407" s="14">
        <f t="shared" si="311"/>
        <v>2052</v>
      </c>
      <c r="DI407" s="14">
        <f t="shared" si="320"/>
        <v>236</v>
      </c>
      <c r="DJ407" s="14">
        <f t="shared" si="312"/>
        <v>513</v>
      </c>
      <c r="DK407" s="14">
        <f t="shared" si="313"/>
        <v>0</v>
      </c>
      <c r="DL407" s="14">
        <f t="shared" si="314"/>
        <v>0</v>
      </c>
      <c r="DM407" s="14">
        <f t="shared" si="315"/>
        <v>31.5</v>
      </c>
      <c r="DN407" s="14">
        <f t="shared" si="316"/>
        <v>0</v>
      </c>
      <c r="DO407" s="14">
        <f t="shared" si="317"/>
        <v>0</v>
      </c>
      <c r="DP407" s="14">
        <f t="shared" si="321"/>
        <v>20</v>
      </c>
      <c r="DQ407" s="14">
        <f t="shared" si="322"/>
        <v>5</v>
      </c>
      <c r="DR407" s="14">
        <f t="shared" si="323"/>
        <v>25</v>
      </c>
      <c r="DU407" s="14">
        <f t="shared" si="318"/>
        <v>1</v>
      </c>
      <c r="DV407" s="14">
        <f t="shared" si="319"/>
        <v>0</v>
      </c>
      <c r="DW407" s="14">
        <f t="shared" si="324"/>
        <v>236</v>
      </c>
      <c r="DX407" s="14" t="str">
        <f t="shared" si="325"/>
        <v>AtkExt</v>
      </c>
      <c r="DY407" s="14">
        <f t="shared" si="326"/>
        <v>513</v>
      </c>
      <c r="DZ407" s="14">
        <f t="shared" si="327"/>
        <v>31.5</v>
      </c>
      <c r="EA407" s="14" t="str">
        <f t="shared" si="328"/>
        <v/>
      </c>
      <c r="EB407" s="14" t="str">
        <f t="shared" si="329"/>
        <v/>
      </c>
      <c r="EC407" s="14" t="str">
        <f t="shared" si="330"/>
        <v/>
      </c>
      <c r="ED407" s="14">
        <f t="shared" si="331"/>
        <v>20</v>
      </c>
      <c r="EE407" s="14">
        <f t="shared" si="332"/>
        <v>5</v>
      </c>
      <c r="EF407" s="14">
        <f t="shared" si="333"/>
        <v>25</v>
      </c>
      <c r="EG407" s="25" t="s">
        <v>509</v>
      </c>
      <c r="EH407" s="14">
        <f t="shared" si="334"/>
        <v>400</v>
      </c>
    </row>
    <row r="408" spans="100:138" ht="16.5" x14ac:dyDescent="0.2">
      <c r="CV408" s="13">
        <v>404</v>
      </c>
      <c r="CW408" s="14">
        <f t="shared" si="300"/>
        <v>56</v>
      </c>
      <c r="CX408" s="14">
        <f t="shared" si="301"/>
        <v>6</v>
      </c>
      <c r="CY408" s="14">
        <f t="shared" si="302"/>
        <v>2</v>
      </c>
      <c r="CZ408" s="14">
        <f t="shared" si="303"/>
        <v>5</v>
      </c>
      <c r="DA408" s="14">
        <f t="shared" si="304"/>
        <v>2054062</v>
      </c>
      <c r="DB408" s="13" t="str">
        <f t="shared" si="305"/>
        <v>90级守护灵橙色套2-头盔</v>
      </c>
      <c r="DC408" s="14">
        <f t="shared" si="306"/>
        <v>2</v>
      </c>
      <c r="DD408" s="14">
        <f t="shared" si="307"/>
        <v>4</v>
      </c>
      <c r="DE408" s="14">
        <f t="shared" si="308"/>
        <v>60</v>
      </c>
      <c r="DF408" s="14">
        <f t="shared" si="309"/>
        <v>60</v>
      </c>
      <c r="DG408" s="14">
        <f t="shared" si="310"/>
        <v>2</v>
      </c>
      <c r="DH408" s="14">
        <f t="shared" si="311"/>
        <v>2052</v>
      </c>
      <c r="DI408" s="14">
        <f t="shared" si="320"/>
        <v>119</v>
      </c>
      <c r="DJ408" s="14">
        <f t="shared" si="312"/>
        <v>0</v>
      </c>
      <c r="DK408" s="14">
        <f t="shared" si="313"/>
        <v>129</v>
      </c>
      <c r="DL408" s="14">
        <f t="shared" si="314"/>
        <v>0</v>
      </c>
      <c r="DM408" s="14">
        <f t="shared" si="315"/>
        <v>0</v>
      </c>
      <c r="DN408" s="14">
        <f t="shared" si="316"/>
        <v>7.95</v>
      </c>
      <c r="DO408" s="14">
        <f t="shared" si="317"/>
        <v>0</v>
      </c>
      <c r="DP408" s="14">
        <f t="shared" si="321"/>
        <v>20</v>
      </c>
      <c r="DQ408" s="14">
        <f t="shared" si="322"/>
        <v>5</v>
      </c>
      <c r="DR408" s="14">
        <f t="shared" si="323"/>
        <v>25</v>
      </c>
      <c r="DU408" s="14">
        <f t="shared" si="318"/>
        <v>2</v>
      </c>
      <c r="DV408" s="14">
        <f t="shared" si="319"/>
        <v>0</v>
      </c>
      <c r="DW408" s="14">
        <f t="shared" si="324"/>
        <v>119</v>
      </c>
      <c r="DX408" s="14" t="str">
        <f t="shared" si="325"/>
        <v>DefExt</v>
      </c>
      <c r="DY408" s="14">
        <f t="shared" si="326"/>
        <v>129</v>
      </c>
      <c r="DZ408" s="14">
        <f t="shared" si="327"/>
        <v>7.95</v>
      </c>
      <c r="EA408" s="14" t="str">
        <f t="shared" si="328"/>
        <v/>
      </c>
      <c r="EB408" s="14" t="str">
        <f t="shared" si="329"/>
        <v/>
      </c>
      <c r="EC408" s="14" t="str">
        <f t="shared" si="330"/>
        <v/>
      </c>
      <c r="ED408" s="14">
        <f t="shared" si="331"/>
        <v>20</v>
      </c>
      <c r="EE408" s="14">
        <f t="shared" si="332"/>
        <v>5</v>
      </c>
      <c r="EF408" s="14">
        <f t="shared" si="333"/>
        <v>25</v>
      </c>
      <c r="EG408" s="25" t="s">
        <v>509</v>
      </c>
      <c r="EH408" s="14">
        <f t="shared" si="334"/>
        <v>400</v>
      </c>
    </row>
    <row r="409" spans="100:138" ht="16.5" x14ac:dyDescent="0.2">
      <c r="CV409" s="13">
        <v>405</v>
      </c>
      <c r="CW409" s="14">
        <f t="shared" si="300"/>
        <v>56</v>
      </c>
      <c r="CX409" s="14">
        <f t="shared" si="301"/>
        <v>6</v>
      </c>
      <c r="CY409" s="14">
        <f t="shared" si="302"/>
        <v>3</v>
      </c>
      <c r="CZ409" s="14">
        <f t="shared" si="303"/>
        <v>5</v>
      </c>
      <c r="DA409" s="14">
        <f t="shared" si="304"/>
        <v>2054063</v>
      </c>
      <c r="DB409" s="13" t="str">
        <f t="shared" si="305"/>
        <v>90级守护灵橙色套2-肩甲</v>
      </c>
      <c r="DC409" s="14">
        <f t="shared" si="306"/>
        <v>2</v>
      </c>
      <c r="DD409" s="14">
        <f t="shared" si="307"/>
        <v>4</v>
      </c>
      <c r="DE409" s="14">
        <f t="shared" si="308"/>
        <v>60</v>
      </c>
      <c r="DF409" s="14">
        <f t="shared" si="309"/>
        <v>60</v>
      </c>
      <c r="DG409" s="14">
        <f t="shared" si="310"/>
        <v>3</v>
      </c>
      <c r="DH409" s="14">
        <f t="shared" si="311"/>
        <v>2052</v>
      </c>
      <c r="DI409" s="14">
        <f t="shared" si="320"/>
        <v>177</v>
      </c>
      <c r="DJ409" s="14">
        <f t="shared" si="312"/>
        <v>0</v>
      </c>
      <c r="DK409" s="14">
        <f t="shared" si="313"/>
        <v>65</v>
      </c>
      <c r="DL409" s="14">
        <f t="shared" si="314"/>
        <v>1280</v>
      </c>
      <c r="DM409" s="14">
        <f t="shared" si="315"/>
        <v>0</v>
      </c>
      <c r="DN409" s="14">
        <f t="shared" si="316"/>
        <v>3.98</v>
      </c>
      <c r="DO409" s="14">
        <f t="shared" si="317"/>
        <v>78.83</v>
      </c>
      <c r="DP409" s="14">
        <f t="shared" si="321"/>
        <v>20</v>
      </c>
      <c r="DQ409" s="14">
        <f t="shared" si="322"/>
        <v>5</v>
      </c>
      <c r="DR409" s="14">
        <f t="shared" si="323"/>
        <v>25</v>
      </c>
      <c r="DU409" s="14">
        <f t="shared" si="318"/>
        <v>2</v>
      </c>
      <c r="DV409" s="14">
        <f t="shared" si="319"/>
        <v>3</v>
      </c>
      <c r="DW409" s="14">
        <f t="shared" si="324"/>
        <v>177</v>
      </c>
      <c r="DX409" s="14" t="str">
        <f t="shared" si="325"/>
        <v>DefExt</v>
      </c>
      <c r="DY409" s="14">
        <f t="shared" si="326"/>
        <v>65</v>
      </c>
      <c r="DZ409" s="14">
        <f t="shared" si="327"/>
        <v>3.98</v>
      </c>
      <c r="EA409" s="14" t="str">
        <f t="shared" si="328"/>
        <v>HPExt</v>
      </c>
      <c r="EB409" s="14">
        <f t="shared" si="329"/>
        <v>1280</v>
      </c>
      <c r="EC409" s="14">
        <f t="shared" si="330"/>
        <v>78.83</v>
      </c>
      <c r="ED409" s="14">
        <f t="shared" si="331"/>
        <v>20</v>
      </c>
      <c r="EE409" s="14">
        <f t="shared" si="332"/>
        <v>5</v>
      </c>
      <c r="EF409" s="14">
        <f t="shared" si="333"/>
        <v>25</v>
      </c>
      <c r="EG409" s="25" t="s">
        <v>509</v>
      </c>
      <c r="EH409" s="14">
        <f t="shared" si="334"/>
        <v>400</v>
      </c>
    </row>
    <row r="410" spans="100:138" ht="16.5" x14ac:dyDescent="0.2">
      <c r="CV410" s="13">
        <v>406</v>
      </c>
      <c r="CW410" s="14">
        <f t="shared" si="300"/>
        <v>56</v>
      </c>
      <c r="CX410" s="14">
        <f t="shared" si="301"/>
        <v>6</v>
      </c>
      <c r="CY410" s="14">
        <f t="shared" si="302"/>
        <v>4</v>
      </c>
      <c r="CZ410" s="14">
        <f t="shared" si="303"/>
        <v>5</v>
      </c>
      <c r="DA410" s="14">
        <f t="shared" si="304"/>
        <v>2054064</v>
      </c>
      <c r="DB410" s="13" t="str">
        <f t="shared" si="305"/>
        <v>90级守护灵橙色套2-衣服</v>
      </c>
      <c r="DC410" s="14">
        <f t="shared" si="306"/>
        <v>2</v>
      </c>
      <c r="DD410" s="14">
        <f t="shared" si="307"/>
        <v>4</v>
      </c>
      <c r="DE410" s="14">
        <f t="shared" si="308"/>
        <v>60</v>
      </c>
      <c r="DF410" s="14">
        <f t="shared" si="309"/>
        <v>60</v>
      </c>
      <c r="DG410" s="14">
        <f t="shared" si="310"/>
        <v>4</v>
      </c>
      <c r="DH410" s="14">
        <f t="shared" si="311"/>
        <v>2052</v>
      </c>
      <c r="DI410" s="14">
        <f t="shared" si="320"/>
        <v>119</v>
      </c>
      <c r="DJ410" s="14">
        <f t="shared" si="312"/>
        <v>0</v>
      </c>
      <c r="DK410" s="14">
        <f t="shared" si="313"/>
        <v>129</v>
      </c>
      <c r="DL410" s="14">
        <f t="shared" si="314"/>
        <v>0</v>
      </c>
      <c r="DM410" s="14">
        <f t="shared" si="315"/>
        <v>0</v>
      </c>
      <c r="DN410" s="14">
        <f t="shared" si="316"/>
        <v>7.95</v>
      </c>
      <c r="DO410" s="14">
        <f t="shared" si="317"/>
        <v>0</v>
      </c>
      <c r="DP410" s="14">
        <f t="shared" si="321"/>
        <v>20</v>
      </c>
      <c r="DQ410" s="14">
        <f t="shared" si="322"/>
        <v>5</v>
      </c>
      <c r="DR410" s="14">
        <f t="shared" si="323"/>
        <v>25</v>
      </c>
      <c r="DU410" s="14">
        <f t="shared" si="318"/>
        <v>2</v>
      </c>
      <c r="DV410" s="14">
        <f t="shared" si="319"/>
        <v>0</v>
      </c>
      <c r="DW410" s="14">
        <f t="shared" si="324"/>
        <v>119</v>
      </c>
      <c r="DX410" s="14" t="str">
        <f t="shared" si="325"/>
        <v>DefExt</v>
      </c>
      <c r="DY410" s="14">
        <f t="shared" si="326"/>
        <v>129</v>
      </c>
      <c r="DZ410" s="14">
        <f t="shared" si="327"/>
        <v>7.95</v>
      </c>
      <c r="EA410" s="14" t="str">
        <f t="shared" si="328"/>
        <v/>
      </c>
      <c r="EB410" s="14" t="str">
        <f t="shared" si="329"/>
        <v/>
      </c>
      <c r="EC410" s="14" t="str">
        <f t="shared" si="330"/>
        <v/>
      </c>
      <c r="ED410" s="14">
        <f t="shared" si="331"/>
        <v>20</v>
      </c>
      <c r="EE410" s="14">
        <f t="shared" si="332"/>
        <v>5</v>
      </c>
      <c r="EF410" s="14">
        <f t="shared" si="333"/>
        <v>25</v>
      </c>
      <c r="EG410" s="25" t="s">
        <v>509</v>
      </c>
      <c r="EH410" s="14">
        <f t="shared" si="334"/>
        <v>400</v>
      </c>
    </row>
    <row r="411" spans="100:138" ht="16.5" x14ac:dyDescent="0.2">
      <c r="CV411" s="13">
        <v>407</v>
      </c>
      <c r="CW411" s="14">
        <f t="shared" si="300"/>
        <v>56</v>
      </c>
      <c r="CX411" s="14">
        <f t="shared" si="301"/>
        <v>6</v>
      </c>
      <c r="CY411" s="14">
        <f t="shared" si="302"/>
        <v>5</v>
      </c>
      <c r="CZ411" s="14">
        <f t="shared" si="303"/>
        <v>5</v>
      </c>
      <c r="DA411" s="14">
        <f t="shared" si="304"/>
        <v>2054065</v>
      </c>
      <c r="DB411" s="13" t="str">
        <f t="shared" si="305"/>
        <v>90级守护灵橙色套2-鞋子</v>
      </c>
      <c r="DC411" s="14">
        <f t="shared" si="306"/>
        <v>2</v>
      </c>
      <c r="DD411" s="14">
        <f t="shared" si="307"/>
        <v>4</v>
      </c>
      <c r="DE411" s="14">
        <f t="shared" si="308"/>
        <v>60</v>
      </c>
      <c r="DF411" s="14">
        <f t="shared" si="309"/>
        <v>60</v>
      </c>
      <c r="DG411" s="14">
        <f t="shared" si="310"/>
        <v>5</v>
      </c>
      <c r="DH411" s="14">
        <f t="shared" si="311"/>
        <v>2052</v>
      </c>
      <c r="DI411" s="14">
        <f t="shared" si="320"/>
        <v>236</v>
      </c>
      <c r="DJ411" s="14">
        <f t="shared" si="312"/>
        <v>0</v>
      </c>
      <c r="DK411" s="14">
        <f t="shared" si="313"/>
        <v>0</v>
      </c>
      <c r="DL411" s="14">
        <f t="shared" si="314"/>
        <v>2561</v>
      </c>
      <c r="DM411" s="14">
        <f t="shared" si="315"/>
        <v>0</v>
      </c>
      <c r="DN411" s="14">
        <f t="shared" si="316"/>
        <v>0</v>
      </c>
      <c r="DO411" s="14">
        <f t="shared" si="317"/>
        <v>157.65</v>
      </c>
      <c r="DP411" s="14">
        <f t="shared" si="321"/>
        <v>20</v>
      </c>
      <c r="DQ411" s="14">
        <f t="shared" si="322"/>
        <v>5</v>
      </c>
      <c r="DR411" s="14">
        <f t="shared" si="323"/>
        <v>25</v>
      </c>
      <c r="DU411" s="14">
        <f t="shared" si="318"/>
        <v>3</v>
      </c>
      <c r="DV411" s="14">
        <f t="shared" si="319"/>
        <v>0</v>
      </c>
      <c r="DW411" s="14">
        <f t="shared" si="324"/>
        <v>236</v>
      </c>
      <c r="DX411" s="14" t="str">
        <f t="shared" si="325"/>
        <v>HPExt</v>
      </c>
      <c r="DY411" s="14">
        <f t="shared" si="326"/>
        <v>2561</v>
      </c>
      <c r="DZ411" s="14">
        <f t="shared" si="327"/>
        <v>157.65</v>
      </c>
      <c r="EA411" s="14" t="str">
        <f t="shared" si="328"/>
        <v/>
      </c>
      <c r="EB411" s="14" t="str">
        <f t="shared" si="329"/>
        <v/>
      </c>
      <c r="EC411" s="14" t="str">
        <f t="shared" si="330"/>
        <v/>
      </c>
      <c r="ED411" s="14">
        <f t="shared" si="331"/>
        <v>20</v>
      </c>
      <c r="EE411" s="14">
        <f t="shared" si="332"/>
        <v>5</v>
      </c>
      <c r="EF411" s="14">
        <f t="shared" si="333"/>
        <v>25</v>
      </c>
      <c r="EG411" s="25" t="s">
        <v>509</v>
      </c>
      <c r="EH411" s="14">
        <f t="shared" si="334"/>
        <v>400</v>
      </c>
    </row>
    <row r="412" spans="100:138" ht="16.5" x14ac:dyDescent="0.2">
      <c r="CV412" s="13">
        <v>408</v>
      </c>
      <c r="CW412" s="14">
        <f t="shared" si="300"/>
        <v>56</v>
      </c>
      <c r="CX412" s="14">
        <f t="shared" si="301"/>
        <v>6</v>
      </c>
      <c r="CY412" s="14">
        <f t="shared" si="302"/>
        <v>6</v>
      </c>
      <c r="CZ412" s="14">
        <f t="shared" si="303"/>
        <v>5</v>
      </c>
      <c r="DA412" s="14">
        <f t="shared" si="304"/>
        <v>2054066</v>
      </c>
      <c r="DB412" s="13" t="str">
        <f t="shared" si="305"/>
        <v>90级守护灵橙色套2-护手</v>
      </c>
      <c r="DC412" s="14">
        <f t="shared" si="306"/>
        <v>2</v>
      </c>
      <c r="DD412" s="14">
        <f t="shared" si="307"/>
        <v>4</v>
      </c>
      <c r="DE412" s="14">
        <f t="shared" si="308"/>
        <v>60</v>
      </c>
      <c r="DF412" s="14">
        <f t="shared" si="309"/>
        <v>60</v>
      </c>
      <c r="DG412" s="14">
        <f t="shared" si="310"/>
        <v>6</v>
      </c>
      <c r="DH412" s="14">
        <f t="shared" si="311"/>
        <v>2052</v>
      </c>
      <c r="DI412" s="14">
        <f t="shared" si="320"/>
        <v>236</v>
      </c>
      <c r="DJ412" s="14">
        <f t="shared" si="312"/>
        <v>0</v>
      </c>
      <c r="DK412" s="14">
        <f t="shared" si="313"/>
        <v>0</v>
      </c>
      <c r="DL412" s="14">
        <f t="shared" si="314"/>
        <v>2561</v>
      </c>
      <c r="DM412" s="14">
        <f t="shared" si="315"/>
        <v>0</v>
      </c>
      <c r="DN412" s="14">
        <f t="shared" si="316"/>
        <v>0</v>
      </c>
      <c r="DO412" s="14">
        <f t="shared" si="317"/>
        <v>157.65</v>
      </c>
      <c r="DP412" s="14">
        <f t="shared" si="321"/>
        <v>20</v>
      </c>
      <c r="DQ412" s="14">
        <f t="shared" si="322"/>
        <v>5</v>
      </c>
      <c r="DR412" s="14">
        <f t="shared" si="323"/>
        <v>25</v>
      </c>
      <c r="DU412" s="14">
        <f t="shared" si="318"/>
        <v>3</v>
      </c>
      <c r="DV412" s="14">
        <f t="shared" si="319"/>
        <v>0</v>
      </c>
      <c r="DW412" s="14">
        <f t="shared" si="324"/>
        <v>236</v>
      </c>
      <c r="DX412" s="14" t="str">
        <f t="shared" si="325"/>
        <v>HPExt</v>
      </c>
      <c r="DY412" s="14">
        <f t="shared" si="326"/>
        <v>2561</v>
      </c>
      <c r="DZ412" s="14">
        <f t="shared" si="327"/>
        <v>157.65</v>
      </c>
      <c r="EA412" s="14" t="str">
        <f t="shared" si="328"/>
        <v/>
      </c>
      <c r="EB412" s="14" t="str">
        <f t="shared" si="329"/>
        <v/>
      </c>
      <c r="EC412" s="14" t="str">
        <f t="shared" si="330"/>
        <v/>
      </c>
      <c r="ED412" s="14">
        <f t="shared" si="331"/>
        <v>20</v>
      </c>
      <c r="EE412" s="14">
        <f t="shared" si="332"/>
        <v>5</v>
      </c>
      <c r="EF412" s="14">
        <f t="shared" si="333"/>
        <v>25</v>
      </c>
      <c r="EG412" s="25" t="s">
        <v>509</v>
      </c>
      <c r="EH412" s="14">
        <f t="shared" si="334"/>
        <v>400</v>
      </c>
    </row>
    <row r="413" spans="100:138" ht="16.5" x14ac:dyDescent="0.2">
      <c r="CV413" s="13">
        <v>409</v>
      </c>
      <c r="CW413" s="14">
        <f t="shared" si="300"/>
        <v>57</v>
      </c>
      <c r="CX413" s="14">
        <f t="shared" si="301"/>
        <v>7</v>
      </c>
      <c r="CY413" s="14">
        <f t="shared" si="302"/>
        <v>1</v>
      </c>
      <c r="CZ413" s="14">
        <f t="shared" si="303"/>
        <v>5</v>
      </c>
      <c r="DA413" s="14">
        <f t="shared" si="304"/>
        <v>2054071</v>
      </c>
      <c r="DB413" s="13" t="str">
        <f t="shared" si="305"/>
        <v>90级寄灵人橙色套3-武器</v>
      </c>
      <c r="DC413" s="14">
        <f t="shared" si="306"/>
        <v>1</v>
      </c>
      <c r="DD413" s="14">
        <f t="shared" si="307"/>
        <v>4</v>
      </c>
      <c r="DE413" s="14">
        <f t="shared" si="308"/>
        <v>80</v>
      </c>
      <c r="DF413" s="14">
        <f t="shared" si="309"/>
        <v>80</v>
      </c>
      <c r="DG413" s="14">
        <f t="shared" si="310"/>
        <v>1</v>
      </c>
      <c r="DH413" s="14">
        <f t="shared" si="311"/>
        <v>1053</v>
      </c>
      <c r="DI413" s="14">
        <f t="shared" si="320"/>
        <v>301</v>
      </c>
      <c r="DJ413" s="14">
        <f t="shared" si="312"/>
        <v>807</v>
      </c>
      <c r="DK413" s="14">
        <f t="shared" si="313"/>
        <v>0</v>
      </c>
      <c r="DL413" s="14">
        <f t="shared" si="314"/>
        <v>0</v>
      </c>
      <c r="DM413" s="14">
        <f t="shared" si="315"/>
        <v>40.200000000000003</v>
      </c>
      <c r="DN413" s="14">
        <f t="shared" si="316"/>
        <v>0</v>
      </c>
      <c r="DO413" s="14">
        <f t="shared" si="317"/>
        <v>0</v>
      </c>
      <c r="DP413" s="14">
        <f t="shared" si="321"/>
        <v>20</v>
      </c>
      <c r="DQ413" s="14">
        <f t="shared" si="322"/>
        <v>5</v>
      </c>
      <c r="DR413" s="14">
        <f t="shared" si="323"/>
        <v>15</v>
      </c>
      <c r="DU413" s="14">
        <f t="shared" si="318"/>
        <v>1</v>
      </c>
      <c r="DV413" s="14">
        <f t="shared" si="319"/>
        <v>0</v>
      </c>
      <c r="DW413" s="14">
        <f t="shared" si="324"/>
        <v>301</v>
      </c>
      <c r="DX413" s="14" t="str">
        <f t="shared" si="325"/>
        <v>AtkExt</v>
      </c>
      <c r="DY413" s="14">
        <f t="shared" si="326"/>
        <v>807</v>
      </c>
      <c r="DZ413" s="14">
        <f t="shared" si="327"/>
        <v>40.200000000000003</v>
      </c>
      <c r="EA413" s="14" t="str">
        <f t="shared" si="328"/>
        <v/>
      </c>
      <c r="EB413" s="14" t="str">
        <f t="shared" si="329"/>
        <v/>
      </c>
      <c r="EC413" s="14" t="str">
        <f t="shared" si="330"/>
        <v/>
      </c>
      <c r="ED413" s="14">
        <f t="shared" si="331"/>
        <v>20</v>
      </c>
      <c r="EE413" s="14">
        <f t="shared" si="332"/>
        <v>5</v>
      </c>
      <c r="EF413" s="14">
        <f t="shared" si="333"/>
        <v>15</v>
      </c>
      <c r="EG413" s="25" t="s">
        <v>509</v>
      </c>
      <c r="EH413" s="14">
        <f t="shared" si="334"/>
        <v>400</v>
      </c>
    </row>
    <row r="414" spans="100:138" ht="16.5" x14ac:dyDescent="0.2">
      <c r="CV414" s="13">
        <v>410</v>
      </c>
      <c r="CW414" s="14">
        <f t="shared" si="300"/>
        <v>57</v>
      </c>
      <c r="CX414" s="14">
        <f t="shared" si="301"/>
        <v>7</v>
      </c>
      <c r="CY414" s="14">
        <f t="shared" si="302"/>
        <v>2</v>
      </c>
      <c r="CZ414" s="14">
        <f t="shared" si="303"/>
        <v>5</v>
      </c>
      <c r="DA414" s="14">
        <f t="shared" si="304"/>
        <v>2054074</v>
      </c>
      <c r="DB414" s="13" t="str">
        <f t="shared" si="305"/>
        <v>90级寄灵人橙色套3-衣服</v>
      </c>
      <c r="DC414" s="14">
        <f t="shared" si="306"/>
        <v>1</v>
      </c>
      <c r="DD414" s="14">
        <f t="shared" si="307"/>
        <v>4</v>
      </c>
      <c r="DE414" s="14">
        <f t="shared" si="308"/>
        <v>80</v>
      </c>
      <c r="DF414" s="14">
        <f t="shared" si="309"/>
        <v>80</v>
      </c>
      <c r="DG414" s="14">
        <f t="shared" si="310"/>
        <v>4</v>
      </c>
      <c r="DH414" s="14">
        <f t="shared" si="311"/>
        <v>1053</v>
      </c>
      <c r="DI414" s="14">
        <f t="shared" si="320"/>
        <v>153</v>
      </c>
      <c r="DJ414" s="14">
        <f t="shared" si="312"/>
        <v>0</v>
      </c>
      <c r="DK414" s="14">
        <f t="shared" si="313"/>
        <v>203</v>
      </c>
      <c r="DL414" s="14">
        <f t="shared" si="314"/>
        <v>0</v>
      </c>
      <c r="DM414" s="14">
        <f t="shared" si="315"/>
        <v>0</v>
      </c>
      <c r="DN414" s="14">
        <f t="shared" si="316"/>
        <v>10.199999999999999</v>
      </c>
      <c r="DO414" s="14">
        <f t="shared" si="317"/>
        <v>0</v>
      </c>
      <c r="DP414" s="14">
        <f t="shared" si="321"/>
        <v>20</v>
      </c>
      <c r="DQ414" s="14">
        <f t="shared" si="322"/>
        <v>5</v>
      </c>
      <c r="DR414" s="14">
        <f t="shared" si="323"/>
        <v>15</v>
      </c>
      <c r="DU414" s="14">
        <f t="shared" si="318"/>
        <v>2</v>
      </c>
      <c r="DV414" s="14">
        <f t="shared" si="319"/>
        <v>0</v>
      </c>
      <c r="DW414" s="14">
        <f t="shared" si="324"/>
        <v>153</v>
      </c>
      <c r="DX414" s="14" t="str">
        <f t="shared" si="325"/>
        <v>DefExt</v>
      </c>
      <c r="DY414" s="14">
        <f t="shared" si="326"/>
        <v>203</v>
      </c>
      <c r="DZ414" s="14">
        <f t="shared" si="327"/>
        <v>10.199999999999999</v>
      </c>
      <c r="EA414" s="14" t="str">
        <f t="shared" si="328"/>
        <v/>
      </c>
      <c r="EB414" s="14" t="str">
        <f t="shared" si="329"/>
        <v/>
      </c>
      <c r="EC414" s="14" t="str">
        <f t="shared" si="330"/>
        <v/>
      </c>
      <c r="ED414" s="14">
        <f t="shared" si="331"/>
        <v>20</v>
      </c>
      <c r="EE414" s="14">
        <f t="shared" si="332"/>
        <v>5</v>
      </c>
      <c r="EF414" s="14">
        <f t="shared" si="333"/>
        <v>15</v>
      </c>
      <c r="EG414" s="25" t="s">
        <v>509</v>
      </c>
      <c r="EH414" s="14">
        <f t="shared" si="334"/>
        <v>400</v>
      </c>
    </row>
    <row r="415" spans="100:138" ht="16.5" x14ac:dyDescent="0.2">
      <c r="CV415" s="13">
        <v>411</v>
      </c>
      <c r="CW415" s="14">
        <f t="shared" si="300"/>
        <v>57</v>
      </c>
      <c r="CX415" s="14">
        <f t="shared" si="301"/>
        <v>7</v>
      </c>
      <c r="CY415" s="14">
        <f t="shared" si="302"/>
        <v>3</v>
      </c>
      <c r="CZ415" s="14">
        <f t="shared" si="303"/>
        <v>5</v>
      </c>
      <c r="DA415" s="14">
        <f t="shared" si="304"/>
        <v>2054075</v>
      </c>
      <c r="DB415" s="13" t="str">
        <f t="shared" si="305"/>
        <v>90级寄灵人橙色套3-鞋子</v>
      </c>
      <c r="DC415" s="14">
        <f t="shared" si="306"/>
        <v>1</v>
      </c>
      <c r="DD415" s="14">
        <f t="shared" si="307"/>
        <v>4</v>
      </c>
      <c r="DE415" s="14">
        <f t="shared" si="308"/>
        <v>80</v>
      </c>
      <c r="DF415" s="14">
        <f t="shared" si="309"/>
        <v>80</v>
      </c>
      <c r="DG415" s="14">
        <f t="shared" si="310"/>
        <v>5</v>
      </c>
      <c r="DH415" s="14">
        <f t="shared" si="311"/>
        <v>1053</v>
      </c>
      <c r="DI415" s="14">
        <f t="shared" si="320"/>
        <v>151</v>
      </c>
      <c r="DJ415" s="14">
        <f t="shared" si="312"/>
        <v>0</v>
      </c>
      <c r="DK415" s="14">
        <f t="shared" si="313"/>
        <v>0</v>
      </c>
      <c r="DL415" s="14">
        <f t="shared" si="314"/>
        <v>2016</v>
      </c>
      <c r="DM415" s="14">
        <f t="shared" si="315"/>
        <v>0</v>
      </c>
      <c r="DN415" s="14">
        <f t="shared" si="316"/>
        <v>0</v>
      </c>
      <c r="DO415" s="14">
        <f t="shared" si="317"/>
        <v>100.8</v>
      </c>
      <c r="DP415" s="14">
        <f t="shared" si="321"/>
        <v>20</v>
      </c>
      <c r="DQ415" s="14">
        <f t="shared" si="322"/>
        <v>5</v>
      </c>
      <c r="DR415" s="14">
        <f t="shared" si="323"/>
        <v>15</v>
      </c>
      <c r="DU415" s="14">
        <f t="shared" si="318"/>
        <v>3</v>
      </c>
      <c r="DV415" s="14">
        <f t="shared" si="319"/>
        <v>0</v>
      </c>
      <c r="DW415" s="14">
        <f t="shared" si="324"/>
        <v>151</v>
      </c>
      <c r="DX415" s="14" t="str">
        <f t="shared" si="325"/>
        <v>HPExt</v>
      </c>
      <c r="DY415" s="14">
        <f t="shared" si="326"/>
        <v>2016</v>
      </c>
      <c r="DZ415" s="14">
        <f t="shared" si="327"/>
        <v>100.8</v>
      </c>
      <c r="EA415" s="14" t="str">
        <f t="shared" si="328"/>
        <v/>
      </c>
      <c r="EB415" s="14" t="str">
        <f t="shared" si="329"/>
        <v/>
      </c>
      <c r="EC415" s="14" t="str">
        <f t="shared" si="330"/>
        <v/>
      </c>
      <c r="ED415" s="14">
        <f t="shared" si="331"/>
        <v>20</v>
      </c>
      <c r="EE415" s="14">
        <f t="shared" si="332"/>
        <v>5</v>
      </c>
      <c r="EF415" s="14">
        <f t="shared" si="333"/>
        <v>15</v>
      </c>
      <c r="EG415" s="25" t="s">
        <v>509</v>
      </c>
      <c r="EH415" s="14">
        <f t="shared" si="334"/>
        <v>400</v>
      </c>
    </row>
    <row r="416" spans="100:138" ht="16.5" x14ac:dyDescent="0.2">
      <c r="CV416" s="13">
        <v>412</v>
      </c>
      <c r="CW416" s="14">
        <f t="shared" si="300"/>
        <v>57</v>
      </c>
      <c r="CX416" s="14">
        <f t="shared" si="301"/>
        <v>7</v>
      </c>
      <c r="CY416" s="14">
        <f t="shared" si="302"/>
        <v>4</v>
      </c>
      <c r="CZ416" s="14">
        <f t="shared" si="303"/>
        <v>5</v>
      </c>
      <c r="DA416" s="14">
        <f t="shared" si="304"/>
        <v>2054076</v>
      </c>
      <c r="DB416" s="13" t="str">
        <f t="shared" si="305"/>
        <v>90级寄灵人橙色套3-护手</v>
      </c>
      <c r="DC416" s="14">
        <f t="shared" si="306"/>
        <v>1</v>
      </c>
      <c r="DD416" s="14">
        <f t="shared" si="307"/>
        <v>4</v>
      </c>
      <c r="DE416" s="14">
        <f t="shared" si="308"/>
        <v>80</v>
      </c>
      <c r="DF416" s="14">
        <f t="shared" si="309"/>
        <v>80</v>
      </c>
      <c r="DG416" s="14">
        <f t="shared" si="310"/>
        <v>6</v>
      </c>
      <c r="DH416" s="14">
        <f t="shared" si="311"/>
        <v>1053</v>
      </c>
      <c r="DI416" s="14">
        <f t="shared" si="320"/>
        <v>151</v>
      </c>
      <c r="DJ416" s="14">
        <f t="shared" si="312"/>
        <v>0</v>
      </c>
      <c r="DK416" s="14">
        <f t="shared" si="313"/>
        <v>0</v>
      </c>
      <c r="DL416" s="14">
        <f t="shared" si="314"/>
        <v>2016</v>
      </c>
      <c r="DM416" s="14">
        <f t="shared" si="315"/>
        <v>0</v>
      </c>
      <c r="DN416" s="14">
        <f t="shared" si="316"/>
        <v>0</v>
      </c>
      <c r="DO416" s="14">
        <f t="shared" si="317"/>
        <v>100.8</v>
      </c>
      <c r="DP416" s="14">
        <f t="shared" si="321"/>
        <v>20</v>
      </c>
      <c r="DQ416" s="14">
        <f t="shared" si="322"/>
        <v>5</v>
      </c>
      <c r="DR416" s="14">
        <f t="shared" si="323"/>
        <v>15</v>
      </c>
      <c r="DU416" s="14">
        <f t="shared" si="318"/>
        <v>3</v>
      </c>
      <c r="DV416" s="14">
        <f t="shared" si="319"/>
        <v>0</v>
      </c>
      <c r="DW416" s="14">
        <f t="shared" si="324"/>
        <v>151</v>
      </c>
      <c r="DX416" s="14" t="str">
        <f t="shared" si="325"/>
        <v>HPExt</v>
      </c>
      <c r="DY416" s="14">
        <f t="shared" si="326"/>
        <v>2016</v>
      </c>
      <c r="DZ416" s="14">
        <f t="shared" si="327"/>
        <v>100.8</v>
      </c>
      <c r="EA416" s="14" t="str">
        <f t="shared" si="328"/>
        <v/>
      </c>
      <c r="EB416" s="14" t="str">
        <f t="shared" si="329"/>
        <v/>
      </c>
      <c r="EC416" s="14" t="str">
        <f t="shared" si="330"/>
        <v/>
      </c>
      <c r="ED416" s="14">
        <f t="shared" si="331"/>
        <v>20</v>
      </c>
      <c r="EE416" s="14">
        <f t="shared" si="332"/>
        <v>5</v>
      </c>
      <c r="EF416" s="14">
        <f t="shared" si="333"/>
        <v>15</v>
      </c>
      <c r="EG416" s="25" t="s">
        <v>509</v>
      </c>
      <c r="EH416" s="14">
        <f t="shared" si="334"/>
        <v>400</v>
      </c>
    </row>
    <row r="417" spans="100:138" ht="16.5" x14ac:dyDescent="0.2">
      <c r="CV417" s="13">
        <v>413</v>
      </c>
      <c r="CW417" s="14">
        <f t="shared" si="300"/>
        <v>57</v>
      </c>
      <c r="CX417" s="14">
        <f t="shared" si="301"/>
        <v>7</v>
      </c>
      <c r="CY417" s="14">
        <f t="shared" si="302"/>
        <v>5</v>
      </c>
      <c r="CZ417" s="14">
        <f t="shared" si="303"/>
        <v>5</v>
      </c>
      <c r="DA417" s="14">
        <f t="shared" si="304"/>
        <v>2054077</v>
      </c>
      <c r="DB417" s="13" t="str">
        <f t="shared" si="305"/>
        <v>90级寄灵人橙色套3-项链</v>
      </c>
      <c r="DC417" s="14">
        <f t="shared" si="306"/>
        <v>1</v>
      </c>
      <c r="DD417" s="14">
        <f t="shared" si="307"/>
        <v>4</v>
      </c>
      <c r="DE417" s="14">
        <f t="shared" si="308"/>
        <v>80</v>
      </c>
      <c r="DF417" s="14">
        <f t="shared" si="309"/>
        <v>80</v>
      </c>
      <c r="DG417" s="14">
        <f t="shared" si="310"/>
        <v>7</v>
      </c>
      <c r="DH417" s="14">
        <f t="shared" si="311"/>
        <v>1053</v>
      </c>
      <c r="DI417" s="14">
        <f t="shared" si="320"/>
        <v>228</v>
      </c>
      <c r="DJ417" s="14">
        <f t="shared" si="312"/>
        <v>269</v>
      </c>
      <c r="DK417" s="14">
        <f t="shared" si="313"/>
        <v>169</v>
      </c>
      <c r="DL417" s="14">
        <f t="shared" si="314"/>
        <v>0</v>
      </c>
      <c r="DM417" s="14">
        <f t="shared" si="315"/>
        <v>13.4</v>
      </c>
      <c r="DN417" s="14">
        <f t="shared" si="316"/>
        <v>8.5</v>
      </c>
      <c r="DO417" s="14">
        <f t="shared" si="317"/>
        <v>0</v>
      </c>
      <c r="DP417" s="14">
        <f t="shared" si="321"/>
        <v>20</v>
      </c>
      <c r="DQ417" s="14">
        <f t="shared" si="322"/>
        <v>5</v>
      </c>
      <c r="DR417" s="14">
        <f t="shared" si="323"/>
        <v>15</v>
      </c>
      <c r="DU417" s="14">
        <f t="shared" si="318"/>
        <v>1</v>
      </c>
      <c r="DV417" s="14">
        <f t="shared" si="319"/>
        <v>2</v>
      </c>
      <c r="DW417" s="14">
        <f t="shared" si="324"/>
        <v>228</v>
      </c>
      <c r="DX417" s="14" t="str">
        <f t="shared" si="325"/>
        <v>AtkExt</v>
      </c>
      <c r="DY417" s="14">
        <f t="shared" si="326"/>
        <v>269</v>
      </c>
      <c r="DZ417" s="14">
        <f t="shared" si="327"/>
        <v>13.4</v>
      </c>
      <c r="EA417" s="14" t="str">
        <f t="shared" si="328"/>
        <v>DefExt</v>
      </c>
      <c r="EB417" s="14">
        <f t="shared" si="329"/>
        <v>169</v>
      </c>
      <c r="EC417" s="14">
        <f t="shared" si="330"/>
        <v>8.5</v>
      </c>
      <c r="ED417" s="14">
        <f t="shared" si="331"/>
        <v>20</v>
      </c>
      <c r="EE417" s="14">
        <f t="shared" si="332"/>
        <v>5</v>
      </c>
      <c r="EF417" s="14">
        <f t="shared" si="333"/>
        <v>15</v>
      </c>
      <c r="EG417" s="25" t="s">
        <v>509</v>
      </c>
      <c r="EH417" s="14">
        <f t="shared" si="334"/>
        <v>400</v>
      </c>
    </row>
    <row r="418" spans="100:138" ht="16.5" x14ac:dyDescent="0.2">
      <c r="CV418" s="13">
        <v>414</v>
      </c>
      <c r="CW418" s="14">
        <f t="shared" si="300"/>
        <v>57</v>
      </c>
      <c r="CX418" s="14">
        <f t="shared" si="301"/>
        <v>7</v>
      </c>
      <c r="CY418" s="14">
        <f t="shared" si="302"/>
        <v>6</v>
      </c>
      <c r="CZ418" s="14">
        <f t="shared" si="303"/>
        <v>5</v>
      </c>
      <c r="DA418" s="14">
        <f t="shared" si="304"/>
        <v>2054078</v>
      </c>
      <c r="DB418" s="13" t="str">
        <f t="shared" si="305"/>
        <v>90级寄灵人橙色套3-戒指</v>
      </c>
      <c r="DC418" s="14">
        <f t="shared" si="306"/>
        <v>1</v>
      </c>
      <c r="DD418" s="14">
        <f t="shared" si="307"/>
        <v>4</v>
      </c>
      <c r="DE418" s="14">
        <f t="shared" si="308"/>
        <v>80</v>
      </c>
      <c r="DF418" s="14">
        <f t="shared" si="309"/>
        <v>80</v>
      </c>
      <c r="DG418" s="14">
        <f t="shared" si="310"/>
        <v>8</v>
      </c>
      <c r="DH418" s="14">
        <f t="shared" si="311"/>
        <v>1053</v>
      </c>
      <c r="DI418" s="14">
        <f t="shared" si="320"/>
        <v>226</v>
      </c>
      <c r="DJ418" s="14">
        <f t="shared" si="312"/>
        <v>269</v>
      </c>
      <c r="DK418" s="14">
        <f t="shared" si="313"/>
        <v>0</v>
      </c>
      <c r="DL418" s="14">
        <f t="shared" si="314"/>
        <v>1680</v>
      </c>
      <c r="DM418" s="14">
        <f t="shared" si="315"/>
        <v>13.4</v>
      </c>
      <c r="DN418" s="14">
        <f t="shared" si="316"/>
        <v>0</v>
      </c>
      <c r="DO418" s="14">
        <f t="shared" si="317"/>
        <v>84</v>
      </c>
      <c r="DP418" s="14">
        <f t="shared" si="321"/>
        <v>20</v>
      </c>
      <c r="DQ418" s="14">
        <f t="shared" si="322"/>
        <v>5</v>
      </c>
      <c r="DR418" s="14">
        <f t="shared" si="323"/>
        <v>15</v>
      </c>
      <c r="DU418" s="14">
        <f t="shared" si="318"/>
        <v>1</v>
      </c>
      <c r="DV418" s="14">
        <f t="shared" si="319"/>
        <v>3</v>
      </c>
      <c r="DW418" s="14">
        <f t="shared" si="324"/>
        <v>226</v>
      </c>
      <c r="DX418" s="14" t="str">
        <f t="shared" si="325"/>
        <v>AtkExt</v>
      </c>
      <c r="DY418" s="14">
        <f t="shared" si="326"/>
        <v>269</v>
      </c>
      <c r="DZ418" s="14">
        <f t="shared" si="327"/>
        <v>13.4</v>
      </c>
      <c r="EA418" s="14" t="str">
        <f t="shared" si="328"/>
        <v>HPExt</v>
      </c>
      <c r="EB418" s="14">
        <f t="shared" si="329"/>
        <v>1680</v>
      </c>
      <c r="EC418" s="14">
        <f t="shared" si="330"/>
        <v>84</v>
      </c>
      <c r="ED418" s="14">
        <f t="shared" si="331"/>
        <v>20</v>
      </c>
      <c r="EE418" s="14">
        <f t="shared" si="332"/>
        <v>5</v>
      </c>
      <c r="EF418" s="14">
        <f t="shared" si="333"/>
        <v>15</v>
      </c>
      <c r="EG418" s="25" t="s">
        <v>509</v>
      </c>
      <c r="EH418" s="14">
        <f t="shared" si="334"/>
        <v>400</v>
      </c>
    </row>
    <row r="419" spans="100:138" ht="16.5" x14ac:dyDescent="0.2">
      <c r="CV419" s="13">
        <v>415</v>
      </c>
      <c r="CW419" s="14">
        <f t="shared" si="300"/>
        <v>58</v>
      </c>
      <c r="CX419" s="14">
        <f t="shared" si="301"/>
        <v>8</v>
      </c>
      <c r="CY419" s="14">
        <f t="shared" si="302"/>
        <v>1</v>
      </c>
      <c r="CZ419" s="14">
        <f t="shared" si="303"/>
        <v>5</v>
      </c>
      <c r="DA419" s="14">
        <f t="shared" si="304"/>
        <v>2054081</v>
      </c>
      <c r="DB419" s="13" t="str">
        <f t="shared" si="305"/>
        <v>90级守护灵橙色套3-武器</v>
      </c>
      <c r="DC419" s="14">
        <f t="shared" si="306"/>
        <v>2</v>
      </c>
      <c r="DD419" s="14">
        <f t="shared" si="307"/>
        <v>4</v>
      </c>
      <c r="DE419" s="14">
        <f t="shared" si="308"/>
        <v>60</v>
      </c>
      <c r="DF419" s="14">
        <f t="shared" si="309"/>
        <v>60</v>
      </c>
      <c r="DG419" s="14">
        <f t="shared" si="310"/>
        <v>1</v>
      </c>
      <c r="DH419" s="14">
        <f t="shared" si="311"/>
        <v>2053</v>
      </c>
      <c r="DI419" s="14">
        <f t="shared" si="320"/>
        <v>236</v>
      </c>
      <c r="DJ419" s="14">
        <f t="shared" si="312"/>
        <v>513</v>
      </c>
      <c r="DK419" s="14">
        <f t="shared" si="313"/>
        <v>0</v>
      </c>
      <c r="DL419" s="14">
        <f t="shared" si="314"/>
        <v>0</v>
      </c>
      <c r="DM419" s="14">
        <f t="shared" si="315"/>
        <v>31.5</v>
      </c>
      <c r="DN419" s="14">
        <f t="shared" si="316"/>
        <v>0</v>
      </c>
      <c r="DO419" s="14">
        <f t="shared" si="317"/>
        <v>0</v>
      </c>
      <c r="DP419" s="14">
        <f t="shared" si="321"/>
        <v>20</v>
      </c>
      <c r="DQ419" s="14">
        <f t="shared" si="322"/>
        <v>5</v>
      </c>
      <c r="DR419" s="14">
        <f t="shared" si="323"/>
        <v>25</v>
      </c>
      <c r="DU419" s="14">
        <f t="shared" si="318"/>
        <v>1</v>
      </c>
      <c r="DV419" s="14">
        <f t="shared" si="319"/>
        <v>0</v>
      </c>
      <c r="DW419" s="14">
        <f t="shared" si="324"/>
        <v>236</v>
      </c>
      <c r="DX419" s="14" t="str">
        <f t="shared" si="325"/>
        <v>AtkExt</v>
      </c>
      <c r="DY419" s="14">
        <f t="shared" si="326"/>
        <v>513</v>
      </c>
      <c r="DZ419" s="14">
        <f t="shared" si="327"/>
        <v>31.5</v>
      </c>
      <c r="EA419" s="14" t="str">
        <f t="shared" si="328"/>
        <v/>
      </c>
      <c r="EB419" s="14" t="str">
        <f t="shared" si="329"/>
        <v/>
      </c>
      <c r="EC419" s="14" t="str">
        <f t="shared" si="330"/>
        <v/>
      </c>
      <c r="ED419" s="14">
        <f t="shared" si="331"/>
        <v>20</v>
      </c>
      <c r="EE419" s="14">
        <f t="shared" si="332"/>
        <v>5</v>
      </c>
      <c r="EF419" s="14">
        <f t="shared" si="333"/>
        <v>25</v>
      </c>
      <c r="EG419" s="25" t="s">
        <v>509</v>
      </c>
      <c r="EH419" s="14">
        <f t="shared" si="334"/>
        <v>400</v>
      </c>
    </row>
    <row r="420" spans="100:138" ht="16.5" x14ac:dyDescent="0.2">
      <c r="CV420" s="13">
        <v>416</v>
      </c>
      <c r="CW420" s="14">
        <f t="shared" si="300"/>
        <v>58</v>
      </c>
      <c r="CX420" s="14">
        <f t="shared" si="301"/>
        <v>8</v>
      </c>
      <c r="CY420" s="14">
        <f t="shared" si="302"/>
        <v>2</v>
      </c>
      <c r="CZ420" s="14">
        <f t="shared" si="303"/>
        <v>5</v>
      </c>
      <c r="DA420" s="14">
        <f t="shared" si="304"/>
        <v>2054084</v>
      </c>
      <c r="DB420" s="13" t="str">
        <f t="shared" si="305"/>
        <v>90级守护灵橙色套3-衣服</v>
      </c>
      <c r="DC420" s="14">
        <f t="shared" si="306"/>
        <v>2</v>
      </c>
      <c r="DD420" s="14">
        <f t="shared" si="307"/>
        <v>4</v>
      </c>
      <c r="DE420" s="14">
        <f t="shared" si="308"/>
        <v>60</v>
      </c>
      <c r="DF420" s="14">
        <f t="shared" si="309"/>
        <v>60</v>
      </c>
      <c r="DG420" s="14">
        <f t="shared" si="310"/>
        <v>4</v>
      </c>
      <c r="DH420" s="14">
        <f t="shared" si="311"/>
        <v>2053</v>
      </c>
      <c r="DI420" s="14">
        <f t="shared" si="320"/>
        <v>119</v>
      </c>
      <c r="DJ420" s="14">
        <f t="shared" si="312"/>
        <v>0</v>
      </c>
      <c r="DK420" s="14">
        <f t="shared" si="313"/>
        <v>129</v>
      </c>
      <c r="DL420" s="14">
        <f t="shared" si="314"/>
        <v>0</v>
      </c>
      <c r="DM420" s="14">
        <f t="shared" si="315"/>
        <v>0</v>
      </c>
      <c r="DN420" s="14">
        <f t="shared" si="316"/>
        <v>7.95</v>
      </c>
      <c r="DO420" s="14">
        <f t="shared" si="317"/>
        <v>0</v>
      </c>
      <c r="DP420" s="14">
        <f t="shared" si="321"/>
        <v>20</v>
      </c>
      <c r="DQ420" s="14">
        <f t="shared" si="322"/>
        <v>5</v>
      </c>
      <c r="DR420" s="14">
        <f t="shared" si="323"/>
        <v>25</v>
      </c>
      <c r="DU420" s="14">
        <f t="shared" si="318"/>
        <v>2</v>
      </c>
      <c r="DV420" s="14">
        <f t="shared" si="319"/>
        <v>0</v>
      </c>
      <c r="DW420" s="14">
        <f t="shared" si="324"/>
        <v>119</v>
      </c>
      <c r="DX420" s="14" t="str">
        <f t="shared" si="325"/>
        <v>DefExt</v>
      </c>
      <c r="DY420" s="14">
        <f t="shared" si="326"/>
        <v>129</v>
      </c>
      <c r="DZ420" s="14">
        <f t="shared" si="327"/>
        <v>7.95</v>
      </c>
      <c r="EA420" s="14" t="str">
        <f t="shared" si="328"/>
        <v/>
      </c>
      <c r="EB420" s="14" t="str">
        <f t="shared" si="329"/>
        <v/>
      </c>
      <c r="EC420" s="14" t="str">
        <f t="shared" si="330"/>
        <v/>
      </c>
      <c r="ED420" s="14">
        <f t="shared" si="331"/>
        <v>20</v>
      </c>
      <c r="EE420" s="14">
        <f t="shared" si="332"/>
        <v>5</v>
      </c>
      <c r="EF420" s="14">
        <f t="shared" si="333"/>
        <v>25</v>
      </c>
      <c r="EG420" s="25" t="s">
        <v>509</v>
      </c>
      <c r="EH420" s="14">
        <f t="shared" si="334"/>
        <v>400</v>
      </c>
    </row>
    <row r="421" spans="100:138" ht="16.5" x14ac:dyDescent="0.2">
      <c r="CV421" s="13">
        <v>417</v>
      </c>
      <c r="CW421" s="14">
        <f t="shared" si="300"/>
        <v>58</v>
      </c>
      <c r="CX421" s="14">
        <f t="shared" si="301"/>
        <v>8</v>
      </c>
      <c r="CY421" s="14">
        <f t="shared" si="302"/>
        <v>3</v>
      </c>
      <c r="CZ421" s="14">
        <f t="shared" si="303"/>
        <v>5</v>
      </c>
      <c r="DA421" s="14">
        <f t="shared" si="304"/>
        <v>2054085</v>
      </c>
      <c r="DB421" s="13" t="str">
        <f t="shared" si="305"/>
        <v>90级守护灵橙色套3-鞋子</v>
      </c>
      <c r="DC421" s="14">
        <f t="shared" si="306"/>
        <v>2</v>
      </c>
      <c r="DD421" s="14">
        <f t="shared" si="307"/>
        <v>4</v>
      </c>
      <c r="DE421" s="14">
        <f t="shared" si="308"/>
        <v>60</v>
      </c>
      <c r="DF421" s="14">
        <f t="shared" si="309"/>
        <v>60</v>
      </c>
      <c r="DG421" s="14">
        <f t="shared" si="310"/>
        <v>5</v>
      </c>
      <c r="DH421" s="14">
        <f t="shared" si="311"/>
        <v>2053</v>
      </c>
      <c r="DI421" s="14">
        <f t="shared" si="320"/>
        <v>236</v>
      </c>
      <c r="DJ421" s="14">
        <f t="shared" si="312"/>
        <v>0</v>
      </c>
      <c r="DK421" s="14">
        <f t="shared" si="313"/>
        <v>0</v>
      </c>
      <c r="DL421" s="14">
        <f t="shared" si="314"/>
        <v>2561</v>
      </c>
      <c r="DM421" s="14">
        <f t="shared" si="315"/>
        <v>0</v>
      </c>
      <c r="DN421" s="14">
        <f t="shared" si="316"/>
        <v>0</v>
      </c>
      <c r="DO421" s="14">
        <f t="shared" si="317"/>
        <v>157.65</v>
      </c>
      <c r="DP421" s="14">
        <f t="shared" si="321"/>
        <v>20</v>
      </c>
      <c r="DQ421" s="14">
        <f t="shared" si="322"/>
        <v>5</v>
      </c>
      <c r="DR421" s="14">
        <f t="shared" si="323"/>
        <v>25</v>
      </c>
      <c r="DU421" s="14">
        <f t="shared" si="318"/>
        <v>3</v>
      </c>
      <c r="DV421" s="14">
        <f t="shared" si="319"/>
        <v>0</v>
      </c>
      <c r="DW421" s="14">
        <f t="shared" si="324"/>
        <v>236</v>
      </c>
      <c r="DX421" s="14" t="str">
        <f t="shared" si="325"/>
        <v>HPExt</v>
      </c>
      <c r="DY421" s="14">
        <f t="shared" si="326"/>
        <v>2561</v>
      </c>
      <c r="DZ421" s="14">
        <f t="shared" si="327"/>
        <v>157.65</v>
      </c>
      <c r="EA421" s="14" t="str">
        <f t="shared" si="328"/>
        <v/>
      </c>
      <c r="EB421" s="14" t="str">
        <f t="shared" si="329"/>
        <v/>
      </c>
      <c r="EC421" s="14" t="str">
        <f t="shared" si="330"/>
        <v/>
      </c>
      <c r="ED421" s="14">
        <f t="shared" si="331"/>
        <v>20</v>
      </c>
      <c r="EE421" s="14">
        <f t="shared" si="332"/>
        <v>5</v>
      </c>
      <c r="EF421" s="14">
        <f t="shared" si="333"/>
        <v>25</v>
      </c>
      <c r="EG421" s="25" t="s">
        <v>509</v>
      </c>
      <c r="EH421" s="14">
        <f t="shared" si="334"/>
        <v>400</v>
      </c>
    </row>
    <row r="422" spans="100:138" ht="16.5" x14ac:dyDescent="0.2">
      <c r="CV422" s="13">
        <v>418</v>
      </c>
      <c r="CW422" s="14">
        <f t="shared" si="300"/>
        <v>58</v>
      </c>
      <c r="CX422" s="14">
        <f t="shared" si="301"/>
        <v>8</v>
      </c>
      <c r="CY422" s="14">
        <f t="shared" si="302"/>
        <v>4</v>
      </c>
      <c r="CZ422" s="14">
        <f t="shared" si="303"/>
        <v>5</v>
      </c>
      <c r="DA422" s="14">
        <f t="shared" si="304"/>
        <v>2054086</v>
      </c>
      <c r="DB422" s="13" t="str">
        <f t="shared" si="305"/>
        <v>90级守护灵橙色套3-护手</v>
      </c>
      <c r="DC422" s="14">
        <f t="shared" si="306"/>
        <v>2</v>
      </c>
      <c r="DD422" s="14">
        <f t="shared" si="307"/>
        <v>4</v>
      </c>
      <c r="DE422" s="14">
        <f t="shared" si="308"/>
        <v>60</v>
      </c>
      <c r="DF422" s="14">
        <f t="shared" si="309"/>
        <v>60</v>
      </c>
      <c r="DG422" s="14">
        <f t="shared" si="310"/>
        <v>6</v>
      </c>
      <c r="DH422" s="14">
        <f t="shared" si="311"/>
        <v>2053</v>
      </c>
      <c r="DI422" s="14">
        <f t="shared" si="320"/>
        <v>236</v>
      </c>
      <c r="DJ422" s="14">
        <f t="shared" si="312"/>
        <v>0</v>
      </c>
      <c r="DK422" s="14">
        <f t="shared" si="313"/>
        <v>0</v>
      </c>
      <c r="DL422" s="14">
        <f t="shared" si="314"/>
        <v>2561</v>
      </c>
      <c r="DM422" s="14">
        <f t="shared" si="315"/>
        <v>0</v>
      </c>
      <c r="DN422" s="14">
        <f t="shared" si="316"/>
        <v>0</v>
      </c>
      <c r="DO422" s="14">
        <f t="shared" si="317"/>
        <v>157.65</v>
      </c>
      <c r="DP422" s="14">
        <f t="shared" si="321"/>
        <v>20</v>
      </c>
      <c r="DQ422" s="14">
        <f t="shared" si="322"/>
        <v>5</v>
      </c>
      <c r="DR422" s="14">
        <f t="shared" si="323"/>
        <v>25</v>
      </c>
      <c r="DU422" s="14">
        <f t="shared" si="318"/>
        <v>3</v>
      </c>
      <c r="DV422" s="14">
        <f t="shared" si="319"/>
        <v>0</v>
      </c>
      <c r="DW422" s="14">
        <f t="shared" si="324"/>
        <v>236</v>
      </c>
      <c r="DX422" s="14" t="str">
        <f t="shared" si="325"/>
        <v>HPExt</v>
      </c>
      <c r="DY422" s="14">
        <f t="shared" si="326"/>
        <v>2561</v>
      </c>
      <c r="DZ422" s="14">
        <f t="shared" si="327"/>
        <v>157.65</v>
      </c>
      <c r="EA422" s="14" t="str">
        <f t="shared" si="328"/>
        <v/>
      </c>
      <c r="EB422" s="14" t="str">
        <f t="shared" si="329"/>
        <v/>
      </c>
      <c r="EC422" s="14" t="str">
        <f t="shared" si="330"/>
        <v/>
      </c>
      <c r="ED422" s="14">
        <f t="shared" si="331"/>
        <v>20</v>
      </c>
      <c r="EE422" s="14">
        <f t="shared" si="332"/>
        <v>5</v>
      </c>
      <c r="EF422" s="14">
        <f t="shared" si="333"/>
        <v>25</v>
      </c>
      <c r="EG422" s="25" t="s">
        <v>509</v>
      </c>
      <c r="EH422" s="14">
        <f t="shared" si="334"/>
        <v>400</v>
      </c>
    </row>
    <row r="423" spans="100:138" ht="16.5" x14ac:dyDescent="0.2">
      <c r="CV423" s="13">
        <v>419</v>
      </c>
      <c r="CW423" s="14">
        <f t="shared" si="300"/>
        <v>58</v>
      </c>
      <c r="CX423" s="14">
        <f t="shared" si="301"/>
        <v>8</v>
      </c>
      <c r="CY423" s="14">
        <f t="shared" si="302"/>
        <v>5</v>
      </c>
      <c r="CZ423" s="14">
        <f t="shared" si="303"/>
        <v>5</v>
      </c>
      <c r="DA423" s="14">
        <f t="shared" si="304"/>
        <v>2054087</v>
      </c>
      <c r="DB423" s="13" t="str">
        <f t="shared" si="305"/>
        <v>90级守护灵橙色套3-项链</v>
      </c>
      <c r="DC423" s="14">
        <f t="shared" si="306"/>
        <v>2</v>
      </c>
      <c r="DD423" s="14">
        <f t="shared" si="307"/>
        <v>4</v>
      </c>
      <c r="DE423" s="14">
        <f t="shared" si="308"/>
        <v>60</v>
      </c>
      <c r="DF423" s="14">
        <f t="shared" si="309"/>
        <v>60</v>
      </c>
      <c r="DG423" s="14">
        <f t="shared" si="310"/>
        <v>7</v>
      </c>
      <c r="DH423" s="14">
        <f t="shared" si="311"/>
        <v>2053</v>
      </c>
      <c r="DI423" s="14">
        <f t="shared" si="320"/>
        <v>178</v>
      </c>
      <c r="DJ423" s="14">
        <f t="shared" si="312"/>
        <v>171</v>
      </c>
      <c r="DK423" s="14">
        <f t="shared" si="313"/>
        <v>108</v>
      </c>
      <c r="DL423" s="14">
        <f t="shared" si="314"/>
        <v>0</v>
      </c>
      <c r="DM423" s="14">
        <f t="shared" si="315"/>
        <v>10.5</v>
      </c>
      <c r="DN423" s="14">
        <f t="shared" si="316"/>
        <v>6.63</v>
      </c>
      <c r="DO423" s="14">
        <f t="shared" si="317"/>
        <v>0</v>
      </c>
      <c r="DP423" s="14">
        <f t="shared" si="321"/>
        <v>20</v>
      </c>
      <c r="DQ423" s="14">
        <f t="shared" si="322"/>
        <v>5</v>
      </c>
      <c r="DR423" s="14">
        <f t="shared" si="323"/>
        <v>25</v>
      </c>
      <c r="DU423" s="14">
        <f t="shared" si="318"/>
        <v>1</v>
      </c>
      <c r="DV423" s="14">
        <f t="shared" si="319"/>
        <v>2</v>
      </c>
      <c r="DW423" s="14">
        <f t="shared" si="324"/>
        <v>178</v>
      </c>
      <c r="DX423" s="14" t="str">
        <f t="shared" si="325"/>
        <v>AtkExt</v>
      </c>
      <c r="DY423" s="14">
        <f t="shared" si="326"/>
        <v>171</v>
      </c>
      <c r="DZ423" s="14">
        <f t="shared" si="327"/>
        <v>10.5</v>
      </c>
      <c r="EA423" s="14" t="str">
        <f t="shared" si="328"/>
        <v>DefExt</v>
      </c>
      <c r="EB423" s="14">
        <f t="shared" si="329"/>
        <v>108</v>
      </c>
      <c r="EC423" s="14">
        <f t="shared" si="330"/>
        <v>6.63</v>
      </c>
      <c r="ED423" s="14">
        <f t="shared" si="331"/>
        <v>20</v>
      </c>
      <c r="EE423" s="14">
        <f t="shared" si="332"/>
        <v>5</v>
      </c>
      <c r="EF423" s="14">
        <f t="shared" si="333"/>
        <v>25</v>
      </c>
      <c r="EG423" s="25" t="s">
        <v>509</v>
      </c>
      <c r="EH423" s="14">
        <f t="shared" si="334"/>
        <v>400</v>
      </c>
    </row>
    <row r="424" spans="100:138" ht="16.5" x14ac:dyDescent="0.2">
      <c r="CV424" s="13">
        <v>420</v>
      </c>
      <c r="CW424" s="14">
        <f t="shared" si="300"/>
        <v>58</v>
      </c>
      <c r="CX424" s="14">
        <f t="shared" si="301"/>
        <v>8</v>
      </c>
      <c r="CY424" s="14">
        <f t="shared" si="302"/>
        <v>6</v>
      </c>
      <c r="CZ424" s="14">
        <f t="shared" si="303"/>
        <v>5</v>
      </c>
      <c r="DA424" s="14">
        <f t="shared" si="304"/>
        <v>2054088</v>
      </c>
      <c r="DB424" s="13" t="str">
        <f t="shared" si="305"/>
        <v>90级守护灵橙色套3-戒指</v>
      </c>
      <c r="DC424" s="14">
        <f t="shared" si="306"/>
        <v>2</v>
      </c>
      <c r="DD424" s="14">
        <f t="shared" si="307"/>
        <v>4</v>
      </c>
      <c r="DE424" s="14">
        <f t="shared" si="308"/>
        <v>60</v>
      </c>
      <c r="DF424" s="14">
        <f t="shared" si="309"/>
        <v>60</v>
      </c>
      <c r="DG424" s="14">
        <f t="shared" si="310"/>
        <v>8</v>
      </c>
      <c r="DH424" s="14">
        <f t="shared" si="311"/>
        <v>2053</v>
      </c>
      <c r="DI424" s="14">
        <f t="shared" si="320"/>
        <v>275</v>
      </c>
      <c r="DJ424" s="14">
        <f t="shared" si="312"/>
        <v>171</v>
      </c>
      <c r="DK424" s="14">
        <f t="shared" si="313"/>
        <v>0</v>
      </c>
      <c r="DL424" s="14">
        <f t="shared" si="314"/>
        <v>2134</v>
      </c>
      <c r="DM424" s="14">
        <f t="shared" si="315"/>
        <v>10.5</v>
      </c>
      <c r="DN424" s="14">
        <f t="shared" si="316"/>
        <v>0</v>
      </c>
      <c r="DO424" s="14">
        <f t="shared" si="317"/>
        <v>131.38</v>
      </c>
      <c r="DP424" s="14">
        <f t="shared" si="321"/>
        <v>20</v>
      </c>
      <c r="DQ424" s="14">
        <f t="shared" si="322"/>
        <v>5</v>
      </c>
      <c r="DR424" s="14">
        <f t="shared" si="323"/>
        <v>25</v>
      </c>
      <c r="DU424" s="14">
        <f t="shared" si="318"/>
        <v>1</v>
      </c>
      <c r="DV424" s="14">
        <f t="shared" si="319"/>
        <v>3</v>
      </c>
      <c r="DW424" s="14">
        <f t="shared" si="324"/>
        <v>275</v>
      </c>
      <c r="DX424" s="14" t="str">
        <f t="shared" si="325"/>
        <v>AtkExt</v>
      </c>
      <c r="DY424" s="14">
        <f t="shared" si="326"/>
        <v>171</v>
      </c>
      <c r="DZ424" s="14">
        <f t="shared" si="327"/>
        <v>10.5</v>
      </c>
      <c r="EA424" s="14" t="str">
        <f t="shared" si="328"/>
        <v>HPExt</v>
      </c>
      <c r="EB424" s="14">
        <f t="shared" si="329"/>
        <v>2134</v>
      </c>
      <c r="EC424" s="14">
        <f t="shared" si="330"/>
        <v>131.38</v>
      </c>
      <c r="ED424" s="14">
        <f t="shared" si="331"/>
        <v>20</v>
      </c>
      <c r="EE424" s="14">
        <f t="shared" si="332"/>
        <v>5</v>
      </c>
      <c r="EF424" s="14">
        <f t="shared" si="333"/>
        <v>25</v>
      </c>
      <c r="EG424" s="25" t="s">
        <v>509</v>
      </c>
      <c r="EH424" s="14">
        <f t="shared" si="334"/>
        <v>400</v>
      </c>
    </row>
    <row r="425" spans="100:138" ht="16.5" x14ac:dyDescent="0.2">
      <c r="CV425" s="13">
        <v>421</v>
      </c>
      <c r="CW425" s="14">
        <f t="shared" si="300"/>
        <v>59</v>
      </c>
      <c r="CX425" s="14">
        <f t="shared" si="301"/>
        <v>1</v>
      </c>
      <c r="CY425" s="14">
        <f t="shared" si="302"/>
        <v>1</v>
      </c>
      <c r="CZ425" s="14">
        <f t="shared" si="303"/>
        <v>6</v>
      </c>
      <c r="DA425" s="14">
        <f t="shared" si="304"/>
        <v>2061011</v>
      </c>
      <c r="DB425" s="13" t="str">
        <f t="shared" si="305"/>
        <v>110级寄灵人绿色-武器</v>
      </c>
      <c r="DC425" s="14">
        <f t="shared" si="306"/>
        <v>1</v>
      </c>
      <c r="DD425" s="14">
        <f t="shared" si="307"/>
        <v>1</v>
      </c>
      <c r="DE425" s="14">
        <f t="shared" si="308"/>
        <v>110</v>
      </c>
      <c r="DF425" s="14">
        <f t="shared" si="309"/>
        <v>110</v>
      </c>
      <c r="DG425" s="14">
        <f t="shared" si="310"/>
        <v>1</v>
      </c>
      <c r="DH425" s="14" t="str">
        <f t="shared" si="311"/>
        <v/>
      </c>
      <c r="DI425" s="14">
        <f t="shared" si="320"/>
        <v>191</v>
      </c>
      <c r="DJ425" s="14">
        <f t="shared" si="312"/>
        <v>741</v>
      </c>
      <c r="DK425" s="14">
        <f t="shared" si="313"/>
        <v>0</v>
      </c>
      <c r="DL425" s="14">
        <f t="shared" si="314"/>
        <v>0</v>
      </c>
      <c r="DM425" s="14">
        <f t="shared" si="315"/>
        <v>38.25</v>
      </c>
      <c r="DN425" s="14">
        <f t="shared" si="316"/>
        <v>0</v>
      </c>
      <c r="DO425" s="14">
        <f t="shared" si="317"/>
        <v>0</v>
      </c>
      <c r="DP425" s="14">
        <f t="shared" si="321"/>
        <v>21</v>
      </c>
      <c r="DQ425" s="14">
        <f t="shared" si="322"/>
        <v>0</v>
      </c>
      <c r="DR425" s="14">
        <f t="shared" si="323"/>
        <v>16</v>
      </c>
      <c r="DU425" s="14">
        <f t="shared" si="318"/>
        <v>1</v>
      </c>
      <c r="DV425" s="14">
        <f t="shared" si="319"/>
        <v>0</v>
      </c>
      <c r="DW425" s="14">
        <f t="shared" si="324"/>
        <v>191</v>
      </c>
      <c r="DX425" s="14" t="str">
        <f t="shared" si="325"/>
        <v>AtkExt</v>
      </c>
      <c r="DY425" s="14">
        <f t="shared" si="326"/>
        <v>741</v>
      </c>
      <c r="DZ425" s="14">
        <f t="shared" si="327"/>
        <v>38.25</v>
      </c>
      <c r="EA425" s="14" t="str">
        <f t="shared" si="328"/>
        <v/>
      </c>
      <c r="EB425" s="14" t="str">
        <f t="shared" si="329"/>
        <v/>
      </c>
      <c r="EC425" s="14" t="str">
        <f t="shared" si="330"/>
        <v/>
      </c>
      <c r="ED425" s="14">
        <f t="shared" si="331"/>
        <v>21</v>
      </c>
      <c r="EE425" s="14">
        <f t="shared" si="332"/>
        <v>0</v>
      </c>
      <c r="EF425" s="14">
        <f t="shared" si="333"/>
        <v>16</v>
      </c>
      <c r="EG425" s="25" t="s">
        <v>509</v>
      </c>
      <c r="EH425" s="14">
        <f t="shared" si="334"/>
        <v>60</v>
      </c>
    </row>
    <row r="426" spans="100:138" ht="16.5" x14ac:dyDescent="0.2">
      <c r="CV426" s="13">
        <v>422</v>
      </c>
      <c r="CW426" s="14">
        <f t="shared" si="300"/>
        <v>59</v>
      </c>
      <c r="CX426" s="14">
        <f t="shared" si="301"/>
        <v>1</v>
      </c>
      <c r="CY426" s="14">
        <f t="shared" si="302"/>
        <v>2</v>
      </c>
      <c r="CZ426" s="14">
        <f t="shared" si="303"/>
        <v>6</v>
      </c>
      <c r="DA426" s="14">
        <f t="shared" si="304"/>
        <v>2061012</v>
      </c>
      <c r="DB426" s="13" t="str">
        <f t="shared" si="305"/>
        <v>110级寄灵人绿色-头盔</v>
      </c>
      <c r="DC426" s="14">
        <f t="shared" si="306"/>
        <v>1</v>
      </c>
      <c r="DD426" s="14">
        <f t="shared" si="307"/>
        <v>1</v>
      </c>
      <c r="DE426" s="14">
        <f t="shared" si="308"/>
        <v>110</v>
      </c>
      <c r="DF426" s="14">
        <f t="shared" si="309"/>
        <v>110</v>
      </c>
      <c r="DG426" s="14">
        <f t="shared" si="310"/>
        <v>2</v>
      </c>
      <c r="DH426" s="14" t="str">
        <f t="shared" si="311"/>
        <v/>
      </c>
      <c r="DI426" s="14">
        <f t="shared" si="320"/>
        <v>96</v>
      </c>
      <c r="DJ426" s="14">
        <f t="shared" si="312"/>
        <v>0</v>
      </c>
      <c r="DK426" s="14">
        <f t="shared" si="313"/>
        <v>186</v>
      </c>
      <c r="DL426" s="14">
        <f t="shared" si="314"/>
        <v>0</v>
      </c>
      <c r="DM426" s="14">
        <f t="shared" si="315"/>
        <v>0</v>
      </c>
      <c r="DN426" s="14">
        <f t="shared" si="316"/>
        <v>9.6</v>
      </c>
      <c r="DO426" s="14">
        <f t="shared" si="317"/>
        <v>0</v>
      </c>
      <c r="DP426" s="14">
        <f t="shared" si="321"/>
        <v>21</v>
      </c>
      <c r="DQ426" s="14">
        <f t="shared" si="322"/>
        <v>0</v>
      </c>
      <c r="DR426" s="14">
        <f t="shared" si="323"/>
        <v>16</v>
      </c>
      <c r="DU426" s="14">
        <f t="shared" si="318"/>
        <v>2</v>
      </c>
      <c r="DV426" s="14">
        <f t="shared" si="319"/>
        <v>0</v>
      </c>
      <c r="DW426" s="14">
        <f t="shared" si="324"/>
        <v>96</v>
      </c>
      <c r="DX426" s="14" t="str">
        <f t="shared" si="325"/>
        <v>DefExt</v>
      </c>
      <c r="DY426" s="14">
        <f t="shared" si="326"/>
        <v>186</v>
      </c>
      <c r="DZ426" s="14">
        <f t="shared" si="327"/>
        <v>9.6</v>
      </c>
      <c r="EA426" s="14" t="str">
        <f t="shared" si="328"/>
        <v/>
      </c>
      <c r="EB426" s="14" t="str">
        <f t="shared" si="329"/>
        <v/>
      </c>
      <c r="EC426" s="14" t="str">
        <f t="shared" si="330"/>
        <v/>
      </c>
      <c r="ED426" s="14">
        <f t="shared" si="331"/>
        <v>21</v>
      </c>
      <c r="EE426" s="14">
        <f t="shared" si="332"/>
        <v>0</v>
      </c>
      <c r="EF426" s="14">
        <f t="shared" si="333"/>
        <v>16</v>
      </c>
      <c r="EG426" s="25" t="s">
        <v>509</v>
      </c>
      <c r="EH426" s="14">
        <f t="shared" si="334"/>
        <v>60</v>
      </c>
    </row>
    <row r="427" spans="100:138" ht="16.5" x14ac:dyDescent="0.2">
      <c r="CV427" s="13">
        <v>423</v>
      </c>
      <c r="CW427" s="14">
        <f t="shared" si="300"/>
        <v>59</v>
      </c>
      <c r="CX427" s="14">
        <f t="shared" si="301"/>
        <v>1</v>
      </c>
      <c r="CY427" s="14">
        <f t="shared" si="302"/>
        <v>3</v>
      </c>
      <c r="CZ427" s="14">
        <f t="shared" si="303"/>
        <v>6</v>
      </c>
      <c r="DA427" s="14">
        <f t="shared" si="304"/>
        <v>2061013</v>
      </c>
      <c r="DB427" s="13" t="str">
        <f t="shared" si="305"/>
        <v>110级寄灵人绿色-肩甲</v>
      </c>
      <c r="DC427" s="14">
        <f t="shared" si="306"/>
        <v>1</v>
      </c>
      <c r="DD427" s="14">
        <f t="shared" si="307"/>
        <v>1</v>
      </c>
      <c r="DE427" s="14">
        <f t="shared" si="308"/>
        <v>110</v>
      </c>
      <c r="DF427" s="14">
        <f t="shared" si="309"/>
        <v>110</v>
      </c>
      <c r="DG427" s="14">
        <f t="shared" si="310"/>
        <v>3</v>
      </c>
      <c r="DH427" s="14" t="str">
        <f t="shared" si="311"/>
        <v/>
      </c>
      <c r="DI427" s="14">
        <f t="shared" si="320"/>
        <v>95</v>
      </c>
      <c r="DJ427" s="14">
        <f t="shared" si="312"/>
        <v>0</v>
      </c>
      <c r="DK427" s="14">
        <f t="shared" si="313"/>
        <v>93</v>
      </c>
      <c r="DL427" s="14">
        <f t="shared" si="314"/>
        <v>926</v>
      </c>
      <c r="DM427" s="14">
        <f t="shared" si="315"/>
        <v>0</v>
      </c>
      <c r="DN427" s="14">
        <f t="shared" si="316"/>
        <v>4.8</v>
      </c>
      <c r="DO427" s="14">
        <f t="shared" si="317"/>
        <v>47.74</v>
      </c>
      <c r="DP427" s="14">
        <f t="shared" si="321"/>
        <v>21</v>
      </c>
      <c r="DQ427" s="14">
        <f t="shared" si="322"/>
        <v>0</v>
      </c>
      <c r="DR427" s="14">
        <f t="shared" si="323"/>
        <v>16</v>
      </c>
      <c r="DU427" s="14">
        <f t="shared" si="318"/>
        <v>2</v>
      </c>
      <c r="DV427" s="14">
        <f t="shared" si="319"/>
        <v>3</v>
      </c>
      <c r="DW427" s="14">
        <f t="shared" si="324"/>
        <v>95</v>
      </c>
      <c r="DX427" s="14" t="str">
        <f t="shared" si="325"/>
        <v>DefExt</v>
      </c>
      <c r="DY427" s="14">
        <f t="shared" si="326"/>
        <v>93</v>
      </c>
      <c r="DZ427" s="14">
        <f t="shared" si="327"/>
        <v>4.8</v>
      </c>
      <c r="EA427" s="14" t="str">
        <f t="shared" si="328"/>
        <v>HPExt</v>
      </c>
      <c r="EB427" s="14">
        <f t="shared" si="329"/>
        <v>926</v>
      </c>
      <c r="EC427" s="14">
        <f t="shared" si="330"/>
        <v>47.74</v>
      </c>
      <c r="ED427" s="14">
        <f t="shared" si="331"/>
        <v>21</v>
      </c>
      <c r="EE427" s="14">
        <f t="shared" si="332"/>
        <v>0</v>
      </c>
      <c r="EF427" s="14">
        <f t="shared" si="333"/>
        <v>16</v>
      </c>
      <c r="EG427" s="25" t="s">
        <v>509</v>
      </c>
      <c r="EH427" s="14">
        <f t="shared" si="334"/>
        <v>60</v>
      </c>
    </row>
    <row r="428" spans="100:138" ht="16.5" x14ac:dyDescent="0.2">
      <c r="CV428" s="13">
        <v>424</v>
      </c>
      <c r="CW428" s="14">
        <f t="shared" si="300"/>
        <v>59</v>
      </c>
      <c r="CX428" s="14">
        <f t="shared" si="301"/>
        <v>1</v>
      </c>
      <c r="CY428" s="14">
        <f t="shared" si="302"/>
        <v>4</v>
      </c>
      <c r="CZ428" s="14">
        <f t="shared" si="303"/>
        <v>6</v>
      </c>
      <c r="DA428" s="14">
        <f t="shared" si="304"/>
        <v>2061014</v>
      </c>
      <c r="DB428" s="13" t="str">
        <f t="shared" si="305"/>
        <v>110级寄灵人绿色-衣服</v>
      </c>
      <c r="DC428" s="14">
        <f t="shared" si="306"/>
        <v>1</v>
      </c>
      <c r="DD428" s="14">
        <f t="shared" si="307"/>
        <v>1</v>
      </c>
      <c r="DE428" s="14">
        <f t="shared" si="308"/>
        <v>110</v>
      </c>
      <c r="DF428" s="14">
        <f t="shared" si="309"/>
        <v>110</v>
      </c>
      <c r="DG428" s="14">
        <f t="shared" si="310"/>
        <v>4</v>
      </c>
      <c r="DH428" s="14" t="str">
        <f t="shared" si="311"/>
        <v/>
      </c>
      <c r="DI428" s="14">
        <f t="shared" si="320"/>
        <v>96</v>
      </c>
      <c r="DJ428" s="14">
        <f t="shared" si="312"/>
        <v>0</v>
      </c>
      <c r="DK428" s="14">
        <f t="shared" si="313"/>
        <v>186</v>
      </c>
      <c r="DL428" s="14">
        <f t="shared" si="314"/>
        <v>0</v>
      </c>
      <c r="DM428" s="14">
        <f t="shared" si="315"/>
        <v>0</v>
      </c>
      <c r="DN428" s="14">
        <f t="shared" si="316"/>
        <v>9.6</v>
      </c>
      <c r="DO428" s="14">
        <f t="shared" si="317"/>
        <v>0</v>
      </c>
      <c r="DP428" s="14">
        <f t="shared" si="321"/>
        <v>21</v>
      </c>
      <c r="DQ428" s="14">
        <f t="shared" si="322"/>
        <v>0</v>
      </c>
      <c r="DR428" s="14">
        <f t="shared" si="323"/>
        <v>16</v>
      </c>
      <c r="DU428" s="14">
        <f t="shared" si="318"/>
        <v>2</v>
      </c>
      <c r="DV428" s="14">
        <f t="shared" si="319"/>
        <v>0</v>
      </c>
      <c r="DW428" s="14">
        <f t="shared" si="324"/>
        <v>96</v>
      </c>
      <c r="DX428" s="14" t="str">
        <f t="shared" si="325"/>
        <v>DefExt</v>
      </c>
      <c r="DY428" s="14">
        <f t="shared" si="326"/>
        <v>186</v>
      </c>
      <c r="DZ428" s="14">
        <f t="shared" si="327"/>
        <v>9.6</v>
      </c>
      <c r="EA428" s="14" t="str">
        <f t="shared" si="328"/>
        <v/>
      </c>
      <c r="EB428" s="14" t="str">
        <f t="shared" si="329"/>
        <v/>
      </c>
      <c r="EC428" s="14" t="str">
        <f t="shared" si="330"/>
        <v/>
      </c>
      <c r="ED428" s="14">
        <f t="shared" si="331"/>
        <v>21</v>
      </c>
      <c r="EE428" s="14">
        <f t="shared" si="332"/>
        <v>0</v>
      </c>
      <c r="EF428" s="14">
        <f t="shared" si="333"/>
        <v>16</v>
      </c>
      <c r="EG428" s="25" t="s">
        <v>509</v>
      </c>
      <c r="EH428" s="14">
        <f t="shared" si="334"/>
        <v>60</v>
      </c>
    </row>
    <row r="429" spans="100:138" ht="16.5" x14ac:dyDescent="0.2">
      <c r="CV429" s="13">
        <v>425</v>
      </c>
      <c r="CW429" s="14">
        <f t="shared" si="300"/>
        <v>59</v>
      </c>
      <c r="CX429" s="14">
        <f t="shared" si="301"/>
        <v>1</v>
      </c>
      <c r="CY429" s="14">
        <f t="shared" si="302"/>
        <v>5</v>
      </c>
      <c r="CZ429" s="14">
        <f t="shared" si="303"/>
        <v>6</v>
      </c>
      <c r="DA429" s="14">
        <f t="shared" si="304"/>
        <v>2061015</v>
      </c>
      <c r="DB429" s="13" t="str">
        <f t="shared" si="305"/>
        <v>110级寄灵人绿色-鞋子</v>
      </c>
      <c r="DC429" s="14">
        <f t="shared" si="306"/>
        <v>1</v>
      </c>
      <c r="DD429" s="14">
        <f t="shared" si="307"/>
        <v>1</v>
      </c>
      <c r="DE429" s="14">
        <f t="shared" si="308"/>
        <v>110</v>
      </c>
      <c r="DF429" s="14">
        <f t="shared" si="309"/>
        <v>110</v>
      </c>
      <c r="DG429" s="14">
        <f t="shared" si="310"/>
        <v>5</v>
      </c>
      <c r="DH429" s="14" t="str">
        <f t="shared" si="311"/>
        <v/>
      </c>
      <c r="DI429" s="14">
        <f t="shared" si="320"/>
        <v>95</v>
      </c>
      <c r="DJ429" s="14">
        <f t="shared" si="312"/>
        <v>0</v>
      </c>
      <c r="DK429" s="14">
        <f t="shared" si="313"/>
        <v>0</v>
      </c>
      <c r="DL429" s="14">
        <f t="shared" si="314"/>
        <v>1853</v>
      </c>
      <c r="DM429" s="14">
        <f t="shared" si="315"/>
        <v>0</v>
      </c>
      <c r="DN429" s="14">
        <f t="shared" si="316"/>
        <v>0</v>
      </c>
      <c r="DO429" s="14">
        <f t="shared" si="317"/>
        <v>95.48</v>
      </c>
      <c r="DP429" s="14">
        <f t="shared" si="321"/>
        <v>21</v>
      </c>
      <c r="DQ429" s="14">
        <f t="shared" si="322"/>
        <v>0</v>
      </c>
      <c r="DR429" s="14">
        <f t="shared" si="323"/>
        <v>16</v>
      </c>
      <c r="DU429" s="14">
        <f t="shared" si="318"/>
        <v>3</v>
      </c>
      <c r="DV429" s="14">
        <f t="shared" si="319"/>
        <v>0</v>
      </c>
      <c r="DW429" s="14">
        <f t="shared" si="324"/>
        <v>95</v>
      </c>
      <c r="DX429" s="14" t="str">
        <f t="shared" si="325"/>
        <v>HPExt</v>
      </c>
      <c r="DY429" s="14">
        <f t="shared" si="326"/>
        <v>1853</v>
      </c>
      <c r="DZ429" s="14">
        <f t="shared" si="327"/>
        <v>95.48</v>
      </c>
      <c r="EA429" s="14" t="str">
        <f t="shared" si="328"/>
        <v/>
      </c>
      <c r="EB429" s="14" t="str">
        <f t="shared" si="329"/>
        <v/>
      </c>
      <c r="EC429" s="14" t="str">
        <f t="shared" si="330"/>
        <v/>
      </c>
      <c r="ED429" s="14">
        <f t="shared" si="331"/>
        <v>21</v>
      </c>
      <c r="EE429" s="14">
        <f t="shared" si="332"/>
        <v>0</v>
      </c>
      <c r="EF429" s="14">
        <f t="shared" si="333"/>
        <v>16</v>
      </c>
      <c r="EG429" s="25" t="s">
        <v>509</v>
      </c>
      <c r="EH429" s="14">
        <f t="shared" si="334"/>
        <v>60</v>
      </c>
    </row>
    <row r="430" spans="100:138" ht="16.5" x14ac:dyDescent="0.2">
      <c r="CV430" s="13">
        <v>426</v>
      </c>
      <c r="CW430" s="14">
        <f t="shared" si="300"/>
        <v>59</v>
      </c>
      <c r="CX430" s="14">
        <f t="shared" si="301"/>
        <v>1</v>
      </c>
      <c r="CY430" s="14">
        <f t="shared" si="302"/>
        <v>6</v>
      </c>
      <c r="CZ430" s="14">
        <f t="shared" si="303"/>
        <v>6</v>
      </c>
      <c r="DA430" s="14">
        <f t="shared" si="304"/>
        <v>2061016</v>
      </c>
      <c r="DB430" s="13" t="str">
        <f t="shared" si="305"/>
        <v>110级寄灵人绿色-护手</v>
      </c>
      <c r="DC430" s="14">
        <f t="shared" si="306"/>
        <v>1</v>
      </c>
      <c r="DD430" s="14">
        <f t="shared" si="307"/>
        <v>1</v>
      </c>
      <c r="DE430" s="14">
        <f t="shared" si="308"/>
        <v>110</v>
      </c>
      <c r="DF430" s="14">
        <f t="shared" si="309"/>
        <v>110</v>
      </c>
      <c r="DG430" s="14">
        <f t="shared" si="310"/>
        <v>6</v>
      </c>
      <c r="DH430" s="14" t="str">
        <f t="shared" si="311"/>
        <v/>
      </c>
      <c r="DI430" s="14">
        <f t="shared" si="320"/>
        <v>95</v>
      </c>
      <c r="DJ430" s="14">
        <f t="shared" si="312"/>
        <v>0</v>
      </c>
      <c r="DK430" s="14">
        <f t="shared" si="313"/>
        <v>0</v>
      </c>
      <c r="DL430" s="14">
        <f t="shared" si="314"/>
        <v>1853</v>
      </c>
      <c r="DM430" s="14">
        <f t="shared" si="315"/>
        <v>0</v>
      </c>
      <c r="DN430" s="14">
        <f t="shared" si="316"/>
        <v>0</v>
      </c>
      <c r="DO430" s="14">
        <f t="shared" si="317"/>
        <v>95.48</v>
      </c>
      <c r="DP430" s="14">
        <f t="shared" si="321"/>
        <v>21</v>
      </c>
      <c r="DQ430" s="14">
        <f t="shared" si="322"/>
        <v>0</v>
      </c>
      <c r="DR430" s="14">
        <f t="shared" si="323"/>
        <v>16</v>
      </c>
      <c r="DU430" s="14">
        <f t="shared" si="318"/>
        <v>3</v>
      </c>
      <c r="DV430" s="14">
        <f t="shared" si="319"/>
        <v>0</v>
      </c>
      <c r="DW430" s="14">
        <f t="shared" si="324"/>
        <v>95</v>
      </c>
      <c r="DX430" s="14" t="str">
        <f t="shared" si="325"/>
        <v>HPExt</v>
      </c>
      <c r="DY430" s="14">
        <f t="shared" si="326"/>
        <v>1853</v>
      </c>
      <c r="DZ430" s="14">
        <f t="shared" si="327"/>
        <v>95.48</v>
      </c>
      <c r="EA430" s="14" t="str">
        <f t="shared" si="328"/>
        <v/>
      </c>
      <c r="EB430" s="14" t="str">
        <f t="shared" si="329"/>
        <v/>
      </c>
      <c r="EC430" s="14" t="str">
        <f t="shared" si="330"/>
        <v/>
      </c>
      <c r="ED430" s="14">
        <f t="shared" si="331"/>
        <v>21</v>
      </c>
      <c r="EE430" s="14">
        <f t="shared" si="332"/>
        <v>0</v>
      </c>
      <c r="EF430" s="14">
        <f t="shared" si="333"/>
        <v>16</v>
      </c>
      <c r="EG430" s="25" t="s">
        <v>509</v>
      </c>
      <c r="EH430" s="14">
        <f t="shared" si="334"/>
        <v>60</v>
      </c>
    </row>
    <row r="431" spans="100:138" ht="16.5" x14ac:dyDescent="0.2">
      <c r="CV431" s="13">
        <v>427</v>
      </c>
      <c r="CW431" s="14">
        <f t="shared" si="300"/>
        <v>59</v>
      </c>
      <c r="CX431" s="14">
        <f t="shared" si="301"/>
        <v>1</v>
      </c>
      <c r="CY431" s="14">
        <f t="shared" si="302"/>
        <v>7</v>
      </c>
      <c r="CZ431" s="14">
        <f t="shared" si="303"/>
        <v>6</v>
      </c>
      <c r="DA431" s="14">
        <f t="shared" si="304"/>
        <v>2061017</v>
      </c>
      <c r="DB431" s="13" t="str">
        <f t="shared" si="305"/>
        <v>110级寄灵人绿色-项链</v>
      </c>
      <c r="DC431" s="14">
        <f t="shared" si="306"/>
        <v>1</v>
      </c>
      <c r="DD431" s="14">
        <f t="shared" si="307"/>
        <v>1</v>
      </c>
      <c r="DE431" s="14">
        <f t="shared" si="308"/>
        <v>110</v>
      </c>
      <c r="DF431" s="14">
        <f t="shared" si="309"/>
        <v>110</v>
      </c>
      <c r="DG431" s="14">
        <f t="shared" si="310"/>
        <v>7</v>
      </c>
      <c r="DH431" s="14" t="str">
        <f t="shared" si="311"/>
        <v/>
      </c>
      <c r="DI431" s="14">
        <f t="shared" si="320"/>
        <v>143</v>
      </c>
      <c r="DJ431" s="14">
        <f t="shared" si="312"/>
        <v>247</v>
      </c>
      <c r="DK431" s="14">
        <f t="shared" si="313"/>
        <v>155</v>
      </c>
      <c r="DL431" s="14">
        <f t="shared" si="314"/>
        <v>0</v>
      </c>
      <c r="DM431" s="14">
        <f t="shared" si="315"/>
        <v>12.75</v>
      </c>
      <c r="DN431" s="14">
        <f t="shared" si="316"/>
        <v>8</v>
      </c>
      <c r="DO431" s="14">
        <f t="shared" si="317"/>
        <v>0</v>
      </c>
      <c r="DP431" s="14">
        <f t="shared" si="321"/>
        <v>21</v>
      </c>
      <c r="DQ431" s="14">
        <f t="shared" si="322"/>
        <v>0</v>
      </c>
      <c r="DR431" s="14">
        <f t="shared" si="323"/>
        <v>16</v>
      </c>
      <c r="DU431" s="14">
        <f t="shared" si="318"/>
        <v>1</v>
      </c>
      <c r="DV431" s="14">
        <f t="shared" si="319"/>
        <v>2</v>
      </c>
      <c r="DW431" s="14">
        <f t="shared" si="324"/>
        <v>143</v>
      </c>
      <c r="DX431" s="14" t="str">
        <f t="shared" si="325"/>
        <v>AtkExt</v>
      </c>
      <c r="DY431" s="14">
        <f t="shared" si="326"/>
        <v>247</v>
      </c>
      <c r="DZ431" s="14">
        <f t="shared" si="327"/>
        <v>12.75</v>
      </c>
      <c r="EA431" s="14" t="str">
        <f t="shared" si="328"/>
        <v>DefExt</v>
      </c>
      <c r="EB431" s="14">
        <f t="shared" si="329"/>
        <v>155</v>
      </c>
      <c r="EC431" s="14">
        <f t="shared" si="330"/>
        <v>8</v>
      </c>
      <c r="ED431" s="14">
        <f t="shared" si="331"/>
        <v>21</v>
      </c>
      <c r="EE431" s="14">
        <f t="shared" si="332"/>
        <v>0</v>
      </c>
      <c r="EF431" s="14">
        <f t="shared" si="333"/>
        <v>16</v>
      </c>
      <c r="EG431" s="25" t="s">
        <v>509</v>
      </c>
      <c r="EH431" s="14">
        <f t="shared" si="334"/>
        <v>60</v>
      </c>
    </row>
    <row r="432" spans="100:138" ht="16.5" x14ac:dyDescent="0.2">
      <c r="CV432" s="13">
        <v>428</v>
      </c>
      <c r="CW432" s="14">
        <f t="shared" si="300"/>
        <v>59</v>
      </c>
      <c r="CX432" s="14">
        <f t="shared" si="301"/>
        <v>1</v>
      </c>
      <c r="CY432" s="14">
        <f t="shared" si="302"/>
        <v>8</v>
      </c>
      <c r="CZ432" s="14">
        <f t="shared" si="303"/>
        <v>6</v>
      </c>
      <c r="DA432" s="14">
        <f t="shared" si="304"/>
        <v>2061018</v>
      </c>
      <c r="DB432" s="13" t="str">
        <f t="shared" si="305"/>
        <v>110级寄灵人绿色-戒指</v>
      </c>
      <c r="DC432" s="14">
        <f t="shared" si="306"/>
        <v>1</v>
      </c>
      <c r="DD432" s="14">
        <f t="shared" si="307"/>
        <v>1</v>
      </c>
      <c r="DE432" s="14">
        <f t="shared" si="308"/>
        <v>110</v>
      </c>
      <c r="DF432" s="14">
        <f t="shared" si="309"/>
        <v>110</v>
      </c>
      <c r="DG432" s="14">
        <f t="shared" si="310"/>
        <v>8</v>
      </c>
      <c r="DH432" s="14" t="str">
        <f t="shared" si="311"/>
        <v/>
      </c>
      <c r="DI432" s="14">
        <f t="shared" si="320"/>
        <v>143</v>
      </c>
      <c r="DJ432" s="14">
        <f t="shared" si="312"/>
        <v>247</v>
      </c>
      <c r="DK432" s="14">
        <f t="shared" si="313"/>
        <v>0</v>
      </c>
      <c r="DL432" s="14">
        <f t="shared" si="314"/>
        <v>1544</v>
      </c>
      <c r="DM432" s="14">
        <f t="shared" si="315"/>
        <v>12.75</v>
      </c>
      <c r="DN432" s="14">
        <f t="shared" si="316"/>
        <v>0</v>
      </c>
      <c r="DO432" s="14">
        <f t="shared" si="317"/>
        <v>79.56</v>
      </c>
      <c r="DP432" s="14">
        <f t="shared" si="321"/>
        <v>21</v>
      </c>
      <c r="DQ432" s="14">
        <f t="shared" si="322"/>
        <v>0</v>
      </c>
      <c r="DR432" s="14">
        <f t="shared" si="323"/>
        <v>16</v>
      </c>
      <c r="DU432" s="14">
        <f t="shared" si="318"/>
        <v>1</v>
      </c>
      <c r="DV432" s="14">
        <f t="shared" si="319"/>
        <v>3</v>
      </c>
      <c r="DW432" s="14">
        <f t="shared" si="324"/>
        <v>143</v>
      </c>
      <c r="DX432" s="14" t="str">
        <f t="shared" si="325"/>
        <v>AtkExt</v>
      </c>
      <c r="DY432" s="14">
        <f t="shared" si="326"/>
        <v>247</v>
      </c>
      <c r="DZ432" s="14">
        <f t="shared" si="327"/>
        <v>12.75</v>
      </c>
      <c r="EA432" s="14" t="str">
        <f t="shared" si="328"/>
        <v>HPExt</v>
      </c>
      <c r="EB432" s="14">
        <f t="shared" si="329"/>
        <v>1544</v>
      </c>
      <c r="EC432" s="14">
        <f t="shared" si="330"/>
        <v>79.56</v>
      </c>
      <c r="ED432" s="14">
        <f t="shared" si="331"/>
        <v>21</v>
      </c>
      <c r="EE432" s="14">
        <f t="shared" si="332"/>
        <v>0</v>
      </c>
      <c r="EF432" s="14">
        <f t="shared" si="333"/>
        <v>16</v>
      </c>
      <c r="EG432" s="25" t="s">
        <v>509</v>
      </c>
      <c r="EH432" s="14">
        <f t="shared" si="334"/>
        <v>60</v>
      </c>
    </row>
    <row r="433" spans="100:138" ht="16.5" x14ac:dyDescent="0.2">
      <c r="CV433" s="13">
        <v>429</v>
      </c>
      <c r="CW433" s="14">
        <f t="shared" si="300"/>
        <v>60</v>
      </c>
      <c r="CX433" s="14">
        <f t="shared" si="301"/>
        <v>2</v>
      </c>
      <c r="CY433" s="14">
        <f t="shared" si="302"/>
        <v>1</v>
      </c>
      <c r="CZ433" s="14">
        <f t="shared" si="303"/>
        <v>6</v>
      </c>
      <c r="DA433" s="14">
        <f t="shared" si="304"/>
        <v>2061021</v>
      </c>
      <c r="DB433" s="13" t="str">
        <f t="shared" si="305"/>
        <v>110级守护灵绿色-武器</v>
      </c>
      <c r="DC433" s="14">
        <f t="shared" si="306"/>
        <v>2</v>
      </c>
      <c r="DD433" s="14">
        <f t="shared" si="307"/>
        <v>1</v>
      </c>
      <c r="DE433" s="14">
        <f t="shared" si="308"/>
        <v>80</v>
      </c>
      <c r="DF433" s="14">
        <f t="shared" si="309"/>
        <v>80</v>
      </c>
      <c r="DG433" s="14">
        <f t="shared" si="310"/>
        <v>1</v>
      </c>
      <c r="DH433" s="14" t="str">
        <f t="shared" si="311"/>
        <v/>
      </c>
      <c r="DI433" s="14">
        <f t="shared" si="320"/>
        <v>100</v>
      </c>
      <c r="DJ433" s="14">
        <f t="shared" si="312"/>
        <v>404</v>
      </c>
      <c r="DK433" s="14">
        <f t="shared" si="313"/>
        <v>0</v>
      </c>
      <c r="DL433" s="14">
        <f t="shared" si="314"/>
        <v>0</v>
      </c>
      <c r="DM433" s="14">
        <f t="shared" si="315"/>
        <v>20.100000000000001</v>
      </c>
      <c r="DN433" s="14">
        <f t="shared" si="316"/>
        <v>0</v>
      </c>
      <c r="DO433" s="14">
        <f t="shared" si="317"/>
        <v>0</v>
      </c>
      <c r="DP433" s="14">
        <f t="shared" si="321"/>
        <v>21</v>
      </c>
      <c r="DQ433" s="14">
        <f t="shared" si="322"/>
        <v>0</v>
      </c>
      <c r="DR433" s="14">
        <f t="shared" si="323"/>
        <v>26</v>
      </c>
      <c r="DU433" s="14">
        <f t="shared" si="318"/>
        <v>1</v>
      </c>
      <c r="DV433" s="14">
        <f t="shared" si="319"/>
        <v>0</v>
      </c>
      <c r="DW433" s="14">
        <f t="shared" si="324"/>
        <v>100</v>
      </c>
      <c r="DX433" s="14" t="str">
        <f t="shared" si="325"/>
        <v>AtkExt</v>
      </c>
      <c r="DY433" s="14">
        <f t="shared" si="326"/>
        <v>404</v>
      </c>
      <c r="DZ433" s="14">
        <f t="shared" si="327"/>
        <v>20.100000000000001</v>
      </c>
      <c r="EA433" s="14" t="str">
        <f t="shared" si="328"/>
        <v/>
      </c>
      <c r="EB433" s="14" t="str">
        <f t="shared" si="329"/>
        <v/>
      </c>
      <c r="EC433" s="14" t="str">
        <f t="shared" si="330"/>
        <v/>
      </c>
      <c r="ED433" s="14">
        <f t="shared" si="331"/>
        <v>21</v>
      </c>
      <c r="EE433" s="14">
        <f t="shared" si="332"/>
        <v>0</v>
      </c>
      <c r="EF433" s="14">
        <f t="shared" si="333"/>
        <v>26</v>
      </c>
      <c r="EG433" s="25" t="s">
        <v>509</v>
      </c>
      <c r="EH433" s="14">
        <f t="shared" si="334"/>
        <v>60</v>
      </c>
    </row>
    <row r="434" spans="100:138" ht="16.5" x14ac:dyDescent="0.2">
      <c r="CV434" s="13">
        <v>430</v>
      </c>
      <c r="CW434" s="14">
        <f t="shared" si="300"/>
        <v>60</v>
      </c>
      <c r="CX434" s="14">
        <f t="shared" si="301"/>
        <v>2</v>
      </c>
      <c r="CY434" s="14">
        <f t="shared" si="302"/>
        <v>2</v>
      </c>
      <c r="CZ434" s="14">
        <f t="shared" si="303"/>
        <v>6</v>
      </c>
      <c r="DA434" s="14">
        <f t="shared" si="304"/>
        <v>2061022</v>
      </c>
      <c r="DB434" s="13" t="str">
        <f t="shared" si="305"/>
        <v>110级守护灵绿色-头盔</v>
      </c>
      <c r="DC434" s="14">
        <f t="shared" si="306"/>
        <v>2</v>
      </c>
      <c r="DD434" s="14">
        <f t="shared" si="307"/>
        <v>1</v>
      </c>
      <c r="DE434" s="14">
        <f t="shared" si="308"/>
        <v>80</v>
      </c>
      <c r="DF434" s="14">
        <f t="shared" si="309"/>
        <v>80</v>
      </c>
      <c r="DG434" s="14">
        <f t="shared" si="310"/>
        <v>2</v>
      </c>
      <c r="DH434" s="14" t="str">
        <f t="shared" si="311"/>
        <v/>
      </c>
      <c r="DI434" s="14">
        <f t="shared" si="320"/>
        <v>51</v>
      </c>
      <c r="DJ434" s="14">
        <f t="shared" si="312"/>
        <v>0</v>
      </c>
      <c r="DK434" s="14">
        <f t="shared" si="313"/>
        <v>101</v>
      </c>
      <c r="DL434" s="14">
        <f t="shared" si="314"/>
        <v>0</v>
      </c>
      <c r="DM434" s="14">
        <f t="shared" si="315"/>
        <v>0</v>
      </c>
      <c r="DN434" s="14">
        <f t="shared" si="316"/>
        <v>5.0999999999999996</v>
      </c>
      <c r="DO434" s="14">
        <f t="shared" si="317"/>
        <v>0</v>
      </c>
      <c r="DP434" s="14">
        <f t="shared" si="321"/>
        <v>21</v>
      </c>
      <c r="DQ434" s="14">
        <f t="shared" si="322"/>
        <v>0</v>
      </c>
      <c r="DR434" s="14">
        <f t="shared" si="323"/>
        <v>26</v>
      </c>
      <c r="DU434" s="14">
        <f t="shared" si="318"/>
        <v>2</v>
      </c>
      <c r="DV434" s="14">
        <f t="shared" si="319"/>
        <v>0</v>
      </c>
      <c r="DW434" s="14">
        <f t="shared" si="324"/>
        <v>51</v>
      </c>
      <c r="DX434" s="14" t="str">
        <f t="shared" si="325"/>
        <v>DefExt</v>
      </c>
      <c r="DY434" s="14">
        <f t="shared" si="326"/>
        <v>101</v>
      </c>
      <c r="DZ434" s="14">
        <f t="shared" si="327"/>
        <v>5.0999999999999996</v>
      </c>
      <c r="EA434" s="14" t="str">
        <f t="shared" si="328"/>
        <v/>
      </c>
      <c r="EB434" s="14" t="str">
        <f t="shared" si="329"/>
        <v/>
      </c>
      <c r="EC434" s="14" t="str">
        <f t="shared" si="330"/>
        <v/>
      </c>
      <c r="ED434" s="14">
        <f t="shared" si="331"/>
        <v>21</v>
      </c>
      <c r="EE434" s="14">
        <f t="shared" si="332"/>
        <v>0</v>
      </c>
      <c r="EF434" s="14">
        <f t="shared" si="333"/>
        <v>26</v>
      </c>
      <c r="EG434" s="25" t="s">
        <v>509</v>
      </c>
      <c r="EH434" s="14">
        <f t="shared" si="334"/>
        <v>60</v>
      </c>
    </row>
    <row r="435" spans="100:138" ht="16.5" x14ac:dyDescent="0.2">
      <c r="CV435" s="13">
        <v>431</v>
      </c>
      <c r="CW435" s="14">
        <f t="shared" si="300"/>
        <v>60</v>
      </c>
      <c r="CX435" s="14">
        <f t="shared" si="301"/>
        <v>2</v>
      </c>
      <c r="CY435" s="14">
        <f t="shared" si="302"/>
        <v>3</v>
      </c>
      <c r="CZ435" s="14">
        <f t="shared" si="303"/>
        <v>6</v>
      </c>
      <c r="DA435" s="14">
        <f t="shared" si="304"/>
        <v>2061023</v>
      </c>
      <c r="DB435" s="13" t="str">
        <f t="shared" si="305"/>
        <v>110级守护灵绿色-肩甲</v>
      </c>
      <c r="DC435" s="14">
        <f t="shared" si="306"/>
        <v>2</v>
      </c>
      <c r="DD435" s="14">
        <f t="shared" si="307"/>
        <v>1</v>
      </c>
      <c r="DE435" s="14">
        <f t="shared" si="308"/>
        <v>80</v>
      </c>
      <c r="DF435" s="14">
        <f t="shared" si="309"/>
        <v>80</v>
      </c>
      <c r="DG435" s="14">
        <f t="shared" si="310"/>
        <v>3</v>
      </c>
      <c r="DH435" s="14" t="str">
        <f t="shared" si="311"/>
        <v/>
      </c>
      <c r="DI435" s="14">
        <f t="shared" si="320"/>
        <v>75</v>
      </c>
      <c r="DJ435" s="14">
        <f t="shared" si="312"/>
        <v>0</v>
      </c>
      <c r="DK435" s="14">
        <f t="shared" si="313"/>
        <v>51</v>
      </c>
      <c r="DL435" s="14">
        <f t="shared" si="314"/>
        <v>1008</v>
      </c>
      <c r="DM435" s="14">
        <f t="shared" si="315"/>
        <v>0</v>
      </c>
      <c r="DN435" s="14">
        <f t="shared" si="316"/>
        <v>2.5499999999999998</v>
      </c>
      <c r="DO435" s="14">
        <f t="shared" si="317"/>
        <v>50.4</v>
      </c>
      <c r="DP435" s="14">
        <f t="shared" si="321"/>
        <v>21</v>
      </c>
      <c r="DQ435" s="14">
        <f t="shared" si="322"/>
        <v>0</v>
      </c>
      <c r="DR435" s="14">
        <f t="shared" si="323"/>
        <v>26</v>
      </c>
      <c r="DU435" s="14">
        <f t="shared" si="318"/>
        <v>2</v>
      </c>
      <c r="DV435" s="14">
        <f t="shared" si="319"/>
        <v>3</v>
      </c>
      <c r="DW435" s="14">
        <f t="shared" si="324"/>
        <v>75</v>
      </c>
      <c r="DX435" s="14" t="str">
        <f t="shared" si="325"/>
        <v>DefExt</v>
      </c>
      <c r="DY435" s="14">
        <f t="shared" si="326"/>
        <v>51</v>
      </c>
      <c r="DZ435" s="14">
        <f t="shared" si="327"/>
        <v>2.5499999999999998</v>
      </c>
      <c r="EA435" s="14" t="str">
        <f t="shared" si="328"/>
        <v>HPExt</v>
      </c>
      <c r="EB435" s="14">
        <f t="shared" si="329"/>
        <v>1008</v>
      </c>
      <c r="EC435" s="14">
        <f t="shared" si="330"/>
        <v>50.4</v>
      </c>
      <c r="ED435" s="14">
        <f t="shared" si="331"/>
        <v>21</v>
      </c>
      <c r="EE435" s="14">
        <f t="shared" si="332"/>
        <v>0</v>
      </c>
      <c r="EF435" s="14">
        <f t="shared" si="333"/>
        <v>26</v>
      </c>
      <c r="EG435" s="25" t="s">
        <v>509</v>
      </c>
      <c r="EH435" s="14">
        <f t="shared" si="334"/>
        <v>60</v>
      </c>
    </row>
    <row r="436" spans="100:138" ht="16.5" x14ac:dyDescent="0.2">
      <c r="CV436" s="13">
        <v>432</v>
      </c>
      <c r="CW436" s="14">
        <f t="shared" si="300"/>
        <v>60</v>
      </c>
      <c r="CX436" s="14">
        <f t="shared" si="301"/>
        <v>2</v>
      </c>
      <c r="CY436" s="14">
        <f t="shared" si="302"/>
        <v>4</v>
      </c>
      <c r="CZ436" s="14">
        <f t="shared" si="303"/>
        <v>6</v>
      </c>
      <c r="DA436" s="14">
        <f t="shared" si="304"/>
        <v>2061024</v>
      </c>
      <c r="DB436" s="13" t="str">
        <f t="shared" si="305"/>
        <v>110级守护灵绿色-衣服</v>
      </c>
      <c r="DC436" s="14">
        <f t="shared" si="306"/>
        <v>2</v>
      </c>
      <c r="DD436" s="14">
        <f t="shared" si="307"/>
        <v>1</v>
      </c>
      <c r="DE436" s="14">
        <f t="shared" si="308"/>
        <v>80</v>
      </c>
      <c r="DF436" s="14">
        <f t="shared" si="309"/>
        <v>80</v>
      </c>
      <c r="DG436" s="14">
        <f t="shared" si="310"/>
        <v>4</v>
      </c>
      <c r="DH436" s="14" t="str">
        <f t="shared" si="311"/>
        <v/>
      </c>
      <c r="DI436" s="14">
        <f t="shared" si="320"/>
        <v>51</v>
      </c>
      <c r="DJ436" s="14">
        <f t="shared" si="312"/>
        <v>0</v>
      </c>
      <c r="DK436" s="14">
        <f t="shared" si="313"/>
        <v>101</v>
      </c>
      <c r="DL436" s="14">
        <f t="shared" si="314"/>
        <v>0</v>
      </c>
      <c r="DM436" s="14">
        <f t="shared" si="315"/>
        <v>0</v>
      </c>
      <c r="DN436" s="14">
        <f t="shared" si="316"/>
        <v>5.0999999999999996</v>
      </c>
      <c r="DO436" s="14">
        <f t="shared" si="317"/>
        <v>0</v>
      </c>
      <c r="DP436" s="14">
        <f t="shared" si="321"/>
        <v>21</v>
      </c>
      <c r="DQ436" s="14">
        <f t="shared" si="322"/>
        <v>0</v>
      </c>
      <c r="DR436" s="14">
        <f t="shared" si="323"/>
        <v>26</v>
      </c>
      <c r="DU436" s="14">
        <f t="shared" si="318"/>
        <v>2</v>
      </c>
      <c r="DV436" s="14">
        <f t="shared" si="319"/>
        <v>0</v>
      </c>
      <c r="DW436" s="14">
        <f t="shared" si="324"/>
        <v>51</v>
      </c>
      <c r="DX436" s="14" t="str">
        <f t="shared" si="325"/>
        <v>DefExt</v>
      </c>
      <c r="DY436" s="14">
        <f t="shared" si="326"/>
        <v>101</v>
      </c>
      <c r="DZ436" s="14">
        <f t="shared" si="327"/>
        <v>5.0999999999999996</v>
      </c>
      <c r="EA436" s="14" t="str">
        <f t="shared" si="328"/>
        <v/>
      </c>
      <c r="EB436" s="14" t="str">
        <f t="shared" si="329"/>
        <v/>
      </c>
      <c r="EC436" s="14" t="str">
        <f t="shared" si="330"/>
        <v/>
      </c>
      <c r="ED436" s="14">
        <f t="shared" si="331"/>
        <v>21</v>
      </c>
      <c r="EE436" s="14">
        <f t="shared" si="332"/>
        <v>0</v>
      </c>
      <c r="EF436" s="14">
        <f t="shared" si="333"/>
        <v>26</v>
      </c>
      <c r="EG436" s="25" t="s">
        <v>509</v>
      </c>
      <c r="EH436" s="14">
        <f t="shared" si="334"/>
        <v>60</v>
      </c>
    </row>
    <row r="437" spans="100:138" ht="16.5" x14ac:dyDescent="0.2">
      <c r="CV437" s="13">
        <v>433</v>
      </c>
      <c r="CW437" s="14">
        <f t="shared" si="300"/>
        <v>60</v>
      </c>
      <c r="CX437" s="14">
        <f t="shared" si="301"/>
        <v>2</v>
      </c>
      <c r="CY437" s="14">
        <f t="shared" si="302"/>
        <v>5</v>
      </c>
      <c r="CZ437" s="14">
        <f t="shared" si="303"/>
        <v>6</v>
      </c>
      <c r="DA437" s="14">
        <f t="shared" si="304"/>
        <v>2061025</v>
      </c>
      <c r="DB437" s="13" t="str">
        <f t="shared" si="305"/>
        <v>110级守护灵绿色-鞋子</v>
      </c>
      <c r="DC437" s="14">
        <f t="shared" si="306"/>
        <v>2</v>
      </c>
      <c r="DD437" s="14">
        <f t="shared" si="307"/>
        <v>1</v>
      </c>
      <c r="DE437" s="14">
        <f t="shared" si="308"/>
        <v>80</v>
      </c>
      <c r="DF437" s="14">
        <f t="shared" si="309"/>
        <v>80</v>
      </c>
      <c r="DG437" s="14">
        <f t="shared" si="310"/>
        <v>5</v>
      </c>
      <c r="DH437" s="14" t="str">
        <f t="shared" si="311"/>
        <v/>
      </c>
      <c r="DI437" s="14">
        <f t="shared" si="320"/>
        <v>100</v>
      </c>
      <c r="DJ437" s="14">
        <f t="shared" si="312"/>
        <v>0</v>
      </c>
      <c r="DK437" s="14">
        <f t="shared" si="313"/>
        <v>0</v>
      </c>
      <c r="DL437" s="14">
        <f t="shared" si="314"/>
        <v>2015</v>
      </c>
      <c r="DM437" s="14">
        <f t="shared" si="315"/>
        <v>0</v>
      </c>
      <c r="DN437" s="14">
        <f t="shared" si="316"/>
        <v>0</v>
      </c>
      <c r="DO437" s="14">
        <f t="shared" si="317"/>
        <v>100.8</v>
      </c>
      <c r="DP437" s="14">
        <f t="shared" si="321"/>
        <v>21</v>
      </c>
      <c r="DQ437" s="14">
        <f t="shared" si="322"/>
        <v>0</v>
      </c>
      <c r="DR437" s="14">
        <f t="shared" si="323"/>
        <v>26</v>
      </c>
      <c r="DU437" s="14">
        <f t="shared" si="318"/>
        <v>3</v>
      </c>
      <c r="DV437" s="14">
        <f t="shared" si="319"/>
        <v>0</v>
      </c>
      <c r="DW437" s="14">
        <f t="shared" si="324"/>
        <v>100</v>
      </c>
      <c r="DX437" s="14" t="str">
        <f t="shared" si="325"/>
        <v>HPExt</v>
      </c>
      <c r="DY437" s="14">
        <f t="shared" si="326"/>
        <v>2015</v>
      </c>
      <c r="DZ437" s="14">
        <f t="shared" si="327"/>
        <v>100.8</v>
      </c>
      <c r="EA437" s="14" t="str">
        <f t="shared" si="328"/>
        <v/>
      </c>
      <c r="EB437" s="14" t="str">
        <f t="shared" si="329"/>
        <v/>
      </c>
      <c r="EC437" s="14" t="str">
        <f t="shared" si="330"/>
        <v/>
      </c>
      <c r="ED437" s="14">
        <f t="shared" si="331"/>
        <v>21</v>
      </c>
      <c r="EE437" s="14">
        <f t="shared" si="332"/>
        <v>0</v>
      </c>
      <c r="EF437" s="14">
        <f t="shared" si="333"/>
        <v>26</v>
      </c>
      <c r="EG437" s="25" t="s">
        <v>509</v>
      </c>
      <c r="EH437" s="14">
        <f t="shared" si="334"/>
        <v>60</v>
      </c>
    </row>
    <row r="438" spans="100:138" ht="16.5" x14ac:dyDescent="0.2">
      <c r="CV438" s="13">
        <v>434</v>
      </c>
      <c r="CW438" s="14">
        <f t="shared" si="300"/>
        <v>60</v>
      </c>
      <c r="CX438" s="14">
        <f t="shared" si="301"/>
        <v>2</v>
      </c>
      <c r="CY438" s="14">
        <f t="shared" si="302"/>
        <v>6</v>
      </c>
      <c r="CZ438" s="14">
        <f t="shared" si="303"/>
        <v>6</v>
      </c>
      <c r="DA438" s="14">
        <f t="shared" si="304"/>
        <v>2061026</v>
      </c>
      <c r="DB438" s="13" t="str">
        <f t="shared" si="305"/>
        <v>110级守护灵绿色-护手</v>
      </c>
      <c r="DC438" s="14">
        <f t="shared" si="306"/>
        <v>2</v>
      </c>
      <c r="DD438" s="14">
        <f t="shared" si="307"/>
        <v>1</v>
      </c>
      <c r="DE438" s="14">
        <f t="shared" si="308"/>
        <v>80</v>
      </c>
      <c r="DF438" s="14">
        <f t="shared" si="309"/>
        <v>80</v>
      </c>
      <c r="DG438" s="14">
        <f t="shared" si="310"/>
        <v>6</v>
      </c>
      <c r="DH438" s="14" t="str">
        <f t="shared" si="311"/>
        <v/>
      </c>
      <c r="DI438" s="14">
        <f t="shared" si="320"/>
        <v>100</v>
      </c>
      <c r="DJ438" s="14">
        <f t="shared" si="312"/>
        <v>0</v>
      </c>
      <c r="DK438" s="14">
        <f t="shared" si="313"/>
        <v>0</v>
      </c>
      <c r="DL438" s="14">
        <f t="shared" si="314"/>
        <v>2015</v>
      </c>
      <c r="DM438" s="14">
        <f t="shared" si="315"/>
        <v>0</v>
      </c>
      <c r="DN438" s="14">
        <f t="shared" si="316"/>
        <v>0</v>
      </c>
      <c r="DO438" s="14">
        <f t="shared" si="317"/>
        <v>100.8</v>
      </c>
      <c r="DP438" s="14">
        <f t="shared" si="321"/>
        <v>21</v>
      </c>
      <c r="DQ438" s="14">
        <f t="shared" si="322"/>
        <v>0</v>
      </c>
      <c r="DR438" s="14">
        <f t="shared" si="323"/>
        <v>26</v>
      </c>
      <c r="DU438" s="14">
        <f t="shared" si="318"/>
        <v>3</v>
      </c>
      <c r="DV438" s="14">
        <f t="shared" si="319"/>
        <v>0</v>
      </c>
      <c r="DW438" s="14">
        <f t="shared" si="324"/>
        <v>100</v>
      </c>
      <c r="DX438" s="14" t="str">
        <f t="shared" si="325"/>
        <v>HPExt</v>
      </c>
      <c r="DY438" s="14">
        <f t="shared" si="326"/>
        <v>2015</v>
      </c>
      <c r="DZ438" s="14">
        <f t="shared" si="327"/>
        <v>100.8</v>
      </c>
      <c r="EA438" s="14" t="str">
        <f t="shared" si="328"/>
        <v/>
      </c>
      <c r="EB438" s="14" t="str">
        <f t="shared" si="329"/>
        <v/>
      </c>
      <c r="EC438" s="14" t="str">
        <f t="shared" si="330"/>
        <v/>
      </c>
      <c r="ED438" s="14">
        <f t="shared" si="331"/>
        <v>21</v>
      </c>
      <c r="EE438" s="14">
        <f t="shared" si="332"/>
        <v>0</v>
      </c>
      <c r="EF438" s="14">
        <f t="shared" si="333"/>
        <v>26</v>
      </c>
      <c r="EG438" s="25" t="s">
        <v>509</v>
      </c>
      <c r="EH438" s="14">
        <f t="shared" si="334"/>
        <v>60</v>
      </c>
    </row>
    <row r="439" spans="100:138" ht="16.5" x14ac:dyDescent="0.2">
      <c r="CV439" s="13">
        <v>435</v>
      </c>
      <c r="CW439" s="14">
        <f t="shared" si="300"/>
        <v>60</v>
      </c>
      <c r="CX439" s="14">
        <f t="shared" si="301"/>
        <v>2</v>
      </c>
      <c r="CY439" s="14">
        <f t="shared" si="302"/>
        <v>7</v>
      </c>
      <c r="CZ439" s="14">
        <f t="shared" si="303"/>
        <v>6</v>
      </c>
      <c r="DA439" s="14">
        <f t="shared" si="304"/>
        <v>2061027</v>
      </c>
      <c r="DB439" s="13" t="str">
        <f t="shared" si="305"/>
        <v>110级守护灵绿色-项链</v>
      </c>
      <c r="DC439" s="14">
        <f t="shared" si="306"/>
        <v>2</v>
      </c>
      <c r="DD439" s="14">
        <f t="shared" si="307"/>
        <v>1</v>
      </c>
      <c r="DE439" s="14">
        <f t="shared" si="308"/>
        <v>80</v>
      </c>
      <c r="DF439" s="14">
        <f t="shared" si="309"/>
        <v>80</v>
      </c>
      <c r="DG439" s="14">
        <f t="shared" si="310"/>
        <v>7</v>
      </c>
      <c r="DH439" s="14" t="str">
        <f t="shared" si="311"/>
        <v/>
      </c>
      <c r="DI439" s="14">
        <f t="shared" si="320"/>
        <v>76</v>
      </c>
      <c r="DJ439" s="14">
        <f t="shared" si="312"/>
        <v>135</v>
      </c>
      <c r="DK439" s="14">
        <f t="shared" si="313"/>
        <v>84</v>
      </c>
      <c r="DL439" s="14">
        <f t="shared" si="314"/>
        <v>0</v>
      </c>
      <c r="DM439" s="14">
        <f t="shared" si="315"/>
        <v>6.7</v>
      </c>
      <c r="DN439" s="14">
        <f t="shared" si="316"/>
        <v>4.25</v>
      </c>
      <c r="DO439" s="14">
        <f t="shared" si="317"/>
        <v>0</v>
      </c>
      <c r="DP439" s="14">
        <f t="shared" si="321"/>
        <v>21</v>
      </c>
      <c r="DQ439" s="14">
        <f t="shared" si="322"/>
        <v>0</v>
      </c>
      <c r="DR439" s="14">
        <f t="shared" si="323"/>
        <v>26</v>
      </c>
      <c r="DU439" s="14">
        <f t="shared" si="318"/>
        <v>1</v>
      </c>
      <c r="DV439" s="14">
        <f t="shared" si="319"/>
        <v>2</v>
      </c>
      <c r="DW439" s="14">
        <f t="shared" si="324"/>
        <v>76</v>
      </c>
      <c r="DX439" s="14" t="str">
        <f t="shared" si="325"/>
        <v>AtkExt</v>
      </c>
      <c r="DY439" s="14">
        <f t="shared" si="326"/>
        <v>135</v>
      </c>
      <c r="DZ439" s="14">
        <f t="shared" si="327"/>
        <v>6.7</v>
      </c>
      <c r="EA439" s="14" t="str">
        <f t="shared" si="328"/>
        <v>DefExt</v>
      </c>
      <c r="EB439" s="14">
        <f t="shared" si="329"/>
        <v>84</v>
      </c>
      <c r="EC439" s="14">
        <f t="shared" si="330"/>
        <v>4.25</v>
      </c>
      <c r="ED439" s="14">
        <f t="shared" si="331"/>
        <v>21</v>
      </c>
      <c r="EE439" s="14">
        <f t="shared" si="332"/>
        <v>0</v>
      </c>
      <c r="EF439" s="14">
        <f t="shared" si="333"/>
        <v>26</v>
      </c>
      <c r="EG439" s="25" t="s">
        <v>509</v>
      </c>
      <c r="EH439" s="14">
        <f t="shared" si="334"/>
        <v>60</v>
      </c>
    </row>
    <row r="440" spans="100:138" ht="16.5" x14ac:dyDescent="0.2">
      <c r="CV440" s="13">
        <v>436</v>
      </c>
      <c r="CW440" s="14">
        <f t="shared" si="300"/>
        <v>60</v>
      </c>
      <c r="CX440" s="14">
        <f t="shared" si="301"/>
        <v>2</v>
      </c>
      <c r="CY440" s="14">
        <f t="shared" si="302"/>
        <v>8</v>
      </c>
      <c r="CZ440" s="14">
        <f t="shared" si="303"/>
        <v>6</v>
      </c>
      <c r="DA440" s="14">
        <f t="shared" si="304"/>
        <v>2061028</v>
      </c>
      <c r="DB440" s="13" t="str">
        <f t="shared" si="305"/>
        <v>110级守护灵绿色-戒指</v>
      </c>
      <c r="DC440" s="14">
        <f t="shared" si="306"/>
        <v>2</v>
      </c>
      <c r="DD440" s="14">
        <f t="shared" si="307"/>
        <v>1</v>
      </c>
      <c r="DE440" s="14">
        <f t="shared" si="308"/>
        <v>80</v>
      </c>
      <c r="DF440" s="14">
        <f t="shared" si="309"/>
        <v>80</v>
      </c>
      <c r="DG440" s="14">
        <f t="shared" si="310"/>
        <v>8</v>
      </c>
      <c r="DH440" s="14" t="str">
        <f t="shared" si="311"/>
        <v/>
      </c>
      <c r="DI440" s="14">
        <f t="shared" si="320"/>
        <v>117</v>
      </c>
      <c r="DJ440" s="14">
        <f t="shared" si="312"/>
        <v>135</v>
      </c>
      <c r="DK440" s="14">
        <f t="shared" si="313"/>
        <v>0</v>
      </c>
      <c r="DL440" s="14">
        <f t="shared" si="314"/>
        <v>1679</v>
      </c>
      <c r="DM440" s="14">
        <f t="shared" si="315"/>
        <v>6.7</v>
      </c>
      <c r="DN440" s="14">
        <f t="shared" si="316"/>
        <v>0</v>
      </c>
      <c r="DO440" s="14">
        <f t="shared" si="317"/>
        <v>84</v>
      </c>
      <c r="DP440" s="14">
        <f t="shared" si="321"/>
        <v>21</v>
      </c>
      <c r="DQ440" s="14">
        <f t="shared" si="322"/>
        <v>0</v>
      </c>
      <c r="DR440" s="14">
        <f t="shared" si="323"/>
        <v>26</v>
      </c>
      <c r="DU440" s="14">
        <f t="shared" si="318"/>
        <v>1</v>
      </c>
      <c r="DV440" s="14">
        <f t="shared" si="319"/>
        <v>3</v>
      </c>
      <c r="DW440" s="14">
        <f t="shared" si="324"/>
        <v>117</v>
      </c>
      <c r="DX440" s="14" t="str">
        <f t="shared" si="325"/>
        <v>AtkExt</v>
      </c>
      <c r="DY440" s="14">
        <f t="shared" si="326"/>
        <v>135</v>
      </c>
      <c r="DZ440" s="14">
        <f t="shared" si="327"/>
        <v>6.7</v>
      </c>
      <c r="EA440" s="14" t="str">
        <f t="shared" si="328"/>
        <v>HPExt</v>
      </c>
      <c r="EB440" s="14">
        <f t="shared" si="329"/>
        <v>1679</v>
      </c>
      <c r="EC440" s="14">
        <f t="shared" si="330"/>
        <v>84</v>
      </c>
      <c r="ED440" s="14">
        <f t="shared" si="331"/>
        <v>21</v>
      </c>
      <c r="EE440" s="14">
        <f t="shared" si="332"/>
        <v>0</v>
      </c>
      <c r="EF440" s="14">
        <f t="shared" si="333"/>
        <v>26</v>
      </c>
      <c r="EG440" s="25" t="s">
        <v>509</v>
      </c>
      <c r="EH440" s="14">
        <f t="shared" si="334"/>
        <v>60</v>
      </c>
    </row>
    <row r="441" spans="100:138" ht="16.5" x14ac:dyDescent="0.2">
      <c r="CV441" s="13">
        <v>437</v>
      </c>
      <c r="CW441" s="14">
        <f t="shared" si="300"/>
        <v>61</v>
      </c>
      <c r="CX441" s="14">
        <f t="shared" si="301"/>
        <v>1</v>
      </c>
      <c r="CY441" s="14">
        <f t="shared" si="302"/>
        <v>1</v>
      </c>
      <c r="CZ441" s="14">
        <f t="shared" si="303"/>
        <v>6</v>
      </c>
      <c r="DA441" s="14">
        <f t="shared" si="304"/>
        <v>2062011</v>
      </c>
      <c r="DB441" s="13" t="str">
        <f t="shared" si="305"/>
        <v>110级寄灵人蓝色-武器</v>
      </c>
      <c r="DC441" s="14">
        <f t="shared" si="306"/>
        <v>1</v>
      </c>
      <c r="DD441" s="14">
        <f t="shared" si="307"/>
        <v>2</v>
      </c>
      <c r="DE441" s="14">
        <f t="shared" si="308"/>
        <v>110</v>
      </c>
      <c r="DF441" s="14">
        <f t="shared" si="309"/>
        <v>110</v>
      </c>
      <c r="DG441" s="14">
        <f t="shared" si="310"/>
        <v>1</v>
      </c>
      <c r="DH441" s="14" t="str">
        <f t="shared" si="311"/>
        <v/>
      </c>
      <c r="DI441" s="14">
        <f t="shared" si="320"/>
        <v>267</v>
      </c>
      <c r="DJ441" s="14">
        <f t="shared" si="312"/>
        <v>1037</v>
      </c>
      <c r="DK441" s="14">
        <f t="shared" si="313"/>
        <v>0</v>
      </c>
      <c r="DL441" s="14">
        <f t="shared" si="314"/>
        <v>0</v>
      </c>
      <c r="DM441" s="14">
        <f t="shared" si="315"/>
        <v>53.55</v>
      </c>
      <c r="DN441" s="14">
        <f t="shared" si="316"/>
        <v>0</v>
      </c>
      <c r="DO441" s="14">
        <f t="shared" si="317"/>
        <v>0</v>
      </c>
      <c r="DP441" s="14">
        <f t="shared" si="321"/>
        <v>22</v>
      </c>
      <c r="DQ441" s="14">
        <f t="shared" si="322"/>
        <v>0</v>
      </c>
      <c r="DR441" s="14">
        <f t="shared" si="323"/>
        <v>16</v>
      </c>
      <c r="DU441" s="14">
        <f t="shared" si="318"/>
        <v>1</v>
      </c>
      <c r="DV441" s="14">
        <f t="shared" si="319"/>
        <v>0</v>
      </c>
      <c r="DW441" s="14">
        <f t="shared" si="324"/>
        <v>267</v>
      </c>
      <c r="DX441" s="14" t="str">
        <f t="shared" si="325"/>
        <v>AtkExt</v>
      </c>
      <c r="DY441" s="14">
        <f t="shared" si="326"/>
        <v>1037</v>
      </c>
      <c r="DZ441" s="14">
        <f t="shared" si="327"/>
        <v>53.55</v>
      </c>
      <c r="EA441" s="14" t="str">
        <f t="shared" si="328"/>
        <v/>
      </c>
      <c r="EB441" s="14" t="str">
        <f t="shared" si="329"/>
        <v/>
      </c>
      <c r="EC441" s="14" t="str">
        <f t="shared" si="330"/>
        <v/>
      </c>
      <c r="ED441" s="14">
        <f t="shared" si="331"/>
        <v>22</v>
      </c>
      <c r="EE441" s="14">
        <f t="shared" si="332"/>
        <v>0</v>
      </c>
      <c r="EF441" s="14">
        <f t="shared" si="333"/>
        <v>16</v>
      </c>
      <c r="EG441" s="25" t="s">
        <v>509</v>
      </c>
      <c r="EH441" s="14">
        <f t="shared" si="334"/>
        <v>180</v>
      </c>
    </row>
    <row r="442" spans="100:138" ht="16.5" x14ac:dyDescent="0.2">
      <c r="CV442" s="13">
        <v>438</v>
      </c>
      <c r="CW442" s="14">
        <f t="shared" si="300"/>
        <v>61</v>
      </c>
      <c r="CX442" s="14">
        <f t="shared" si="301"/>
        <v>1</v>
      </c>
      <c r="CY442" s="14">
        <f t="shared" si="302"/>
        <v>2</v>
      </c>
      <c r="CZ442" s="14">
        <f t="shared" si="303"/>
        <v>6</v>
      </c>
      <c r="DA442" s="14">
        <f t="shared" si="304"/>
        <v>2062012</v>
      </c>
      <c r="DB442" s="13" t="str">
        <f t="shared" si="305"/>
        <v>110级寄灵人蓝色-头盔</v>
      </c>
      <c r="DC442" s="14">
        <f t="shared" si="306"/>
        <v>1</v>
      </c>
      <c r="DD442" s="14">
        <f t="shared" si="307"/>
        <v>2</v>
      </c>
      <c r="DE442" s="14">
        <f t="shared" si="308"/>
        <v>110</v>
      </c>
      <c r="DF442" s="14">
        <f t="shared" si="309"/>
        <v>110</v>
      </c>
      <c r="DG442" s="14">
        <f t="shared" si="310"/>
        <v>2</v>
      </c>
      <c r="DH442" s="14" t="str">
        <f t="shared" si="311"/>
        <v/>
      </c>
      <c r="DI442" s="14">
        <f t="shared" si="320"/>
        <v>134</v>
      </c>
      <c r="DJ442" s="14">
        <f t="shared" si="312"/>
        <v>0</v>
      </c>
      <c r="DK442" s="14">
        <f t="shared" si="313"/>
        <v>260</v>
      </c>
      <c r="DL442" s="14">
        <f t="shared" si="314"/>
        <v>0</v>
      </c>
      <c r="DM442" s="14">
        <f t="shared" si="315"/>
        <v>0</v>
      </c>
      <c r="DN442" s="14">
        <f t="shared" si="316"/>
        <v>13.44</v>
      </c>
      <c r="DO442" s="14">
        <f t="shared" si="317"/>
        <v>0</v>
      </c>
      <c r="DP442" s="14">
        <f t="shared" si="321"/>
        <v>22</v>
      </c>
      <c r="DQ442" s="14">
        <f t="shared" si="322"/>
        <v>0</v>
      </c>
      <c r="DR442" s="14">
        <f t="shared" si="323"/>
        <v>16</v>
      </c>
      <c r="DU442" s="14">
        <f t="shared" si="318"/>
        <v>2</v>
      </c>
      <c r="DV442" s="14">
        <f t="shared" si="319"/>
        <v>0</v>
      </c>
      <c r="DW442" s="14">
        <f t="shared" si="324"/>
        <v>134</v>
      </c>
      <c r="DX442" s="14" t="str">
        <f t="shared" si="325"/>
        <v>DefExt</v>
      </c>
      <c r="DY442" s="14">
        <f t="shared" si="326"/>
        <v>260</v>
      </c>
      <c r="DZ442" s="14">
        <f t="shared" si="327"/>
        <v>13.44</v>
      </c>
      <c r="EA442" s="14" t="str">
        <f t="shared" si="328"/>
        <v/>
      </c>
      <c r="EB442" s="14" t="str">
        <f t="shared" si="329"/>
        <v/>
      </c>
      <c r="EC442" s="14" t="str">
        <f t="shared" si="330"/>
        <v/>
      </c>
      <c r="ED442" s="14">
        <f t="shared" si="331"/>
        <v>22</v>
      </c>
      <c r="EE442" s="14">
        <f t="shared" si="332"/>
        <v>0</v>
      </c>
      <c r="EF442" s="14">
        <f t="shared" si="333"/>
        <v>16</v>
      </c>
      <c r="EG442" s="25" t="s">
        <v>509</v>
      </c>
      <c r="EH442" s="14">
        <f t="shared" si="334"/>
        <v>180</v>
      </c>
    </row>
    <row r="443" spans="100:138" ht="16.5" x14ac:dyDescent="0.2">
      <c r="CV443" s="13">
        <v>439</v>
      </c>
      <c r="CW443" s="14">
        <f t="shared" si="300"/>
        <v>61</v>
      </c>
      <c r="CX443" s="14">
        <f t="shared" si="301"/>
        <v>1</v>
      </c>
      <c r="CY443" s="14">
        <f t="shared" si="302"/>
        <v>3</v>
      </c>
      <c r="CZ443" s="14">
        <f t="shared" si="303"/>
        <v>6</v>
      </c>
      <c r="DA443" s="14">
        <f t="shared" si="304"/>
        <v>2062013</v>
      </c>
      <c r="DB443" s="13" t="str">
        <f t="shared" si="305"/>
        <v>110级寄灵人蓝色-肩甲</v>
      </c>
      <c r="DC443" s="14">
        <f t="shared" si="306"/>
        <v>1</v>
      </c>
      <c r="DD443" s="14">
        <f t="shared" si="307"/>
        <v>2</v>
      </c>
      <c r="DE443" s="14">
        <f t="shared" si="308"/>
        <v>110</v>
      </c>
      <c r="DF443" s="14">
        <f t="shared" si="309"/>
        <v>110</v>
      </c>
      <c r="DG443" s="14">
        <f t="shared" si="310"/>
        <v>3</v>
      </c>
      <c r="DH443" s="14" t="str">
        <f t="shared" si="311"/>
        <v/>
      </c>
      <c r="DI443" s="14">
        <f t="shared" si="320"/>
        <v>134</v>
      </c>
      <c r="DJ443" s="14">
        <f t="shared" si="312"/>
        <v>0</v>
      </c>
      <c r="DK443" s="14">
        <f t="shared" si="313"/>
        <v>130</v>
      </c>
      <c r="DL443" s="14">
        <f t="shared" si="314"/>
        <v>1297</v>
      </c>
      <c r="DM443" s="14">
        <f t="shared" si="315"/>
        <v>0</v>
      </c>
      <c r="DN443" s="14">
        <f t="shared" si="316"/>
        <v>6.72</v>
      </c>
      <c r="DO443" s="14">
        <f t="shared" si="317"/>
        <v>66.83</v>
      </c>
      <c r="DP443" s="14">
        <f t="shared" si="321"/>
        <v>22</v>
      </c>
      <c r="DQ443" s="14">
        <f t="shared" si="322"/>
        <v>0</v>
      </c>
      <c r="DR443" s="14">
        <f t="shared" si="323"/>
        <v>16</v>
      </c>
      <c r="DU443" s="14">
        <f t="shared" si="318"/>
        <v>2</v>
      </c>
      <c r="DV443" s="14">
        <f t="shared" si="319"/>
        <v>3</v>
      </c>
      <c r="DW443" s="14">
        <f t="shared" si="324"/>
        <v>134</v>
      </c>
      <c r="DX443" s="14" t="str">
        <f t="shared" si="325"/>
        <v>DefExt</v>
      </c>
      <c r="DY443" s="14">
        <f t="shared" si="326"/>
        <v>130</v>
      </c>
      <c r="DZ443" s="14">
        <f t="shared" si="327"/>
        <v>6.72</v>
      </c>
      <c r="EA443" s="14" t="str">
        <f t="shared" si="328"/>
        <v>HPExt</v>
      </c>
      <c r="EB443" s="14">
        <f t="shared" si="329"/>
        <v>1297</v>
      </c>
      <c r="EC443" s="14">
        <f t="shared" si="330"/>
        <v>66.83</v>
      </c>
      <c r="ED443" s="14">
        <f t="shared" si="331"/>
        <v>22</v>
      </c>
      <c r="EE443" s="14">
        <f t="shared" si="332"/>
        <v>0</v>
      </c>
      <c r="EF443" s="14">
        <f t="shared" si="333"/>
        <v>16</v>
      </c>
      <c r="EG443" s="25" t="s">
        <v>509</v>
      </c>
      <c r="EH443" s="14">
        <f t="shared" si="334"/>
        <v>180</v>
      </c>
    </row>
    <row r="444" spans="100:138" ht="16.5" x14ac:dyDescent="0.2">
      <c r="CV444" s="13">
        <v>440</v>
      </c>
      <c r="CW444" s="14">
        <f t="shared" si="300"/>
        <v>61</v>
      </c>
      <c r="CX444" s="14">
        <f t="shared" si="301"/>
        <v>1</v>
      </c>
      <c r="CY444" s="14">
        <f t="shared" si="302"/>
        <v>4</v>
      </c>
      <c r="CZ444" s="14">
        <f t="shared" si="303"/>
        <v>6</v>
      </c>
      <c r="DA444" s="14">
        <f t="shared" si="304"/>
        <v>2062014</v>
      </c>
      <c r="DB444" s="13" t="str">
        <f t="shared" si="305"/>
        <v>110级寄灵人蓝色-衣服</v>
      </c>
      <c r="DC444" s="14">
        <f t="shared" si="306"/>
        <v>1</v>
      </c>
      <c r="DD444" s="14">
        <f t="shared" si="307"/>
        <v>2</v>
      </c>
      <c r="DE444" s="14">
        <f t="shared" si="308"/>
        <v>110</v>
      </c>
      <c r="DF444" s="14">
        <f t="shared" si="309"/>
        <v>110</v>
      </c>
      <c r="DG444" s="14">
        <f t="shared" si="310"/>
        <v>4</v>
      </c>
      <c r="DH444" s="14" t="str">
        <f t="shared" si="311"/>
        <v/>
      </c>
      <c r="DI444" s="14">
        <f t="shared" si="320"/>
        <v>134</v>
      </c>
      <c r="DJ444" s="14">
        <f t="shared" si="312"/>
        <v>0</v>
      </c>
      <c r="DK444" s="14">
        <f t="shared" si="313"/>
        <v>260</v>
      </c>
      <c r="DL444" s="14">
        <f t="shared" si="314"/>
        <v>0</v>
      </c>
      <c r="DM444" s="14">
        <f t="shared" si="315"/>
        <v>0</v>
      </c>
      <c r="DN444" s="14">
        <f t="shared" si="316"/>
        <v>13.44</v>
      </c>
      <c r="DO444" s="14">
        <f t="shared" si="317"/>
        <v>0</v>
      </c>
      <c r="DP444" s="14">
        <f t="shared" si="321"/>
        <v>22</v>
      </c>
      <c r="DQ444" s="14">
        <f t="shared" si="322"/>
        <v>0</v>
      </c>
      <c r="DR444" s="14">
        <f t="shared" si="323"/>
        <v>16</v>
      </c>
      <c r="DU444" s="14">
        <f t="shared" si="318"/>
        <v>2</v>
      </c>
      <c r="DV444" s="14">
        <f t="shared" si="319"/>
        <v>0</v>
      </c>
      <c r="DW444" s="14">
        <f t="shared" si="324"/>
        <v>134</v>
      </c>
      <c r="DX444" s="14" t="str">
        <f t="shared" si="325"/>
        <v>DefExt</v>
      </c>
      <c r="DY444" s="14">
        <f t="shared" si="326"/>
        <v>260</v>
      </c>
      <c r="DZ444" s="14">
        <f t="shared" si="327"/>
        <v>13.44</v>
      </c>
      <c r="EA444" s="14" t="str">
        <f t="shared" si="328"/>
        <v/>
      </c>
      <c r="EB444" s="14" t="str">
        <f t="shared" si="329"/>
        <v/>
      </c>
      <c r="EC444" s="14" t="str">
        <f t="shared" si="330"/>
        <v/>
      </c>
      <c r="ED444" s="14">
        <f t="shared" si="331"/>
        <v>22</v>
      </c>
      <c r="EE444" s="14">
        <f t="shared" si="332"/>
        <v>0</v>
      </c>
      <c r="EF444" s="14">
        <f t="shared" si="333"/>
        <v>16</v>
      </c>
      <c r="EG444" s="25" t="s">
        <v>509</v>
      </c>
      <c r="EH444" s="14">
        <f t="shared" si="334"/>
        <v>180</v>
      </c>
    </row>
    <row r="445" spans="100:138" ht="16.5" x14ac:dyDescent="0.2">
      <c r="CV445" s="13">
        <v>441</v>
      </c>
      <c r="CW445" s="14">
        <f t="shared" si="300"/>
        <v>61</v>
      </c>
      <c r="CX445" s="14">
        <f t="shared" si="301"/>
        <v>1</v>
      </c>
      <c r="CY445" s="14">
        <f t="shared" si="302"/>
        <v>5</v>
      </c>
      <c r="CZ445" s="14">
        <f t="shared" si="303"/>
        <v>6</v>
      </c>
      <c r="DA445" s="14">
        <f t="shared" si="304"/>
        <v>2062015</v>
      </c>
      <c r="DB445" s="13" t="str">
        <f t="shared" si="305"/>
        <v>110级寄灵人蓝色-鞋子</v>
      </c>
      <c r="DC445" s="14">
        <f t="shared" si="306"/>
        <v>1</v>
      </c>
      <c r="DD445" s="14">
        <f t="shared" si="307"/>
        <v>2</v>
      </c>
      <c r="DE445" s="14">
        <f t="shared" si="308"/>
        <v>110</v>
      </c>
      <c r="DF445" s="14">
        <f t="shared" si="309"/>
        <v>110</v>
      </c>
      <c r="DG445" s="14">
        <f t="shared" si="310"/>
        <v>5</v>
      </c>
      <c r="DH445" s="14" t="str">
        <f t="shared" si="311"/>
        <v/>
      </c>
      <c r="DI445" s="14">
        <f t="shared" si="320"/>
        <v>133</v>
      </c>
      <c r="DJ445" s="14">
        <f t="shared" si="312"/>
        <v>0</v>
      </c>
      <c r="DK445" s="14">
        <f t="shared" si="313"/>
        <v>0</v>
      </c>
      <c r="DL445" s="14">
        <f t="shared" si="314"/>
        <v>2594</v>
      </c>
      <c r="DM445" s="14">
        <f t="shared" si="315"/>
        <v>0</v>
      </c>
      <c r="DN445" s="14">
        <f t="shared" si="316"/>
        <v>0</v>
      </c>
      <c r="DO445" s="14">
        <f t="shared" si="317"/>
        <v>133.66999999999999</v>
      </c>
      <c r="DP445" s="14">
        <f t="shared" si="321"/>
        <v>22</v>
      </c>
      <c r="DQ445" s="14">
        <f t="shared" si="322"/>
        <v>0</v>
      </c>
      <c r="DR445" s="14">
        <f t="shared" si="323"/>
        <v>16</v>
      </c>
      <c r="DU445" s="14">
        <f t="shared" si="318"/>
        <v>3</v>
      </c>
      <c r="DV445" s="14">
        <f t="shared" si="319"/>
        <v>0</v>
      </c>
      <c r="DW445" s="14">
        <f t="shared" si="324"/>
        <v>133</v>
      </c>
      <c r="DX445" s="14" t="str">
        <f t="shared" si="325"/>
        <v>HPExt</v>
      </c>
      <c r="DY445" s="14">
        <f t="shared" si="326"/>
        <v>2594</v>
      </c>
      <c r="DZ445" s="14">
        <f t="shared" si="327"/>
        <v>133.66999999999999</v>
      </c>
      <c r="EA445" s="14" t="str">
        <f t="shared" si="328"/>
        <v/>
      </c>
      <c r="EB445" s="14" t="str">
        <f t="shared" si="329"/>
        <v/>
      </c>
      <c r="EC445" s="14" t="str">
        <f t="shared" si="330"/>
        <v/>
      </c>
      <c r="ED445" s="14">
        <f t="shared" si="331"/>
        <v>22</v>
      </c>
      <c r="EE445" s="14">
        <f t="shared" si="332"/>
        <v>0</v>
      </c>
      <c r="EF445" s="14">
        <f t="shared" si="333"/>
        <v>16</v>
      </c>
      <c r="EG445" s="25" t="s">
        <v>509</v>
      </c>
      <c r="EH445" s="14">
        <f t="shared" si="334"/>
        <v>180</v>
      </c>
    </row>
    <row r="446" spans="100:138" ht="16.5" x14ac:dyDescent="0.2">
      <c r="CV446" s="13">
        <v>442</v>
      </c>
      <c r="CW446" s="14">
        <f t="shared" si="300"/>
        <v>61</v>
      </c>
      <c r="CX446" s="14">
        <f t="shared" si="301"/>
        <v>1</v>
      </c>
      <c r="CY446" s="14">
        <f t="shared" si="302"/>
        <v>6</v>
      </c>
      <c r="CZ446" s="14">
        <f t="shared" si="303"/>
        <v>6</v>
      </c>
      <c r="DA446" s="14">
        <f t="shared" si="304"/>
        <v>2062016</v>
      </c>
      <c r="DB446" s="13" t="str">
        <f t="shared" si="305"/>
        <v>110级寄灵人蓝色-护手</v>
      </c>
      <c r="DC446" s="14">
        <f t="shared" si="306"/>
        <v>1</v>
      </c>
      <c r="DD446" s="14">
        <f t="shared" si="307"/>
        <v>2</v>
      </c>
      <c r="DE446" s="14">
        <f t="shared" si="308"/>
        <v>110</v>
      </c>
      <c r="DF446" s="14">
        <f t="shared" si="309"/>
        <v>110</v>
      </c>
      <c r="DG446" s="14">
        <f t="shared" si="310"/>
        <v>6</v>
      </c>
      <c r="DH446" s="14" t="str">
        <f t="shared" si="311"/>
        <v/>
      </c>
      <c r="DI446" s="14">
        <f t="shared" si="320"/>
        <v>133</v>
      </c>
      <c r="DJ446" s="14">
        <f t="shared" si="312"/>
        <v>0</v>
      </c>
      <c r="DK446" s="14">
        <f t="shared" si="313"/>
        <v>0</v>
      </c>
      <c r="DL446" s="14">
        <f t="shared" si="314"/>
        <v>2594</v>
      </c>
      <c r="DM446" s="14">
        <f t="shared" si="315"/>
        <v>0</v>
      </c>
      <c r="DN446" s="14">
        <f t="shared" si="316"/>
        <v>0</v>
      </c>
      <c r="DO446" s="14">
        <f t="shared" si="317"/>
        <v>133.66999999999999</v>
      </c>
      <c r="DP446" s="14">
        <f t="shared" si="321"/>
        <v>22</v>
      </c>
      <c r="DQ446" s="14">
        <f t="shared" si="322"/>
        <v>0</v>
      </c>
      <c r="DR446" s="14">
        <f t="shared" si="323"/>
        <v>16</v>
      </c>
      <c r="DU446" s="14">
        <f t="shared" si="318"/>
        <v>3</v>
      </c>
      <c r="DV446" s="14">
        <f t="shared" si="319"/>
        <v>0</v>
      </c>
      <c r="DW446" s="14">
        <f t="shared" si="324"/>
        <v>133</v>
      </c>
      <c r="DX446" s="14" t="str">
        <f t="shared" si="325"/>
        <v>HPExt</v>
      </c>
      <c r="DY446" s="14">
        <f t="shared" si="326"/>
        <v>2594</v>
      </c>
      <c r="DZ446" s="14">
        <f t="shared" si="327"/>
        <v>133.66999999999999</v>
      </c>
      <c r="EA446" s="14" t="str">
        <f t="shared" si="328"/>
        <v/>
      </c>
      <c r="EB446" s="14" t="str">
        <f t="shared" si="329"/>
        <v/>
      </c>
      <c r="EC446" s="14" t="str">
        <f t="shared" si="330"/>
        <v/>
      </c>
      <c r="ED446" s="14">
        <f t="shared" si="331"/>
        <v>22</v>
      </c>
      <c r="EE446" s="14">
        <f t="shared" si="332"/>
        <v>0</v>
      </c>
      <c r="EF446" s="14">
        <f t="shared" si="333"/>
        <v>16</v>
      </c>
      <c r="EG446" s="25" t="s">
        <v>509</v>
      </c>
      <c r="EH446" s="14">
        <f t="shared" si="334"/>
        <v>180</v>
      </c>
    </row>
    <row r="447" spans="100:138" ht="16.5" x14ac:dyDescent="0.2">
      <c r="CV447" s="13">
        <v>443</v>
      </c>
      <c r="CW447" s="14">
        <f t="shared" si="300"/>
        <v>61</v>
      </c>
      <c r="CX447" s="14">
        <f t="shared" si="301"/>
        <v>1</v>
      </c>
      <c r="CY447" s="14">
        <f t="shared" si="302"/>
        <v>7</v>
      </c>
      <c r="CZ447" s="14">
        <f t="shared" si="303"/>
        <v>6</v>
      </c>
      <c r="DA447" s="14">
        <f t="shared" si="304"/>
        <v>2062017</v>
      </c>
      <c r="DB447" s="13" t="str">
        <f t="shared" si="305"/>
        <v>110级寄灵人蓝色-项链</v>
      </c>
      <c r="DC447" s="14">
        <f t="shared" si="306"/>
        <v>1</v>
      </c>
      <c r="DD447" s="14">
        <f t="shared" si="307"/>
        <v>2</v>
      </c>
      <c r="DE447" s="14">
        <f t="shared" si="308"/>
        <v>110</v>
      </c>
      <c r="DF447" s="14">
        <f t="shared" si="309"/>
        <v>110</v>
      </c>
      <c r="DG447" s="14">
        <f t="shared" si="310"/>
        <v>7</v>
      </c>
      <c r="DH447" s="14" t="str">
        <f t="shared" si="311"/>
        <v/>
      </c>
      <c r="DI447" s="14">
        <f t="shared" si="320"/>
        <v>201</v>
      </c>
      <c r="DJ447" s="14">
        <f t="shared" si="312"/>
        <v>346</v>
      </c>
      <c r="DK447" s="14">
        <f t="shared" si="313"/>
        <v>217</v>
      </c>
      <c r="DL447" s="14">
        <f t="shared" si="314"/>
        <v>0</v>
      </c>
      <c r="DM447" s="14">
        <f t="shared" si="315"/>
        <v>17.850000000000001</v>
      </c>
      <c r="DN447" s="14">
        <f t="shared" si="316"/>
        <v>11.2</v>
      </c>
      <c r="DO447" s="14">
        <f t="shared" si="317"/>
        <v>0</v>
      </c>
      <c r="DP447" s="14">
        <f t="shared" si="321"/>
        <v>22</v>
      </c>
      <c r="DQ447" s="14">
        <f t="shared" si="322"/>
        <v>0</v>
      </c>
      <c r="DR447" s="14">
        <f t="shared" si="323"/>
        <v>16</v>
      </c>
      <c r="DU447" s="14">
        <f t="shared" si="318"/>
        <v>1</v>
      </c>
      <c r="DV447" s="14">
        <f t="shared" si="319"/>
        <v>2</v>
      </c>
      <c r="DW447" s="14">
        <f t="shared" si="324"/>
        <v>201</v>
      </c>
      <c r="DX447" s="14" t="str">
        <f t="shared" si="325"/>
        <v>AtkExt</v>
      </c>
      <c r="DY447" s="14">
        <f t="shared" si="326"/>
        <v>346</v>
      </c>
      <c r="DZ447" s="14">
        <f t="shared" si="327"/>
        <v>17.850000000000001</v>
      </c>
      <c r="EA447" s="14" t="str">
        <f t="shared" si="328"/>
        <v>DefExt</v>
      </c>
      <c r="EB447" s="14">
        <f t="shared" si="329"/>
        <v>217</v>
      </c>
      <c r="EC447" s="14">
        <f t="shared" si="330"/>
        <v>11.2</v>
      </c>
      <c r="ED447" s="14">
        <f t="shared" si="331"/>
        <v>22</v>
      </c>
      <c r="EE447" s="14">
        <f t="shared" si="332"/>
        <v>0</v>
      </c>
      <c r="EF447" s="14">
        <f t="shared" si="333"/>
        <v>16</v>
      </c>
      <c r="EG447" s="25" t="s">
        <v>509</v>
      </c>
      <c r="EH447" s="14">
        <f t="shared" si="334"/>
        <v>180</v>
      </c>
    </row>
    <row r="448" spans="100:138" ht="16.5" x14ac:dyDescent="0.2">
      <c r="CV448" s="13">
        <v>444</v>
      </c>
      <c r="CW448" s="14">
        <f t="shared" si="300"/>
        <v>61</v>
      </c>
      <c r="CX448" s="14">
        <f t="shared" si="301"/>
        <v>1</v>
      </c>
      <c r="CY448" s="14">
        <f t="shared" si="302"/>
        <v>8</v>
      </c>
      <c r="CZ448" s="14">
        <f t="shared" si="303"/>
        <v>6</v>
      </c>
      <c r="DA448" s="14">
        <f t="shared" si="304"/>
        <v>2062018</v>
      </c>
      <c r="DB448" s="13" t="str">
        <f t="shared" si="305"/>
        <v>110级寄灵人蓝色-戒指</v>
      </c>
      <c r="DC448" s="14">
        <f t="shared" si="306"/>
        <v>1</v>
      </c>
      <c r="DD448" s="14">
        <f t="shared" si="307"/>
        <v>2</v>
      </c>
      <c r="DE448" s="14">
        <f t="shared" si="308"/>
        <v>110</v>
      </c>
      <c r="DF448" s="14">
        <f t="shared" si="309"/>
        <v>110</v>
      </c>
      <c r="DG448" s="14">
        <f t="shared" si="310"/>
        <v>8</v>
      </c>
      <c r="DH448" s="14" t="str">
        <f t="shared" si="311"/>
        <v/>
      </c>
      <c r="DI448" s="14">
        <f t="shared" si="320"/>
        <v>200</v>
      </c>
      <c r="DJ448" s="14">
        <f t="shared" si="312"/>
        <v>346</v>
      </c>
      <c r="DK448" s="14">
        <f t="shared" si="313"/>
        <v>0</v>
      </c>
      <c r="DL448" s="14">
        <f t="shared" si="314"/>
        <v>2161</v>
      </c>
      <c r="DM448" s="14">
        <f t="shared" si="315"/>
        <v>17.850000000000001</v>
      </c>
      <c r="DN448" s="14">
        <f t="shared" si="316"/>
        <v>0</v>
      </c>
      <c r="DO448" s="14">
        <f t="shared" si="317"/>
        <v>111.39</v>
      </c>
      <c r="DP448" s="14">
        <f t="shared" si="321"/>
        <v>22</v>
      </c>
      <c r="DQ448" s="14">
        <f t="shared" si="322"/>
        <v>0</v>
      </c>
      <c r="DR448" s="14">
        <f t="shared" si="323"/>
        <v>16</v>
      </c>
      <c r="DU448" s="14">
        <f t="shared" si="318"/>
        <v>1</v>
      </c>
      <c r="DV448" s="14">
        <f t="shared" si="319"/>
        <v>3</v>
      </c>
      <c r="DW448" s="14">
        <f t="shared" si="324"/>
        <v>200</v>
      </c>
      <c r="DX448" s="14" t="str">
        <f t="shared" si="325"/>
        <v>AtkExt</v>
      </c>
      <c r="DY448" s="14">
        <f t="shared" si="326"/>
        <v>346</v>
      </c>
      <c r="DZ448" s="14">
        <f t="shared" si="327"/>
        <v>17.850000000000001</v>
      </c>
      <c r="EA448" s="14" t="str">
        <f t="shared" si="328"/>
        <v>HPExt</v>
      </c>
      <c r="EB448" s="14">
        <f t="shared" si="329"/>
        <v>2161</v>
      </c>
      <c r="EC448" s="14">
        <f t="shared" si="330"/>
        <v>111.39</v>
      </c>
      <c r="ED448" s="14">
        <f t="shared" si="331"/>
        <v>22</v>
      </c>
      <c r="EE448" s="14">
        <f t="shared" si="332"/>
        <v>0</v>
      </c>
      <c r="EF448" s="14">
        <f t="shared" si="333"/>
        <v>16</v>
      </c>
      <c r="EG448" s="25" t="s">
        <v>509</v>
      </c>
      <c r="EH448" s="14">
        <f t="shared" si="334"/>
        <v>180</v>
      </c>
    </row>
    <row r="449" spans="100:138" ht="16.5" x14ac:dyDescent="0.2">
      <c r="CV449" s="13">
        <v>445</v>
      </c>
      <c r="CW449" s="14">
        <f t="shared" si="300"/>
        <v>62</v>
      </c>
      <c r="CX449" s="14">
        <f t="shared" si="301"/>
        <v>2</v>
      </c>
      <c r="CY449" s="14">
        <f t="shared" si="302"/>
        <v>1</v>
      </c>
      <c r="CZ449" s="14">
        <f t="shared" si="303"/>
        <v>6</v>
      </c>
      <c r="DA449" s="14">
        <f t="shared" si="304"/>
        <v>2062021</v>
      </c>
      <c r="DB449" s="13" t="str">
        <f t="shared" si="305"/>
        <v>110级守护灵蓝色-武器</v>
      </c>
      <c r="DC449" s="14">
        <f t="shared" si="306"/>
        <v>2</v>
      </c>
      <c r="DD449" s="14">
        <f t="shared" si="307"/>
        <v>2</v>
      </c>
      <c r="DE449" s="14">
        <f t="shared" si="308"/>
        <v>80</v>
      </c>
      <c r="DF449" s="14">
        <f t="shared" si="309"/>
        <v>80</v>
      </c>
      <c r="DG449" s="14">
        <f t="shared" si="310"/>
        <v>1</v>
      </c>
      <c r="DH449" s="14" t="str">
        <f t="shared" si="311"/>
        <v/>
      </c>
      <c r="DI449" s="14">
        <f t="shared" si="320"/>
        <v>140</v>
      </c>
      <c r="DJ449" s="14">
        <f t="shared" si="312"/>
        <v>565</v>
      </c>
      <c r="DK449" s="14">
        <f t="shared" si="313"/>
        <v>0</v>
      </c>
      <c r="DL449" s="14">
        <f t="shared" si="314"/>
        <v>0</v>
      </c>
      <c r="DM449" s="14">
        <f t="shared" si="315"/>
        <v>28.14</v>
      </c>
      <c r="DN449" s="14">
        <f t="shared" si="316"/>
        <v>0</v>
      </c>
      <c r="DO449" s="14">
        <f t="shared" si="317"/>
        <v>0</v>
      </c>
      <c r="DP449" s="14">
        <f t="shared" si="321"/>
        <v>22</v>
      </c>
      <c r="DQ449" s="14">
        <f t="shared" si="322"/>
        <v>0</v>
      </c>
      <c r="DR449" s="14">
        <f t="shared" si="323"/>
        <v>26</v>
      </c>
      <c r="DU449" s="14">
        <f t="shared" si="318"/>
        <v>1</v>
      </c>
      <c r="DV449" s="14">
        <f t="shared" si="319"/>
        <v>0</v>
      </c>
      <c r="DW449" s="14">
        <f t="shared" si="324"/>
        <v>140</v>
      </c>
      <c r="DX449" s="14" t="str">
        <f t="shared" si="325"/>
        <v>AtkExt</v>
      </c>
      <c r="DY449" s="14">
        <f t="shared" si="326"/>
        <v>565</v>
      </c>
      <c r="DZ449" s="14">
        <f t="shared" si="327"/>
        <v>28.14</v>
      </c>
      <c r="EA449" s="14" t="str">
        <f t="shared" si="328"/>
        <v/>
      </c>
      <c r="EB449" s="14" t="str">
        <f t="shared" si="329"/>
        <v/>
      </c>
      <c r="EC449" s="14" t="str">
        <f t="shared" si="330"/>
        <v/>
      </c>
      <c r="ED449" s="14">
        <f t="shared" si="331"/>
        <v>22</v>
      </c>
      <c r="EE449" s="14">
        <f t="shared" si="332"/>
        <v>0</v>
      </c>
      <c r="EF449" s="14">
        <f t="shared" si="333"/>
        <v>26</v>
      </c>
      <c r="EG449" s="25" t="s">
        <v>509</v>
      </c>
      <c r="EH449" s="14">
        <f t="shared" si="334"/>
        <v>180</v>
      </c>
    </row>
    <row r="450" spans="100:138" ht="16.5" x14ac:dyDescent="0.2">
      <c r="CV450" s="13">
        <v>446</v>
      </c>
      <c r="CW450" s="14">
        <f t="shared" si="300"/>
        <v>62</v>
      </c>
      <c r="CX450" s="14">
        <f t="shared" si="301"/>
        <v>2</v>
      </c>
      <c r="CY450" s="14">
        <f t="shared" si="302"/>
        <v>2</v>
      </c>
      <c r="CZ450" s="14">
        <f t="shared" si="303"/>
        <v>6</v>
      </c>
      <c r="DA450" s="14">
        <f t="shared" si="304"/>
        <v>2062022</v>
      </c>
      <c r="DB450" s="13" t="str">
        <f t="shared" si="305"/>
        <v>110级守护灵蓝色-头盔</v>
      </c>
      <c r="DC450" s="14">
        <f t="shared" si="306"/>
        <v>2</v>
      </c>
      <c r="DD450" s="14">
        <f t="shared" si="307"/>
        <v>2</v>
      </c>
      <c r="DE450" s="14">
        <f t="shared" si="308"/>
        <v>80</v>
      </c>
      <c r="DF450" s="14">
        <f t="shared" si="309"/>
        <v>80</v>
      </c>
      <c r="DG450" s="14">
        <f t="shared" si="310"/>
        <v>2</v>
      </c>
      <c r="DH450" s="14" t="str">
        <f t="shared" si="311"/>
        <v/>
      </c>
      <c r="DI450" s="14">
        <f t="shared" si="320"/>
        <v>71</v>
      </c>
      <c r="DJ450" s="14">
        <f t="shared" si="312"/>
        <v>0</v>
      </c>
      <c r="DK450" s="14">
        <f t="shared" si="313"/>
        <v>142</v>
      </c>
      <c r="DL450" s="14">
        <f t="shared" si="314"/>
        <v>0</v>
      </c>
      <c r="DM450" s="14">
        <f t="shared" si="315"/>
        <v>0</v>
      </c>
      <c r="DN450" s="14">
        <f t="shared" si="316"/>
        <v>7.14</v>
      </c>
      <c r="DO450" s="14">
        <f t="shared" si="317"/>
        <v>0</v>
      </c>
      <c r="DP450" s="14">
        <f t="shared" si="321"/>
        <v>22</v>
      </c>
      <c r="DQ450" s="14">
        <f t="shared" si="322"/>
        <v>0</v>
      </c>
      <c r="DR450" s="14">
        <f t="shared" si="323"/>
        <v>26</v>
      </c>
      <c r="DU450" s="14">
        <f t="shared" si="318"/>
        <v>2</v>
      </c>
      <c r="DV450" s="14">
        <f t="shared" si="319"/>
        <v>0</v>
      </c>
      <c r="DW450" s="14">
        <f t="shared" si="324"/>
        <v>71</v>
      </c>
      <c r="DX450" s="14" t="str">
        <f t="shared" si="325"/>
        <v>DefExt</v>
      </c>
      <c r="DY450" s="14">
        <f t="shared" si="326"/>
        <v>142</v>
      </c>
      <c r="DZ450" s="14">
        <f t="shared" si="327"/>
        <v>7.14</v>
      </c>
      <c r="EA450" s="14" t="str">
        <f t="shared" si="328"/>
        <v/>
      </c>
      <c r="EB450" s="14" t="str">
        <f t="shared" si="329"/>
        <v/>
      </c>
      <c r="EC450" s="14" t="str">
        <f t="shared" si="330"/>
        <v/>
      </c>
      <c r="ED450" s="14">
        <f t="shared" si="331"/>
        <v>22</v>
      </c>
      <c r="EE450" s="14">
        <f t="shared" si="332"/>
        <v>0</v>
      </c>
      <c r="EF450" s="14">
        <f t="shared" si="333"/>
        <v>26</v>
      </c>
      <c r="EG450" s="25" t="s">
        <v>509</v>
      </c>
      <c r="EH450" s="14">
        <f t="shared" si="334"/>
        <v>180</v>
      </c>
    </row>
    <row r="451" spans="100:138" ht="16.5" x14ac:dyDescent="0.2">
      <c r="CV451" s="13">
        <v>447</v>
      </c>
      <c r="CW451" s="14">
        <f t="shared" si="300"/>
        <v>62</v>
      </c>
      <c r="CX451" s="14">
        <f t="shared" si="301"/>
        <v>2</v>
      </c>
      <c r="CY451" s="14">
        <f t="shared" si="302"/>
        <v>3</v>
      </c>
      <c r="CZ451" s="14">
        <f t="shared" si="303"/>
        <v>6</v>
      </c>
      <c r="DA451" s="14">
        <f t="shared" si="304"/>
        <v>2062023</v>
      </c>
      <c r="DB451" s="13" t="str">
        <f t="shared" si="305"/>
        <v>110级守护灵蓝色-肩甲</v>
      </c>
      <c r="DC451" s="14">
        <f t="shared" si="306"/>
        <v>2</v>
      </c>
      <c r="DD451" s="14">
        <f t="shared" si="307"/>
        <v>2</v>
      </c>
      <c r="DE451" s="14">
        <f t="shared" si="308"/>
        <v>80</v>
      </c>
      <c r="DF451" s="14">
        <f t="shared" si="309"/>
        <v>80</v>
      </c>
      <c r="DG451" s="14">
        <f t="shared" si="310"/>
        <v>3</v>
      </c>
      <c r="DH451" s="14" t="str">
        <f t="shared" si="311"/>
        <v/>
      </c>
      <c r="DI451" s="14">
        <f t="shared" si="320"/>
        <v>106</v>
      </c>
      <c r="DJ451" s="14">
        <f t="shared" si="312"/>
        <v>0</v>
      </c>
      <c r="DK451" s="14">
        <f t="shared" si="313"/>
        <v>71</v>
      </c>
      <c r="DL451" s="14">
        <f t="shared" si="314"/>
        <v>1411</v>
      </c>
      <c r="DM451" s="14">
        <f t="shared" si="315"/>
        <v>0</v>
      </c>
      <c r="DN451" s="14">
        <f t="shared" si="316"/>
        <v>3.57</v>
      </c>
      <c r="DO451" s="14">
        <f t="shared" si="317"/>
        <v>70.56</v>
      </c>
      <c r="DP451" s="14">
        <f t="shared" si="321"/>
        <v>22</v>
      </c>
      <c r="DQ451" s="14">
        <f t="shared" si="322"/>
        <v>0</v>
      </c>
      <c r="DR451" s="14">
        <f t="shared" si="323"/>
        <v>26</v>
      </c>
      <c r="DU451" s="14">
        <f t="shared" si="318"/>
        <v>2</v>
      </c>
      <c r="DV451" s="14">
        <f t="shared" si="319"/>
        <v>3</v>
      </c>
      <c r="DW451" s="14">
        <f t="shared" si="324"/>
        <v>106</v>
      </c>
      <c r="DX451" s="14" t="str">
        <f t="shared" si="325"/>
        <v>DefExt</v>
      </c>
      <c r="DY451" s="14">
        <f t="shared" si="326"/>
        <v>71</v>
      </c>
      <c r="DZ451" s="14">
        <f t="shared" si="327"/>
        <v>3.57</v>
      </c>
      <c r="EA451" s="14" t="str">
        <f t="shared" si="328"/>
        <v>HPExt</v>
      </c>
      <c r="EB451" s="14">
        <f t="shared" si="329"/>
        <v>1411</v>
      </c>
      <c r="EC451" s="14">
        <f t="shared" si="330"/>
        <v>70.56</v>
      </c>
      <c r="ED451" s="14">
        <f t="shared" si="331"/>
        <v>22</v>
      </c>
      <c r="EE451" s="14">
        <f t="shared" si="332"/>
        <v>0</v>
      </c>
      <c r="EF451" s="14">
        <f t="shared" si="333"/>
        <v>26</v>
      </c>
      <c r="EG451" s="25" t="s">
        <v>509</v>
      </c>
      <c r="EH451" s="14">
        <f t="shared" si="334"/>
        <v>180</v>
      </c>
    </row>
    <row r="452" spans="100:138" ht="16.5" x14ac:dyDescent="0.2">
      <c r="CV452" s="13">
        <v>448</v>
      </c>
      <c r="CW452" s="14">
        <f t="shared" si="300"/>
        <v>62</v>
      </c>
      <c r="CX452" s="14">
        <f t="shared" si="301"/>
        <v>2</v>
      </c>
      <c r="CY452" s="14">
        <f t="shared" si="302"/>
        <v>4</v>
      </c>
      <c r="CZ452" s="14">
        <f t="shared" si="303"/>
        <v>6</v>
      </c>
      <c r="DA452" s="14">
        <f t="shared" si="304"/>
        <v>2062024</v>
      </c>
      <c r="DB452" s="13" t="str">
        <f t="shared" si="305"/>
        <v>110级守护灵蓝色-衣服</v>
      </c>
      <c r="DC452" s="14">
        <f t="shared" si="306"/>
        <v>2</v>
      </c>
      <c r="DD452" s="14">
        <f t="shared" si="307"/>
        <v>2</v>
      </c>
      <c r="DE452" s="14">
        <f t="shared" si="308"/>
        <v>80</v>
      </c>
      <c r="DF452" s="14">
        <f t="shared" si="309"/>
        <v>80</v>
      </c>
      <c r="DG452" s="14">
        <f t="shared" si="310"/>
        <v>4</v>
      </c>
      <c r="DH452" s="14" t="str">
        <f t="shared" si="311"/>
        <v/>
      </c>
      <c r="DI452" s="14">
        <f t="shared" si="320"/>
        <v>71</v>
      </c>
      <c r="DJ452" s="14">
        <f t="shared" si="312"/>
        <v>0</v>
      </c>
      <c r="DK452" s="14">
        <f t="shared" si="313"/>
        <v>142</v>
      </c>
      <c r="DL452" s="14">
        <f t="shared" si="314"/>
        <v>0</v>
      </c>
      <c r="DM452" s="14">
        <f t="shared" si="315"/>
        <v>0</v>
      </c>
      <c r="DN452" s="14">
        <f t="shared" si="316"/>
        <v>7.14</v>
      </c>
      <c r="DO452" s="14">
        <f t="shared" si="317"/>
        <v>0</v>
      </c>
      <c r="DP452" s="14">
        <f t="shared" si="321"/>
        <v>22</v>
      </c>
      <c r="DQ452" s="14">
        <f t="shared" si="322"/>
        <v>0</v>
      </c>
      <c r="DR452" s="14">
        <f t="shared" si="323"/>
        <v>26</v>
      </c>
      <c r="DU452" s="14">
        <f t="shared" si="318"/>
        <v>2</v>
      </c>
      <c r="DV452" s="14">
        <f t="shared" si="319"/>
        <v>0</v>
      </c>
      <c r="DW452" s="14">
        <f t="shared" si="324"/>
        <v>71</v>
      </c>
      <c r="DX452" s="14" t="str">
        <f t="shared" si="325"/>
        <v>DefExt</v>
      </c>
      <c r="DY452" s="14">
        <f t="shared" si="326"/>
        <v>142</v>
      </c>
      <c r="DZ452" s="14">
        <f t="shared" si="327"/>
        <v>7.14</v>
      </c>
      <c r="EA452" s="14" t="str">
        <f t="shared" si="328"/>
        <v/>
      </c>
      <c r="EB452" s="14" t="str">
        <f t="shared" si="329"/>
        <v/>
      </c>
      <c r="EC452" s="14" t="str">
        <f t="shared" si="330"/>
        <v/>
      </c>
      <c r="ED452" s="14">
        <f t="shared" si="331"/>
        <v>22</v>
      </c>
      <c r="EE452" s="14">
        <f t="shared" si="332"/>
        <v>0</v>
      </c>
      <c r="EF452" s="14">
        <f t="shared" si="333"/>
        <v>26</v>
      </c>
      <c r="EG452" s="25" t="s">
        <v>509</v>
      </c>
      <c r="EH452" s="14">
        <f t="shared" si="334"/>
        <v>180</v>
      </c>
    </row>
    <row r="453" spans="100:138" ht="16.5" x14ac:dyDescent="0.2">
      <c r="CV453" s="13">
        <v>449</v>
      </c>
      <c r="CW453" s="14">
        <f t="shared" ref="CW453:CW516" si="335">MATCH(CV453-1,$CK$5:$CK$91,1)</f>
        <v>62</v>
      </c>
      <c r="CX453" s="14">
        <f t="shared" ref="CX453:CX516" si="336">INDEX($CF$6:$CF$91,CW453)</f>
        <v>2</v>
      </c>
      <c r="CY453" s="14">
        <f t="shared" ref="CY453:CY516" si="337">CV453-INDEX($CK$5:$CK$91,CW453)</f>
        <v>5</v>
      </c>
      <c r="CZ453" s="14">
        <f t="shared" ref="CZ453:CZ516" si="338">INDEX($CB$6:$CB$91,CW453)</f>
        <v>6</v>
      </c>
      <c r="DA453" s="14">
        <f t="shared" ref="DA453:DA516" si="339">INDEX($CG$6:$CG$91,CW453)+DG453</f>
        <v>2062025</v>
      </c>
      <c r="DB453" s="13" t="str">
        <f t="shared" ref="DB453:DB516" si="340">INDEX($CH$6:$CH$91,CW453)&amp;"-"&amp;INDEX($CL$3:$CS$3,DG453)</f>
        <v>110级守护灵蓝色-鞋子</v>
      </c>
      <c r="DC453" s="14">
        <f t="shared" ref="DC453:DC516" si="341">INDEX($CE$6:$CE$91,CW453)</f>
        <v>2</v>
      </c>
      <c r="DD453" s="14">
        <f t="shared" ref="DD453:DD516" si="342">INDEX($CD$6:$CD$91,CW453)</f>
        <v>2</v>
      </c>
      <c r="DE453" s="14">
        <f t="shared" ref="DE453:DE516" si="343">INDEX($E$5:$E$18,(DC453-1)*6+CZ453)</f>
        <v>80</v>
      </c>
      <c r="DF453" s="14">
        <f t="shared" ref="DF453:DF516" si="344">INDEX($E$5:$E$18,(DC453-1)*6+CZ453)</f>
        <v>80</v>
      </c>
      <c r="DG453" s="14">
        <f t="shared" ref="DG453:DG516" si="345">INDEX($CL$6:$CS$91,CW453,CY453)</f>
        <v>5</v>
      </c>
      <c r="DH453" s="14" t="str">
        <f t="shared" ref="DH453:DH516" si="346">IF(INDEX($CI$6:$CI$91,CW453)&gt;0,INDEX($CI$6:$CI$91,CW453),"")</f>
        <v/>
      </c>
      <c r="DI453" s="14">
        <f t="shared" si="320"/>
        <v>141</v>
      </c>
      <c r="DJ453" s="14">
        <f t="shared" ref="DJ453:DJ516" si="347">ROUND(INDEX(M$5:M$18,($DC453-1)*6+$CZ453)*INDEX(AH$5:AH$12,$DG453)*INDEX($AQ$5:$AQ$8,$DD453),0)</f>
        <v>0</v>
      </c>
      <c r="DK453" s="14">
        <f t="shared" ref="DK453:DK516" si="348">ROUND(INDEX(N$5:N$18,($DC453-1)*6+$CZ453)*INDEX(AI$5:AI$12,$DG453)*INDEX($AQ$5:$AQ$8,$DD453),0)</f>
        <v>0</v>
      </c>
      <c r="DL453" s="14">
        <f t="shared" ref="DL453:DL516" si="349">ROUND(INDEX(O$5:O$18,($DC453-1)*6+$CZ453)*INDEX(AJ$5:AJ$12,$DG453)*INDEX($AQ$5:$AQ$8,$DD453),0)</f>
        <v>2821</v>
      </c>
      <c r="DM453" s="14">
        <f t="shared" ref="DM453:DM516" si="350">ROUND(INDEX(S$5:S$18,($DC453-1)*6+$CZ453)*INDEX(AH$5:AH$12,$DG453) * INDEX($AQ$5:$AQ$8,$DD453),2)</f>
        <v>0</v>
      </c>
      <c r="DN453" s="14">
        <f t="shared" ref="DN453:DN516" si="351">ROUND(INDEX(T$5:T$18,($DC453-1)*6+$CZ453)*INDEX(AI$5:AI$12,$DG453) * INDEX($AQ$5:$AQ$8,$DD453),2)</f>
        <v>0</v>
      </c>
      <c r="DO453" s="14">
        <f t="shared" ref="DO453:DO516" si="352">ROUND(INDEX(U$5:U$18,($DC453-1)*6+$CZ453)*INDEX(AJ$5:AJ$12,$DG453) * INDEX($AQ$5:$AQ$8,$DD453),2)</f>
        <v>141.12</v>
      </c>
      <c r="DP453" s="14">
        <f t="shared" si="321"/>
        <v>22</v>
      </c>
      <c r="DQ453" s="14">
        <f t="shared" si="322"/>
        <v>0</v>
      </c>
      <c r="DR453" s="14">
        <f t="shared" si="323"/>
        <v>26</v>
      </c>
      <c r="DU453" s="14">
        <f t="shared" ref="DU453:DU516" si="353">INDEX(AK$5:AK$12,$DG453)</f>
        <v>3</v>
      </c>
      <c r="DV453" s="14">
        <f t="shared" ref="DV453:DV516" si="354">INDEX(AL$5:AL$12,$DG453)</f>
        <v>0</v>
      </c>
      <c r="DW453" s="14">
        <f t="shared" si="324"/>
        <v>141</v>
      </c>
      <c r="DX453" s="14" t="str">
        <f t="shared" si="325"/>
        <v>HPExt</v>
      </c>
      <c r="DY453" s="14">
        <f t="shared" si="326"/>
        <v>2821</v>
      </c>
      <c r="DZ453" s="14">
        <f t="shared" si="327"/>
        <v>141.12</v>
      </c>
      <c r="EA453" s="14" t="str">
        <f t="shared" si="328"/>
        <v/>
      </c>
      <c r="EB453" s="14" t="str">
        <f t="shared" si="329"/>
        <v/>
      </c>
      <c r="EC453" s="14" t="str">
        <f t="shared" si="330"/>
        <v/>
      </c>
      <c r="ED453" s="14">
        <f t="shared" si="331"/>
        <v>22</v>
      </c>
      <c r="EE453" s="14">
        <f t="shared" si="332"/>
        <v>0</v>
      </c>
      <c r="EF453" s="14">
        <f t="shared" si="333"/>
        <v>26</v>
      </c>
      <c r="EG453" s="25" t="s">
        <v>509</v>
      </c>
      <c r="EH453" s="14">
        <f t="shared" si="334"/>
        <v>180</v>
      </c>
    </row>
    <row r="454" spans="100:138" ht="16.5" x14ac:dyDescent="0.2">
      <c r="CV454" s="13">
        <v>450</v>
      </c>
      <c r="CW454" s="14">
        <f t="shared" si="335"/>
        <v>62</v>
      </c>
      <c r="CX454" s="14">
        <f t="shared" si="336"/>
        <v>2</v>
      </c>
      <c r="CY454" s="14">
        <f t="shared" si="337"/>
        <v>6</v>
      </c>
      <c r="CZ454" s="14">
        <f t="shared" si="338"/>
        <v>6</v>
      </c>
      <c r="DA454" s="14">
        <f t="shared" si="339"/>
        <v>2062026</v>
      </c>
      <c r="DB454" s="13" t="str">
        <f t="shared" si="340"/>
        <v>110级守护灵蓝色-护手</v>
      </c>
      <c r="DC454" s="14">
        <f t="shared" si="341"/>
        <v>2</v>
      </c>
      <c r="DD454" s="14">
        <f t="shared" si="342"/>
        <v>2</v>
      </c>
      <c r="DE454" s="14">
        <f t="shared" si="343"/>
        <v>80</v>
      </c>
      <c r="DF454" s="14">
        <f t="shared" si="344"/>
        <v>80</v>
      </c>
      <c r="DG454" s="14">
        <f t="shared" si="345"/>
        <v>6</v>
      </c>
      <c r="DH454" s="14" t="str">
        <f t="shared" si="346"/>
        <v/>
      </c>
      <c r="DI454" s="14">
        <f t="shared" ref="DI454:DI517" si="355">INT(SUMPRODUCT($DM$3:$DO$3,DM454:DO454)*IF(DH454="",1,1.5))</f>
        <v>141</v>
      </c>
      <c r="DJ454" s="14">
        <f t="shared" si="347"/>
        <v>0</v>
      </c>
      <c r="DK454" s="14">
        <f t="shared" si="348"/>
        <v>0</v>
      </c>
      <c r="DL454" s="14">
        <f t="shared" si="349"/>
        <v>2821</v>
      </c>
      <c r="DM454" s="14">
        <f t="shared" si="350"/>
        <v>0</v>
      </c>
      <c r="DN454" s="14">
        <f t="shared" si="351"/>
        <v>0</v>
      </c>
      <c r="DO454" s="14">
        <f t="shared" si="352"/>
        <v>141.12</v>
      </c>
      <c r="DP454" s="14">
        <f t="shared" ref="DP454:DP517" si="356">(CZ454-1)*4+DD454</f>
        <v>22</v>
      </c>
      <c r="DQ454" s="14">
        <f t="shared" ref="DQ454:DQ517" si="357">INDEX($BV$5:$BY$16,CZ454,DD454)</f>
        <v>0</v>
      </c>
      <c r="DR454" s="14">
        <f t="shared" ref="DR454:DR517" si="358">DC454*10+CZ454</f>
        <v>26</v>
      </c>
      <c r="DU454" s="14">
        <f t="shared" si="353"/>
        <v>3</v>
      </c>
      <c r="DV454" s="14">
        <f t="shared" si="354"/>
        <v>0</v>
      </c>
      <c r="DW454" s="14">
        <f t="shared" ref="DW454:DW517" si="359">DI454</f>
        <v>141</v>
      </c>
      <c r="DX454" s="14" t="str">
        <f t="shared" ref="DX454:DX517" si="360">INDEX($AF$3:$AH$3,DU454)</f>
        <v>HPExt</v>
      </c>
      <c r="DY454" s="14">
        <f t="shared" ref="DY454:DY517" si="361">INDEX(DJ454:DL454,DU454)</f>
        <v>2821</v>
      </c>
      <c r="DZ454" s="14">
        <f t="shared" ref="DZ454:DZ517" si="362">INDEX(DM454:DO454,DU454)</f>
        <v>141.12</v>
      </c>
      <c r="EA454" s="14" t="str">
        <f t="shared" ref="EA454:EA517" si="363">IF(DV454&gt;0,INDEX($AF$3:$AH$3,DV454),"")</f>
        <v/>
      </c>
      <c r="EB454" s="14" t="str">
        <f t="shared" ref="EB454:EB517" si="364">IF(DV454&gt;0,INDEX(DJ454:DL454,DV454),"")</f>
        <v/>
      </c>
      <c r="EC454" s="14" t="str">
        <f t="shared" ref="EC454:EC517" si="365">IF(DV454&gt;0,INDEX(DM454:DO454,DV454),"")</f>
        <v/>
      </c>
      <c r="ED454" s="14">
        <f t="shared" ref="ED454:ED517" si="366">(CZ454-1)*4+DD454</f>
        <v>22</v>
      </c>
      <c r="EE454" s="14">
        <f t="shared" ref="EE454:EE517" si="367">INDEX($BV$5:$BY$16,CZ454,DD454)</f>
        <v>0</v>
      </c>
      <c r="EF454" s="14">
        <f t="shared" ref="EF454:EF517" si="368">DC454*10+CZ454</f>
        <v>26</v>
      </c>
      <c r="EG454" s="25" t="s">
        <v>509</v>
      </c>
      <c r="EH454" s="14">
        <f t="shared" ref="EH454:EH517" si="369">INDEX($X$5:$AD$8,DD454,CZ454)</f>
        <v>180</v>
      </c>
    </row>
    <row r="455" spans="100:138" ht="16.5" x14ac:dyDescent="0.2">
      <c r="CV455" s="13">
        <v>451</v>
      </c>
      <c r="CW455" s="14">
        <f t="shared" si="335"/>
        <v>62</v>
      </c>
      <c r="CX455" s="14">
        <f t="shared" si="336"/>
        <v>2</v>
      </c>
      <c r="CY455" s="14">
        <f t="shared" si="337"/>
        <v>7</v>
      </c>
      <c r="CZ455" s="14">
        <f t="shared" si="338"/>
        <v>6</v>
      </c>
      <c r="DA455" s="14">
        <f t="shared" si="339"/>
        <v>2062027</v>
      </c>
      <c r="DB455" s="13" t="str">
        <f t="shared" si="340"/>
        <v>110级守护灵蓝色-项链</v>
      </c>
      <c r="DC455" s="14">
        <f t="shared" si="341"/>
        <v>2</v>
      </c>
      <c r="DD455" s="14">
        <f t="shared" si="342"/>
        <v>2</v>
      </c>
      <c r="DE455" s="14">
        <f t="shared" si="343"/>
        <v>80</v>
      </c>
      <c r="DF455" s="14">
        <f t="shared" si="344"/>
        <v>80</v>
      </c>
      <c r="DG455" s="14">
        <f t="shared" si="345"/>
        <v>7</v>
      </c>
      <c r="DH455" s="14" t="str">
        <f t="shared" si="346"/>
        <v/>
      </c>
      <c r="DI455" s="14">
        <f t="shared" si="355"/>
        <v>106</v>
      </c>
      <c r="DJ455" s="14">
        <f t="shared" si="347"/>
        <v>188</v>
      </c>
      <c r="DK455" s="14">
        <f t="shared" si="348"/>
        <v>118</v>
      </c>
      <c r="DL455" s="14">
        <f t="shared" si="349"/>
        <v>0</v>
      </c>
      <c r="DM455" s="14">
        <f t="shared" si="350"/>
        <v>9.3800000000000008</v>
      </c>
      <c r="DN455" s="14">
        <f t="shared" si="351"/>
        <v>5.95</v>
      </c>
      <c r="DO455" s="14">
        <f t="shared" si="352"/>
        <v>0</v>
      </c>
      <c r="DP455" s="14">
        <f t="shared" si="356"/>
        <v>22</v>
      </c>
      <c r="DQ455" s="14">
        <f t="shared" si="357"/>
        <v>0</v>
      </c>
      <c r="DR455" s="14">
        <f t="shared" si="358"/>
        <v>26</v>
      </c>
      <c r="DU455" s="14">
        <f t="shared" si="353"/>
        <v>1</v>
      </c>
      <c r="DV455" s="14">
        <f t="shared" si="354"/>
        <v>2</v>
      </c>
      <c r="DW455" s="14">
        <f t="shared" si="359"/>
        <v>106</v>
      </c>
      <c r="DX455" s="14" t="str">
        <f t="shared" si="360"/>
        <v>AtkExt</v>
      </c>
      <c r="DY455" s="14">
        <f t="shared" si="361"/>
        <v>188</v>
      </c>
      <c r="DZ455" s="14">
        <f t="shared" si="362"/>
        <v>9.3800000000000008</v>
      </c>
      <c r="EA455" s="14" t="str">
        <f t="shared" si="363"/>
        <v>DefExt</v>
      </c>
      <c r="EB455" s="14">
        <f t="shared" si="364"/>
        <v>118</v>
      </c>
      <c r="EC455" s="14">
        <f t="shared" si="365"/>
        <v>5.95</v>
      </c>
      <c r="ED455" s="14">
        <f t="shared" si="366"/>
        <v>22</v>
      </c>
      <c r="EE455" s="14">
        <f t="shared" si="367"/>
        <v>0</v>
      </c>
      <c r="EF455" s="14">
        <f t="shared" si="368"/>
        <v>26</v>
      </c>
      <c r="EG455" s="25" t="s">
        <v>509</v>
      </c>
      <c r="EH455" s="14">
        <f t="shared" si="369"/>
        <v>180</v>
      </c>
    </row>
    <row r="456" spans="100:138" ht="16.5" x14ac:dyDescent="0.2">
      <c r="CV456" s="13">
        <v>452</v>
      </c>
      <c r="CW456" s="14">
        <f t="shared" si="335"/>
        <v>62</v>
      </c>
      <c r="CX456" s="14">
        <f t="shared" si="336"/>
        <v>2</v>
      </c>
      <c r="CY456" s="14">
        <f t="shared" si="337"/>
        <v>8</v>
      </c>
      <c r="CZ456" s="14">
        <f t="shared" si="338"/>
        <v>6</v>
      </c>
      <c r="DA456" s="14">
        <f t="shared" si="339"/>
        <v>2062028</v>
      </c>
      <c r="DB456" s="13" t="str">
        <f t="shared" si="340"/>
        <v>110级守护灵蓝色-戒指</v>
      </c>
      <c r="DC456" s="14">
        <f t="shared" si="341"/>
        <v>2</v>
      </c>
      <c r="DD456" s="14">
        <f t="shared" si="342"/>
        <v>2</v>
      </c>
      <c r="DE456" s="14">
        <f t="shared" si="343"/>
        <v>80</v>
      </c>
      <c r="DF456" s="14">
        <f t="shared" si="344"/>
        <v>80</v>
      </c>
      <c r="DG456" s="14">
        <f t="shared" si="345"/>
        <v>8</v>
      </c>
      <c r="DH456" s="14" t="str">
        <f t="shared" si="346"/>
        <v/>
      </c>
      <c r="DI456" s="14">
        <f t="shared" si="355"/>
        <v>164</v>
      </c>
      <c r="DJ456" s="14">
        <f t="shared" si="347"/>
        <v>188</v>
      </c>
      <c r="DK456" s="14">
        <f t="shared" si="348"/>
        <v>0</v>
      </c>
      <c r="DL456" s="14">
        <f t="shared" si="349"/>
        <v>2351</v>
      </c>
      <c r="DM456" s="14">
        <f t="shared" si="350"/>
        <v>9.3800000000000008</v>
      </c>
      <c r="DN456" s="14">
        <f t="shared" si="351"/>
        <v>0</v>
      </c>
      <c r="DO456" s="14">
        <f t="shared" si="352"/>
        <v>117.6</v>
      </c>
      <c r="DP456" s="14">
        <f t="shared" si="356"/>
        <v>22</v>
      </c>
      <c r="DQ456" s="14">
        <f t="shared" si="357"/>
        <v>0</v>
      </c>
      <c r="DR456" s="14">
        <f t="shared" si="358"/>
        <v>26</v>
      </c>
      <c r="DU456" s="14">
        <f t="shared" si="353"/>
        <v>1</v>
      </c>
      <c r="DV456" s="14">
        <f t="shared" si="354"/>
        <v>3</v>
      </c>
      <c r="DW456" s="14">
        <f t="shared" si="359"/>
        <v>164</v>
      </c>
      <c r="DX456" s="14" t="str">
        <f t="shared" si="360"/>
        <v>AtkExt</v>
      </c>
      <c r="DY456" s="14">
        <f t="shared" si="361"/>
        <v>188</v>
      </c>
      <c r="DZ456" s="14">
        <f t="shared" si="362"/>
        <v>9.3800000000000008</v>
      </c>
      <c r="EA456" s="14" t="str">
        <f t="shared" si="363"/>
        <v>HPExt</v>
      </c>
      <c r="EB456" s="14">
        <f t="shared" si="364"/>
        <v>2351</v>
      </c>
      <c r="EC456" s="14">
        <f t="shared" si="365"/>
        <v>117.6</v>
      </c>
      <c r="ED456" s="14">
        <f t="shared" si="366"/>
        <v>22</v>
      </c>
      <c r="EE456" s="14">
        <f t="shared" si="367"/>
        <v>0</v>
      </c>
      <c r="EF456" s="14">
        <f t="shared" si="368"/>
        <v>26</v>
      </c>
      <c r="EG456" s="25" t="s">
        <v>509</v>
      </c>
      <c r="EH456" s="14">
        <f t="shared" si="369"/>
        <v>180</v>
      </c>
    </row>
    <row r="457" spans="100:138" ht="16.5" x14ac:dyDescent="0.2">
      <c r="CV457" s="13">
        <v>453</v>
      </c>
      <c r="CW457" s="14">
        <f t="shared" si="335"/>
        <v>63</v>
      </c>
      <c r="CX457" s="14">
        <f t="shared" si="336"/>
        <v>1</v>
      </c>
      <c r="CY457" s="14">
        <f t="shared" si="337"/>
        <v>1</v>
      </c>
      <c r="CZ457" s="14">
        <f t="shared" si="338"/>
        <v>6</v>
      </c>
      <c r="DA457" s="14">
        <f t="shared" si="339"/>
        <v>2063011</v>
      </c>
      <c r="DB457" s="13" t="str">
        <f t="shared" si="340"/>
        <v>110级寄灵人紫色-武器</v>
      </c>
      <c r="DC457" s="14">
        <f t="shared" si="341"/>
        <v>1</v>
      </c>
      <c r="DD457" s="14">
        <f t="shared" si="342"/>
        <v>3</v>
      </c>
      <c r="DE457" s="14">
        <f t="shared" si="343"/>
        <v>110</v>
      </c>
      <c r="DF457" s="14">
        <f t="shared" si="344"/>
        <v>110</v>
      </c>
      <c r="DG457" s="14">
        <f t="shared" si="345"/>
        <v>1</v>
      </c>
      <c r="DH457" s="14" t="str">
        <f t="shared" si="346"/>
        <v/>
      </c>
      <c r="DI457" s="14">
        <f t="shared" si="355"/>
        <v>325</v>
      </c>
      <c r="DJ457" s="14">
        <f t="shared" si="347"/>
        <v>1260</v>
      </c>
      <c r="DK457" s="14">
        <f t="shared" si="348"/>
        <v>0</v>
      </c>
      <c r="DL457" s="14">
        <f t="shared" si="349"/>
        <v>0</v>
      </c>
      <c r="DM457" s="14">
        <f t="shared" si="350"/>
        <v>65.03</v>
      </c>
      <c r="DN457" s="14">
        <f t="shared" si="351"/>
        <v>0</v>
      </c>
      <c r="DO457" s="14">
        <f t="shared" si="352"/>
        <v>0</v>
      </c>
      <c r="DP457" s="14">
        <f t="shared" si="356"/>
        <v>23</v>
      </c>
      <c r="DQ457" s="14">
        <f t="shared" si="357"/>
        <v>5</v>
      </c>
      <c r="DR457" s="14">
        <f t="shared" si="358"/>
        <v>16</v>
      </c>
      <c r="DU457" s="14">
        <f t="shared" si="353"/>
        <v>1</v>
      </c>
      <c r="DV457" s="14">
        <f t="shared" si="354"/>
        <v>0</v>
      </c>
      <c r="DW457" s="14">
        <f t="shared" si="359"/>
        <v>325</v>
      </c>
      <c r="DX457" s="14" t="str">
        <f t="shared" si="360"/>
        <v>AtkExt</v>
      </c>
      <c r="DY457" s="14">
        <f t="shared" si="361"/>
        <v>1260</v>
      </c>
      <c r="DZ457" s="14">
        <f t="shared" si="362"/>
        <v>65.03</v>
      </c>
      <c r="EA457" s="14" t="str">
        <f t="shared" si="363"/>
        <v/>
      </c>
      <c r="EB457" s="14" t="str">
        <f t="shared" si="364"/>
        <v/>
      </c>
      <c r="EC457" s="14" t="str">
        <f t="shared" si="365"/>
        <v/>
      </c>
      <c r="ED457" s="14">
        <f t="shared" si="366"/>
        <v>23</v>
      </c>
      <c r="EE457" s="14">
        <f t="shared" si="367"/>
        <v>5</v>
      </c>
      <c r="EF457" s="14">
        <f t="shared" si="368"/>
        <v>16</v>
      </c>
      <c r="EG457" s="25" t="s">
        <v>509</v>
      </c>
      <c r="EH457" s="14">
        <f t="shared" si="369"/>
        <v>300</v>
      </c>
    </row>
    <row r="458" spans="100:138" ht="16.5" x14ac:dyDescent="0.2">
      <c r="CV458" s="13">
        <v>454</v>
      </c>
      <c r="CW458" s="14">
        <f t="shared" si="335"/>
        <v>63</v>
      </c>
      <c r="CX458" s="14">
        <f t="shared" si="336"/>
        <v>1</v>
      </c>
      <c r="CY458" s="14">
        <f t="shared" si="337"/>
        <v>2</v>
      </c>
      <c r="CZ458" s="14">
        <f t="shared" si="338"/>
        <v>6</v>
      </c>
      <c r="DA458" s="14">
        <f t="shared" si="339"/>
        <v>2063012</v>
      </c>
      <c r="DB458" s="13" t="str">
        <f t="shared" si="340"/>
        <v>110级寄灵人紫色-头盔</v>
      </c>
      <c r="DC458" s="14">
        <f t="shared" si="341"/>
        <v>1</v>
      </c>
      <c r="DD458" s="14">
        <f t="shared" si="342"/>
        <v>3</v>
      </c>
      <c r="DE458" s="14">
        <f t="shared" si="343"/>
        <v>110</v>
      </c>
      <c r="DF458" s="14">
        <f t="shared" si="344"/>
        <v>110</v>
      </c>
      <c r="DG458" s="14">
        <f t="shared" si="345"/>
        <v>2</v>
      </c>
      <c r="DH458" s="14" t="str">
        <f t="shared" si="346"/>
        <v/>
      </c>
      <c r="DI458" s="14">
        <f t="shared" si="355"/>
        <v>163</v>
      </c>
      <c r="DJ458" s="14">
        <f t="shared" si="347"/>
        <v>0</v>
      </c>
      <c r="DK458" s="14">
        <f t="shared" si="348"/>
        <v>316</v>
      </c>
      <c r="DL458" s="14">
        <f t="shared" si="349"/>
        <v>0</v>
      </c>
      <c r="DM458" s="14">
        <f t="shared" si="350"/>
        <v>0</v>
      </c>
      <c r="DN458" s="14">
        <f t="shared" si="351"/>
        <v>16.32</v>
      </c>
      <c r="DO458" s="14">
        <f t="shared" si="352"/>
        <v>0</v>
      </c>
      <c r="DP458" s="14">
        <f t="shared" si="356"/>
        <v>23</v>
      </c>
      <c r="DQ458" s="14">
        <f t="shared" si="357"/>
        <v>5</v>
      </c>
      <c r="DR458" s="14">
        <f t="shared" si="358"/>
        <v>16</v>
      </c>
      <c r="DU458" s="14">
        <f t="shared" si="353"/>
        <v>2</v>
      </c>
      <c r="DV458" s="14">
        <f t="shared" si="354"/>
        <v>0</v>
      </c>
      <c r="DW458" s="14">
        <f t="shared" si="359"/>
        <v>163</v>
      </c>
      <c r="DX458" s="14" t="str">
        <f t="shared" si="360"/>
        <v>DefExt</v>
      </c>
      <c r="DY458" s="14">
        <f t="shared" si="361"/>
        <v>316</v>
      </c>
      <c r="DZ458" s="14">
        <f t="shared" si="362"/>
        <v>16.32</v>
      </c>
      <c r="EA458" s="14" t="str">
        <f t="shared" si="363"/>
        <v/>
      </c>
      <c r="EB458" s="14" t="str">
        <f t="shared" si="364"/>
        <v/>
      </c>
      <c r="EC458" s="14" t="str">
        <f t="shared" si="365"/>
        <v/>
      </c>
      <c r="ED458" s="14">
        <f t="shared" si="366"/>
        <v>23</v>
      </c>
      <c r="EE458" s="14">
        <f t="shared" si="367"/>
        <v>5</v>
      </c>
      <c r="EF458" s="14">
        <f t="shared" si="368"/>
        <v>16</v>
      </c>
      <c r="EG458" s="25" t="s">
        <v>509</v>
      </c>
      <c r="EH458" s="14">
        <f t="shared" si="369"/>
        <v>300</v>
      </c>
    </row>
    <row r="459" spans="100:138" ht="16.5" x14ac:dyDescent="0.2">
      <c r="CV459" s="13">
        <v>455</v>
      </c>
      <c r="CW459" s="14">
        <f t="shared" si="335"/>
        <v>63</v>
      </c>
      <c r="CX459" s="14">
        <f t="shared" si="336"/>
        <v>1</v>
      </c>
      <c r="CY459" s="14">
        <f t="shared" si="337"/>
        <v>3</v>
      </c>
      <c r="CZ459" s="14">
        <f t="shared" si="338"/>
        <v>6</v>
      </c>
      <c r="DA459" s="14">
        <f t="shared" si="339"/>
        <v>2063013</v>
      </c>
      <c r="DB459" s="13" t="str">
        <f t="shared" si="340"/>
        <v>110级寄灵人紫色-肩甲</v>
      </c>
      <c r="DC459" s="14">
        <f t="shared" si="341"/>
        <v>1</v>
      </c>
      <c r="DD459" s="14">
        <f t="shared" si="342"/>
        <v>3</v>
      </c>
      <c r="DE459" s="14">
        <f t="shared" si="343"/>
        <v>110</v>
      </c>
      <c r="DF459" s="14">
        <f t="shared" si="344"/>
        <v>110</v>
      </c>
      <c r="DG459" s="14">
        <f t="shared" si="345"/>
        <v>3</v>
      </c>
      <c r="DH459" s="14" t="str">
        <f t="shared" si="346"/>
        <v/>
      </c>
      <c r="DI459" s="14">
        <f t="shared" si="355"/>
        <v>162</v>
      </c>
      <c r="DJ459" s="14">
        <f t="shared" si="347"/>
        <v>0</v>
      </c>
      <c r="DK459" s="14">
        <f t="shared" si="348"/>
        <v>158</v>
      </c>
      <c r="DL459" s="14">
        <f t="shared" si="349"/>
        <v>1575</v>
      </c>
      <c r="DM459" s="14">
        <f t="shared" si="350"/>
        <v>0</v>
      </c>
      <c r="DN459" s="14">
        <f t="shared" si="351"/>
        <v>8.16</v>
      </c>
      <c r="DO459" s="14">
        <f t="shared" si="352"/>
        <v>81.150000000000006</v>
      </c>
      <c r="DP459" s="14">
        <f t="shared" si="356"/>
        <v>23</v>
      </c>
      <c r="DQ459" s="14">
        <f t="shared" si="357"/>
        <v>5</v>
      </c>
      <c r="DR459" s="14">
        <f t="shared" si="358"/>
        <v>16</v>
      </c>
      <c r="DU459" s="14">
        <f t="shared" si="353"/>
        <v>2</v>
      </c>
      <c r="DV459" s="14">
        <f t="shared" si="354"/>
        <v>3</v>
      </c>
      <c r="DW459" s="14">
        <f t="shared" si="359"/>
        <v>162</v>
      </c>
      <c r="DX459" s="14" t="str">
        <f t="shared" si="360"/>
        <v>DefExt</v>
      </c>
      <c r="DY459" s="14">
        <f t="shared" si="361"/>
        <v>158</v>
      </c>
      <c r="DZ459" s="14">
        <f t="shared" si="362"/>
        <v>8.16</v>
      </c>
      <c r="EA459" s="14" t="str">
        <f t="shared" si="363"/>
        <v>HPExt</v>
      </c>
      <c r="EB459" s="14">
        <f t="shared" si="364"/>
        <v>1575</v>
      </c>
      <c r="EC459" s="14">
        <f t="shared" si="365"/>
        <v>81.150000000000006</v>
      </c>
      <c r="ED459" s="14">
        <f t="shared" si="366"/>
        <v>23</v>
      </c>
      <c r="EE459" s="14">
        <f t="shared" si="367"/>
        <v>5</v>
      </c>
      <c r="EF459" s="14">
        <f t="shared" si="368"/>
        <v>16</v>
      </c>
      <c r="EG459" s="25" t="s">
        <v>509</v>
      </c>
      <c r="EH459" s="14">
        <f t="shared" si="369"/>
        <v>300</v>
      </c>
    </row>
    <row r="460" spans="100:138" ht="16.5" x14ac:dyDescent="0.2">
      <c r="CV460" s="13">
        <v>456</v>
      </c>
      <c r="CW460" s="14">
        <f t="shared" si="335"/>
        <v>63</v>
      </c>
      <c r="CX460" s="14">
        <f t="shared" si="336"/>
        <v>1</v>
      </c>
      <c r="CY460" s="14">
        <f t="shared" si="337"/>
        <v>4</v>
      </c>
      <c r="CZ460" s="14">
        <f t="shared" si="338"/>
        <v>6</v>
      </c>
      <c r="DA460" s="14">
        <f t="shared" si="339"/>
        <v>2063014</v>
      </c>
      <c r="DB460" s="13" t="str">
        <f t="shared" si="340"/>
        <v>110级寄灵人紫色-衣服</v>
      </c>
      <c r="DC460" s="14">
        <f t="shared" si="341"/>
        <v>1</v>
      </c>
      <c r="DD460" s="14">
        <f t="shared" si="342"/>
        <v>3</v>
      </c>
      <c r="DE460" s="14">
        <f t="shared" si="343"/>
        <v>110</v>
      </c>
      <c r="DF460" s="14">
        <f t="shared" si="344"/>
        <v>110</v>
      </c>
      <c r="DG460" s="14">
        <f t="shared" si="345"/>
        <v>4</v>
      </c>
      <c r="DH460" s="14" t="str">
        <f t="shared" si="346"/>
        <v/>
      </c>
      <c r="DI460" s="14">
        <f t="shared" si="355"/>
        <v>163</v>
      </c>
      <c r="DJ460" s="14">
        <f t="shared" si="347"/>
        <v>0</v>
      </c>
      <c r="DK460" s="14">
        <f t="shared" si="348"/>
        <v>316</v>
      </c>
      <c r="DL460" s="14">
        <f t="shared" si="349"/>
        <v>0</v>
      </c>
      <c r="DM460" s="14">
        <f t="shared" si="350"/>
        <v>0</v>
      </c>
      <c r="DN460" s="14">
        <f t="shared" si="351"/>
        <v>16.32</v>
      </c>
      <c r="DO460" s="14">
        <f t="shared" si="352"/>
        <v>0</v>
      </c>
      <c r="DP460" s="14">
        <f t="shared" si="356"/>
        <v>23</v>
      </c>
      <c r="DQ460" s="14">
        <f t="shared" si="357"/>
        <v>5</v>
      </c>
      <c r="DR460" s="14">
        <f t="shared" si="358"/>
        <v>16</v>
      </c>
      <c r="DU460" s="14">
        <f t="shared" si="353"/>
        <v>2</v>
      </c>
      <c r="DV460" s="14">
        <f t="shared" si="354"/>
        <v>0</v>
      </c>
      <c r="DW460" s="14">
        <f t="shared" si="359"/>
        <v>163</v>
      </c>
      <c r="DX460" s="14" t="str">
        <f t="shared" si="360"/>
        <v>DefExt</v>
      </c>
      <c r="DY460" s="14">
        <f t="shared" si="361"/>
        <v>316</v>
      </c>
      <c r="DZ460" s="14">
        <f t="shared" si="362"/>
        <v>16.32</v>
      </c>
      <c r="EA460" s="14" t="str">
        <f t="shared" si="363"/>
        <v/>
      </c>
      <c r="EB460" s="14" t="str">
        <f t="shared" si="364"/>
        <v/>
      </c>
      <c r="EC460" s="14" t="str">
        <f t="shared" si="365"/>
        <v/>
      </c>
      <c r="ED460" s="14">
        <f t="shared" si="366"/>
        <v>23</v>
      </c>
      <c r="EE460" s="14">
        <f t="shared" si="367"/>
        <v>5</v>
      </c>
      <c r="EF460" s="14">
        <f t="shared" si="368"/>
        <v>16</v>
      </c>
      <c r="EG460" s="25" t="s">
        <v>509</v>
      </c>
      <c r="EH460" s="14">
        <f t="shared" si="369"/>
        <v>300</v>
      </c>
    </row>
    <row r="461" spans="100:138" ht="16.5" x14ac:dyDescent="0.2">
      <c r="CV461" s="13">
        <v>457</v>
      </c>
      <c r="CW461" s="14">
        <f t="shared" si="335"/>
        <v>63</v>
      </c>
      <c r="CX461" s="14">
        <f t="shared" si="336"/>
        <v>1</v>
      </c>
      <c r="CY461" s="14">
        <f t="shared" si="337"/>
        <v>5</v>
      </c>
      <c r="CZ461" s="14">
        <f t="shared" si="338"/>
        <v>6</v>
      </c>
      <c r="DA461" s="14">
        <f t="shared" si="339"/>
        <v>2063015</v>
      </c>
      <c r="DB461" s="13" t="str">
        <f t="shared" si="340"/>
        <v>110级寄灵人紫色-鞋子</v>
      </c>
      <c r="DC461" s="14">
        <f t="shared" si="341"/>
        <v>1</v>
      </c>
      <c r="DD461" s="14">
        <f t="shared" si="342"/>
        <v>3</v>
      </c>
      <c r="DE461" s="14">
        <f t="shared" si="343"/>
        <v>110</v>
      </c>
      <c r="DF461" s="14">
        <f t="shared" si="344"/>
        <v>110</v>
      </c>
      <c r="DG461" s="14">
        <f t="shared" si="345"/>
        <v>5</v>
      </c>
      <c r="DH461" s="14" t="str">
        <f t="shared" si="346"/>
        <v/>
      </c>
      <c r="DI461" s="14">
        <f t="shared" si="355"/>
        <v>162</v>
      </c>
      <c r="DJ461" s="14">
        <f t="shared" si="347"/>
        <v>0</v>
      </c>
      <c r="DK461" s="14">
        <f t="shared" si="348"/>
        <v>0</v>
      </c>
      <c r="DL461" s="14">
        <f t="shared" si="349"/>
        <v>3149</v>
      </c>
      <c r="DM461" s="14">
        <f t="shared" si="350"/>
        <v>0</v>
      </c>
      <c r="DN461" s="14">
        <f t="shared" si="351"/>
        <v>0</v>
      </c>
      <c r="DO461" s="14">
        <f t="shared" si="352"/>
        <v>162.31</v>
      </c>
      <c r="DP461" s="14">
        <f t="shared" si="356"/>
        <v>23</v>
      </c>
      <c r="DQ461" s="14">
        <f t="shared" si="357"/>
        <v>5</v>
      </c>
      <c r="DR461" s="14">
        <f t="shared" si="358"/>
        <v>16</v>
      </c>
      <c r="DU461" s="14">
        <f t="shared" si="353"/>
        <v>3</v>
      </c>
      <c r="DV461" s="14">
        <f t="shared" si="354"/>
        <v>0</v>
      </c>
      <c r="DW461" s="14">
        <f t="shared" si="359"/>
        <v>162</v>
      </c>
      <c r="DX461" s="14" t="str">
        <f t="shared" si="360"/>
        <v>HPExt</v>
      </c>
      <c r="DY461" s="14">
        <f t="shared" si="361"/>
        <v>3149</v>
      </c>
      <c r="DZ461" s="14">
        <f t="shared" si="362"/>
        <v>162.31</v>
      </c>
      <c r="EA461" s="14" t="str">
        <f t="shared" si="363"/>
        <v/>
      </c>
      <c r="EB461" s="14" t="str">
        <f t="shared" si="364"/>
        <v/>
      </c>
      <c r="EC461" s="14" t="str">
        <f t="shared" si="365"/>
        <v/>
      </c>
      <c r="ED461" s="14">
        <f t="shared" si="366"/>
        <v>23</v>
      </c>
      <c r="EE461" s="14">
        <f t="shared" si="367"/>
        <v>5</v>
      </c>
      <c r="EF461" s="14">
        <f t="shared" si="368"/>
        <v>16</v>
      </c>
      <c r="EG461" s="25" t="s">
        <v>509</v>
      </c>
      <c r="EH461" s="14">
        <f t="shared" si="369"/>
        <v>300</v>
      </c>
    </row>
    <row r="462" spans="100:138" ht="16.5" x14ac:dyDescent="0.2">
      <c r="CV462" s="13">
        <v>458</v>
      </c>
      <c r="CW462" s="14">
        <f t="shared" si="335"/>
        <v>63</v>
      </c>
      <c r="CX462" s="14">
        <f t="shared" si="336"/>
        <v>1</v>
      </c>
      <c r="CY462" s="14">
        <f t="shared" si="337"/>
        <v>6</v>
      </c>
      <c r="CZ462" s="14">
        <f t="shared" si="338"/>
        <v>6</v>
      </c>
      <c r="DA462" s="14">
        <f t="shared" si="339"/>
        <v>2063016</v>
      </c>
      <c r="DB462" s="13" t="str">
        <f t="shared" si="340"/>
        <v>110级寄灵人紫色-护手</v>
      </c>
      <c r="DC462" s="14">
        <f t="shared" si="341"/>
        <v>1</v>
      </c>
      <c r="DD462" s="14">
        <f t="shared" si="342"/>
        <v>3</v>
      </c>
      <c r="DE462" s="14">
        <f t="shared" si="343"/>
        <v>110</v>
      </c>
      <c r="DF462" s="14">
        <f t="shared" si="344"/>
        <v>110</v>
      </c>
      <c r="DG462" s="14">
        <f t="shared" si="345"/>
        <v>6</v>
      </c>
      <c r="DH462" s="14" t="str">
        <f t="shared" si="346"/>
        <v/>
      </c>
      <c r="DI462" s="14">
        <f t="shared" si="355"/>
        <v>162</v>
      </c>
      <c r="DJ462" s="14">
        <f t="shared" si="347"/>
        <v>0</v>
      </c>
      <c r="DK462" s="14">
        <f t="shared" si="348"/>
        <v>0</v>
      </c>
      <c r="DL462" s="14">
        <f t="shared" si="349"/>
        <v>3149</v>
      </c>
      <c r="DM462" s="14">
        <f t="shared" si="350"/>
        <v>0</v>
      </c>
      <c r="DN462" s="14">
        <f t="shared" si="351"/>
        <v>0</v>
      </c>
      <c r="DO462" s="14">
        <f t="shared" si="352"/>
        <v>162.31</v>
      </c>
      <c r="DP462" s="14">
        <f t="shared" si="356"/>
        <v>23</v>
      </c>
      <c r="DQ462" s="14">
        <f t="shared" si="357"/>
        <v>5</v>
      </c>
      <c r="DR462" s="14">
        <f t="shared" si="358"/>
        <v>16</v>
      </c>
      <c r="DU462" s="14">
        <f t="shared" si="353"/>
        <v>3</v>
      </c>
      <c r="DV462" s="14">
        <f t="shared" si="354"/>
        <v>0</v>
      </c>
      <c r="DW462" s="14">
        <f t="shared" si="359"/>
        <v>162</v>
      </c>
      <c r="DX462" s="14" t="str">
        <f t="shared" si="360"/>
        <v>HPExt</v>
      </c>
      <c r="DY462" s="14">
        <f t="shared" si="361"/>
        <v>3149</v>
      </c>
      <c r="DZ462" s="14">
        <f t="shared" si="362"/>
        <v>162.31</v>
      </c>
      <c r="EA462" s="14" t="str">
        <f t="shared" si="363"/>
        <v/>
      </c>
      <c r="EB462" s="14" t="str">
        <f t="shared" si="364"/>
        <v/>
      </c>
      <c r="EC462" s="14" t="str">
        <f t="shared" si="365"/>
        <v/>
      </c>
      <c r="ED462" s="14">
        <f t="shared" si="366"/>
        <v>23</v>
      </c>
      <c r="EE462" s="14">
        <f t="shared" si="367"/>
        <v>5</v>
      </c>
      <c r="EF462" s="14">
        <f t="shared" si="368"/>
        <v>16</v>
      </c>
      <c r="EG462" s="25" t="s">
        <v>509</v>
      </c>
      <c r="EH462" s="14">
        <f t="shared" si="369"/>
        <v>300</v>
      </c>
    </row>
    <row r="463" spans="100:138" ht="16.5" x14ac:dyDescent="0.2">
      <c r="CV463" s="13">
        <v>459</v>
      </c>
      <c r="CW463" s="14">
        <f t="shared" si="335"/>
        <v>63</v>
      </c>
      <c r="CX463" s="14">
        <f t="shared" si="336"/>
        <v>1</v>
      </c>
      <c r="CY463" s="14">
        <f t="shared" si="337"/>
        <v>7</v>
      </c>
      <c r="CZ463" s="14">
        <f t="shared" si="338"/>
        <v>6</v>
      </c>
      <c r="DA463" s="14">
        <f t="shared" si="339"/>
        <v>2063017</v>
      </c>
      <c r="DB463" s="13" t="str">
        <f t="shared" si="340"/>
        <v>110级寄灵人紫色-项链</v>
      </c>
      <c r="DC463" s="14">
        <f t="shared" si="341"/>
        <v>1</v>
      </c>
      <c r="DD463" s="14">
        <f t="shared" si="342"/>
        <v>3</v>
      </c>
      <c r="DE463" s="14">
        <f t="shared" si="343"/>
        <v>110</v>
      </c>
      <c r="DF463" s="14">
        <f t="shared" si="344"/>
        <v>110</v>
      </c>
      <c r="DG463" s="14">
        <f t="shared" si="345"/>
        <v>7</v>
      </c>
      <c r="DH463" s="14" t="str">
        <f t="shared" si="346"/>
        <v/>
      </c>
      <c r="DI463" s="14">
        <f t="shared" si="355"/>
        <v>244</v>
      </c>
      <c r="DJ463" s="14">
        <f t="shared" si="347"/>
        <v>420</v>
      </c>
      <c r="DK463" s="14">
        <f t="shared" si="348"/>
        <v>264</v>
      </c>
      <c r="DL463" s="14">
        <f t="shared" si="349"/>
        <v>0</v>
      </c>
      <c r="DM463" s="14">
        <f t="shared" si="350"/>
        <v>21.68</v>
      </c>
      <c r="DN463" s="14">
        <f t="shared" si="351"/>
        <v>13.6</v>
      </c>
      <c r="DO463" s="14">
        <f t="shared" si="352"/>
        <v>0</v>
      </c>
      <c r="DP463" s="14">
        <f t="shared" si="356"/>
        <v>23</v>
      </c>
      <c r="DQ463" s="14">
        <f t="shared" si="357"/>
        <v>5</v>
      </c>
      <c r="DR463" s="14">
        <f t="shared" si="358"/>
        <v>16</v>
      </c>
      <c r="DU463" s="14">
        <f t="shared" si="353"/>
        <v>1</v>
      </c>
      <c r="DV463" s="14">
        <f t="shared" si="354"/>
        <v>2</v>
      </c>
      <c r="DW463" s="14">
        <f t="shared" si="359"/>
        <v>244</v>
      </c>
      <c r="DX463" s="14" t="str">
        <f t="shared" si="360"/>
        <v>AtkExt</v>
      </c>
      <c r="DY463" s="14">
        <f t="shared" si="361"/>
        <v>420</v>
      </c>
      <c r="DZ463" s="14">
        <f t="shared" si="362"/>
        <v>21.68</v>
      </c>
      <c r="EA463" s="14" t="str">
        <f t="shared" si="363"/>
        <v>DefExt</v>
      </c>
      <c r="EB463" s="14">
        <f t="shared" si="364"/>
        <v>264</v>
      </c>
      <c r="EC463" s="14">
        <f t="shared" si="365"/>
        <v>13.6</v>
      </c>
      <c r="ED463" s="14">
        <f t="shared" si="366"/>
        <v>23</v>
      </c>
      <c r="EE463" s="14">
        <f t="shared" si="367"/>
        <v>5</v>
      </c>
      <c r="EF463" s="14">
        <f t="shared" si="368"/>
        <v>16</v>
      </c>
      <c r="EG463" s="25" t="s">
        <v>509</v>
      </c>
      <c r="EH463" s="14">
        <f t="shared" si="369"/>
        <v>300</v>
      </c>
    </row>
    <row r="464" spans="100:138" ht="16.5" x14ac:dyDescent="0.2">
      <c r="CV464" s="13">
        <v>460</v>
      </c>
      <c r="CW464" s="14">
        <f t="shared" si="335"/>
        <v>63</v>
      </c>
      <c r="CX464" s="14">
        <f t="shared" si="336"/>
        <v>1</v>
      </c>
      <c r="CY464" s="14">
        <f t="shared" si="337"/>
        <v>8</v>
      </c>
      <c r="CZ464" s="14">
        <f t="shared" si="338"/>
        <v>6</v>
      </c>
      <c r="DA464" s="14">
        <f t="shared" si="339"/>
        <v>2063018</v>
      </c>
      <c r="DB464" s="13" t="str">
        <f t="shared" si="340"/>
        <v>110级寄灵人紫色-戒指</v>
      </c>
      <c r="DC464" s="14">
        <f t="shared" si="341"/>
        <v>1</v>
      </c>
      <c r="DD464" s="14">
        <f t="shared" si="342"/>
        <v>3</v>
      </c>
      <c r="DE464" s="14">
        <f t="shared" si="343"/>
        <v>110</v>
      </c>
      <c r="DF464" s="14">
        <f t="shared" si="344"/>
        <v>110</v>
      </c>
      <c r="DG464" s="14">
        <f t="shared" si="345"/>
        <v>8</v>
      </c>
      <c r="DH464" s="14" t="str">
        <f t="shared" si="346"/>
        <v/>
      </c>
      <c r="DI464" s="14">
        <f t="shared" si="355"/>
        <v>243</v>
      </c>
      <c r="DJ464" s="14">
        <f t="shared" si="347"/>
        <v>420</v>
      </c>
      <c r="DK464" s="14">
        <f t="shared" si="348"/>
        <v>0</v>
      </c>
      <c r="DL464" s="14">
        <f t="shared" si="349"/>
        <v>2624</v>
      </c>
      <c r="DM464" s="14">
        <f t="shared" si="350"/>
        <v>21.68</v>
      </c>
      <c r="DN464" s="14">
        <f t="shared" si="351"/>
        <v>0</v>
      </c>
      <c r="DO464" s="14">
        <f t="shared" si="352"/>
        <v>135.26</v>
      </c>
      <c r="DP464" s="14">
        <f t="shared" si="356"/>
        <v>23</v>
      </c>
      <c r="DQ464" s="14">
        <f t="shared" si="357"/>
        <v>5</v>
      </c>
      <c r="DR464" s="14">
        <f t="shared" si="358"/>
        <v>16</v>
      </c>
      <c r="DU464" s="14">
        <f t="shared" si="353"/>
        <v>1</v>
      </c>
      <c r="DV464" s="14">
        <f t="shared" si="354"/>
        <v>3</v>
      </c>
      <c r="DW464" s="14">
        <f t="shared" si="359"/>
        <v>243</v>
      </c>
      <c r="DX464" s="14" t="str">
        <f t="shared" si="360"/>
        <v>AtkExt</v>
      </c>
      <c r="DY464" s="14">
        <f t="shared" si="361"/>
        <v>420</v>
      </c>
      <c r="DZ464" s="14">
        <f t="shared" si="362"/>
        <v>21.68</v>
      </c>
      <c r="EA464" s="14" t="str">
        <f t="shared" si="363"/>
        <v>HPExt</v>
      </c>
      <c r="EB464" s="14">
        <f t="shared" si="364"/>
        <v>2624</v>
      </c>
      <c r="EC464" s="14">
        <f t="shared" si="365"/>
        <v>135.26</v>
      </c>
      <c r="ED464" s="14">
        <f t="shared" si="366"/>
        <v>23</v>
      </c>
      <c r="EE464" s="14">
        <f t="shared" si="367"/>
        <v>5</v>
      </c>
      <c r="EF464" s="14">
        <f t="shared" si="368"/>
        <v>16</v>
      </c>
      <c r="EG464" s="25" t="s">
        <v>509</v>
      </c>
      <c r="EH464" s="14">
        <f t="shared" si="369"/>
        <v>300</v>
      </c>
    </row>
    <row r="465" spans="100:138" ht="16.5" x14ac:dyDescent="0.2">
      <c r="CV465" s="13">
        <v>461</v>
      </c>
      <c r="CW465" s="14">
        <f t="shared" si="335"/>
        <v>64</v>
      </c>
      <c r="CX465" s="14">
        <f t="shared" si="336"/>
        <v>2</v>
      </c>
      <c r="CY465" s="14">
        <f t="shared" si="337"/>
        <v>1</v>
      </c>
      <c r="CZ465" s="14">
        <f t="shared" si="338"/>
        <v>6</v>
      </c>
      <c r="DA465" s="14">
        <f t="shared" si="339"/>
        <v>2063021</v>
      </c>
      <c r="DB465" s="13" t="str">
        <f t="shared" si="340"/>
        <v>110级守护灵紫色-武器</v>
      </c>
      <c r="DC465" s="14">
        <f t="shared" si="341"/>
        <v>2</v>
      </c>
      <c r="DD465" s="14">
        <f t="shared" si="342"/>
        <v>3</v>
      </c>
      <c r="DE465" s="14">
        <f t="shared" si="343"/>
        <v>80</v>
      </c>
      <c r="DF465" s="14">
        <f t="shared" si="344"/>
        <v>80</v>
      </c>
      <c r="DG465" s="14">
        <f t="shared" si="345"/>
        <v>1</v>
      </c>
      <c r="DH465" s="14" t="str">
        <f t="shared" si="346"/>
        <v/>
      </c>
      <c r="DI465" s="14">
        <f t="shared" si="355"/>
        <v>170</v>
      </c>
      <c r="DJ465" s="14">
        <f t="shared" si="347"/>
        <v>686</v>
      </c>
      <c r="DK465" s="14">
        <f t="shared" si="348"/>
        <v>0</v>
      </c>
      <c r="DL465" s="14">
        <f t="shared" si="349"/>
        <v>0</v>
      </c>
      <c r="DM465" s="14">
        <f t="shared" si="350"/>
        <v>34.17</v>
      </c>
      <c r="DN465" s="14">
        <f t="shared" si="351"/>
        <v>0</v>
      </c>
      <c r="DO465" s="14">
        <f t="shared" si="352"/>
        <v>0</v>
      </c>
      <c r="DP465" s="14">
        <f t="shared" si="356"/>
        <v>23</v>
      </c>
      <c r="DQ465" s="14">
        <f t="shared" si="357"/>
        <v>5</v>
      </c>
      <c r="DR465" s="14">
        <f t="shared" si="358"/>
        <v>26</v>
      </c>
      <c r="DU465" s="14">
        <f t="shared" si="353"/>
        <v>1</v>
      </c>
      <c r="DV465" s="14">
        <f t="shared" si="354"/>
        <v>0</v>
      </c>
      <c r="DW465" s="14">
        <f t="shared" si="359"/>
        <v>170</v>
      </c>
      <c r="DX465" s="14" t="str">
        <f t="shared" si="360"/>
        <v>AtkExt</v>
      </c>
      <c r="DY465" s="14">
        <f t="shared" si="361"/>
        <v>686</v>
      </c>
      <c r="DZ465" s="14">
        <f t="shared" si="362"/>
        <v>34.17</v>
      </c>
      <c r="EA465" s="14" t="str">
        <f t="shared" si="363"/>
        <v/>
      </c>
      <c r="EB465" s="14" t="str">
        <f t="shared" si="364"/>
        <v/>
      </c>
      <c r="EC465" s="14" t="str">
        <f t="shared" si="365"/>
        <v/>
      </c>
      <c r="ED465" s="14">
        <f t="shared" si="366"/>
        <v>23</v>
      </c>
      <c r="EE465" s="14">
        <f t="shared" si="367"/>
        <v>5</v>
      </c>
      <c r="EF465" s="14">
        <f t="shared" si="368"/>
        <v>26</v>
      </c>
      <c r="EG465" s="25" t="s">
        <v>509</v>
      </c>
      <c r="EH465" s="14">
        <f t="shared" si="369"/>
        <v>300</v>
      </c>
    </row>
    <row r="466" spans="100:138" ht="16.5" x14ac:dyDescent="0.2">
      <c r="CV466" s="13">
        <v>462</v>
      </c>
      <c r="CW466" s="14">
        <f t="shared" si="335"/>
        <v>64</v>
      </c>
      <c r="CX466" s="14">
        <f t="shared" si="336"/>
        <v>2</v>
      </c>
      <c r="CY466" s="14">
        <f t="shared" si="337"/>
        <v>2</v>
      </c>
      <c r="CZ466" s="14">
        <f t="shared" si="338"/>
        <v>6</v>
      </c>
      <c r="DA466" s="14">
        <f t="shared" si="339"/>
        <v>2063022</v>
      </c>
      <c r="DB466" s="13" t="str">
        <f t="shared" si="340"/>
        <v>110级守护灵紫色-头盔</v>
      </c>
      <c r="DC466" s="14">
        <f t="shared" si="341"/>
        <v>2</v>
      </c>
      <c r="DD466" s="14">
        <f t="shared" si="342"/>
        <v>3</v>
      </c>
      <c r="DE466" s="14">
        <f t="shared" si="343"/>
        <v>80</v>
      </c>
      <c r="DF466" s="14">
        <f t="shared" si="344"/>
        <v>80</v>
      </c>
      <c r="DG466" s="14">
        <f t="shared" si="345"/>
        <v>2</v>
      </c>
      <c r="DH466" s="14" t="str">
        <f t="shared" si="346"/>
        <v/>
      </c>
      <c r="DI466" s="14">
        <f t="shared" si="355"/>
        <v>86</v>
      </c>
      <c r="DJ466" s="14">
        <f t="shared" si="347"/>
        <v>0</v>
      </c>
      <c r="DK466" s="14">
        <f t="shared" si="348"/>
        <v>172</v>
      </c>
      <c r="DL466" s="14">
        <f t="shared" si="349"/>
        <v>0</v>
      </c>
      <c r="DM466" s="14">
        <f t="shared" si="350"/>
        <v>0</v>
      </c>
      <c r="DN466" s="14">
        <f t="shared" si="351"/>
        <v>8.67</v>
      </c>
      <c r="DO466" s="14">
        <f t="shared" si="352"/>
        <v>0</v>
      </c>
      <c r="DP466" s="14">
        <f t="shared" si="356"/>
        <v>23</v>
      </c>
      <c r="DQ466" s="14">
        <f t="shared" si="357"/>
        <v>5</v>
      </c>
      <c r="DR466" s="14">
        <f t="shared" si="358"/>
        <v>26</v>
      </c>
      <c r="DU466" s="14">
        <f t="shared" si="353"/>
        <v>2</v>
      </c>
      <c r="DV466" s="14">
        <f t="shared" si="354"/>
        <v>0</v>
      </c>
      <c r="DW466" s="14">
        <f t="shared" si="359"/>
        <v>86</v>
      </c>
      <c r="DX466" s="14" t="str">
        <f t="shared" si="360"/>
        <v>DefExt</v>
      </c>
      <c r="DY466" s="14">
        <f t="shared" si="361"/>
        <v>172</v>
      </c>
      <c r="DZ466" s="14">
        <f t="shared" si="362"/>
        <v>8.67</v>
      </c>
      <c r="EA466" s="14" t="str">
        <f t="shared" si="363"/>
        <v/>
      </c>
      <c r="EB466" s="14" t="str">
        <f t="shared" si="364"/>
        <v/>
      </c>
      <c r="EC466" s="14" t="str">
        <f t="shared" si="365"/>
        <v/>
      </c>
      <c r="ED466" s="14">
        <f t="shared" si="366"/>
        <v>23</v>
      </c>
      <c r="EE466" s="14">
        <f t="shared" si="367"/>
        <v>5</v>
      </c>
      <c r="EF466" s="14">
        <f t="shared" si="368"/>
        <v>26</v>
      </c>
      <c r="EG466" s="25" t="s">
        <v>509</v>
      </c>
      <c r="EH466" s="14">
        <f t="shared" si="369"/>
        <v>300</v>
      </c>
    </row>
    <row r="467" spans="100:138" ht="16.5" x14ac:dyDescent="0.2">
      <c r="CV467" s="13">
        <v>463</v>
      </c>
      <c r="CW467" s="14">
        <f t="shared" si="335"/>
        <v>64</v>
      </c>
      <c r="CX467" s="14">
        <f t="shared" si="336"/>
        <v>2</v>
      </c>
      <c r="CY467" s="14">
        <f t="shared" si="337"/>
        <v>3</v>
      </c>
      <c r="CZ467" s="14">
        <f t="shared" si="338"/>
        <v>6</v>
      </c>
      <c r="DA467" s="14">
        <f t="shared" si="339"/>
        <v>2063023</v>
      </c>
      <c r="DB467" s="13" t="str">
        <f t="shared" si="340"/>
        <v>110级守护灵紫色-肩甲</v>
      </c>
      <c r="DC467" s="14">
        <f t="shared" si="341"/>
        <v>2</v>
      </c>
      <c r="DD467" s="14">
        <f t="shared" si="342"/>
        <v>3</v>
      </c>
      <c r="DE467" s="14">
        <f t="shared" si="343"/>
        <v>80</v>
      </c>
      <c r="DF467" s="14">
        <f t="shared" si="344"/>
        <v>80</v>
      </c>
      <c r="DG467" s="14">
        <f t="shared" si="345"/>
        <v>3</v>
      </c>
      <c r="DH467" s="14" t="str">
        <f t="shared" si="346"/>
        <v/>
      </c>
      <c r="DI467" s="14">
        <f t="shared" si="355"/>
        <v>129</v>
      </c>
      <c r="DJ467" s="14">
        <f t="shared" si="347"/>
        <v>0</v>
      </c>
      <c r="DK467" s="14">
        <f t="shared" si="348"/>
        <v>86</v>
      </c>
      <c r="DL467" s="14">
        <f t="shared" si="349"/>
        <v>1713</v>
      </c>
      <c r="DM467" s="14">
        <f t="shared" si="350"/>
        <v>0</v>
      </c>
      <c r="DN467" s="14">
        <f t="shared" si="351"/>
        <v>4.34</v>
      </c>
      <c r="DO467" s="14">
        <f t="shared" si="352"/>
        <v>85.68</v>
      </c>
      <c r="DP467" s="14">
        <f t="shared" si="356"/>
        <v>23</v>
      </c>
      <c r="DQ467" s="14">
        <f t="shared" si="357"/>
        <v>5</v>
      </c>
      <c r="DR467" s="14">
        <f t="shared" si="358"/>
        <v>26</v>
      </c>
      <c r="DU467" s="14">
        <f t="shared" si="353"/>
        <v>2</v>
      </c>
      <c r="DV467" s="14">
        <f t="shared" si="354"/>
        <v>3</v>
      </c>
      <c r="DW467" s="14">
        <f t="shared" si="359"/>
        <v>129</v>
      </c>
      <c r="DX467" s="14" t="str">
        <f t="shared" si="360"/>
        <v>DefExt</v>
      </c>
      <c r="DY467" s="14">
        <f t="shared" si="361"/>
        <v>86</v>
      </c>
      <c r="DZ467" s="14">
        <f t="shared" si="362"/>
        <v>4.34</v>
      </c>
      <c r="EA467" s="14" t="str">
        <f t="shared" si="363"/>
        <v>HPExt</v>
      </c>
      <c r="EB467" s="14">
        <f t="shared" si="364"/>
        <v>1713</v>
      </c>
      <c r="EC467" s="14">
        <f t="shared" si="365"/>
        <v>85.68</v>
      </c>
      <c r="ED467" s="14">
        <f t="shared" si="366"/>
        <v>23</v>
      </c>
      <c r="EE467" s="14">
        <f t="shared" si="367"/>
        <v>5</v>
      </c>
      <c r="EF467" s="14">
        <f t="shared" si="368"/>
        <v>26</v>
      </c>
      <c r="EG467" s="25" t="s">
        <v>509</v>
      </c>
      <c r="EH467" s="14">
        <f t="shared" si="369"/>
        <v>300</v>
      </c>
    </row>
    <row r="468" spans="100:138" ht="16.5" x14ac:dyDescent="0.2">
      <c r="CV468" s="13">
        <v>464</v>
      </c>
      <c r="CW468" s="14">
        <f t="shared" si="335"/>
        <v>64</v>
      </c>
      <c r="CX468" s="14">
        <f t="shared" si="336"/>
        <v>2</v>
      </c>
      <c r="CY468" s="14">
        <f t="shared" si="337"/>
        <v>4</v>
      </c>
      <c r="CZ468" s="14">
        <f t="shared" si="338"/>
        <v>6</v>
      </c>
      <c r="DA468" s="14">
        <f t="shared" si="339"/>
        <v>2063024</v>
      </c>
      <c r="DB468" s="13" t="str">
        <f t="shared" si="340"/>
        <v>110级守护灵紫色-衣服</v>
      </c>
      <c r="DC468" s="14">
        <f t="shared" si="341"/>
        <v>2</v>
      </c>
      <c r="DD468" s="14">
        <f t="shared" si="342"/>
        <v>3</v>
      </c>
      <c r="DE468" s="14">
        <f t="shared" si="343"/>
        <v>80</v>
      </c>
      <c r="DF468" s="14">
        <f t="shared" si="344"/>
        <v>80</v>
      </c>
      <c r="DG468" s="14">
        <f t="shared" si="345"/>
        <v>4</v>
      </c>
      <c r="DH468" s="14" t="str">
        <f t="shared" si="346"/>
        <v/>
      </c>
      <c r="DI468" s="14">
        <f t="shared" si="355"/>
        <v>86</v>
      </c>
      <c r="DJ468" s="14">
        <f t="shared" si="347"/>
        <v>0</v>
      </c>
      <c r="DK468" s="14">
        <f t="shared" si="348"/>
        <v>172</v>
      </c>
      <c r="DL468" s="14">
        <f t="shared" si="349"/>
        <v>0</v>
      </c>
      <c r="DM468" s="14">
        <f t="shared" si="350"/>
        <v>0</v>
      </c>
      <c r="DN468" s="14">
        <f t="shared" si="351"/>
        <v>8.67</v>
      </c>
      <c r="DO468" s="14">
        <f t="shared" si="352"/>
        <v>0</v>
      </c>
      <c r="DP468" s="14">
        <f t="shared" si="356"/>
        <v>23</v>
      </c>
      <c r="DQ468" s="14">
        <f t="shared" si="357"/>
        <v>5</v>
      </c>
      <c r="DR468" s="14">
        <f t="shared" si="358"/>
        <v>26</v>
      </c>
      <c r="DU468" s="14">
        <f t="shared" si="353"/>
        <v>2</v>
      </c>
      <c r="DV468" s="14">
        <f t="shared" si="354"/>
        <v>0</v>
      </c>
      <c r="DW468" s="14">
        <f t="shared" si="359"/>
        <v>86</v>
      </c>
      <c r="DX468" s="14" t="str">
        <f t="shared" si="360"/>
        <v>DefExt</v>
      </c>
      <c r="DY468" s="14">
        <f t="shared" si="361"/>
        <v>172</v>
      </c>
      <c r="DZ468" s="14">
        <f t="shared" si="362"/>
        <v>8.67</v>
      </c>
      <c r="EA468" s="14" t="str">
        <f t="shared" si="363"/>
        <v/>
      </c>
      <c r="EB468" s="14" t="str">
        <f t="shared" si="364"/>
        <v/>
      </c>
      <c r="EC468" s="14" t="str">
        <f t="shared" si="365"/>
        <v/>
      </c>
      <c r="ED468" s="14">
        <f t="shared" si="366"/>
        <v>23</v>
      </c>
      <c r="EE468" s="14">
        <f t="shared" si="367"/>
        <v>5</v>
      </c>
      <c r="EF468" s="14">
        <f t="shared" si="368"/>
        <v>26</v>
      </c>
      <c r="EG468" s="25" t="s">
        <v>509</v>
      </c>
      <c r="EH468" s="14">
        <f t="shared" si="369"/>
        <v>300</v>
      </c>
    </row>
    <row r="469" spans="100:138" ht="16.5" x14ac:dyDescent="0.2">
      <c r="CV469" s="13">
        <v>465</v>
      </c>
      <c r="CW469" s="14">
        <f t="shared" si="335"/>
        <v>64</v>
      </c>
      <c r="CX469" s="14">
        <f t="shared" si="336"/>
        <v>2</v>
      </c>
      <c r="CY469" s="14">
        <f t="shared" si="337"/>
        <v>5</v>
      </c>
      <c r="CZ469" s="14">
        <f t="shared" si="338"/>
        <v>6</v>
      </c>
      <c r="DA469" s="14">
        <f t="shared" si="339"/>
        <v>2063025</v>
      </c>
      <c r="DB469" s="13" t="str">
        <f t="shared" si="340"/>
        <v>110级守护灵紫色-鞋子</v>
      </c>
      <c r="DC469" s="14">
        <f t="shared" si="341"/>
        <v>2</v>
      </c>
      <c r="DD469" s="14">
        <f t="shared" si="342"/>
        <v>3</v>
      </c>
      <c r="DE469" s="14">
        <f t="shared" si="343"/>
        <v>80</v>
      </c>
      <c r="DF469" s="14">
        <f t="shared" si="344"/>
        <v>80</v>
      </c>
      <c r="DG469" s="14">
        <f t="shared" si="345"/>
        <v>5</v>
      </c>
      <c r="DH469" s="14" t="str">
        <f t="shared" si="346"/>
        <v/>
      </c>
      <c r="DI469" s="14">
        <f t="shared" si="355"/>
        <v>171</v>
      </c>
      <c r="DJ469" s="14">
        <f t="shared" si="347"/>
        <v>0</v>
      </c>
      <c r="DK469" s="14">
        <f t="shared" si="348"/>
        <v>0</v>
      </c>
      <c r="DL469" s="14">
        <f t="shared" si="349"/>
        <v>3426</v>
      </c>
      <c r="DM469" s="14">
        <f t="shared" si="350"/>
        <v>0</v>
      </c>
      <c r="DN469" s="14">
        <f t="shared" si="351"/>
        <v>0</v>
      </c>
      <c r="DO469" s="14">
        <f t="shared" si="352"/>
        <v>171.36</v>
      </c>
      <c r="DP469" s="14">
        <f t="shared" si="356"/>
        <v>23</v>
      </c>
      <c r="DQ469" s="14">
        <f t="shared" si="357"/>
        <v>5</v>
      </c>
      <c r="DR469" s="14">
        <f t="shared" si="358"/>
        <v>26</v>
      </c>
      <c r="DU469" s="14">
        <f t="shared" si="353"/>
        <v>3</v>
      </c>
      <c r="DV469" s="14">
        <f t="shared" si="354"/>
        <v>0</v>
      </c>
      <c r="DW469" s="14">
        <f t="shared" si="359"/>
        <v>171</v>
      </c>
      <c r="DX469" s="14" t="str">
        <f t="shared" si="360"/>
        <v>HPExt</v>
      </c>
      <c r="DY469" s="14">
        <f t="shared" si="361"/>
        <v>3426</v>
      </c>
      <c r="DZ469" s="14">
        <f t="shared" si="362"/>
        <v>171.36</v>
      </c>
      <c r="EA469" s="14" t="str">
        <f t="shared" si="363"/>
        <v/>
      </c>
      <c r="EB469" s="14" t="str">
        <f t="shared" si="364"/>
        <v/>
      </c>
      <c r="EC469" s="14" t="str">
        <f t="shared" si="365"/>
        <v/>
      </c>
      <c r="ED469" s="14">
        <f t="shared" si="366"/>
        <v>23</v>
      </c>
      <c r="EE469" s="14">
        <f t="shared" si="367"/>
        <v>5</v>
      </c>
      <c r="EF469" s="14">
        <f t="shared" si="368"/>
        <v>26</v>
      </c>
      <c r="EG469" s="25" t="s">
        <v>509</v>
      </c>
      <c r="EH469" s="14">
        <f t="shared" si="369"/>
        <v>300</v>
      </c>
    </row>
    <row r="470" spans="100:138" ht="16.5" x14ac:dyDescent="0.2">
      <c r="CV470" s="13">
        <v>466</v>
      </c>
      <c r="CW470" s="14">
        <f t="shared" si="335"/>
        <v>64</v>
      </c>
      <c r="CX470" s="14">
        <f t="shared" si="336"/>
        <v>2</v>
      </c>
      <c r="CY470" s="14">
        <f t="shared" si="337"/>
        <v>6</v>
      </c>
      <c r="CZ470" s="14">
        <f t="shared" si="338"/>
        <v>6</v>
      </c>
      <c r="DA470" s="14">
        <f t="shared" si="339"/>
        <v>2063026</v>
      </c>
      <c r="DB470" s="13" t="str">
        <f t="shared" si="340"/>
        <v>110级守护灵紫色-护手</v>
      </c>
      <c r="DC470" s="14">
        <f t="shared" si="341"/>
        <v>2</v>
      </c>
      <c r="DD470" s="14">
        <f t="shared" si="342"/>
        <v>3</v>
      </c>
      <c r="DE470" s="14">
        <f t="shared" si="343"/>
        <v>80</v>
      </c>
      <c r="DF470" s="14">
        <f t="shared" si="344"/>
        <v>80</v>
      </c>
      <c r="DG470" s="14">
        <f t="shared" si="345"/>
        <v>6</v>
      </c>
      <c r="DH470" s="14" t="str">
        <f t="shared" si="346"/>
        <v/>
      </c>
      <c r="DI470" s="14">
        <f t="shared" si="355"/>
        <v>171</v>
      </c>
      <c r="DJ470" s="14">
        <f t="shared" si="347"/>
        <v>0</v>
      </c>
      <c r="DK470" s="14">
        <f t="shared" si="348"/>
        <v>0</v>
      </c>
      <c r="DL470" s="14">
        <f t="shared" si="349"/>
        <v>3426</v>
      </c>
      <c r="DM470" s="14">
        <f t="shared" si="350"/>
        <v>0</v>
      </c>
      <c r="DN470" s="14">
        <f t="shared" si="351"/>
        <v>0</v>
      </c>
      <c r="DO470" s="14">
        <f t="shared" si="352"/>
        <v>171.36</v>
      </c>
      <c r="DP470" s="14">
        <f t="shared" si="356"/>
        <v>23</v>
      </c>
      <c r="DQ470" s="14">
        <f t="shared" si="357"/>
        <v>5</v>
      </c>
      <c r="DR470" s="14">
        <f t="shared" si="358"/>
        <v>26</v>
      </c>
      <c r="DU470" s="14">
        <f t="shared" si="353"/>
        <v>3</v>
      </c>
      <c r="DV470" s="14">
        <f t="shared" si="354"/>
        <v>0</v>
      </c>
      <c r="DW470" s="14">
        <f t="shared" si="359"/>
        <v>171</v>
      </c>
      <c r="DX470" s="14" t="str">
        <f t="shared" si="360"/>
        <v>HPExt</v>
      </c>
      <c r="DY470" s="14">
        <f t="shared" si="361"/>
        <v>3426</v>
      </c>
      <c r="DZ470" s="14">
        <f t="shared" si="362"/>
        <v>171.36</v>
      </c>
      <c r="EA470" s="14" t="str">
        <f t="shared" si="363"/>
        <v/>
      </c>
      <c r="EB470" s="14" t="str">
        <f t="shared" si="364"/>
        <v/>
      </c>
      <c r="EC470" s="14" t="str">
        <f t="shared" si="365"/>
        <v/>
      </c>
      <c r="ED470" s="14">
        <f t="shared" si="366"/>
        <v>23</v>
      </c>
      <c r="EE470" s="14">
        <f t="shared" si="367"/>
        <v>5</v>
      </c>
      <c r="EF470" s="14">
        <f t="shared" si="368"/>
        <v>26</v>
      </c>
      <c r="EG470" s="25" t="s">
        <v>509</v>
      </c>
      <c r="EH470" s="14">
        <f t="shared" si="369"/>
        <v>300</v>
      </c>
    </row>
    <row r="471" spans="100:138" ht="16.5" x14ac:dyDescent="0.2">
      <c r="CV471" s="13">
        <v>467</v>
      </c>
      <c r="CW471" s="14">
        <f t="shared" si="335"/>
        <v>64</v>
      </c>
      <c r="CX471" s="14">
        <f t="shared" si="336"/>
        <v>2</v>
      </c>
      <c r="CY471" s="14">
        <f t="shared" si="337"/>
        <v>7</v>
      </c>
      <c r="CZ471" s="14">
        <f t="shared" si="338"/>
        <v>6</v>
      </c>
      <c r="DA471" s="14">
        <f t="shared" si="339"/>
        <v>2063027</v>
      </c>
      <c r="DB471" s="13" t="str">
        <f t="shared" si="340"/>
        <v>110级守护灵紫色-项链</v>
      </c>
      <c r="DC471" s="14">
        <f t="shared" si="341"/>
        <v>2</v>
      </c>
      <c r="DD471" s="14">
        <f t="shared" si="342"/>
        <v>3</v>
      </c>
      <c r="DE471" s="14">
        <f t="shared" si="343"/>
        <v>80</v>
      </c>
      <c r="DF471" s="14">
        <f t="shared" si="344"/>
        <v>80</v>
      </c>
      <c r="DG471" s="14">
        <f t="shared" si="345"/>
        <v>7</v>
      </c>
      <c r="DH471" s="14" t="str">
        <f t="shared" si="346"/>
        <v/>
      </c>
      <c r="DI471" s="14">
        <f t="shared" si="355"/>
        <v>129</v>
      </c>
      <c r="DJ471" s="14">
        <f t="shared" si="347"/>
        <v>229</v>
      </c>
      <c r="DK471" s="14">
        <f t="shared" si="348"/>
        <v>143</v>
      </c>
      <c r="DL471" s="14">
        <f t="shared" si="349"/>
        <v>0</v>
      </c>
      <c r="DM471" s="14">
        <f t="shared" si="350"/>
        <v>11.39</v>
      </c>
      <c r="DN471" s="14">
        <f t="shared" si="351"/>
        <v>7.23</v>
      </c>
      <c r="DO471" s="14">
        <f t="shared" si="352"/>
        <v>0</v>
      </c>
      <c r="DP471" s="14">
        <f t="shared" si="356"/>
        <v>23</v>
      </c>
      <c r="DQ471" s="14">
        <f t="shared" si="357"/>
        <v>5</v>
      </c>
      <c r="DR471" s="14">
        <f t="shared" si="358"/>
        <v>26</v>
      </c>
      <c r="DU471" s="14">
        <f t="shared" si="353"/>
        <v>1</v>
      </c>
      <c r="DV471" s="14">
        <f t="shared" si="354"/>
        <v>2</v>
      </c>
      <c r="DW471" s="14">
        <f t="shared" si="359"/>
        <v>129</v>
      </c>
      <c r="DX471" s="14" t="str">
        <f t="shared" si="360"/>
        <v>AtkExt</v>
      </c>
      <c r="DY471" s="14">
        <f t="shared" si="361"/>
        <v>229</v>
      </c>
      <c r="DZ471" s="14">
        <f t="shared" si="362"/>
        <v>11.39</v>
      </c>
      <c r="EA471" s="14" t="str">
        <f t="shared" si="363"/>
        <v>DefExt</v>
      </c>
      <c r="EB471" s="14">
        <f t="shared" si="364"/>
        <v>143</v>
      </c>
      <c r="EC471" s="14">
        <f t="shared" si="365"/>
        <v>7.23</v>
      </c>
      <c r="ED471" s="14">
        <f t="shared" si="366"/>
        <v>23</v>
      </c>
      <c r="EE471" s="14">
        <f t="shared" si="367"/>
        <v>5</v>
      </c>
      <c r="EF471" s="14">
        <f t="shared" si="368"/>
        <v>26</v>
      </c>
      <c r="EG471" s="25" t="s">
        <v>509</v>
      </c>
      <c r="EH471" s="14">
        <f t="shared" si="369"/>
        <v>300</v>
      </c>
    </row>
    <row r="472" spans="100:138" ht="16.5" x14ac:dyDescent="0.2">
      <c r="CV472" s="13">
        <v>468</v>
      </c>
      <c r="CW472" s="14">
        <f t="shared" si="335"/>
        <v>64</v>
      </c>
      <c r="CX472" s="14">
        <f t="shared" si="336"/>
        <v>2</v>
      </c>
      <c r="CY472" s="14">
        <f t="shared" si="337"/>
        <v>8</v>
      </c>
      <c r="CZ472" s="14">
        <f t="shared" si="338"/>
        <v>6</v>
      </c>
      <c r="DA472" s="14">
        <f t="shared" si="339"/>
        <v>2063028</v>
      </c>
      <c r="DB472" s="13" t="str">
        <f t="shared" si="340"/>
        <v>110级守护灵紫色-戒指</v>
      </c>
      <c r="DC472" s="14">
        <f t="shared" si="341"/>
        <v>2</v>
      </c>
      <c r="DD472" s="14">
        <f t="shared" si="342"/>
        <v>3</v>
      </c>
      <c r="DE472" s="14">
        <f t="shared" si="343"/>
        <v>80</v>
      </c>
      <c r="DF472" s="14">
        <f t="shared" si="344"/>
        <v>80</v>
      </c>
      <c r="DG472" s="14">
        <f t="shared" si="345"/>
        <v>8</v>
      </c>
      <c r="DH472" s="14" t="str">
        <f t="shared" si="346"/>
        <v/>
      </c>
      <c r="DI472" s="14">
        <f t="shared" si="355"/>
        <v>199</v>
      </c>
      <c r="DJ472" s="14">
        <f t="shared" si="347"/>
        <v>229</v>
      </c>
      <c r="DK472" s="14">
        <f t="shared" si="348"/>
        <v>0</v>
      </c>
      <c r="DL472" s="14">
        <f t="shared" si="349"/>
        <v>2855</v>
      </c>
      <c r="DM472" s="14">
        <f t="shared" si="350"/>
        <v>11.39</v>
      </c>
      <c r="DN472" s="14">
        <f t="shared" si="351"/>
        <v>0</v>
      </c>
      <c r="DO472" s="14">
        <f t="shared" si="352"/>
        <v>142.80000000000001</v>
      </c>
      <c r="DP472" s="14">
        <f t="shared" si="356"/>
        <v>23</v>
      </c>
      <c r="DQ472" s="14">
        <f t="shared" si="357"/>
        <v>5</v>
      </c>
      <c r="DR472" s="14">
        <f t="shared" si="358"/>
        <v>26</v>
      </c>
      <c r="DU472" s="14">
        <f t="shared" si="353"/>
        <v>1</v>
      </c>
      <c r="DV472" s="14">
        <f t="shared" si="354"/>
        <v>3</v>
      </c>
      <c r="DW472" s="14">
        <f t="shared" si="359"/>
        <v>199</v>
      </c>
      <c r="DX472" s="14" t="str">
        <f t="shared" si="360"/>
        <v>AtkExt</v>
      </c>
      <c r="DY472" s="14">
        <f t="shared" si="361"/>
        <v>229</v>
      </c>
      <c r="DZ472" s="14">
        <f t="shared" si="362"/>
        <v>11.39</v>
      </c>
      <c r="EA472" s="14" t="str">
        <f t="shared" si="363"/>
        <v>HPExt</v>
      </c>
      <c r="EB472" s="14">
        <f t="shared" si="364"/>
        <v>2855</v>
      </c>
      <c r="EC472" s="14">
        <f t="shared" si="365"/>
        <v>142.80000000000001</v>
      </c>
      <c r="ED472" s="14">
        <f t="shared" si="366"/>
        <v>23</v>
      </c>
      <c r="EE472" s="14">
        <f t="shared" si="367"/>
        <v>5</v>
      </c>
      <c r="EF472" s="14">
        <f t="shared" si="368"/>
        <v>26</v>
      </c>
      <c r="EG472" s="25" t="s">
        <v>509</v>
      </c>
      <c r="EH472" s="14">
        <f t="shared" si="369"/>
        <v>300</v>
      </c>
    </row>
    <row r="473" spans="100:138" ht="16.5" x14ac:dyDescent="0.2">
      <c r="CV473" s="13">
        <v>469</v>
      </c>
      <c r="CW473" s="14">
        <f t="shared" si="335"/>
        <v>65</v>
      </c>
      <c r="CX473" s="14">
        <f t="shared" si="336"/>
        <v>1</v>
      </c>
      <c r="CY473" s="14">
        <f t="shared" si="337"/>
        <v>1</v>
      </c>
      <c r="CZ473" s="14">
        <f t="shared" si="338"/>
        <v>6</v>
      </c>
      <c r="DA473" s="14">
        <f t="shared" si="339"/>
        <v>2064011</v>
      </c>
      <c r="DB473" s="13" t="str">
        <f t="shared" si="340"/>
        <v>110级寄灵人橙色-武器</v>
      </c>
      <c r="DC473" s="14">
        <f t="shared" si="341"/>
        <v>1</v>
      </c>
      <c r="DD473" s="14">
        <f t="shared" si="342"/>
        <v>4</v>
      </c>
      <c r="DE473" s="14">
        <f t="shared" si="343"/>
        <v>110</v>
      </c>
      <c r="DF473" s="14">
        <f t="shared" si="344"/>
        <v>110</v>
      </c>
      <c r="DG473" s="14">
        <f t="shared" si="345"/>
        <v>1</v>
      </c>
      <c r="DH473" s="14" t="str">
        <f t="shared" si="346"/>
        <v/>
      </c>
      <c r="DI473" s="14">
        <f t="shared" si="355"/>
        <v>382</v>
      </c>
      <c r="DJ473" s="14">
        <f t="shared" si="347"/>
        <v>1482</v>
      </c>
      <c r="DK473" s="14">
        <f t="shared" si="348"/>
        <v>0</v>
      </c>
      <c r="DL473" s="14">
        <f t="shared" si="349"/>
        <v>0</v>
      </c>
      <c r="DM473" s="14">
        <f t="shared" si="350"/>
        <v>76.5</v>
      </c>
      <c r="DN473" s="14">
        <f t="shared" si="351"/>
        <v>0</v>
      </c>
      <c r="DO473" s="14">
        <f t="shared" si="352"/>
        <v>0</v>
      </c>
      <c r="DP473" s="14">
        <f t="shared" si="356"/>
        <v>24</v>
      </c>
      <c r="DQ473" s="14">
        <f t="shared" si="357"/>
        <v>6</v>
      </c>
      <c r="DR473" s="14">
        <f t="shared" si="358"/>
        <v>16</v>
      </c>
      <c r="DU473" s="14">
        <f t="shared" si="353"/>
        <v>1</v>
      </c>
      <c r="DV473" s="14">
        <f t="shared" si="354"/>
        <v>0</v>
      </c>
      <c r="DW473" s="14">
        <f t="shared" si="359"/>
        <v>382</v>
      </c>
      <c r="DX473" s="14" t="str">
        <f t="shared" si="360"/>
        <v>AtkExt</v>
      </c>
      <c r="DY473" s="14">
        <f t="shared" si="361"/>
        <v>1482</v>
      </c>
      <c r="DZ473" s="14">
        <f t="shared" si="362"/>
        <v>76.5</v>
      </c>
      <c r="EA473" s="14" t="str">
        <f t="shared" si="363"/>
        <v/>
      </c>
      <c r="EB473" s="14" t="str">
        <f t="shared" si="364"/>
        <v/>
      </c>
      <c r="EC473" s="14" t="str">
        <f t="shared" si="365"/>
        <v/>
      </c>
      <c r="ED473" s="14">
        <f t="shared" si="366"/>
        <v>24</v>
      </c>
      <c r="EE473" s="14">
        <f t="shared" si="367"/>
        <v>6</v>
      </c>
      <c r="EF473" s="14">
        <f t="shared" si="368"/>
        <v>16</v>
      </c>
      <c r="EG473" s="25" t="s">
        <v>509</v>
      </c>
      <c r="EH473" s="14">
        <f t="shared" si="369"/>
        <v>600</v>
      </c>
    </row>
    <row r="474" spans="100:138" ht="16.5" x14ac:dyDescent="0.2">
      <c r="CV474" s="13">
        <v>470</v>
      </c>
      <c r="CW474" s="14">
        <f t="shared" si="335"/>
        <v>65</v>
      </c>
      <c r="CX474" s="14">
        <f t="shared" si="336"/>
        <v>1</v>
      </c>
      <c r="CY474" s="14">
        <f t="shared" si="337"/>
        <v>2</v>
      </c>
      <c r="CZ474" s="14">
        <f t="shared" si="338"/>
        <v>6</v>
      </c>
      <c r="DA474" s="14">
        <f t="shared" si="339"/>
        <v>2064012</v>
      </c>
      <c r="DB474" s="13" t="str">
        <f t="shared" si="340"/>
        <v>110级寄灵人橙色-头盔</v>
      </c>
      <c r="DC474" s="14">
        <f t="shared" si="341"/>
        <v>1</v>
      </c>
      <c r="DD474" s="14">
        <f t="shared" si="342"/>
        <v>4</v>
      </c>
      <c r="DE474" s="14">
        <f t="shared" si="343"/>
        <v>110</v>
      </c>
      <c r="DF474" s="14">
        <f t="shared" si="344"/>
        <v>110</v>
      </c>
      <c r="DG474" s="14">
        <f t="shared" si="345"/>
        <v>2</v>
      </c>
      <c r="DH474" s="14" t="str">
        <f t="shared" si="346"/>
        <v/>
      </c>
      <c r="DI474" s="14">
        <f t="shared" si="355"/>
        <v>192</v>
      </c>
      <c r="DJ474" s="14">
        <f t="shared" si="347"/>
        <v>0</v>
      </c>
      <c r="DK474" s="14">
        <f t="shared" si="348"/>
        <v>372</v>
      </c>
      <c r="DL474" s="14">
        <f t="shared" si="349"/>
        <v>0</v>
      </c>
      <c r="DM474" s="14">
        <f t="shared" si="350"/>
        <v>0</v>
      </c>
      <c r="DN474" s="14">
        <f t="shared" si="351"/>
        <v>19.2</v>
      </c>
      <c r="DO474" s="14">
        <f t="shared" si="352"/>
        <v>0</v>
      </c>
      <c r="DP474" s="14">
        <f t="shared" si="356"/>
        <v>24</v>
      </c>
      <c r="DQ474" s="14">
        <f t="shared" si="357"/>
        <v>6</v>
      </c>
      <c r="DR474" s="14">
        <f t="shared" si="358"/>
        <v>16</v>
      </c>
      <c r="DU474" s="14">
        <f t="shared" si="353"/>
        <v>2</v>
      </c>
      <c r="DV474" s="14">
        <f t="shared" si="354"/>
        <v>0</v>
      </c>
      <c r="DW474" s="14">
        <f t="shared" si="359"/>
        <v>192</v>
      </c>
      <c r="DX474" s="14" t="str">
        <f t="shared" si="360"/>
        <v>DefExt</v>
      </c>
      <c r="DY474" s="14">
        <f t="shared" si="361"/>
        <v>372</v>
      </c>
      <c r="DZ474" s="14">
        <f t="shared" si="362"/>
        <v>19.2</v>
      </c>
      <c r="EA474" s="14" t="str">
        <f t="shared" si="363"/>
        <v/>
      </c>
      <c r="EB474" s="14" t="str">
        <f t="shared" si="364"/>
        <v/>
      </c>
      <c r="EC474" s="14" t="str">
        <f t="shared" si="365"/>
        <v/>
      </c>
      <c r="ED474" s="14">
        <f t="shared" si="366"/>
        <v>24</v>
      </c>
      <c r="EE474" s="14">
        <f t="shared" si="367"/>
        <v>6</v>
      </c>
      <c r="EF474" s="14">
        <f t="shared" si="368"/>
        <v>16</v>
      </c>
      <c r="EG474" s="25" t="s">
        <v>509</v>
      </c>
      <c r="EH474" s="14">
        <f t="shared" si="369"/>
        <v>600</v>
      </c>
    </row>
    <row r="475" spans="100:138" ht="16.5" x14ac:dyDescent="0.2">
      <c r="CV475" s="13">
        <v>471</v>
      </c>
      <c r="CW475" s="14">
        <f t="shared" si="335"/>
        <v>65</v>
      </c>
      <c r="CX475" s="14">
        <f t="shared" si="336"/>
        <v>1</v>
      </c>
      <c r="CY475" s="14">
        <f t="shared" si="337"/>
        <v>3</v>
      </c>
      <c r="CZ475" s="14">
        <f t="shared" si="338"/>
        <v>6</v>
      </c>
      <c r="DA475" s="14">
        <f t="shared" si="339"/>
        <v>2064013</v>
      </c>
      <c r="DB475" s="13" t="str">
        <f t="shared" si="340"/>
        <v>110级寄灵人橙色-肩甲</v>
      </c>
      <c r="DC475" s="14">
        <f t="shared" si="341"/>
        <v>1</v>
      </c>
      <c r="DD475" s="14">
        <f t="shared" si="342"/>
        <v>4</v>
      </c>
      <c r="DE475" s="14">
        <f t="shared" si="343"/>
        <v>110</v>
      </c>
      <c r="DF475" s="14">
        <f t="shared" si="344"/>
        <v>110</v>
      </c>
      <c r="DG475" s="14">
        <f t="shared" si="345"/>
        <v>3</v>
      </c>
      <c r="DH475" s="14" t="str">
        <f t="shared" si="346"/>
        <v/>
      </c>
      <c r="DI475" s="14">
        <f t="shared" si="355"/>
        <v>191</v>
      </c>
      <c r="DJ475" s="14">
        <f t="shared" si="347"/>
        <v>0</v>
      </c>
      <c r="DK475" s="14">
        <f t="shared" si="348"/>
        <v>186</v>
      </c>
      <c r="DL475" s="14">
        <f t="shared" si="349"/>
        <v>1853</v>
      </c>
      <c r="DM475" s="14">
        <f t="shared" si="350"/>
        <v>0</v>
      </c>
      <c r="DN475" s="14">
        <f t="shared" si="351"/>
        <v>9.6</v>
      </c>
      <c r="DO475" s="14">
        <f t="shared" si="352"/>
        <v>95.48</v>
      </c>
      <c r="DP475" s="14">
        <f t="shared" si="356"/>
        <v>24</v>
      </c>
      <c r="DQ475" s="14">
        <f t="shared" si="357"/>
        <v>6</v>
      </c>
      <c r="DR475" s="14">
        <f t="shared" si="358"/>
        <v>16</v>
      </c>
      <c r="DU475" s="14">
        <f t="shared" si="353"/>
        <v>2</v>
      </c>
      <c r="DV475" s="14">
        <f t="shared" si="354"/>
        <v>3</v>
      </c>
      <c r="DW475" s="14">
        <f t="shared" si="359"/>
        <v>191</v>
      </c>
      <c r="DX475" s="14" t="str">
        <f t="shared" si="360"/>
        <v>DefExt</v>
      </c>
      <c r="DY475" s="14">
        <f t="shared" si="361"/>
        <v>186</v>
      </c>
      <c r="DZ475" s="14">
        <f t="shared" si="362"/>
        <v>9.6</v>
      </c>
      <c r="EA475" s="14" t="str">
        <f t="shared" si="363"/>
        <v>HPExt</v>
      </c>
      <c r="EB475" s="14">
        <f t="shared" si="364"/>
        <v>1853</v>
      </c>
      <c r="EC475" s="14">
        <f t="shared" si="365"/>
        <v>95.48</v>
      </c>
      <c r="ED475" s="14">
        <f t="shared" si="366"/>
        <v>24</v>
      </c>
      <c r="EE475" s="14">
        <f t="shared" si="367"/>
        <v>6</v>
      </c>
      <c r="EF475" s="14">
        <f t="shared" si="368"/>
        <v>16</v>
      </c>
      <c r="EG475" s="25" t="s">
        <v>509</v>
      </c>
      <c r="EH475" s="14">
        <f t="shared" si="369"/>
        <v>600</v>
      </c>
    </row>
    <row r="476" spans="100:138" ht="16.5" x14ac:dyDescent="0.2">
      <c r="CV476" s="13">
        <v>472</v>
      </c>
      <c r="CW476" s="14">
        <f t="shared" si="335"/>
        <v>65</v>
      </c>
      <c r="CX476" s="14">
        <f t="shared" si="336"/>
        <v>1</v>
      </c>
      <c r="CY476" s="14">
        <f t="shared" si="337"/>
        <v>4</v>
      </c>
      <c r="CZ476" s="14">
        <f t="shared" si="338"/>
        <v>6</v>
      </c>
      <c r="DA476" s="14">
        <f t="shared" si="339"/>
        <v>2064014</v>
      </c>
      <c r="DB476" s="13" t="str">
        <f t="shared" si="340"/>
        <v>110级寄灵人橙色-衣服</v>
      </c>
      <c r="DC476" s="14">
        <f t="shared" si="341"/>
        <v>1</v>
      </c>
      <c r="DD476" s="14">
        <f t="shared" si="342"/>
        <v>4</v>
      </c>
      <c r="DE476" s="14">
        <f t="shared" si="343"/>
        <v>110</v>
      </c>
      <c r="DF476" s="14">
        <f t="shared" si="344"/>
        <v>110</v>
      </c>
      <c r="DG476" s="14">
        <f t="shared" si="345"/>
        <v>4</v>
      </c>
      <c r="DH476" s="14" t="str">
        <f t="shared" si="346"/>
        <v/>
      </c>
      <c r="DI476" s="14">
        <f t="shared" si="355"/>
        <v>192</v>
      </c>
      <c r="DJ476" s="14">
        <f t="shared" si="347"/>
        <v>0</v>
      </c>
      <c r="DK476" s="14">
        <f t="shared" si="348"/>
        <v>372</v>
      </c>
      <c r="DL476" s="14">
        <f t="shared" si="349"/>
        <v>0</v>
      </c>
      <c r="DM476" s="14">
        <f t="shared" si="350"/>
        <v>0</v>
      </c>
      <c r="DN476" s="14">
        <f t="shared" si="351"/>
        <v>19.2</v>
      </c>
      <c r="DO476" s="14">
        <f t="shared" si="352"/>
        <v>0</v>
      </c>
      <c r="DP476" s="14">
        <f t="shared" si="356"/>
        <v>24</v>
      </c>
      <c r="DQ476" s="14">
        <f t="shared" si="357"/>
        <v>6</v>
      </c>
      <c r="DR476" s="14">
        <f t="shared" si="358"/>
        <v>16</v>
      </c>
      <c r="DU476" s="14">
        <f t="shared" si="353"/>
        <v>2</v>
      </c>
      <c r="DV476" s="14">
        <f t="shared" si="354"/>
        <v>0</v>
      </c>
      <c r="DW476" s="14">
        <f t="shared" si="359"/>
        <v>192</v>
      </c>
      <c r="DX476" s="14" t="str">
        <f t="shared" si="360"/>
        <v>DefExt</v>
      </c>
      <c r="DY476" s="14">
        <f t="shared" si="361"/>
        <v>372</v>
      </c>
      <c r="DZ476" s="14">
        <f t="shared" si="362"/>
        <v>19.2</v>
      </c>
      <c r="EA476" s="14" t="str">
        <f t="shared" si="363"/>
        <v/>
      </c>
      <c r="EB476" s="14" t="str">
        <f t="shared" si="364"/>
        <v/>
      </c>
      <c r="EC476" s="14" t="str">
        <f t="shared" si="365"/>
        <v/>
      </c>
      <c r="ED476" s="14">
        <f t="shared" si="366"/>
        <v>24</v>
      </c>
      <c r="EE476" s="14">
        <f t="shared" si="367"/>
        <v>6</v>
      </c>
      <c r="EF476" s="14">
        <f t="shared" si="368"/>
        <v>16</v>
      </c>
      <c r="EG476" s="25" t="s">
        <v>509</v>
      </c>
      <c r="EH476" s="14">
        <f t="shared" si="369"/>
        <v>600</v>
      </c>
    </row>
    <row r="477" spans="100:138" ht="16.5" x14ac:dyDescent="0.2">
      <c r="CV477" s="13">
        <v>473</v>
      </c>
      <c r="CW477" s="14">
        <f t="shared" si="335"/>
        <v>65</v>
      </c>
      <c r="CX477" s="14">
        <f t="shared" si="336"/>
        <v>1</v>
      </c>
      <c r="CY477" s="14">
        <f t="shared" si="337"/>
        <v>5</v>
      </c>
      <c r="CZ477" s="14">
        <f t="shared" si="338"/>
        <v>6</v>
      </c>
      <c r="DA477" s="14">
        <f t="shared" si="339"/>
        <v>2064015</v>
      </c>
      <c r="DB477" s="13" t="str">
        <f t="shared" si="340"/>
        <v>110级寄灵人橙色-鞋子</v>
      </c>
      <c r="DC477" s="14">
        <f t="shared" si="341"/>
        <v>1</v>
      </c>
      <c r="DD477" s="14">
        <f t="shared" si="342"/>
        <v>4</v>
      </c>
      <c r="DE477" s="14">
        <f t="shared" si="343"/>
        <v>110</v>
      </c>
      <c r="DF477" s="14">
        <f t="shared" si="344"/>
        <v>110</v>
      </c>
      <c r="DG477" s="14">
        <f t="shared" si="345"/>
        <v>5</v>
      </c>
      <c r="DH477" s="14" t="str">
        <f t="shared" si="346"/>
        <v/>
      </c>
      <c r="DI477" s="14">
        <f t="shared" si="355"/>
        <v>190</v>
      </c>
      <c r="DJ477" s="14">
        <f t="shared" si="347"/>
        <v>0</v>
      </c>
      <c r="DK477" s="14">
        <f t="shared" si="348"/>
        <v>0</v>
      </c>
      <c r="DL477" s="14">
        <f t="shared" si="349"/>
        <v>3705</v>
      </c>
      <c r="DM477" s="14">
        <f t="shared" si="350"/>
        <v>0</v>
      </c>
      <c r="DN477" s="14">
        <f t="shared" si="351"/>
        <v>0</v>
      </c>
      <c r="DO477" s="14">
        <f t="shared" si="352"/>
        <v>190.95</v>
      </c>
      <c r="DP477" s="14">
        <f t="shared" si="356"/>
        <v>24</v>
      </c>
      <c r="DQ477" s="14">
        <f t="shared" si="357"/>
        <v>6</v>
      </c>
      <c r="DR477" s="14">
        <f t="shared" si="358"/>
        <v>16</v>
      </c>
      <c r="DU477" s="14">
        <f t="shared" si="353"/>
        <v>3</v>
      </c>
      <c r="DV477" s="14">
        <f t="shared" si="354"/>
        <v>0</v>
      </c>
      <c r="DW477" s="14">
        <f t="shared" si="359"/>
        <v>190</v>
      </c>
      <c r="DX477" s="14" t="str">
        <f t="shared" si="360"/>
        <v>HPExt</v>
      </c>
      <c r="DY477" s="14">
        <f t="shared" si="361"/>
        <v>3705</v>
      </c>
      <c r="DZ477" s="14">
        <f t="shared" si="362"/>
        <v>190.95</v>
      </c>
      <c r="EA477" s="14" t="str">
        <f t="shared" si="363"/>
        <v/>
      </c>
      <c r="EB477" s="14" t="str">
        <f t="shared" si="364"/>
        <v/>
      </c>
      <c r="EC477" s="14" t="str">
        <f t="shared" si="365"/>
        <v/>
      </c>
      <c r="ED477" s="14">
        <f t="shared" si="366"/>
        <v>24</v>
      </c>
      <c r="EE477" s="14">
        <f t="shared" si="367"/>
        <v>6</v>
      </c>
      <c r="EF477" s="14">
        <f t="shared" si="368"/>
        <v>16</v>
      </c>
      <c r="EG477" s="25" t="s">
        <v>509</v>
      </c>
      <c r="EH477" s="14">
        <f t="shared" si="369"/>
        <v>600</v>
      </c>
    </row>
    <row r="478" spans="100:138" ht="16.5" x14ac:dyDescent="0.2">
      <c r="CV478" s="13">
        <v>474</v>
      </c>
      <c r="CW478" s="14">
        <f t="shared" si="335"/>
        <v>65</v>
      </c>
      <c r="CX478" s="14">
        <f t="shared" si="336"/>
        <v>1</v>
      </c>
      <c r="CY478" s="14">
        <f t="shared" si="337"/>
        <v>6</v>
      </c>
      <c r="CZ478" s="14">
        <f t="shared" si="338"/>
        <v>6</v>
      </c>
      <c r="DA478" s="14">
        <f t="shared" si="339"/>
        <v>2064016</v>
      </c>
      <c r="DB478" s="13" t="str">
        <f t="shared" si="340"/>
        <v>110级寄灵人橙色-护手</v>
      </c>
      <c r="DC478" s="14">
        <f t="shared" si="341"/>
        <v>1</v>
      </c>
      <c r="DD478" s="14">
        <f t="shared" si="342"/>
        <v>4</v>
      </c>
      <c r="DE478" s="14">
        <f t="shared" si="343"/>
        <v>110</v>
      </c>
      <c r="DF478" s="14">
        <f t="shared" si="344"/>
        <v>110</v>
      </c>
      <c r="DG478" s="14">
        <f t="shared" si="345"/>
        <v>6</v>
      </c>
      <c r="DH478" s="14" t="str">
        <f t="shared" si="346"/>
        <v/>
      </c>
      <c r="DI478" s="14">
        <f t="shared" si="355"/>
        <v>190</v>
      </c>
      <c r="DJ478" s="14">
        <f t="shared" si="347"/>
        <v>0</v>
      </c>
      <c r="DK478" s="14">
        <f t="shared" si="348"/>
        <v>0</v>
      </c>
      <c r="DL478" s="14">
        <f t="shared" si="349"/>
        <v>3705</v>
      </c>
      <c r="DM478" s="14">
        <f t="shared" si="350"/>
        <v>0</v>
      </c>
      <c r="DN478" s="14">
        <f t="shared" si="351"/>
        <v>0</v>
      </c>
      <c r="DO478" s="14">
        <f t="shared" si="352"/>
        <v>190.95</v>
      </c>
      <c r="DP478" s="14">
        <f t="shared" si="356"/>
        <v>24</v>
      </c>
      <c r="DQ478" s="14">
        <f t="shared" si="357"/>
        <v>6</v>
      </c>
      <c r="DR478" s="14">
        <f t="shared" si="358"/>
        <v>16</v>
      </c>
      <c r="DU478" s="14">
        <f t="shared" si="353"/>
        <v>3</v>
      </c>
      <c r="DV478" s="14">
        <f t="shared" si="354"/>
        <v>0</v>
      </c>
      <c r="DW478" s="14">
        <f t="shared" si="359"/>
        <v>190</v>
      </c>
      <c r="DX478" s="14" t="str">
        <f t="shared" si="360"/>
        <v>HPExt</v>
      </c>
      <c r="DY478" s="14">
        <f t="shared" si="361"/>
        <v>3705</v>
      </c>
      <c r="DZ478" s="14">
        <f t="shared" si="362"/>
        <v>190.95</v>
      </c>
      <c r="EA478" s="14" t="str">
        <f t="shared" si="363"/>
        <v/>
      </c>
      <c r="EB478" s="14" t="str">
        <f t="shared" si="364"/>
        <v/>
      </c>
      <c r="EC478" s="14" t="str">
        <f t="shared" si="365"/>
        <v/>
      </c>
      <c r="ED478" s="14">
        <f t="shared" si="366"/>
        <v>24</v>
      </c>
      <c r="EE478" s="14">
        <f t="shared" si="367"/>
        <v>6</v>
      </c>
      <c r="EF478" s="14">
        <f t="shared" si="368"/>
        <v>16</v>
      </c>
      <c r="EG478" s="25" t="s">
        <v>509</v>
      </c>
      <c r="EH478" s="14">
        <f t="shared" si="369"/>
        <v>600</v>
      </c>
    </row>
    <row r="479" spans="100:138" ht="16.5" x14ac:dyDescent="0.2">
      <c r="CV479" s="13">
        <v>475</v>
      </c>
      <c r="CW479" s="14">
        <f t="shared" si="335"/>
        <v>65</v>
      </c>
      <c r="CX479" s="14">
        <f t="shared" si="336"/>
        <v>1</v>
      </c>
      <c r="CY479" s="14">
        <f t="shared" si="337"/>
        <v>7</v>
      </c>
      <c r="CZ479" s="14">
        <f t="shared" si="338"/>
        <v>6</v>
      </c>
      <c r="DA479" s="14">
        <f t="shared" si="339"/>
        <v>2064017</v>
      </c>
      <c r="DB479" s="13" t="str">
        <f t="shared" si="340"/>
        <v>110级寄灵人橙色-项链</v>
      </c>
      <c r="DC479" s="14">
        <f t="shared" si="341"/>
        <v>1</v>
      </c>
      <c r="DD479" s="14">
        <f t="shared" si="342"/>
        <v>4</v>
      </c>
      <c r="DE479" s="14">
        <f t="shared" si="343"/>
        <v>110</v>
      </c>
      <c r="DF479" s="14">
        <f t="shared" si="344"/>
        <v>110</v>
      </c>
      <c r="DG479" s="14">
        <f t="shared" si="345"/>
        <v>7</v>
      </c>
      <c r="DH479" s="14" t="str">
        <f t="shared" si="346"/>
        <v/>
      </c>
      <c r="DI479" s="14">
        <f t="shared" si="355"/>
        <v>287</v>
      </c>
      <c r="DJ479" s="14">
        <f t="shared" si="347"/>
        <v>494</v>
      </c>
      <c r="DK479" s="14">
        <f t="shared" si="348"/>
        <v>310</v>
      </c>
      <c r="DL479" s="14">
        <f t="shared" si="349"/>
        <v>0</v>
      </c>
      <c r="DM479" s="14">
        <f t="shared" si="350"/>
        <v>25.5</v>
      </c>
      <c r="DN479" s="14">
        <f t="shared" si="351"/>
        <v>16</v>
      </c>
      <c r="DO479" s="14">
        <f t="shared" si="352"/>
        <v>0</v>
      </c>
      <c r="DP479" s="14">
        <f t="shared" si="356"/>
        <v>24</v>
      </c>
      <c r="DQ479" s="14">
        <f t="shared" si="357"/>
        <v>6</v>
      </c>
      <c r="DR479" s="14">
        <f t="shared" si="358"/>
        <v>16</v>
      </c>
      <c r="DU479" s="14">
        <f t="shared" si="353"/>
        <v>1</v>
      </c>
      <c r="DV479" s="14">
        <f t="shared" si="354"/>
        <v>2</v>
      </c>
      <c r="DW479" s="14">
        <f t="shared" si="359"/>
        <v>287</v>
      </c>
      <c r="DX479" s="14" t="str">
        <f t="shared" si="360"/>
        <v>AtkExt</v>
      </c>
      <c r="DY479" s="14">
        <f t="shared" si="361"/>
        <v>494</v>
      </c>
      <c r="DZ479" s="14">
        <f t="shared" si="362"/>
        <v>25.5</v>
      </c>
      <c r="EA479" s="14" t="str">
        <f t="shared" si="363"/>
        <v>DefExt</v>
      </c>
      <c r="EB479" s="14">
        <f t="shared" si="364"/>
        <v>310</v>
      </c>
      <c r="EC479" s="14">
        <f t="shared" si="365"/>
        <v>16</v>
      </c>
      <c r="ED479" s="14">
        <f t="shared" si="366"/>
        <v>24</v>
      </c>
      <c r="EE479" s="14">
        <f t="shared" si="367"/>
        <v>6</v>
      </c>
      <c r="EF479" s="14">
        <f t="shared" si="368"/>
        <v>16</v>
      </c>
      <c r="EG479" s="25" t="s">
        <v>509</v>
      </c>
      <c r="EH479" s="14">
        <f t="shared" si="369"/>
        <v>600</v>
      </c>
    </row>
    <row r="480" spans="100:138" ht="16.5" x14ac:dyDescent="0.2">
      <c r="CV480" s="13">
        <v>476</v>
      </c>
      <c r="CW480" s="14">
        <f t="shared" si="335"/>
        <v>65</v>
      </c>
      <c r="CX480" s="14">
        <f t="shared" si="336"/>
        <v>1</v>
      </c>
      <c r="CY480" s="14">
        <f t="shared" si="337"/>
        <v>8</v>
      </c>
      <c r="CZ480" s="14">
        <f t="shared" si="338"/>
        <v>6</v>
      </c>
      <c r="DA480" s="14">
        <f t="shared" si="339"/>
        <v>2064018</v>
      </c>
      <c r="DB480" s="13" t="str">
        <f t="shared" si="340"/>
        <v>110级寄灵人橙色-戒指</v>
      </c>
      <c r="DC480" s="14">
        <f t="shared" si="341"/>
        <v>1</v>
      </c>
      <c r="DD480" s="14">
        <f t="shared" si="342"/>
        <v>4</v>
      </c>
      <c r="DE480" s="14">
        <f t="shared" si="343"/>
        <v>110</v>
      </c>
      <c r="DF480" s="14">
        <f t="shared" si="344"/>
        <v>110</v>
      </c>
      <c r="DG480" s="14">
        <f t="shared" si="345"/>
        <v>8</v>
      </c>
      <c r="DH480" s="14" t="str">
        <f t="shared" si="346"/>
        <v/>
      </c>
      <c r="DI480" s="14">
        <f t="shared" si="355"/>
        <v>286</v>
      </c>
      <c r="DJ480" s="14">
        <f t="shared" si="347"/>
        <v>494</v>
      </c>
      <c r="DK480" s="14">
        <f t="shared" si="348"/>
        <v>0</v>
      </c>
      <c r="DL480" s="14">
        <f t="shared" si="349"/>
        <v>3088</v>
      </c>
      <c r="DM480" s="14">
        <f t="shared" si="350"/>
        <v>25.5</v>
      </c>
      <c r="DN480" s="14">
        <f t="shared" si="351"/>
        <v>0</v>
      </c>
      <c r="DO480" s="14">
        <f t="shared" si="352"/>
        <v>159.13</v>
      </c>
      <c r="DP480" s="14">
        <f t="shared" si="356"/>
        <v>24</v>
      </c>
      <c r="DQ480" s="14">
        <f t="shared" si="357"/>
        <v>6</v>
      </c>
      <c r="DR480" s="14">
        <f t="shared" si="358"/>
        <v>16</v>
      </c>
      <c r="DU480" s="14">
        <f t="shared" si="353"/>
        <v>1</v>
      </c>
      <c r="DV480" s="14">
        <f t="shared" si="354"/>
        <v>3</v>
      </c>
      <c r="DW480" s="14">
        <f t="shared" si="359"/>
        <v>286</v>
      </c>
      <c r="DX480" s="14" t="str">
        <f t="shared" si="360"/>
        <v>AtkExt</v>
      </c>
      <c r="DY480" s="14">
        <f t="shared" si="361"/>
        <v>494</v>
      </c>
      <c r="DZ480" s="14">
        <f t="shared" si="362"/>
        <v>25.5</v>
      </c>
      <c r="EA480" s="14" t="str">
        <f t="shared" si="363"/>
        <v>HPExt</v>
      </c>
      <c r="EB480" s="14">
        <f t="shared" si="364"/>
        <v>3088</v>
      </c>
      <c r="EC480" s="14">
        <f t="shared" si="365"/>
        <v>159.13</v>
      </c>
      <c r="ED480" s="14">
        <f t="shared" si="366"/>
        <v>24</v>
      </c>
      <c r="EE480" s="14">
        <f t="shared" si="367"/>
        <v>6</v>
      </c>
      <c r="EF480" s="14">
        <f t="shared" si="368"/>
        <v>16</v>
      </c>
      <c r="EG480" s="25" t="s">
        <v>509</v>
      </c>
      <c r="EH480" s="14">
        <f t="shared" si="369"/>
        <v>600</v>
      </c>
    </row>
    <row r="481" spans="100:138" ht="16.5" x14ac:dyDescent="0.2">
      <c r="CV481" s="13">
        <v>477</v>
      </c>
      <c r="CW481" s="14">
        <f t="shared" si="335"/>
        <v>66</v>
      </c>
      <c r="CX481" s="14">
        <f t="shared" si="336"/>
        <v>2</v>
      </c>
      <c r="CY481" s="14">
        <f t="shared" si="337"/>
        <v>1</v>
      </c>
      <c r="CZ481" s="14">
        <f t="shared" si="338"/>
        <v>6</v>
      </c>
      <c r="DA481" s="14">
        <f t="shared" si="339"/>
        <v>2064021</v>
      </c>
      <c r="DB481" s="13" t="str">
        <f t="shared" si="340"/>
        <v>110级守护灵橙色-武器</v>
      </c>
      <c r="DC481" s="14">
        <f t="shared" si="341"/>
        <v>2</v>
      </c>
      <c r="DD481" s="14">
        <f t="shared" si="342"/>
        <v>4</v>
      </c>
      <c r="DE481" s="14">
        <f t="shared" si="343"/>
        <v>80</v>
      </c>
      <c r="DF481" s="14">
        <f t="shared" si="344"/>
        <v>80</v>
      </c>
      <c r="DG481" s="14">
        <f t="shared" si="345"/>
        <v>1</v>
      </c>
      <c r="DH481" s="14" t="str">
        <f t="shared" si="346"/>
        <v/>
      </c>
      <c r="DI481" s="14">
        <f t="shared" si="355"/>
        <v>201</v>
      </c>
      <c r="DJ481" s="14">
        <f t="shared" si="347"/>
        <v>807</v>
      </c>
      <c r="DK481" s="14">
        <f t="shared" si="348"/>
        <v>0</v>
      </c>
      <c r="DL481" s="14">
        <f t="shared" si="349"/>
        <v>0</v>
      </c>
      <c r="DM481" s="14">
        <f t="shared" si="350"/>
        <v>40.200000000000003</v>
      </c>
      <c r="DN481" s="14">
        <f t="shared" si="351"/>
        <v>0</v>
      </c>
      <c r="DO481" s="14">
        <f t="shared" si="352"/>
        <v>0</v>
      </c>
      <c r="DP481" s="14">
        <f t="shared" si="356"/>
        <v>24</v>
      </c>
      <c r="DQ481" s="14">
        <f t="shared" si="357"/>
        <v>6</v>
      </c>
      <c r="DR481" s="14">
        <f t="shared" si="358"/>
        <v>26</v>
      </c>
      <c r="DU481" s="14">
        <f t="shared" si="353"/>
        <v>1</v>
      </c>
      <c r="DV481" s="14">
        <f t="shared" si="354"/>
        <v>0</v>
      </c>
      <c r="DW481" s="14">
        <f t="shared" si="359"/>
        <v>201</v>
      </c>
      <c r="DX481" s="14" t="str">
        <f t="shared" si="360"/>
        <v>AtkExt</v>
      </c>
      <c r="DY481" s="14">
        <f t="shared" si="361"/>
        <v>807</v>
      </c>
      <c r="DZ481" s="14">
        <f t="shared" si="362"/>
        <v>40.200000000000003</v>
      </c>
      <c r="EA481" s="14" t="str">
        <f t="shared" si="363"/>
        <v/>
      </c>
      <c r="EB481" s="14" t="str">
        <f t="shared" si="364"/>
        <v/>
      </c>
      <c r="EC481" s="14" t="str">
        <f t="shared" si="365"/>
        <v/>
      </c>
      <c r="ED481" s="14">
        <f t="shared" si="366"/>
        <v>24</v>
      </c>
      <c r="EE481" s="14">
        <f t="shared" si="367"/>
        <v>6</v>
      </c>
      <c r="EF481" s="14">
        <f t="shared" si="368"/>
        <v>26</v>
      </c>
      <c r="EG481" s="25" t="s">
        <v>509</v>
      </c>
      <c r="EH481" s="14">
        <f t="shared" si="369"/>
        <v>600</v>
      </c>
    </row>
    <row r="482" spans="100:138" ht="16.5" x14ac:dyDescent="0.2">
      <c r="CV482" s="13">
        <v>478</v>
      </c>
      <c r="CW482" s="14">
        <f t="shared" si="335"/>
        <v>66</v>
      </c>
      <c r="CX482" s="14">
        <f t="shared" si="336"/>
        <v>2</v>
      </c>
      <c r="CY482" s="14">
        <f t="shared" si="337"/>
        <v>2</v>
      </c>
      <c r="CZ482" s="14">
        <f t="shared" si="338"/>
        <v>6</v>
      </c>
      <c r="DA482" s="14">
        <f t="shared" si="339"/>
        <v>2064022</v>
      </c>
      <c r="DB482" s="13" t="str">
        <f t="shared" si="340"/>
        <v>110级守护灵橙色-头盔</v>
      </c>
      <c r="DC482" s="14">
        <f t="shared" si="341"/>
        <v>2</v>
      </c>
      <c r="DD482" s="14">
        <f t="shared" si="342"/>
        <v>4</v>
      </c>
      <c r="DE482" s="14">
        <f t="shared" si="343"/>
        <v>80</v>
      </c>
      <c r="DF482" s="14">
        <f t="shared" si="344"/>
        <v>80</v>
      </c>
      <c r="DG482" s="14">
        <f t="shared" si="345"/>
        <v>2</v>
      </c>
      <c r="DH482" s="14" t="str">
        <f t="shared" si="346"/>
        <v/>
      </c>
      <c r="DI482" s="14">
        <f t="shared" si="355"/>
        <v>102</v>
      </c>
      <c r="DJ482" s="14">
        <f t="shared" si="347"/>
        <v>0</v>
      </c>
      <c r="DK482" s="14">
        <f t="shared" si="348"/>
        <v>203</v>
      </c>
      <c r="DL482" s="14">
        <f t="shared" si="349"/>
        <v>0</v>
      </c>
      <c r="DM482" s="14">
        <f t="shared" si="350"/>
        <v>0</v>
      </c>
      <c r="DN482" s="14">
        <f t="shared" si="351"/>
        <v>10.199999999999999</v>
      </c>
      <c r="DO482" s="14">
        <f t="shared" si="352"/>
        <v>0</v>
      </c>
      <c r="DP482" s="14">
        <f t="shared" si="356"/>
        <v>24</v>
      </c>
      <c r="DQ482" s="14">
        <f t="shared" si="357"/>
        <v>6</v>
      </c>
      <c r="DR482" s="14">
        <f t="shared" si="358"/>
        <v>26</v>
      </c>
      <c r="DU482" s="14">
        <f t="shared" si="353"/>
        <v>2</v>
      </c>
      <c r="DV482" s="14">
        <f t="shared" si="354"/>
        <v>0</v>
      </c>
      <c r="DW482" s="14">
        <f t="shared" si="359"/>
        <v>102</v>
      </c>
      <c r="DX482" s="14" t="str">
        <f t="shared" si="360"/>
        <v>DefExt</v>
      </c>
      <c r="DY482" s="14">
        <f t="shared" si="361"/>
        <v>203</v>
      </c>
      <c r="DZ482" s="14">
        <f t="shared" si="362"/>
        <v>10.199999999999999</v>
      </c>
      <c r="EA482" s="14" t="str">
        <f t="shared" si="363"/>
        <v/>
      </c>
      <c r="EB482" s="14" t="str">
        <f t="shared" si="364"/>
        <v/>
      </c>
      <c r="EC482" s="14" t="str">
        <f t="shared" si="365"/>
        <v/>
      </c>
      <c r="ED482" s="14">
        <f t="shared" si="366"/>
        <v>24</v>
      </c>
      <c r="EE482" s="14">
        <f t="shared" si="367"/>
        <v>6</v>
      </c>
      <c r="EF482" s="14">
        <f t="shared" si="368"/>
        <v>26</v>
      </c>
      <c r="EG482" s="25" t="s">
        <v>509</v>
      </c>
      <c r="EH482" s="14">
        <f t="shared" si="369"/>
        <v>600</v>
      </c>
    </row>
    <row r="483" spans="100:138" ht="16.5" x14ac:dyDescent="0.2">
      <c r="CV483" s="13">
        <v>479</v>
      </c>
      <c r="CW483" s="14">
        <f t="shared" si="335"/>
        <v>66</v>
      </c>
      <c r="CX483" s="14">
        <f t="shared" si="336"/>
        <v>2</v>
      </c>
      <c r="CY483" s="14">
        <f t="shared" si="337"/>
        <v>3</v>
      </c>
      <c r="CZ483" s="14">
        <f t="shared" si="338"/>
        <v>6</v>
      </c>
      <c r="DA483" s="14">
        <f t="shared" si="339"/>
        <v>2064023</v>
      </c>
      <c r="DB483" s="13" t="str">
        <f t="shared" si="340"/>
        <v>110级守护灵橙色-肩甲</v>
      </c>
      <c r="DC483" s="14">
        <f t="shared" si="341"/>
        <v>2</v>
      </c>
      <c r="DD483" s="14">
        <f t="shared" si="342"/>
        <v>4</v>
      </c>
      <c r="DE483" s="14">
        <f t="shared" si="343"/>
        <v>80</v>
      </c>
      <c r="DF483" s="14">
        <f t="shared" si="344"/>
        <v>80</v>
      </c>
      <c r="DG483" s="14">
        <f t="shared" si="345"/>
        <v>3</v>
      </c>
      <c r="DH483" s="14" t="str">
        <f t="shared" si="346"/>
        <v/>
      </c>
      <c r="DI483" s="14">
        <f t="shared" si="355"/>
        <v>151</v>
      </c>
      <c r="DJ483" s="14">
        <f t="shared" si="347"/>
        <v>0</v>
      </c>
      <c r="DK483" s="14">
        <f t="shared" si="348"/>
        <v>101</v>
      </c>
      <c r="DL483" s="14">
        <f t="shared" si="349"/>
        <v>2015</v>
      </c>
      <c r="DM483" s="14">
        <f t="shared" si="350"/>
        <v>0</v>
      </c>
      <c r="DN483" s="14">
        <f t="shared" si="351"/>
        <v>5.0999999999999996</v>
      </c>
      <c r="DO483" s="14">
        <f t="shared" si="352"/>
        <v>100.8</v>
      </c>
      <c r="DP483" s="14">
        <f t="shared" si="356"/>
        <v>24</v>
      </c>
      <c r="DQ483" s="14">
        <f t="shared" si="357"/>
        <v>6</v>
      </c>
      <c r="DR483" s="14">
        <f t="shared" si="358"/>
        <v>26</v>
      </c>
      <c r="DU483" s="14">
        <f t="shared" si="353"/>
        <v>2</v>
      </c>
      <c r="DV483" s="14">
        <f t="shared" si="354"/>
        <v>3</v>
      </c>
      <c r="DW483" s="14">
        <f t="shared" si="359"/>
        <v>151</v>
      </c>
      <c r="DX483" s="14" t="str">
        <f t="shared" si="360"/>
        <v>DefExt</v>
      </c>
      <c r="DY483" s="14">
        <f t="shared" si="361"/>
        <v>101</v>
      </c>
      <c r="DZ483" s="14">
        <f t="shared" si="362"/>
        <v>5.0999999999999996</v>
      </c>
      <c r="EA483" s="14" t="str">
        <f t="shared" si="363"/>
        <v>HPExt</v>
      </c>
      <c r="EB483" s="14">
        <f t="shared" si="364"/>
        <v>2015</v>
      </c>
      <c r="EC483" s="14">
        <f t="shared" si="365"/>
        <v>100.8</v>
      </c>
      <c r="ED483" s="14">
        <f t="shared" si="366"/>
        <v>24</v>
      </c>
      <c r="EE483" s="14">
        <f t="shared" si="367"/>
        <v>6</v>
      </c>
      <c r="EF483" s="14">
        <f t="shared" si="368"/>
        <v>26</v>
      </c>
      <c r="EG483" s="25" t="s">
        <v>509</v>
      </c>
      <c r="EH483" s="14">
        <f t="shared" si="369"/>
        <v>600</v>
      </c>
    </row>
    <row r="484" spans="100:138" ht="16.5" x14ac:dyDescent="0.2">
      <c r="CV484" s="13">
        <v>480</v>
      </c>
      <c r="CW484" s="14">
        <f t="shared" si="335"/>
        <v>66</v>
      </c>
      <c r="CX484" s="14">
        <f t="shared" si="336"/>
        <v>2</v>
      </c>
      <c r="CY484" s="14">
        <f t="shared" si="337"/>
        <v>4</v>
      </c>
      <c r="CZ484" s="14">
        <f t="shared" si="338"/>
        <v>6</v>
      </c>
      <c r="DA484" s="14">
        <f t="shared" si="339"/>
        <v>2064024</v>
      </c>
      <c r="DB484" s="13" t="str">
        <f t="shared" si="340"/>
        <v>110级守护灵橙色-衣服</v>
      </c>
      <c r="DC484" s="14">
        <f t="shared" si="341"/>
        <v>2</v>
      </c>
      <c r="DD484" s="14">
        <f t="shared" si="342"/>
        <v>4</v>
      </c>
      <c r="DE484" s="14">
        <f t="shared" si="343"/>
        <v>80</v>
      </c>
      <c r="DF484" s="14">
        <f t="shared" si="344"/>
        <v>80</v>
      </c>
      <c r="DG484" s="14">
        <f t="shared" si="345"/>
        <v>4</v>
      </c>
      <c r="DH484" s="14" t="str">
        <f t="shared" si="346"/>
        <v/>
      </c>
      <c r="DI484" s="14">
        <f t="shared" si="355"/>
        <v>102</v>
      </c>
      <c r="DJ484" s="14">
        <f t="shared" si="347"/>
        <v>0</v>
      </c>
      <c r="DK484" s="14">
        <f t="shared" si="348"/>
        <v>203</v>
      </c>
      <c r="DL484" s="14">
        <f t="shared" si="349"/>
        <v>0</v>
      </c>
      <c r="DM484" s="14">
        <f t="shared" si="350"/>
        <v>0</v>
      </c>
      <c r="DN484" s="14">
        <f t="shared" si="351"/>
        <v>10.199999999999999</v>
      </c>
      <c r="DO484" s="14">
        <f t="shared" si="352"/>
        <v>0</v>
      </c>
      <c r="DP484" s="14">
        <f t="shared" si="356"/>
        <v>24</v>
      </c>
      <c r="DQ484" s="14">
        <f t="shared" si="357"/>
        <v>6</v>
      </c>
      <c r="DR484" s="14">
        <f t="shared" si="358"/>
        <v>26</v>
      </c>
      <c r="DU484" s="14">
        <f t="shared" si="353"/>
        <v>2</v>
      </c>
      <c r="DV484" s="14">
        <f t="shared" si="354"/>
        <v>0</v>
      </c>
      <c r="DW484" s="14">
        <f t="shared" si="359"/>
        <v>102</v>
      </c>
      <c r="DX484" s="14" t="str">
        <f t="shared" si="360"/>
        <v>DefExt</v>
      </c>
      <c r="DY484" s="14">
        <f t="shared" si="361"/>
        <v>203</v>
      </c>
      <c r="DZ484" s="14">
        <f t="shared" si="362"/>
        <v>10.199999999999999</v>
      </c>
      <c r="EA484" s="14" t="str">
        <f t="shared" si="363"/>
        <v/>
      </c>
      <c r="EB484" s="14" t="str">
        <f t="shared" si="364"/>
        <v/>
      </c>
      <c r="EC484" s="14" t="str">
        <f t="shared" si="365"/>
        <v/>
      </c>
      <c r="ED484" s="14">
        <f t="shared" si="366"/>
        <v>24</v>
      </c>
      <c r="EE484" s="14">
        <f t="shared" si="367"/>
        <v>6</v>
      </c>
      <c r="EF484" s="14">
        <f t="shared" si="368"/>
        <v>26</v>
      </c>
      <c r="EG484" s="25" t="s">
        <v>509</v>
      </c>
      <c r="EH484" s="14">
        <f t="shared" si="369"/>
        <v>600</v>
      </c>
    </row>
    <row r="485" spans="100:138" ht="16.5" x14ac:dyDescent="0.2">
      <c r="CV485" s="13">
        <v>481</v>
      </c>
      <c r="CW485" s="14">
        <f t="shared" si="335"/>
        <v>66</v>
      </c>
      <c r="CX485" s="14">
        <f t="shared" si="336"/>
        <v>2</v>
      </c>
      <c r="CY485" s="14">
        <f t="shared" si="337"/>
        <v>5</v>
      </c>
      <c r="CZ485" s="14">
        <f t="shared" si="338"/>
        <v>6</v>
      </c>
      <c r="DA485" s="14">
        <f t="shared" si="339"/>
        <v>2064025</v>
      </c>
      <c r="DB485" s="13" t="str">
        <f t="shared" si="340"/>
        <v>110级守护灵橙色-鞋子</v>
      </c>
      <c r="DC485" s="14">
        <f t="shared" si="341"/>
        <v>2</v>
      </c>
      <c r="DD485" s="14">
        <f t="shared" si="342"/>
        <v>4</v>
      </c>
      <c r="DE485" s="14">
        <f t="shared" si="343"/>
        <v>80</v>
      </c>
      <c r="DF485" s="14">
        <f t="shared" si="344"/>
        <v>80</v>
      </c>
      <c r="DG485" s="14">
        <f t="shared" si="345"/>
        <v>5</v>
      </c>
      <c r="DH485" s="14" t="str">
        <f t="shared" si="346"/>
        <v/>
      </c>
      <c r="DI485" s="14">
        <f t="shared" si="355"/>
        <v>201</v>
      </c>
      <c r="DJ485" s="14">
        <f t="shared" si="347"/>
        <v>0</v>
      </c>
      <c r="DK485" s="14">
        <f t="shared" si="348"/>
        <v>0</v>
      </c>
      <c r="DL485" s="14">
        <f t="shared" si="349"/>
        <v>4031</v>
      </c>
      <c r="DM485" s="14">
        <f t="shared" si="350"/>
        <v>0</v>
      </c>
      <c r="DN485" s="14">
        <f t="shared" si="351"/>
        <v>0</v>
      </c>
      <c r="DO485" s="14">
        <f t="shared" si="352"/>
        <v>201.6</v>
      </c>
      <c r="DP485" s="14">
        <f t="shared" si="356"/>
        <v>24</v>
      </c>
      <c r="DQ485" s="14">
        <f t="shared" si="357"/>
        <v>6</v>
      </c>
      <c r="DR485" s="14">
        <f t="shared" si="358"/>
        <v>26</v>
      </c>
      <c r="DU485" s="14">
        <f t="shared" si="353"/>
        <v>3</v>
      </c>
      <c r="DV485" s="14">
        <f t="shared" si="354"/>
        <v>0</v>
      </c>
      <c r="DW485" s="14">
        <f t="shared" si="359"/>
        <v>201</v>
      </c>
      <c r="DX485" s="14" t="str">
        <f t="shared" si="360"/>
        <v>HPExt</v>
      </c>
      <c r="DY485" s="14">
        <f t="shared" si="361"/>
        <v>4031</v>
      </c>
      <c r="DZ485" s="14">
        <f t="shared" si="362"/>
        <v>201.6</v>
      </c>
      <c r="EA485" s="14" t="str">
        <f t="shared" si="363"/>
        <v/>
      </c>
      <c r="EB485" s="14" t="str">
        <f t="shared" si="364"/>
        <v/>
      </c>
      <c r="EC485" s="14" t="str">
        <f t="shared" si="365"/>
        <v/>
      </c>
      <c r="ED485" s="14">
        <f t="shared" si="366"/>
        <v>24</v>
      </c>
      <c r="EE485" s="14">
        <f t="shared" si="367"/>
        <v>6</v>
      </c>
      <c r="EF485" s="14">
        <f t="shared" si="368"/>
        <v>26</v>
      </c>
      <c r="EG485" s="25" t="s">
        <v>509</v>
      </c>
      <c r="EH485" s="14">
        <f t="shared" si="369"/>
        <v>600</v>
      </c>
    </row>
    <row r="486" spans="100:138" ht="16.5" x14ac:dyDescent="0.2">
      <c r="CV486" s="13">
        <v>482</v>
      </c>
      <c r="CW486" s="14">
        <f t="shared" si="335"/>
        <v>66</v>
      </c>
      <c r="CX486" s="14">
        <f t="shared" si="336"/>
        <v>2</v>
      </c>
      <c r="CY486" s="14">
        <f t="shared" si="337"/>
        <v>6</v>
      </c>
      <c r="CZ486" s="14">
        <f t="shared" si="338"/>
        <v>6</v>
      </c>
      <c r="DA486" s="14">
        <f t="shared" si="339"/>
        <v>2064026</v>
      </c>
      <c r="DB486" s="13" t="str">
        <f t="shared" si="340"/>
        <v>110级守护灵橙色-护手</v>
      </c>
      <c r="DC486" s="14">
        <f t="shared" si="341"/>
        <v>2</v>
      </c>
      <c r="DD486" s="14">
        <f t="shared" si="342"/>
        <v>4</v>
      </c>
      <c r="DE486" s="14">
        <f t="shared" si="343"/>
        <v>80</v>
      </c>
      <c r="DF486" s="14">
        <f t="shared" si="344"/>
        <v>80</v>
      </c>
      <c r="DG486" s="14">
        <f t="shared" si="345"/>
        <v>6</v>
      </c>
      <c r="DH486" s="14" t="str">
        <f t="shared" si="346"/>
        <v/>
      </c>
      <c r="DI486" s="14">
        <f t="shared" si="355"/>
        <v>201</v>
      </c>
      <c r="DJ486" s="14">
        <f t="shared" si="347"/>
        <v>0</v>
      </c>
      <c r="DK486" s="14">
        <f t="shared" si="348"/>
        <v>0</v>
      </c>
      <c r="DL486" s="14">
        <f t="shared" si="349"/>
        <v>4031</v>
      </c>
      <c r="DM486" s="14">
        <f t="shared" si="350"/>
        <v>0</v>
      </c>
      <c r="DN486" s="14">
        <f t="shared" si="351"/>
        <v>0</v>
      </c>
      <c r="DO486" s="14">
        <f t="shared" si="352"/>
        <v>201.6</v>
      </c>
      <c r="DP486" s="14">
        <f t="shared" si="356"/>
        <v>24</v>
      </c>
      <c r="DQ486" s="14">
        <f t="shared" si="357"/>
        <v>6</v>
      </c>
      <c r="DR486" s="14">
        <f t="shared" si="358"/>
        <v>26</v>
      </c>
      <c r="DU486" s="14">
        <f t="shared" si="353"/>
        <v>3</v>
      </c>
      <c r="DV486" s="14">
        <f t="shared" si="354"/>
        <v>0</v>
      </c>
      <c r="DW486" s="14">
        <f t="shared" si="359"/>
        <v>201</v>
      </c>
      <c r="DX486" s="14" t="str">
        <f t="shared" si="360"/>
        <v>HPExt</v>
      </c>
      <c r="DY486" s="14">
        <f t="shared" si="361"/>
        <v>4031</v>
      </c>
      <c r="DZ486" s="14">
        <f t="shared" si="362"/>
        <v>201.6</v>
      </c>
      <c r="EA486" s="14" t="str">
        <f t="shared" si="363"/>
        <v/>
      </c>
      <c r="EB486" s="14" t="str">
        <f t="shared" si="364"/>
        <v/>
      </c>
      <c r="EC486" s="14" t="str">
        <f t="shared" si="365"/>
        <v/>
      </c>
      <c r="ED486" s="14">
        <f t="shared" si="366"/>
        <v>24</v>
      </c>
      <c r="EE486" s="14">
        <f t="shared" si="367"/>
        <v>6</v>
      </c>
      <c r="EF486" s="14">
        <f t="shared" si="368"/>
        <v>26</v>
      </c>
      <c r="EG486" s="25" t="s">
        <v>509</v>
      </c>
      <c r="EH486" s="14">
        <f t="shared" si="369"/>
        <v>600</v>
      </c>
    </row>
    <row r="487" spans="100:138" ht="16.5" x14ac:dyDescent="0.2">
      <c r="CV487" s="13">
        <v>483</v>
      </c>
      <c r="CW487" s="14">
        <f t="shared" si="335"/>
        <v>66</v>
      </c>
      <c r="CX487" s="14">
        <f t="shared" si="336"/>
        <v>2</v>
      </c>
      <c r="CY487" s="14">
        <f t="shared" si="337"/>
        <v>7</v>
      </c>
      <c r="CZ487" s="14">
        <f t="shared" si="338"/>
        <v>6</v>
      </c>
      <c r="DA487" s="14">
        <f t="shared" si="339"/>
        <v>2064027</v>
      </c>
      <c r="DB487" s="13" t="str">
        <f t="shared" si="340"/>
        <v>110级守护灵橙色-项链</v>
      </c>
      <c r="DC487" s="14">
        <f t="shared" si="341"/>
        <v>2</v>
      </c>
      <c r="DD487" s="14">
        <f t="shared" si="342"/>
        <v>4</v>
      </c>
      <c r="DE487" s="14">
        <f t="shared" si="343"/>
        <v>80</v>
      </c>
      <c r="DF487" s="14">
        <f t="shared" si="344"/>
        <v>80</v>
      </c>
      <c r="DG487" s="14">
        <f t="shared" si="345"/>
        <v>7</v>
      </c>
      <c r="DH487" s="14" t="str">
        <f t="shared" si="346"/>
        <v/>
      </c>
      <c r="DI487" s="14">
        <f t="shared" si="355"/>
        <v>152</v>
      </c>
      <c r="DJ487" s="14">
        <f t="shared" si="347"/>
        <v>269</v>
      </c>
      <c r="DK487" s="14">
        <f t="shared" si="348"/>
        <v>169</v>
      </c>
      <c r="DL487" s="14">
        <f t="shared" si="349"/>
        <v>0</v>
      </c>
      <c r="DM487" s="14">
        <f t="shared" si="350"/>
        <v>13.4</v>
      </c>
      <c r="DN487" s="14">
        <f t="shared" si="351"/>
        <v>8.5</v>
      </c>
      <c r="DO487" s="14">
        <f t="shared" si="352"/>
        <v>0</v>
      </c>
      <c r="DP487" s="14">
        <f t="shared" si="356"/>
        <v>24</v>
      </c>
      <c r="DQ487" s="14">
        <f t="shared" si="357"/>
        <v>6</v>
      </c>
      <c r="DR487" s="14">
        <f t="shared" si="358"/>
        <v>26</v>
      </c>
      <c r="DU487" s="14">
        <f t="shared" si="353"/>
        <v>1</v>
      </c>
      <c r="DV487" s="14">
        <f t="shared" si="354"/>
        <v>2</v>
      </c>
      <c r="DW487" s="14">
        <f t="shared" si="359"/>
        <v>152</v>
      </c>
      <c r="DX487" s="14" t="str">
        <f t="shared" si="360"/>
        <v>AtkExt</v>
      </c>
      <c r="DY487" s="14">
        <f t="shared" si="361"/>
        <v>269</v>
      </c>
      <c r="DZ487" s="14">
        <f t="shared" si="362"/>
        <v>13.4</v>
      </c>
      <c r="EA487" s="14" t="str">
        <f t="shared" si="363"/>
        <v>DefExt</v>
      </c>
      <c r="EB487" s="14">
        <f t="shared" si="364"/>
        <v>169</v>
      </c>
      <c r="EC487" s="14">
        <f t="shared" si="365"/>
        <v>8.5</v>
      </c>
      <c r="ED487" s="14">
        <f t="shared" si="366"/>
        <v>24</v>
      </c>
      <c r="EE487" s="14">
        <f t="shared" si="367"/>
        <v>6</v>
      </c>
      <c r="EF487" s="14">
        <f t="shared" si="368"/>
        <v>26</v>
      </c>
      <c r="EG487" s="25" t="s">
        <v>509</v>
      </c>
      <c r="EH487" s="14">
        <f t="shared" si="369"/>
        <v>600</v>
      </c>
    </row>
    <row r="488" spans="100:138" ht="16.5" x14ac:dyDescent="0.2">
      <c r="CV488" s="13">
        <v>484</v>
      </c>
      <c r="CW488" s="14">
        <f t="shared" si="335"/>
        <v>66</v>
      </c>
      <c r="CX488" s="14">
        <f t="shared" si="336"/>
        <v>2</v>
      </c>
      <c r="CY488" s="14">
        <f t="shared" si="337"/>
        <v>8</v>
      </c>
      <c r="CZ488" s="14">
        <f t="shared" si="338"/>
        <v>6</v>
      </c>
      <c r="DA488" s="14">
        <f t="shared" si="339"/>
        <v>2064028</v>
      </c>
      <c r="DB488" s="13" t="str">
        <f t="shared" si="340"/>
        <v>110级守护灵橙色-戒指</v>
      </c>
      <c r="DC488" s="14">
        <f t="shared" si="341"/>
        <v>2</v>
      </c>
      <c r="DD488" s="14">
        <f t="shared" si="342"/>
        <v>4</v>
      </c>
      <c r="DE488" s="14">
        <f t="shared" si="343"/>
        <v>80</v>
      </c>
      <c r="DF488" s="14">
        <f t="shared" si="344"/>
        <v>80</v>
      </c>
      <c r="DG488" s="14">
        <f t="shared" si="345"/>
        <v>8</v>
      </c>
      <c r="DH488" s="14" t="str">
        <f t="shared" si="346"/>
        <v/>
      </c>
      <c r="DI488" s="14">
        <f t="shared" si="355"/>
        <v>235</v>
      </c>
      <c r="DJ488" s="14">
        <f t="shared" si="347"/>
        <v>269</v>
      </c>
      <c r="DK488" s="14">
        <f t="shared" si="348"/>
        <v>0</v>
      </c>
      <c r="DL488" s="14">
        <f t="shared" si="349"/>
        <v>3359</v>
      </c>
      <c r="DM488" s="14">
        <f t="shared" si="350"/>
        <v>13.4</v>
      </c>
      <c r="DN488" s="14">
        <f t="shared" si="351"/>
        <v>0</v>
      </c>
      <c r="DO488" s="14">
        <f t="shared" si="352"/>
        <v>168</v>
      </c>
      <c r="DP488" s="14">
        <f t="shared" si="356"/>
        <v>24</v>
      </c>
      <c r="DQ488" s="14">
        <f t="shared" si="357"/>
        <v>6</v>
      </c>
      <c r="DR488" s="14">
        <f t="shared" si="358"/>
        <v>26</v>
      </c>
      <c r="DU488" s="14">
        <f t="shared" si="353"/>
        <v>1</v>
      </c>
      <c r="DV488" s="14">
        <f t="shared" si="354"/>
        <v>3</v>
      </c>
      <c r="DW488" s="14">
        <f t="shared" si="359"/>
        <v>235</v>
      </c>
      <c r="DX488" s="14" t="str">
        <f t="shared" si="360"/>
        <v>AtkExt</v>
      </c>
      <c r="DY488" s="14">
        <f t="shared" si="361"/>
        <v>269</v>
      </c>
      <c r="DZ488" s="14">
        <f t="shared" si="362"/>
        <v>13.4</v>
      </c>
      <c r="EA488" s="14" t="str">
        <f t="shared" si="363"/>
        <v>HPExt</v>
      </c>
      <c r="EB488" s="14">
        <f t="shared" si="364"/>
        <v>3359</v>
      </c>
      <c r="EC488" s="14">
        <f t="shared" si="365"/>
        <v>168</v>
      </c>
      <c r="ED488" s="14">
        <f t="shared" si="366"/>
        <v>24</v>
      </c>
      <c r="EE488" s="14">
        <f t="shared" si="367"/>
        <v>6</v>
      </c>
      <c r="EF488" s="14">
        <f t="shared" si="368"/>
        <v>26</v>
      </c>
      <c r="EG488" s="25" t="s">
        <v>509</v>
      </c>
      <c r="EH488" s="14">
        <f t="shared" si="369"/>
        <v>600</v>
      </c>
    </row>
    <row r="489" spans="100:138" ht="16.5" x14ac:dyDescent="0.2">
      <c r="CV489" s="13">
        <v>485</v>
      </c>
      <c r="CW489" s="14">
        <f t="shared" si="335"/>
        <v>67</v>
      </c>
      <c r="CX489" s="14">
        <f t="shared" si="336"/>
        <v>3</v>
      </c>
      <c r="CY489" s="14">
        <f t="shared" si="337"/>
        <v>1</v>
      </c>
      <c r="CZ489" s="14">
        <f t="shared" si="338"/>
        <v>6</v>
      </c>
      <c r="DA489" s="14">
        <f t="shared" si="339"/>
        <v>2064031</v>
      </c>
      <c r="DB489" s="13" t="str">
        <f t="shared" si="340"/>
        <v>110级寄灵人橙色套1-武器</v>
      </c>
      <c r="DC489" s="14">
        <f t="shared" si="341"/>
        <v>1</v>
      </c>
      <c r="DD489" s="14">
        <f t="shared" si="342"/>
        <v>4</v>
      </c>
      <c r="DE489" s="14">
        <f t="shared" si="343"/>
        <v>110</v>
      </c>
      <c r="DF489" s="14">
        <f t="shared" si="344"/>
        <v>110</v>
      </c>
      <c r="DG489" s="14">
        <f t="shared" si="345"/>
        <v>1</v>
      </c>
      <c r="DH489" s="14">
        <f t="shared" si="346"/>
        <v>1061</v>
      </c>
      <c r="DI489" s="14">
        <f t="shared" si="355"/>
        <v>573</v>
      </c>
      <c r="DJ489" s="14">
        <f t="shared" si="347"/>
        <v>1482</v>
      </c>
      <c r="DK489" s="14">
        <f t="shared" si="348"/>
        <v>0</v>
      </c>
      <c r="DL489" s="14">
        <f t="shared" si="349"/>
        <v>0</v>
      </c>
      <c r="DM489" s="14">
        <f t="shared" si="350"/>
        <v>76.5</v>
      </c>
      <c r="DN489" s="14">
        <f t="shared" si="351"/>
        <v>0</v>
      </c>
      <c r="DO489" s="14">
        <f t="shared" si="352"/>
        <v>0</v>
      </c>
      <c r="DP489" s="14">
        <f t="shared" si="356"/>
        <v>24</v>
      </c>
      <c r="DQ489" s="14">
        <f t="shared" si="357"/>
        <v>6</v>
      </c>
      <c r="DR489" s="14">
        <f t="shared" si="358"/>
        <v>16</v>
      </c>
      <c r="DU489" s="14">
        <f t="shared" si="353"/>
        <v>1</v>
      </c>
      <c r="DV489" s="14">
        <f t="shared" si="354"/>
        <v>0</v>
      </c>
      <c r="DW489" s="14">
        <f t="shared" si="359"/>
        <v>573</v>
      </c>
      <c r="DX489" s="14" t="str">
        <f t="shared" si="360"/>
        <v>AtkExt</v>
      </c>
      <c r="DY489" s="14">
        <f t="shared" si="361"/>
        <v>1482</v>
      </c>
      <c r="DZ489" s="14">
        <f t="shared" si="362"/>
        <v>76.5</v>
      </c>
      <c r="EA489" s="14" t="str">
        <f t="shared" si="363"/>
        <v/>
      </c>
      <c r="EB489" s="14" t="str">
        <f t="shared" si="364"/>
        <v/>
      </c>
      <c r="EC489" s="14" t="str">
        <f t="shared" si="365"/>
        <v/>
      </c>
      <c r="ED489" s="14">
        <f t="shared" si="366"/>
        <v>24</v>
      </c>
      <c r="EE489" s="14">
        <f t="shared" si="367"/>
        <v>6</v>
      </c>
      <c r="EF489" s="14">
        <f t="shared" si="368"/>
        <v>16</v>
      </c>
      <c r="EG489" s="25" t="s">
        <v>509</v>
      </c>
      <c r="EH489" s="14">
        <f t="shared" si="369"/>
        <v>600</v>
      </c>
    </row>
    <row r="490" spans="100:138" ht="16.5" x14ac:dyDescent="0.2">
      <c r="CV490" s="13">
        <v>486</v>
      </c>
      <c r="CW490" s="14">
        <f t="shared" si="335"/>
        <v>67</v>
      </c>
      <c r="CX490" s="14">
        <f t="shared" si="336"/>
        <v>3</v>
      </c>
      <c r="CY490" s="14">
        <f t="shared" si="337"/>
        <v>2</v>
      </c>
      <c r="CZ490" s="14">
        <f t="shared" si="338"/>
        <v>6</v>
      </c>
      <c r="DA490" s="14">
        <f t="shared" si="339"/>
        <v>2064032</v>
      </c>
      <c r="DB490" s="13" t="str">
        <f t="shared" si="340"/>
        <v>110级寄灵人橙色套1-头盔</v>
      </c>
      <c r="DC490" s="14">
        <f t="shared" si="341"/>
        <v>1</v>
      </c>
      <c r="DD490" s="14">
        <f t="shared" si="342"/>
        <v>4</v>
      </c>
      <c r="DE490" s="14">
        <f t="shared" si="343"/>
        <v>110</v>
      </c>
      <c r="DF490" s="14">
        <f t="shared" si="344"/>
        <v>110</v>
      </c>
      <c r="DG490" s="14">
        <f t="shared" si="345"/>
        <v>2</v>
      </c>
      <c r="DH490" s="14">
        <f t="shared" si="346"/>
        <v>1061</v>
      </c>
      <c r="DI490" s="14">
        <f t="shared" si="355"/>
        <v>288</v>
      </c>
      <c r="DJ490" s="14">
        <f t="shared" si="347"/>
        <v>0</v>
      </c>
      <c r="DK490" s="14">
        <f t="shared" si="348"/>
        <v>372</v>
      </c>
      <c r="DL490" s="14">
        <f t="shared" si="349"/>
        <v>0</v>
      </c>
      <c r="DM490" s="14">
        <f t="shared" si="350"/>
        <v>0</v>
      </c>
      <c r="DN490" s="14">
        <f t="shared" si="351"/>
        <v>19.2</v>
      </c>
      <c r="DO490" s="14">
        <f t="shared" si="352"/>
        <v>0</v>
      </c>
      <c r="DP490" s="14">
        <f t="shared" si="356"/>
        <v>24</v>
      </c>
      <c r="DQ490" s="14">
        <f t="shared" si="357"/>
        <v>6</v>
      </c>
      <c r="DR490" s="14">
        <f t="shared" si="358"/>
        <v>16</v>
      </c>
      <c r="DU490" s="14">
        <f t="shared" si="353"/>
        <v>2</v>
      </c>
      <c r="DV490" s="14">
        <f t="shared" si="354"/>
        <v>0</v>
      </c>
      <c r="DW490" s="14">
        <f t="shared" si="359"/>
        <v>288</v>
      </c>
      <c r="DX490" s="14" t="str">
        <f t="shared" si="360"/>
        <v>DefExt</v>
      </c>
      <c r="DY490" s="14">
        <f t="shared" si="361"/>
        <v>372</v>
      </c>
      <c r="DZ490" s="14">
        <f t="shared" si="362"/>
        <v>19.2</v>
      </c>
      <c r="EA490" s="14" t="str">
        <f t="shared" si="363"/>
        <v/>
      </c>
      <c r="EB490" s="14" t="str">
        <f t="shared" si="364"/>
        <v/>
      </c>
      <c r="EC490" s="14" t="str">
        <f t="shared" si="365"/>
        <v/>
      </c>
      <c r="ED490" s="14">
        <f t="shared" si="366"/>
        <v>24</v>
      </c>
      <c r="EE490" s="14">
        <f t="shared" si="367"/>
        <v>6</v>
      </c>
      <c r="EF490" s="14">
        <f t="shared" si="368"/>
        <v>16</v>
      </c>
      <c r="EG490" s="25" t="s">
        <v>509</v>
      </c>
      <c r="EH490" s="14">
        <f t="shared" si="369"/>
        <v>600</v>
      </c>
    </row>
    <row r="491" spans="100:138" ht="16.5" x14ac:dyDescent="0.2">
      <c r="CV491" s="13">
        <v>487</v>
      </c>
      <c r="CW491" s="14">
        <f t="shared" si="335"/>
        <v>67</v>
      </c>
      <c r="CX491" s="14">
        <f t="shared" si="336"/>
        <v>3</v>
      </c>
      <c r="CY491" s="14">
        <f t="shared" si="337"/>
        <v>3</v>
      </c>
      <c r="CZ491" s="14">
        <f t="shared" si="338"/>
        <v>6</v>
      </c>
      <c r="DA491" s="14">
        <f t="shared" si="339"/>
        <v>2064033</v>
      </c>
      <c r="DB491" s="13" t="str">
        <f t="shared" si="340"/>
        <v>110级寄灵人橙色套1-肩甲</v>
      </c>
      <c r="DC491" s="14">
        <f t="shared" si="341"/>
        <v>1</v>
      </c>
      <c r="DD491" s="14">
        <f t="shared" si="342"/>
        <v>4</v>
      </c>
      <c r="DE491" s="14">
        <f t="shared" si="343"/>
        <v>110</v>
      </c>
      <c r="DF491" s="14">
        <f t="shared" si="344"/>
        <v>110</v>
      </c>
      <c r="DG491" s="14">
        <f t="shared" si="345"/>
        <v>3</v>
      </c>
      <c r="DH491" s="14">
        <f t="shared" si="346"/>
        <v>1061</v>
      </c>
      <c r="DI491" s="14">
        <f t="shared" si="355"/>
        <v>287</v>
      </c>
      <c r="DJ491" s="14">
        <f t="shared" si="347"/>
        <v>0</v>
      </c>
      <c r="DK491" s="14">
        <f t="shared" si="348"/>
        <v>186</v>
      </c>
      <c r="DL491" s="14">
        <f t="shared" si="349"/>
        <v>1853</v>
      </c>
      <c r="DM491" s="14">
        <f t="shared" si="350"/>
        <v>0</v>
      </c>
      <c r="DN491" s="14">
        <f t="shared" si="351"/>
        <v>9.6</v>
      </c>
      <c r="DO491" s="14">
        <f t="shared" si="352"/>
        <v>95.48</v>
      </c>
      <c r="DP491" s="14">
        <f t="shared" si="356"/>
        <v>24</v>
      </c>
      <c r="DQ491" s="14">
        <f t="shared" si="357"/>
        <v>6</v>
      </c>
      <c r="DR491" s="14">
        <f t="shared" si="358"/>
        <v>16</v>
      </c>
      <c r="DU491" s="14">
        <f t="shared" si="353"/>
        <v>2</v>
      </c>
      <c r="DV491" s="14">
        <f t="shared" si="354"/>
        <v>3</v>
      </c>
      <c r="DW491" s="14">
        <f t="shared" si="359"/>
        <v>287</v>
      </c>
      <c r="DX491" s="14" t="str">
        <f t="shared" si="360"/>
        <v>DefExt</v>
      </c>
      <c r="DY491" s="14">
        <f t="shared" si="361"/>
        <v>186</v>
      </c>
      <c r="DZ491" s="14">
        <f t="shared" si="362"/>
        <v>9.6</v>
      </c>
      <c r="EA491" s="14" t="str">
        <f t="shared" si="363"/>
        <v>HPExt</v>
      </c>
      <c r="EB491" s="14">
        <f t="shared" si="364"/>
        <v>1853</v>
      </c>
      <c r="EC491" s="14">
        <f t="shared" si="365"/>
        <v>95.48</v>
      </c>
      <c r="ED491" s="14">
        <f t="shared" si="366"/>
        <v>24</v>
      </c>
      <c r="EE491" s="14">
        <f t="shared" si="367"/>
        <v>6</v>
      </c>
      <c r="EF491" s="14">
        <f t="shared" si="368"/>
        <v>16</v>
      </c>
      <c r="EG491" s="25" t="s">
        <v>509</v>
      </c>
      <c r="EH491" s="14">
        <f t="shared" si="369"/>
        <v>600</v>
      </c>
    </row>
    <row r="492" spans="100:138" ht="16.5" x14ac:dyDescent="0.2">
      <c r="CV492" s="13">
        <v>488</v>
      </c>
      <c r="CW492" s="14">
        <f t="shared" si="335"/>
        <v>67</v>
      </c>
      <c r="CX492" s="14">
        <f t="shared" si="336"/>
        <v>3</v>
      </c>
      <c r="CY492" s="14">
        <f t="shared" si="337"/>
        <v>4</v>
      </c>
      <c r="CZ492" s="14">
        <f t="shared" si="338"/>
        <v>6</v>
      </c>
      <c r="DA492" s="14">
        <f t="shared" si="339"/>
        <v>2064037</v>
      </c>
      <c r="DB492" s="13" t="str">
        <f t="shared" si="340"/>
        <v>110级寄灵人橙色套1-项链</v>
      </c>
      <c r="DC492" s="14">
        <f t="shared" si="341"/>
        <v>1</v>
      </c>
      <c r="DD492" s="14">
        <f t="shared" si="342"/>
        <v>4</v>
      </c>
      <c r="DE492" s="14">
        <f t="shared" si="343"/>
        <v>110</v>
      </c>
      <c r="DF492" s="14">
        <f t="shared" si="344"/>
        <v>110</v>
      </c>
      <c r="DG492" s="14">
        <f t="shared" si="345"/>
        <v>7</v>
      </c>
      <c r="DH492" s="14">
        <f t="shared" si="346"/>
        <v>1061</v>
      </c>
      <c r="DI492" s="14">
        <f t="shared" si="355"/>
        <v>431</v>
      </c>
      <c r="DJ492" s="14">
        <f t="shared" si="347"/>
        <v>494</v>
      </c>
      <c r="DK492" s="14">
        <f t="shared" si="348"/>
        <v>310</v>
      </c>
      <c r="DL492" s="14">
        <f t="shared" si="349"/>
        <v>0</v>
      </c>
      <c r="DM492" s="14">
        <f t="shared" si="350"/>
        <v>25.5</v>
      </c>
      <c r="DN492" s="14">
        <f t="shared" si="351"/>
        <v>16</v>
      </c>
      <c r="DO492" s="14">
        <f t="shared" si="352"/>
        <v>0</v>
      </c>
      <c r="DP492" s="14">
        <f t="shared" si="356"/>
        <v>24</v>
      </c>
      <c r="DQ492" s="14">
        <f t="shared" si="357"/>
        <v>6</v>
      </c>
      <c r="DR492" s="14">
        <f t="shared" si="358"/>
        <v>16</v>
      </c>
      <c r="DU492" s="14">
        <f t="shared" si="353"/>
        <v>1</v>
      </c>
      <c r="DV492" s="14">
        <f t="shared" si="354"/>
        <v>2</v>
      </c>
      <c r="DW492" s="14">
        <f t="shared" si="359"/>
        <v>431</v>
      </c>
      <c r="DX492" s="14" t="str">
        <f t="shared" si="360"/>
        <v>AtkExt</v>
      </c>
      <c r="DY492" s="14">
        <f t="shared" si="361"/>
        <v>494</v>
      </c>
      <c r="DZ492" s="14">
        <f t="shared" si="362"/>
        <v>25.5</v>
      </c>
      <c r="EA492" s="14" t="str">
        <f t="shared" si="363"/>
        <v>DefExt</v>
      </c>
      <c r="EB492" s="14">
        <f t="shared" si="364"/>
        <v>310</v>
      </c>
      <c r="EC492" s="14">
        <f t="shared" si="365"/>
        <v>16</v>
      </c>
      <c r="ED492" s="14">
        <f t="shared" si="366"/>
        <v>24</v>
      </c>
      <c r="EE492" s="14">
        <f t="shared" si="367"/>
        <v>6</v>
      </c>
      <c r="EF492" s="14">
        <f t="shared" si="368"/>
        <v>16</v>
      </c>
      <c r="EG492" s="25" t="s">
        <v>509</v>
      </c>
      <c r="EH492" s="14">
        <f t="shared" si="369"/>
        <v>600</v>
      </c>
    </row>
    <row r="493" spans="100:138" ht="16.5" x14ac:dyDescent="0.2">
      <c r="CV493" s="13">
        <v>489</v>
      </c>
      <c r="CW493" s="14">
        <f t="shared" si="335"/>
        <v>67</v>
      </c>
      <c r="CX493" s="14">
        <f t="shared" si="336"/>
        <v>3</v>
      </c>
      <c r="CY493" s="14">
        <f t="shared" si="337"/>
        <v>5</v>
      </c>
      <c r="CZ493" s="14">
        <f t="shared" si="338"/>
        <v>6</v>
      </c>
      <c r="DA493" s="14">
        <f t="shared" si="339"/>
        <v>2064038</v>
      </c>
      <c r="DB493" s="13" t="str">
        <f t="shared" si="340"/>
        <v>110级寄灵人橙色套1-戒指</v>
      </c>
      <c r="DC493" s="14">
        <f t="shared" si="341"/>
        <v>1</v>
      </c>
      <c r="DD493" s="14">
        <f t="shared" si="342"/>
        <v>4</v>
      </c>
      <c r="DE493" s="14">
        <f t="shared" si="343"/>
        <v>110</v>
      </c>
      <c r="DF493" s="14">
        <f t="shared" si="344"/>
        <v>110</v>
      </c>
      <c r="DG493" s="14">
        <f t="shared" si="345"/>
        <v>8</v>
      </c>
      <c r="DH493" s="14">
        <f t="shared" si="346"/>
        <v>1061</v>
      </c>
      <c r="DI493" s="14">
        <f t="shared" si="355"/>
        <v>429</v>
      </c>
      <c r="DJ493" s="14">
        <f t="shared" si="347"/>
        <v>494</v>
      </c>
      <c r="DK493" s="14">
        <f t="shared" si="348"/>
        <v>0</v>
      </c>
      <c r="DL493" s="14">
        <f t="shared" si="349"/>
        <v>3088</v>
      </c>
      <c r="DM493" s="14">
        <f t="shared" si="350"/>
        <v>25.5</v>
      </c>
      <c r="DN493" s="14">
        <f t="shared" si="351"/>
        <v>0</v>
      </c>
      <c r="DO493" s="14">
        <f t="shared" si="352"/>
        <v>159.13</v>
      </c>
      <c r="DP493" s="14">
        <f t="shared" si="356"/>
        <v>24</v>
      </c>
      <c r="DQ493" s="14">
        <f t="shared" si="357"/>
        <v>6</v>
      </c>
      <c r="DR493" s="14">
        <f t="shared" si="358"/>
        <v>16</v>
      </c>
      <c r="DU493" s="14">
        <f t="shared" si="353"/>
        <v>1</v>
      </c>
      <c r="DV493" s="14">
        <f t="shared" si="354"/>
        <v>3</v>
      </c>
      <c r="DW493" s="14">
        <f t="shared" si="359"/>
        <v>429</v>
      </c>
      <c r="DX493" s="14" t="str">
        <f t="shared" si="360"/>
        <v>AtkExt</v>
      </c>
      <c r="DY493" s="14">
        <f t="shared" si="361"/>
        <v>494</v>
      </c>
      <c r="DZ493" s="14">
        <f t="shared" si="362"/>
        <v>25.5</v>
      </c>
      <c r="EA493" s="14" t="str">
        <f t="shared" si="363"/>
        <v>HPExt</v>
      </c>
      <c r="EB493" s="14">
        <f t="shared" si="364"/>
        <v>3088</v>
      </c>
      <c r="EC493" s="14">
        <f t="shared" si="365"/>
        <v>159.13</v>
      </c>
      <c r="ED493" s="14">
        <f t="shared" si="366"/>
        <v>24</v>
      </c>
      <c r="EE493" s="14">
        <f t="shared" si="367"/>
        <v>6</v>
      </c>
      <c r="EF493" s="14">
        <f t="shared" si="368"/>
        <v>16</v>
      </c>
      <c r="EG493" s="25" t="s">
        <v>509</v>
      </c>
      <c r="EH493" s="14">
        <f t="shared" si="369"/>
        <v>600</v>
      </c>
    </row>
    <row r="494" spans="100:138" ht="16.5" x14ac:dyDescent="0.2">
      <c r="CV494" s="13">
        <v>490</v>
      </c>
      <c r="CW494" s="14">
        <f t="shared" si="335"/>
        <v>68</v>
      </c>
      <c r="CX494" s="14">
        <f t="shared" si="336"/>
        <v>4</v>
      </c>
      <c r="CY494" s="14">
        <f t="shared" si="337"/>
        <v>1</v>
      </c>
      <c r="CZ494" s="14">
        <f t="shared" si="338"/>
        <v>6</v>
      </c>
      <c r="DA494" s="14">
        <f t="shared" si="339"/>
        <v>2064041</v>
      </c>
      <c r="DB494" s="13" t="str">
        <f t="shared" si="340"/>
        <v>110级守护灵橙色套1-武器</v>
      </c>
      <c r="DC494" s="14">
        <f t="shared" si="341"/>
        <v>2</v>
      </c>
      <c r="DD494" s="14">
        <f t="shared" si="342"/>
        <v>4</v>
      </c>
      <c r="DE494" s="14">
        <f t="shared" si="343"/>
        <v>80</v>
      </c>
      <c r="DF494" s="14">
        <f t="shared" si="344"/>
        <v>80</v>
      </c>
      <c r="DG494" s="14">
        <f t="shared" si="345"/>
        <v>1</v>
      </c>
      <c r="DH494" s="14">
        <f t="shared" si="346"/>
        <v>2061</v>
      </c>
      <c r="DI494" s="14">
        <f t="shared" si="355"/>
        <v>301</v>
      </c>
      <c r="DJ494" s="14">
        <f t="shared" si="347"/>
        <v>807</v>
      </c>
      <c r="DK494" s="14">
        <f t="shared" si="348"/>
        <v>0</v>
      </c>
      <c r="DL494" s="14">
        <f t="shared" si="349"/>
        <v>0</v>
      </c>
      <c r="DM494" s="14">
        <f t="shared" si="350"/>
        <v>40.200000000000003</v>
      </c>
      <c r="DN494" s="14">
        <f t="shared" si="351"/>
        <v>0</v>
      </c>
      <c r="DO494" s="14">
        <f t="shared" si="352"/>
        <v>0</v>
      </c>
      <c r="DP494" s="14">
        <f t="shared" si="356"/>
        <v>24</v>
      </c>
      <c r="DQ494" s="14">
        <f t="shared" si="357"/>
        <v>6</v>
      </c>
      <c r="DR494" s="14">
        <f t="shared" si="358"/>
        <v>26</v>
      </c>
      <c r="DU494" s="14">
        <f t="shared" si="353"/>
        <v>1</v>
      </c>
      <c r="DV494" s="14">
        <f t="shared" si="354"/>
        <v>0</v>
      </c>
      <c r="DW494" s="14">
        <f t="shared" si="359"/>
        <v>301</v>
      </c>
      <c r="DX494" s="14" t="str">
        <f t="shared" si="360"/>
        <v>AtkExt</v>
      </c>
      <c r="DY494" s="14">
        <f t="shared" si="361"/>
        <v>807</v>
      </c>
      <c r="DZ494" s="14">
        <f t="shared" si="362"/>
        <v>40.200000000000003</v>
      </c>
      <c r="EA494" s="14" t="str">
        <f t="shared" si="363"/>
        <v/>
      </c>
      <c r="EB494" s="14" t="str">
        <f t="shared" si="364"/>
        <v/>
      </c>
      <c r="EC494" s="14" t="str">
        <f t="shared" si="365"/>
        <v/>
      </c>
      <c r="ED494" s="14">
        <f t="shared" si="366"/>
        <v>24</v>
      </c>
      <c r="EE494" s="14">
        <f t="shared" si="367"/>
        <v>6</v>
      </c>
      <c r="EF494" s="14">
        <f t="shared" si="368"/>
        <v>26</v>
      </c>
      <c r="EG494" s="25" t="s">
        <v>509</v>
      </c>
      <c r="EH494" s="14">
        <f t="shared" si="369"/>
        <v>600</v>
      </c>
    </row>
    <row r="495" spans="100:138" ht="16.5" x14ac:dyDescent="0.2">
      <c r="CV495" s="13">
        <v>491</v>
      </c>
      <c r="CW495" s="14">
        <f t="shared" si="335"/>
        <v>68</v>
      </c>
      <c r="CX495" s="14">
        <f t="shared" si="336"/>
        <v>4</v>
      </c>
      <c r="CY495" s="14">
        <f t="shared" si="337"/>
        <v>2</v>
      </c>
      <c r="CZ495" s="14">
        <f t="shared" si="338"/>
        <v>6</v>
      </c>
      <c r="DA495" s="14">
        <f t="shared" si="339"/>
        <v>2064042</v>
      </c>
      <c r="DB495" s="13" t="str">
        <f t="shared" si="340"/>
        <v>110级守护灵橙色套1-头盔</v>
      </c>
      <c r="DC495" s="14">
        <f t="shared" si="341"/>
        <v>2</v>
      </c>
      <c r="DD495" s="14">
        <f t="shared" si="342"/>
        <v>4</v>
      </c>
      <c r="DE495" s="14">
        <f t="shared" si="343"/>
        <v>80</v>
      </c>
      <c r="DF495" s="14">
        <f t="shared" si="344"/>
        <v>80</v>
      </c>
      <c r="DG495" s="14">
        <f t="shared" si="345"/>
        <v>2</v>
      </c>
      <c r="DH495" s="14">
        <f t="shared" si="346"/>
        <v>2061</v>
      </c>
      <c r="DI495" s="14">
        <f t="shared" si="355"/>
        <v>153</v>
      </c>
      <c r="DJ495" s="14">
        <f t="shared" si="347"/>
        <v>0</v>
      </c>
      <c r="DK495" s="14">
        <f t="shared" si="348"/>
        <v>203</v>
      </c>
      <c r="DL495" s="14">
        <f t="shared" si="349"/>
        <v>0</v>
      </c>
      <c r="DM495" s="14">
        <f t="shared" si="350"/>
        <v>0</v>
      </c>
      <c r="DN495" s="14">
        <f t="shared" si="351"/>
        <v>10.199999999999999</v>
      </c>
      <c r="DO495" s="14">
        <f t="shared" si="352"/>
        <v>0</v>
      </c>
      <c r="DP495" s="14">
        <f t="shared" si="356"/>
        <v>24</v>
      </c>
      <c r="DQ495" s="14">
        <f t="shared" si="357"/>
        <v>6</v>
      </c>
      <c r="DR495" s="14">
        <f t="shared" si="358"/>
        <v>26</v>
      </c>
      <c r="DU495" s="14">
        <f t="shared" si="353"/>
        <v>2</v>
      </c>
      <c r="DV495" s="14">
        <f t="shared" si="354"/>
        <v>0</v>
      </c>
      <c r="DW495" s="14">
        <f t="shared" si="359"/>
        <v>153</v>
      </c>
      <c r="DX495" s="14" t="str">
        <f t="shared" si="360"/>
        <v>DefExt</v>
      </c>
      <c r="DY495" s="14">
        <f t="shared" si="361"/>
        <v>203</v>
      </c>
      <c r="DZ495" s="14">
        <f t="shared" si="362"/>
        <v>10.199999999999999</v>
      </c>
      <c r="EA495" s="14" t="str">
        <f t="shared" si="363"/>
        <v/>
      </c>
      <c r="EB495" s="14" t="str">
        <f t="shared" si="364"/>
        <v/>
      </c>
      <c r="EC495" s="14" t="str">
        <f t="shared" si="365"/>
        <v/>
      </c>
      <c r="ED495" s="14">
        <f t="shared" si="366"/>
        <v>24</v>
      </c>
      <c r="EE495" s="14">
        <f t="shared" si="367"/>
        <v>6</v>
      </c>
      <c r="EF495" s="14">
        <f t="shared" si="368"/>
        <v>26</v>
      </c>
      <c r="EG495" s="25" t="s">
        <v>509</v>
      </c>
      <c r="EH495" s="14">
        <f t="shared" si="369"/>
        <v>600</v>
      </c>
    </row>
    <row r="496" spans="100:138" ht="16.5" x14ac:dyDescent="0.2">
      <c r="CV496" s="13">
        <v>492</v>
      </c>
      <c r="CW496" s="14">
        <f t="shared" si="335"/>
        <v>68</v>
      </c>
      <c r="CX496" s="14">
        <f t="shared" si="336"/>
        <v>4</v>
      </c>
      <c r="CY496" s="14">
        <f t="shared" si="337"/>
        <v>3</v>
      </c>
      <c r="CZ496" s="14">
        <f t="shared" si="338"/>
        <v>6</v>
      </c>
      <c r="DA496" s="14">
        <f t="shared" si="339"/>
        <v>2064043</v>
      </c>
      <c r="DB496" s="13" t="str">
        <f t="shared" si="340"/>
        <v>110级守护灵橙色套1-肩甲</v>
      </c>
      <c r="DC496" s="14">
        <f t="shared" si="341"/>
        <v>2</v>
      </c>
      <c r="DD496" s="14">
        <f t="shared" si="342"/>
        <v>4</v>
      </c>
      <c r="DE496" s="14">
        <f t="shared" si="343"/>
        <v>80</v>
      </c>
      <c r="DF496" s="14">
        <f t="shared" si="344"/>
        <v>80</v>
      </c>
      <c r="DG496" s="14">
        <f t="shared" si="345"/>
        <v>3</v>
      </c>
      <c r="DH496" s="14">
        <f t="shared" si="346"/>
        <v>2061</v>
      </c>
      <c r="DI496" s="14">
        <f t="shared" si="355"/>
        <v>227</v>
      </c>
      <c r="DJ496" s="14">
        <f t="shared" si="347"/>
        <v>0</v>
      </c>
      <c r="DK496" s="14">
        <f t="shared" si="348"/>
        <v>101</v>
      </c>
      <c r="DL496" s="14">
        <f t="shared" si="349"/>
        <v>2015</v>
      </c>
      <c r="DM496" s="14">
        <f t="shared" si="350"/>
        <v>0</v>
      </c>
      <c r="DN496" s="14">
        <f t="shared" si="351"/>
        <v>5.0999999999999996</v>
      </c>
      <c r="DO496" s="14">
        <f t="shared" si="352"/>
        <v>100.8</v>
      </c>
      <c r="DP496" s="14">
        <f t="shared" si="356"/>
        <v>24</v>
      </c>
      <c r="DQ496" s="14">
        <f t="shared" si="357"/>
        <v>6</v>
      </c>
      <c r="DR496" s="14">
        <f t="shared" si="358"/>
        <v>26</v>
      </c>
      <c r="DU496" s="14">
        <f t="shared" si="353"/>
        <v>2</v>
      </c>
      <c r="DV496" s="14">
        <f t="shared" si="354"/>
        <v>3</v>
      </c>
      <c r="DW496" s="14">
        <f t="shared" si="359"/>
        <v>227</v>
      </c>
      <c r="DX496" s="14" t="str">
        <f t="shared" si="360"/>
        <v>DefExt</v>
      </c>
      <c r="DY496" s="14">
        <f t="shared" si="361"/>
        <v>101</v>
      </c>
      <c r="DZ496" s="14">
        <f t="shared" si="362"/>
        <v>5.0999999999999996</v>
      </c>
      <c r="EA496" s="14" t="str">
        <f t="shared" si="363"/>
        <v>HPExt</v>
      </c>
      <c r="EB496" s="14">
        <f t="shared" si="364"/>
        <v>2015</v>
      </c>
      <c r="EC496" s="14">
        <f t="shared" si="365"/>
        <v>100.8</v>
      </c>
      <c r="ED496" s="14">
        <f t="shared" si="366"/>
        <v>24</v>
      </c>
      <c r="EE496" s="14">
        <f t="shared" si="367"/>
        <v>6</v>
      </c>
      <c r="EF496" s="14">
        <f t="shared" si="368"/>
        <v>26</v>
      </c>
      <c r="EG496" s="25" t="s">
        <v>509</v>
      </c>
      <c r="EH496" s="14">
        <f t="shared" si="369"/>
        <v>600</v>
      </c>
    </row>
    <row r="497" spans="100:138" ht="16.5" x14ac:dyDescent="0.2">
      <c r="CV497" s="13">
        <v>493</v>
      </c>
      <c r="CW497" s="14">
        <f t="shared" si="335"/>
        <v>68</v>
      </c>
      <c r="CX497" s="14">
        <f t="shared" si="336"/>
        <v>4</v>
      </c>
      <c r="CY497" s="14">
        <f t="shared" si="337"/>
        <v>4</v>
      </c>
      <c r="CZ497" s="14">
        <f t="shared" si="338"/>
        <v>6</v>
      </c>
      <c r="DA497" s="14">
        <f t="shared" si="339"/>
        <v>2064047</v>
      </c>
      <c r="DB497" s="13" t="str">
        <f t="shared" si="340"/>
        <v>110级守护灵橙色套1-项链</v>
      </c>
      <c r="DC497" s="14">
        <f t="shared" si="341"/>
        <v>2</v>
      </c>
      <c r="DD497" s="14">
        <f t="shared" si="342"/>
        <v>4</v>
      </c>
      <c r="DE497" s="14">
        <f t="shared" si="343"/>
        <v>80</v>
      </c>
      <c r="DF497" s="14">
        <f t="shared" si="344"/>
        <v>80</v>
      </c>
      <c r="DG497" s="14">
        <f t="shared" si="345"/>
        <v>7</v>
      </c>
      <c r="DH497" s="14">
        <f t="shared" si="346"/>
        <v>2061</v>
      </c>
      <c r="DI497" s="14">
        <f t="shared" si="355"/>
        <v>228</v>
      </c>
      <c r="DJ497" s="14">
        <f t="shared" si="347"/>
        <v>269</v>
      </c>
      <c r="DK497" s="14">
        <f t="shared" si="348"/>
        <v>169</v>
      </c>
      <c r="DL497" s="14">
        <f t="shared" si="349"/>
        <v>0</v>
      </c>
      <c r="DM497" s="14">
        <f t="shared" si="350"/>
        <v>13.4</v>
      </c>
      <c r="DN497" s="14">
        <f t="shared" si="351"/>
        <v>8.5</v>
      </c>
      <c r="DO497" s="14">
        <f t="shared" si="352"/>
        <v>0</v>
      </c>
      <c r="DP497" s="14">
        <f t="shared" si="356"/>
        <v>24</v>
      </c>
      <c r="DQ497" s="14">
        <f t="shared" si="357"/>
        <v>6</v>
      </c>
      <c r="DR497" s="14">
        <f t="shared" si="358"/>
        <v>26</v>
      </c>
      <c r="DU497" s="14">
        <f t="shared" si="353"/>
        <v>1</v>
      </c>
      <c r="DV497" s="14">
        <f t="shared" si="354"/>
        <v>2</v>
      </c>
      <c r="DW497" s="14">
        <f t="shared" si="359"/>
        <v>228</v>
      </c>
      <c r="DX497" s="14" t="str">
        <f t="shared" si="360"/>
        <v>AtkExt</v>
      </c>
      <c r="DY497" s="14">
        <f t="shared" si="361"/>
        <v>269</v>
      </c>
      <c r="DZ497" s="14">
        <f t="shared" si="362"/>
        <v>13.4</v>
      </c>
      <c r="EA497" s="14" t="str">
        <f t="shared" si="363"/>
        <v>DefExt</v>
      </c>
      <c r="EB497" s="14">
        <f t="shared" si="364"/>
        <v>169</v>
      </c>
      <c r="EC497" s="14">
        <f t="shared" si="365"/>
        <v>8.5</v>
      </c>
      <c r="ED497" s="14">
        <f t="shared" si="366"/>
        <v>24</v>
      </c>
      <c r="EE497" s="14">
        <f t="shared" si="367"/>
        <v>6</v>
      </c>
      <c r="EF497" s="14">
        <f t="shared" si="368"/>
        <v>26</v>
      </c>
      <c r="EG497" s="25" t="s">
        <v>509</v>
      </c>
      <c r="EH497" s="14">
        <f t="shared" si="369"/>
        <v>600</v>
      </c>
    </row>
    <row r="498" spans="100:138" ht="16.5" x14ac:dyDescent="0.2">
      <c r="CV498" s="13">
        <v>494</v>
      </c>
      <c r="CW498" s="14">
        <f t="shared" si="335"/>
        <v>68</v>
      </c>
      <c r="CX498" s="14">
        <f t="shared" si="336"/>
        <v>4</v>
      </c>
      <c r="CY498" s="14">
        <f t="shared" si="337"/>
        <v>5</v>
      </c>
      <c r="CZ498" s="14">
        <f t="shared" si="338"/>
        <v>6</v>
      </c>
      <c r="DA498" s="14">
        <f t="shared" si="339"/>
        <v>2064048</v>
      </c>
      <c r="DB498" s="13" t="str">
        <f t="shared" si="340"/>
        <v>110级守护灵橙色套1-戒指</v>
      </c>
      <c r="DC498" s="14">
        <f t="shared" si="341"/>
        <v>2</v>
      </c>
      <c r="DD498" s="14">
        <f t="shared" si="342"/>
        <v>4</v>
      </c>
      <c r="DE498" s="14">
        <f t="shared" si="343"/>
        <v>80</v>
      </c>
      <c r="DF498" s="14">
        <f t="shared" si="344"/>
        <v>80</v>
      </c>
      <c r="DG498" s="14">
        <f t="shared" si="345"/>
        <v>8</v>
      </c>
      <c r="DH498" s="14">
        <f t="shared" si="346"/>
        <v>2061</v>
      </c>
      <c r="DI498" s="14">
        <f t="shared" si="355"/>
        <v>352</v>
      </c>
      <c r="DJ498" s="14">
        <f t="shared" si="347"/>
        <v>269</v>
      </c>
      <c r="DK498" s="14">
        <f t="shared" si="348"/>
        <v>0</v>
      </c>
      <c r="DL498" s="14">
        <f t="shared" si="349"/>
        <v>3359</v>
      </c>
      <c r="DM498" s="14">
        <f t="shared" si="350"/>
        <v>13.4</v>
      </c>
      <c r="DN498" s="14">
        <f t="shared" si="351"/>
        <v>0</v>
      </c>
      <c r="DO498" s="14">
        <f t="shared" si="352"/>
        <v>168</v>
      </c>
      <c r="DP498" s="14">
        <f t="shared" si="356"/>
        <v>24</v>
      </c>
      <c r="DQ498" s="14">
        <f t="shared" si="357"/>
        <v>6</v>
      </c>
      <c r="DR498" s="14">
        <f t="shared" si="358"/>
        <v>26</v>
      </c>
      <c r="DU498" s="14">
        <f t="shared" si="353"/>
        <v>1</v>
      </c>
      <c r="DV498" s="14">
        <f t="shared" si="354"/>
        <v>3</v>
      </c>
      <c r="DW498" s="14">
        <f t="shared" si="359"/>
        <v>352</v>
      </c>
      <c r="DX498" s="14" t="str">
        <f t="shared" si="360"/>
        <v>AtkExt</v>
      </c>
      <c r="DY498" s="14">
        <f t="shared" si="361"/>
        <v>269</v>
      </c>
      <c r="DZ498" s="14">
        <f t="shared" si="362"/>
        <v>13.4</v>
      </c>
      <c r="EA498" s="14" t="str">
        <f t="shared" si="363"/>
        <v>HPExt</v>
      </c>
      <c r="EB498" s="14">
        <f t="shared" si="364"/>
        <v>3359</v>
      </c>
      <c r="EC498" s="14">
        <f t="shared" si="365"/>
        <v>168</v>
      </c>
      <c r="ED498" s="14">
        <f t="shared" si="366"/>
        <v>24</v>
      </c>
      <c r="EE498" s="14">
        <f t="shared" si="367"/>
        <v>6</v>
      </c>
      <c r="EF498" s="14">
        <f t="shared" si="368"/>
        <v>26</v>
      </c>
      <c r="EG498" s="25" t="s">
        <v>509</v>
      </c>
      <c r="EH498" s="14">
        <f t="shared" si="369"/>
        <v>600</v>
      </c>
    </row>
    <row r="499" spans="100:138" ht="16.5" x14ac:dyDescent="0.2">
      <c r="CV499" s="13">
        <v>495</v>
      </c>
      <c r="CW499" s="14">
        <f t="shared" si="335"/>
        <v>69</v>
      </c>
      <c r="CX499" s="14">
        <f t="shared" si="336"/>
        <v>5</v>
      </c>
      <c r="CY499" s="14">
        <f t="shared" si="337"/>
        <v>1</v>
      </c>
      <c r="CZ499" s="14">
        <f t="shared" si="338"/>
        <v>6</v>
      </c>
      <c r="DA499" s="14">
        <f t="shared" si="339"/>
        <v>2064051</v>
      </c>
      <c r="DB499" s="13" t="str">
        <f t="shared" si="340"/>
        <v>110级寄灵人橙色套2-武器</v>
      </c>
      <c r="DC499" s="14">
        <f t="shared" si="341"/>
        <v>1</v>
      </c>
      <c r="DD499" s="14">
        <f t="shared" si="342"/>
        <v>4</v>
      </c>
      <c r="DE499" s="14">
        <f t="shared" si="343"/>
        <v>110</v>
      </c>
      <c r="DF499" s="14">
        <f t="shared" si="344"/>
        <v>110</v>
      </c>
      <c r="DG499" s="14">
        <f t="shared" si="345"/>
        <v>1</v>
      </c>
      <c r="DH499" s="14">
        <f t="shared" si="346"/>
        <v>1062</v>
      </c>
      <c r="DI499" s="14">
        <f t="shared" si="355"/>
        <v>573</v>
      </c>
      <c r="DJ499" s="14">
        <f t="shared" si="347"/>
        <v>1482</v>
      </c>
      <c r="DK499" s="14">
        <f t="shared" si="348"/>
        <v>0</v>
      </c>
      <c r="DL499" s="14">
        <f t="shared" si="349"/>
        <v>0</v>
      </c>
      <c r="DM499" s="14">
        <f t="shared" si="350"/>
        <v>76.5</v>
      </c>
      <c r="DN499" s="14">
        <f t="shared" si="351"/>
        <v>0</v>
      </c>
      <c r="DO499" s="14">
        <f t="shared" si="352"/>
        <v>0</v>
      </c>
      <c r="DP499" s="14">
        <f t="shared" si="356"/>
        <v>24</v>
      </c>
      <c r="DQ499" s="14">
        <f t="shared" si="357"/>
        <v>6</v>
      </c>
      <c r="DR499" s="14">
        <f t="shared" si="358"/>
        <v>16</v>
      </c>
      <c r="DU499" s="14">
        <f t="shared" si="353"/>
        <v>1</v>
      </c>
      <c r="DV499" s="14">
        <f t="shared" si="354"/>
        <v>0</v>
      </c>
      <c r="DW499" s="14">
        <f t="shared" si="359"/>
        <v>573</v>
      </c>
      <c r="DX499" s="14" t="str">
        <f t="shared" si="360"/>
        <v>AtkExt</v>
      </c>
      <c r="DY499" s="14">
        <f t="shared" si="361"/>
        <v>1482</v>
      </c>
      <c r="DZ499" s="14">
        <f t="shared" si="362"/>
        <v>76.5</v>
      </c>
      <c r="EA499" s="14" t="str">
        <f t="shared" si="363"/>
        <v/>
      </c>
      <c r="EB499" s="14" t="str">
        <f t="shared" si="364"/>
        <v/>
      </c>
      <c r="EC499" s="14" t="str">
        <f t="shared" si="365"/>
        <v/>
      </c>
      <c r="ED499" s="14">
        <f t="shared" si="366"/>
        <v>24</v>
      </c>
      <c r="EE499" s="14">
        <f t="shared" si="367"/>
        <v>6</v>
      </c>
      <c r="EF499" s="14">
        <f t="shared" si="368"/>
        <v>16</v>
      </c>
      <c r="EG499" s="25" t="s">
        <v>509</v>
      </c>
      <c r="EH499" s="14">
        <f t="shared" si="369"/>
        <v>600</v>
      </c>
    </row>
    <row r="500" spans="100:138" ht="16.5" x14ac:dyDescent="0.2">
      <c r="CV500" s="13">
        <v>496</v>
      </c>
      <c r="CW500" s="14">
        <f t="shared" si="335"/>
        <v>69</v>
      </c>
      <c r="CX500" s="14">
        <f t="shared" si="336"/>
        <v>5</v>
      </c>
      <c r="CY500" s="14">
        <f t="shared" si="337"/>
        <v>2</v>
      </c>
      <c r="CZ500" s="14">
        <f t="shared" si="338"/>
        <v>6</v>
      </c>
      <c r="DA500" s="14">
        <f t="shared" si="339"/>
        <v>2064052</v>
      </c>
      <c r="DB500" s="13" t="str">
        <f t="shared" si="340"/>
        <v>110级寄灵人橙色套2-头盔</v>
      </c>
      <c r="DC500" s="14">
        <f t="shared" si="341"/>
        <v>1</v>
      </c>
      <c r="DD500" s="14">
        <f t="shared" si="342"/>
        <v>4</v>
      </c>
      <c r="DE500" s="14">
        <f t="shared" si="343"/>
        <v>110</v>
      </c>
      <c r="DF500" s="14">
        <f t="shared" si="344"/>
        <v>110</v>
      </c>
      <c r="DG500" s="14">
        <f t="shared" si="345"/>
        <v>2</v>
      </c>
      <c r="DH500" s="14">
        <f t="shared" si="346"/>
        <v>1062</v>
      </c>
      <c r="DI500" s="14">
        <f t="shared" si="355"/>
        <v>288</v>
      </c>
      <c r="DJ500" s="14">
        <f t="shared" si="347"/>
        <v>0</v>
      </c>
      <c r="DK500" s="14">
        <f t="shared" si="348"/>
        <v>372</v>
      </c>
      <c r="DL500" s="14">
        <f t="shared" si="349"/>
        <v>0</v>
      </c>
      <c r="DM500" s="14">
        <f t="shared" si="350"/>
        <v>0</v>
      </c>
      <c r="DN500" s="14">
        <f t="shared" si="351"/>
        <v>19.2</v>
      </c>
      <c r="DO500" s="14">
        <f t="shared" si="352"/>
        <v>0</v>
      </c>
      <c r="DP500" s="14">
        <f t="shared" si="356"/>
        <v>24</v>
      </c>
      <c r="DQ500" s="14">
        <f t="shared" si="357"/>
        <v>6</v>
      </c>
      <c r="DR500" s="14">
        <f t="shared" si="358"/>
        <v>16</v>
      </c>
      <c r="DU500" s="14">
        <f t="shared" si="353"/>
        <v>2</v>
      </c>
      <c r="DV500" s="14">
        <f t="shared" si="354"/>
        <v>0</v>
      </c>
      <c r="DW500" s="14">
        <f t="shared" si="359"/>
        <v>288</v>
      </c>
      <c r="DX500" s="14" t="str">
        <f t="shared" si="360"/>
        <v>DefExt</v>
      </c>
      <c r="DY500" s="14">
        <f t="shared" si="361"/>
        <v>372</v>
      </c>
      <c r="DZ500" s="14">
        <f t="shared" si="362"/>
        <v>19.2</v>
      </c>
      <c r="EA500" s="14" t="str">
        <f t="shared" si="363"/>
        <v/>
      </c>
      <c r="EB500" s="14" t="str">
        <f t="shared" si="364"/>
        <v/>
      </c>
      <c r="EC500" s="14" t="str">
        <f t="shared" si="365"/>
        <v/>
      </c>
      <c r="ED500" s="14">
        <f t="shared" si="366"/>
        <v>24</v>
      </c>
      <c r="EE500" s="14">
        <f t="shared" si="367"/>
        <v>6</v>
      </c>
      <c r="EF500" s="14">
        <f t="shared" si="368"/>
        <v>16</v>
      </c>
      <c r="EG500" s="25" t="s">
        <v>509</v>
      </c>
      <c r="EH500" s="14">
        <f t="shared" si="369"/>
        <v>600</v>
      </c>
    </row>
    <row r="501" spans="100:138" ht="16.5" x14ac:dyDescent="0.2">
      <c r="CV501" s="13">
        <v>497</v>
      </c>
      <c r="CW501" s="14">
        <f t="shared" si="335"/>
        <v>69</v>
      </c>
      <c r="CX501" s="14">
        <f t="shared" si="336"/>
        <v>5</v>
      </c>
      <c r="CY501" s="14">
        <f t="shared" si="337"/>
        <v>3</v>
      </c>
      <c r="CZ501" s="14">
        <f t="shared" si="338"/>
        <v>6</v>
      </c>
      <c r="DA501" s="14">
        <f t="shared" si="339"/>
        <v>2064053</v>
      </c>
      <c r="DB501" s="13" t="str">
        <f t="shared" si="340"/>
        <v>110级寄灵人橙色套2-肩甲</v>
      </c>
      <c r="DC501" s="14">
        <f t="shared" si="341"/>
        <v>1</v>
      </c>
      <c r="DD501" s="14">
        <f t="shared" si="342"/>
        <v>4</v>
      </c>
      <c r="DE501" s="14">
        <f t="shared" si="343"/>
        <v>110</v>
      </c>
      <c r="DF501" s="14">
        <f t="shared" si="344"/>
        <v>110</v>
      </c>
      <c r="DG501" s="14">
        <f t="shared" si="345"/>
        <v>3</v>
      </c>
      <c r="DH501" s="14">
        <f t="shared" si="346"/>
        <v>1062</v>
      </c>
      <c r="DI501" s="14">
        <f t="shared" si="355"/>
        <v>287</v>
      </c>
      <c r="DJ501" s="14">
        <f t="shared" si="347"/>
        <v>0</v>
      </c>
      <c r="DK501" s="14">
        <f t="shared" si="348"/>
        <v>186</v>
      </c>
      <c r="DL501" s="14">
        <f t="shared" si="349"/>
        <v>1853</v>
      </c>
      <c r="DM501" s="14">
        <f t="shared" si="350"/>
        <v>0</v>
      </c>
      <c r="DN501" s="14">
        <f t="shared" si="351"/>
        <v>9.6</v>
      </c>
      <c r="DO501" s="14">
        <f t="shared" si="352"/>
        <v>95.48</v>
      </c>
      <c r="DP501" s="14">
        <f t="shared" si="356"/>
        <v>24</v>
      </c>
      <c r="DQ501" s="14">
        <f t="shared" si="357"/>
        <v>6</v>
      </c>
      <c r="DR501" s="14">
        <f t="shared" si="358"/>
        <v>16</v>
      </c>
      <c r="DU501" s="14">
        <f t="shared" si="353"/>
        <v>2</v>
      </c>
      <c r="DV501" s="14">
        <f t="shared" si="354"/>
        <v>3</v>
      </c>
      <c r="DW501" s="14">
        <f t="shared" si="359"/>
        <v>287</v>
      </c>
      <c r="DX501" s="14" t="str">
        <f t="shared" si="360"/>
        <v>DefExt</v>
      </c>
      <c r="DY501" s="14">
        <f t="shared" si="361"/>
        <v>186</v>
      </c>
      <c r="DZ501" s="14">
        <f t="shared" si="362"/>
        <v>9.6</v>
      </c>
      <c r="EA501" s="14" t="str">
        <f t="shared" si="363"/>
        <v>HPExt</v>
      </c>
      <c r="EB501" s="14">
        <f t="shared" si="364"/>
        <v>1853</v>
      </c>
      <c r="EC501" s="14">
        <f t="shared" si="365"/>
        <v>95.48</v>
      </c>
      <c r="ED501" s="14">
        <f t="shared" si="366"/>
        <v>24</v>
      </c>
      <c r="EE501" s="14">
        <f t="shared" si="367"/>
        <v>6</v>
      </c>
      <c r="EF501" s="14">
        <f t="shared" si="368"/>
        <v>16</v>
      </c>
      <c r="EG501" s="25" t="s">
        <v>509</v>
      </c>
      <c r="EH501" s="14">
        <f t="shared" si="369"/>
        <v>600</v>
      </c>
    </row>
    <row r="502" spans="100:138" ht="16.5" x14ac:dyDescent="0.2">
      <c r="CV502" s="13">
        <v>498</v>
      </c>
      <c r="CW502" s="14">
        <f t="shared" si="335"/>
        <v>69</v>
      </c>
      <c r="CX502" s="14">
        <f t="shared" si="336"/>
        <v>5</v>
      </c>
      <c r="CY502" s="14">
        <f t="shared" si="337"/>
        <v>4</v>
      </c>
      <c r="CZ502" s="14">
        <f t="shared" si="338"/>
        <v>6</v>
      </c>
      <c r="DA502" s="14">
        <f t="shared" si="339"/>
        <v>2064054</v>
      </c>
      <c r="DB502" s="13" t="str">
        <f t="shared" si="340"/>
        <v>110级寄灵人橙色套2-衣服</v>
      </c>
      <c r="DC502" s="14">
        <f t="shared" si="341"/>
        <v>1</v>
      </c>
      <c r="DD502" s="14">
        <f t="shared" si="342"/>
        <v>4</v>
      </c>
      <c r="DE502" s="14">
        <f t="shared" si="343"/>
        <v>110</v>
      </c>
      <c r="DF502" s="14">
        <f t="shared" si="344"/>
        <v>110</v>
      </c>
      <c r="DG502" s="14">
        <f t="shared" si="345"/>
        <v>4</v>
      </c>
      <c r="DH502" s="14">
        <f t="shared" si="346"/>
        <v>1062</v>
      </c>
      <c r="DI502" s="14">
        <f t="shared" si="355"/>
        <v>288</v>
      </c>
      <c r="DJ502" s="14">
        <f t="shared" si="347"/>
        <v>0</v>
      </c>
      <c r="DK502" s="14">
        <f t="shared" si="348"/>
        <v>372</v>
      </c>
      <c r="DL502" s="14">
        <f t="shared" si="349"/>
        <v>0</v>
      </c>
      <c r="DM502" s="14">
        <f t="shared" si="350"/>
        <v>0</v>
      </c>
      <c r="DN502" s="14">
        <f t="shared" si="351"/>
        <v>19.2</v>
      </c>
      <c r="DO502" s="14">
        <f t="shared" si="352"/>
        <v>0</v>
      </c>
      <c r="DP502" s="14">
        <f t="shared" si="356"/>
        <v>24</v>
      </c>
      <c r="DQ502" s="14">
        <f t="shared" si="357"/>
        <v>6</v>
      </c>
      <c r="DR502" s="14">
        <f t="shared" si="358"/>
        <v>16</v>
      </c>
      <c r="DU502" s="14">
        <f t="shared" si="353"/>
        <v>2</v>
      </c>
      <c r="DV502" s="14">
        <f t="shared" si="354"/>
        <v>0</v>
      </c>
      <c r="DW502" s="14">
        <f t="shared" si="359"/>
        <v>288</v>
      </c>
      <c r="DX502" s="14" t="str">
        <f t="shared" si="360"/>
        <v>DefExt</v>
      </c>
      <c r="DY502" s="14">
        <f t="shared" si="361"/>
        <v>372</v>
      </c>
      <c r="DZ502" s="14">
        <f t="shared" si="362"/>
        <v>19.2</v>
      </c>
      <c r="EA502" s="14" t="str">
        <f t="shared" si="363"/>
        <v/>
      </c>
      <c r="EB502" s="14" t="str">
        <f t="shared" si="364"/>
        <v/>
      </c>
      <c r="EC502" s="14" t="str">
        <f t="shared" si="365"/>
        <v/>
      </c>
      <c r="ED502" s="14">
        <f t="shared" si="366"/>
        <v>24</v>
      </c>
      <c r="EE502" s="14">
        <f t="shared" si="367"/>
        <v>6</v>
      </c>
      <c r="EF502" s="14">
        <f t="shared" si="368"/>
        <v>16</v>
      </c>
      <c r="EG502" s="25" t="s">
        <v>509</v>
      </c>
      <c r="EH502" s="14">
        <f t="shared" si="369"/>
        <v>600</v>
      </c>
    </row>
    <row r="503" spans="100:138" ht="16.5" x14ac:dyDescent="0.2">
      <c r="CV503" s="13">
        <v>499</v>
      </c>
      <c r="CW503" s="14">
        <f t="shared" si="335"/>
        <v>69</v>
      </c>
      <c r="CX503" s="14">
        <f t="shared" si="336"/>
        <v>5</v>
      </c>
      <c r="CY503" s="14">
        <f t="shared" si="337"/>
        <v>5</v>
      </c>
      <c r="CZ503" s="14">
        <f t="shared" si="338"/>
        <v>6</v>
      </c>
      <c r="DA503" s="14">
        <f t="shared" si="339"/>
        <v>2064055</v>
      </c>
      <c r="DB503" s="13" t="str">
        <f t="shared" si="340"/>
        <v>110级寄灵人橙色套2-鞋子</v>
      </c>
      <c r="DC503" s="14">
        <f t="shared" si="341"/>
        <v>1</v>
      </c>
      <c r="DD503" s="14">
        <f t="shared" si="342"/>
        <v>4</v>
      </c>
      <c r="DE503" s="14">
        <f t="shared" si="343"/>
        <v>110</v>
      </c>
      <c r="DF503" s="14">
        <f t="shared" si="344"/>
        <v>110</v>
      </c>
      <c r="DG503" s="14">
        <f t="shared" si="345"/>
        <v>5</v>
      </c>
      <c r="DH503" s="14">
        <f t="shared" si="346"/>
        <v>1062</v>
      </c>
      <c r="DI503" s="14">
        <f t="shared" si="355"/>
        <v>286</v>
      </c>
      <c r="DJ503" s="14">
        <f t="shared" si="347"/>
        <v>0</v>
      </c>
      <c r="DK503" s="14">
        <f t="shared" si="348"/>
        <v>0</v>
      </c>
      <c r="DL503" s="14">
        <f t="shared" si="349"/>
        <v>3705</v>
      </c>
      <c r="DM503" s="14">
        <f t="shared" si="350"/>
        <v>0</v>
      </c>
      <c r="DN503" s="14">
        <f t="shared" si="351"/>
        <v>0</v>
      </c>
      <c r="DO503" s="14">
        <f t="shared" si="352"/>
        <v>190.95</v>
      </c>
      <c r="DP503" s="14">
        <f t="shared" si="356"/>
        <v>24</v>
      </c>
      <c r="DQ503" s="14">
        <f t="shared" si="357"/>
        <v>6</v>
      </c>
      <c r="DR503" s="14">
        <f t="shared" si="358"/>
        <v>16</v>
      </c>
      <c r="DU503" s="14">
        <f t="shared" si="353"/>
        <v>3</v>
      </c>
      <c r="DV503" s="14">
        <f t="shared" si="354"/>
        <v>0</v>
      </c>
      <c r="DW503" s="14">
        <f t="shared" si="359"/>
        <v>286</v>
      </c>
      <c r="DX503" s="14" t="str">
        <f t="shared" si="360"/>
        <v>HPExt</v>
      </c>
      <c r="DY503" s="14">
        <f t="shared" si="361"/>
        <v>3705</v>
      </c>
      <c r="DZ503" s="14">
        <f t="shared" si="362"/>
        <v>190.95</v>
      </c>
      <c r="EA503" s="14" t="str">
        <f t="shared" si="363"/>
        <v/>
      </c>
      <c r="EB503" s="14" t="str">
        <f t="shared" si="364"/>
        <v/>
      </c>
      <c r="EC503" s="14" t="str">
        <f t="shared" si="365"/>
        <v/>
      </c>
      <c r="ED503" s="14">
        <f t="shared" si="366"/>
        <v>24</v>
      </c>
      <c r="EE503" s="14">
        <f t="shared" si="367"/>
        <v>6</v>
      </c>
      <c r="EF503" s="14">
        <f t="shared" si="368"/>
        <v>16</v>
      </c>
      <c r="EG503" s="25" t="s">
        <v>509</v>
      </c>
      <c r="EH503" s="14">
        <f t="shared" si="369"/>
        <v>600</v>
      </c>
    </row>
    <row r="504" spans="100:138" ht="16.5" x14ac:dyDescent="0.2">
      <c r="CV504" s="13">
        <v>500</v>
      </c>
      <c r="CW504" s="14">
        <f t="shared" si="335"/>
        <v>69</v>
      </c>
      <c r="CX504" s="14">
        <f t="shared" si="336"/>
        <v>5</v>
      </c>
      <c r="CY504" s="14">
        <f t="shared" si="337"/>
        <v>6</v>
      </c>
      <c r="CZ504" s="14">
        <f t="shared" si="338"/>
        <v>6</v>
      </c>
      <c r="DA504" s="14">
        <f t="shared" si="339"/>
        <v>2064056</v>
      </c>
      <c r="DB504" s="13" t="str">
        <f t="shared" si="340"/>
        <v>110级寄灵人橙色套2-护手</v>
      </c>
      <c r="DC504" s="14">
        <f t="shared" si="341"/>
        <v>1</v>
      </c>
      <c r="DD504" s="14">
        <f t="shared" si="342"/>
        <v>4</v>
      </c>
      <c r="DE504" s="14">
        <f t="shared" si="343"/>
        <v>110</v>
      </c>
      <c r="DF504" s="14">
        <f t="shared" si="344"/>
        <v>110</v>
      </c>
      <c r="DG504" s="14">
        <f t="shared" si="345"/>
        <v>6</v>
      </c>
      <c r="DH504" s="14">
        <f t="shared" si="346"/>
        <v>1062</v>
      </c>
      <c r="DI504" s="14">
        <f t="shared" si="355"/>
        <v>286</v>
      </c>
      <c r="DJ504" s="14">
        <f t="shared" si="347"/>
        <v>0</v>
      </c>
      <c r="DK504" s="14">
        <f t="shared" si="348"/>
        <v>0</v>
      </c>
      <c r="DL504" s="14">
        <f t="shared" si="349"/>
        <v>3705</v>
      </c>
      <c r="DM504" s="14">
        <f t="shared" si="350"/>
        <v>0</v>
      </c>
      <c r="DN504" s="14">
        <f t="shared" si="351"/>
        <v>0</v>
      </c>
      <c r="DO504" s="14">
        <f t="shared" si="352"/>
        <v>190.95</v>
      </c>
      <c r="DP504" s="14">
        <f t="shared" si="356"/>
        <v>24</v>
      </c>
      <c r="DQ504" s="14">
        <f t="shared" si="357"/>
        <v>6</v>
      </c>
      <c r="DR504" s="14">
        <f t="shared" si="358"/>
        <v>16</v>
      </c>
      <c r="DU504" s="14">
        <f t="shared" si="353"/>
        <v>3</v>
      </c>
      <c r="DV504" s="14">
        <f t="shared" si="354"/>
        <v>0</v>
      </c>
      <c r="DW504" s="14">
        <f t="shared" si="359"/>
        <v>286</v>
      </c>
      <c r="DX504" s="14" t="str">
        <f t="shared" si="360"/>
        <v>HPExt</v>
      </c>
      <c r="DY504" s="14">
        <f t="shared" si="361"/>
        <v>3705</v>
      </c>
      <c r="DZ504" s="14">
        <f t="shared" si="362"/>
        <v>190.95</v>
      </c>
      <c r="EA504" s="14" t="str">
        <f t="shared" si="363"/>
        <v/>
      </c>
      <c r="EB504" s="14" t="str">
        <f t="shared" si="364"/>
        <v/>
      </c>
      <c r="EC504" s="14" t="str">
        <f t="shared" si="365"/>
        <v/>
      </c>
      <c r="ED504" s="14">
        <f t="shared" si="366"/>
        <v>24</v>
      </c>
      <c r="EE504" s="14">
        <f t="shared" si="367"/>
        <v>6</v>
      </c>
      <c r="EF504" s="14">
        <f t="shared" si="368"/>
        <v>16</v>
      </c>
      <c r="EG504" s="25" t="s">
        <v>509</v>
      </c>
      <c r="EH504" s="14">
        <f t="shared" si="369"/>
        <v>600</v>
      </c>
    </row>
    <row r="505" spans="100:138" ht="16.5" x14ac:dyDescent="0.2">
      <c r="CV505" s="13">
        <v>501</v>
      </c>
      <c r="CW505" s="14">
        <f t="shared" si="335"/>
        <v>70</v>
      </c>
      <c r="CX505" s="14">
        <f t="shared" si="336"/>
        <v>6</v>
      </c>
      <c r="CY505" s="14">
        <f t="shared" si="337"/>
        <v>1</v>
      </c>
      <c r="CZ505" s="14">
        <f t="shared" si="338"/>
        <v>6</v>
      </c>
      <c r="DA505" s="14">
        <f t="shared" si="339"/>
        <v>2064061</v>
      </c>
      <c r="DB505" s="13" t="str">
        <f t="shared" si="340"/>
        <v>110级守护灵橙色套2-武器</v>
      </c>
      <c r="DC505" s="14">
        <f t="shared" si="341"/>
        <v>2</v>
      </c>
      <c r="DD505" s="14">
        <f t="shared" si="342"/>
        <v>4</v>
      </c>
      <c r="DE505" s="14">
        <f t="shared" si="343"/>
        <v>80</v>
      </c>
      <c r="DF505" s="14">
        <f t="shared" si="344"/>
        <v>80</v>
      </c>
      <c r="DG505" s="14">
        <f t="shared" si="345"/>
        <v>1</v>
      </c>
      <c r="DH505" s="14">
        <f t="shared" si="346"/>
        <v>2062</v>
      </c>
      <c r="DI505" s="14">
        <f t="shared" si="355"/>
        <v>301</v>
      </c>
      <c r="DJ505" s="14">
        <f t="shared" si="347"/>
        <v>807</v>
      </c>
      <c r="DK505" s="14">
        <f t="shared" si="348"/>
        <v>0</v>
      </c>
      <c r="DL505" s="14">
        <f t="shared" si="349"/>
        <v>0</v>
      </c>
      <c r="DM505" s="14">
        <f t="shared" si="350"/>
        <v>40.200000000000003</v>
      </c>
      <c r="DN505" s="14">
        <f t="shared" si="351"/>
        <v>0</v>
      </c>
      <c r="DO505" s="14">
        <f t="shared" si="352"/>
        <v>0</v>
      </c>
      <c r="DP505" s="14">
        <f t="shared" si="356"/>
        <v>24</v>
      </c>
      <c r="DQ505" s="14">
        <f t="shared" si="357"/>
        <v>6</v>
      </c>
      <c r="DR505" s="14">
        <f t="shared" si="358"/>
        <v>26</v>
      </c>
      <c r="DU505" s="14">
        <f t="shared" si="353"/>
        <v>1</v>
      </c>
      <c r="DV505" s="14">
        <f t="shared" si="354"/>
        <v>0</v>
      </c>
      <c r="DW505" s="14">
        <f t="shared" si="359"/>
        <v>301</v>
      </c>
      <c r="DX505" s="14" t="str">
        <f t="shared" si="360"/>
        <v>AtkExt</v>
      </c>
      <c r="DY505" s="14">
        <f t="shared" si="361"/>
        <v>807</v>
      </c>
      <c r="DZ505" s="14">
        <f t="shared" si="362"/>
        <v>40.200000000000003</v>
      </c>
      <c r="EA505" s="14" t="str">
        <f t="shared" si="363"/>
        <v/>
      </c>
      <c r="EB505" s="14" t="str">
        <f t="shared" si="364"/>
        <v/>
      </c>
      <c r="EC505" s="14" t="str">
        <f t="shared" si="365"/>
        <v/>
      </c>
      <c r="ED505" s="14">
        <f t="shared" si="366"/>
        <v>24</v>
      </c>
      <c r="EE505" s="14">
        <f t="shared" si="367"/>
        <v>6</v>
      </c>
      <c r="EF505" s="14">
        <f t="shared" si="368"/>
        <v>26</v>
      </c>
      <c r="EG505" s="25" t="s">
        <v>509</v>
      </c>
      <c r="EH505" s="14">
        <f t="shared" si="369"/>
        <v>600</v>
      </c>
    </row>
    <row r="506" spans="100:138" ht="16.5" x14ac:dyDescent="0.2">
      <c r="CV506" s="13">
        <v>502</v>
      </c>
      <c r="CW506" s="14">
        <f t="shared" si="335"/>
        <v>70</v>
      </c>
      <c r="CX506" s="14">
        <f t="shared" si="336"/>
        <v>6</v>
      </c>
      <c r="CY506" s="14">
        <f t="shared" si="337"/>
        <v>2</v>
      </c>
      <c r="CZ506" s="14">
        <f t="shared" si="338"/>
        <v>6</v>
      </c>
      <c r="DA506" s="14">
        <f t="shared" si="339"/>
        <v>2064062</v>
      </c>
      <c r="DB506" s="13" t="str">
        <f t="shared" si="340"/>
        <v>110级守护灵橙色套2-头盔</v>
      </c>
      <c r="DC506" s="14">
        <f t="shared" si="341"/>
        <v>2</v>
      </c>
      <c r="DD506" s="14">
        <f t="shared" si="342"/>
        <v>4</v>
      </c>
      <c r="DE506" s="14">
        <f t="shared" si="343"/>
        <v>80</v>
      </c>
      <c r="DF506" s="14">
        <f t="shared" si="344"/>
        <v>80</v>
      </c>
      <c r="DG506" s="14">
        <f t="shared" si="345"/>
        <v>2</v>
      </c>
      <c r="DH506" s="14">
        <f t="shared" si="346"/>
        <v>2062</v>
      </c>
      <c r="DI506" s="14">
        <f t="shared" si="355"/>
        <v>153</v>
      </c>
      <c r="DJ506" s="14">
        <f t="shared" si="347"/>
        <v>0</v>
      </c>
      <c r="DK506" s="14">
        <f t="shared" si="348"/>
        <v>203</v>
      </c>
      <c r="DL506" s="14">
        <f t="shared" si="349"/>
        <v>0</v>
      </c>
      <c r="DM506" s="14">
        <f t="shared" si="350"/>
        <v>0</v>
      </c>
      <c r="DN506" s="14">
        <f t="shared" si="351"/>
        <v>10.199999999999999</v>
      </c>
      <c r="DO506" s="14">
        <f t="shared" si="352"/>
        <v>0</v>
      </c>
      <c r="DP506" s="14">
        <f t="shared" si="356"/>
        <v>24</v>
      </c>
      <c r="DQ506" s="14">
        <f t="shared" si="357"/>
        <v>6</v>
      </c>
      <c r="DR506" s="14">
        <f t="shared" si="358"/>
        <v>26</v>
      </c>
      <c r="DU506" s="14">
        <f t="shared" si="353"/>
        <v>2</v>
      </c>
      <c r="DV506" s="14">
        <f t="shared" si="354"/>
        <v>0</v>
      </c>
      <c r="DW506" s="14">
        <f t="shared" si="359"/>
        <v>153</v>
      </c>
      <c r="DX506" s="14" t="str">
        <f t="shared" si="360"/>
        <v>DefExt</v>
      </c>
      <c r="DY506" s="14">
        <f t="shared" si="361"/>
        <v>203</v>
      </c>
      <c r="DZ506" s="14">
        <f t="shared" si="362"/>
        <v>10.199999999999999</v>
      </c>
      <c r="EA506" s="14" t="str">
        <f t="shared" si="363"/>
        <v/>
      </c>
      <c r="EB506" s="14" t="str">
        <f t="shared" si="364"/>
        <v/>
      </c>
      <c r="EC506" s="14" t="str">
        <f t="shared" si="365"/>
        <v/>
      </c>
      <c r="ED506" s="14">
        <f t="shared" si="366"/>
        <v>24</v>
      </c>
      <c r="EE506" s="14">
        <f t="shared" si="367"/>
        <v>6</v>
      </c>
      <c r="EF506" s="14">
        <f t="shared" si="368"/>
        <v>26</v>
      </c>
      <c r="EG506" s="25" t="s">
        <v>509</v>
      </c>
      <c r="EH506" s="14">
        <f t="shared" si="369"/>
        <v>600</v>
      </c>
    </row>
    <row r="507" spans="100:138" ht="16.5" x14ac:dyDescent="0.2">
      <c r="CV507" s="13">
        <v>503</v>
      </c>
      <c r="CW507" s="14">
        <f t="shared" si="335"/>
        <v>70</v>
      </c>
      <c r="CX507" s="14">
        <f t="shared" si="336"/>
        <v>6</v>
      </c>
      <c r="CY507" s="14">
        <f t="shared" si="337"/>
        <v>3</v>
      </c>
      <c r="CZ507" s="14">
        <f t="shared" si="338"/>
        <v>6</v>
      </c>
      <c r="DA507" s="14">
        <f t="shared" si="339"/>
        <v>2064063</v>
      </c>
      <c r="DB507" s="13" t="str">
        <f t="shared" si="340"/>
        <v>110级守护灵橙色套2-肩甲</v>
      </c>
      <c r="DC507" s="14">
        <f t="shared" si="341"/>
        <v>2</v>
      </c>
      <c r="DD507" s="14">
        <f t="shared" si="342"/>
        <v>4</v>
      </c>
      <c r="DE507" s="14">
        <f t="shared" si="343"/>
        <v>80</v>
      </c>
      <c r="DF507" s="14">
        <f t="shared" si="344"/>
        <v>80</v>
      </c>
      <c r="DG507" s="14">
        <f t="shared" si="345"/>
        <v>3</v>
      </c>
      <c r="DH507" s="14">
        <f t="shared" si="346"/>
        <v>2062</v>
      </c>
      <c r="DI507" s="14">
        <f t="shared" si="355"/>
        <v>227</v>
      </c>
      <c r="DJ507" s="14">
        <f t="shared" si="347"/>
        <v>0</v>
      </c>
      <c r="DK507" s="14">
        <f t="shared" si="348"/>
        <v>101</v>
      </c>
      <c r="DL507" s="14">
        <f t="shared" si="349"/>
        <v>2015</v>
      </c>
      <c r="DM507" s="14">
        <f t="shared" si="350"/>
        <v>0</v>
      </c>
      <c r="DN507" s="14">
        <f t="shared" si="351"/>
        <v>5.0999999999999996</v>
      </c>
      <c r="DO507" s="14">
        <f t="shared" si="352"/>
        <v>100.8</v>
      </c>
      <c r="DP507" s="14">
        <f t="shared" si="356"/>
        <v>24</v>
      </c>
      <c r="DQ507" s="14">
        <f t="shared" si="357"/>
        <v>6</v>
      </c>
      <c r="DR507" s="14">
        <f t="shared" si="358"/>
        <v>26</v>
      </c>
      <c r="DU507" s="14">
        <f t="shared" si="353"/>
        <v>2</v>
      </c>
      <c r="DV507" s="14">
        <f t="shared" si="354"/>
        <v>3</v>
      </c>
      <c r="DW507" s="14">
        <f t="shared" si="359"/>
        <v>227</v>
      </c>
      <c r="DX507" s="14" t="str">
        <f t="shared" si="360"/>
        <v>DefExt</v>
      </c>
      <c r="DY507" s="14">
        <f t="shared" si="361"/>
        <v>101</v>
      </c>
      <c r="DZ507" s="14">
        <f t="shared" si="362"/>
        <v>5.0999999999999996</v>
      </c>
      <c r="EA507" s="14" t="str">
        <f t="shared" si="363"/>
        <v>HPExt</v>
      </c>
      <c r="EB507" s="14">
        <f t="shared" si="364"/>
        <v>2015</v>
      </c>
      <c r="EC507" s="14">
        <f t="shared" si="365"/>
        <v>100.8</v>
      </c>
      <c r="ED507" s="14">
        <f t="shared" si="366"/>
        <v>24</v>
      </c>
      <c r="EE507" s="14">
        <f t="shared" si="367"/>
        <v>6</v>
      </c>
      <c r="EF507" s="14">
        <f t="shared" si="368"/>
        <v>26</v>
      </c>
      <c r="EG507" s="25" t="s">
        <v>509</v>
      </c>
      <c r="EH507" s="14">
        <f t="shared" si="369"/>
        <v>600</v>
      </c>
    </row>
    <row r="508" spans="100:138" ht="16.5" x14ac:dyDescent="0.2">
      <c r="CV508" s="13">
        <v>504</v>
      </c>
      <c r="CW508" s="14">
        <f t="shared" si="335"/>
        <v>70</v>
      </c>
      <c r="CX508" s="14">
        <f t="shared" si="336"/>
        <v>6</v>
      </c>
      <c r="CY508" s="14">
        <f t="shared" si="337"/>
        <v>4</v>
      </c>
      <c r="CZ508" s="14">
        <f t="shared" si="338"/>
        <v>6</v>
      </c>
      <c r="DA508" s="14">
        <f t="shared" si="339"/>
        <v>2064064</v>
      </c>
      <c r="DB508" s="13" t="str">
        <f t="shared" si="340"/>
        <v>110级守护灵橙色套2-衣服</v>
      </c>
      <c r="DC508" s="14">
        <f t="shared" si="341"/>
        <v>2</v>
      </c>
      <c r="DD508" s="14">
        <f t="shared" si="342"/>
        <v>4</v>
      </c>
      <c r="DE508" s="14">
        <f t="shared" si="343"/>
        <v>80</v>
      </c>
      <c r="DF508" s="14">
        <f t="shared" si="344"/>
        <v>80</v>
      </c>
      <c r="DG508" s="14">
        <f t="shared" si="345"/>
        <v>4</v>
      </c>
      <c r="DH508" s="14">
        <f t="shared" si="346"/>
        <v>2062</v>
      </c>
      <c r="DI508" s="14">
        <f t="shared" si="355"/>
        <v>153</v>
      </c>
      <c r="DJ508" s="14">
        <f t="shared" si="347"/>
        <v>0</v>
      </c>
      <c r="DK508" s="14">
        <f t="shared" si="348"/>
        <v>203</v>
      </c>
      <c r="DL508" s="14">
        <f t="shared" si="349"/>
        <v>0</v>
      </c>
      <c r="DM508" s="14">
        <f t="shared" si="350"/>
        <v>0</v>
      </c>
      <c r="DN508" s="14">
        <f t="shared" si="351"/>
        <v>10.199999999999999</v>
      </c>
      <c r="DO508" s="14">
        <f t="shared" si="352"/>
        <v>0</v>
      </c>
      <c r="DP508" s="14">
        <f t="shared" si="356"/>
        <v>24</v>
      </c>
      <c r="DQ508" s="14">
        <f t="shared" si="357"/>
        <v>6</v>
      </c>
      <c r="DR508" s="14">
        <f t="shared" si="358"/>
        <v>26</v>
      </c>
      <c r="DU508" s="14">
        <f t="shared" si="353"/>
        <v>2</v>
      </c>
      <c r="DV508" s="14">
        <f t="shared" si="354"/>
        <v>0</v>
      </c>
      <c r="DW508" s="14">
        <f t="shared" si="359"/>
        <v>153</v>
      </c>
      <c r="DX508" s="14" t="str">
        <f t="shared" si="360"/>
        <v>DefExt</v>
      </c>
      <c r="DY508" s="14">
        <f t="shared" si="361"/>
        <v>203</v>
      </c>
      <c r="DZ508" s="14">
        <f t="shared" si="362"/>
        <v>10.199999999999999</v>
      </c>
      <c r="EA508" s="14" t="str">
        <f t="shared" si="363"/>
        <v/>
      </c>
      <c r="EB508" s="14" t="str">
        <f t="shared" si="364"/>
        <v/>
      </c>
      <c r="EC508" s="14" t="str">
        <f t="shared" si="365"/>
        <v/>
      </c>
      <c r="ED508" s="14">
        <f t="shared" si="366"/>
        <v>24</v>
      </c>
      <c r="EE508" s="14">
        <f t="shared" si="367"/>
        <v>6</v>
      </c>
      <c r="EF508" s="14">
        <f t="shared" si="368"/>
        <v>26</v>
      </c>
      <c r="EG508" s="25" t="s">
        <v>509</v>
      </c>
      <c r="EH508" s="14">
        <f t="shared" si="369"/>
        <v>600</v>
      </c>
    </row>
    <row r="509" spans="100:138" ht="16.5" x14ac:dyDescent="0.2">
      <c r="CV509" s="13">
        <v>505</v>
      </c>
      <c r="CW509" s="14">
        <f t="shared" si="335"/>
        <v>70</v>
      </c>
      <c r="CX509" s="14">
        <f t="shared" si="336"/>
        <v>6</v>
      </c>
      <c r="CY509" s="14">
        <f t="shared" si="337"/>
        <v>5</v>
      </c>
      <c r="CZ509" s="14">
        <f t="shared" si="338"/>
        <v>6</v>
      </c>
      <c r="DA509" s="14">
        <f t="shared" si="339"/>
        <v>2064065</v>
      </c>
      <c r="DB509" s="13" t="str">
        <f t="shared" si="340"/>
        <v>110级守护灵橙色套2-鞋子</v>
      </c>
      <c r="DC509" s="14">
        <f t="shared" si="341"/>
        <v>2</v>
      </c>
      <c r="DD509" s="14">
        <f t="shared" si="342"/>
        <v>4</v>
      </c>
      <c r="DE509" s="14">
        <f t="shared" si="343"/>
        <v>80</v>
      </c>
      <c r="DF509" s="14">
        <f t="shared" si="344"/>
        <v>80</v>
      </c>
      <c r="DG509" s="14">
        <f t="shared" si="345"/>
        <v>5</v>
      </c>
      <c r="DH509" s="14">
        <f t="shared" si="346"/>
        <v>2062</v>
      </c>
      <c r="DI509" s="14">
        <f t="shared" si="355"/>
        <v>302</v>
      </c>
      <c r="DJ509" s="14">
        <f t="shared" si="347"/>
        <v>0</v>
      </c>
      <c r="DK509" s="14">
        <f t="shared" si="348"/>
        <v>0</v>
      </c>
      <c r="DL509" s="14">
        <f t="shared" si="349"/>
        <v>4031</v>
      </c>
      <c r="DM509" s="14">
        <f t="shared" si="350"/>
        <v>0</v>
      </c>
      <c r="DN509" s="14">
        <f t="shared" si="351"/>
        <v>0</v>
      </c>
      <c r="DO509" s="14">
        <f t="shared" si="352"/>
        <v>201.6</v>
      </c>
      <c r="DP509" s="14">
        <f t="shared" si="356"/>
        <v>24</v>
      </c>
      <c r="DQ509" s="14">
        <f t="shared" si="357"/>
        <v>6</v>
      </c>
      <c r="DR509" s="14">
        <f t="shared" si="358"/>
        <v>26</v>
      </c>
      <c r="DU509" s="14">
        <f t="shared" si="353"/>
        <v>3</v>
      </c>
      <c r="DV509" s="14">
        <f t="shared" si="354"/>
        <v>0</v>
      </c>
      <c r="DW509" s="14">
        <f t="shared" si="359"/>
        <v>302</v>
      </c>
      <c r="DX509" s="14" t="str">
        <f t="shared" si="360"/>
        <v>HPExt</v>
      </c>
      <c r="DY509" s="14">
        <f t="shared" si="361"/>
        <v>4031</v>
      </c>
      <c r="DZ509" s="14">
        <f t="shared" si="362"/>
        <v>201.6</v>
      </c>
      <c r="EA509" s="14" t="str">
        <f t="shared" si="363"/>
        <v/>
      </c>
      <c r="EB509" s="14" t="str">
        <f t="shared" si="364"/>
        <v/>
      </c>
      <c r="EC509" s="14" t="str">
        <f t="shared" si="365"/>
        <v/>
      </c>
      <c r="ED509" s="14">
        <f t="shared" si="366"/>
        <v>24</v>
      </c>
      <c r="EE509" s="14">
        <f t="shared" si="367"/>
        <v>6</v>
      </c>
      <c r="EF509" s="14">
        <f t="shared" si="368"/>
        <v>26</v>
      </c>
      <c r="EG509" s="25" t="s">
        <v>509</v>
      </c>
      <c r="EH509" s="14">
        <f t="shared" si="369"/>
        <v>600</v>
      </c>
    </row>
    <row r="510" spans="100:138" ht="16.5" x14ac:dyDescent="0.2">
      <c r="CV510" s="13">
        <v>506</v>
      </c>
      <c r="CW510" s="14">
        <f t="shared" si="335"/>
        <v>70</v>
      </c>
      <c r="CX510" s="14">
        <f t="shared" si="336"/>
        <v>6</v>
      </c>
      <c r="CY510" s="14">
        <f t="shared" si="337"/>
        <v>6</v>
      </c>
      <c r="CZ510" s="14">
        <f t="shared" si="338"/>
        <v>6</v>
      </c>
      <c r="DA510" s="14">
        <f t="shared" si="339"/>
        <v>2064066</v>
      </c>
      <c r="DB510" s="13" t="str">
        <f t="shared" si="340"/>
        <v>110级守护灵橙色套2-护手</v>
      </c>
      <c r="DC510" s="14">
        <f t="shared" si="341"/>
        <v>2</v>
      </c>
      <c r="DD510" s="14">
        <f t="shared" si="342"/>
        <v>4</v>
      </c>
      <c r="DE510" s="14">
        <f t="shared" si="343"/>
        <v>80</v>
      </c>
      <c r="DF510" s="14">
        <f t="shared" si="344"/>
        <v>80</v>
      </c>
      <c r="DG510" s="14">
        <f t="shared" si="345"/>
        <v>6</v>
      </c>
      <c r="DH510" s="14">
        <f t="shared" si="346"/>
        <v>2062</v>
      </c>
      <c r="DI510" s="14">
        <f t="shared" si="355"/>
        <v>302</v>
      </c>
      <c r="DJ510" s="14">
        <f t="shared" si="347"/>
        <v>0</v>
      </c>
      <c r="DK510" s="14">
        <f t="shared" si="348"/>
        <v>0</v>
      </c>
      <c r="DL510" s="14">
        <f t="shared" si="349"/>
        <v>4031</v>
      </c>
      <c r="DM510" s="14">
        <f t="shared" si="350"/>
        <v>0</v>
      </c>
      <c r="DN510" s="14">
        <f t="shared" si="351"/>
        <v>0</v>
      </c>
      <c r="DO510" s="14">
        <f t="shared" si="352"/>
        <v>201.6</v>
      </c>
      <c r="DP510" s="14">
        <f t="shared" si="356"/>
        <v>24</v>
      </c>
      <c r="DQ510" s="14">
        <f t="shared" si="357"/>
        <v>6</v>
      </c>
      <c r="DR510" s="14">
        <f t="shared" si="358"/>
        <v>26</v>
      </c>
      <c r="DU510" s="14">
        <f t="shared" si="353"/>
        <v>3</v>
      </c>
      <c r="DV510" s="14">
        <f t="shared" si="354"/>
        <v>0</v>
      </c>
      <c r="DW510" s="14">
        <f t="shared" si="359"/>
        <v>302</v>
      </c>
      <c r="DX510" s="14" t="str">
        <f t="shared" si="360"/>
        <v>HPExt</v>
      </c>
      <c r="DY510" s="14">
        <f t="shared" si="361"/>
        <v>4031</v>
      </c>
      <c r="DZ510" s="14">
        <f t="shared" si="362"/>
        <v>201.6</v>
      </c>
      <c r="EA510" s="14" t="str">
        <f t="shared" si="363"/>
        <v/>
      </c>
      <c r="EB510" s="14" t="str">
        <f t="shared" si="364"/>
        <v/>
      </c>
      <c r="EC510" s="14" t="str">
        <f t="shared" si="365"/>
        <v/>
      </c>
      <c r="ED510" s="14">
        <f t="shared" si="366"/>
        <v>24</v>
      </c>
      <c r="EE510" s="14">
        <f t="shared" si="367"/>
        <v>6</v>
      </c>
      <c r="EF510" s="14">
        <f t="shared" si="368"/>
        <v>26</v>
      </c>
      <c r="EG510" s="25" t="s">
        <v>509</v>
      </c>
      <c r="EH510" s="14">
        <f t="shared" si="369"/>
        <v>600</v>
      </c>
    </row>
    <row r="511" spans="100:138" ht="16.5" x14ac:dyDescent="0.2">
      <c r="CV511" s="13">
        <v>507</v>
      </c>
      <c r="CW511" s="14">
        <f t="shared" si="335"/>
        <v>71</v>
      </c>
      <c r="CX511" s="14">
        <f t="shared" si="336"/>
        <v>7</v>
      </c>
      <c r="CY511" s="14">
        <f t="shared" si="337"/>
        <v>1</v>
      </c>
      <c r="CZ511" s="14">
        <f t="shared" si="338"/>
        <v>6</v>
      </c>
      <c r="DA511" s="14">
        <f t="shared" si="339"/>
        <v>2064071</v>
      </c>
      <c r="DB511" s="13" t="str">
        <f t="shared" si="340"/>
        <v>110级寄灵人橙色套3-武器</v>
      </c>
      <c r="DC511" s="14">
        <f t="shared" si="341"/>
        <v>1</v>
      </c>
      <c r="DD511" s="14">
        <f t="shared" si="342"/>
        <v>4</v>
      </c>
      <c r="DE511" s="14">
        <f t="shared" si="343"/>
        <v>110</v>
      </c>
      <c r="DF511" s="14">
        <f t="shared" si="344"/>
        <v>110</v>
      </c>
      <c r="DG511" s="14">
        <f t="shared" si="345"/>
        <v>1</v>
      </c>
      <c r="DH511" s="14">
        <f t="shared" si="346"/>
        <v>1063</v>
      </c>
      <c r="DI511" s="14">
        <f t="shared" si="355"/>
        <v>573</v>
      </c>
      <c r="DJ511" s="14">
        <f t="shared" si="347"/>
        <v>1482</v>
      </c>
      <c r="DK511" s="14">
        <f t="shared" si="348"/>
        <v>0</v>
      </c>
      <c r="DL511" s="14">
        <f t="shared" si="349"/>
        <v>0</v>
      </c>
      <c r="DM511" s="14">
        <f t="shared" si="350"/>
        <v>76.5</v>
      </c>
      <c r="DN511" s="14">
        <f t="shared" si="351"/>
        <v>0</v>
      </c>
      <c r="DO511" s="14">
        <f t="shared" si="352"/>
        <v>0</v>
      </c>
      <c r="DP511" s="14">
        <f t="shared" si="356"/>
        <v>24</v>
      </c>
      <c r="DQ511" s="14">
        <f t="shared" si="357"/>
        <v>6</v>
      </c>
      <c r="DR511" s="14">
        <f t="shared" si="358"/>
        <v>16</v>
      </c>
      <c r="DU511" s="14">
        <f t="shared" si="353"/>
        <v>1</v>
      </c>
      <c r="DV511" s="14">
        <f t="shared" si="354"/>
        <v>0</v>
      </c>
      <c r="DW511" s="14">
        <f t="shared" si="359"/>
        <v>573</v>
      </c>
      <c r="DX511" s="14" t="str">
        <f t="shared" si="360"/>
        <v>AtkExt</v>
      </c>
      <c r="DY511" s="14">
        <f t="shared" si="361"/>
        <v>1482</v>
      </c>
      <c r="DZ511" s="14">
        <f t="shared" si="362"/>
        <v>76.5</v>
      </c>
      <c r="EA511" s="14" t="str">
        <f t="shared" si="363"/>
        <v/>
      </c>
      <c r="EB511" s="14" t="str">
        <f t="shared" si="364"/>
        <v/>
      </c>
      <c r="EC511" s="14" t="str">
        <f t="shared" si="365"/>
        <v/>
      </c>
      <c r="ED511" s="14">
        <f t="shared" si="366"/>
        <v>24</v>
      </c>
      <c r="EE511" s="14">
        <f t="shared" si="367"/>
        <v>6</v>
      </c>
      <c r="EF511" s="14">
        <f t="shared" si="368"/>
        <v>16</v>
      </c>
      <c r="EG511" s="25" t="s">
        <v>509</v>
      </c>
      <c r="EH511" s="14">
        <f t="shared" si="369"/>
        <v>600</v>
      </c>
    </row>
    <row r="512" spans="100:138" ht="16.5" x14ac:dyDescent="0.2">
      <c r="CV512" s="13">
        <v>508</v>
      </c>
      <c r="CW512" s="14">
        <f t="shared" si="335"/>
        <v>71</v>
      </c>
      <c r="CX512" s="14">
        <f t="shared" si="336"/>
        <v>7</v>
      </c>
      <c r="CY512" s="14">
        <f t="shared" si="337"/>
        <v>2</v>
      </c>
      <c r="CZ512" s="14">
        <f t="shared" si="338"/>
        <v>6</v>
      </c>
      <c r="DA512" s="14">
        <f t="shared" si="339"/>
        <v>2064074</v>
      </c>
      <c r="DB512" s="13" t="str">
        <f t="shared" si="340"/>
        <v>110级寄灵人橙色套3-衣服</v>
      </c>
      <c r="DC512" s="14">
        <f t="shared" si="341"/>
        <v>1</v>
      </c>
      <c r="DD512" s="14">
        <f t="shared" si="342"/>
        <v>4</v>
      </c>
      <c r="DE512" s="14">
        <f t="shared" si="343"/>
        <v>110</v>
      </c>
      <c r="DF512" s="14">
        <f t="shared" si="344"/>
        <v>110</v>
      </c>
      <c r="DG512" s="14">
        <f t="shared" si="345"/>
        <v>4</v>
      </c>
      <c r="DH512" s="14">
        <f t="shared" si="346"/>
        <v>1063</v>
      </c>
      <c r="DI512" s="14">
        <f t="shared" si="355"/>
        <v>288</v>
      </c>
      <c r="DJ512" s="14">
        <f t="shared" si="347"/>
        <v>0</v>
      </c>
      <c r="DK512" s="14">
        <f t="shared" si="348"/>
        <v>372</v>
      </c>
      <c r="DL512" s="14">
        <f t="shared" si="349"/>
        <v>0</v>
      </c>
      <c r="DM512" s="14">
        <f t="shared" si="350"/>
        <v>0</v>
      </c>
      <c r="DN512" s="14">
        <f t="shared" si="351"/>
        <v>19.2</v>
      </c>
      <c r="DO512" s="14">
        <f t="shared" si="352"/>
        <v>0</v>
      </c>
      <c r="DP512" s="14">
        <f t="shared" si="356"/>
        <v>24</v>
      </c>
      <c r="DQ512" s="14">
        <f t="shared" si="357"/>
        <v>6</v>
      </c>
      <c r="DR512" s="14">
        <f t="shared" si="358"/>
        <v>16</v>
      </c>
      <c r="DU512" s="14">
        <f t="shared" si="353"/>
        <v>2</v>
      </c>
      <c r="DV512" s="14">
        <f t="shared" si="354"/>
        <v>0</v>
      </c>
      <c r="DW512" s="14">
        <f t="shared" si="359"/>
        <v>288</v>
      </c>
      <c r="DX512" s="14" t="str">
        <f t="shared" si="360"/>
        <v>DefExt</v>
      </c>
      <c r="DY512" s="14">
        <f t="shared" si="361"/>
        <v>372</v>
      </c>
      <c r="DZ512" s="14">
        <f t="shared" si="362"/>
        <v>19.2</v>
      </c>
      <c r="EA512" s="14" t="str">
        <f t="shared" si="363"/>
        <v/>
      </c>
      <c r="EB512" s="14" t="str">
        <f t="shared" si="364"/>
        <v/>
      </c>
      <c r="EC512" s="14" t="str">
        <f t="shared" si="365"/>
        <v/>
      </c>
      <c r="ED512" s="14">
        <f t="shared" si="366"/>
        <v>24</v>
      </c>
      <c r="EE512" s="14">
        <f t="shared" si="367"/>
        <v>6</v>
      </c>
      <c r="EF512" s="14">
        <f t="shared" si="368"/>
        <v>16</v>
      </c>
      <c r="EG512" s="25" t="s">
        <v>509</v>
      </c>
      <c r="EH512" s="14">
        <f t="shared" si="369"/>
        <v>600</v>
      </c>
    </row>
    <row r="513" spans="100:138" ht="16.5" x14ac:dyDescent="0.2">
      <c r="CV513" s="13">
        <v>509</v>
      </c>
      <c r="CW513" s="14">
        <f t="shared" si="335"/>
        <v>71</v>
      </c>
      <c r="CX513" s="14">
        <f t="shared" si="336"/>
        <v>7</v>
      </c>
      <c r="CY513" s="14">
        <f t="shared" si="337"/>
        <v>3</v>
      </c>
      <c r="CZ513" s="14">
        <f t="shared" si="338"/>
        <v>6</v>
      </c>
      <c r="DA513" s="14">
        <f t="shared" si="339"/>
        <v>2064075</v>
      </c>
      <c r="DB513" s="13" t="str">
        <f t="shared" si="340"/>
        <v>110级寄灵人橙色套3-鞋子</v>
      </c>
      <c r="DC513" s="14">
        <f t="shared" si="341"/>
        <v>1</v>
      </c>
      <c r="DD513" s="14">
        <f t="shared" si="342"/>
        <v>4</v>
      </c>
      <c r="DE513" s="14">
        <f t="shared" si="343"/>
        <v>110</v>
      </c>
      <c r="DF513" s="14">
        <f t="shared" si="344"/>
        <v>110</v>
      </c>
      <c r="DG513" s="14">
        <f t="shared" si="345"/>
        <v>5</v>
      </c>
      <c r="DH513" s="14">
        <f t="shared" si="346"/>
        <v>1063</v>
      </c>
      <c r="DI513" s="14">
        <f t="shared" si="355"/>
        <v>286</v>
      </c>
      <c r="DJ513" s="14">
        <f t="shared" si="347"/>
        <v>0</v>
      </c>
      <c r="DK513" s="14">
        <f t="shared" si="348"/>
        <v>0</v>
      </c>
      <c r="DL513" s="14">
        <f t="shared" si="349"/>
        <v>3705</v>
      </c>
      <c r="DM513" s="14">
        <f t="shared" si="350"/>
        <v>0</v>
      </c>
      <c r="DN513" s="14">
        <f t="shared" si="351"/>
        <v>0</v>
      </c>
      <c r="DO513" s="14">
        <f t="shared" si="352"/>
        <v>190.95</v>
      </c>
      <c r="DP513" s="14">
        <f t="shared" si="356"/>
        <v>24</v>
      </c>
      <c r="DQ513" s="14">
        <f t="shared" si="357"/>
        <v>6</v>
      </c>
      <c r="DR513" s="14">
        <f t="shared" si="358"/>
        <v>16</v>
      </c>
      <c r="DU513" s="14">
        <f t="shared" si="353"/>
        <v>3</v>
      </c>
      <c r="DV513" s="14">
        <f t="shared" si="354"/>
        <v>0</v>
      </c>
      <c r="DW513" s="14">
        <f t="shared" si="359"/>
        <v>286</v>
      </c>
      <c r="DX513" s="14" t="str">
        <f t="shared" si="360"/>
        <v>HPExt</v>
      </c>
      <c r="DY513" s="14">
        <f t="shared" si="361"/>
        <v>3705</v>
      </c>
      <c r="DZ513" s="14">
        <f t="shared" si="362"/>
        <v>190.95</v>
      </c>
      <c r="EA513" s="14" t="str">
        <f t="shared" si="363"/>
        <v/>
      </c>
      <c r="EB513" s="14" t="str">
        <f t="shared" si="364"/>
        <v/>
      </c>
      <c r="EC513" s="14" t="str">
        <f t="shared" si="365"/>
        <v/>
      </c>
      <c r="ED513" s="14">
        <f t="shared" si="366"/>
        <v>24</v>
      </c>
      <c r="EE513" s="14">
        <f t="shared" si="367"/>
        <v>6</v>
      </c>
      <c r="EF513" s="14">
        <f t="shared" si="368"/>
        <v>16</v>
      </c>
      <c r="EG513" s="25" t="s">
        <v>509</v>
      </c>
      <c r="EH513" s="14">
        <f t="shared" si="369"/>
        <v>600</v>
      </c>
    </row>
    <row r="514" spans="100:138" ht="16.5" x14ac:dyDescent="0.2">
      <c r="CV514" s="13">
        <v>510</v>
      </c>
      <c r="CW514" s="14">
        <f t="shared" si="335"/>
        <v>71</v>
      </c>
      <c r="CX514" s="14">
        <f t="shared" si="336"/>
        <v>7</v>
      </c>
      <c r="CY514" s="14">
        <f t="shared" si="337"/>
        <v>4</v>
      </c>
      <c r="CZ514" s="14">
        <f t="shared" si="338"/>
        <v>6</v>
      </c>
      <c r="DA514" s="14">
        <f t="shared" si="339"/>
        <v>2064076</v>
      </c>
      <c r="DB514" s="13" t="str">
        <f t="shared" si="340"/>
        <v>110级寄灵人橙色套3-护手</v>
      </c>
      <c r="DC514" s="14">
        <f t="shared" si="341"/>
        <v>1</v>
      </c>
      <c r="DD514" s="14">
        <f t="shared" si="342"/>
        <v>4</v>
      </c>
      <c r="DE514" s="14">
        <f t="shared" si="343"/>
        <v>110</v>
      </c>
      <c r="DF514" s="14">
        <f t="shared" si="344"/>
        <v>110</v>
      </c>
      <c r="DG514" s="14">
        <f t="shared" si="345"/>
        <v>6</v>
      </c>
      <c r="DH514" s="14">
        <f t="shared" si="346"/>
        <v>1063</v>
      </c>
      <c r="DI514" s="14">
        <f t="shared" si="355"/>
        <v>286</v>
      </c>
      <c r="DJ514" s="14">
        <f t="shared" si="347"/>
        <v>0</v>
      </c>
      <c r="DK514" s="14">
        <f t="shared" si="348"/>
        <v>0</v>
      </c>
      <c r="DL514" s="14">
        <f t="shared" si="349"/>
        <v>3705</v>
      </c>
      <c r="DM514" s="14">
        <f t="shared" si="350"/>
        <v>0</v>
      </c>
      <c r="DN514" s="14">
        <f t="shared" si="351"/>
        <v>0</v>
      </c>
      <c r="DO514" s="14">
        <f t="shared" si="352"/>
        <v>190.95</v>
      </c>
      <c r="DP514" s="14">
        <f t="shared" si="356"/>
        <v>24</v>
      </c>
      <c r="DQ514" s="14">
        <f t="shared" si="357"/>
        <v>6</v>
      </c>
      <c r="DR514" s="14">
        <f t="shared" si="358"/>
        <v>16</v>
      </c>
      <c r="DU514" s="14">
        <f t="shared" si="353"/>
        <v>3</v>
      </c>
      <c r="DV514" s="14">
        <f t="shared" si="354"/>
        <v>0</v>
      </c>
      <c r="DW514" s="14">
        <f t="shared" si="359"/>
        <v>286</v>
      </c>
      <c r="DX514" s="14" t="str">
        <f t="shared" si="360"/>
        <v>HPExt</v>
      </c>
      <c r="DY514" s="14">
        <f t="shared" si="361"/>
        <v>3705</v>
      </c>
      <c r="DZ514" s="14">
        <f t="shared" si="362"/>
        <v>190.95</v>
      </c>
      <c r="EA514" s="14" t="str">
        <f t="shared" si="363"/>
        <v/>
      </c>
      <c r="EB514" s="14" t="str">
        <f t="shared" si="364"/>
        <v/>
      </c>
      <c r="EC514" s="14" t="str">
        <f t="shared" si="365"/>
        <v/>
      </c>
      <c r="ED514" s="14">
        <f t="shared" si="366"/>
        <v>24</v>
      </c>
      <c r="EE514" s="14">
        <f t="shared" si="367"/>
        <v>6</v>
      </c>
      <c r="EF514" s="14">
        <f t="shared" si="368"/>
        <v>16</v>
      </c>
      <c r="EG514" s="25" t="s">
        <v>509</v>
      </c>
      <c r="EH514" s="14">
        <f t="shared" si="369"/>
        <v>600</v>
      </c>
    </row>
    <row r="515" spans="100:138" ht="16.5" x14ac:dyDescent="0.2">
      <c r="CV515" s="13">
        <v>511</v>
      </c>
      <c r="CW515" s="14">
        <f t="shared" si="335"/>
        <v>71</v>
      </c>
      <c r="CX515" s="14">
        <f t="shared" si="336"/>
        <v>7</v>
      </c>
      <c r="CY515" s="14">
        <f t="shared" si="337"/>
        <v>5</v>
      </c>
      <c r="CZ515" s="14">
        <f t="shared" si="338"/>
        <v>6</v>
      </c>
      <c r="DA515" s="14">
        <f t="shared" si="339"/>
        <v>2064077</v>
      </c>
      <c r="DB515" s="13" t="str">
        <f t="shared" si="340"/>
        <v>110级寄灵人橙色套3-项链</v>
      </c>
      <c r="DC515" s="14">
        <f t="shared" si="341"/>
        <v>1</v>
      </c>
      <c r="DD515" s="14">
        <f t="shared" si="342"/>
        <v>4</v>
      </c>
      <c r="DE515" s="14">
        <f t="shared" si="343"/>
        <v>110</v>
      </c>
      <c r="DF515" s="14">
        <f t="shared" si="344"/>
        <v>110</v>
      </c>
      <c r="DG515" s="14">
        <f t="shared" si="345"/>
        <v>7</v>
      </c>
      <c r="DH515" s="14">
        <f t="shared" si="346"/>
        <v>1063</v>
      </c>
      <c r="DI515" s="14">
        <f t="shared" si="355"/>
        <v>431</v>
      </c>
      <c r="DJ515" s="14">
        <f t="shared" si="347"/>
        <v>494</v>
      </c>
      <c r="DK515" s="14">
        <f t="shared" si="348"/>
        <v>310</v>
      </c>
      <c r="DL515" s="14">
        <f t="shared" si="349"/>
        <v>0</v>
      </c>
      <c r="DM515" s="14">
        <f t="shared" si="350"/>
        <v>25.5</v>
      </c>
      <c r="DN515" s="14">
        <f t="shared" si="351"/>
        <v>16</v>
      </c>
      <c r="DO515" s="14">
        <f t="shared" si="352"/>
        <v>0</v>
      </c>
      <c r="DP515" s="14">
        <f t="shared" si="356"/>
        <v>24</v>
      </c>
      <c r="DQ515" s="14">
        <f t="shared" si="357"/>
        <v>6</v>
      </c>
      <c r="DR515" s="14">
        <f t="shared" si="358"/>
        <v>16</v>
      </c>
      <c r="DU515" s="14">
        <f t="shared" si="353"/>
        <v>1</v>
      </c>
      <c r="DV515" s="14">
        <f t="shared" si="354"/>
        <v>2</v>
      </c>
      <c r="DW515" s="14">
        <f t="shared" si="359"/>
        <v>431</v>
      </c>
      <c r="DX515" s="14" t="str">
        <f t="shared" si="360"/>
        <v>AtkExt</v>
      </c>
      <c r="DY515" s="14">
        <f t="shared" si="361"/>
        <v>494</v>
      </c>
      <c r="DZ515" s="14">
        <f t="shared" si="362"/>
        <v>25.5</v>
      </c>
      <c r="EA515" s="14" t="str">
        <f t="shared" si="363"/>
        <v>DefExt</v>
      </c>
      <c r="EB515" s="14">
        <f t="shared" si="364"/>
        <v>310</v>
      </c>
      <c r="EC515" s="14">
        <f t="shared" si="365"/>
        <v>16</v>
      </c>
      <c r="ED515" s="14">
        <f t="shared" si="366"/>
        <v>24</v>
      </c>
      <c r="EE515" s="14">
        <f t="shared" si="367"/>
        <v>6</v>
      </c>
      <c r="EF515" s="14">
        <f t="shared" si="368"/>
        <v>16</v>
      </c>
      <c r="EG515" s="25" t="s">
        <v>509</v>
      </c>
      <c r="EH515" s="14">
        <f t="shared" si="369"/>
        <v>600</v>
      </c>
    </row>
    <row r="516" spans="100:138" ht="16.5" x14ac:dyDescent="0.2">
      <c r="CV516" s="13">
        <v>512</v>
      </c>
      <c r="CW516" s="14">
        <f t="shared" si="335"/>
        <v>71</v>
      </c>
      <c r="CX516" s="14">
        <f t="shared" si="336"/>
        <v>7</v>
      </c>
      <c r="CY516" s="14">
        <f t="shared" si="337"/>
        <v>6</v>
      </c>
      <c r="CZ516" s="14">
        <f t="shared" si="338"/>
        <v>6</v>
      </c>
      <c r="DA516" s="14">
        <f t="shared" si="339"/>
        <v>2064078</v>
      </c>
      <c r="DB516" s="13" t="str">
        <f t="shared" si="340"/>
        <v>110级寄灵人橙色套3-戒指</v>
      </c>
      <c r="DC516" s="14">
        <f t="shared" si="341"/>
        <v>1</v>
      </c>
      <c r="DD516" s="14">
        <f t="shared" si="342"/>
        <v>4</v>
      </c>
      <c r="DE516" s="14">
        <f t="shared" si="343"/>
        <v>110</v>
      </c>
      <c r="DF516" s="14">
        <f t="shared" si="344"/>
        <v>110</v>
      </c>
      <c r="DG516" s="14">
        <f t="shared" si="345"/>
        <v>8</v>
      </c>
      <c r="DH516" s="14">
        <f t="shared" si="346"/>
        <v>1063</v>
      </c>
      <c r="DI516" s="14">
        <f t="shared" si="355"/>
        <v>429</v>
      </c>
      <c r="DJ516" s="14">
        <f t="shared" si="347"/>
        <v>494</v>
      </c>
      <c r="DK516" s="14">
        <f t="shared" si="348"/>
        <v>0</v>
      </c>
      <c r="DL516" s="14">
        <f t="shared" si="349"/>
        <v>3088</v>
      </c>
      <c r="DM516" s="14">
        <f t="shared" si="350"/>
        <v>25.5</v>
      </c>
      <c r="DN516" s="14">
        <f t="shared" si="351"/>
        <v>0</v>
      </c>
      <c r="DO516" s="14">
        <f t="shared" si="352"/>
        <v>159.13</v>
      </c>
      <c r="DP516" s="14">
        <f t="shared" si="356"/>
        <v>24</v>
      </c>
      <c r="DQ516" s="14">
        <f t="shared" si="357"/>
        <v>6</v>
      </c>
      <c r="DR516" s="14">
        <f t="shared" si="358"/>
        <v>16</v>
      </c>
      <c r="DU516" s="14">
        <f t="shared" si="353"/>
        <v>1</v>
      </c>
      <c r="DV516" s="14">
        <f t="shared" si="354"/>
        <v>3</v>
      </c>
      <c r="DW516" s="14">
        <f t="shared" si="359"/>
        <v>429</v>
      </c>
      <c r="DX516" s="14" t="str">
        <f t="shared" si="360"/>
        <v>AtkExt</v>
      </c>
      <c r="DY516" s="14">
        <f t="shared" si="361"/>
        <v>494</v>
      </c>
      <c r="DZ516" s="14">
        <f t="shared" si="362"/>
        <v>25.5</v>
      </c>
      <c r="EA516" s="14" t="str">
        <f t="shared" si="363"/>
        <v>HPExt</v>
      </c>
      <c r="EB516" s="14">
        <f t="shared" si="364"/>
        <v>3088</v>
      </c>
      <c r="EC516" s="14">
        <f t="shared" si="365"/>
        <v>159.13</v>
      </c>
      <c r="ED516" s="14">
        <f t="shared" si="366"/>
        <v>24</v>
      </c>
      <c r="EE516" s="14">
        <f t="shared" si="367"/>
        <v>6</v>
      </c>
      <c r="EF516" s="14">
        <f t="shared" si="368"/>
        <v>16</v>
      </c>
      <c r="EG516" s="25" t="s">
        <v>509</v>
      </c>
      <c r="EH516" s="14">
        <f t="shared" si="369"/>
        <v>600</v>
      </c>
    </row>
    <row r="517" spans="100:138" ht="16.5" x14ac:dyDescent="0.2">
      <c r="CV517" s="13">
        <v>513</v>
      </c>
      <c r="CW517" s="14">
        <f t="shared" ref="CW517:CW546" si="370">MATCH(CV517-1,$CK$5:$CK$91,1)</f>
        <v>72</v>
      </c>
      <c r="CX517" s="14">
        <f t="shared" ref="CX517:CX546" si="371">INDEX($CF$6:$CF$91,CW517)</f>
        <v>8</v>
      </c>
      <c r="CY517" s="14">
        <f t="shared" ref="CY517:CY546" si="372">CV517-INDEX($CK$5:$CK$91,CW517)</f>
        <v>1</v>
      </c>
      <c r="CZ517" s="14">
        <f t="shared" ref="CZ517:CZ546" si="373">INDEX($CB$6:$CB$91,CW517)</f>
        <v>6</v>
      </c>
      <c r="DA517" s="14">
        <f t="shared" ref="DA517:DA546" si="374">INDEX($CG$6:$CG$91,CW517)+DG517</f>
        <v>2064081</v>
      </c>
      <c r="DB517" s="13" t="str">
        <f t="shared" ref="DB517:DB546" si="375">INDEX($CH$6:$CH$91,CW517)&amp;"-"&amp;INDEX($CL$3:$CS$3,DG517)</f>
        <v>110级守护灵橙色套3-武器</v>
      </c>
      <c r="DC517" s="14">
        <f t="shared" ref="DC517:DC546" si="376">INDEX($CE$6:$CE$91,CW517)</f>
        <v>2</v>
      </c>
      <c r="DD517" s="14">
        <f t="shared" ref="DD517:DD546" si="377">INDEX($CD$6:$CD$91,CW517)</f>
        <v>4</v>
      </c>
      <c r="DE517" s="14">
        <f t="shared" ref="DE517:DE546" si="378">INDEX($E$5:$E$18,(DC517-1)*6+CZ517)</f>
        <v>80</v>
      </c>
      <c r="DF517" s="14">
        <f t="shared" ref="DF517:DF546" si="379">INDEX($E$5:$E$18,(DC517-1)*6+CZ517)</f>
        <v>80</v>
      </c>
      <c r="DG517" s="14">
        <f t="shared" ref="DG517:DG546" si="380">INDEX($CL$6:$CS$91,CW517,CY517)</f>
        <v>1</v>
      </c>
      <c r="DH517" s="14">
        <f t="shared" ref="DH517:DH546" si="381">IF(INDEX($CI$6:$CI$91,CW517)&gt;0,INDEX($CI$6:$CI$91,CW517),"")</f>
        <v>2063</v>
      </c>
      <c r="DI517" s="14">
        <f t="shared" si="355"/>
        <v>301</v>
      </c>
      <c r="DJ517" s="14">
        <f t="shared" ref="DJ517:DJ546" si="382">ROUND(INDEX(M$5:M$18,($DC517-1)*6+$CZ517)*INDEX(AH$5:AH$12,$DG517)*INDEX($AQ$5:$AQ$8,$DD517),0)</f>
        <v>807</v>
      </c>
      <c r="DK517" s="14">
        <f t="shared" ref="DK517:DK546" si="383">ROUND(INDEX(N$5:N$18,($DC517-1)*6+$CZ517)*INDEX(AI$5:AI$12,$DG517)*INDEX($AQ$5:$AQ$8,$DD517),0)</f>
        <v>0</v>
      </c>
      <c r="DL517" s="14">
        <f t="shared" ref="DL517:DL546" si="384">ROUND(INDEX(O$5:O$18,($DC517-1)*6+$CZ517)*INDEX(AJ$5:AJ$12,$DG517)*INDEX($AQ$5:$AQ$8,$DD517),0)</f>
        <v>0</v>
      </c>
      <c r="DM517" s="14">
        <f t="shared" ref="DM517:DM546" si="385">ROUND(INDEX(S$5:S$18,($DC517-1)*6+$CZ517)*INDEX(AH$5:AH$12,$DG517) * INDEX($AQ$5:$AQ$8,$DD517),2)</f>
        <v>40.200000000000003</v>
      </c>
      <c r="DN517" s="14">
        <f t="shared" ref="DN517:DN546" si="386">ROUND(INDEX(T$5:T$18,($DC517-1)*6+$CZ517)*INDEX(AI$5:AI$12,$DG517) * INDEX($AQ$5:$AQ$8,$DD517),2)</f>
        <v>0</v>
      </c>
      <c r="DO517" s="14">
        <f t="shared" ref="DO517:DO546" si="387">ROUND(INDEX(U$5:U$18,($DC517-1)*6+$CZ517)*INDEX(AJ$5:AJ$12,$DG517) * INDEX($AQ$5:$AQ$8,$DD517),2)</f>
        <v>0</v>
      </c>
      <c r="DP517" s="14">
        <f t="shared" si="356"/>
        <v>24</v>
      </c>
      <c r="DQ517" s="14">
        <f t="shared" si="357"/>
        <v>6</v>
      </c>
      <c r="DR517" s="14">
        <f t="shared" si="358"/>
        <v>26</v>
      </c>
      <c r="DU517" s="14">
        <f t="shared" ref="DU517:DU546" si="388">INDEX(AK$5:AK$12,$DG517)</f>
        <v>1</v>
      </c>
      <c r="DV517" s="14">
        <f t="shared" ref="DV517:DV546" si="389">INDEX(AL$5:AL$12,$DG517)</f>
        <v>0</v>
      </c>
      <c r="DW517" s="14">
        <f t="shared" si="359"/>
        <v>301</v>
      </c>
      <c r="DX517" s="14" t="str">
        <f t="shared" si="360"/>
        <v>AtkExt</v>
      </c>
      <c r="DY517" s="14">
        <f t="shared" si="361"/>
        <v>807</v>
      </c>
      <c r="DZ517" s="14">
        <f t="shared" si="362"/>
        <v>40.200000000000003</v>
      </c>
      <c r="EA517" s="14" t="str">
        <f t="shared" si="363"/>
        <v/>
      </c>
      <c r="EB517" s="14" t="str">
        <f t="shared" si="364"/>
        <v/>
      </c>
      <c r="EC517" s="14" t="str">
        <f t="shared" si="365"/>
        <v/>
      </c>
      <c r="ED517" s="14">
        <f t="shared" si="366"/>
        <v>24</v>
      </c>
      <c r="EE517" s="14">
        <f t="shared" si="367"/>
        <v>6</v>
      </c>
      <c r="EF517" s="14">
        <f t="shared" si="368"/>
        <v>26</v>
      </c>
      <c r="EG517" s="25" t="s">
        <v>509</v>
      </c>
      <c r="EH517" s="14">
        <f t="shared" si="369"/>
        <v>600</v>
      </c>
    </row>
    <row r="518" spans="100:138" ht="16.5" x14ac:dyDescent="0.2">
      <c r="CV518" s="13">
        <v>514</v>
      </c>
      <c r="CW518" s="14">
        <f t="shared" si="370"/>
        <v>72</v>
      </c>
      <c r="CX518" s="14">
        <f t="shared" si="371"/>
        <v>8</v>
      </c>
      <c r="CY518" s="14">
        <f t="shared" si="372"/>
        <v>2</v>
      </c>
      <c r="CZ518" s="14">
        <f t="shared" si="373"/>
        <v>6</v>
      </c>
      <c r="DA518" s="14">
        <f t="shared" si="374"/>
        <v>2064084</v>
      </c>
      <c r="DB518" s="13" t="str">
        <f t="shared" si="375"/>
        <v>110级守护灵橙色套3-衣服</v>
      </c>
      <c r="DC518" s="14">
        <f t="shared" si="376"/>
        <v>2</v>
      </c>
      <c r="DD518" s="14">
        <f t="shared" si="377"/>
        <v>4</v>
      </c>
      <c r="DE518" s="14">
        <f t="shared" si="378"/>
        <v>80</v>
      </c>
      <c r="DF518" s="14">
        <f t="shared" si="379"/>
        <v>80</v>
      </c>
      <c r="DG518" s="14">
        <f t="shared" si="380"/>
        <v>4</v>
      </c>
      <c r="DH518" s="14">
        <f t="shared" si="381"/>
        <v>2063</v>
      </c>
      <c r="DI518" s="14">
        <f t="shared" ref="DI518:DI546" si="390">INT(SUMPRODUCT($DM$3:$DO$3,DM518:DO518)*IF(DH518="",1,1.5))</f>
        <v>153</v>
      </c>
      <c r="DJ518" s="14">
        <f t="shared" si="382"/>
        <v>0</v>
      </c>
      <c r="DK518" s="14">
        <f t="shared" si="383"/>
        <v>203</v>
      </c>
      <c r="DL518" s="14">
        <f t="shared" si="384"/>
        <v>0</v>
      </c>
      <c r="DM518" s="14">
        <f t="shared" si="385"/>
        <v>0</v>
      </c>
      <c r="DN518" s="14">
        <f t="shared" si="386"/>
        <v>10.199999999999999</v>
      </c>
      <c r="DO518" s="14">
        <f t="shared" si="387"/>
        <v>0</v>
      </c>
      <c r="DP518" s="14">
        <f t="shared" ref="DP518:DP545" si="391">(CZ518-1)*4+DD518</f>
        <v>24</v>
      </c>
      <c r="DQ518" s="14">
        <f t="shared" ref="DQ518:DQ545" si="392">INDEX($BV$5:$BY$16,CZ518,DD518)</f>
        <v>6</v>
      </c>
      <c r="DR518" s="14">
        <f t="shared" ref="DR518:DR545" si="393">DC518*10+CZ518</f>
        <v>26</v>
      </c>
      <c r="DU518" s="14">
        <f t="shared" si="388"/>
        <v>2</v>
      </c>
      <c r="DV518" s="14">
        <f t="shared" si="389"/>
        <v>0</v>
      </c>
      <c r="DW518" s="14">
        <f t="shared" ref="DW518:DW546" si="394">DI518</f>
        <v>153</v>
      </c>
      <c r="DX518" s="14" t="str">
        <f t="shared" ref="DX518:DX545" si="395">INDEX($AF$3:$AH$3,DU518)</f>
        <v>DefExt</v>
      </c>
      <c r="DY518" s="14">
        <f t="shared" ref="DY518:DY545" si="396">INDEX(DJ518:DL518,DU518)</f>
        <v>203</v>
      </c>
      <c r="DZ518" s="14">
        <f t="shared" ref="DZ518:DZ545" si="397">INDEX(DM518:DO518,DU518)</f>
        <v>10.199999999999999</v>
      </c>
      <c r="EA518" s="14" t="str">
        <f t="shared" ref="EA518:EA545" si="398">IF(DV518&gt;0,INDEX($AF$3:$AH$3,DV518),"")</f>
        <v/>
      </c>
      <c r="EB518" s="14" t="str">
        <f t="shared" ref="EB518:EB545" si="399">IF(DV518&gt;0,INDEX(DJ518:DL518,DV518),"")</f>
        <v/>
      </c>
      <c r="EC518" s="14" t="str">
        <f t="shared" ref="EC518:EC545" si="400">IF(DV518&gt;0,INDEX(DM518:DO518,DV518),"")</f>
        <v/>
      </c>
      <c r="ED518" s="14">
        <f t="shared" ref="ED518:ED545" si="401">(CZ518-1)*4+DD518</f>
        <v>24</v>
      </c>
      <c r="EE518" s="14">
        <f t="shared" ref="EE518:EE545" si="402">INDEX($BV$5:$BY$16,CZ518,DD518)</f>
        <v>6</v>
      </c>
      <c r="EF518" s="14">
        <f t="shared" ref="EF518:EF545" si="403">DC518*10+CZ518</f>
        <v>26</v>
      </c>
      <c r="EG518" s="25" t="s">
        <v>509</v>
      </c>
      <c r="EH518" s="14">
        <f t="shared" ref="EH518:EH545" si="404">INDEX($X$5:$AD$8,DD518,CZ518)</f>
        <v>600</v>
      </c>
    </row>
    <row r="519" spans="100:138" ht="16.5" x14ac:dyDescent="0.2">
      <c r="CV519" s="13">
        <v>515</v>
      </c>
      <c r="CW519" s="14">
        <f t="shared" si="370"/>
        <v>72</v>
      </c>
      <c r="CX519" s="14">
        <f t="shared" si="371"/>
        <v>8</v>
      </c>
      <c r="CY519" s="14">
        <f t="shared" si="372"/>
        <v>3</v>
      </c>
      <c r="CZ519" s="14">
        <f t="shared" si="373"/>
        <v>6</v>
      </c>
      <c r="DA519" s="14">
        <f t="shared" si="374"/>
        <v>2064085</v>
      </c>
      <c r="DB519" s="13" t="str">
        <f t="shared" si="375"/>
        <v>110级守护灵橙色套3-鞋子</v>
      </c>
      <c r="DC519" s="14">
        <f t="shared" si="376"/>
        <v>2</v>
      </c>
      <c r="DD519" s="14">
        <f t="shared" si="377"/>
        <v>4</v>
      </c>
      <c r="DE519" s="14">
        <f t="shared" si="378"/>
        <v>80</v>
      </c>
      <c r="DF519" s="14">
        <f t="shared" si="379"/>
        <v>80</v>
      </c>
      <c r="DG519" s="14">
        <f t="shared" si="380"/>
        <v>5</v>
      </c>
      <c r="DH519" s="14">
        <f t="shared" si="381"/>
        <v>2063</v>
      </c>
      <c r="DI519" s="14">
        <f t="shared" si="390"/>
        <v>302</v>
      </c>
      <c r="DJ519" s="14">
        <f t="shared" si="382"/>
        <v>0</v>
      </c>
      <c r="DK519" s="14">
        <f t="shared" si="383"/>
        <v>0</v>
      </c>
      <c r="DL519" s="14">
        <f t="shared" si="384"/>
        <v>4031</v>
      </c>
      <c r="DM519" s="14">
        <f t="shared" si="385"/>
        <v>0</v>
      </c>
      <c r="DN519" s="14">
        <f t="shared" si="386"/>
        <v>0</v>
      </c>
      <c r="DO519" s="14">
        <f t="shared" si="387"/>
        <v>201.6</v>
      </c>
      <c r="DP519" s="14">
        <f t="shared" si="391"/>
        <v>24</v>
      </c>
      <c r="DQ519" s="14">
        <f t="shared" si="392"/>
        <v>6</v>
      </c>
      <c r="DR519" s="14">
        <f t="shared" si="393"/>
        <v>26</v>
      </c>
      <c r="DU519" s="14">
        <f t="shared" si="388"/>
        <v>3</v>
      </c>
      <c r="DV519" s="14">
        <f t="shared" si="389"/>
        <v>0</v>
      </c>
      <c r="DW519" s="14">
        <f t="shared" si="394"/>
        <v>302</v>
      </c>
      <c r="DX519" s="14" t="str">
        <f t="shared" si="395"/>
        <v>HPExt</v>
      </c>
      <c r="DY519" s="14">
        <f t="shared" si="396"/>
        <v>4031</v>
      </c>
      <c r="DZ519" s="14">
        <f t="shared" si="397"/>
        <v>201.6</v>
      </c>
      <c r="EA519" s="14" t="str">
        <f t="shared" si="398"/>
        <v/>
      </c>
      <c r="EB519" s="14" t="str">
        <f t="shared" si="399"/>
        <v/>
      </c>
      <c r="EC519" s="14" t="str">
        <f t="shared" si="400"/>
        <v/>
      </c>
      <c r="ED519" s="14">
        <f t="shared" si="401"/>
        <v>24</v>
      </c>
      <c r="EE519" s="14">
        <f t="shared" si="402"/>
        <v>6</v>
      </c>
      <c r="EF519" s="14">
        <f t="shared" si="403"/>
        <v>26</v>
      </c>
      <c r="EG519" s="25" t="s">
        <v>509</v>
      </c>
      <c r="EH519" s="14">
        <f t="shared" si="404"/>
        <v>600</v>
      </c>
    </row>
    <row r="520" spans="100:138" ht="16.5" x14ac:dyDescent="0.2">
      <c r="CV520" s="13">
        <v>516</v>
      </c>
      <c r="CW520" s="14">
        <f t="shared" si="370"/>
        <v>72</v>
      </c>
      <c r="CX520" s="14">
        <f t="shared" si="371"/>
        <v>8</v>
      </c>
      <c r="CY520" s="14">
        <f t="shared" si="372"/>
        <v>4</v>
      </c>
      <c r="CZ520" s="14">
        <f t="shared" si="373"/>
        <v>6</v>
      </c>
      <c r="DA520" s="14">
        <f t="shared" si="374"/>
        <v>2064086</v>
      </c>
      <c r="DB520" s="13" t="str">
        <f t="shared" si="375"/>
        <v>110级守护灵橙色套3-护手</v>
      </c>
      <c r="DC520" s="14">
        <f t="shared" si="376"/>
        <v>2</v>
      </c>
      <c r="DD520" s="14">
        <f t="shared" si="377"/>
        <v>4</v>
      </c>
      <c r="DE520" s="14">
        <f t="shared" si="378"/>
        <v>80</v>
      </c>
      <c r="DF520" s="14">
        <f t="shared" si="379"/>
        <v>80</v>
      </c>
      <c r="DG520" s="14">
        <f t="shared" si="380"/>
        <v>6</v>
      </c>
      <c r="DH520" s="14">
        <f t="shared" si="381"/>
        <v>2063</v>
      </c>
      <c r="DI520" s="14">
        <f t="shared" si="390"/>
        <v>302</v>
      </c>
      <c r="DJ520" s="14">
        <f t="shared" si="382"/>
        <v>0</v>
      </c>
      <c r="DK520" s="14">
        <f t="shared" si="383"/>
        <v>0</v>
      </c>
      <c r="DL520" s="14">
        <f t="shared" si="384"/>
        <v>4031</v>
      </c>
      <c r="DM520" s="14">
        <f t="shared" si="385"/>
        <v>0</v>
      </c>
      <c r="DN520" s="14">
        <f t="shared" si="386"/>
        <v>0</v>
      </c>
      <c r="DO520" s="14">
        <f t="shared" si="387"/>
        <v>201.6</v>
      </c>
      <c r="DP520" s="14">
        <f t="shared" si="391"/>
        <v>24</v>
      </c>
      <c r="DQ520" s="14">
        <f t="shared" si="392"/>
        <v>6</v>
      </c>
      <c r="DR520" s="14">
        <f t="shared" si="393"/>
        <v>26</v>
      </c>
      <c r="DU520" s="14">
        <f t="shared" si="388"/>
        <v>3</v>
      </c>
      <c r="DV520" s="14">
        <f t="shared" si="389"/>
        <v>0</v>
      </c>
      <c r="DW520" s="14">
        <f t="shared" si="394"/>
        <v>302</v>
      </c>
      <c r="DX520" s="14" t="str">
        <f t="shared" si="395"/>
        <v>HPExt</v>
      </c>
      <c r="DY520" s="14">
        <f t="shared" si="396"/>
        <v>4031</v>
      </c>
      <c r="DZ520" s="14">
        <f t="shared" si="397"/>
        <v>201.6</v>
      </c>
      <c r="EA520" s="14" t="str">
        <f t="shared" si="398"/>
        <v/>
      </c>
      <c r="EB520" s="14" t="str">
        <f t="shared" si="399"/>
        <v/>
      </c>
      <c r="EC520" s="14" t="str">
        <f t="shared" si="400"/>
        <v/>
      </c>
      <c r="ED520" s="14">
        <f t="shared" si="401"/>
        <v>24</v>
      </c>
      <c r="EE520" s="14">
        <f t="shared" si="402"/>
        <v>6</v>
      </c>
      <c r="EF520" s="14">
        <f t="shared" si="403"/>
        <v>26</v>
      </c>
      <c r="EG520" s="25" t="s">
        <v>509</v>
      </c>
      <c r="EH520" s="14">
        <f t="shared" si="404"/>
        <v>600</v>
      </c>
    </row>
    <row r="521" spans="100:138" ht="16.5" x14ac:dyDescent="0.2">
      <c r="CV521" s="13">
        <v>517</v>
      </c>
      <c r="CW521" s="14">
        <f t="shared" si="370"/>
        <v>72</v>
      </c>
      <c r="CX521" s="14">
        <f t="shared" si="371"/>
        <v>8</v>
      </c>
      <c r="CY521" s="14">
        <f t="shared" si="372"/>
        <v>5</v>
      </c>
      <c r="CZ521" s="14">
        <f t="shared" si="373"/>
        <v>6</v>
      </c>
      <c r="DA521" s="14">
        <f t="shared" si="374"/>
        <v>2064087</v>
      </c>
      <c r="DB521" s="13" t="str">
        <f t="shared" si="375"/>
        <v>110级守护灵橙色套3-项链</v>
      </c>
      <c r="DC521" s="14">
        <f t="shared" si="376"/>
        <v>2</v>
      </c>
      <c r="DD521" s="14">
        <f t="shared" si="377"/>
        <v>4</v>
      </c>
      <c r="DE521" s="14">
        <f t="shared" si="378"/>
        <v>80</v>
      </c>
      <c r="DF521" s="14">
        <f t="shared" si="379"/>
        <v>80</v>
      </c>
      <c r="DG521" s="14">
        <f t="shared" si="380"/>
        <v>7</v>
      </c>
      <c r="DH521" s="14">
        <f t="shared" si="381"/>
        <v>2063</v>
      </c>
      <c r="DI521" s="14">
        <f t="shared" si="390"/>
        <v>228</v>
      </c>
      <c r="DJ521" s="14">
        <f t="shared" si="382"/>
        <v>269</v>
      </c>
      <c r="DK521" s="14">
        <f t="shared" si="383"/>
        <v>169</v>
      </c>
      <c r="DL521" s="14">
        <f t="shared" si="384"/>
        <v>0</v>
      </c>
      <c r="DM521" s="14">
        <f t="shared" si="385"/>
        <v>13.4</v>
      </c>
      <c r="DN521" s="14">
        <f t="shared" si="386"/>
        <v>8.5</v>
      </c>
      <c r="DO521" s="14">
        <f t="shared" si="387"/>
        <v>0</v>
      </c>
      <c r="DP521" s="14">
        <f t="shared" si="391"/>
        <v>24</v>
      </c>
      <c r="DQ521" s="14">
        <f t="shared" si="392"/>
        <v>6</v>
      </c>
      <c r="DR521" s="14">
        <f t="shared" si="393"/>
        <v>26</v>
      </c>
      <c r="DU521" s="14">
        <f t="shared" si="388"/>
        <v>1</v>
      </c>
      <c r="DV521" s="14">
        <f t="shared" si="389"/>
        <v>2</v>
      </c>
      <c r="DW521" s="14">
        <f t="shared" si="394"/>
        <v>228</v>
      </c>
      <c r="DX521" s="14" t="str">
        <f t="shared" si="395"/>
        <v>AtkExt</v>
      </c>
      <c r="DY521" s="14">
        <f t="shared" si="396"/>
        <v>269</v>
      </c>
      <c r="DZ521" s="14">
        <f t="shared" si="397"/>
        <v>13.4</v>
      </c>
      <c r="EA521" s="14" t="str">
        <f t="shared" si="398"/>
        <v>DefExt</v>
      </c>
      <c r="EB521" s="14">
        <f t="shared" si="399"/>
        <v>169</v>
      </c>
      <c r="EC521" s="14">
        <f t="shared" si="400"/>
        <v>8.5</v>
      </c>
      <c r="ED521" s="14">
        <f t="shared" si="401"/>
        <v>24</v>
      </c>
      <c r="EE521" s="14">
        <f t="shared" si="402"/>
        <v>6</v>
      </c>
      <c r="EF521" s="14">
        <f t="shared" si="403"/>
        <v>26</v>
      </c>
      <c r="EG521" s="25" t="s">
        <v>509</v>
      </c>
      <c r="EH521" s="14">
        <f t="shared" si="404"/>
        <v>600</v>
      </c>
    </row>
    <row r="522" spans="100:138" ht="16.5" x14ac:dyDescent="0.2">
      <c r="CV522" s="13">
        <v>518</v>
      </c>
      <c r="CW522" s="14">
        <f t="shared" si="370"/>
        <v>72</v>
      </c>
      <c r="CX522" s="14">
        <f t="shared" si="371"/>
        <v>8</v>
      </c>
      <c r="CY522" s="14">
        <f t="shared" si="372"/>
        <v>6</v>
      </c>
      <c r="CZ522" s="14">
        <f t="shared" si="373"/>
        <v>6</v>
      </c>
      <c r="DA522" s="14">
        <f t="shared" si="374"/>
        <v>2064088</v>
      </c>
      <c r="DB522" s="13" t="str">
        <f t="shared" si="375"/>
        <v>110级守护灵橙色套3-戒指</v>
      </c>
      <c r="DC522" s="14">
        <f t="shared" si="376"/>
        <v>2</v>
      </c>
      <c r="DD522" s="14">
        <f t="shared" si="377"/>
        <v>4</v>
      </c>
      <c r="DE522" s="14">
        <f t="shared" si="378"/>
        <v>80</v>
      </c>
      <c r="DF522" s="14">
        <f t="shared" si="379"/>
        <v>80</v>
      </c>
      <c r="DG522" s="14">
        <f t="shared" si="380"/>
        <v>8</v>
      </c>
      <c r="DH522" s="14">
        <f t="shared" si="381"/>
        <v>2063</v>
      </c>
      <c r="DI522" s="14">
        <f t="shared" si="390"/>
        <v>352</v>
      </c>
      <c r="DJ522" s="14">
        <f t="shared" si="382"/>
        <v>269</v>
      </c>
      <c r="DK522" s="14">
        <f t="shared" si="383"/>
        <v>0</v>
      </c>
      <c r="DL522" s="14">
        <f t="shared" si="384"/>
        <v>3359</v>
      </c>
      <c r="DM522" s="14">
        <f t="shared" si="385"/>
        <v>13.4</v>
      </c>
      <c r="DN522" s="14">
        <f t="shared" si="386"/>
        <v>0</v>
      </c>
      <c r="DO522" s="14">
        <f t="shared" si="387"/>
        <v>168</v>
      </c>
      <c r="DP522" s="14">
        <f t="shared" si="391"/>
        <v>24</v>
      </c>
      <c r="DQ522" s="14">
        <f t="shared" si="392"/>
        <v>6</v>
      </c>
      <c r="DR522" s="14">
        <f t="shared" si="393"/>
        <v>26</v>
      </c>
      <c r="DU522" s="14">
        <f t="shared" si="388"/>
        <v>1</v>
      </c>
      <c r="DV522" s="14">
        <f t="shared" si="389"/>
        <v>3</v>
      </c>
      <c r="DW522" s="14">
        <f t="shared" si="394"/>
        <v>352</v>
      </c>
      <c r="DX522" s="14" t="str">
        <f t="shared" si="395"/>
        <v>AtkExt</v>
      </c>
      <c r="DY522" s="14">
        <f t="shared" si="396"/>
        <v>269</v>
      </c>
      <c r="DZ522" s="14">
        <f t="shared" si="397"/>
        <v>13.4</v>
      </c>
      <c r="EA522" s="14" t="str">
        <f t="shared" si="398"/>
        <v>HPExt</v>
      </c>
      <c r="EB522" s="14">
        <f t="shared" si="399"/>
        <v>3359</v>
      </c>
      <c r="EC522" s="14">
        <f t="shared" si="400"/>
        <v>168</v>
      </c>
      <c r="ED522" s="14">
        <f t="shared" si="401"/>
        <v>24</v>
      </c>
      <c r="EE522" s="14">
        <f t="shared" si="402"/>
        <v>6</v>
      </c>
      <c r="EF522" s="14">
        <f t="shared" si="403"/>
        <v>26</v>
      </c>
      <c r="EG522" s="25" t="s">
        <v>509</v>
      </c>
      <c r="EH522" s="14">
        <f t="shared" si="404"/>
        <v>600</v>
      </c>
    </row>
    <row r="523" spans="100:138" ht="16.5" x14ac:dyDescent="0.2">
      <c r="CV523" s="13">
        <v>519</v>
      </c>
      <c r="CW523" s="14">
        <f t="shared" si="370"/>
        <v>73</v>
      </c>
      <c r="CX523" s="14">
        <f t="shared" si="371"/>
        <v>1</v>
      </c>
      <c r="CY523" s="14">
        <f t="shared" si="372"/>
        <v>1</v>
      </c>
      <c r="CZ523" s="14">
        <f t="shared" si="373"/>
        <v>7</v>
      </c>
      <c r="DA523" s="14">
        <f t="shared" si="374"/>
        <v>2071011</v>
      </c>
      <c r="DB523" s="13" t="str">
        <f t="shared" si="375"/>
        <v>135级寄灵人绿色-武器</v>
      </c>
      <c r="DC523" s="14">
        <f t="shared" si="376"/>
        <v>1</v>
      </c>
      <c r="DD523" s="14">
        <f t="shared" si="377"/>
        <v>1</v>
      </c>
      <c r="DE523" s="14">
        <f t="shared" si="378"/>
        <v>135</v>
      </c>
      <c r="DF523" s="14">
        <f t="shared" si="379"/>
        <v>135</v>
      </c>
      <c r="DG523" s="14">
        <f t="shared" si="380"/>
        <v>1</v>
      </c>
      <c r="DH523" s="14" t="str">
        <f t="shared" si="381"/>
        <v/>
      </c>
      <c r="DI523" s="14">
        <f t="shared" si="390"/>
        <v>321</v>
      </c>
      <c r="DJ523" s="14">
        <f t="shared" si="382"/>
        <v>941</v>
      </c>
      <c r="DK523" s="14">
        <f t="shared" si="383"/>
        <v>0</v>
      </c>
      <c r="DL523" s="14">
        <f t="shared" si="384"/>
        <v>0</v>
      </c>
      <c r="DM523" s="14">
        <f t="shared" si="385"/>
        <v>64.2</v>
      </c>
      <c r="DN523" s="14">
        <f t="shared" si="386"/>
        <v>0</v>
      </c>
      <c r="DO523" s="14">
        <f t="shared" si="387"/>
        <v>0</v>
      </c>
      <c r="DP523" s="14">
        <f t="shared" si="391"/>
        <v>25</v>
      </c>
      <c r="DQ523" s="14">
        <f t="shared" si="392"/>
        <v>0</v>
      </c>
      <c r="DR523" s="14">
        <f t="shared" si="393"/>
        <v>17</v>
      </c>
      <c r="DU523" s="14">
        <f t="shared" si="388"/>
        <v>1</v>
      </c>
      <c r="DV523" s="14">
        <f t="shared" si="389"/>
        <v>0</v>
      </c>
      <c r="DW523" s="14">
        <f t="shared" si="394"/>
        <v>321</v>
      </c>
      <c r="DX523" s="14" t="str">
        <f t="shared" si="395"/>
        <v>AtkExt</v>
      </c>
      <c r="DY523" s="14">
        <f t="shared" si="396"/>
        <v>941</v>
      </c>
      <c r="DZ523" s="14">
        <f t="shared" si="397"/>
        <v>64.2</v>
      </c>
      <c r="EA523" s="14" t="str">
        <f t="shared" si="398"/>
        <v/>
      </c>
      <c r="EB523" s="14" t="str">
        <f t="shared" si="399"/>
        <v/>
      </c>
      <c r="EC523" s="14" t="str">
        <f t="shared" si="400"/>
        <v/>
      </c>
      <c r="ED523" s="14">
        <f t="shared" si="401"/>
        <v>25</v>
      </c>
      <c r="EE523" s="14">
        <f t="shared" si="402"/>
        <v>0</v>
      </c>
      <c r="EF523" s="14">
        <f t="shared" si="403"/>
        <v>17</v>
      </c>
      <c r="EG523" s="25" t="s">
        <v>509</v>
      </c>
      <c r="EH523" s="14">
        <f t="shared" si="404"/>
        <v>100</v>
      </c>
    </row>
    <row r="524" spans="100:138" ht="16.5" x14ac:dyDescent="0.2">
      <c r="CV524" s="13">
        <v>520</v>
      </c>
      <c r="CW524" s="14">
        <f t="shared" si="370"/>
        <v>73</v>
      </c>
      <c r="CX524" s="14">
        <f t="shared" si="371"/>
        <v>1</v>
      </c>
      <c r="CY524" s="14">
        <f t="shared" si="372"/>
        <v>2</v>
      </c>
      <c r="CZ524" s="14">
        <f t="shared" si="373"/>
        <v>7</v>
      </c>
      <c r="DA524" s="14">
        <f t="shared" si="374"/>
        <v>2071012</v>
      </c>
      <c r="DB524" s="13" t="str">
        <f t="shared" si="375"/>
        <v>135级寄灵人绿色-头盔</v>
      </c>
      <c r="DC524" s="14">
        <f t="shared" si="376"/>
        <v>1</v>
      </c>
      <c r="DD524" s="14">
        <f t="shared" si="377"/>
        <v>1</v>
      </c>
      <c r="DE524" s="14">
        <f t="shared" si="378"/>
        <v>135</v>
      </c>
      <c r="DF524" s="14">
        <f t="shared" si="379"/>
        <v>135</v>
      </c>
      <c r="DG524" s="14">
        <f t="shared" si="380"/>
        <v>2</v>
      </c>
      <c r="DH524" s="14" t="str">
        <f t="shared" si="381"/>
        <v/>
      </c>
      <c r="DI524" s="14">
        <f t="shared" si="390"/>
        <v>160</v>
      </c>
      <c r="DJ524" s="14">
        <f t="shared" si="382"/>
        <v>0</v>
      </c>
      <c r="DK524" s="14">
        <f t="shared" si="383"/>
        <v>236</v>
      </c>
      <c r="DL524" s="14">
        <f t="shared" si="384"/>
        <v>0</v>
      </c>
      <c r="DM524" s="14">
        <f t="shared" si="385"/>
        <v>0</v>
      </c>
      <c r="DN524" s="14">
        <f t="shared" si="386"/>
        <v>16.05</v>
      </c>
      <c r="DO524" s="14">
        <f t="shared" si="387"/>
        <v>0</v>
      </c>
      <c r="DP524" s="14">
        <f t="shared" si="391"/>
        <v>25</v>
      </c>
      <c r="DQ524" s="14">
        <f t="shared" si="392"/>
        <v>0</v>
      </c>
      <c r="DR524" s="14">
        <f t="shared" si="393"/>
        <v>17</v>
      </c>
      <c r="DU524" s="14">
        <f t="shared" si="388"/>
        <v>2</v>
      </c>
      <c r="DV524" s="14">
        <f t="shared" si="389"/>
        <v>0</v>
      </c>
      <c r="DW524" s="14">
        <f t="shared" si="394"/>
        <v>160</v>
      </c>
      <c r="DX524" s="14" t="str">
        <f t="shared" si="395"/>
        <v>DefExt</v>
      </c>
      <c r="DY524" s="14">
        <f t="shared" si="396"/>
        <v>236</v>
      </c>
      <c r="DZ524" s="14">
        <f t="shared" si="397"/>
        <v>16.05</v>
      </c>
      <c r="EA524" s="14" t="str">
        <f t="shared" si="398"/>
        <v/>
      </c>
      <c r="EB524" s="14" t="str">
        <f t="shared" si="399"/>
        <v/>
      </c>
      <c r="EC524" s="14" t="str">
        <f t="shared" si="400"/>
        <v/>
      </c>
      <c r="ED524" s="14">
        <f t="shared" si="401"/>
        <v>25</v>
      </c>
      <c r="EE524" s="14">
        <f t="shared" si="402"/>
        <v>0</v>
      </c>
      <c r="EF524" s="14">
        <f t="shared" si="403"/>
        <v>17</v>
      </c>
      <c r="EG524" s="25" t="s">
        <v>509</v>
      </c>
      <c r="EH524" s="14">
        <f t="shared" si="404"/>
        <v>100</v>
      </c>
    </row>
    <row r="525" spans="100:138" ht="16.5" x14ac:dyDescent="0.2">
      <c r="CV525" s="13">
        <v>521</v>
      </c>
      <c r="CW525" s="14">
        <f t="shared" si="370"/>
        <v>73</v>
      </c>
      <c r="CX525" s="14">
        <f t="shared" si="371"/>
        <v>1</v>
      </c>
      <c r="CY525" s="14">
        <f t="shared" si="372"/>
        <v>3</v>
      </c>
      <c r="CZ525" s="14">
        <f t="shared" si="373"/>
        <v>7</v>
      </c>
      <c r="DA525" s="14">
        <f t="shared" si="374"/>
        <v>2071013</v>
      </c>
      <c r="DB525" s="13" t="str">
        <f t="shared" si="375"/>
        <v>135级寄灵人绿色-肩甲</v>
      </c>
      <c r="DC525" s="14">
        <f t="shared" si="376"/>
        <v>1</v>
      </c>
      <c r="DD525" s="14">
        <f t="shared" si="377"/>
        <v>1</v>
      </c>
      <c r="DE525" s="14">
        <f t="shared" si="378"/>
        <v>135</v>
      </c>
      <c r="DF525" s="14">
        <f t="shared" si="379"/>
        <v>135</v>
      </c>
      <c r="DG525" s="14">
        <f t="shared" si="380"/>
        <v>3</v>
      </c>
      <c r="DH525" s="14" t="str">
        <f t="shared" si="381"/>
        <v/>
      </c>
      <c r="DI525" s="14">
        <f t="shared" si="390"/>
        <v>160</v>
      </c>
      <c r="DJ525" s="14">
        <f t="shared" si="382"/>
        <v>0</v>
      </c>
      <c r="DK525" s="14">
        <f t="shared" si="383"/>
        <v>118</v>
      </c>
      <c r="DL525" s="14">
        <f t="shared" si="384"/>
        <v>1176</v>
      </c>
      <c r="DM525" s="14">
        <f t="shared" si="385"/>
        <v>0</v>
      </c>
      <c r="DN525" s="14">
        <f t="shared" si="386"/>
        <v>8.0299999999999994</v>
      </c>
      <c r="DO525" s="14">
        <f t="shared" si="387"/>
        <v>80.209999999999994</v>
      </c>
      <c r="DP525" s="14">
        <f t="shared" si="391"/>
        <v>25</v>
      </c>
      <c r="DQ525" s="14">
        <f t="shared" si="392"/>
        <v>0</v>
      </c>
      <c r="DR525" s="14">
        <f t="shared" si="393"/>
        <v>17</v>
      </c>
      <c r="DU525" s="14">
        <f t="shared" si="388"/>
        <v>2</v>
      </c>
      <c r="DV525" s="14">
        <f t="shared" si="389"/>
        <v>3</v>
      </c>
      <c r="DW525" s="14">
        <f t="shared" si="394"/>
        <v>160</v>
      </c>
      <c r="DX525" s="14" t="str">
        <f t="shared" si="395"/>
        <v>DefExt</v>
      </c>
      <c r="DY525" s="14">
        <f t="shared" si="396"/>
        <v>118</v>
      </c>
      <c r="DZ525" s="14">
        <f t="shared" si="397"/>
        <v>8.0299999999999994</v>
      </c>
      <c r="EA525" s="14" t="str">
        <f t="shared" si="398"/>
        <v>HPExt</v>
      </c>
      <c r="EB525" s="14">
        <f t="shared" si="399"/>
        <v>1176</v>
      </c>
      <c r="EC525" s="14">
        <f t="shared" si="400"/>
        <v>80.209999999999994</v>
      </c>
      <c r="ED525" s="14">
        <f t="shared" si="401"/>
        <v>25</v>
      </c>
      <c r="EE525" s="14">
        <f t="shared" si="402"/>
        <v>0</v>
      </c>
      <c r="EF525" s="14">
        <f t="shared" si="403"/>
        <v>17</v>
      </c>
      <c r="EG525" s="25" t="s">
        <v>509</v>
      </c>
      <c r="EH525" s="14">
        <f t="shared" si="404"/>
        <v>100</v>
      </c>
    </row>
    <row r="526" spans="100:138" ht="16.5" x14ac:dyDescent="0.2">
      <c r="CV526" s="13">
        <v>522</v>
      </c>
      <c r="CW526" s="14">
        <f t="shared" si="370"/>
        <v>73</v>
      </c>
      <c r="CX526" s="14">
        <f t="shared" si="371"/>
        <v>1</v>
      </c>
      <c r="CY526" s="14">
        <f t="shared" si="372"/>
        <v>4</v>
      </c>
      <c r="CZ526" s="14">
        <f t="shared" si="373"/>
        <v>7</v>
      </c>
      <c r="DA526" s="14">
        <f t="shared" si="374"/>
        <v>2071014</v>
      </c>
      <c r="DB526" s="13" t="str">
        <f t="shared" si="375"/>
        <v>135级寄灵人绿色-衣服</v>
      </c>
      <c r="DC526" s="14">
        <f t="shared" si="376"/>
        <v>1</v>
      </c>
      <c r="DD526" s="14">
        <f t="shared" si="377"/>
        <v>1</v>
      </c>
      <c r="DE526" s="14">
        <f t="shared" si="378"/>
        <v>135</v>
      </c>
      <c r="DF526" s="14">
        <f t="shared" si="379"/>
        <v>135</v>
      </c>
      <c r="DG526" s="14">
        <f t="shared" si="380"/>
        <v>4</v>
      </c>
      <c r="DH526" s="14" t="str">
        <f t="shared" si="381"/>
        <v/>
      </c>
      <c r="DI526" s="14">
        <f t="shared" si="390"/>
        <v>160</v>
      </c>
      <c r="DJ526" s="14">
        <f t="shared" si="382"/>
        <v>0</v>
      </c>
      <c r="DK526" s="14">
        <f t="shared" si="383"/>
        <v>236</v>
      </c>
      <c r="DL526" s="14">
        <f t="shared" si="384"/>
        <v>0</v>
      </c>
      <c r="DM526" s="14">
        <f t="shared" si="385"/>
        <v>0</v>
      </c>
      <c r="DN526" s="14">
        <f t="shared" si="386"/>
        <v>16.05</v>
      </c>
      <c r="DO526" s="14">
        <f t="shared" si="387"/>
        <v>0</v>
      </c>
      <c r="DP526" s="14">
        <f t="shared" si="391"/>
        <v>25</v>
      </c>
      <c r="DQ526" s="14">
        <f t="shared" si="392"/>
        <v>0</v>
      </c>
      <c r="DR526" s="14">
        <f t="shared" si="393"/>
        <v>17</v>
      </c>
      <c r="DU526" s="14">
        <f t="shared" si="388"/>
        <v>2</v>
      </c>
      <c r="DV526" s="14">
        <f t="shared" si="389"/>
        <v>0</v>
      </c>
      <c r="DW526" s="14">
        <f t="shared" si="394"/>
        <v>160</v>
      </c>
      <c r="DX526" s="14" t="str">
        <f t="shared" si="395"/>
        <v>DefExt</v>
      </c>
      <c r="DY526" s="14">
        <f t="shared" si="396"/>
        <v>236</v>
      </c>
      <c r="DZ526" s="14">
        <f t="shared" si="397"/>
        <v>16.05</v>
      </c>
      <c r="EA526" s="14" t="str">
        <f t="shared" si="398"/>
        <v/>
      </c>
      <c r="EB526" s="14" t="str">
        <f t="shared" si="399"/>
        <v/>
      </c>
      <c r="EC526" s="14" t="str">
        <f t="shared" si="400"/>
        <v/>
      </c>
      <c r="ED526" s="14">
        <f t="shared" si="401"/>
        <v>25</v>
      </c>
      <c r="EE526" s="14">
        <f t="shared" si="402"/>
        <v>0</v>
      </c>
      <c r="EF526" s="14">
        <f t="shared" si="403"/>
        <v>17</v>
      </c>
      <c r="EG526" s="25" t="s">
        <v>509</v>
      </c>
      <c r="EH526" s="14">
        <f t="shared" si="404"/>
        <v>100</v>
      </c>
    </row>
    <row r="527" spans="100:138" ht="16.5" x14ac:dyDescent="0.2">
      <c r="CV527" s="13">
        <v>523</v>
      </c>
      <c r="CW527" s="14">
        <f t="shared" si="370"/>
        <v>73</v>
      </c>
      <c r="CX527" s="14">
        <f t="shared" si="371"/>
        <v>1</v>
      </c>
      <c r="CY527" s="14">
        <f t="shared" si="372"/>
        <v>5</v>
      </c>
      <c r="CZ527" s="14">
        <f t="shared" si="373"/>
        <v>7</v>
      </c>
      <c r="DA527" s="14">
        <f t="shared" si="374"/>
        <v>2071015</v>
      </c>
      <c r="DB527" s="13" t="str">
        <f t="shared" si="375"/>
        <v>135级寄灵人绿色-鞋子</v>
      </c>
      <c r="DC527" s="14">
        <f t="shared" si="376"/>
        <v>1</v>
      </c>
      <c r="DD527" s="14">
        <f t="shared" si="377"/>
        <v>1</v>
      </c>
      <c r="DE527" s="14">
        <f t="shared" si="378"/>
        <v>135</v>
      </c>
      <c r="DF527" s="14">
        <f t="shared" si="379"/>
        <v>135</v>
      </c>
      <c r="DG527" s="14">
        <f t="shared" si="380"/>
        <v>5</v>
      </c>
      <c r="DH527" s="14" t="str">
        <f t="shared" si="381"/>
        <v/>
      </c>
      <c r="DI527" s="14">
        <f t="shared" si="390"/>
        <v>160</v>
      </c>
      <c r="DJ527" s="14">
        <f t="shared" si="382"/>
        <v>0</v>
      </c>
      <c r="DK527" s="14">
        <f t="shared" si="383"/>
        <v>0</v>
      </c>
      <c r="DL527" s="14">
        <f t="shared" si="384"/>
        <v>2353</v>
      </c>
      <c r="DM527" s="14">
        <f t="shared" si="385"/>
        <v>0</v>
      </c>
      <c r="DN527" s="14">
        <f t="shared" si="386"/>
        <v>0</v>
      </c>
      <c r="DO527" s="14">
        <f t="shared" si="387"/>
        <v>160.43</v>
      </c>
      <c r="DP527" s="14">
        <f t="shared" si="391"/>
        <v>25</v>
      </c>
      <c r="DQ527" s="14">
        <f t="shared" si="392"/>
        <v>0</v>
      </c>
      <c r="DR527" s="14">
        <f t="shared" si="393"/>
        <v>17</v>
      </c>
      <c r="DU527" s="14">
        <f t="shared" si="388"/>
        <v>3</v>
      </c>
      <c r="DV527" s="14">
        <f t="shared" si="389"/>
        <v>0</v>
      </c>
      <c r="DW527" s="14">
        <f t="shared" si="394"/>
        <v>160</v>
      </c>
      <c r="DX527" s="14" t="str">
        <f t="shared" si="395"/>
        <v>HPExt</v>
      </c>
      <c r="DY527" s="14">
        <f t="shared" si="396"/>
        <v>2353</v>
      </c>
      <c r="DZ527" s="14">
        <f t="shared" si="397"/>
        <v>160.43</v>
      </c>
      <c r="EA527" s="14" t="str">
        <f t="shared" si="398"/>
        <v/>
      </c>
      <c r="EB527" s="14" t="str">
        <f t="shared" si="399"/>
        <v/>
      </c>
      <c r="EC527" s="14" t="str">
        <f t="shared" si="400"/>
        <v/>
      </c>
      <c r="ED527" s="14">
        <f t="shared" si="401"/>
        <v>25</v>
      </c>
      <c r="EE527" s="14">
        <f t="shared" si="402"/>
        <v>0</v>
      </c>
      <c r="EF527" s="14">
        <f t="shared" si="403"/>
        <v>17</v>
      </c>
      <c r="EG527" s="25" t="s">
        <v>509</v>
      </c>
      <c r="EH527" s="14">
        <f t="shared" si="404"/>
        <v>100</v>
      </c>
    </row>
    <row r="528" spans="100:138" ht="16.5" x14ac:dyDescent="0.2">
      <c r="CV528" s="13">
        <v>524</v>
      </c>
      <c r="CW528" s="14">
        <f t="shared" si="370"/>
        <v>73</v>
      </c>
      <c r="CX528" s="14">
        <f t="shared" si="371"/>
        <v>1</v>
      </c>
      <c r="CY528" s="14">
        <f t="shared" si="372"/>
        <v>6</v>
      </c>
      <c r="CZ528" s="14">
        <f t="shared" si="373"/>
        <v>7</v>
      </c>
      <c r="DA528" s="14">
        <f t="shared" si="374"/>
        <v>2071016</v>
      </c>
      <c r="DB528" s="13" t="str">
        <f t="shared" si="375"/>
        <v>135级寄灵人绿色-护手</v>
      </c>
      <c r="DC528" s="14">
        <f t="shared" si="376"/>
        <v>1</v>
      </c>
      <c r="DD528" s="14">
        <f t="shared" si="377"/>
        <v>1</v>
      </c>
      <c r="DE528" s="14">
        <f t="shared" si="378"/>
        <v>135</v>
      </c>
      <c r="DF528" s="14">
        <f t="shared" si="379"/>
        <v>135</v>
      </c>
      <c r="DG528" s="14">
        <f t="shared" si="380"/>
        <v>6</v>
      </c>
      <c r="DH528" s="14" t="str">
        <f t="shared" si="381"/>
        <v/>
      </c>
      <c r="DI528" s="14">
        <f t="shared" si="390"/>
        <v>160</v>
      </c>
      <c r="DJ528" s="14">
        <f t="shared" si="382"/>
        <v>0</v>
      </c>
      <c r="DK528" s="14">
        <f t="shared" si="383"/>
        <v>0</v>
      </c>
      <c r="DL528" s="14">
        <f t="shared" si="384"/>
        <v>2353</v>
      </c>
      <c r="DM528" s="14">
        <f t="shared" si="385"/>
        <v>0</v>
      </c>
      <c r="DN528" s="14">
        <f t="shared" si="386"/>
        <v>0</v>
      </c>
      <c r="DO528" s="14">
        <f t="shared" si="387"/>
        <v>160.43</v>
      </c>
      <c r="DP528" s="14">
        <f t="shared" si="391"/>
        <v>25</v>
      </c>
      <c r="DQ528" s="14">
        <f t="shared" si="392"/>
        <v>0</v>
      </c>
      <c r="DR528" s="14">
        <f t="shared" si="393"/>
        <v>17</v>
      </c>
      <c r="DU528" s="14">
        <f t="shared" si="388"/>
        <v>3</v>
      </c>
      <c r="DV528" s="14">
        <f t="shared" si="389"/>
        <v>0</v>
      </c>
      <c r="DW528" s="14">
        <f t="shared" si="394"/>
        <v>160</v>
      </c>
      <c r="DX528" s="14" t="str">
        <f t="shared" si="395"/>
        <v>HPExt</v>
      </c>
      <c r="DY528" s="14">
        <f t="shared" si="396"/>
        <v>2353</v>
      </c>
      <c r="DZ528" s="14">
        <f t="shared" si="397"/>
        <v>160.43</v>
      </c>
      <c r="EA528" s="14" t="str">
        <f t="shared" si="398"/>
        <v/>
      </c>
      <c r="EB528" s="14" t="str">
        <f t="shared" si="399"/>
        <v/>
      </c>
      <c r="EC528" s="14" t="str">
        <f t="shared" si="400"/>
        <v/>
      </c>
      <c r="ED528" s="14">
        <f t="shared" si="401"/>
        <v>25</v>
      </c>
      <c r="EE528" s="14">
        <f t="shared" si="402"/>
        <v>0</v>
      </c>
      <c r="EF528" s="14">
        <f t="shared" si="403"/>
        <v>17</v>
      </c>
      <c r="EG528" s="25" t="s">
        <v>509</v>
      </c>
      <c r="EH528" s="14">
        <f t="shared" si="404"/>
        <v>100</v>
      </c>
    </row>
    <row r="529" spans="100:138" ht="16.5" x14ac:dyDescent="0.2">
      <c r="CV529" s="13">
        <v>525</v>
      </c>
      <c r="CW529" s="14">
        <f t="shared" si="370"/>
        <v>73</v>
      </c>
      <c r="CX529" s="14">
        <f t="shared" si="371"/>
        <v>1</v>
      </c>
      <c r="CY529" s="14">
        <f t="shared" si="372"/>
        <v>7</v>
      </c>
      <c r="CZ529" s="14">
        <f t="shared" si="373"/>
        <v>7</v>
      </c>
      <c r="DA529" s="14">
        <f t="shared" si="374"/>
        <v>2071017</v>
      </c>
      <c r="DB529" s="13" t="str">
        <f t="shared" si="375"/>
        <v>135级寄灵人绿色-项链</v>
      </c>
      <c r="DC529" s="14">
        <f t="shared" si="376"/>
        <v>1</v>
      </c>
      <c r="DD529" s="14">
        <f t="shared" si="377"/>
        <v>1</v>
      </c>
      <c r="DE529" s="14">
        <f t="shared" si="378"/>
        <v>135</v>
      </c>
      <c r="DF529" s="14">
        <f t="shared" si="379"/>
        <v>135</v>
      </c>
      <c r="DG529" s="14">
        <f t="shared" si="380"/>
        <v>7</v>
      </c>
      <c r="DH529" s="14" t="str">
        <f t="shared" si="381"/>
        <v/>
      </c>
      <c r="DI529" s="14">
        <f t="shared" si="390"/>
        <v>240</v>
      </c>
      <c r="DJ529" s="14">
        <f t="shared" si="382"/>
        <v>314</v>
      </c>
      <c r="DK529" s="14">
        <f t="shared" si="383"/>
        <v>196</v>
      </c>
      <c r="DL529" s="14">
        <f t="shared" si="384"/>
        <v>0</v>
      </c>
      <c r="DM529" s="14">
        <f t="shared" si="385"/>
        <v>21.4</v>
      </c>
      <c r="DN529" s="14">
        <f t="shared" si="386"/>
        <v>13.38</v>
      </c>
      <c r="DO529" s="14">
        <f t="shared" si="387"/>
        <v>0</v>
      </c>
      <c r="DP529" s="14">
        <f t="shared" si="391"/>
        <v>25</v>
      </c>
      <c r="DQ529" s="14">
        <f t="shared" si="392"/>
        <v>0</v>
      </c>
      <c r="DR529" s="14">
        <f t="shared" si="393"/>
        <v>17</v>
      </c>
      <c r="DU529" s="14">
        <f t="shared" si="388"/>
        <v>1</v>
      </c>
      <c r="DV529" s="14">
        <f t="shared" si="389"/>
        <v>2</v>
      </c>
      <c r="DW529" s="14">
        <f t="shared" si="394"/>
        <v>240</v>
      </c>
      <c r="DX529" s="14" t="str">
        <f t="shared" si="395"/>
        <v>AtkExt</v>
      </c>
      <c r="DY529" s="14">
        <f t="shared" si="396"/>
        <v>314</v>
      </c>
      <c r="DZ529" s="14">
        <f t="shared" si="397"/>
        <v>21.4</v>
      </c>
      <c r="EA529" s="14" t="str">
        <f t="shared" si="398"/>
        <v>DefExt</v>
      </c>
      <c r="EB529" s="14">
        <f t="shared" si="399"/>
        <v>196</v>
      </c>
      <c r="EC529" s="14">
        <f t="shared" si="400"/>
        <v>13.38</v>
      </c>
      <c r="ED529" s="14">
        <f t="shared" si="401"/>
        <v>25</v>
      </c>
      <c r="EE529" s="14">
        <f t="shared" si="402"/>
        <v>0</v>
      </c>
      <c r="EF529" s="14">
        <f t="shared" si="403"/>
        <v>17</v>
      </c>
      <c r="EG529" s="25" t="s">
        <v>509</v>
      </c>
      <c r="EH529" s="14">
        <f t="shared" si="404"/>
        <v>100</v>
      </c>
    </row>
    <row r="530" spans="100:138" ht="16.5" x14ac:dyDescent="0.2">
      <c r="CV530" s="13">
        <v>526</v>
      </c>
      <c r="CW530" s="14">
        <f t="shared" si="370"/>
        <v>73</v>
      </c>
      <c r="CX530" s="14">
        <f t="shared" si="371"/>
        <v>1</v>
      </c>
      <c r="CY530" s="14">
        <f t="shared" si="372"/>
        <v>8</v>
      </c>
      <c r="CZ530" s="14">
        <f t="shared" si="373"/>
        <v>7</v>
      </c>
      <c r="DA530" s="14">
        <f t="shared" si="374"/>
        <v>2071018</v>
      </c>
      <c r="DB530" s="13" t="str">
        <f t="shared" si="375"/>
        <v>135级寄灵人绿色-戒指</v>
      </c>
      <c r="DC530" s="14">
        <f t="shared" si="376"/>
        <v>1</v>
      </c>
      <c r="DD530" s="14">
        <f t="shared" si="377"/>
        <v>1</v>
      </c>
      <c r="DE530" s="14">
        <f t="shared" si="378"/>
        <v>135</v>
      </c>
      <c r="DF530" s="14">
        <f t="shared" si="379"/>
        <v>135</v>
      </c>
      <c r="DG530" s="14">
        <f t="shared" si="380"/>
        <v>8</v>
      </c>
      <c r="DH530" s="14" t="str">
        <f t="shared" si="381"/>
        <v/>
      </c>
      <c r="DI530" s="14">
        <f t="shared" si="390"/>
        <v>240</v>
      </c>
      <c r="DJ530" s="14">
        <f t="shared" si="382"/>
        <v>314</v>
      </c>
      <c r="DK530" s="14">
        <f t="shared" si="383"/>
        <v>0</v>
      </c>
      <c r="DL530" s="14">
        <f t="shared" si="384"/>
        <v>1961</v>
      </c>
      <c r="DM530" s="14">
        <f t="shared" si="385"/>
        <v>21.4</v>
      </c>
      <c r="DN530" s="14">
        <f t="shared" si="386"/>
        <v>0</v>
      </c>
      <c r="DO530" s="14">
        <f t="shared" si="387"/>
        <v>133.69</v>
      </c>
      <c r="DP530" s="14">
        <f t="shared" si="391"/>
        <v>25</v>
      </c>
      <c r="DQ530" s="14">
        <f t="shared" si="392"/>
        <v>0</v>
      </c>
      <c r="DR530" s="14">
        <f t="shared" si="393"/>
        <v>17</v>
      </c>
      <c r="DU530" s="14">
        <f t="shared" si="388"/>
        <v>1</v>
      </c>
      <c r="DV530" s="14">
        <f t="shared" si="389"/>
        <v>3</v>
      </c>
      <c r="DW530" s="14">
        <f t="shared" si="394"/>
        <v>240</v>
      </c>
      <c r="DX530" s="14" t="str">
        <f t="shared" si="395"/>
        <v>AtkExt</v>
      </c>
      <c r="DY530" s="14">
        <f t="shared" si="396"/>
        <v>314</v>
      </c>
      <c r="DZ530" s="14">
        <f t="shared" si="397"/>
        <v>21.4</v>
      </c>
      <c r="EA530" s="14" t="str">
        <f t="shared" si="398"/>
        <v>HPExt</v>
      </c>
      <c r="EB530" s="14">
        <f t="shared" si="399"/>
        <v>1961</v>
      </c>
      <c r="EC530" s="14">
        <f t="shared" si="400"/>
        <v>133.69</v>
      </c>
      <c r="ED530" s="14">
        <f t="shared" si="401"/>
        <v>25</v>
      </c>
      <c r="EE530" s="14">
        <f t="shared" si="402"/>
        <v>0</v>
      </c>
      <c r="EF530" s="14">
        <f t="shared" si="403"/>
        <v>17</v>
      </c>
      <c r="EG530" s="25" t="s">
        <v>509</v>
      </c>
      <c r="EH530" s="14">
        <f t="shared" si="404"/>
        <v>100</v>
      </c>
    </row>
    <row r="531" spans="100:138" ht="16.5" x14ac:dyDescent="0.2">
      <c r="CV531" s="13">
        <v>527</v>
      </c>
      <c r="CW531" s="14">
        <f t="shared" si="370"/>
        <v>74</v>
      </c>
      <c r="CX531" s="14">
        <f t="shared" si="371"/>
        <v>2</v>
      </c>
      <c r="CY531" s="14">
        <f t="shared" si="372"/>
        <v>1</v>
      </c>
      <c r="CZ531" s="14">
        <f t="shared" si="373"/>
        <v>7</v>
      </c>
      <c r="DA531" s="14">
        <f t="shared" si="374"/>
        <v>2071021</v>
      </c>
      <c r="DB531" s="13" t="str">
        <f t="shared" si="375"/>
        <v>135级守护灵绿色-武器</v>
      </c>
      <c r="DC531" s="14">
        <f t="shared" si="376"/>
        <v>2</v>
      </c>
      <c r="DD531" s="14">
        <f t="shared" si="377"/>
        <v>1</v>
      </c>
      <c r="DE531" s="14">
        <f t="shared" si="378"/>
        <v>110</v>
      </c>
      <c r="DF531" s="14">
        <f t="shared" si="379"/>
        <v>110</v>
      </c>
      <c r="DG531" s="14">
        <f t="shared" si="380"/>
        <v>1</v>
      </c>
      <c r="DH531" s="14" t="str">
        <f t="shared" si="381"/>
        <v/>
      </c>
      <c r="DI531" s="14">
        <f t="shared" si="390"/>
        <v>191</v>
      </c>
      <c r="DJ531" s="14">
        <f t="shared" si="382"/>
        <v>741</v>
      </c>
      <c r="DK531" s="14">
        <f t="shared" si="383"/>
        <v>0</v>
      </c>
      <c r="DL531" s="14">
        <f t="shared" si="384"/>
        <v>0</v>
      </c>
      <c r="DM531" s="14">
        <f t="shared" si="385"/>
        <v>38.25</v>
      </c>
      <c r="DN531" s="14">
        <f t="shared" si="386"/>
        <v>0</v>
      </c>
      <c r="DO531" s="14">
        <f t="shared" si="387"/>
        <v>0</v>
      </c>
      <c r="DP531" s="14">
        <f t="shared" si="391"/>
        <v>25</v>
      </c>
      <c r="DQ531" s="14">
        <f t="shared" si="392"/>
        <v>0</v>
      </c>
      <c r="DR531" s="14">
        <f t="shared" si="393"/>
        <v>27</v>
      </c>
      <c r="DU531" s="14">
        <f t="shared" si="388"/>
        <v>1</v>
      </c>
      <c r="DV531" s="14">
        <f t="shared" si="389"/>
        <v>0</v>
      </c>
      <c r="DW531" s="14">
        <f t="shared" si="394"/>
        <v>191</v>
      </c>
      <c r="DX531" s="14" t="str">
        <f t="shared" si="395"/>
        <v>AtkExt</v>
      </c>
      <c r="DY531" s="14">
        <f t="shared" si="396"/>
        <v>741</v>
      </c>
      <c r="DZ531" s="14">
        <f t="shared" si="397"/>
        <v>38.25</v>
      </c>
      <c r="EA531" s="14" t="str">
        <f t="shared" si="398"/>
        <v/>
      </c>
      <c r="EB531" s="14" t="str">
        <f t="shared" si="399"/>
        <v/>
      </c>
      <c r="EC531" s="14" t="str">
        <f t="shared" si="400"/>
        <v/>
      </c>
      <c r="ED531" s="14">
        <f t="shared" si="401"/>
        <v>25</v>
      </c>
      <c r="EE531" s="14">
        <f t="shared" si="402"/>
        <v>0</v>
      </c>
      <c r="EF531" s="14">
        <f t="shared" si="403"/>
        <v>27</v>
      </c>
      <c r="EG531" s="25" t="s">
        <v>509</v>
      </c>
      <c r="EH531" s="14">
        <f t="shared" si="404"/>
        <v>100</v>
      </c>
    </row>
    <row r="532" spans="100:138" ht="16.5" x14ac:dyDescent="0.2">
      <c r="CV532" s="13">
        <v>528</v>
      </c>
      <c r="CW532" s="14">
        <f t="shared" si="370"/>
        <v>74</v>
      </c>
      <c r="CX532" s="14">
        <f t="shared" si="371"/>
        <v>2</v>
      </c>
      <c r="CY532" s="14">
        <f t="shared" si="372"/>
        <v>2</v>
      </c>
      <c r="CZ532" s="14">
        <f t="shared" si="373"/>
        <v>7</v>
      </c>
      <c r="DA532" s="14">
        <f t="shared" si="374"/>
        <v>2071022</v>
      </c>
      <c r="DB532" s="13" t="str">
        <f t="shared" si="375"/>
        <v>135级守护灵绿色-头盔</v>
      </c>
      <c r="DC532" s="14">
        <f t="shared" si="376"/>
        <v>2</v>
      </c>
      <c r="DD532" s="14">
        <f t="shared" si="377"/>
        <v>1</v>
      </c>
      <c r="DE532" s="14">
        <f t="shared" si="378"/>
        <v>110</v>
      </c>
      <c r="DF532" s="14">
        <f t="shared" si="379"/>
        <v>110</v>
      </c>
      <c r="DG532" s="14">
        <f t="shared" si="380"/>
        <v>2</v>
      </c>
      <c r="DH532" s="14" t="str">
        <f t="shared" si="381"/>
        <v/>
      </c>
      <c r="DI532" s="14">
        <f t="shared" si="390"/>
        <v>96</v>
      </c>
      <c r="DJ532" s="14">
        <f t="shared" si="382"/>
        <v>0</v>
      </c>
      <c r="DK532" s="14">
        <f t="shared" si="383"/>
        <v>186</v>
      </c>
      <c r="DL532" s="14">
        <f t="shared" si="384"/>
        <v>0</v>
      </c>
      <c r="DM532" s="14">
        <f t="shared" si="385"/>
        <v>0</v>
      </c>
      <c r="DN532" s="14">
        <f t="shared" si="386"/>
        <v>9.6</v>
      </c>
      <c r="DO532" s="14">
        <f t="shared" si="387"/>
        <v>0</v>
      </c>
      <c r="DP532" s="14">
        <f t="shared" si="391"/>
        <v>25</v>
      </c>
      <c r="DQ532" s="14">
        <f t="shared" si="392"/>
        <v>0</v>
      </c>
      <c r="DR532" s="14">
        <f t="shared" si="393"/>
        <v>27</v>
      </c>
      <c r="DU532" s="14">
        <f t="shared" si="388"/>
        <v>2</v>
      </c>
      <c r="DV532" s="14">
        <f t="shared" si="389"/>
        <v>0</v>
      </c>
      <c r="DW532" s="14">
        <f t="shared" si="394"/>
        <v>96</v>
      </c>
      <c r="DX532" s="14" t="str">
        <f t="shared" si="395"/>
        <v>DefExt</v>
      </c>
      <c r="DY532" s="14">
        <f t="shared" si="396"/>
        <v>186</v>
      </c>
      <c r="DZ532" s="14">
        <f t="shared" si="397"/>
        <v>9.6</v>
      </c>
      <c r="EA532" s="14" t="str">
        <f t="shared" si="398"/>
        <v/>
      </c>
      <c r="EB532" s="14" t="str">
        <f t="shared" si="399"/>
        <v/>
      </c>
      <c r="EC532" s="14" t="str">
        <f t="shared" si="400"/>
        <v/>
      </c>
      <c r="ED532" s="14">
        <f t="shared" si="401"/>
        <v>25</v>
      </c>
      <c r="EE532" s="14">
        <f t="shared" si="402"/>
        <v>0</v>
      </c>
      <c r="EF532" s="14">
        <f t="shared" si="403"/>
        <v>27</v>
      </c>
      <c r="EG532" s="25" t="s">
        <v>509</v>
      </c>
      <c r="EH532" s="14">
        <f t="shared" si="404"/>
        <v>100</v>
      </c>
    </row>
    <row r="533" spans="100:138" ht="16.5" x14ac:dyDescent="0.2">
      <c r="CV533" s="13">
        <v>529</v>
      </c>
      <c r="CW533" s="14">
        <f t="shared" si="370"/>
        <v>74</v>
      </c>
      <c r="CX533" s="14">
        <f t="shared" si="371"/>
        <v>2</v>
      </c>
      <c r="CY533" s="14">
        <f t="shared" si="372"/>
        <v>3</v>
      </c>
      <c r="CZ533" s="14">
        <f t="shared" si="373"/>
        <v>7</v>
      </c>
      <c r="DA533" s="14">
        <f t="shared" si="374"/>
        <v>2071023</v>
      </c>
      <c r="DB533" s="13" t="str">
        <f t="shared" si="375"/>
        <v>135级守护灵绿色-肩甲</v>
      </c>
      <c r="DC533" s="14">
        <f t="shared" si="376"/>
        <v>2</v>
      </c>
      <c r="DD533" s="14">
        <f t="shared" si="377"/>
        <v>1</v>
      </c>
      <c r="DE533" s="14">
        <f t="shared" si="378"/>
        <v>110</v>
      </c>
      <c r="DF533" s="14">
        <f t="shared" si="379"/>
        <v>110</v>
      </c>
      <c r="DG533" s="14">
        <f t="shared" si="380"/>
        <v>3</v>
      </c>
      <c r="DH533" s="14" t="str">
        <f t="shared" si="381"/>
        <v/>
      </c>
      <c r="DI533" s="14">
        <f t="shared" si="390"/>
        <v>143</v>
      </c>
      <c r="DJ533" s="14">
        <f t="shared" si="382"/>
        <v>0</v>
      </c>
      <c r="DK533" s="14">
        <f t="shared" si="383"/>
        <v>93</v>
      </c>
      <c r="DL533" s="14">
        <f t="shared" si="384"/>
        <v>1853</v>
      </c>
      <c r="DM533" s="14">
        <f t="shared" si="385"/>
        <v>0</v>
      </c>
      <c r="DN533" s="14">
        <f t="shared" si="386"/>
        <v>4.8</v>
      </c>
      <c r="DO533" s="14">
        <f t="shared" si="387"/>
        <v>95.44</v>
      </c>
      <c r="DP533" s="14">
        <f t="shared" si="391"/>
        <v>25</v>
      </c>
      <c r="DQ533" s="14">
        <f t="shared" si="392"/>
        <v>0</v>
      </c>
      <c r="DR533" s="14">
        <f t="shared" si="393"/>
        <v>27</v>
      </c>
      <c r="DU533" s="14">
        <f t="shared" si="388"/>
        <v>2</v>
      </c>
      <c r="DV533" s="14">
        <f t="shared" si="389"/>
        <v>3</v>
      </c>
      <c r="DW533" s="14">
        <f t="shared" si="394"/>
        <v>143</v>
      </c>
      <c r="DX533" s="14" t="str">
        <f t="shared" si="395"/>
        <v>DefExt</v>
      </c>
      <c r="DY533" s="14">
        <f t="shared" si="396"/>
        <v>93</v>
      </c>
      <c r="DZ533" s="14">
        <f t="shared" si="397"/>
        <v>4.8</v>
      </c>
      <c r="EA533" s="14" t="str">
        <f t="shared" si="398"/>
        <v>HPExt</v>
      </c>
      <c r="EB533" s="14">
        <f t="shared" si="399"/>
        <v>1853</v>
      </c>
      <c r="EC533" s="14">
        <f t="shared" si="400"/>
        <v>95.44</v>
      </c>
      <c r="ED533" s="14">
        <f t="shared" si="401"/>
        <v>25</v>
      </c>
      <c r="EE533" s="14">
        <f t="shared" si="402"/>
        <v>0</v>
      </c>
      <c r="EF533" s="14">
        <f t="shared" si="403"/>
        <v>27</v>
      </c>
      <c r="EG533" s="25" t="s">
        <v>509</v>
      </c>
      <c r="EH533" s="14">
        <f t="shared" si="404"/>
        <v>100</v>
      </c>
    </row>
    <row r="534" spans="100:138" ht="16.5" x14ac:dyDescent="0.2">
      <c r="CV534" s="13">
        <v>530</v>
      </c>
      <c r="CW534" s="14">
        <f t="shared" si="370"/>
        <v>74</v>
      </c>
      <c r="CX534" s="14">
        <f t="shared" si="371"/>
        <v>2</v>
      </c>
      <c r="CY534" s="14">
        <f t="shared" si="372"/>
        <v>4</v>
      </c>
      <c r="CZ534" s="14">
        <f t="shared" si="373"/>
        <v>7</v>
      </c>
      <c r="DA534" s="14">
        <f t="shared" si="374"/>
        <v>2071024</v>
      </c>
      <c r="DB534" s="13" t="str">
        <f t="shared" si="375"/>
        <v>135级守护灵绿色-衣服</v>
      </c>
      <c r="DC534" s="14">
        <f t="shared" si="376"/>
        <v>2</v>
      </c>
      <c r="DD534" s="14">
        <f t="shared" si="377"/>
        <v>1</v>
      </c>
      <c r="DE534" s="14">
        <f t="shared" si="378"/>
        <v>110</v>
      </c>
      <c r="DF534" s="14">
        <f t="shared" si="379"/>
        <v>110</v>
      </c>
      <c r="DG534" s="14">
        <f t="shared" si="380"/>
        <v>4</v>
      </c>
      <c r="DH534" s="14" t="str">
        <f t="shared" si="381"/>
        <v/>
      </c>
      <c r="DI534" s="14">
        <f t="shared" si="390"/>
        <v>96</v>
      </c>
      <c r="DJ534" s="14">
        <f t="shared" si="382"/>
        <v>0</v>
      </c>
      <c r="DK534" s="14">
        <f t="shared" si="383"/>
        <v>186</v>
      </c>
      <c r="DL534" s="14">
        <f t="shared" si="384"/>
        <v>0</v>
      </c>
      <c r="DM534" s="14">
        <f t="shared" si="385"/>
        <v>0</v>
      </c>
      <c r="DN534" s="14">
        <f t="shared" si="386"/>
        <v>9.6</v>
      </c>
      <c r="DO534" s="14">
        <f t="shared" si="387"/>
        <v>0</v>
      </c>
      <c r="DP534" s="14">
        <f t="shared" si="391"/>
        <v>25</v>
      </c>
      <c r="DQ534" s="14">
        <f t="shared" si="392"/>
        <v>0</v>
      </c>
      <c r="DR534" s="14">
        <f t="shared" si="393"/>
        <v>27</v>
      </c>
      <c r="DU534" s="14">
        <f t="shared" si="388"/>
        <v>2</v>
      </c>
      <c r="DV534" s="14">
        <f t="shared" si="389"/>
        <v>0</v>
      </c>
      <c r="DW534" s="14">
        <f t="shared" si="394"/>
        <v>96</v>
      </c>
      <c r="DX534" s="14" t="str">
        <f t="shared" si="395"/>
        <v>DefExt</v>
      </c>
      <c r="DY534" s="14">
        <f t="shared" si="396"/>
        <v>186</v>
      </c>
      <c r="DZ534" s="14">
        <f t="shared" si="397"/>
        <v>9.6</v>
      </c>
      <c r="EA534" s="14" t="str">
        <f t="shared" si="398"/>
        <v/>
      </c>
      <c r="EB534" s="14" t="str">
        <f t="shared" si="399"/>
        <v/>
      </c>
      <c r="EC534" s="14" t="str">
        <f t="shared" si="400"/>
        <v/>
      </c>
      <c r="ED534" s="14">
        <f t="shared" si="401"/>
        <v>25</v>
      </c>
      <c r="EE534" s="14">
        <f t="shared" si="402"/>
        <v>0</v>
      </c>
      <c r="EF534" s="14">
        <f t="shared" si="403"/>
        <v>27</v>
      </c>
      <c r="EG534" s="25" t="s">
        <v>509</v>
      </c>
      <c r="EH534" s="14">
        <f t="shared" si="404"/>
        <v>100</v>
      </c>
    </row>
    <row r="535" spans="100:138" ht="16.5" x14ac:dyDescent="0.2">
      <c r="CV535" s="13">
        <v>531</v>
      </c>
      <c r="CW535" s="14">
        <f t="shared" si="370"/>
        <v>74</v>
      </c>
      <c r="CX535" s="14">
        <f t="shared" si="371"/>
        <v>2</v>
      </c>
      <c r="CY535" s="14">
        <f t="shared" si="372"/>
        <v>5</v>
      </c>
      <c r="CZ535" s="14">
        <f t="shared" si="373"/>
        <v>7</v>
      </c>
      <c r="DA535" s="14">
        <f t="shared" si="374"/>
        <v>2071025</v>
      </c>
      <c r="DB535" s="13" t="str">
        <f t="shared" si="375"/>
        <v>135级守护灵绿色-鞋子</v>
      </c>
      <c r="DC535" s="14">
        <f t="shared" si="376"/>
        <v>2</v>
      </c>
      <c r="DD535" s="14">
        <f t="shared" si="377"/>
        <v>1</v>
      </c>
      <c r="DE535" s="14">
        <f t="shared" si="378"/>
        <v>110</v>
      </c>
      <c r="DF535" s="14">
        <f t="shared" si="379"/>
        <v>110</v>
      </c>
      <c r="DG535" s="14">
        <f t="shared" si="380"/>
        <v>5</v>
      </c>
      <c r="DH535" s="14" t="str">
        <f t="shared" si="381"/>
        <v/>
      </c>
      <c r="DI535" s="14">
        <f t="shared" si="390"/>
        <v>190</v>
      </c>
      <c r="DJ535" s="14">
        <f t="shared" si="382"/>
        <v>0</v>
      </c>
      <c r="DK535" s="14">
        <f t="shared" si="383"/>
        <v>0</v>
      </c>
      <c r="DL535" s="14">
        <f t="shared" si="384"/>
        <v>3705</v>
      </c>
      <c r="DM535" s="14">
        <f t="shared" si="385"/>
        <v>0</v>
      </c>
      <c r="DN535" s="14">
        <f t="shared" si="386"/>
        <v>0</v>
      </c>
      <c r="DO535" s="14">
        <f t="shared" si="387"/>
        <v>190.88</v>
      </c>
      <c r="DP535" s="14">
        <f t="shared" si="391"/>
        <v>25</v>
      </c>
      <c r="DQ535" s="14">
        <f t="shared" si="392"/>
        <v>0</v>
      </c>
      <c r="DR535" s="14">
        <f t="shared" si="393"/>
        <v>27</v>
      </c>
      <c r="DU535" s="14">
        <f t="shared" si="388"/>
        <v>3</v>
      </c>
      <c r="DV535" s="14">
        <f t="shared" si="389"/>
        <v>0</v>
      </c>
      <c r="DW535" s="14">
        <f t="shared" si="394"/>
        <v>190</v>
      </c>
      <c r="DX535" s="14" t="str">
        <f t="shared" si="395"/>
        <v>HPExt</v>
      </c>
      <c r="DY535" s="14">
        <f t="shared" si="396"/>
        <v>3705</v>
      </c>
      <c r="DZ535" s="14">
        <f t="shared" si="397"/>
        <v>190.88</v>
      </c>
      <c r="EA535" s="14" t="str">
        <f t="shared" si="398"/>
        <v/>
      </c>
      <c r="EB535" s="14" t="str">
        <f t="shared" si="399"/>
        <v/>
      </c>
      <c r="EC535" s="14" t="str">
        <f t="shared" si="400"/>
        <v/>
      </c>
      <c r="ED535" s="14">
        <f t="shared" si="401"/>
        <v>25</v>
      </c>
      <c r="EE535" s="14">
        <f t="shared" si="402"/>
        <v>0</v>
      </c>
      <c r="EF535" s="14">
        <f t="shared" si="403"/>
        <v>27</v>
      </c>
      <c r="EG535" s="25" t="s">
        <v>509</v>
      </c>
      <c r="EH535" s="14">
        <f t="shared" si="404"/>
        <v>100</v>
      </c>
    </row>
    <row r="536" spans="100:138" ht="16.5" x14ac:dyDescent="0.2">
      <c r="CV536" s="13">
        <v>532</v>
      </c>
      <c r="CW536" s="14">
        <f t="shared" si="370"/>
        <v>74</v>
      </c>
      <c r="CX536" s="14">
        <f t="shared" si="371"/>
        <v>2</v>
      </c>
      <c r="CY536" s="14">
        <f t="shared" si="372"/>
        <v>6</v>
      </c>
      <c r="CZ536" s="14">
        <f t="shared" si="373"/>
        <v>7</v>
      </c>
      <c r="DA536" s="14">
        <f t="shared" si="374"/>
        <v>2071026</v>
      </c>
      <c r="DB536" s="13" t="str">
        <f t="shared" si="375"/>
        <v>135级守护灵绿色-护手</v>
      </c>
      <c r="DC536" s="14">
        <f t="shared" si="376"/>
        <v>2</v>
      </c>
      <c r="DD536" s="14">
        <f t="shared" si="377"/>
        <v>1</v>
      </c>
      <c r="DE536" s="14">
        <f t="shared" si="378"/>
        <v>110</v>
      </c>
      <c r="DF536" s="14">
        <f t="shared" si="379"/>
        <v>110</v>
      </c>
      <c r="DG536" s="14">
        <f t="shared" si="380"/>
        <v>6</v>
      </c>
      <c r="DH536" s="14" t="str">
        <f t="shared" si="381"/>
        <v/>
      </c>
      <c r="DI536" s="14">
        <f t="shared" si="390"/>
        <v>190</v>
      </c>
      <c r="DJ536" s="14">
        <f t="shared" si="382"/>
        <v>0</v>
      </c>
      <c r="DK536" s="14">
        <f t="shared" si="383"/>
        <v>0</v>
      </c>
      <c r="DL536" s="14">
        <f t="shared" si="384"/>
        <v>3705</v>
      </c>
      <c r="DM536" s="14">
        <f t="shared" si="385"/>
        <v>0</v>
      </c>
      <c r="DN536" s="14">
        <f t="shared" si="386"/>
        <v>0</v>
      </c>
      <c r="DO536" s="14">
        <f t="shared" si="387"/>
        <v>190.88</v>
      </c>
      <c r="DP536" s="14">
        <f t="shared" si="391"/>
        <v>25</v>
      </c>
      <c r="DQ536" s="14">
        <f t="shared" si="392"/>
        <v>0</v>
      </c>
      <c r="DR536" s="14">
        <f t="shared" si="393"/>
        <v>27</v>
      </c>
      <c r="DU536" s="14">
        <f t="shared" si="388"/>
        <v>3</v>
      </c>
      <c r="DV536" s="14">
        <f t="shared" si="389"/>
        <v>0</v>
      </c>
      <c r="DW536" s="14">
        <f t="shared" si="394"/>
        <v>190</v>
      </c>
      <c r="DX536" s="14" t="str">
        <f t="shared" si="395"/>
        <v>HPExt</v>
      </c>
      <c r="DY536" s="14">
        <f t="shared" si="396"/>
        <v>3705</v>
      </c>
      <c r="DZ536" s="14">
        <f t="shared" si="397"/>
        <v>190.88</v>
      </c>
      <c r="EA536" s="14" t="str">
        <f t="shared" si="398"/>
        <v/>
      </c>
      <c r="EB536" s="14" t="str">
        <f t="shared" si="399"/>
        <v/>
      </c>
      <c r="EC536" s="14" t="str">
        <f t="shared" si="400"/>
        <v/>
      </c>
      <c r="ED536" s="14">
        <f t="shared" si="401"/>
        <v>25</v>
      </c>
      <c r="EE536" s="14">
        <f t="shared" si="402"/>
        <v>0</v>
      </c>
      <c r="EF536" s="14">
        <f t="shared" si="403"/>
        <v>27</v>
      </c>
      <c r="EG536" s="25" t="s">
        <v>509</v>
      </c>
      <c r="EH536" s="14">
        <f t="shared" si="404"/>
        <v>100</v>
      </c>
    </row>
    <row r="537" spans="100:138" ht="16.5" x14ac:dyDescent="0.2">
      <c r="CV537" s="13">
        <v>533</v>
      </c>
      <c r="CW537" s="14">
        <f t="shared" si="370"/>
        <v>74</v>
      </c>
      <c r="CX537" s="14">
        <f t="shared" si="371"/>
        <v>2</v>
      </c>
      <c r="CY537" s="14">
        <f t="shared" si="372"/>
        <v>7</v>
      </c>
      <c r="CZ537" s="14">
        <f t="shared" si="373"/>
        <v>7</v>
      </c>
      <c r="DA537" s="14">
        <f t="shared" si="374"/>
        <v>2071027</v>
      </c>
      <c r="DB537" s="13" t="str">
        <f t="shared" si="375"/>
        <v>135级守护灵绿色-项链</v>
      </c>
      <c r="DC537" s="14">
        <f t="shared" si="376"/>
        <v>2</v>
      </c>
      <c r="DD537" s="14">
        <f t="shared" si="377"/>
        <v>1</v>
      </c>
      <c r="DE537" s="14">
        <f t="shared" si="378"/>
        <v>110</v>
      </c>
      <c r="DF537" s="14">
        <f t="shared" si="379"/>
        <v>110</v>
      </c>
      <c r="DG537" s="14">
        <f t="shared" si="380"/>
        <v>7</v>
      </c>
      <c r="DH537" s="14" t="str">
        <f t="shared" si="381"/>
        <v/>
      </c>
      <c r="DI537" s="14">
        <f t="shared" si="390"/>
        <v>143</v>
      </c>
      <c r="DJ537" s="14">
        <f t="shared" si="382"/>
        <v>247</v>
      </c>
      <c r="DK537" s="14">
        <f t="shared" si="383"/>
        <v>155</v>
      </c>
      <c r="DL537" s="14">
        <f t="shared" si="384"/>
        <v>0</v>
      </c>
      <c r="DM537" s="14">
        <f t="shared" si="385"/>
        <v>12.75</v>
      </c>
      <c r="DN537" s="14">
        <f t="shared" si="386"/>
        <v>8</v>
      </c>
      <c r="DO537" s="14">
        <f t="shared" si="387"/>
        <v>0</v>
      </c>
      <c r="DP537" s="14">
        <f t="shared" si="391"/>
        <v>25</v>
      </c>
      <c r="DQ537" s="14">
        <f t="shared" si="392"/>
        <v>0</v>
      </c>
      <c r="DR537" s="14">
        <f t="shared" si="393"/>
        <v>27</v>
      </c>
      <c r="DU537" s="14">
        <f t="shared" si="388"/>
        <v>1</v>
      </c>
      <c r="DV537" s="14">
        <f t="shared" si="389"/>
        <v>2</v>
      </c>
      <c r="DW537" s="14">
        <f t="shared" si="394"/>
        <v>143</v>
      </c>
      <c r="DX537" s="14" t="str">
        <f t="shared" si="395"/>
        <v>AtkExt</v>
      </c>
      <c r="DY537" s="14">
        <f t="shared" si="396"/>
        <v>247</v>
      </c>
      <c r="DZ537" s="14">
        <f t="shared" si="397"/>
        <v>12.75</v>
      </c>
      <c r="EA537" s="14" t="str">
        <f t="shared" si="398"/>
        <v>DefExt</v>
      </c>
      <c r="EB537" s="14">
        <f t="shared" si="399"/>
        <v>155</v>
      </c>
      <c r="EC537" s="14">
        <f t="shared" si="400"/>
        <v>8</v>
      </c>
      <c r="ED537" s="14">
        <f t="shared" si="401"/>
        <v>25</v>
      </c>
      <c r="EE537" s="14">
        <f t="shared" si="402"/>
        <v>0</v>
      </c>
      <c r="EF537" s="14">
        <f t="shared" si="403"/>
        <v>27</v>
      </c>
      <c r="EG537" s="25" t="s">
        <v>509</v>
      </c>
      <c r="EH537" s="14">
        <f t="shared" si="404"/>
        <v>100</v>
      </c>
    </row>
    <row r="538" spans="100:138" ht="16.5" x14ac:dyDescent="0.2">
      <c r="CV538" s="13">
        <v>534</v>
      </c>
      <c r="CW538" s="14">
        <f t="shared" si="370"/>
        <v>74</v>
      </c>
      <c r="CX538" s="14">
        <f t="shared" si="371"/>
        <v>2</v>
      </c>
      <c r="CY538" s="14">
        <f t="shared" si="372"/>
        <v>8</v>
      </c>
      <c r="CZ538" s="14">
        <f t="shared" si="373"/>
        <v>7</v>
      </c>
      <c r="DA538" s="14">
        <f t="shared" si="374"/>
        <v>2071028</v>
      </c>
      <c r="DB538" s="13" t="str">
        <f t="shared" si="375"/>
        <v>135级守护灵绿色-戒指</v>
      </c>
      <c r="DC538" s="14">
        <f t="shared" si="376"/>
        <v>2</v>
      </c>
      <c r="DD538" s="14">
        <f t="shared" si="377"/>
        <v>1</v>
      </c>
      <c r="DE538" s="14">
        <f t="shared" si="378"/>
        <v>110</v>
      </c>
      <c r="DF538" s="14">
        <f t="shared" si="379"/>
        <v>110</v>
      </c>
      <c r="DG538" s="14">
        <f t="shared" si="380"/>
        <v>8</v>
      </c>
      <c r="DH538" s="14" t="str">
        <f t="shared" si="381"/>
        <v/>
      </c>
      <c r="DI538" s="14">
        <f t="shared" si="390"/>
        <v>222</v>
      </c>
      <c r="DJ538" s="14">
        <f t="shared" si="382"/>
        <v>247</v>
      </c>
      <c r="DK538" s="14">
        <f t="shared" si="383"/>
        <v>0</v>
      </c>
      <c r="DL538" s="14">
        <f t="shared" si="384"/>
        <v>3088</v>
      </c>
      <c r="DM538" s="14">
        <f t="shared" si="385"/>
        <v>12.75</v>
      </c>
      <c r="DN538" s="14">
        <f t="shared" si="386"/>
        <v>0</v>
      </c>
      <c r="DO538" s="14">
        <f t="shared" si="387"/>
        <v>159.06</v>
      </c>
      <c r="DP538" s="14">
        <f t="shared" si="391"/>
        <v>25</v>
      </c>
      <c r="DQ538" s="14">
        <f t="shared" si="392"/>
        <v>0</v>
      </c>
      <c r="DR538" s="14">
        <f t="shared" si="393"/>
        <v>27</v>
      </c>
      <c r="DU538" s="14">
        <f t="shared" si="388"/>
        <v>1</v>
      </c>
      <c r="DV538" s="14">
        <f t="shared" si="389"/>
        <v>3</v>
      </c>
      <c r="DW538" s="14">
        <f t="shared" si="394"/>
        <v>222</v>
      </c>
      <c r="DX538" s="14" t="str">
        <f t="shared" si="395"/>
        <v>AtkExt</v>
      </c>
      <c r="DY538" s="14">
        <f t="shared" si="396"/>
        <v>247</v>
      </c>
      <c r="DZ538" s="14">
        <f t="shared" si="397"/>
        <v>12.75</v>
      </c>
      <c r="EA538" s="14" t="str">
        <f t="shared" si="398"/>
        <v>HPExt</v>
      </c>
      <c r="EB538" s="14">
        <f t="shared" si="399"/>
        <v>3088</v>
      </c>
      <c r="EC538" s="14">
        <f t="shared" si="400"/>
        <v>159.06</v>
      </c>
      <c r="ED538" s="14">
        <f t="shared" si="401"/>
        <v>25</v>
      </c>
      <c r="EE538" s="14">
        <f t="shared" si="402"/>
        <v>0</v>
      </c>
      <c r="EF538" s="14">
        <f t="shared" si="403"/>
        <v>27</v>
      </c>
      <c r="EG538" s="25" t="s">
        <v>509</v>
      </c>
      <c r="EH538" s="14">
        <f t="shared" si="404"/>
        <v>100</v>
      </c>
    </row>
    <row r="539" spans="100:138" ht="16.5" x14ac:dyDescent="0.2">
      <c r="CV539" s="13">
        <v>535</v>
      </c>
      <c r="CW539" s="14">
        <f t="shared" si="370"/>
        <v>75</v>
      </c>
      <c r="CX539" s="14">
        <f t="shared" si="371"/>
        <v>1</v>
      </c>
      <c r="CY539" s="14">
        <f t="shared" si="372"/>
        <v>1</v>
      </c>
      <c r="CZ539" s="14">
        <f t="shared" si="373"/>
        <v>7</v>
      </c>
      <c r="DA539" s="14">
        <f t="shared" si="374"/>
        <v>2072011</v>
      </c>
      <c r="DB539" s="13" t="str">
        <f t="shared" si="375"/>
        <v>135级寄灵人蓝色-武器</v>
      </c>
      <c r="DC539" s="14">
        <f t="shared" si="376"/>
        <v>1</v>
      </c>
      <c r="DD539" s="14">
        <f t="shared" si="377"/>
        <v>2</v>
      </c>
      <c r="DE539" s="14">
        <f t="shared" si="378"/>
        <v>135</v>
      </c>
      <c r="DF539" s="14">
        <f t="shared" si="379"/>
        <v>135</v>
      </c>
      <c r="DG539" s="14">
        <f t="shared" si="380"/>
        <v>1</v>
      </c>
      <c r="DH539" s="14" t="str">
        <f t="shared" si="381"/>
        <v/>
      </c>
      <c r="DI539" s="14">
        <f t="shared" si="390"/>
        <v>449</v>
      </c>
      <c r="DJ539" s="14">
        <f t="shared" si="382"/>
        <v>1317</v>
      </c>
      <c r="DK539" s="14">
        <f t="shared" si="383"/>
        <v>0</v>
      </c>
      <c r="DL539" s="14">
        <f t="shared" si="384"/>
        <v>0</v>
      </c>
      <c r="DM539" s="14">
        <f t="shared" si="385"/>
        <v>89.88</v>
      </c>
      <c r="DN539" s="14">
        <f t="shared" si="386"/>
        <v>0</v>
      </c>
      <c r="DO539" s="14">
        <f t="shared" si="387"/>
        <v>0</v>
      </c>
      <c r="DP539" s="14">
        <f t="shared" si="391"/>
        <v>26</v>
      </c>
      <c r="DQ539" s="14">
        <f t="shared" si="392"/>
        <v>0</v>
      </c>
      <c r="DR539" s="14">
        <f t="shared" si="393"/>
        <v>17</v>
      </c>
      <c r="DU539" s="14">
        <f t="shared" si="388"/>
        <v>1</v>
      </c>
      <c r="DV539" s="14">
        <f t="shared" si="389"/>
        <v>0</v>
      </c>
      <c r="DW539" s="14">
        <f t="shared" si="394"/>
        <v>449</v>
      </c>
      <c r="DX539" s="14" t="str">
        <f t="shared" si="395"/>
        <v>AtkExt</v>
      </c>
      <c r="DY539" s="14">
        <f t="shared" si="396"/>
        <v>1317</v>
      </c>
      <c r="DZ539" s="14">
        <f t="shared" si="397"/>
        <v>89.88</v>
      </c>
      <c r="EA539" s="14" t="str">
        <f t="shared" si="398"/>
        <v/>
      </c>
      <c r="EB539" s="14" t="str">
        <f t="shared" si="399"/>
        <v/>
      </c>
      <c r="EC539" s="14" t="str">
        <f t="shared" si="400"/>
        <v/>
      </c>
      <c r="ED539" s="14">
        <f t="shared" si="401"/>
        <v>26</v>
      </c>
      <c r="EE539" s="14">
        <f t="shared" si="402"/>
        <v>0</v>
      </c>
      <c r="EF539" s="14">
        <f t="shared" si="403"/>
        <v>17</v>
      </c>
      <c r="EG539" s="25" t="s">
        <v>509</v>
      </c>
      <c r="EH539" s="14">
        <f t="shared" si="404"/>
        <v>350</v>
      </c>
    </row>
    <row r="540" spans="100:138" ht="16.5" x14ac:dyDescent="0.2">
      <c r="CV540" s="13">
        <v>536</v>
      </c>
      <c r="CW540" s="14">
        <f t="shared" si="370"/>
        <v>75</v>
      </c>
      <c r="CX540" s="14">
        <f t="shared" si="371"/>
        <v>1</v>
      </c>
      <c r="CY540" s="14">
        <f t="shared" si="372"/>
        <v>2</v>
      </c>
      <c r="CZ540" s="14">
        <f t="shared" si="373"/>
        <v>7</v>
      </c>
      <c r="DA540" s="14">
        <f t="shared" si="374"/>
        <v>2072012</v>
      </c>
      <c r="DB540" s="13" t="str">
        <f t="shared" si="375"/>
        <v>135级寄灵人蓝色-头盔</v>
      </c>
      <c r="DC540" s="14">
        <f t="shared" si="376"/>
        <v>1</v>
      </c>
      <c r="DD540" s="14">
        <f t="shared" si="377"/>
        <v>2</v>
      </c>
      <c r="DE540" s="14">
        <f t="shared" si="378"/>
        <v>135</v>
      </c>
      <c r="DF540" s="14">
        <f t="shared" si="379"/>
        <v>135</v>
      </c>
      <c r="DG540" s="14">
        <f t="shared" si="380"/>
        <v>2</v>
      </c>
      <c r="DH540" s="14" t="str">
        <f t="shared" si="381"/>
        <v/>
      </c>
      <c r="DI540" s="14">
        <f t="shared" si="390"/>
        <v>224</v>
      </c>
      <c r="DJ540" s="14">
        <f t="shared" si="382"/>
        <v>0</v>
      </c>
      <c r="DK540" s="14">
        <f t="shared" si="383"/>
        <v>330</v>
      </c>
      <c r="DL540" s="14">
        <f t="shared" si="384"/>
        <v>0</v>
      </c>
      <c r="DM540" s="14">
        <f t="shared" si="385"/>
        <v>0</v>
      </c>
      <c r="DN540" s="14">
        <f t="shared" si="386"/>
        <v>22.47</v>
      </c>
      <c r="DO540" s="14">
        <f t="shared" si="387"/>
        <v>0</v>
      </c>
      <c r="DP540" s="14">
        <f t="shared" si="391"/>
        <v>26</v>
      </c>
      <c r="DQ540" s="14">
        <f t="shared" si="392"/>
        <v>0</v>
      </c>
      <c r="DR540" s="14">
        <f t="shared" si="393"/>
        <v>17</v>
      </c>
      <c r="DU540" s="14">
        <f t="shared" si="388"/>
        <v>2</v>
      </c>
      <c r="DV540" s="14">
        <f t="shared" si="389"/>
        <v>0</v>
      </c>
      <c r="DW540" s="14">
        <f t="shared" si="394"/>
        <v>224</v>
      </c>
      <c r="DX540" s="14" t="str">
        <f t="shared" si="395"/>
        <v>DefExt</v>
      </c>
      <c r="DY540" s="14">
        <f t="shared" si="396"/>
        <v>330</v>
      </c>
      <c r="DZ540" s="14">
        <f t="shared" si="397"/>
        <v>22.47</v>
      </c>
      <c r="EA540" s="14" t="str">
        <f t="shared" si="398"/>
        <v/>
      </c>
      <c r="EB540" s="14" t="str">
        <f t="shared" si="399"/>
        <v/>
      </c>
      <c r="EC540" s="14" t="str">
        <f t="shared" si="400"/>
        <v/>
      </c>
      <c r="ED540" s="14">
        <f t="shared" si="401"/>
        <v>26</v>
      </c>
      <c r="EE540" s="14">
        <f t="shared" si="402"/>
        <v>0</v>
      </c>
      <c r="EF540" s="14">
        <f t="shared" si="403"/>
        <v>17</v>
      </c>
      <c r="EG540" s="25" t="s">
        <v>509</v>
      </c>
      <c r="EH540" s="14">
        <f t="shared" si="404"/>
        <v>350</v>
      </c>
    </row>
    <row r="541" spans="100:138" ht="16.5" x14ac:dyDescent="0.2">
      <c r="CV541" s="13">
        <v>537</v>
      </c>
      <c r="CW541" s="14">
        <f t="shared" si="370"/>
        <v>75</v>
      </c>
      <c r="CX541" s="14">
        <f t="shared" si="371"/>
        <v>1</v>
      </c>
      <c r="CY541" s="14">
        <f t="shared" si="372"/>
        <v>3</v>
      </c>
      <c r="CZ541" s="14">
        <f t="shared" si="373"/>
        <v>7</v>
      </c>
      <c r="DA541" s="14">
        <f t="shared" si="374"/>
        <v>2072013</v>
      </c>
      <c r="DB541" s="13" t="str">
        <f t="shared" si="375"/>
        <v>135级寄灵人蓝色-肩甲</v>
      </c>
      <c r="DC541" s="14">
        <f t="shared" si="376"/>
        <v>1</v>
      </c>
      <c r="DD541" s="14">
        <f t="shared" si="377"/>
        <v>2</v>
      </c>
      <c r="DE541" s="14">
        <f t="shared" si="378"/>
        <v>135</v>
      </c>
      <c r="DF541" s="14">
        <f t="shared" si="379"/>
        <v>135</v>
      </c>
      <c r="DG541" s="14">
        <f t="shared" si="380"/>
        <v>3</v>
      </c>
      <c r="DH541" s="14" t="str">
        <f t="shared" si="381"/>
        <v/>
      </c>
      <c r="DI541" s="14">
        <f t="shared" si="390"/>
        <v>224</v>
      </c>
      <c r="DJ541" s="14">
        <f t="shared" si="382"/>
        <v>0</v>
      </c>
      <c r="DK541" s="14">
        <f t="shared" si="383"/>
        <v>165</v>
      </c>
      <c r="DL541" s="14">
        <f t="shared" si="384"/>
        <v>1647</v>
      </c>
      <c r="DM541" s="14">
        <f t="shared" si="385"/>
        <v>0</v>
      </c>
      <c r="DN541" s="14">
        <f t="shared" si="386"/>
        <v>11.24</v>
      </c>
      <c r="DO541" s="14">
        <f t="shared" si="387"/>
        <v>112.3</v>
      </c>
      <c r="DP541" s="14">
        <f t="shared" si="391"/>
        <v>26</v>
      </c>
      <c r="DQ541" s="14">
        <f t="shared" si="392"/>
        <v>0</v>
      </c>
      <c r="DR541" s="14">
        <f t="shared" si="393"/>
        <v>17</v>
      </c>
      <c r="DU541" s="14">
        <f t="shared" si="388"/>
        <v>2</v>
      </c>
      <c r="DV541" s="14">
        <f t="shared" si="389"/>
        <v>3</v>
      </c>
      <c r="DW541" s="14">
        <f t="shared" si="394"/>
        <v>224</v>
      </c>
      <c r="DX541" s="14" t="str">
        <f t="shared" si="395"/>
        <v>DefExt</v>
      </c>
      <c r="DY541" s="14">
        <f t="shared" si="396"/>
        <v>165</v>
      </c>
      <c r="DZ541" s="14">
        <f t="shared" si="397"/>
        <v>11.24</v>
      </c>
      <c r="EA541" s="14" t="str">
        <f t="shared" si="398"/>
        <v>HPExt</v>
      </c>
      <c r="EB541" s="14">
        <f t="shared" si="399"/>
        <v>1647</v>
      </c>
      <c r="EC541" s="14">
        <f t="shared" si="400"/>
        <v>112.3</v>
      </c>
      <c r="ED541" s="14">
        <f t="shared" si="401"/>
        <v>26</v>
      </c>
      <c r="EE541" s="14">
        <f t="shared" si="402"/>
        <v>0</v>
      </c>
      <c r="EF541" s="14">
        <f t="shared" si="403"/>
        <v>17</v>
      </c>
      <c r="EG541" s="25" t="s">
        <v>509</v>
      </c>
      <c r="EH541" s="14">
        <f t="shared" si="404"/>
        <v>350</v>
      </c>
    </row>
    <row r="542" spans="100:138" ht="16.5" x14ac:dyDescent="0.2">
      <c r="CV542" s="13">
        <v>538</v>
      </c>
      <c r="CW542" s="14">
        <f t="shared" si="370"/>
        <v>75</v>
      </c>
      <c r="CX542" s="14">
        <f t="shared" si="371"/>
        <v>1</v>
      </c>
      <c r="CY542" s="14">
        <f t="shared" si="372"/>
        <v>4</v>
      </c>
      <c r="CZ542" s="14">
        <f t="shared" si="373"/>
        <v>7</v>
      </c>
      <c r="DA542" s="14">
        <f t="shared" si="374"/>
        <v>2072014</v>
      </c>
      <c r="DB542" s="13" t="str">
        <f t="shared" si="375"/>
        <v>135级寄灵人蓝色-衣服</v>
      </c>
      <c r="DC542" s="14">
        <f t="shared" si="376"/>
        <v>1</v>
      </c>
      <c r="DD542" s="14">
        <f t="shared" si="377"/>
        <v>2</v>
      </c>
      <c r="DE542" s="14">
        <f t="shared" si="378"/>
        <v>135</v>
      </c>
      <c r="DF542" s="14">
        <f t="shared" si="379"/>
        <v>135</v>
      </c>
      <c r="DG542" s="14">
        <f t="shared" si="380"/>
        <v>4</v>
      </c>
      <c r="DH542" s="14" t="str">
        <f t="shared" si="381"/>
        <v/>
      </c>
      <c r="DI542" s="14">
        <f t="shared" si="390"/>
        <v>224</v>
      </c>
      <c r="DJ542" s="14">
        <f t="shared" si="382"/>
        <v>0</v>
      </c>
      <c r="DK542" s="14">
        <f t="shared" si="383"/>
        <v>330</v>
      </c>
      <c r="DL542" s="14">
        <f t="shared" si="384"/>
        <v>0</v>
      </c>
      <c r="DM542" s="14">
        <f t="shared" si="385"/>
        <v>0</v>
      </c>
      <c r="DN542" s="14">
        <f t="shared" si="386"/>
        <v>22.47</v>
      </c>
      <c r="DO542" s="14">
        <f t="shared" si="387"/>
        <v>0</v>
      </c>
      <c r="DP542" s="14">
        <f t="shared" si="391"/>
        <v>26</v>
      </c>
      <c r="DQ542" s="14">
        <f t="shared" si="392"/>
        <v>0</v>
      </c>
      <c r="DR542" s="14">
        <f t="shared" si="393"/>
        <v>17</v>
      </c>
      <c r="DU542" s="14">
        <f t="shared" si="388"/>
        <v>2</v>
      </c>
      <c r="DV542" s="14">
        <f t="shared" si="389"/>
        <v>0</v>
      </c>
      <c r="DW542" s="14">
        <f t="shared" si="394"/>
        <v>224</v>
      </c>
      <c r="DX542" s="14" t="str">
        <f t="shared" si="395"/>
        <v>DefExt</v>
      </c>
      <c r="DY542" s="14">
        <f t="shared" si="396"/>
        <v>330</v>
      </c>
      <c r="DZ542" s="14">
        <f t="shared" si="397"/>
        <v>22.47</v>
      </c>
      <c r="EA542" s="14" t="str">
        <f t="shared" si="398"/>
        <v/>
      </c>
      <c r="EB542" s="14" t="str">
        <f t="shared" si="399"/>
        <v/>
      </c>
      <c r="EC542" s="14" t="str">
        <f t="shared" si="400"/>
        <v/>
      </c>
      <c r="ED542" s="14">
        <f t="shared" si="401"/>
        <v>26</v>
      </c>
      <c r="EE542" s="14">
        <f t="shared" si="402"/>
        <v>0</v>
      </c>
      <c r="EF542" s="14">
        <f t="shared" si="403"/>
        <v>17</v>
      </c>
      <c r="EG542" s="25" t="s">
        <v>509</v>
      </c>
      <c r="EH542" s="14">
        <f t="shared" si="404"/>
        <v>350</v>
      </c>
    </row>
    <row r="543" spans="100:138" ht="16.5" x14ac:dyDescent="0.2">
      <c r="CV543" s="13">
        <v>539</v>
      </c>
      <c r="CW543" s="14">
        <f t="shared" si="370"/>
        <v>75</v>
      </c>
      <c r="CX543" s="14">
        <f t="shared" si="371"/>
        <v>1</v>
      </c>
      <c r="CY543" s="14">
        <f t="shared" si="372"/>
        <v>5</v>
      </c>
      <c r="CZ543" s="14">
        <f t="shared" si="373"/>
        <v>7</v>
      </c>
      <c r="DA543" s="14">
        <f t="shared" si="374"/>
        <v>2072015</v>
      </c>
      <c r="DB543" s="13" t="str">
        <f t="shared" si="375"/>
        <v>135级寄灵人蓝色-鞋子</v>
      </c>
      <c r="DC543" s="14">
        <f t="shared" si="376"/>
        <v>1</v>
      </c>
      <c r="DD543" s="14">
        <f t="shared" si="377"/>
        <v>2</v>
      </c>
      <c r="DE543" s="14">
        <f t="shared" si="378"/>
        <v>135</v>
      </c>
      <c r="DF543" s="14">
        <f t="shared" si="379"/>
        <v>135</v>
      </c>
      <c r="DG543" s="14">
        <f t="shared" si="380"/>
        <v>5</v>
      </c>
      <c r="DH543" s="14" t="str">
        <f t="shared" si="381"/>
        <v/>
      </c>
      <c r="DI543" s="14">
        <f t="shared" si="390"/>
        <v>224</v>
      </c>
      <c r="DJ543" s="14">
        <f t="shared" si="382"/>
        <v>0</v>
      </c>
      <c r="DK543" s="14">
        <f t="shared" si="383"/>
        <v>0</v>
      </c>
      <c r="DL543" s="14">
        <f t="shared" si="384"/>
        <v>3294</v>
      </c>
      <c r="DM543" s="14">
        <f t="shared" si="385"/>
        <v>0</v>
      </c>
      <c r="DN543" s="14">
        <f t="shared" si="386"/>
        <v>0</v>
      </c>
      <c r="DO543" s="14">
        <f t="shared" si="387"/>
        <v>224.6</v>
      </c>
      <c r="DP543" s="14">
        <f t="shared" si="391"/>
        <v>26</v>
      </c>
      <c r="DQ543" s="14">
        <f t="shared" si="392"/>
        <v>0</v>
      </c>
      <c r="DR543" s="14">
        <f t="shared" si="393"/>
        <v>17</v>
      </c>
      <c r="DU543" s="14">
        <f t="shared" si="388"/>
        <v>3</v>
      </c>
      <c r="DV543" s="14">
        <f t="shared" si="389"/>
        <v>0</v>
      </c>
      <c r="DW543" s="14">
        <f t="shared" si="394"/>
        <v>224</v>
      </c>
      <c r="DX543" s="14" t="str">
        <f t="shared" si="395"/>
        <v>HPExt</v>
      </c>
      <c r="DY543" s="14">
        <f t="shared" si="396"/>
        <v>3294</v>
      </c>
      <c r="DZ543" s="14">
        <f t="shared" si="397"/>
        <v>224.6</v>
      </c>
      <c r="EA543" s="14" t="str">
        <f t="shared" si="398"/>
        <v/>
      </c>
      <c r="EB543" s="14" t="str">
        <f t="shared" si="399"/>
        <v/>
      </c>
      <c r="EC543" s="14" t="str">
        <f t="shared" si="400"/>
        <v/>
      </c>
      <c r="ED543" s="14">
        <f t="shared" si="401"/>
        <v>26</v>
      </c>
      <c r="EE543" s="14">
        <f t="shared" si="402"/>
        <v>0</v>
      </c>
      <c r="EF543" s="14">
        <f t="shared" si="403"/>
        <v>17</v>
      </c>
      <c r="EG543" s="25" t="s">
        <v>509</v>
      </c>
      <c r="EH543" s="14">
        <f t="shared" si="404"/>
        <v>350</v>
      </c>
    </row>
    <row r="544" spans="100:138" ht="16.5" x14ac:dyDescent="0.2">
      <c r="CV544" s="13">
        <v>540</v>
      </c>
      <c r="CW544" s="14">
        <f t="shared" si="370"/>
        <v>75</v>
      </c>
      <c r="CX544" s="14">
        <f t="shared" si="371"/>
        <v>1</v>
      </c>
      <c r="CY544" s="14">
        <f t="shared" si="372"/>
        <v>6</v>
      </c>
      <c r="CZ544" s="14">
        <f t="shared" si="373"/>
        <v>7</v>
      </c>
      <c r="DA544" s="14">
        <f t="shared" si="374"/>
        <v>2072016</v>
      </c>
      <c r="DB544" s="13" t="str">
        <f t="shared" si="375"/>
        <v>135级寄灵人蓝色-护手</v>
      </c>
      <c r="DC544" s="14">
        <f t="shared" si="376"/>
        <v>1</v>
      </c>
      <c r="DD544" s="14">
        <f t="shared" si="377"/>
        <v>2</v>
      </c>
      <c r="DE544" s="14">
        <f t="shared" si="378"/>
        <v>135</v>
      </c>
      <c r="DF544" s="14">
        <f t="shared" si="379"/>
        <v>135</v>
      </c>
      <c r="DG544" s="14">
        <f t="shared" si="380"/>
        <v>6</v>
      </c>
      <c r="DH544" s="14" t="str">
        <f t="shared" si="381"/>
        <v/>
      </c>
      <c r="DI544" s="14">
        <f t="shared" si="390"/>
        <v>224</v>
      </c>
      <c r="DJ544" s="14">
        <f t="shared" si="382"/>
        <v>0</v>
      </c>
      <c r="DK544" s="14">
        <f t="shared" si="383"/>
        <v>0</v>
      </c>
      <c r="DL544" s="14">
        <f t="shared" si="384"/>
        <v>3294</v>
      </c>
      <c r="DM544" s="14">
        <f t="shared" si="385"/>
        <v>0</v>
      </c>
      <c r="DN544" s="14">
        <f t="shared" si="386"/>
        <v>0</v>
      </c>
      <c r="DO544" s="14">
        <f t="shared" si="387"/>
        <v>224.6</v>
      </c>
      <c r="DP544" s="14">
        <f t="shared" si="391"/>
        <v>26</v>
      </c>
      <c r="DQ544" s="14">
        <f t="shared" si="392"/>
        <v>0</v>
      </c>
      <c r="DR544" s="14">
        <f t="shared" si="393"/>
        <v>17</v>
      </c>
      <c r="DU544" s="14">
        <f t="shared" si="388"/>
        <v>3</v>
      </c>
      <c r="DV544" s="14">
        <f t="shared" si="389"/>
        <v>0</v>
      </c>
      <c r="DW544" s="14">
        <f t="shared" si="394"/>
        <v>224</v>
      </c>
      <c r="DX544" s="14" t="str">
        <f t="shared" si="395"/>
        <v>HPExt</v>
      </c>
      <c r="DY544" s="14">
        <f t="shared" si="396"/>
        <v>3294</v>
      </c>
      <c r="DZ544" s="14">
        <f t="shared" si="397"/>
        <v>224.6</v>
      </c>
      <c r="EA544" s="14" t="str">
        <f t="shared" si="398"/>
        <v/>
      </c>
      <c r="EB544" s="14" t="str">
        <f t="shared" si="399"/>
        <v/>
      </c>
      <c r="EC544" s="14" t="str">
        <f t="shared" si="400"/>
        <v/>
      </c>
      <c r="ED544" s="14">
        <f t="shared" si="401"/>
        <v>26</v>
      </c>
      <c r="EE544" s="14">
        <f t="shared" si="402"/>
        <v>0</v>
      </c>
      <c r="EF544" s="14">
        <f t="shared" si="403"/>
        <v>17</v>
      </c>
      <c r="EG544" s="25" t="s">
        <v>509</v>
      </c>
      <c r="EH544" s="14">
        <f t="shared" si="404"/>
        <v>350</v>
      </c>
    </row>
    <row r="545" spans="99:138" ht="16.5" x14ac:dyDescent="0.2">
      <c r="CV545" s="13">
        <v>541</v>
      </c>
      <c r="CW545" s="14">
        <f t="shared" si="370"/>
        <v>75</v>
      </c>
      <c r="CX545" s="14">
        <f t="shared" si="371"/>
        <v>1</v>
      </c>
      <c r="CY545" s="14">
        <f t="shared" si="372"/>
        <v>7</v>
      </c>
      <c r="CZ545" s="14">
        <f t="shared" si="373"/>
        <v>7</v>
      </c>
      <c r="DA545" s="14">
        <f t="shared" si="374"/>
        <v>2072017</v>
      </c>
      <c r="DB545" s="13" t="str">
        <f t="shared" si="375"/>
        <v>135级寄灵人蓝色-项链</v>
      </c>
      <c r="DC545" s="14">
        <f t="shared" si="376"/>
        <v>1</v>
      </c>
      <c r="DD545" s="14">
        <f t="shared" si="377"/>
        <v>2</v>
      </c>
      <c r="DE545" s="14">
        <f t="shared" si="378"/>
        <v>135</v>
      </c>
      <c r="DF545" s="14">
        <f t="shared" si="379"/>
        <v>135</v>
      </c>
      <c r="DG545" s="14">
        <f t="shared" si="380"/>
        <v>7</v>
      </c>
      <c r="DH545" s="14" t="str">
        <f t="shared" si="381"/>
        <v/>
      </c>
      <c r="DI545" s="14">
        <f t="shared" si="390"/>
        <v>337</v>
      </c>
      <c r="DJ545" s="14">
        <f t="shared" si="382"/>
        <v>439</v>
      </c>
      <c r="DK545" s="14">
        <f t="shared" si="383"/>
        <v>275</v>
      </c>
      <c r="DL545" s="14">
        <f t="shared" si="384"/>
        <v>0</v>
      </c>
      <c r="DM545" s="14">
        <f t="shared" si="385"/>
        <v>29.96</v>
      </c>
      <c r="DN545" s="14">
        <f t="shared" si="386"/>
        <v>18.73</v>
      </c>
      <c r="DO545" s="14">
        <f t="shared" si="387"/>
        <v>0</v>
      </c>
      <c r="DP545" s="14">
        <f t="shared" si="391"/>
        <v>26</v>
      </c>
      <c r="DQ545" s="14">
        <f t="shared" si="392"/>
        <v>0</v>
      </c>
      <c r="DR545" s="14">
        <f t="shared" si="393"/>
        <v>17</v>
      </c>
      <c r="DU545" s="14">
        <f t="shared" si="388"/>
        <v>1</v>
      </c>
      <c r="DV545" s="14">
        <f t="shared" si="389"/>
        <v>2</v>
      </c>
      <c r="DW545" s="14">
        <f t="shared" si="394"/>
        <v>337</v>
      </c>
      <c r="DX545" s="14" t="str">
        <f t="shared" si="395"/>
        <v>AtkExt</v>
      </c>
      <c r="DY545" s="14">
        <f t="shared" si="396"/>
        <v>439</v>
      </c>
      <c r="DZ545" s="14">
        <f t="shared" si="397"/>
        <v>29.96</v>
      </c>
      <c r="EA545" s="14" t="str">
        <f t="shared" si="398"/>
        <v>DefExt</v>
      </c>
      <c r="EB545" s="14">
        <f t="shared" si="399"/>
        <v>275</v>
      </c>
      <c r="EC545" s="14">
        <f t="shared" si="400"/>
        <v>18.73</v>
      </c>
      <c r="ED545" s="14">
        <f t="shared" si="401"/>
        <v>26</v>
      </c>
      <c r="EE545" s="14">
        <f t="shared" si="402"/>
        <v>0</v>
      </c>
      <c r="EF545" s="14">
        <f t="shared" si="403"/>
        <v>17</v>
      </c>
      <c r="EG545" s="25" t="s">
        <v>509</v>
      </c>
      <c r="EH545" s="14">
        <f t="shared" si="404"/>
        <v>350</v>
      </c>
    </row>
    <row r="546" spans="99:138" ht="16.5" x14ac:dyDescent="0.2">
      <c r="CV546" s="13">
        <v>542</v>
      </c>
      <c r="CW546" s="14">
        <f t="shared" si="370"/>
        <v>75</v>
      </c>
      <c r="CX546" s="14">
        <f t="shared" si="371"/>
        <v>1</v>
      </c>
      <c r="CY546" s="14">
        <f t="shared" si="372"/>
        <v>8</v>
      </c>
      <c r="CZ546" s="14">
        <f t="shared" si="373"/>
        <v>7</v>
      </c>
      <c r="DA546" s="14">
        <f t="shared" si="374"/>
        <v>2072018</v>
      </c>
      <c r="DB546" s="13" t="str">
        <f t="shared" si="375"/>
        <v>135级寄灵人蓝色-戒指</v>
      </c>
      <c r="DC546" s="14">
        <f t="shared" si="376"/>
        <v>1</v>
      </c>
      <c r="DD546" s="14">
        <f t="shared" si="377"/>
        <v>2</v>
      </c>
      <c r="DE546" s="14">
        <f t="shared" si="378"/>
        <v>135</v>
      </c>
      <c r="DF546" s="14">
        <f t="shared" si="379"/>
        <v>135</v>
      </c>
      <c r="DG546" s="14">
        <f t="shared" si="380"/>
        <v>8</v>
      </c>
      <c r="DH546" s="14" t="str">
        <f t="shared" si="381"/>
        <v/>
      </c>
      <c r="DI546" s="14">
        <f t="shared" si="390"/>
        <v>336</v>
      </c>
      <c r="DJ546" s="14">
        <f t="shared" si="382"/>
        <v>439</v>
      </c>
      <c r="DK546" s="14">
        <f t="shared" si="383"/>
        <v>0</v>
      </c>
      <c r="DL546" s="14">
        <f t="shared" si="384"/>
        <v>2745</v>
      </c>
      <c r="DM546" s="14">
        <f t="shared" si="385"/>
        <v>29.96</v>
      </c>
      <c r="DN546" s="14">
        <f t="shared" si="386"/>
        <v>0</v>
      </c>
      <c r="DO546" s="14">
        <f t="shared" si="387"/>
        <v>187.16</v>
      </c>
      <c r="DP546" s="14">
        <f>(CZ546-1)*4+DD546</f>
        <v>26</v>
      </c>
      <c r="DQ546" s="14">
        <f>INDEX($BV$5:$BY$16,CZ546,DD546)</f>
        <v>0</v>
      </c>
      <c r="DR546" s="14">
        <f>DC546*10+CZ546</f>
        <v>17</v>
      </c>
      <c r="DU546" s="14">
        <f t="shared" si="388"/>
        <v>1</v>
      </c>
      <c r="DV546" s="14">
        <f t="shared" si="389"/>
        <v>3</v>
      </c>
      <c r="DW546" s="14">
        <f t="shared" si="394"/>
        <v>336</v>
      </c>
      <c r="DX546" s="14" t="str">
        <f>INDEX($AF$3:$AH$3,DU546)</f>
        <v>AtkExt</v>
      </c>
      <c r="DY546" s="14">
        <f>INDEX(DJ546:DL546,DU546)</f>
        <v>439</v>
      </c>
      <c r="DZ546" s="14">
        <f>INDEX(DM546:DO546,DU546)</f>
        <v>29.96</v>
      </c>
      <c r="EA546" s="14" t="str">
        <f>IF(DV546&gt;0,INDEX($AF$3:$AH$3,DV546),"")</f>
        <v>HPExt</v>
      </c>
      <c r="EB546" s="14">
        <f>IF(DV546&gt;0,INDEX(DJ546:DL546,DV546),"")</f>
        <v>2745</v>
      </c>
      <c r="EC546" s="14">
        <f>IF(DV546&gt;0,INDEX(DM546:DO546,DV546),"")</f>
        <v>187.16</v>
      </c>
      <c r="ED546" s="14">
        <f>(CZ546-1)*4+DD546</f>
        <v>26</v>
      </c>
      <c r="EE546" s="14">
        <f>INDEX($BV$5:$BY$16,CZ546,DD546)</f>
        <v>0</v>
      </c>
      <c r="EF546" s="14">
        <f>DC546*10+CZ546</f>
        <v>17</v>
      </c>
      <c r="EG546" s="25" t="s">
        <v>509</v>
      </c>
      <c r="EH546" s="14">
        <f>INDEX($X$5:$AD$8,DD546,CZ546)</f>
        <v>350</v>
      </c>
    </row>
    <row r="547" spans="99:138" ht="16.5" x14ac:dyDescent="0.2">
      <c r="CV547" s="13">
        <v>543</v>
      </c>
      <c r="CW547" s="14">
        <f t="shared" ref="CW547:CW558" si="405">MATCH(CV547-1,$CK$5:$CK$91,1)</f>
        <v>76</v>
      </c>
      <c r="CX547" s="14">
        <f t="shared" ref="CX547:CX558" si="406">INDEX($CF$6:$CF$91,CW547)</f>
        <v>2</v>
      </c>
      <c r="CY547" s="14">
        <f t="shared" ref="CY547:CY558" si="407">CV547-INDEX($CK$5:$CK$91,CW547)</f>
        <v>1</v>
      </c>
      <c r="CZ547" s="14">
        <f t="shared" ref="CZ547:CZ558" si="408">INDEX($CB$6:$CB$91,CW547)</f>
        <v>7</v>
      </c>
      <c r="DA547" s="14">
        <f t="shared" ref="DA547:DA558" si="409">INDEX($CG$6:$CG$91,CW547)+DG547</f>
        <v>2072021</v>
      </c>
      <c r="DB547" s="13" t="str">
        <f t="shared" ref="DB547:DB558" si="410">INDEX($CH$6:$CH$91,CW547)&amp;"-"&amp;INDEX($CL$3:$CS$3,DG547)</f>
        <v>135级守护灵蓝色-武器</v>
      </c>
      <c r="DC547" s="14">
        <f t="shared" ref="DC547:DC558" si="411">INDEX($CE$6:$CE$91,CW547)</f>
        <v>2</v>
      </c>
      <c r="DD547" s="14">
        <f t="shared" ref="DD547:DD558" si="412">INDEX($CD$6:$CD$91,CW547)</f>
        <v>2</v>
      </c>
      <c r="DE547" s="14">
        <f t="shared" ref="DE547:DE558" si="413">INDEX($E$5:$E$18,(DC547-1)*6+CZ547)</f>
        <v>110</v>
      </c>
      <c r="DF547" s="14">
        <f t="shared" ref="DF547:DF558" si="414">INDEX($E$5:$E$18,(DC547-1)*6+CZ547)</f>
        <v>110</v>
      </c>
      <c r="DG547" s="14">
        <f t="shared" ref="DG547:DG558" si="415">INDEX($CL$6:$CS$91,CW547,CY547)</f>
        <v>1</v>
      </c>
      <c r="DH547" s="14" t="str">
        <f t="shared" ref="DH547:DH558" si="416">IF(INDEX($CI$6:$CI$91,CW547)&gt;0,INDEX($CI$6:$CI$91,CW547),"")</f>
        <v/>
      </c>
      <c r="DI547" s="14">
        <f t="shared" ref="DI547:DI558" si="417">INT(SUMPRODUCT($DM$3:$DO$3,DM547:DO547)*IF(DH547="",1,1.5))</f>
        <v>267</v>
      </c>
      <c r="DJ547" s="14">
        <f t="shared" ref="DJ547:DJ558" si="418">ROUND(INDEX(M$5:M$18,($DC547-1)*6+$CZ547)*INDEX(AH$5:AH$12,$DG547)*INDEX($AQ$5:$AQ$8,$DD547),0)</f>
        <v>1037</v>
      </c>
      <c r="DK547" s="14">
        <f t="shared" ref="DK547:DK558" si="419">ROUND(INDEX(N$5:N$18,($DC547-1)*6+$CZ547)*INDEX(AI$5:AI$12,$DG547)*INDEX($AQ$5:$AQ$8,$DD547),0)</f>
        <v>0</v>
      </c>
      <c r="DL547" s="14">
        <f t="shared" ref="DL547:DL558" si="420">ROUND(INDEX(O$5:O$18,($DC547-1)*6+$CZ547)*INDEX(AJ$5:AJ$12,$DG547)*INDEX($AQ$5:$AQ$8,$DD547),0)</f>
        <v>0</v>
      </c>
      <c r="DM547" s="14">
        <f t="shared" ref="DM547:DM558" si="421">ROUND(INDEX(S$5:S$18,($DC547-1)*6+$CZ547)*INDEX(AH$5:AH$12,$DG547) * INDEX($AQ$5:$AQ$8,$DD547),2)</f>
        <v>53.55</v>
      </c>
      <c r="DN547" s="14">
        <f t="shared" ref="DN547:DN558" si="422">ROUND(INDEX(T$5:T$18,($DC547-1)*6+$CZ547)*INDEX(AI$5:AI$12,$DG547) * INDEX($AQ$5:$AQ$8,$DD547),2)</f>
        <v>0</v>
      </c>
      <c r="DO547" s="14">
        <f t="shared" ref="DO547:DO558" si="423">ROUND(INDEX(U$5:U$18,($DC547-1)*6+$CZ547)*INDEX(AJ$5:AJ$12,$DG547) * INDEX($AQ$5:$AQ$8,$DD547),2)</f>
        <v>0</v>
      </c>
      <c r="DP547" s="14">
        <f t="shared" ref="DP547:DP558" si="424">(CZ547-1)*4+DD547</f>
        <v>26</v>
      </c>
      <c r="DQ547" s="14">
        <f t="shared" ref="DQ547:DQ558" si="425">INDEX($BV$5:$BY$16,CZ547,DD547)</f>
        <v>0</v>
      </c>
      <c r="DR547" s="14">
        <f t="shared" ref="DR547:DR558" si="426">DC547*10+CZ547</f>
        <v>27</v>
      </c>
    </row>
    <row r="548" spans="99:138" ht="16.5" x14ac:dyDescent="0.2">
      <c r="CU548" s="32"/>
      <c r="CV548" s="13">
        <v>544</v>
      </c>
      <c r="CW548" s="14">
        <f t="shared" si="405"/>
        <v>76</v>
      </c>
      <c r="CX548" s="14">
        <f t="shared" si="406"/>
        <v>2</v>
      </c>
      <c r="CY548" s="14">
        <f t="shared" si="407"/>
        <v>2</v>
      </c>
      <c r="CZ548" s="14">
        <f t="shared" si="408"/>
        <v>7</v>
      </c>
      <c r="DA548" s="14">
        <f t="shared" si="409"/>
        <v>2072022</v>
      </c>
      <c r="DB548" s="13" t="str">
        <f t="shared" si="410"/>
        <v>135级守护灵蓝色-头盔</v>
      </c>
      <c r="DC548" s="14">
        <f t="shared" si="411"/>
        <v>2</v>
      </c>
      <c r="DD548" s="14">
        <f t="shared" si="412"/>
        <v>2</v>
      </c>
      <c r="DE548" s="14">
        <f t="shared" si="413"/>
        <v>110</v>
      </c>
      <c r="DF548" s="14">
        <f t="shared" si="414"/>
        <v>110</v>
      </c>
      <c r="DG548" s="14">
        <f t="shared" si="415"/>
        <v>2</v>
      </c>
      <c r="DH548" s="14" t="str">
        <f t="shared" si="416"/>
        <v/>
      </c>
      <c r="DI548" s="14">
        <f t="shared" si="417"/>
        <v>134</v>
      </c>
      <c r="DJ548" s="14">
        <f t="shared" si="418"/>
        <v>0</v>
      </c>
      <c r="DK548" s="14">
        <f t="shared" si="419"/>
        <v>260</v>
      </c>
      <c r="DL548" s="14">
        <f t="shared" si="420"/>
        <v>0</v>
      </c>
      <c r="DM548" s="14">
        <f t="shared" si="421"/>
        <v>0</v>
      </c>
      <c r="DN548" s="14">
        <f t="shared" si="422"/>
        <v>13.44</v>
      </c>
      <c r="DO548" s="14">
        <f t="shared" si="423"/>
        <v>0</v>
      </c>
      <c r="DP548" s="14">
        <f t="shared" si="424"/>
        <v>26</v>
      </c>
      <c r="DQ548" s="14">
        <f t="shared" si="425"/>
        <v>0</v>
      </c>
      <c r="DR548" s="14">
        <f t="shared" si="426"/>
        <v>27</v>
      </c>
    </row>
    <row r="549" spans="99:138" ht="16.5" x14ac:dyDescent="0.2">
      <c r="CU549" s="32"/>
      <c r="CV549" s="13">
        <v>545</v>
      </c>
      <c r="CW549" s="14">
        <f t="shared" si="405"/>
        <v>76</v>
      </c>
      <c r="CX549" s="14">
        <f t="shared" si="406"/>
        <v>2</v>
      </c>
      <c r="CY549" s="14">
        <f t="shared" si="407"/>
        <v>3</v>
      </c>
      <c r="CZ549" s="14">
        <f t="shared" si="408"/>
        <v>7</v>
      </c>
      <c r="DA549" s="14">
        <f t="shared" si="409"/>
        <v>2072023</v>
      </c>
      <c r="DB549" s="13" t="str">
        <f t="shared" si="410"/>
        <v>135级守护灵蓝色-肩甲</v>
      </c>
      <c r="DC549" s="14">
        <f t="shared" si="411"/>
        <v>2</v>
      </c>
      <c r="DD549" s="14">
        <f t="shared" si="412"/>
        <v>2</v>
      </c>
      <c r="DE549" s="14">
        <f t="shared" si="413"/>
        <v>110</v>
      </c>
      <c r="DF549" s="14">
        <f t="shared" si="414"/>
        <v>110</v>
      </c>
      <c r="DG549" s="14">
        <f t="shared" si="415"/>
        <v>3</v>
      </c>
      <c r="DH549" s="14" t="str">
        <f t="shared" si="416"/>
        <v/>
      </c>
      <c r="DI549" s="14">
        <f t="shared" si="417"/>
        <v>200</v>
      </c>
      <c r="DJ549" s="14">
        <f t="shared" si="418"/>
        <v>0</v>
      </c>
      <c r="DK549" s="14">
        <f t="shared" si="419"/>
        <v>130</v>
      </c>
      <c r="DL549" s="14">
        <f t="shared" si="420"/>
        <v>2594</v>
      </c>
      <c r="DM549" s="14">
        <f t="shared" si="421"/>
        <v>0</v>
      </c>
      <c r="DN549" s="14">
        <f t="shared" si="422"/>
        <v>6.72</v>
      </c>
      <c r="DO549" s="14">
        <f t="shared" si="423"/>
        <v>133.61000000000001</v>
      </c>
      <c r="DP549" s="14">
        <f t="shared" si="424"/>
        <v>26</v>
      </c>
      <c r="DQ549" s="14">
        <f t="shared" si="425"/>
        <v>0</v>
      </c>
      <c r="DR549" s="14">
        <f t="shared" si="426"/>
        <v>27</v>
      </c>
    </row>
    <row r="550" spans="99:138" ht="16.5" x14ac:dyDescent="0.2">
      <c r="CU550" s="32"/>
      <c r="CV550" s="13">
        <v>546</v>
      </c>
      <c r="CW550" s="14">
        <f t="shared" si="405"/>
        <v>76</v>
      </c>
      <c r="CX550" s="14">
        <f t="shared" si="406"/>
        <v>2</v>
      </c>
      <c r="CY550" s="14">
        <f t="shared" si="407"/>
        <v>4</v>
      </c>
      <c r="CZ550" s="14">
        <f t="shared" si="408"/>
        <v>7</v>
      </c>
      <c r="DA550" s="14">
        <f t="shared" si="409"/>
        <v>2072024</v>
      </c>
      <c r="DB550" s="13" t="str">
        <f t="shared" si="410"/>
        <v>135级守护灵蓝色-衣服</v>
      </c>
      <c r="DC550" s="14">
        <f t="shared" si="411"/>
        <v>2</v>
      </c>
      <c r="DD550" s="14">
        <f t="shared" si="412"/>
        <v>2</v>
      </c>
      <c r="DE550" s="14">
        <f t="shared" si="413"/>
        <v>110</v>
      </c>
      <c r="DF550" s="14">
        <f t="shared" si="414"/>
        <v>110</v>
      </c>
      <c r="DG550" s="14">
        <f t="shared" si="415"/>
        <v>4</v>
      </c>
      <c r="DH550" s="14" t="str">
        <f t="shared" si="416"/>
        <v/>
      </c>
      <c r="DI550" s="14">
        <f t="shared" si="417"/>
        <v>134</v>
      </c>
      <c r="DJ550" s="14">
        <f t="shared" si="418"/>
        <v>0</v>
      </c>
      <c r="DK550" s="14">
        <f t="shared" si="419"/>
        <v>260</v>
      </c>
      <c r="DL550" s="14">
        <f t="shared" si="420"/>
        <v>0</v>
      </c>
      <c r="DM550" s="14">
        <f t="shared" si="421"/>
        <v>0</v>
      </c>
      <c r="DN550" s="14">
        <f t="shared" si="422"/>
        <v>13.44</v>
      </c>
      <c r="DO550" s="14">
        <f t="shared" si="423"/>
        <v>0</v>
      </c>
      <c r="DP550" s="14">
        <f t="shared" si="424"/>
        <v>26</v>
      </c>
      <c r="DQ550" s="14">
        <f t="shared" si="425"/>
        <v>0</v>
      </c>
      <c r="DR550" s="14">
        <f t="shared" si="426"/>
        <v>27</v>
      </c>
    </row>
    <row r="551" spans="99:138" ht="16.5" x14ac:dyDescent="0.2">
      <c r="CU551" s="32"/>
      <c r="CV551" s="13">
        <v>547</v>
      </c>
      <c r="CW551" s="14">
        <f t="shared" si="405"/>
        <v>76</v>
      </c>
      <c r="CX551" s="14">
        <f t="shared" si="406"/>
        <v>2</v>
      </c>
      <c r="CY551" s="14">
        <f t="shared" si="407"/>
        <v>5</v>
      </c>
      <c r="CZ551" s="14">
        <f t="shared" si="408"/>
        <v>7</v>
      </c>
      <c r="DA551" s="14">
        <f t="shared" si="409"/>
        <v>2072025</v>
      </c>
      <c r="DB551" s="13" t="str">
        <f t="shared" si="410"/>
        <v>135级守护灵蓝色-鞋子</v>
      </c>
      <c r="DC551" s="14">
        <f t="shared" si="411"/>
        <v>2</v>
      </c>
      <c r="DD551" s="14">
        <f t="shared" si="412"/>
        <v>2</v>
      </c>
      <c r="DE551" s="14">
        <f t="shared" si="413"/>
        <v>110</v>
      </c>
      <c r="DF551" s="14">
        <f t="shared" si="414"/>
        <v>110</v>
      </c>
      <c r="DG551" s="14">
        <f t="shared" si="415"/>
        <v>5</v>
      </c>
      <c r="DH551" s="14" t="str">
        <f t="shared" si="416"/>
        <v/>
      </c>
      <c r="DI551" s="14">
        <f t="shared" si="417"/>
        <v>267</v>
      </c>
      <c r="DJ551" s="14">
        <f t="shared" si="418"/>
        <v>0</v>
      </c>
      <c r="DK551" s="14">
        <f t="shared" si="419"/>
        <v>0</v>
      </c>
      <c r="DL551" s="14">
        <f t="shared" si="420"/>
        <v>5187</v>
      </c>
      <c r="DM551" s="14">
        <f t="shared" si="421"/>
        <v>0</v>
      </c>
      <c r="DN551" s="14">
        <f t="shared" si="422"/>
        <v>0</v>
      </c>
      <c r="DO551" s="14">
        <f t="shared" si="423"/>
        <v>267.23</v>
      </c>
      <c r="DP551" s="14">
        <f t="shared" si="424"/>
        <v>26</v>
      </c>
      <c r="DQ551" s="14">
        <f t="shared" si="425"/>
        <v>0</v>
      </c>
      <c r="DR551" s="14">
        <f t="shared" si="426"/>
        <v>27</v>
      </c>
    </row>
    <row r="552" spans="99:138" ht="16.5" x14ac:dyDescent="0.2">
      <c r="CU552" s="32"/>
      <c r="CV552" s="13">
        <v>548</v>
      </c>
      <c r="CW552" s="14">
        <f t="shared" si="405"/>
        <v>76</v>
      </c>
      <c r="CX552" s="14">
        <f t="shared" si="406"/>
        <v>2</v>
      </c>
      <c r="CY552" s="14">
        <f t="shared" si="407"/>
        <v>6</v>
      </c>
      <c r="CZ552" s="14">
        <f t="shared" si="408"/>
        <v>7</v>
      </c>
      <c r="DA552" s="14">
        <f t="shared" si="409"/>
        <v>2072026</v>
      </c>
      <c r="DB552" s="13" t="str">
        <f t="shared" si="410"/>
        <v>135级守护灵蓝色-护手</v>
      </c>
      <c r="DC552" s="14">
        <f t="shared" si="411"/>
        <v>2</v>
      </c>
      <c r="DD552" s="14">
        <f t="shared" si="412"/>
        <v>2</v>
      </c>
      <c r="DE552" s="14">
        <f t="shared" si="413"/>
        <v>110</v>
      </c>
      <c r="DF552" s="14">
        <f t="shared" si="414"/>
        <v>110</v>
      </c>
      <c r="DG552" s="14">
        <f t="shared" si="415"/>
        <v>6</v>
      </c>
      <c r="DH552" s="14" t="str">
        <f t="shared" si="416"/>
        <v/>
      </c>
      <c r="DI552" s="14">
        <f t="shared" si="417"/>
        <v>267</v>
      </c>
      <c r="DJ552" s="14">
        <f t="shared" si="418"/>
        <v>0</v>
      </c>
      <c r="DK552" s="14">
        <f t="shared" si="419"/>
        <v>0</v>
      </c>
      <c r="DL552" s="14">
        <f t="shared" si="420"/>
        <v>5187</v>
      </c>
      <c r="DM552" s="14">
        <f t="shared" si="421"/>
        <v>0</v>
      </c>
      <c r="DN552" s="14">
        <f t="shared" si="422"/>
        <v>0</v>
      </c>
      <c r="DO552" s="14">
        <f t="shared" si="423"/>
        <v>267.23</v>
      </c>
      <c r="DP552" s="14">
        <f t="shared" si="424"/>
        <v>26</v>
      </c>
      <c r="DQ552" s="14">
        <f t="shared" si="425"/>
        <v>0</v>
      </c>
      <c r="DR552" s="14">
        <f t="shared" si="426"/>
        <v>27</v>
      </c>
    </row>
    <row r="553" spans="99:138" ht="16.5" x14ac:dyDescent="0.2">
      <c r="CU553" s="32"/>
      <c r="CV553" s="13">
        <v>549</v>
      </c>
      <c r="CW553" s="14">
        <f t="shared" si="405"/>
        <v>76</v>
      </c>
      <c r="CX553" s="14">
        <f t="shared" si="406"/>
        <v>2</v>
      </c>
      <c r="CY553" s="14">
        <f t="shared" si="407"/>
        <v>7</v>
      </c>
      <c r="CZ553" s="14">
        <f t="shared" si="408"/>
        <v>7</v>
      </c>
      <c r="DA553" s="14">
        <f t="shared" si="409"/>
        <v>2072027</v>
      </c>
      <c r="DB553" s="13" t="str">
        <f t="shared" si="410"/>
        <v>135级守护灵蓝色-项链</v>
      </c>
      <c r="DC553" s="14">
        <f t="shared" si="411"/>
        <v>2</v>
      </c>
      <c r="DD553" s="14">
        <f t="shared" si="412"/>
        <v>2</v>
      </c>
      <c r="DE553" s="14">
        <f t="shared" si="413"/>
        <v>110</v>
      </c>
      <c r="DF553" s="14">
        <f t="shared" si="414"/>
        <v>110</v>
      </c>
      <c r="DG553" s="14">
        <f t="shared" si="415"/>
        <v>7</v>
      </c>
      <c r="DH553" s="14" t="str">
        <f t="shared" si="416"/>
        <v/>
      </c>
      <c r="DI553" s="14">
        <f t="shared" si="417"/>
        <v>201</v>
      </c>
      <c r="DJ553" s="14">
        <f t="shared" si="418"/>
        <v>346</v>
      </c>
      <c r="DK553" s="14">
        <f t="shared" si="419"/>
        <v>217</v>
      </c>
      <c r="DL553" s="14">
        <f t="shared" si="420"/>
        <v>0</v>
      </c>
      <c r="DM553" s="14">
        <f t="shared" si="421"/>
        <v>17.850000000000001</v>
      </c>
      <c r="DN553" s="14">
        <f t="shared" si="422"/>
        <v>11.2</v>
      </c>
      <c r="DO553" s="14">
        <f t="shared" si="423"/>
        <v>0</v>
      </c>
      <c r="DP553" s="14">
        <f t="shared" si="424"/>
        <v>26</v>
      </c>
      <c r="DQ553" s="14">
        <f t="shared" si="425"/>
        <v>0</v>
      </c>
      <c r="DR553" s="14">
        <f t="shared" si="426"/>
        <v>27</v>
      </c>
    </row>
    <row r="554" spans="99:138" ht="16.5" x14ac:dyDescent="0.2">
      <c r="CU554" s="32"/>
      <c r="CV554" s="13">
        <v>550</v>
      </c>
      <c r="CW554" s="14">
        <f t="shared" si="405"/>
        <v>76</v>
      </c>
      <c r="CX554" s="14">
        <f t="shared" si="406"/>
        <v>2</v>
      </c>
      <c r="CY554" s="14">
        <f t="shared" si="407"/>
        <v>8</v>
      </c>
      <c r="CZ554" s="14">
        <f t="shared" si="408"/>
        <v>7</v>
      </c>
      <c r="DA554" s="14">
        <f t="shared" si="409"/>
        <v>2072028</v>
      </c>
      <c r="DB554" s="13" t="str">
        <f t="shared" si="410"/>
        <v>135级守护灵蓝色-戒指</v>
      </c>
      <c r="DC554" s="14">
        <f t="shared" si="411"/>
        <v>2</v>
      </c>
      <c r="DD554" s="14">
        <f t="shared" si="412"/>
        <v>2</v>
      </c>
      <c r="DE554" s="14">
        <f t="shared" si="413"/>
        <v>110</v>
      </c>
      <c r="DF554" s="14">
        <f t="shared" si="414"/>
        <v>110</v>
      </c>
      <c r="DG554" s="14">
        <f t="shared" si="415"/>
        <v>8</v>
      </c>
      <c r="DH554" s="14" t="str">
        <f t="shared" si="416"/>
        <v/>
      </c>
      <c r="DI554" s="14">
        <f t="shared" si="417"/>
        <v>311</v>
      </c>
      <c r="DJ554" s="14">
        <f t="shared" si="418"/>
        <v>346</v>
      </c>
      <c r="DK554" s="14">
        <f t="shared" si="419"/>
        <v>0</v>
      </c>
      <c r="DL554" s="14">
        <f t="shared" si="420"/>
        <v>4323</v>
      </c>
      <c r="DM554" s="14">
        <f t="shared" si="421"/>
        <v>17.850000000000001</v>
      </c>
      <c r="DN554" s="14">
        <f t="shared" si="422"/>
        <v>0</v>
      </c>
      <c r="DO554" s="14">
        <f t="shared" si="423"/>
        <v>222.69</v>
      </c>
      <c r="DP554" s="14">
        <f t="shared" si="424"/>
        <v>26</v>
      </c>
      <c r="DQ554" s="14">
        <f t="shared" si="425"/>
        <v>0</v>
      </c>
      <c r="DR554" s="14">
        <f t="shared" si="426"/>
        <v>27</v>
      </c>
    </row>
    <row r="555" spans="99:138" ht="16.5" x14ac:dyDescent="0.2">
      <c r="CU555" s="32"/>
      <c r="CV555" s="13">
        <v>551</v>
      </c>
      <c r="CW555" s="14">
        <f t="shared" si="405"/>
        <v>77</v>
      </c>
      <c r="CX555" s="14">
        <f t="shared" si="406"/>
        <v>1</v>
      </c>
      <c r="CY555" s="14">
        <f t="shared" si="407"/>
        <v>1</v>
      </c>
      <c r="CZ555" s="14">
        <f t="shared" si="408"/>
        <v>7</v>
      </c>
      <c r="DA555" s="14">
        <f t="shared" si="409"/>
        <v>2073011</v>
      </c>
      <c r="DB555" s="13" t="str">
        <f t="shared" si="410"/>
        <v>135级寄灵人紫色-武器</v>
      </c>
      <c r="DC555" s="14">
        <f t="shared" si="411"/>
        <v>1</v>
      </c>
      <c r="DD555" s="14">
        <f t="shared" si="412"/>
        <v>3</v>
      </c>
      <c r="DE555" s="14">
        <f t="shared" si="413"/>
        <v>135</v>
      </c>
      <c r="DF555" s="14">
        <f t="shared" si="414"/>
        <v>135</v>
      </c>
      <c r="DG555" s="14">
        <f t="shared" si="415"/>
        <v>1</v>
      </c>
      <c r="DH555" s="14" t="str">
        <f t="shared" si="416"/>
        <v/>
      </c>
      <c r="DI555" s="14">
        <f t="shared" si="417"/>
        <v>545</v>
      </c>
      <c r="DJ555" s="14">
        <f t="shared" si="418"/>
        <v>1599</v>
      </c>
      <c r="DK555" s="14">
        <f t="shared" si="419"/>
        <v>0</v>
      </c>
      <c r="DL555" s="14">
        <f t="shared" si="420"/>
        <v>0</v>
      </c>
      <c r="DM555" s="14">
        <f t="shared" si="421"/>
        <v>109.14</v>
      </c>
      <c r="DN555" s="14">
        <f t="shared" si="422"/>
        <v>0</v>
      </c>
      <c r="DO555" s="14">
        <f t="shared" si="423"/>
        <v>0</v>
      </c>
      <c r="DP555" s="14">
        <f t="shared" si="424"/>
        <v>27</v>
      </c>
      <c r="DQ555" s="14">
        <f t="shared" si="425"/>
        <v>1</v>
      </c>
      <c r="DR555" s="14">
        <f t="shared" si="426"/>
        <v>17</v>
      </c>
    </row>
    <row r="556" spans="99:138" ht="16.5" x14ac:dyDescent="0.2">
      <c r="CU556" s="32"/>
      <c r="CV556" s="13">
        <v>552</v>
      </c>
      <c r="CW556" s="14">
        <f t="shared" si="405"/>
        <v>77</v>
      </c>
      <c r="CX556" s="14">
        <f t="shared" si="406"/>
        <v>1</v>
      </c>
      <c r="CY556" s="14">
        <f t="shared" si="407"/>
        <v>2</v>
      </c>
      <c r="CZ556" s="14">
        <f t="shared" si="408"/>
        <v>7</v>
      </c>
      <c r="DA556" s="14">
        <f t="shared" si="409"/>
        <v>2073012</v>
      </c>
      <c r="DB556" s="13" t="str">
        <f t="shared" si="410"/>
        <v>135级寄灵人紫色-头盔</v>
      </c>
      <c r="DC556" s="14">
        <f t="shared" si="411"/>
        <v>1</v>
      </c>
      <c r="DD556" s="14">
        <f t="shared" si="412"/>
        <v>3</v>
      </c>
      <c r="DE556" s="14">
        <f t="shared" si="413"/>
        <v>135</v>
      </c>
      <c r="DF556" s="14">
        <f t="shared" si="414"/>
        <v>135</v>
      </c>
      <c r="DG556" s="14">
        <f t="shared" si="415"/>
        <v>2</v>
      </c>
      <c r="DH556" s="14" t="str">
        <f t="shared" si="416"/>
        <v/>
      </c>
      <c r="DI556" s="14">
        <f t="shared" si="417"/>
        <v>272</v>
      </c>
      <c r="DJ556" s="14">
        <f t="shared" si="418"/>
        <v>0</v>
      </c>
      <c r="DK556" s="14">
        <f t="shared" si="419"/>
        <v>400</v>
      </c>
      <c r="DL556" s="14">
        <f t="shared" si="420"/>
        <v>0</v>
      </c>
      <c r="DM556" s="14">
        <f t="shared" si="421"/>
        <v>0</v>
      </c>
      <c r="DN556" s="14">
        <f t="shared" si="422"/>
        <v>27.29</v>
      </c>
      <c r="DO556" s="14">
        <f t="shared" si="423"/>
        <v>0</v>
      </c>
      <c r="DP556" s="14">
        <f t="shared" si="424"/>
        <v>27</v>
      </c>
      <c r="DQ556" s="14">
        <f t="shared" si="425"/>
        <v>1</v>
      </c>
      <c r="DR556" s="14">
        <f t="shared" si="426"/>
        <v>17</v>
      </c>
    </row>
    <row r="557" spans="99:138" ht="16.5" x14ac:dyDescent="0.2">
      <c r="CU557" s="32"/>
      <c r="CV557" s="13">
        <v>553</v>
      </c>
      <c r="CW557" s="14">
        <f t="shared" si="405"/>
        <v>77</v>
      </c>
      <c r="CX557" s="14">
        <f t="shared" si="406"/>
        <v>1</v>
      </c>
      <c r="CY557" s="14">
        <f t="shared" si="407"/>
        <v>3</v>
      </c>
      <c r="CZ557" s="14">
        <f t="shared" si="408"/>
        <v>7</v>
      </c>
      <c r="DA557" s="14">
        <f t="shared" si="409"/>
        <v>2073013</v>
      </c>
      <c r="DB557" s="13" t="str">
        <f t="shared" si="410"/>
        <v>135级寄灵人紫色-肩甲</v>
      </c>
      <c r="DC557" s="14">
        <f t="shared" si="411"/>
        <v>1</v>
      </c>
      <c r="DD557" s="14">
        <f t="shared" si="412"/>
        <v>3</v>
      </c>
      <c r="DE557" s="14">
        <f t="shared" si="413"/>
        <v>135</v>
      </c>
      <c r="DF557" s="14">
        <f t="shared" si="414"/>
        <v>135</v>
      </c>
      <c r="DG557" s="14">
        <f t="shared" si="415"/>
        <v>3</v>
      </c>
      <c r="DH557" s="14" t="str">
        <f t="shared" si="416"/>
        <v/>
      </c>
      <c r="DI557" s="14">
        <f t="shared" si="417"/>
        <v>272</v>
      </c>
      <c r="DJ557" s="14">
        <f t="shared" si="418"/>
        <v>0</v>
      </c>
      <c r="DK557" s="14">
        <f t="shared" si="419"/>
        <v>200</v>
      </c>
      <c r="DL557" s="14">
        <f t="shared" si="420"/>
        <v>2000</v>
      </c>
      <c r="DM557" s="14">
        <f t="shared" si="421"/>
        <v>0</v>
      </c>
      <c r="DN557" s="14">
        <f t="shared" si="422"/>
        <v>13.64</v>
      </c>
      <c r="DO557" s="14">
        <f t="shared" si="423"/>
        <v>136.36000000000001</v>
      </c>
      <c r="DP557" s="14">
        <f t="shared" si="424"/>
        <v>27</v>
      </c>
      <c r="DQ557" s="14">
        <f t="shared" si="425"/>
        <v>1</v>
      </c>
      <c r="DR557" s="14">
        <f t="shared" si="426"/>
        <v>17</v>
      </c>
    </row>
    <row r="558" spans="99:138" ht="16.5" x14ac:dyDescent="0.2">
      <c r="CU558" s="32"/>
      <c r="CV558" s="13">
        <v>554</v>
      </c>
      <c r="CW558" s="14">
        <f t="shared" si="405"/>
        <v>77</v>
      </c>
      <c r="CX558" s="14">
        <f t="shared" si="406"/>
        <v>1</v>
      </c>
      <c r="CY558" s="14">
        <f t="shared" si="407"/>
        <v>4</v>
      </c>
      <c r="CZ558" s="14">
        <f t="shared" si="408"/>
        <v>7</v>
      </c>
      <c r="DA558" s="14">
        <f t="shared" si="409"/>
        <v>2073014</v>
      </c>
      <c r="DB558" s="13" t="str">
        <f t="shared" si="410"/>
        <v>135级寄灵人紫色-衣服</v>
      </c>
      <c r="DC558" s="14">
        <f t="shared" si="411"/>
        <v>1</v>
      </c>
      <c r="DD558" s="14">
        <f t="shared" si="412"/>
        <v>3</v>
      </c>
      <c r="DE558" s="14">
        <f t="shared" si="413"/>
        <v>135</v>
      </c>
      <c r="DF558" s="14">
        <f t="shared" si="414"/>
        <v>135</v>
      </c>
      <c r="DG558" s="14">
        <f t="shared" si="415"/>
        <v>4</v>
      </c>
      <c r="DH558" s="14" t="str">
        <f t="shared" si="416"/>
        <v/>
      </c>
      <c r="DI558" s="14">
        <f t="shared" si="417"/>
        <v>272</v>
      </c>
      <c r="DJ558" s="14">
        <f t="shared" si="418"/>
        <v>0</v>
      </c>
      <c r="DK558" s="14">
        <f t="shared" si="419"/>
        <v>400</v>
      </c>
      <c r="DL558" s="14">
        <f t="shared" si="420"/>
        <v>0</v>
      </c>
      <c r="DM558" s="14">
        <f t="shared" si="421"/>
        <v>0</v>
      </c>
      <c r="DN558" s="14">
        <f t="shared" si="422"/>
        <v>27.29</v>
      </c>
      <c r="DO558" s="14">
        <f t="shared" si="423"/>
        <v>0</v>
      </c>
      <c r="DP558" s="14">
        <f t="shared" si="424"/>
        <v>27</v>
      </c>
      <c r="DQ558" s="14">
        <f t="shared" si="425"/>
        <v>1</v>
      </c>
      <c r="DR558" s="14">
        <f t="shared" si="426"/>
        <v>17</v>
      </c>
    </row>
    <row r="559" spans="99:138" ht="16.5" x14ac:dyDescent="0.2">
      <c r="CU559" s="32"/>
      <c r="CV559" s="13">
        <v>555</v>
      </c>
      <c r="CW559" s="14">
        <f t="shared" ref="CW559:CW570" si="427">MATCH(CV559-1,$CK$5:$CK$91,1)</f>
        <v>77</v>
      </c>
      <c r="CX559" s="14">
        <f t="shared" ref="CX559:CX570" si="428">INDEX($CF$6:$CF$91,CW559)</f>
        <v>1</v>
      </c>
      <c r="CY559" s="14">
        <f t="shared" ref="CY559:CY570" si="429">CV559-INDEX($CK$5:$CK$91,CW559)</f>
        <v>5</v>
      </c>
      <c r="CZ559" s="14">
        <f t="shared" ref="CZ559:CZ570" si="430">INDEX($CB$6:$CB$91,CW559)</f>
        <v>7</v>
      </c>
      <c r="DA559" s="14">
        <f t="shared" ref="DA559:DA570" si="431">INDEX($CG$6:$CG$91,CW559)+DG559</f>
        <v>2073015</v>
      </c>
      <c r="DB559" s="13" t="str">
        <f t="shared" ref="DB559:DB570" si="432">INDEX($CH$6:$CH$91,CW559)&amp;"-"&amp;INDEX($CL$3:$CS$3,DG559)</f>
        <v>135级寄灵人紫色-鞋子</v>
      </c>
      <c r="DC559" s="14">
        <f t="shared" ref="DC559:DC570" si="433">INDEX($CE$6:$CE$91,CW559)</f>
        <v>1</v>
      </c>
      <c r="DD559" s="14">
        <f t="shared" ref="DD559:DD570" si="434">INDEX($CD$6:$CD$91,CW559)</f>
        <v>3</v>
      </c>
      <c r="DE559" s="14">
        <f t="shared" ref="DE559:DE570" si="435">INDEX($E$5:$E$18,(DC559-1)*6+CZ559)</f>
        <v>135</v>
      </c>
      <c r="DF559" s="14">
        <f t="shared" ref="DF559:DF570" si="436">INDEX($E$5:$E$18,(DC559-1)*6+CZ559)</f>
        <v>135</v>
      </c>
      <c r="DG559" s="14">
        <f t="shared" ref="DG559:DG570" si="437">INDEX($CL$6:$CS$91,CW559,CY559)</f>
        <v>5</v>
      </c>
      <c r="DH559" s="14" t="str">
        <f t="shared" ref="DH559:DH570" si="438">IF(INDEX($CI$6:$CI$91,CW559)&gt;0,INDEX($CI$6:$CI$91,CW559),"")</f>
        <v/>
      </c>
      <c r="DI559" s="14">
        <f t="shared" ref="DI559:DI570" si="439">INT(SUMPRODUCT($DM$3:$DO$3,DM559:DO559)*IF(DH559="",1,1.5))</f>
        <v>272</v>
      </c>
      <c r="DJ559" s="14">
        <f t="shared" ref="DJ559:DJ570" si="440">ROUND(INDEX(M$5:M$18,($DC559-1)*6+$CZ559)*INDEX(AH$5:AH$12,$DG559)*INDEX($AQ$5:$AQ$8,$DD559),0)</f>
        <v>0</v>
      </c>
      <c r="DK559" s="14">
        <f t="shared" ref="DK559:DK570" si="441">ROUND(INDEX(N$5:N$18,($DC559-1)*6+$CZ559)*INDEX(AI$5:AI$12,$DG559)*INDEX($AQ$5:$AQ$8,$DD559),0)</f>
        <v>0</v>
      </c>
      <c r="DL559" s="14">
        <f t="shared" ref="DL559:DL570" si="442">ROUND(INDEX(O$5:O$18,($DC559-1)*6+$CZ559)*INDEX(AJ$5:AJ$12,$DG559)*INDEX($AQ$5:$AQ$8,$DD559),0)</f>
        <v>4000</v>
      </c>
      <c r="DM559" s="14">
        <f t="shared" ref="DM559:DM570" si="443">ROUND(INDEX(S$5:S$18,($DC559-1)*6+$CZ559)*INDEX(AH$5:AH$12,$DG559) * INDEX($AQ$5:$AQ$8,$DD559),2)</f>
        <v>0</v>
      </c>
      <c r="DN559" s="14">
        <f t="shared" ref="DN559:DN570" si="444">ROUND(INDEX(T$5:T$18,($DC559-1)*6+$CZ559)*INDEX(AI$5:AI$12,$DG559) * INDEX($AQ$5:$AQ$8,$DD559),2)</f>
        <v>0</v>
      </c>
      <c r="DO559" s="14">
        <f t="shared" ref="DO559:DO570" si="445">ROUND(INDEX(U$5:U$18,($DC559-1)*6+$CZ559)*INDEX(AJ$5:AJ$12,$DG559) * INDEX($AQ$5:$AQ$8,$DD559),2)</f>
        <v>272.72000000000003</v>
      </c>
      <c r="DP559" s="14">
        <f t="shared" ref="DP559:DP570" si="446">(CZ559-1)*4+DD559</f>
        <v>27</v>
      </c>
      <c r="DQ559" s="14">
        <f t="shared" ref="DQ559:DQ570" si="447">INDEX($BV$5:$BY$16,CZ559,DD559)</f>
        <v>1</v>
      </c>
      <c r="DR559" s="14">
        <f t="shared" ref="DR559:DR570" si="448">DC559*10+CZ559</f>
        <v>17</v>
      </c>
    </row>
    <row r="560" spans="99:138" ht="16.5" x14ac:dyDescent="0.2">
      <c r="CU560" s="32"/>
      <c r="CV560" s="13">
        <v>556</v>
      </c>
      <c r="CW560" s="14">
        <f t="shared" si="427"/>
        <v>77</v>
      </c>
      <c r="CX560" s="14">
        <f t="shared" si="428"/>
        <v>1</v>
      </c>
      <c r="CY560" s="14">
        <f t="shared" si="429"/>
        <v>6</v>
      </c>
      <c r="CZ560" s="14">
        <f t="shared" si="430"/>
        <v>7</v>
      </c>
      <c r="DA560" s="14">
        <f t="shared" si="431"/>
        <v>2073016</v>
      </c>
      <c r="DB560" s="13" t="str">
        <f t="shared" si="432"/>
        <v>135级寄灵人紫色-护手</v>
      </c>
      <c r="DC560" s="14">
        <f t="shared" si="433"/>
        <v>1</v>
      </c>
      <c r="DD560" s="14">
        <f t="shared" si="434"/>
        <v>3</v>
      </c>
      <c r="DE560" s="14">
        <f t="shared" si="435"/>
        <v>135</v>
      </c>
      <c r="DF560" s="14">
        <f t="shared" si="436"/>
        <v>135</v>
      </c>
      <c r="DG560" s="14">
        <f t="shared" si="437"/>
        <v>6</v>
      </c>
      <c r="DH560" s="14" t="str">
        <f t="shared" si="438"/>
        <v/>
      </c>
      <c r="DI560" s="14">
        <f t="shared" si="439"/>
        <v>272</v>
      </c>
      <c r="DJ560" s="14">
        <f t="shared" si="440"/>
        <v>0</v>
      </c>
      <c r="DK560" s="14">
        <f t="shared" si="441"/>
        <v>0</v>
      </c>
      <c r="DL560" s="14">
        <f t="shared" si="442"/>
        <v>4000</v>
      </c>
      <c r="DM560" s="14">
        <f t="shared" si="443"/>
        <v>0</v>
      </c>
      <c r="DN560" s="14">
        <f t="shared" si="444"/>
        <v>0</v>
      </c>
      <c r="DO560" s="14">
        <f t="shared" si="445"/>
        <v>272.72000000000003</v>
      </c>
      <c r="DP560" s="14">
        <f t="shared" si="446"/>
        <v>27</v>
      </c>
      <c r="DQ560" s="14">
        <f t="shared" si="447"/>
        <v>1</v>
      </c>
      <c r="DR560" s="14">
        <f t="shared" si="448"/>
        <v>17</v>
      </c>
    </row>
    <row r="561" spans="99:122" ht="16.5" x14ac:dyDescent="0.2">
      <c r="CU561" s="32"/>
      <c r="CV561" s="13">
        <v>557</v>
      </c>
      <c r="CW561" s="14">
        <f t="shared" si="427"/>
        <v>77</v>
      </c>
      <c r="CX561" s="14">
        <f t="shared" si="428"/>
        <v>1</v>
      </c>
      <c r="CY561" s="14">
        <f t="shared" si="429"/>
        <v>7</v>
      </c>
      <c r="CZ561" s="14">
        <f t="shared" si="430"/>
        <v>7</v>
      </c>
      <c r="DA561" s="14">
        <f t="shared" si="431"/>
        <v>2073017</v>
      </c>
      <c r="DB561" s="13" t="str">
        <f t="shared" si="432"/>
        <v>135级寄灵人紫色-项链</v>
      </c>
      <c r="DC561" s="14">
        <f t="shared" si="433"/>
        <v>1</v>
      </c>
      <c r="DD561" s="14">
        <f t="shared" si="434"/>
        <v>3</v>
      </c>
      <c r="DE561" s="14">
        <f t="shared" si="435"/>
        <v>135</v>
      </c>
      <c r="DF561" s="14">
        <f t="shared" si="436"/>
        <v>135</v>
      </c>
      <c r="DG561" s="14">
        <f t="shared" si="437"/>
        <v>7</v>
      </c>
      <c r="DH561" s="14" t="str">
        <f t="shared" si="438"/>
        <v/>
      </c>
      <c r="DI561" s="14">
        <f t="shared" si="439"/>
        <v>409</v>
      </c>
      <c r="DJ561" s="14">
        <f t="shared" si="440"/>
        <v>533</v>
      </c>
      <c r="DK561" s="14">
        <f t="shared" si="441"/>
        <v>334</v>
      </c>
      <c r="DL561" s="14">
        <f t="shared" si="442"/>
        <v>0</v>
      </c>
      <c r="DM561" s="14">
        <f t="shared" si="443"/>
        <v>36.380000000000003</v>
      </c>
      <c r="DN561" s="14">
        <f t="shared" si="444"/>
        <v>22.74</v>
      </c>
      <c r="DO561" s="14">
        <f t="shared" si="445"/>
        <v>0</v>
      </c>
      <c r="DP561" s="14">
        <f t="shared" si="446"/>
        <v>27</v>
      </c>
      <c r="DQ561" s="14">
        <f t="shared" si="447"/>
        <v>1</v>
      </c>
      <c r="DR561" s="14">
        <f t="shared" si="448"/>
        <v>17</v>
      </c>
    </row>
    <row r="562" spans="99:122" ht="16.5" x14ac:dyDescent="0.2">
      <c r="CU562" s="32"/>
      <c r="CV562" s="13">
        <v>558</v>
      </c>
      <c r="CW562" s="14">
        <f t="shared" si="427"/>
        <v>77</v>
      </c>
      <c r="CX562" s="14">
        <f t="shared" si="428"/>
        <v>1</v>
      </c>
      <c r="CY562" s="14">
        <f t="shared" si="429"/>
        <v>8</v>
      </c>
      <c r="CZ562" s="14">
        <f t="shared" si="430"/>
        <v>7</v>
      </c>
      <c r="DA562" s="14">
        <f t="shared" si="431"/>
        <v>2073018</v>
      </c>
      <c r="DB562" s="13" t="str">
        <f t="shared" si="432"/>
        <v>135级寄灵人紫色-戒指</v>
      </c>
      <c r="DC562" s="14">
        <f t="shared" si="433"/>
        <v>1</v>
      </c>
      <c r="DD562" s="14">
        <f t="shared" si="434"/>
        <v>3</v>
      </c>
      <c r="DE562" s="14">
        <f t="shared" si="435"/>
        <v>135</v>
      </c>
      <c r="DF562" s="14">
        <f t="shared" si="436"/>
        <v>135</v>
      </c>
      <c r="DG562" s="14">
        <f t="shared" si="437"/>
        <v>8</v>
      </c>
      <c r="DH562" s="14" t="str">
        <f t="shared" si="438"/>
        <v/>
      </c>
      <c r="DI562" s="14">
        <f t="shared" si="439"/>
        <v>409</v>
      </c>
      <c r="DJ562" s="14">
        <f t="shared" si="440"/>
        <v>533</v>
      </c>
      <c r="DK562" s="14">
        <f t="shared" si="441"/>
        <v>0</v>
      </c>
      <c r="DL562" s="14">
        <f t="shared" si="442"/>
        <v>3333</v>
      </c>
      <c r="DM562" s="14">
        <f t="shared" si="443"/>
        <v>36.380000000000003</v>
      </c>
      <c r="DN562" s="14">
        <f t="shared" si="444"/>
        <v>0</v>
      </c>
      <c r="DO562" s="14">
        <f t="shared" si="445"/>
        <v>227.27</v>
      </c>
      <c r="DP562" s="14">
        <f t="shared" si="446"/>
        <v>27</v>
      </c>
      <c r="DQ562" s="14">
        <f t="shared" si="447"/>
        <v>1</v>
      </c>
      <c r="DR562" s="14">
        <f t="shared" si="448"/>
        <v>17</v>
      </c>
    </row>
    <row r="563" spans="99:122" ht="16.5" x14ac:dyDescent="0.2">
      <c r="CU563" s="32"/>
      <c r="CV563" s="13">
        <v>559</v>
      </c>
      <c r="CW563" s="14">
        <f t="shared" si="427"/>
        <v>78</v>
      </c>
      <c r="CX563" s="14">
        <f t="shared" si="428"/>
        <v>2</v>
      </c>
      <c r="CY563" s="14">
        <f t="shared" si="429"/>
        <v>1</v>
      </c>
      <c r="CZ563" s="14">
        <f t="shared" si="430"/>
        <v>7</v>
      </c>
      <c r="DA563" s="14">
        <f t="shared" si="431"/>
        <v>2073021</v>
      </c>
      <c r="DB563" s="13" t="str">
        <f t="shared" si="432"/>
        <v>135级守护灵紫色-武器</v>
      </c>
      <c r="DC563" s="14">
        <f t="shared" si="433"/>
        <v>2</v>
      </c>
      <c r="DD563" s="14">
        <f t="shared" si="434"/>
        <v>3</v>
      </c>
      <c r="DE563" s="14">
        <f t="shared" si="435"/>
        <v>110</v>
      </c>
      <c r="DF563" s="14">
        <f t="shared" si="436"/>
        <v>110</v>
      </c>
      <c r="DG563" s="14">
        <f t="shared" si="437"/>
        <v>1</v>
      </c>
      <c r="DH563" s="14" t="str">
        <f t="shared" si="438"/>
        <v/>
      </c>
      <c r="DI563" s="14">
        <f t="shared" si="439"/>
        <v>325</v>
      </c>
      <c r="DJ563" s="14">
        <f t="shared" si="440"/>
        <v>1260</v>
      </c>
      <c r="DK563" s="14">
        <f t="shared" si="441"/>
        <v>0</v>
      </c>
      <c r="DL563" s="14">
        <f t="shared" si="442"/>
        <v>0</v>
      </c>
      <c r="DM563" s="14">
        <f t="shared" si="443"/>
        <v>65.03</v>
      </c>
      <c r="DN563" s="14">
        <f t="shared" si="444"/>
        <v>0</v>
      </c>
      <c r="DO563" s="14">
        <f t="shared" si="445"/>
        <v>0</v>
      </c>
      <c r="DP563" s="14">
        <f t="shared" si="446"/>
        <v>27</v>
      </c>
      <c r="DQ563" s="14">
        <f t="shared" si="447"/>
        <v>1</v>
      </c>
      <c r="DR563" s="14">
        <f t="shared" si="448"/>
        <v>27</v>
      </c>
    </row>
    <row r="564" spans="99:122" ht="16.5" x14ac:dyDescent="0.2">
      <c r="CU564" s="32"/>
      <c r="CV564" s="13">
        <v>560</v>
      </c>
      <c r="CW564" s="14">
        <f t="shared" si="427"/>
        <v>78</v>
      </c>
      <c r="CX564" s="14">
        <f t="shared" si="428"/>
        <v>2</v>
      </c>
      <c r="CY564" s="14">
        <f t="shared" si="429"/>
        <v>2</v>
      </c>
      <c r="CZ564" s="14">
        <f t="shared" si="430"/>
        <v>7</v>
      </c>
      <c r="DA564" s="14">
        <f t="shared" si="431"/>
        <v>2073022</v>
      </c>
      <c r="DB564" s="13" t="str">
        <f t="shared" si="432"/>
        <v>135级守护灵紫色-头盔</v>
      </c>
      <c r="DC564" s="14">
        <f t="shared" si="433"/>
        <v>2</v>
      </c>
      <c r="DD564" s="14">
        <f t="shared" si="434"/>
        <v>3</v>
      </c>
      <c r="DE564" s="14">
        <f t="shared" si="435"/>
        <v>110</v>
      </c>
      <c r="DF564" s="14">
        <f t="shared" si="436"/>
        <v>110</v>
      </c>
      <c r="DG564" s="14">
        <f t="shared" si="437"/>
        <v>2</v>
      </c>
      <c r="DH564" s="14" t="str">
        <f t="shared" si="438"/>
        <v/>
      </c>
      <c r="DI564" s="14">
        <f t="shared" si="439"/>
        <v>163</v>
      </c>
      <c r="DJ564" s="14">
        <f t="shared" si="440"/>
        <v>0</v>
      </c>
      <c r="DK564" s="14">
        <f t="shared" si="441"/>
        <v>316</v>
      </c>
      <c r="DL564" s="14">
        <f t="shared" si="442"/>
        <v>0</v>
      </c>
      <c r="DM564" s="14">
        <f t="shared" si="443"/>
        <v>0</v>
      </c>
      <c r="DN564" s="14">
        <f t="shared" si="444"/>
        <v>16.32</v>
      </c>
      <c r="DO564" s="14">
        <f t="shared" si="445"/>
        <v>0</v>
      </c>
      <c r="DP564" s="14">
        <f t="shared" si="446"/>
        <v>27</v>
      </c>
      <c r="DQ564" s="14">
        <f t="shared" si="447"/>
        <v>1</v>
      </c>
      <c r="DR564" s="14">
        <f t="shared" si="448"/>
        <v>27</v>
      </c>
    </row>
    <row r="565" spans="99:122" ht="16.5" x14ac:dyDescent="0.2">
      <c r="CU565" s="32"/>
      <c r="CV565" s="13">
        <v>561</v>
      </c>
      <c r="CW565" s="14">
        <f t="shared" si="427"/>
        <v>78</v>
      </c>
      <c r="CX565" s="14">
        <f t="shared" si="428"/>
        <v>2</v>
      </c>
      <c r="CY565" s="14">
        <f t="shared" si="429"/>
        <v>3</v>
      </c>
      <c r="CZ565" s="14">
        <f t="shared" si="430"/>
        <v>7</v>
      </c>
      <c r="DA565" s="14">
        <f t="shared" si="431"/>
        <v>2073023</v>
      </c>
      <c r="DB565" s="13" t="str">
        <f t="shared" si="432"/>
        <v>135级守护灵紫色-肩甲</v>
      </c>
      <c r="DC565" s="14">
        <f t="shared" si="433"/>
        <v>2</v>
      </c>
      <c r="DD565" s="14">
        <f t="shared" si="434"/>
        <v>3</v>
      </c>
      <c r="DE565" s="14">
        <f t="shared" si="435"/>
        <v>110</v>
      </c>
      <c r="DF565" s="14">
        <f t="shared" si="436"/>
        <v>110</v>
      </c>
      <c r="DG565" s="14">
        <f t="shared" si="437"/>
        <v>3</v>
      </c>
      <c r="DH565" s="14" t="str">
        <f t="shared" si="438"/>
        <v/>
      </c>
      <c r="DI565" s="14">
        <f t="shared" si="439"/>
        <v>243</v>
      </c>
      <c r="DJ565" s="14">
        <f t="shared" si="440"/>
        <v>0</v>
      </c>
      <c r="DK565" s="14">
        <f t="shared" si="441"/>
        <v>158</v>
      </c>
      <c r="DL565" s="14">
        <f t="shared" si="442"/>
        <v>3149</v>
      </c>
      <c r="DM565" s="14">
        <f t="shared" si="443"/>
        <v>0</v>
      </c>
      <c r="DN565" s="14">
        <f t="shared" si="444"/>
        <v>8.16</v>
      </c>
      <c r="DO565" s="14">
        <f t="shared" si="445"/>
        <v>162.24</v>
      </c>
      <c r="DP565" s="14">
        <f t="shared" si="446"/>
        <v>27</v>
      </c>
      <c r="DQ565" s="14">
        <f t="shared" si="447"/>
        <v>1</v>
      </c>
      <c r="DR565" s="14">
        <f t="shared" si="448"/>
        <v>27</v>
      </c>
    </row>
    <row r="566" spans="99:122" ht="16.5" x14ac:dyDescent="0.2">
      <c r="CU566" s="32"/>
      <c r="CV566" s="13">
        <v>562</v>
      </c>
      <c r="CW566" s="14">
        <f t="shared" si="427"/>
        <v>78</v>
      </c>
      <c r="CX566" s="14">
        <f t="shared" si="428"/>
        <v>2</v>
      </c>
      <c r="CY566" s="14">
        <f t="shared" si="429"/>
        <v>4</v>
      </c>
      <c r="CZ566" s="14">
        <f t="shared" si="430"/>
        <v>7</v>
      </c>
      <c r="DA566" s="14">
        <f t="shared" si="431"/>
        <v>2073024</v>
      </c>
      <c r="DB566" s="13" t="str">
        <f t="shared" si="432"/>
        <v>135级守护灵紫色-衣服</v>
      </c>
      <c r="DC566" s="14">
        <f t="shared" si="433"/>
        <v>2</v>
      </c>
      <c r="DD566" s="14">
        <f t="shared" si="434"/>
        <v>3</v>
      </c>
      <c r="DE566" s="14">
        <f t="shared" si="435"/>
        <v>110</v>
      </c>
      <c r="DF566" s="14">
        <f t="shared" si="436"/>
        <v>110</v>
      </c>
      <c r="DG566" s="14">
        <f t="shared" si="437"/>
        <v>4</v>
      </c>
      <c r="DH566" s="14" t="str">
        <f t="shared" si="438"/>
        <v/>
      </c>
      <c r="DI566" s="14">
        <f t="shared" si="439"/>
        <v>163</v>
      </c>
      <c r="DJ566" s="14">
        <f t="shared" si="440"/>
        <v>0</v>
      </c>
      <c r="DK566" s="14">
        <f t="shared" si="441"/>
        <v>316</v>
      </c>
      <c r="DL566" s="14">
        <f t="shared" si="442"/>
        <v>0</v>
      </c>
      <c r="DM566" s="14">
        <f t="shared" si="443"/>
        <v>0</v>
      </c>
      <c r="DN566" s="14">
        <f t="shared" si="444"/>
        <v>16.32</v>
      </c>
      <c r="DO566" s="14">
        <f t="shared" si="445"/>
        <v>0</v>
      </c>
      <c r="DP566" s="14">
        <f t="shared" si="446"/>
        <v>27</v>
      </c>
      <c r="DQ566" s="14">
        <f t="shared" si="447"/>
        <v>1</v>
      </c>
      <c r="DR566" s="14">
        <f t="shared" si="448"/>
        <v>27</v>
      </c>
    </row>
    <row r="567" spans="99:122" ht="16.5" x14ac:dyDescent="0.2">
      <c r="CV567" s="13">
        <v>563</v>
      </c>
      <c r="CW567" s="14">
        <f t="shared" si="427"/>
        <v>78</v>
      </c>
      <c r="CX567" s="14">
        <f t="shared" si="428"/>
        <v>2</v>
      </c>
      <c r="CY567" s="14">
        <f t="shared" si="429"/>
        <v>5</v>
      </c>
      <c r="CZ567" s="14">
        <f t="shared" si="430"/>
        <v>7</v>
      </c>
      <c r="DA567" s="14">
        <f t="shared" si="431"/>
        <v>2073025</v>
      </c>
      <c r="DB567" s="13" t="str">
        <f t="shared" si="432"/>
        <v>135级守护灵紫色-鞋子</v>
      </c>
      <c r="DC567" s="14">
        <f t="shared" si="433"/>
        <v>2</v>
      </c>
      <c r="DD567" s="14">
        <f t="shared" si="434"/>
        <v>3</v>
      </c>
      <c r="DE567" s="14">
        <f t="shared" si="435"/>
        <v>110</v>
      </c>
      <c r="DF567" s="14">
        <f t="shared" si="436"/>
        <v>110</v>
      </c>
      <c r="DG567" s="14">
        <f t="shared" si="437"/>
        <v>5</v>
      </c>
      <c r="DH567" s="14" t="str">
        <f t="shared" si="438"/>
        <v/>
      </c>
      <c r="DI567" s="14">
        <f t="shared" si="439"/>
        <v>324</v>
      </c>
      <c r="DJ567" s="14">
        <f t="shared" si="440"/>
        <v>0</v>
      </c>
      <c r="DK567" s="14">
        <f t="shared" si="441"/>
        <v>0</v>
      </c>
      <c r="DL567" s="14">
        <f t="shared" si="442"/>
        <v>6299</v>
      </c>
      <c r="DM567" s="14">
        <f t="shared" si="443"/>
        <v>0</v>
      </c>
      <c r="DN567" s="14">
        <f t="shared" si="444"/>
        <v>0</v>
      </c>
      <c r="DO567" s="14">
        <f t="shared" si="445"/>
        <v>324.49</v>
      </c>
      <c r="DP567" s="14">
        <f t="shared" si="446"/>
        <v>27</v>
      </c>
      <c r="DQ567" s="14">
        <f t="shared" si="447"/>
        <v>1</v>
      </c>
      <c r="DR567" s="14">
        <f t="shared" si="448"/>
        <v>27</v>
      </c>
    </row>
    <row r="568" spans="99:122" ht="16.5" x14ac:dyDescent="0.2">
      <c r="CV568" s="13">
        <v>564</v>
      </c>
      <c r="CW568" s="14">
        <f t="shared" si="427"/>
        <v>78</v>
      </c>
      <c r="CX568" s="14">
        <f t="shared" si="428"/>
        <v>2</v>
      </c>
      <c r="CY568" s="14">
        <f t="shared" si="429"/>
        <v>6</v>
      </c>
      <c r="CZ568" s="14">
        <f t="shared" si="430"/>
        <v>7</v>
      </c>
      <c r="DA568" s="14">
        <f t="shared" si="431"/>
        <v>2073026</v>
      </c>
      <c r="DB568" s="13" t="str">
        <f t="shared" si="432"/>
        <v>135级守护灵紫色-护手</v>
      </c>
      <c r="DC568" s="14">
        <f t="shared" si="433"/>
        <v>2</v>
      </c>
      <c r="DD568" s="14">
        <f t="shared" si="434"/>
        <v>3</v>
      </c>
      <c r="DE568" s="14">
        <f t="shared" si="435"/>
        <v>110</v>
      </c>
      <c r="DF568" s="14">
        <f t="shared" si="436"/>
        <v>110</v>
      </c>
      <c r="DG568" s="14">
        <f t="shared" si="437"/>
        <v>6</v>
      </c>
      <c r="DH568" s="14" t="str">
        <f t="shared" si="438"/>
        <v/>
      </c>
      <c r="DI568" s="14">
        <f t="shared" si="439"/>
        <v>324</v>
      </c>
      <c r="DJ568" s="14">
        <f t="shared" si="440"/>
        <v>0</v>
      </c>
      <c r="DK568" s="14">
        <f t="shared" si="441"/>
        <v>0</v>
      </c>
      <c r="DL568" s="14">
        <f t="shared" si="442"/>
        <v>6299</v>
      </c>
      <c r="DM568" s="14">
        <f t="shared" si="443"/>
        <v>0</v>
      </c>
      <c r="DN568" s="14">
        <f t="shared" si="444"/>
        <v>0</v>
      </c>
      <c r="DO568" s="14">
        <f t="shared" si="445"/>
        <v>324.49</v>
      </c>
      <c r="DP568" s="14">
        <f t="shared" si="446"/>
        <v>27</v>
      </c>
      <c r="DQ568" s="14">
        <f t="shared" si="447"/>
        <v>1</v>
      </c>
      <c r="DR568" s="14">
        <f t="shared" si="448"/>
        <v>27</v>
      </c>
    </row>
    <row r="569" spans="99:122" ht="16.5" x14ac:dyDescent="0.2">
      <c r="CV569" s="13">
        <v>565</v>
      </c>
      <c r="CW569" s="14">
        <f t="shared" si="427"/>
        <v>78</v>
      </c>
      <c r="CX569" s="14">
        <f t="shared" si="428"/>
        <v>2</v>
      </c>
      <c r="CY569" s="14">
        <f t="shared" si="429"/>
        <v>7</v>
      </c>
      <c r="CZ569" s="14">
        <f t="shared" si="430"/>
        <v>7</v>
      </c>
      <c r="DA569" s="14">
        <f t="shared" si="431"/>
        <v>2073027</v>
      </c>
      <c r="DB569" s="13" t="str">
        <f t="shared" si="432"/>
        <v>135级守护灵紫色-项链</v>
      </c>
      <c r="DC569" s="14">
        <f t="shared" si="433"/>
        <v>2</v>
      </c>
      <c r="DD569" s="14">
        <f t="shared" si="434"/>
        <v>3</v>
      </c>
      <c r="DE569" s="14">
        <f t="shared" si="435"/>
        <v>110</v>
      </c>
      <c r="DF569" s="14">
        <f t="shared" si="436"/>
        <v>110</v>
      </c>
      <c r="DG569" s="14">
        <f t="shared" si="437"/>
        <v>7</v>
      </c>
      <c r="DH569" s="14" t="str">
        <f t="shared" si="438"/>
        <v/>
      </c>
      <c r="DI569" s="14">
        <f t="shared" si="439"/>
        <v>244</v>
      </c>
      <c r="DJ569" s="14">
        <f t="shared" si="440"/>
        <v>420</v>
      </c>
      <c r="DK569" s="14">
        <f t="shared" si="441"/>
        <v>264</v>
      </c>
      <c r="DL569" s="14">
        <f t="shared" si="442"/>
        <v>0</v>
      </c>
      <c r="DM569" s="14">
        <f t="shared" si="443"/>
        <v>21.68</v>
      </c>
      <c r="DN569" s="14">
        <f t="shared" si="444"/>
        <v>13.6</v>
      </c>
      <c r="DO569" s="14">
        <f t="shared" si="445"/>
        <v>0</v>
      </c>
      <c r="DP569" s="14">
        <f t="shared" si="446"/>
        <v>27</v>
      </c>
      <c r="DQ569" s="14">
        <f t="shared" si="447"/>
        <v>1</v>
      </c>
      <c r="DR569" s="14">
        <f t="shared" si="448"/>
        <v>27</v>
      </c>
    </row>
    <row r="570" spans="99:122" ht="16.5" x14ac:dyDescent="0.2">
      <c r="CV570" s="13">
        <v>566</v>
      </c>
      <c r="CW570" s="14">
        <f t="shared" si="427"/>
        <v>78</v>
      </c>
      <c r="CX570" s="14">
        <f t="shared" si="428"/>
        <v>2</v>
      </c>
      <c r="CY570" s="14">
        <f t="shared" si="429"/>
        <v>8</v>
      </c>
      <c r="CZ570" s="14">
        <f t="shared" si="430"/>
        <v>7</v>
      </c>
      <c r="DA570" s="14">
        <f t="shared" si="431"/>
        <v>2073028</v>
      </c>
      <c r="DB570" s="13" t="str">
        <f t="shared" si="432"/>
        <v>135级守护灵紫色-戒指</v>
      </c>
      <c r="DC570" s="14">
        <f t="shared" si="433"/>
        <v>2</v>
      </c>
      <c r="DD570" s="14">
        <f t="shared" si="434"/>
        <v>3</v>
      </c>
      <c r="DE570" s="14">
        <f t="shared" si="435"/>
        <v>110</v>
      </c>
      <c r="DF570" s="14">
        <f t="shared" si="436"/>
        <v>110</v>
      </c>
      <c r="DG570" s="14">
        <f t="shared" si="437"/>
        <v>8</v>
      </c>
      <c r="DH570" s="14" t="str">
        <f t="shared" si="438"/>
        <v/>
      </c>
      <c r="DI570" s="14">
        <f t="shared" si="439"/>
        <v>378</v>
      </c>
      <c r="DJ570" s="14">
        <f t="shared" si="440"/>
        <v>420</v>
      </c>
      <c r="DK570" s="14">
        <f t="shared" si="441"/>
        <v>0</v>
      </c>
      <c r="DL570" s="14">
        <f t="shared" si="442"/>
        <v>5249</v>
      </c>
      <c r="DM570" s="14">
        <f t="shared" si="443"/>
        <v>21.68</v>
      </c>
      <c r="DN570" s="14">
        <f t="shared" si="444"/>
        <v>0</v>
      </c>
      <c r="DO570" s="14">
        <f t="shared" si="445"/>
        <v>270.41000000000003</v>
      </c>
      <c r="DP570" s="14">
        <f t="shared" si="446"/>
        <v>27</v>
      </c>
      <c r="DQ570" s="14">
        <f t="shared" si="447"/>
        <v>1</v>
      </c>
      <c r="DR570" s="14">
        <f t="shared" si="448"/>
        <v>27</v>
      </c>
    </row>
    <row r="571" spans="99:122" ht="16.5" x14ac:dyDescent="0.2">
      <c r="CV571" s="13">
        <v>567</v>
      </c>
      <c r="CW571" s="14">
        <f t="shared" ref="CW571:CW596" si="449">MATCH(CV571-1,$CK$5:$CK$91,1)</f>
        <v>79</v>
      </c>
      <c r="CX571" s="14">
        <f t="shared" ref="CX571:CX596" si="450">INDEX($CF$6:$CF$91,CW571)</f>
        <v>1</v>
      </c>
      <c r="CY571" s="14">
        <f t="shared" ref="CY571:CY596" si="451">CV571-INDEX($CK$5:$CK$91,CW571)</f>
        <v>1</v>
      </c>
      <c r="CZ571" s="14">
        <f t="shared" ref="CZ571:CZ596" si="452">INDEX($CB$6:$CB$91,CW571)</f>
        <v>7</v>
      </c>
      <c r="DA571" s="14">
        <f t="shared" ref="DA571:DA596" si="453">INDEX($CG$6:$CG$91,CW571)+DG571</f>
        <v>2074011</v>
      </c>
      <c r="DB571" s="13" t="str">
        <f t="shared" ref="DB571:DB596" si="454">INDEX($CH$6:$CH$91,CW571)&amp;"-"&amp;INDEX($CL$3:$CS$3,DG571)</f>
        <v>135级寄灵人橙色-武器</v>
      </c>
      <c r="DC571" s="14">
        <f t="shared" ref="DC571:DC596" si="455">INDEX($CE$6:$CE$91,CW571)</f>
        <v>1</v>
      </c>
      <c r="DD571" s="14">
        <f t="shared" ref="DD571:DD596" si="456">INDEX($CD$6:$CD$91,CW571)</f>
        <v>4</v>
      </c>
      <c r="DE571" s="14">
        <f t="shared" ref="DE571:DE596" si="457">INDEX($E$5:$E$18,(DC571-1)*6+CZ571)</f>
        <v>135</v>
      </c>
      <c r="DF571" s="14">
        <f t="shared" ref="DF571:DF596" si="458">INDEX($E$5:$E$18,(DC571-1)*6+CZ571)</f>
        <v>135</v>
      </c>
      <c r="DG571" s="14">
        <f t="shared" ref="DG571:DG596" si="459">INDEX($CL$6:$CS$91,CW571,CY571)</f>
        <v>1</v>
      </c>
      <c r="DH571" s="14" t="str">
        <f t="shared" ref="DH571:DH596" si="460">IF(INDEX($CI$6:$CI$91,CW571)&gt;0,INDEX($CI$6:$CI$91,CW571),"")</f>
        <v/>
      </c>
      <c r="DI571" s="14">
        <f t="shared" ref="DI571:DI596" si="461">INT(SUMPRODUCT($DM$3:$DO$3,DM571:DO571)*IF(DH571="",1,1.5))</f>
        <v>642</v>
      </c>
      <c r="DJ571" s="14">
        <f t="shared" ref="DJ571:DJ596" si="462">ROUND(INDEX(M$5:M$18,($DC571-1)*6+$CZ571)*INDEX(AH$5:AH$12,$DG571)*INDEX($AQ$5:$AQ$8,$DD571),0)</f>
        <v>1881</v>
      </c>
      <c r="DK571" s="14">
        <f t="shared" ref="DK571:DK596" si="463">ROUND(INDEX(N$5:N$18,($DC571-1)*6+$CZ571)*INDEX(AI$5:AI$12,$DG571)*INDEX($AQ$5:$AQ$8,$DD571),0)</f>
        <v>0</v>
      </c>
      <c r="DL571" s="14">
        <f t="shared" ref="DL571:DL596" si="464">ROUND(INDEX(O$5:O$18,($DC571-1)*6+$CZ571)*INDEX(AJ$5:AJ$12,$DG571)*INDEX($AQ$5:$AQ$8,$DD571),0)</f>
        <v>0</v>
      </c>
      <c r="DM571" s="14">
        <f t="shared" ref="DM571:DM596" si="465">ROUND(INDEX(S$5:S$18,($DC571-1)*6+$CZ571)*INDEX(AH$5:AH$12,$DG571) * INDEX($AQ$5:$AQ$8,$DD571),2)</f>
        <v>128.4</v>
      </c>
      <c r="DN571" s="14">
        <f t="shared" ref="DN571:DN596" si="466">ROUND(INDEX(T$5:T$18,($DC571-1)*6+$CZ571)*INDEX(AI$5:AI$12,$DG571) * INDEX($AQ$5:$AQ$8,$DD571),2)</f>
        <v>0</v>
      </c>
      <c r="DO571" s="14">
        <f t="shared" ref="DO571:DO596" si="467">ROUND(INDEX(U$5:U$18,($DC571-1)*6+$CZ571)*INDEX(AJ$5:AJ$12,$DG571) * INDEX($AQ$5:$AQ$8,$DD571),2)</f>
        <v>0</v>
      </c>
      <c r="DP571" s="14">
        <f t="shared" ref="DP571:DP596" si="468">(CZ571-1)*4+DD571</f>
        <v>28</v>
      </c>
      <c r="DQ571" s="14">
        <f t="shared" ref="DQ571:DQ596" si="469">INDEX($BV$5:$BY$16,CZ571,DD571)</f>
        <v>2</v>
      </c>
      <c r="DR571" s="14">
        <f t="shared" ref="DR571:DR596" si="470">DC571*10+CZ571</f>
        <v>17</v>
      </c>
    </row>
    <row r="572" spans="99:122" ht="16.5" x14ac:dyDescent="0.2">
      <c r="CV572" s="13">
        <v>568</v>
      </c>
      <c r="CW572" s="14">
        <f t="shared" si="449"/>
        <v>79</v>
      </c>
      <c r="CX572" s="14">
        <f t="shared" si="450"/>
        <v>1</v>
      </c>
      <c r="CY572" s="14">
        <f t="shared" si="451"/>
        <v>2</v>
      </c>
      <c r="CZ572" s="14">
        <f t="shared" si="452"/>
        <v>7</v>
      </c>
      <c r="DA572" s="14">
        <f t="shared" si="453"/>
        <v>2074012</v>
      </c>
      <c r="DB572" s="13" t="str">
        <f t="shared" si="454"/>
        <v>135级寄灵人橙色-头盔</v>
      </c>
      <c r="DC572" s="14">
        <f t="shared" si="455"/>
        <v>1</v>
      </c>
      <c r="DD572" s="14">
        <f t="shared" si="456"/>
        <v>4</v>
      </c>
      <c r="DE572" s="14">
        <f t="shared" si="457"/>
        <v>135</v>
      </c>
      <c r="DF572" s="14">
        <f t="shared" si="458"/>
        <v>135</v>
      </c>
      <c r="DG572" s="14">
        <f t="shared" si="459"/>
        <v>2</v>
      </c>
      <c r="DH572" s="14" t="str">
        <f t="shared" si="460"/>
        <v/>
      </c>
      <c r="DI572" s="14">
        <f t="shared" si="461"/>
        <v>321</v>
      </c>
      <c r="DJ572" s="14">
        <f t="shared" si="462"/>
        <v>0</v>
      </c>
      <c r="DK572" s="14">
        <f t="shared" si="463"/>
        <v>471</v>
      </c>
      <c r="DL572" s="14">
        <f t="shared" si="464"/>
        <v>0</v>
      </c>
      <c r="DM572" s="14">
        <f t="shared" si="465"/>
        <v>0</v>
      </c>
      <c r="DN572" s="14">
        <f t="shared" si="466"/>
        <v>32.1</v>
      </c>
      <c r="DO572" s="14">
        <f t="shared" si="467"/>
        <v>0</v>
      </c>
      <c r="DP572" s="14">
        <f t="shared" si="468"/>
        <v>28</v>
      </c>
      <c r="DQ572" s="14">
        <f t="shared" si="469"/>
        <v>2</v>
      </c>
      <c r="DR572" s="14">
        <f t="shared" si="470"/>
        <v>17</v>
      </c>
    </row>
    <row r="573" spans="99:122" ht="16.5" x14ac:dyDescent="0.2">
      <c r="CV573" s="13">
        <v>569</v>
      </c>
      <c r="CW573" s="14">
        <f t="shared" si="449"/>
        <v>79</v>
      </c>
      <c r="CX573" s="14">
        <f t="shared" si="450"/>
        <v>1</v>
      </c>
      <c r="CY573" s="14">
        <f t="shared" si="451"/>
        <v>3</v>
      </c>
      <c r="CZ573" s="14">
        <f t="shared" si="452"/>
        <v>7</v>
      </c>
      <c r="DA573" s="14">
        <f t="shared" si="453"/>
        <v>2074013</v>
      </c>
      <c r="DB573" s="13" t="str">
        <f t="shared" si="454"/>
        <v>135级寄灵人橙色-肩甲</v>
      </c>
      <c r="DC573" s="14">
        <f t="shared" si="455"/>
        <v>1</v>
      </c>
      <c r="DD573" s="14">
        <f t="shared" si="456"/>
        <v>4</v>
      </c>
      <c r="DE573" s="14">
        <f t="shared" si="457"/>
        <v>135</v>
      </c>
      <c r="DF573" s="14">
        <f t="shared" si="458"/>
        <v>135</v>
      </c>
      <c r="DG573" s="14">
        <f t="shared" si="459"/>
        <v>3</v>
      </c>
      <c r="DH573" s="14" t="str">
        <f t="shared" si="460"/>
        <v/>
      </c>
      <c r="DI573" s="14">
        <f t="shared" si="461"/>
        <v>320</v>
      </c>
      <c r="DJ573" s="14">
        <f t="shared" si="462"/>
        <v>0</v>
      </c>
      <c r="DK573" s="14">
        <f t="shared" si="463"/>
        <v>236</v>
      </c>
      <c r="DL573" s="14">
        <f t="shared" si="464"/>
        <v>2353</v>
      </c>
      <c r="DM573" s="14">
        <f t="shared" si="465"/>
        <v>0</v>
      </c>
      <c r="DN573" s="14">
        <f t="shared" si="466"/>
        <v>16.05</v>
      </c>
      <c r="DO573" s="14">
        <f t="shared" si="467"/>
        <v>160.43</v>
      </c>
      <c r="DP573" s="14">
        <f t="shared" si="468"/>
        <v>28</v>
      </c>
      <c r="DQ573" s="14">
        <f t="shared" si="469"/>
        <v>2</v>
      </c>
      <c r="DR573" s="14">
        <f t="shared" si="470"/>
        <v>17</v>
      </c>
    </row>
    <row r="574" spans="99:122" ht="16.5" x14ac:dyDescent="0.2">
      <c r="CV574" s="13">
        <v>570</v>
      </c>
      <c r="CW574" s="14">
        <f t="shared" si="449"/>
        <v>79</v>
      </c>
      <c r="CX574" s="14">
        <f t="shared" si="450"/>
        <v>1</v>
      </c>
      <c r="CY574" s="14">
        <f t="shared" si="451"/>
        <v>4</v>
      </c>
      <c r="CZ574" s="14">
        <f t="shared" si="452"/>
        <v>7</v>
      </c>
      <c r="DA574" s="14">
        <f t="shared" si="453"/>
        <v>2074014</v>
      </c>
      <c r="DB574" s="13" t="str">
        <f t="shared" si="454"/>
        <v>135级寄灵人橙色-衣服</v>
      </c>
      <c r="DC574" s="14">
        <f t="shared" si="455"/>
        <v>1</v>
      </c>
      <c r="DD574" s="14">
        <f t="shared" si="456"/>
        <v>4</v>
      </c>
      <c r="DE574" s="14">
        <f t="shared" si="457"/>
        <v>135</v>
      </c>
      <c r="DF574" s="14">
        <f t="shared" si="458"/>
        <v>135</v>
      </c>
      <c r="DG574" s="14">
        <f t="shared" si="459"/>
        <v>4</v>
      </c>
      <c r="DH574" s="14" t="str">
        <f t="shared" si="460"/>
        <v/>
      </c>
      <c r="DI574" s="14">
        <f t="shared" si="461"/>
        <v>321</v>
      </c>
      <c r="DJ574" s="14">
        <f t="shared" si="462"/>
        <v>0</v>
      </c>
      <c r="DK574" s="14">
        <f t="shared" si="463"/>
        <v>471</v>
      </c>
      <c r="DL574" s="14">
        <f t="shared" si="464"/>
        <v>0</v>
      </c>
      <c r="DM574" s="14">
        <f t="shared" si="465"/>
        <v>0</v>
      </c>
      <c r="DN574" s="14">
        <f t="shared" si="466"/>
        <v>32.1</v>
      </c>
      <c r="DO574" s="14">
        <f t="shared" si="467"/>
        <v>0</v>
      </c>
      <c r="DP574" s="14">
        <f t="shared" si="468"/>
        <v>28</v>
      </c>
      <c r="DQ574" s="14">
        <f t="shared" si="469"/>
        <v>2</v>
      </c>
      <c r="DR574" s="14">
        <f t="shared" si="470"/>
        <v>17</v>
      </c>
    </row>
    <row r="575" spans="99:122" ht="16.5" x14ac:dyDescent="0.2">
      <c r="CV575" s="13">
        <v>571</v>
      </c>
      <c r="CW575" s="14">
        <f t="shared" si="449"/>
        <v>79</v>
      </c>
      <c r="CX575" s="14">
        <f t="shared" si="450"/>
        <v>1</v>
      </c>
      <c r="CY575" s="14">
        <f t="shared" si="451"/>
        <v>5</v>
      </c>
      <c r="CZ575" s="14">
        <f t="shared" si="452"/>
        <v>7</v>
      </c>
      <c r="DA575" s="14">
        <f t="shared" si="453"/>
        <v>2074015</v>
      </c>
      <c r="DB575" s="13" t="str">
        <f t="shared" si="454"/>
        <v>135级寄灵人橙色-鞋子</v>
      </c>
      <c r="DC575" s="14">
        <f t="shared" si="455"/>
        <v>1</v>
      </c>
      <c r="DD575" s="14">
        <f t="shared" si="456"/>
        <v>4</v>
      </c>
      <c r="DE575" s="14">
        <f t="shared" si="457"/>
        <v>135</v>
      </c>
      <c r="DF575" s="14">
        <f t="shared" si="458"/>
        <v>135</v>
      </c>
      <c r="DG575" s="14">
        <f t="shared" si="459"/>
        <v>5</v>
      </c>
      <c r="DH575" s="14" t="str">
        <f t="shared" si="460"/>
        <v/>
      </c>
      <c r="DI575" s="14">
        <f t="shared" si="461"/>
        <v>320</v>
      </c>
      <c r="DJ575" s="14">
        <f t="shared" si="462"/>
        <v>0</v>
      </c>
      <c r="DK575" s="14">
        <f t="shared" si="463"/>
        <v>0</v>
      </c>
      <c r="DL575" s="14">
        <f t="shared" si="464"/>
        <v>4706</v>
      </c>
      <c r="DM575" s="14">
        <f t="shared" si="465"/>
        <v>0</v>
      </c>
      <c r="DN575" s="14">
        <f t="shared" si="466"/>
        <v>0</v>
      </c>
      <c r="DO575" s="14">
        <f t="shared" si="467"/>
        <v>320.85000000000002</v>
      </c>
      <c r="DP575" s="14">
        <f t="shared" si="468"/>
        <v>28</v>
      </c>
      <c r="DQ575" s="14">
        <f t="shared" si="469"/>
        <v>2</v>
      </c>
      <c r="DR575" s="14">
        <f t="shared" si="470"/>
        <v>17</v>
      </c>
    </row>
    <row r="576" spans="99:122" ht="16.5" x14ac:dyDescent="0.2">
      <c r="CV576" s="13">
        <v>572</v>
      </c>
      <c r="CW576" s="14">
        <f t="shared" si="449"/>
        <v>79</v>
      </c>
      <c r="CX576" s="14">
        <f t="shared" si="450"/>
        <v>1</v>
      </c>
      <c r="CY576" s="14">
        <f t="shared" si="451"/>
        <v>6</v>
      </c>
      <c r="CZ576" s="14">
        <f t="shared" si="452"/>
        <v>7</v>
      </c>
      <c r="DA576" s="14">
        <f t="shared" si="453"/>
        <v>2074016</v>
      </c>
      <c r="DB576" s="13" t="str">
        <f t="shared" si="454"/>
        <v>135级寄灵人橙色-护手</v>
      </c>
      <c r="DC576" s="14">
        <f t="shared" si="455"/>
        <v>1</v>
      </c>
      <c r="DD576" s="14">
        <f t="shared" si="456"/>
        <v>4</v>
      </c>
      <c r="DE576" s="14">
        <f t="shared" si="457"/>
        <v>135</v>
      </c>
      <c r="DF576" s="14">
        <f t="shared" si="458"/>
        <v>135</v>
      </c>
      <c r="DG576" s="14">
        <f t="shared" si="459"/>
        <v>6</v>
      </c>
      <c r="DH576" s="14" t="str">
        <f t="shared" si="460"/>
        <v/>
      </c>
      <c r="DI576" s="14">
        <f t="shared" si="461"/>
        <v>320</v>
      </c>
      <c r="DJ576" s="14">
        <f t="shared" si="462"/>
        <v>0</v>
      </c>
      <c r="DK576" s="14">
        <f t="shared" si="463"/>
        <v>0</v>
      </c>
      <c r="DL576" s="14">
        <f t="shared" si="464"/>
        <v>4706</v>
      </c>
      <c r="DM576" s="14">
        <f t="shared" si="465"/>
        <v>0</v>
      </c>
      <c r="DN576" s="14">
        <f t="shared" si="466"/>
        <v>0</v>
      </c>
      <c r="DO576" s="14">
        <f t="shared" si="467"/>
        <v>320.85000000000002</v>
      </c>
      <c r="DP576" s="14">
        <f t="shared" si="468"/>
        <v>28</v>
      </c>
      <c r="DQ576" s="14">
        <f t="shared" si="469"/>
        <v>2</v>
      </c>
      <c r="DR576" s="14">
        <f t="shared" si="470"/>
        <v>17</v>
      </c>
    </row>
    <row r="577" spans="100:122" ht="16.5" x14ac:dyDescent="0.2">
      <c r="CV577" s="13">
        <v>573</v>
      </c>
      <c r="CW577" s="14">
        <f t="shared" si="449"/>
        <v>79</v>
      </c>
      <c r="CX577" s="14">
        <f t="shared" si="450"/>
        <v>1</v>
      </c>
      <c r="CY577" s="14">
        <f t="shared" si="451"/>
        <v>7</v>
      </c>
      <c r="CZ577" s="14">
        <f t="shared" si="452"/>
        <v>7</v>
      </c>
      <c r="DA577" s="14">
        <f t="shared" si="453"/>
        <v>2074017</v>
      </c>
      <c r="DB577" s="13" t="str">
        <f t="shared" si="454"/>
        <v>135级寄灵人橙色-项链</v>
      </c>
      <c r="DC577" s="14">
        <f t="shared" si="455"/>
        <v>1</v>
      </c>
      <c r="DD577" s="14">
        <f t="shared" si="456"/>
        <v>4</v>
      </c>
      <c r="DE577" s="14">
        <f t="shared" si="457"/>
        <v>135</v>
      </c>
      <c r="DF577" s="14">
        <f t="shared" si="458"/>
        <v>135</v>
      </c>
      <c r="DG577" s="14">
        <f t="shared" si="459"/>
        <v>7</v>
      </c>
      <c r="DH577" s="14" t="str">
        <f t="shared" si="460"/>
        <v/>
      </c>
      <c r="DI577" s="14">
        <f t="shared" si="461"/>
        <v>481</v>
      </c>
      <c r="DJ577" s="14">
        <f t="shared" si="462"/>
        <v>627</v>
      </c>
      <c r="DK577" s="14">
        <f t="shared" si="463"/>
        <v>393</v>
      </c>
      <c r="DL577" s="14">
        <f t="shared" si="464"/>
        <v>0</v>
      </c>
      <c r="DM577" s="14">
        <f t="shared" si="465"/>
        <v>42.8</v>
      </c>
      <c r="DN577" s="14">
        <f t="shared" si="466"/>
        <v>26.75</v>
      </c>
      <c r="DO577" s="14">
        <f t="shared" si="467"/>
        <v>0</v>
      </c>
      <c r="DP577" s="14">
        <f t="shared" si="468"/>
        <v>28</v>
      </c>
      <c r="DQ577" s="14">
        <f t="shared" si="469"/>
        <v>2</v>
      </c>
      <c r="DR577" s="14">
        <f t="shared" si="470"/>
        <v>17</v>
      </c>
    </row>
    <row r="578" spans="100:122" ht="16.5" x14ac:dyDescent="0.2">
      <c r="CV578" s="13">
        <v>574</v>
      </c>
      <c r="CW578" s="14">
        <f t="shared" si="449"/>
        <v>79</v>
      </c>
      <c r="CX578" s="14">
        <f t="shared" si="450"/>
        <v>1</v>
      </c>
      <c r="CY578" s="14">
        <f t="shared" si="451"/>
        <v>8</v>
      </c>
      <c r="CZ578" s="14">
        <f t="shared" si="452"/>
        <v>7</v>
      </c>
      <c r="DA578" s="14">
        <f t="shared" si="453"/>
        <v>2074018</v>
      </c>
      <c r="DB578" s="13" t="str">
        <f t="shared" si="454"/>
        <v>135级寄灵人橙色-戒指</v>
      </c>
      <c r="DC578" s="14">
        <f t="shared" si="455"/>
        <v>1</v>
      </c>
      <c r="DD578" s="14">
        <f t="shared" si="456"/>
        <v>4</v>
      </c>
      <c r="DE578" s="14">
        <f t="shared" si="457"/>
        <v>135</v>
      </c>
      <c r="DF578" s="14">
        <f t="shared" si="458"/>
        <v>135</v>
      </c>
      <c r="DG578" s="14">
        <f t="shared" si="459"/>
        <v>8</v>
      </c>
      <c r="DH578" s="14" t="str">
        <f t="shared" si="460"/>
        <v/>
      </c>
      <c r="DI578" s="14">
        <f t="shared" si="461"/>
        <v>481</v>
      </c>
      <c r="DJ578" s="14">
        <f t="shared" si="462"/>
        <v>627</v>
      </c>
      <c r="DK578" s="14">
        <f t="shared" si="463"/>
        <v>0</v>
      </c>
      <c r="DL578" s="14">
        <f t="shared" si="464"/>
        <v>3921</v>
      </c>
      <c r="DM578" s="14">
        <f t="shared" si="465"/>
        <v>42.8</v>
      </c>
      <c r="DN578" s="14">
        <f t="shared" si="466"/>
        <v>0</v>
      </c>
      <c r="DO578" s="14">
        <f t="shared" si="467"/>
        <v>267.38</v>
      </c>
      <c r="DP578" s="14">
        <f t="shared" si="468"/>
        <v>28</v>
      </c>
      <c r="DQ578" s="14">
        <f t="shared" si="469"/>
        <v>2</v>
      </c>
      <c r="DR578" s="14">
        <f t="shared" si="470"/>
        <v>17</v>
      </c>
    </row>
    <row r="579" spans="100:122" ht="16.5" x14ac:dyDescent="0.2">
      <c r="CV579" s="13">
        <v>575</v>
      </c>
      <c r="CW579" s="14">
        <f t="shared" si="449"/>
        <v>80</v>
      </c>
      <c r="CX579" s="14">
        <f t="shared" si="450"/>
        <v>2</v>
      </c>
      <c r="CY579" s="14">
        <f t="shared" si="451"/>
        <v>1</v>
      </c>
      <c r="CZ579" s="14">
        <f t="shared" si="452"/>
        <v>7</v>
      </c>
      <c r="DA579" s="14">
        <f t="shared" si="453"/>
        <v>2074021</v>
      </c>
      <c r="DB579" s="13" t="str">
        <f t="shared" si="454"/>
        <v>135级守护灵橙色-武器</v>
      </c>
      <c r="DC579" s="14">
        <f t="shared" si="455"/>
        <v>2</v>
      </c>
      <c r="DD579" s="14">
        <f t="shared" si="456"/>
        <v>4</v>
      </c>
      <c r="DE579" s="14">
        <f t="shared" si="457"/>
        <v>110</v>
      </c>
      <c r="DF579" s="14">
        <f t="shared" si="458"/>
        <v>110</v>
      </c>
      <c r="DG579" s="14">
        <f t="shared" si="459"/>
        <v>1</v>
      </c>
      <c r="DH579" s="14" t="str">
        <f t="shared" si="460"/>
        <v/>
      </c>
      <c r="DI579" s="14">
        <f t="shared" si="461"/>
        <v>382</v>
      </c>
      <c r="DJ579" s="14">
        <f t="shared" si="462"/>
        <v>1482</v>
      </c>
      <c r="DK579" s="14">
        <f t="shared" si="463"/>
        <v>0</v>
      </c>
      <c r="DL579" s="14">
        <f t="shared" si="464"/>
        <v>0</v>
      </c>
      <c r="DM579" s="14">
        <f t="shared" si="465"/>
        <v>76.5</v>
      </c>
      <c r="DN579" s="14">
        <f t="shared" si="466"/>
        <v>0</v>
      </c>
      <c r="DO579" s="14">
        <f t="shared" si="467"/>
        <v>0</v>
      </c>
      <c r="DP579" s="14">
        <f t="shared" si="468"/>
        <v>28</v>
      </c>
      <c r="DQ579" s="14">
        <f t="shared" si="469"/>
        <v>2</v>
      </c>
      <c r="DR579" s="14">
        <f t="shared" si="470"/>
        <v>27</v>
      </c>
    </row>
    <row r="580" spans="100:122" ht="16.5" x14ac:dyDescent="0.2">
      <c r="CV580" s="13">
        <v>576</v>
      </c>
      <c r="CW580" s="14">
        <f t="shared" si="449"/>
        <v>80</v>
      </c>
      <c r="CX580" s="14">
        <f t="shared" si="450"/>
        <v>2</v>
      </c>
      <c r="CY580" s="14">
        <f t="shared" si="451"/>
        <v>2</v>
      </c>
      <c r="CZ580" s="14">
        <f t="shared" si="452"/>
        <v>7</v>
      </c>
      <c r="DA580" s="14">
        <f t="shared" si="453"/>
        <v>2074022</v>
      </c>
      <c r="DB580" s="13" t="str">
        <f t="shared" si="454"/>
        <v>135级守护灵橙色-头盔</v>
      </c>
      <c r="DC580" s="14">
        <f t="shared" si="455"/>
        <v>2</v>
      </c>
      <c r="DD580" s="14">
        <f t="shared" si="456"/>
        <v>4</v>
      </c>
      <c r="DE580" s="14">
        <f t="shared" si="457"/>
        <v>110</v>
      </c>
      <c r="DF580" s="14">
        <f t="shared" si="458"/>
        <v>110</v>
      </c>
      <c r="DG580" s="14">
        <f t="shared" si="459"/>
        <v>2</v>
      </c>
      <c r="DH580" s="14" t="str">
        <f t="shared" si="460"/>
        <v/>
      </c>
      <c r="DI580" s="14">
        <f t="shared" si="461"/>
        <v>192</v>
      </c>
      <c r="DJ580" s="14">
        <f t="shared" si="462"/>
        <v>0</v>
      </c>
      <c r="DK580" s="14">
        <f t="shared" si="463"/>
        <v>372</v>
      </c>
      <c r="DL580" s="14">
        <f t="shared" si="464"/>
        <v>0</v>
      </c>
      <c r="DM580" s="14">
        <f t="shared" si="465"/>
        <v>0</v>
      </c>
      <c r="DN580" s="14">
        <f t="shared" si="466"/>
        <v>19.2</v>
      </c>
      <c r="DO580" s="14">
        <f t="shared" si="467"/>
        <v>0</v>
      </c>
      <c r="DP580" s="14">
        <f t="shared" si="468"/>
        <v>28</v>
      </c>
      <c r="DQ580" s="14">
        <f t="shared" si="469"/>
        <v>2</v>
      </c>
      <c r="DR580" s="14">
        <f t="shared" si="470"/>
        <v>27</v>
      </c>
    </row>
    <row r="581" spans="100:122" ht="16.5" x14ac:dyDescent="0.2">
      <c r="CV581" s="13">
        <v>577</v>
      </c>
      <c r="CW581" s="14">
        <f t="shared" si="449"/>
        <v>80</v>
      </c>
      <c r="CX581" s="14">
        <f t="shared" si="450"/>
        <v>2</v>
      </c>
      <c r="CY581" s="14">
        <f t="shared" si="451"/>
        <v>3</v>
      </c>
      <c r="CZ581" s="14">
        <f t="shared" si="452"/>
        <v>7</v>
      </c>
      <c r="DA581" s="14">
        <f t="shared" si="453"/>
        <v>2074023</v>
      </c>
      <c r="DB581" s="13" t="str">
        <f t="shared" si="454"/>
        <v>135级守护灵橙色-肩甲</v>
      </c>
      <c r="DC581" s="14">
        <f t="shared" si="455"/>
        <v>2</v>
      </c>
      <c r="DD581" s="14">
        <f t="shared" si="456"/>
        <v>4</v>
      </c>
      <c r="DE581" s="14">
        <f t="shared" si="457"/>
        <v>110</v>
      </c>
      <c r="DF581" s="14">
        <f t="shared" si="458"/>
        <v>110</v>
      </c>
      <c r="DG581" s="14">
        <f t="shared" si="459"/>
        <v>3</v>
      </c>
      <c r="DH581" s="14" t="str">
        <f t="shared" si="460"/>
        <v/>
      </c>
      <c r="DI581" s="14">
        <f t="shared" si="461"/>
        <v>286</v>
      </c>
      <c r="DJ581" s="14">
        <f t="shared" si="462"/>
        <v>0</v>
      </c>
      <c r="DK581" s="14">
        <f t="shared" si="463"/>
        <v>186</v>
      </c>
      <c r="DL581" s="14">
        <f t="shared" si="464"/>
        <v>3705</v>
      </c>
      <c r="DM581" s="14">
        <f t="shared" si="465"/>
        <v>0</v>
      </c>
      <c r="DN581" s="14">
        <f t="shared" si="466"/>
        <v>9.6</v>
      </c>
      <c r="DO581" s="14">
        <f t="shared" si="467"/>
        <v>190.88</v>
      </c>
      <c r="DP581" s="14">
        <f t="shared" si="468"/>
        <v>28</v>
      </c>
      <c r="DQ581" s="14">
        <f t="shared" si="469"/>
        <v>2</v>
      </c>
      <c r="DR581" s="14">
        <f t="shared" si="470"/>
        <v>27</v>
      </c>
    </row>
    <row r="582" spans="100:122" ht="16.5" x14ac:dyDescent="0.2">
      <c r="CV582" s="13">
        <v>578</v>
      </c>
      <c r="CW582" s="14">
        <f t="shared" si="449"/>
        <v>80</v>
      </c>
      <c r="CX582" s="14">
        <f t="shared" si="450"/>
        <v>2</v>
      </c>
      <c r="CY582" s="14">
        <f t="shared" si="451"/>
        <v>4</v>
      </c>
      <c r="CZ582" s="14">
        <f t="shared" si="452"/>
        <v>7</v>
      </c>
      <c r="DA582" s="14">
        <f t="shared" si="453"/>
        <v>2074024</v>
      </c>
      <c r="DB582" s="13" t="str">
        <f t="shared" si="454"/>
        <v>135级守护灵橙色-衣服</v>
      </c>
      <c r="DC582" s="14">
        <f t="shared" si="455"/>
        <v>2</v>
      </c>
      <c r="DD582" s="14">
        <f t="shared" si="456"/>
        <v>4</v>
      </c>
      <c r="DE582" s="14">
        <f t="shared" si="457"/>
        <v>110</v>
      </c>
      <c r="DF582" s="14">
        <f t="shared" si="458"/>
        <v>110</v>
      </c>
      <c r="DG582" s="14">
        <f t="shared" si="459"/>
        <v>4</v>
      </c>
      <c r="DH582" s="14" t="str">
        <f t="shared" si="460"/>
        <v/>
      </c>
      <c r="DI582" s="14">
        <f t="shared" si="461"/>
        <v>192</v>
      </c>
      <c r="DJ582" s="14">
        <f t="shared" si="462"/>
        <v>0</v>
      </c>
      <c r="DK582" s="14">
        <f t="shared" si="463"/>
        <v>372</v>
      </c>
      <c r="DL582" s="14">
        <f t="shared" si="464"/>
        <v>0</v>
      </c>
      <c r="DM582" s="14">
        <f t="shared" si="465"/>
        <v>0</v>
      </c>
      <c r="DN582" s="14">
        <f t="shared" si="466"/>
        <v>19.2</v>
      </c>
      <c r="DO582" s="14">
        <f t="shared" si="467"/>
        <v>0</v>
      </c>
      <c r="DP582" s="14">
        <f t="shared" si="468"/>
        <v>28</v>
      </c>
      <c r="DQ582" s="14">
        <f t="shared" si="469"/>
        <v>2</v>
      </c>
      <c r="DR582" s="14">
        <f t="shared" si="470"/>
        <v>27</v>
      </c>
    </row>
    <row r="583" spans="100:122" ht="16.5" x14ac:dyDescent="0.2">
      <c r="CV583" s="13">
        <v>579</v>
      </c>
      <c r="CW583" s="14">
        <f t="shared" si="449"/>
        <v>80</v>
      </c>
      <c r="CX583" s="14">
        <f t="shared" si="450"/>
        <v>2</v>
      </c>
      <c r="CY583" s="14">
        <f t="shared" si="451"/>
        <v>5</v>
      </c>
      <c r="CZ583" s="14">
        <f t="shared" si="452"/>
        <v>7</v>
      </c>
      <c r="DA583" s="14">
        <f t="shared" si="453"/>
        <v>2074025</v>
      </c>
      <c r="DB583" s="13" t="str">
        <f t="shared" si="454"/>
        <v>135级守护灵橙色-鞋子</v>
      </c>
      <c r="DC583" s="14">
        <f t="shared" si="455"/>
        <v>2</v>
      </c>
      <c r="DD583" s="14">
        <f t="shared" si="456"/>
        <v>4</v>
      </c>
      <c r="DE583" s="14">
        <f t="shared" si="457"/>
        <v>110</v>
      </c>
      <c r="DF583" s="14">
        <f t="shared" si="458"/>
        <v>110</v>
      </c>
      <c r="DG583" s="14">
        <f t="shared" si="459"/>
        <v>5</v>
      </c>
      <c r="DH583" s="14" t="str">
        <f t="shared" si="460"/>
        <v/>
      </c>
      <c r="DI583" s="14">
        <f t="shared" si="461"/>
        <v>381</v>
      </c>
      <c r="DJ583" s="14">
        <f t="shared" si="462"/>
        <v>0</v>
      </c>
      <c r="DK583" s="14">
        <f t="shared" si="463"/>
        <v>0</v>
      </c>
      <c r="DL583" s="14">
        <f t="shared" si="464"/>
        <v>7410</v>
      </c>
      <c r="DM583" s="14">
        <f t="shared" si="465"/>
        <v>0</v>
      </c>
      <c r="DN583" s="14">
        <f t="shared" si="466"/>
        <v>0</v>
      </c>
      <c r="DO583" s="14">
        <f t="shared" si="467"/>
        <v>381.75</v>
      </c>
      <c r="DP583" s="14">
        <f t="shared" si="468"/>
        <v>28</v>
      </c>
      <c r="DQ583" s="14">
        <f t="shared" si="469"/>
        <v>2</v>
      </c>
      <c r="DR583" s="14">
        <f t="shared" si="470"/>
        <v>27</v>
      </c>
    </row>
    <row r="584" spans="100:122" ht="16.5" x14ac:dyDescent="0.2">
      <c r="CV584" s="13">
        <v>580</v>
      </c>
      <c r="CW584" s="14">
        <f t="shared" si="449"/>
        <v>80</v>
      </c>
      <c r="CX584" s="14">
        <f t="shared" si="450"/>
        <v>2</v>
      </c>
      <c r="CY584" s="14">
        <f t="shared" si="451"/>
        <v>6</v>
      </c>
      <c r="CZ584" s="14">
        <f t="shared" si="452"/>
        <v>7</v>
      </c>
      <c r="DA584" s="14">
        <f t="shared" si="453"/>
        <v>2074026</v>
      </c>
      <c r="DB584" s="13" t="str">
        <f t="shared" si="454"/>
        <v>135级守护灵橙色-护手</v>
      </c>
      <c r="DC584" s="14">
        <f t="shared" si="455"/>
        <v>2</v>
      </c>
      <c r="DD584" s="14">
        <f t="shared" si="456"/>
        <v>4</v>
      </c>
      <c r="DE584" s="14">
        <f t="shared" si="457"/>
        <v>110</v>
      </c>
      <c r="DF584" s="14">
        <f t="shared" si="458"/>
        <v>110</v>
      </c>
      <c r="DG584" s="14">
        <f t="shared" si="459"/>
        <v>6</v>
      </c>
      <c r="DH584" s="14" t="str">
        <f t="shared" si="460"/>
        <v/>
      </c>
      <c r="DI584" s="14">
        <f t="shared" si="461"/>
        <v>381</v>
      </c>
      <c r="DJ584" s="14">
        <f t="shared" si="462"/>
        <v>0</v>
      </c>
      <c r="DK584" s="14">
        <f t="shared" si="463"/>
        <v>0</v>
      </c>
      <c r="DL584" s="14">
        <f t="shared" si="464"/>
        <v>7410</v>
      </c>
      <c r="DM584" s="14">
        <f t="shared" si="465"/>
        <v>0</v>
      </c>
      <c r="DN584" s="14">
        <f t="shared" si="466"/>
        <v>0</v>
      </c>
      <c r="DO584" s="14">
        <f t="shared" si="467"/>
        <v>381.75</v>
      </c>
      <c r="DP584" s="14">
        <f t="shared" si="468"/>
        <v>28</v>
      </c>
      <c r="DQ584" s="14">
        <f t="shared" si="469"/>
        <v>2</v>
      </c>
      <c r="DR584" s="14">
        <f t="shared" si="470"/>
        <v>27</v>
      </c>
    </row>
    <row r="585" spans="100:122" ht="16.5" x14ac:dyDescent="0.2">
      <c r="CV585" s="13">
        <v>581</v>
      </c>
      <c r="CW585" s="14">
        <f t="shared" si="449"/>
        <v>80</v>
      </c>
      <c r="CX585" s="14">
        <f t="shared" si="450"/>
        <v>2</v>
      </c>
      <c r="CY585" s="14">
        <f t="shared" si="451"/>
        <v>7</v>
      </c>
      <c r="CZ585" s="14">
        <f t="shared" si="452"/>
        <v>7</v>
      </c>
      <c r="DA585" s="14">
        <f t="shared" si="453"/>
        <v>2074027</v>
      </c>
      <c r="DB585" s="13" t="str">
        <f t="shared" si="454"/>
        <v>135级守护灵橙色-项链</v>
      </c>
      <c r="DC585" s="14">
        <f t="shared" si="455"/>
        <v>2</v>
      </c>
      <c r="DD585" s="14">
        <f t="shared" si="456"/>
        <v>4</v>
      </c>
      <c r="DE585" s="14">
        <f t="shared" si="457"/>
        <v>110</v>
      </c>
      <c r="DF585" s="14">
        <f t="shared" si="458"/>
        <v>110</v>
      </c>
      <c r="DG585" s="14">
        <f t="shared" si="459"/>
        <v>7</v>
      </c>
      <c r="DH585" s="14" t="str">
        <f t="shared" si="460"/>
        <v/>
      </c>
      <c r="DI585" s="14">
        <f t="shared" si="461"/>
        <v>287</v>
      </c>
      <c r="DJ585" s="14">
        <f t="shared" si="462"/>
        <v>494</v>
      </c>
      <c r="DK585" s="14">
        <f t="shared" si="463"/>
        <v>310</v>
      </c>
      <c r="DL585" s="14">
        <f t="shared" si="464"/>
        <v>0</v>
      </c>
      <c r="DM585" s="14">
        <f t="shared" si="465"/>
        <v>25.5</v>
      </c>
      <c r="DN585" s="14">
        <f t="shared" si="466"/>
        <v>16</v>
      </c>
      <c r="DO585" s="14">
        <f t="shared" si="467"/>
        <v>0</v>
      </c>
      <c r="DP585" s="14">
        <f t="shared" si="468"/>
        <v>28</v>
      </c>
      <c r="DQ585" s="14">
        <f t="shared" si="469"/>
        <v>2</v>
      </c>
      <c r="DR585" s="14">
        <f t="shared" si="470"/>
        <v>27</v>
      </c>
    </row>
    <row r="586" spans="100:122" ht="16.5" x14ac:dyDescent="0.2">
      <c r="CV586" s="13">
        <v>582</v>
      </c>
      <c r="CW586" s="14">
        <f t="shared" si="449"/>
        <v>80</v>
      </c>
      <c r="CX586" s="14">
        <f t="shared" si="450"/>
        <v>2</v>
      </c>
      <c r="CY586" s="14">
        <f t="shared" si="451"/>
        <v>8</v>
      </c>
      <c r="CZ586" s="14">
        <f t="shared" si="452"/>
        <v>7</v>
      </c>
      <c r="DA586" s="14">
        <f t="shared" si="453"/>
        <v>2074028</v>
      </c>
      <c r="DB586" s="13" t="str">
        <f t="shared" si="454"/>
        <v>135级守护灵橙色-戒指</v>
      </c>
      <c r="DC586" s="14">
        <f t="shared" si="455"/>
        <v>2</v>
      </c>
      <c r="DD586" s="14">
        <f t="shared" si="456"/>
        <v>4</v>
      </c>
      <c r="DE586" s="14">
        <f t="shared" si="457"/>
        <v>110</v>
      </c>
      <c r="DF586" s="14">
        <f t="shared" si="458"/>
        <v>110</v>
      </c>
      <c r="DG586" s="14">
        <f t="shared" si="459"/>
        <v>8</v>
      </c>
      <c r="DH586" s="14" t="str">
        <f t="shared" si="460"/>
        <v/>
      </c>
      <c r="DI586" s="14">
        <f t="shared" si="461"/>
        <v>445</v>
      </c>
      <c r="DJ586" s="14">
        <f t="shared" si="462"/>
        <v>494</v>
      </c>
      <c r="DK586" s="14">
        <f t="shared" si="463"/>
        <v>0</v>
      </c>
      <c r="DL586" s="14">
        <f t="shared" si="464"/>
        <v>6175</v>
      </c>
      <c r="DM586" s="14">
        <f t="shared" si="465"/>
        <v>25.5</v>
      </c>
      <c r="DN586" s="14">
        <f t="shared" si="466"/>
        <v>0</v>
      </c>
      <c r="DO586" s="14">
        <f t="shared" si="467"/>
        <v>318.13</v>
      </c>
      <c r="DP586" s="14">
        <f t="shared" si="468"/>
        <v>28</v>
      </c>
      <c r="DQ586" s="14">
        <f t="shared" si="469"/>
        <v>2</v>
      </c>
      <c r="DR586" s="14">
        <f t="shared" si="470"/>
        <v>27</v>
      </c>
    </row>
    <row r="587" spans="100:122" ht="16.5" x14ac:dyDescent="0.2">
      <c r="CV587" s="13">
        <v>583</v>
      </c>
      <c r="CW587" s="14">
        <f t="shared" si="449"/>
        <v>81</v>
      </c>
      <c r="CX587" s="14">
        <f t="shared" si="450"/>
        <v>3</v>
      </c>
      <c r="CY587" s="14">
        <f t="shared" si="451"/>
        <v>1</v>
      </c>
      <c r="CZ587" s="14">
        <f t="shared" si="452"/>
        <v>7</v>
      </c>
      <c r="DA587" s="14">
        <f t="shared" si="453"/>
        <v>2074031</v>
      </c>
      <c r="DB587" s="13" t="str">
        <f t="shared" si="454"/>
        <v>135级寄灵人橙色套1-武器</v>
      </c>
      <c r="DC587" s="14">
        <f t="shared" si="455"/>
        <v>1</v>
      </c>
      <c r="DD587" s="14">
        <f t="shared" si="456"/>
        <v>4</v>
      </c>
      <c r="DE587" s="14">
        <f t="shared" si="457"/>
        <v>135</v>
      </c>
      <c r="DF587" s="14">
        <f t="shared" si="458"/>
        <v>135</v>
      </c>
      <c r="DG587" s="14">
        <f t="shared" si="459"/>
        <v>1</v>
      </c>
      <c r="DH587" s="14">
        <f t="shared" si="460"/>
        <v>1071</v>
      </c>
      <c r="DI587" s="14">
        <f t="shared" si="461"/>
        <v>963</v>
      </c>
      <c r="DJ587" s="14">
        <f t="shared" si="462"/>
        <v>1881</v>
      </c>
      <c r="DK587" s="14">
        <f t="shared" si="463"/>
        <v>0</v>
      </c>
      <c r="DL587" s="14">
        <f t="shared" si="464"/>
        <v>0</v>
      </c>
      <c r="DM587" s="14">
        <f t="shared" si="465"/>
        <v>128.4</v>
      </c>
      <c r="DN587" s="14">
        <f t="shared" si="466"/>
        <v>0</v>
      </c>
      <c r="DO587" s="14">
        <f t="shared" si="467"/>
        <v>0</v>
      </c>
      <c r="DP587" s="14">
        <f t="shared" si="468"/>
        <v>28</v>
      </c>
      <c r="DQ587" s="14">
        <f t="shared" si="469"/>
        <v>2</v>
      </c>
      <c r="DR587" s="14">
        <f t="shared" si="470"/>
        <v>17</v>
      </c>
    </row>
    <row r="588" spans="100:122" ht="16.5" x14ac:dyDescent="0.2">
      <c r="CV588" s="13">
        <v>584</v>
      </c>
      <c r="CW588" s="14">
        <f t="shared" si="449"/>
        <v>81</v>
      </c>
      <c r="CX588" s="14">
        <f t="shared" si="450"/>
        <v>3</v>
      </c>
      <c r="CY588" s="14">
        <f t="shared" si="451"/>
        <v>2</v>
      </c>
      <c r="CZ588" s="14">
        <f t="shared" si="452"/>
        <v>7</v>
      </c>
      <c r="DA588" s="14">
        <f t="shared" si="453"/>
        <v>2074032</v>
      </c>
      <c r="DB588" s="13" t="str">
        <f t="shared" si="454"/>
        <v>135级寄灵人橙色套1-头盔</v>
      </c>
      <c r="DC588" s="14">
        <f t="shared" si="455"/>
        <v>1</v>
      </c>
      <c r="DD588" s="14">
        <f t="shared" si="456"/>
        <v>4</v>
      </c>
      <c r="DE588" s="14">
        <f t="shared" si="457"/>
        <v>135</v>
      </c>
      <c r="DF588" s="14">
        <f t="shared" si="458"/>
        <v>135</v>
      </c>
      <c r="DG588" s="14">
        <f t="shared" si="459"/>
        <v>2</v>
      </c>
      <c r="DH588" s="14">
        <f t="shared" si="460"/>
        <v>1071</v>
      </c>
      <c r="DI588" s="14">
        <f t="shared" si="461"/>
        <v>481</v>
      </c>
      <c r="DJ588" s="14">
        <f t="shared" si="462"/>
        <v>0</v>
      </c>
      <c r="DK588" s="14">
        <f t="shared" si="463"/>
        <v>471</v>
      </c>
      <c r="DL588" s="14">
        <f t="shared" si="464"/>
        <v>0</v>
      </c>
      <c r="DM588" s="14">
        <f t="shared" si="465"/>
        <v>0</v>
      </c>
      <c r="DN588" s="14">
        <f t="shared" si="466"/>
        <v>32.1</v>
      </c>
      <c r="DO588" s="14">
        <f t="shared" si="467"/>
        <v>0</v>
      </c>
      <c r="DP588" s="14">
        <f t="shared" si="468"/>
        <v>28</v>
      </c>
      <c r="DQ588" s="14">
        <f t="shared" si="469"/>
        <v>2</v>
      </c>
      <c r="DR588" s="14">
        <f t="shared" si="470"/>
        <v>17</v>
      </c>
    </row>
    <row r="589" spans="100:122" ht="16.5" x14ac:dyDescent="0.2">
      <c r="CV589" s="13">
        <v>585</v>
      </c>
      <c r="CW589" s="14">
        <f t="shared" si="449"/>
        <v>81</v>
      </c>
      <c r="CX589" s="14">
        <f t="shared" si="450"/>
        <v>3</v>
      </c>
      <c r="CY589" s="14">
        <f t="shared" si="451"/>
        <v>3</v>
      </c>
      <c r="CZ589" s="14">
        <f t="shared" si="452"/>
        <v>7</v>
      </c>
      <c r="DA589" s="14">
        <f t="shared" si="453"/>
        <v>2074033</v>
      </c>
      <c r="DB589" s="13" t="str">
        <f t="shared" si="454"/>
        <v>135级寄灵人橙色套1-肩甲</v>
      </c>
      <c r="DC589" s="14">
        <f t="shared" si="455"/>
        <v>1</v>
      </c>
      <c r="DD589" s="14">
        <f t="shared" si="456"/>
        <v>4</v>
      </c>
      <c r="DE589" s="14">
        <f t="shared" si="457"/>
        <v>135</v>
      </c>
      <c r="DF589" s="14">
        <f t="shared" si="458"/>
        <v>135</v>
      </c>
      <c r="DG589" s="14">
        <f t="shared" si="459"/>
        <v>3</v>
      </c>
      <c r="DH589" s="14">
        <f t="shared" si="460"/>
        <v>1071</v>
      </c>
      <c r="DI589" s="14">
        <f t="shared" si="461"/>
        <v>481</v>
      </c>
      <c r="DJ589" s="14">
        <f t="shared" si="462"/>
        <v>0</v>
      </c>
      <c r="DK589" s="14">
        <f t="shared" si="463"/>
        <v>236</v>
      </c>
      <c r="DL589" s="14">
        <f t="shared" si="464"/>
        <v>2353</v>
      </c>
      <c r="DM589" s="14">
        <f t="shared" si="465"/>
        <v>0</v>
      </c>
      <c r="DN589" s="14">
        <f t="shared" si="466"/>
        <v>16.05</v>
      </c>
      <c r="DO589" s="14">
        <f t="shared" si="467"/>
        <v>160.43</v>
      </c>
      <c r="DP589" s="14">
        <f t="shared" si="468"/>
        <v>28</v>
      </c>
      <c r="DQ589" s="14">
        <f t="shared" si="469"/>
        <v>2</v>
      </c>
      <c r="DR589" s="14">
        <f t="shared" si="470"/>
        <v>17</v>
      </c>
    </row>
    <row r="590" spans="100:122" ht="16.5" x14ac:dyDescent="0.2">
      <c r="CV590" s="13">
        <v>586</v>
      </c>
      <c r="CW590" s="14">
        <f t="shared" si="449"/>
        <v>81</v>
      </c>
      <c r="CX590" s="14">
        <f t="shared" si="450"/>
        <v>3</v>
      </c>
      <c r="CY590" s="14">
        <f t="shared" si="451"/>
        <v>4</v>
      </c>
      <c r="CZ590" s="14">
        <f t="shared" si="452"/>
        <v>7</v>
      </c>
      <c r="DA590" s="14">
        <f t="shared" si="453"/>
        <v>2074037</v>
      </c>
      <c r="DB590" s="13" t="str">
        <f t="shared" si="454"/>
        <v>135级寄灵人橙色套1-项链</v>
      </c>
      <c r="DC590" s="14">
        <f t="shared" si="455"/>
        <v>1</v>
      </c>
      <c r="DD590" s="14">
        <f t="shared" si="456"/>
        <v>4</v>
      </c>
      <c r="DE590" s="14">
        <f t="shared" si="457"/>
        <v>135</v>
      </c>
      <c r="DF590" s="14">
        <f t="shared" si="458"/>
        <v>135</v>
      </c>
      <c r="DG590" s="14">
        <f t="shared" si="459"/>
        <v>7</v>
      </c>
      <c r="DH590" s="14">
        <f t="shared" si="460"/>
        <v>1071</v>
      </c>
      <c r="DI590" s="14">
        <f t="shared" si="461"/>
        <v>722</v>
      </c>
      <c r="DJ590" s="14">
        <f t="shared" si="462"/>
        <v>627</v>
      </c>
      <c r="DK590" s="14">
        <f t="shared" si="463"/>
        <v>393</v>
      </c>
      <c r="DL590" s="14">
        <f t="shared" si="464"/>
        <v>0</v>
      </c>
      <c r="DM590" s="14">
        <f t="shared" si="465"/>
        <v>42.8</v>
      </c>
      <c r="DN590" s="14">
        <f t="shared" si="466"/>
        <v>26.75</v>
      </c>
      <c r="DO590" s="14">
        <f t="shared" si="467"/>
        <v>0</v>
      </c>
      <c r="DP590" s="14">
        <f t="shared" si="468"/>
        <v>28</v>
      </c>
      <c r="DQ590" s="14">
        <f t="shared" si="469"/>
        <v>2</v>
      </c>
      <c r="DR590" s="14">
        <f t="shared" si="470"/>
        <v>17</v>
      </c>
    </row>
    <row r="591" spans="100:122" ht="16.5" x14ac:dyDescent="0.2">
      <c r="CV591" s="13">
        <v>587</v>
      </c>
      <c r="CW591" s="14">
        <f t="shared" si="449"/>
        <v>81</v>
      </c>
      <c r="CX591" s="14">
        <f t="shared" si="450"/>
        <v>3</v>
      </c>
      <c r="CY591" s="14">
        <f t="shared" si="451"/>
        <v>5</v>
      </c>
      <c r="CZ591" s="14">
        <f t="shared" si="452"/>
        <v>7</v>
      </c>
      <c r="DA591" s="14">
        <f t="shared" si="453"/>
        <v>2074038</v>
      </c>
      <c r="DB591" s="13" t="str">
        <f t="shared" si="454"/>
        <v>135级寄灵人橙色套1-戒指</v>
      </c>
      <c r="DC591" s="14">
        <f t="shared" si="455"/>
        <v>1</v>
      </c>
      <c r="DD591" s="14">
        <f t="shared" si="456"/>
        <v>4</v>
      </c>
      <c r="DE591" s="14">
        <f t="shared" si="457"/>
        <v>135</v>
      </c>
      <c r="DF591" s="14">
        <f t="shared" si="458"/>
        <v>135</v>
      </c>
      <c r="DG591" s="14">
        <f t="shared" si="459"/>
        <v>8</v>
      </c>
      <c r="DH591" s="14">
        <f t="shared" si="460"/>
        <v>1071</v>
      </c>
      <c r="DI591" s="14">
        <f t="shared" si="461"/>
        <v>722</v>
      </c>
      <c r="DJ591" s="14">
        <f t="shared" si="462"/>
        <v>627</v>
      </c>
      <c r="DK591" s="14">
        <f t="shared" si="463"/>
        <v>0</v>
      </c>
      <c r="DL591" s="14">
        <f t="shared" si="464"/>
        <v>3921</v>
      </c>
      <c r="DM591" s="14">
        <f t="shared" si="465"/>
        <v>42.8</v>
      </c>
      <c r="DN591" s="14">
        <f t="shared" si="466"/>
        <v>0</v>
      </c>
      <c r="DO591" s="14">
        <f t="shared" si="467"/>
        <v>267.38</v>
      </c>
      <c r="DP591" s="14">
        <f t="shared" si="468"/>
        <v>28</v>
      </c>
      <c r="DQ591" s="14">
        <f t="shared" si="469"/>
        <v>2</v>
      </c>
      <c r="DR591" s="14">
        <f t="shared" si="470"/>
        <v>17</v>
      </c>
    </row>
    <row r="592" spans="100:122" ht="16.5" x14ac:dyDescent="0.2">
      <c r="CV592" s="13">
        <v>588</v>
      </c>
      <c r="CW592" s="14">
        <f t="shared" si="449"/>
        <v>82</v>
      </c>
      <c r="CX592" s="14">
        <f t="shared" si="450"/>
        <v>4</v>
      </c>
      <c r="CY592" s="14">
        <f t="shared" si="451"/>
        <v>1</v>
      </c>
      <c r="CZ592" s="14">
        <f t="shared" si="452"/>
        <v>7</v>
      </c>
      <c r="DA592" s="14">
        <f t="shared" si="453"/>
        <v>2074041</v>
      </c>
      <c r="DB592" s="13" t="str">
        <f t="shared" si="454"/>
        <v>135级守护灵橙色套1-武器</v>
      </c>
      <c r="DC592" s="14">
        <f t="shared" si="455"/>
        <v>2</v>
      </c>
      <c r="DD592" s="14">
        <f t="shared" si="456"/>
        <v>4</v>
      </c>
      <c r="DE592" s="14">
        <f t="shared" si="457"/>
        <v>110</v>
      </c>
      <c r="DF592" s="14">
        <f t="shared" si="458"/>
        <v>110</v>
      </c>
      <c r="DG592" s="14">
        <f t="shared" si="459"/>
        <v>1</v>
      </c>
      <c r="DH592" s="14">
        <f t="shared" si="460"/>
        <v>2071</v>
      </c>
      <c r="DI592" s="14">
        <f t="shared" si="461"/>
        <v>573</v>
      </c>
      <c r="DJ592" s="14">
        <f t="shared" si="462"/>
        <v>1482</v>
      </c>
      <c r="DK592" s="14">
        <f t="shared" si="463"/>
        <v>0</v>
      </c>
      <c r="DL592" s="14">
        <f t="shared" si="464"/>
        <v>0</v>
      </c>
      <c r="DM592" s="14">
        <f t="shared" si="465"/>
        <v>76.5</v>
      </c>
      <c r="DN592" s="14">
        <f t="shared" si="466"/>
        <v>0</v>
      </c>
      <c r="DO592" s="14">
        <f t="shared" si="467"/>
        <v>0</v>
      </c>
      <c r="DP592" s="14">
        <f t="shared" si="468"/>
        <v>28</v>
      </c>
      <c r="DQ592" s="14">
        <f t="shared" si="469"/>
        <v>2</v>
      </c>
      <c r="DR592" s="14">
        <f t="shared" si="470"/>
        <v>27</v>
      </c>
    </row>
    <row r="593" spans="100:122" ht="16.5" x14ac:dyDescent="0.2">
      <c r="CV593" s="13">
        <v>589</v>
      </c>
      <c r="CW593" s="14">
        <f t="shared" si="449"/>
        <v>82</v>
      </c>
      <c r="CX593" s="14">
        <f t="shared" si="450"/>
        <v>4</v>
      </c>
      <c r="CY593" s="14">
        <f t="shared" si="451"/>
        <v>2</v>
      </c>
      <c r="CZ593" s="14">
        <f t="shared" si="452"/>
        <v>7</v>
      </c>
      <c r="DA593" s="14">
        <f t="shared" si="453"/>
        <v>2074042</v>
      </c>
      <c r="DB593" s="13" t="str">
        <f t="shared" si="454"/>
        <v>135级守护灵橙色套1-头盔</v>
      </c>
      <c r="DC593" s="14">
        <f t="shared" si="455"/>
        <v>2</v>
      </c>
      <c r="DD593" s="14">
        <f t="shared" si="456"/>
        <v>4</v>
      </c>
      <c r="DE593" s="14">
        <f t="shared" si="457"/>
        <v>110</v>
      </c>
      <c r="DF593" s="14">
        <f t="shared" si="458"/>
        <v>110</v>
      </c>
      <c r="DG593" s="14">
        <f t="shared" si="459"/>
        <v>2</v>
      </c>
      <c r="DH593" s="14">
        <f t="shared" si="460"/>
        <v>2071</v>
      </c>
      <c r="DI593" s="14">
        <f t="shared" si="461"/>
        <v>288</v>
      </c>
      <c r="DJ593" s="14">
        <f t="shared" si="462"/>
        <v>0</v>
      </c>
      <c r="DK593" s="14">
        <f t="shared" si="463"/>
        <v>372</v>
      </c>
      <c r="DL593" s="14">
        <f t="shared" si="464"/>
        <v>0</v>
      </c>
      <c r="DM593" s="14">
        <f t="shared" si="465"/>
        <v>0</v>
      </c>
      <c r="DN593" s="14">
        <f t="shared" si="466"/>
        <v>19.2</v>
      </c>
      <c r="DO593" s="14">
        <f t="shared" si="467"/>
        <v>0</v>
      </c>
      <c r="DP593" s="14">
        <f t="shared" si="468"/>
        <v>28</v>
      </c>
      <c r="DQ593" s="14">
        <f t="shared" si="469"/>
        <v>2</v>
      </c>
      <c r="DR593" s="14">
        <f t="shared" si="470"/>
        <v>27</v>
      </c>
    </row>
    <row r="594" spans="100:122" ht="16.5" x14ac:dyDescent="0.2">
      <c r="CV594" s="13">
        <v>590</v>
      </c>
      <c r="CW594" s="14">
        <f t="shared" si="449"/>
        <v>82</v>
      </c>
      <c r="CX594" s="14">
        <f t="shared" si="450"/>
        <v>4</v>
      </c>
      <c r="CY594" s="14">
        <f t="shared" si="451"/>
        <v>3</v>
      </c>
      <c r="CZ594" s="14">
        <f t="shared" si="452"/>
        <v>7</v>
      </c>
      <c r="DA594" s="14">
        <f t="shared" si="453"/>
        <v>2074043</v>
      </c>
      <c r="DB594" s="13" t="str">
        <f t="shared" si="454"/>
        <v>135级守护灵橙色套1-肩甲</v>
      </c>
      <c r="DC594" s="14">
        <f t="shared" si="455"/>
        <v>2</v>
      </c>
      <c r="DD594" s="14">
        <f t="shared" si="456"/>
        <v>4</v>
      </c>
      <c r="DE594" s="14">
        <f t="shared" si="457"/>
        <v>110</v>
      </c>
      <c r="DF594" s="14">
        <f t="shared" si="458"/>
        <v>110</v>
      </c>
      <c r="DG594" s="14">
        <f t="shared" si="459"/>
        <v>3</v>
      </c>
      <c r="DH594" s="14">
        <f t="shared" si="460"/>
        <v>2071</v>
      </c>
      <c r="DI594" s="14">
        <f t="shared" si="461"/>
        <v>430</v>
      </c>
      <c r="DJ594" s="14">
        <f t="shared" si="462"/>
        <v>0</v>
      </c>
      <c r="DK594" s="14">
        <f t="shared" si="463"/>
        <v>186</v>
      </c>
      <c r="DL594" s="14">
        <f t="shared" si="464"/>
        <v>3705</v>
      </c>
      <c r="DM594" s="14">
        <f t="shared" si="465"/>
        <v>0</v>
      </c>
      <c r="DN594" s="14">
        <f t="shared" si="466"/>
        <v>9.6</v>
      </c>
      <c r="DO594" s="14">
        <f t="shared" si="467"/>
        <v>190.88</v>
      </c>
      <c r="DP594" s="14">
        <f t="shared" si="468"/>
        <v>28</v>
      </c>
      <c r="DQ594" s="14">
        <f t="shared" si="469"/>
        <v>2</v>
      </c>
      <c r="DR594" s="14">
        <f t="shared" si="470"/>
        <v>27</v>
      </c>
    </row>
    <row r="595" spans="100:122" ht="16.5" x14ac:dyDescent="0.2">
      <c r="CV595" s="13">
        <v>591</v>
      </c>
      <c r="CW595" s="14">
        <f t="shared" si="449"/>
        <v>82</v>
      </c>
      <c r="CX595" s="14">
        <f t="shared" si="450"/>
        <v>4</v>
      </c>
      <c r="CY595" s="14">
        <f t="shared" si="451"/>
        <v>4</v>
      </c>
      <c r="CZ595" s="14">
        <f t="shared" si="452"/>
        <v>7</v>
      </c>
      <c r="DA595" s="14">
        <f t="shared" si="453"/>
        <v>2074047</v>
      </c>
      <c r="DB595" s="13" t="str">
        <f t="shared" si="454"/>
        <v>135级守护灵橙色套1-项链</v>
      </c>
      <c r="DC595" s="14">
        <f t="shared" si="455"/>
        <v>2</v>
      </c>
      <c r="DD595" s="14">
        <f t="shared" si="456"/>
        <v>4</v>
      </c>
      <c r="DE595" s="14">
        <f t="shared" si="457"/>
        <v>110</v>
      </c>
      <c r="DF595" s="14">
        <f t="shared" si="458"/>
        <v>110</v>
      </c>
      <c r="DG595" s="14">
        <f t="shared" si="459"/>
        <v>7</v>
      </c>
      <c r="DH595" s="14">
        <f t="shared" si="460"/>
        <v>2071</v>
      </c>
      <c r="DI595" s="14">
        <f t="shared" si="461"/>
        <v>431</v>
      </c>
      <c r="DJ595" s="14">
        <f t="shared" si="462"/>
        <v>494</v>
      </c>
      <c r="DK595" s="14">
        <f t="shared" si="463"/>
        <v>310</v>
      </c>
      <c r="DL595" s="14">
        <f t="shared" si="464"/>
        <v>0</v>
      </c>
      <c r="DM595" s="14">
        <f t="shared" si="465"/>
        <v>25.5</v>
      </c>
      <c r="DN595" s="14">
        <f t="shared" si="466"/>
        <v>16</v>
      </c>
      <c r="DO595" s="14">
        <f t="shared" si="467"/>
        <v>0</v>
      </c>
      <c r="DP595" s="14">
        <f t="shared" si="468"/>
        <v>28</v>
      </c>
      <c r="DQ595" s="14">
        <f t="shared" si="469"/>
        <v>2</v>
      </c>
      <c r="DR595" s="14">
        <f t="shared" si="470"/>
        <v>27</v>
      </c>
    </row>
    <row r="596" spans="100:122" ht="16.5" x14ac:dyDescent="0.2">
      <c r="CV596" s="13">
        <v>592</v>
      </c>
      <c r="CW596" s="14">
        <f t="shared" si="449"/>
        <v>82</v>
      </c>
      <c r="CX596" s="14">
        <f t="shared" si="450"/>
        <v>4</v>
      </c>
      <c r="CY596" s="14">
        <f t="shared" si="451"/>
        <v>5</v>
      </c>
      <c r="CZ596" s="14">
        <f t="shared" si="452"/>
        <v>7</v>
      </c>
      <c r="DA596" s="14">
        <f t="shared" si="453"/>
        <v>2074048</v>
      </c>
      <c r="DB596" s="13" t="str">
        <f t="shared" si="454"/>
        <v>135级守护灵橙色套1-戒指</v>
      </c>
      <c r="DC596" s="14">
        <f t="shared" si="455"/>
        <v>2</v>
      </c>
      <c r="DD596" s="14">
        <f t="shared" si="456"/>
        <v>4</v>
      </c>
      <c r="DE596" s="14">
        <f t="shared" si="457"/>
        <v>110</v>
      </c>
      <c r="DF596" s="14">
        <f t="shared" si="458"/>
        <v>110</v>
      </c>
      <c r="DG596" s="14">
        <f t="shared" si="459"/>
        <v>8</v>
      </c>
      <c r="DH596" s="14">
        <f t="shared" si="460"/>
        <v>2071</v>
      </c>
      <c r="DI596" s="14">
        <f t="shared" si="461"/>
        <v>668</v>
      </c>
      <c r="DJ596" s="14">
        <f t="shared" si="462"/>
        <v>494</v>
      </c>
      <c r="DK596" s="14">
        <f t="shared" si="463"/>
        <v>0</v>
      </c>
      <c r="DL596" s="14">
        <f t="shared" si="464"/>
        <v>6175</v>
      </c>
      <c r="DM596" s="14">
        <f t="shared" si="465"/>
        <v>25.5</v>
      </c>
      <c r="DN596" s="14">
        <f t="shared" si="466"/>
        <v>0</v>
      </c>
      <c r="DO596" s="14">
        <f t="shared" si="467"/>
        <v>318.13</v>
      </c>
      <c r="DP596" s="14">
        <f t="shared" si="468"/>
        <v>28</v>
      </c>
      <c r="DQ596" s="14">
        <f t="shared" si="469"/>
        <v>2</v>
      </c>
      <c r="DR596" s="14">
        <f t="shared" si="470"/>
        <v>27</v>
      </c>
    </row>
    <row r="597" spans="100:122" ht="16.5" x14ac:dyDescent="0.2">
      <c r="CV597" s="13">
        <v>593</v>
      </c>
      <c r="CW597" s="14">
        <f t="shared" ref="CW597:CW620" si="471">MATCH(CV597-1,$CK$5:$CK$91,1)</f>
        <v>83</v>
      </c>
      <c r="CX597" s="14">
        <f t="shared" ref="CX597:CX620" si="472">INDEX($CF$6:$CF$91,CW597)</f>
        <v>5</v>
      </c>
      <c r="CY597" s="14">
        <f t="shared" ref="CY597:CY620" si="473">CV597-INDEX($CK$5:$CK$91,CW597)</f>
        <v>1</v>
      </c>
      <c r="CZ597" s="14">
        <f t="shared" ref="CZ597:CZ620" si="474">INDEX($CB$6:$CB$91,CW597)</f>
        <v>7</v>
      </c>
      <c r="DA597" s="14">
        <f t="shared" ref="DA597:DA620" si="475">INDEX($CG$6:$CG$91,CW597)+DG597</f>
        <v>2074051</v>
      </c>
      <c r="DB597" s="13" t="str">
        <f t="shared" ref="DB597:DB620" si="476">INDEX($CH$6:$CH$91,CW597)&amp;"-"&amp;INDEX($CL$3:$CS$3,DG597)</f>
        <v>135级寄灵人橙色套2-武器</v>
      </c>
      <c r="DC597" s="14">
        <f t="shared" ref="DC597:DC620" si="477">INDEX($CE$6:$CE$91,CW597)</f>
        <v>1</v>
      </c>
      <c r="DD597" s="14">
        <f t="shared" ref="DD597:DD620" si="478">INDEX($CD$6:$CD$91,CW597)</f>
        <v>4</v>
      </c>
      <c r="DE597" s="14">
        <f t="shared" ref="DE597:DE620" si="479">INDEX($E$5:$E$18,(DC597-1)*6+CZ597)</f>
        <v>135</v>
      </c>
      <c r="DF597" s="14">
        <f t="shared" ref="DF597:DF620" si="480">INDEX($E$5:$E$18,(DC597-1)*6+CZ597)</f>
        <v>135</v>
      </c>
      <c r="DG597" s="14">
        <f t="shared" ref="DG597:DG620" si="481">INDEX($CL$6:$CS$91,CW597,CY597)</f>
        <v>1</v>
      </c>
      <c r="DH597" s="14">
        <f t="shared" ref="DH597:DH620" si="482">IF(INDEX($CI$6:$CI$91,CW597)&gt;0,INDEX($CI$6:$CI$91,CW597),"")</f>
        <v>1072</v>
      </c>
      <c r="DI597" s="14">
        <f t="shared" ref="DI597:DI620" si="483">INT(SUMPRODUCT($DM$3:$DO$3,DM597:DO597)*IF(DH597="",1,1.5))</f>
        <v>963</v>
      </c>
      <c r="DJ597" s="14">
        <f t="shared" ref="DJ597:DJ620" si="484">ROUND(INDEX(M$5:M$18,($DC597-1)*6+$CZ597)*INDEX(AH$5:AH$12,$DG597)*INDEX($AQ$5:$AQ$8,$DD597),0)</f>
        <v>1881</v>
      </c>
      <c r="DK597" s="14">
        <f t="shared" ref="DK597:DK620" si="485">ROUND(INDEX(N$5:N$18,($DC597-1)*6+$CZ597)*INDEX(AI$5:AI$12,$DG597)*INDEX($AQ$5:$AQ$8,$DD597),0)</f>
        <v>0</v>
      </c>
      <c r="DL597" s="14">
        <f t="shared" ref="DL597:DL620" si="486">ROUND(INDEX(O$5:O$18,($DC597-1)*6+$CZ597)*INDEX(AJ$5:AJ$12,$DG597)*INDEX($AQ$5:$AQ$8,$DD597),0)</f>
        <v>0</v>
      </c>
      <c r="DM597" s="14">
        <f t="shared" ref="DM597:DM620" si="487">ROUND(INDEX(S$5:S$18,($DC597-1)*6+$CZ597)*INDEX(AH$5:AH$12,$DG597) * INDEX($AQ$5:$AQ$8,$DD597),2)</f>
        <v>128.4</v>
      </c>
      <c r="DN597" s="14">
        <f t="shared" ref="DN597:DN620" si="488">ROUND(INDEX(T$5:T$18,($DC597-1)*6+$CZ597)*INDEX(AI$5:AI$12,$DG597) * INDEX($AQ$5:$AQ$8,$DD597),2)</f>
        <v>0</v>
      </c>
      <c r="DO597" s="14">
        <f t="shared" ref="DO597:DO620" si="489">ROUND(INDEX(U$5:U$18,($DC597-1)*6+$CZ597)*INDEX(AJ$5:AJ$12,$DG597) * INDEX($AQ$5:$AQ$8,$DD597),2)</f>
        <v>0</v>
      </c>
      <c r="DP597" s="14">
        <f t="shared" ref="DP597:DP620" si="490">(CZ597-1)*4+DD597</f>
        <v>28</v>
      </c>
      <c r="DQ597" s="14">
        <f t="shared" ref="DQ597:DQ620" si="491">INDEX($BV$5:$BY$16,CZ597,DD597)</f>
        <v>2</v>
      </c>
      <c r="DR597" s="14">
        <f t="shared" ref="DR597:DR620" si="492">DC597*10+CZ597</f>
        <v>17</v>
      </c>
    </row>
    <row r="598" spans="100:122" ht="16.5" x14ac:dyDescent="0.2">
      <c r="CV598" s="13">
        <v>594</v>
      </c>
      <c r="CW598" s="14">
        <f t="shared" si="471"/>
        <v>83</v>
      </c>
      <c r="CX598" s="14">
        <f t="shared" si="472"/>
        <v>5</v>
      </c>
      <c r="CY598" s="14">
        <f t="shared" si="473"/>
        <v>2</v>
      </c>
      <c r="CZ598" s="14">
        <f t="shared" si="474"/>
        <v>7</v>
      </c>
      <c r="DA598" s="14">
        <f t="shared" si="475"/>
        <v>2074052</v>
      </c>
      <c r="DB598" s="13" t="str">
        <f t="shared" si="476"/>
        <v>135级寄灵人橙色套2-头盔</v>
      </c>
      <c r="DC598" s="14">
        <f t="shared" si="477"/>
        <v>1</v>
      </c>
      <c r="DD598" s="14">
        <f t="shared" si="478"/>
        <v>4</v>
      </c>
      <c r="DE598" s="14">
        <f t="shared" si="479"/>
        <v>135</v>
      </c>
      <c r="DF598" s="14">
        <f t="shared" si="480"/>
        <v>135</v>
      </c>
      <c r="DG598" s="14">
        <f t="shared" si="481"/>
        <v>2</v>
      </c>
      <c r="DH598" s="14">
        <f t="shared" si="482"/>
        <v>1072</v>
      </c>
      <c r="DI598" s="14">
        <f t="shared" si="483"/>
        <v>481</v>
      </c>
      <c r="DJ598" s="14">
        <f t="shared" si="484"/>
        <v>0</v>
      </c>
      <c r="DK598" s="14">
        <f t="shared" si="485"/>
        <v>471</v>
      </c>
      <c r="DL598" s="14">
        <f t="shared" si="486"/>
        <v>0</v>
      </c>
      <c r="DM598" s="14">
        <f t="shared" si="487"/>
        <v>0</v>
      </c>
      <c r="DN598" s="14">
        <f t="shared" si="488"/>
        <v>32.1</v>
      </c>
      <c r="DO598" s="14">
        <f t="shared" si="489"/>
        <v>0</v>
      </c>
      <c r="DP598" s="14">
        <f t="shared" si="490"/>
        <v>28</v>
      </c>
      <c r="DQ598" s="14">
        <f t="shared" si="491"/>
        <v>2</v>
      </c>
      <c r="DR598" s="14">
        <f t="shared" si="492"/>
        <v>17</v>
      </c>
    </row>
    <row r="599" spans="100:122" ht="16.5" x14ac:dyDescent="0.2">
      <c r="CV599" s="13">
        <v>595</v>
      </c>
      <c r="CW599" s="14">
        <f t="shared" si="471"/>
        <v>83</v>
      </c>
      <c r="CX599" s="14">
        <f t="shared" si="472"/>
        <v>5</v>
      </c>
      <c r="CY599" s="14">
        <f t="shared" si="473"/>
        <v>3</v>
      </c>
      <c r="CZ599" s="14">
        <f t="shared" si="474"/>
        <v>7</v>
      </c>
      <c r="DA599" s="14">
        <f t="shared" si="475"/>
        <v>2074053</v>
      </c>
      <c r="DB599" s="13" t="str">
        <f t="shared" si="476"/>
        <v>135级寄灵人橙色套2-肩甲</v>
      </c>
      <c r="DC599" s="14">
        <f t="shared" si="477"/>
        <v>1</v>
      </c>
      <c r="DD599" s="14">
        <f t="shared" si="478"/>
        <v>4</v>
      </c>
      <c r="DE599" s="14">
        <f t="shared" si="479"/>
        <v>135</v>
      </c>
      <c r="DF599" s="14">
        <f t="shared" si="480"/>
        <v>135</v>
      </c>
      <c r="DG599" s="14">
        <f t="shared" si="481"/>
        <v>3</v>
      </c>
      <c r="DH599" s="14">
        <f t="shared" si="482"/>
        <v>1072</v>
      </c>
      <c r="DI599" s="14">
        <f t="shared" si="483"/>
        <v>481</v>
      </c>
      <c r="DJ599" s="14">
        <f t="shared" si="484"/>
        <v>0</v>
      </c>
      <c r="DK599" s="14">
        <f t="shared" si="485"/>
        <v>236</v>
      </c>
      <c r="DL599" s="14">
        <f t="shared" si="486"/>
        <v>2353</v>
      </c>
      <c r="DM599" s="14">
        <f t="shared" si="487"/>
        <v>0</v>
      </c>
      <c r="DN599" s="14">
        <f t="shared" si="488"/>
        <v>16.05</v>
      </c>
      <c r="DO599" s="14">
        <f t="shared" si="489"/>
        <v>160.43</v>
      </c>
      <c r="DP599" s="14">
        <f t="shared" si="490"/>
        <v>28</v>
      </c>
      <c r="DQ599" s="14">
        <f t="shared" si="491"/>
        <v>2</v>
      </c>
      <c r="DR599" s="14">
        <f t="shared" si="492"/>
        <v>17</v>
      </c>
    </row>
    <row r="600" spans="100:122" ht="16.5" x14ac:dyDescent="0.2">
      <c r="CV600" s="13">
        <v>596</v>
      </c>
      <c r="CW600" s="14">
        <f t="shared" si="471"/>
        <v>83</v>
      </c>
      <c r="CX600" s="14">
        <f t="shared" si="472"/>
        <v>5</v>
      </c>
      <c r="CY600" s="14">
        <f t="shared" si="473"/>
        <v>4</v>
      </c>
      <c r="CZ600" s="14">
        <f t="shared" si="474"/>
        <v>7</v>
      </c>
      <c r="DA600" s="14">
        <f t="shared" si="475"/>
        <v>2074054</v>
      </c>
      <c r="DB600" s="13" t="str">
        <f t="shared" si="476"/>
        <v>135级寄灵人橙色套2-衣服</v>
      </c>
      <c r="DC600" s="14">
        <f t="shared" si="477"/>
        <v>1</v>
      </c>
      <c r="DD600" s="14">
        <f t="shared" si="478"/>
        <v>4</v>
      </c>
      <c r="DE600" s="14">
        <f t="shared" si="479"/>
        <v>135</v>
      </c>
      <c r="DF600" s="14">
        <f t="shared" si="480"/>
        <v>135</v>
      </c>
      <c r="DG600" s="14">
        <f t="shared" si="481"/>
        <v>4</v>
      </c>
      <c r="DH600" s="14">
        <f t="shared" si="482"/>
        <v>1072</v>
      </c>
      <c r="DI600" s="14">
        <f t="shared" si="483"/>
        <v>481</v>
      </c>
      <c r="DJ600" s="14">
        <f t="shared" si="484"/>
        <v>0</v>
      </c>
      <c r="DK600" s="14">
        <f t="shared" si="485"/>
        <v>471</v>
      </c>
      <c r="DL600" s="14">
        <f t="shared" si="486"/>
        <v>0</v>
      </c>
      <c r="DM600" s="14">
        <f t="shared" si="487"/>
        <v>0</v>
      </c>
      <c r="DN600" s="14">
        <f t="shared" si="488"/>
        <v>32.1</v>
      </c>
      <c r="DO600" s="14">
        <f t="shared" si="489"/>
        <v>0</v>
      </c>
      <c r="DP600" s="14">
        <f t="shared" si="490"/>
        <v>28</v>
      </c>
      <c r="DQ600" s="14">
        <f t="shared" si="491"/>
        <v>2</v>
      </c>
      <c r="DR600" s="14">
        <f t="shared" si="492"/>
        <v>17</v>
      </c>
    </row>
    <row r="601" spans="100:122" ht="16.5" x14ac:dyDescent="0.2">
      <c r="CV601" s="13">
        <v>597</v>
      </c>
      <c r="CW601" s="14">
        <f t="shared" si="471"/>
        <v>83</v>
      </c>
      <c r="CX601" s="14">
        <f t="shared" si="472"/>
        <v>5</v>
      </c>
      <c r="CY601" s="14">
        <f t="shared" si="473"/>
        <v>5</v>
      </c>
      <c r="CZ601" s="14">
        <f t="shared" si="474"/>
        <v>7</v>
      </c>
      <c r="DA601" s="14">
        <f t="shared" si="475"/>
        <v>2074055</v>
      </c>
      <c r="DB601" s="13" t="str">
        <f t="shared" si="476"/>
        <v>135级寄灵人橙色套2-鞋子</v>
      </c>
      <c r="DC601" s="14">
        <f t="shared" si="477"/>
        <v>1</v>
      </c>
      <c r="DD601" s="14">
        <f t="shared" si="478"/>
        <v>4</v>
      </c>
      <c r="DE601" s="14">
        <f t="shared" si="479"/>
        <v>135</v>
      </c>
      <c r="DF601" s="14">
        <f t="shared" si="480"/>
        <v>135</v>
      </c>
      <c r="DG601" s="14">
        <f t="shared" si="481"/>
        <v>5</v>
      </c>
      <c r="DH601" s="14">
        <f t="shared" si="482"/>
        <v>1072</v>
      </c>
      <c r="DI601" s="14">
        <f t="shared" si="483"/>
        <v>481</v>
      </c>
      <c r="DJ601" s="14">
        <f t="shared" si="484"/>
        <v>0</v>
      </c>
      <c r="DK601" s="14">
        <f t="shared" si="485"/>
        <v>0</v>
      </c>
      <c r="DL601" s="14">
        <f t="shared" si="486"/>
        <v>4706</v>
      </c>
      <c r="DM601" s="14">
        <f t="shared" si="487"/>
        <v>0</v>
      </c>
      <c r="DN601" s="14">
        <f t="shared" si="488"/>
        <v>0</v>
      </c>
      <c r="DO601" s="14">
        <f t="shared" si="489"/>
        <v>320.85000000000002</v>
      </c>
      <c r="DP601" s="14">
        <f t="shared" si="490"/>
        <v>28</v>
      </c>
      <c r="DQ601" s="14">
        <f t="shared" si="491"/>
        <v>2</v>
      </c>
      <c r="DR601" s="14">
        <f t="shared" si="492"/>
        <v>17</v>
      </c>
    </row>
    <row r="602" spans="100:122" ht="16.5" x14ac:dyDescent="0.2">
      <c r="CV602" s="13">
        <v>598</v>
      </c>
      <c r="CW602" s="14">
        <f t="shared" si="471"/>
        <v>83</v>
      </c>
      <c r="CX602" s="14">
        <f t="shared" si="472"/>
        <v>5</v>
      </c>
      <c r="CY602" s="14">
        <f t="shared" si="473"/>
        <v>6</v>
      </c>
      <c r="CZ602" s="14">
        <f t="shared" si="474"/>
        <v>7</v>
      </c>
      <c r="DA602" s="14">
        <f t="shared" si="475"/>
        <v>2074056</v>
      </c>
      <c r="DB602" s="13" t="str">
        <f t="shared" si="476"/>
        <v>135级寄灵人橙色套2-护手</v>
      </c>
      <c r="DC602" s="14">
        <f t="shared" si="477"/>
        <v>1</v>
      </c>
      <c r="DD602" s="14">
        <f t="shared" si="478"/>
        <v>4</v>
      </c>
      <c r="DE602" s="14">
        <f t="shared" si="479"/>
        <v>135</v>
      </c>
      <c r="DF602" s="14">
        <f t="shared" si="480"/>
        <v>135</v>
      </c>
      <c r="DG602" s="14">
        <f t="shared" si="481"/>
        <v>6</v>
      </c>
      <c r="DH602" s="14">
        <f t="shared" si="482"/>
        <v>1072</v>
      </c>
      <c r="DI602" s="14">
        <f t="shared" si="483"/>
        <v>481</v>
      </c>
      <c r="DJ602" s="14">
        <f t="shared" si="484"/>
        <v>0</v>
      </c>
      <c r="DK602" s="14">
        <f t="shared" si="485"/>
        <v>0</v>
      </c>
      <c r="DL602" s="14">
        <f t="shared" si="486"/>
        <v>4706</v>
      </c>
      <c r="DM602" s="14">
        <f t="shared" si="487"/>
        <v>0</v>
      </c>
      <c r="DN602" s="14">
        <f t="shared" si="488"/>
        <v>0</v>
      </c>
      <c r="DO602" s="14">
        <f t="shared" si="489"/>
        <v>320.85000000000002</v>
      </c>
      <c r="DP602" s="14">
        <f t="shared" si="490"/>
        <v>28</v>
      </c>
      <c r="DQ602" s="14">
        <f t="shared" si="491"/>
        <v>2</v>
      </c>
      <c r="DR602" s="14">
        <f t="shared" si="492"/>
        <v>17</v>
      </c>
    </row>
    <row r="603" spans="100:122" ht="16.5" x14ac:dyDescent="0.2">
      <c r="CV603" s="13">
        <v>599</v>
      </c>
      <c r="CW603" s="14">
        <f t="shared" si="471"/>
        <v>84</v>
      </c>
      <c r="CX603" s="14">
        <f t="shared" si="472"/>
        <v>6</v>
      </c>
      <c r="CY603" s="14">
        <f t="shared" si="473"/>
        <v>1</v>
      </c>
      <c r="CZ603" s="14">
        <f t="shared" si="474"/>
        <v>7</v>
      </c>
      <c r="DA603" s="14">
        <f t="shared" si="475"/>
        <v>2074061</v>
      </c>
      <c r="DB603" s="13" t="str">
        <f t="shared" si="476"/>
        <v>135级守护灵橙色套2-武器</v>
      </c>
      <c r="DC603" s="14">
        <f t="shared" si="477"/>
        <v>2</v>
      </c>
      <c r="DD603" s="14">
        <f t="shared" si="478"/>
        <v>4</v>
      </c>
      <c r="DE603" s="14">
        <f t="shared" si="479"/>
        <v>110</v>
      </c>
      <c r="DF603" s="14">
        <f t="shared" si="480"/>
        <v>110</v>
      </c>
      <c r="DG603" s="14">
        <f t="shared" si="481"/>
        <v>1</v>
      </c>
      <c r="DH603" s="14">
        <f t="shared" si="482"/>
        <v>2072</v>
      </c>
      <c r="DI603" s="14">
        <f t="shared" si="483"/>
        <v>573</v>
      </c>
      <c r="DJ603" s="14">
        <f t="shared" si="484"/>
        <v>1482</v>
      </c>
      <c r="DK603" s="14">
        <f t="shared" si="485"/>
        <v>0</v>
      </c>
      <c r="DL603" s="14">
        <f t="shared" si="486"/>
        <v>0</v>
      </c>
      <c r="DM603" s="14">
        <f t="shared" si="487"/>
        <v>76.5</v>
      </c>
      <c r="DN603" s="14">
        <f t="shared" si="488"/>
        <v>0</v>
      </c>
      <c r="DO603" s="14">
        <f t="shared" si="489"/>
        <v>0</v>
      </c>
      <c r="DP603" s="14">
        <f t="shared" si="490"/>
        <v>28</v>
      </c>
      <c r="DQ603" s="14">
        <f t="shared" si="491"/>
        <v>2</v>
      </c>
      <c r="DR603" s="14">
        <f t="shared" si="492"/>
        <v>27</v>
      </c>
    </row>
    <row r="604" spans="100:122" ht="16.5" x14ac:dyDescent="0.2">
      <c r="CV604" s="13">
        <v>600</v>
      </c>
      <c r="CW604" s="14">
        <f t="shared" si="471"/>
        <v>84</v>
      </c>
      <c r="CX604" s="14">
        <f t="shared" si="472"/>
        <v>6</v>
      </c>
      <c r="CY604" s="14">
        <f t="shared" si="473"/>
        <v>2</v>
      </c>
      <c r="CZ604" s="14">
        <f t="shared" si="474"/>
        <v>7</v>
      </c>
      <c r="DA604" s="14">
        <f t="shared" si="475"/>
        <v>2074062</v>
      </c>
      <c r="DB604" s="13" t="str">
        <f t="shared" si="476"/>
        <v>135级守护灵橙色套2-头盔</v>
      </c>
      <c r="DC604" s="14">
        <f t="shared" si="477"/>
        <v>2</v>
      </c>
      <c r="DD604" s="14">
        <f t="shared" si="478"/>
        <v>4</v>
      </c>
      <c r="DE604" s="14">
        <f t="shared" si="479"/>
        <v>110</v>
      </c>
      <c r="DF604" s="14">
        <f t="shared" si="480"/>
        <v>110</v>
      </c>
      <c r="DG604" s="14">
        <f t="shared" si="481"/>
        <v>2</v>
      </c>
      <c r="DH604" s="14">
        <f t="shared" si="482"/>
        <v>2072</v>
      </c>
      <c r="DI604" s="14">
        <f t="shared" si="483"/>
        <v>288</v>
      </c>
      <c r="DJ604" s="14">
        <f t="shared" si="484"/>
        <v>0</v>
      </c>
      <c r="DK604" s="14">
        <f t="shared" si="485"/>
        <v>372</v>
      </c>
      <c r="DL604" s="14">
        <f t="shared" si="486"/>
        <v>0</v>
      </c>
      <c r="DM604" s="14">
        <f t="shared" si="487"/>
        <v>0</v>
      </c>
      <c r="DN604" s="14">
        <f t="shared" si="488"/>
        <v>19.2</v>
      </c>
      <c r="DO604" s="14">
        <f t="shared" si="489"/>
        <v>0</v>
      </c>
      <c r="DP604" s="14">
        <f t="shared" si="490"/>
        <v>28</v>
      </c>
      <c r="DQ604" s="14">
        <f t="shared" si="491"/>
        <v>2</v>
      </c>
      <c r="DR604" s="14">
        <f t="shared" si="492"/>
        <v>27</v>
      </c>
    </row>
    <row r="605" spans="100:122" ht="16.5" x14ac:dyDescent="0.2">
      <c r="CV605" s="13">
        <v>601</v>
      </c>
      <c r="CW605" s="14">
        <f t="shared" si="471"/>
        <v>84</v>
      </c>
      <c r="CX605" s="14">
        <f t="shared" si="472"/>
        <v>6</v>
      </c>
      <c r="CY605" s="14">
        <f t="shared" si="473"/>
        <v>3</v>
      </c>
      <c r="CZ605" s="14">
        <f t="shared" si="474"/>
        <v>7</v>
      </c>
      <c r="DA605" s="14">
        <f t="shared" si="475"/>
        <v>2074063</v>
      </c>
      <c r="DB605" s="13" t="str">
        <f t="shared" si="476"/>
        <v>135级守护灵橙色套2-肩甲</v>
      </c>
      <c r="DC605" s="14">
        <f t="shared" si="477"/>
        <v>2</v>
      </c>
      <c r="DD605" s="14">
        <f t="shared" si="478"/>
        <v>4</v>
      </c>
      <c r="DE605" s="14">
        <f t="shared" si="479"/>
        <v>110</v>
      </c>
      <c r="DF605" s="14">
        <f t="shared" si="480"/>
        <v>110</v>
      </c>
      <c r="DG605" s="14">
        <f t="shared" si="481"/>
        <v>3</v>
      </c>
      <c r="DH605" s="14">
        <f t="shared" si="482"/>
        <v>2072</v>
      </c>
      <c r="DI605" s="14">
        <f t="shared" si="483"/>
        <v>430</v>
      </c>
      <c r="DJ605" s="14">
        <f t="shared" si="484"/>
        <v>0</v>
      </c>
      <c r="DK605" s="14">
        <f t="shared" si="485"/>
        <v>186</v>
      </c>
      <c r="DL605" s="14">
        <f t="shared" si="486"/>
        <v>3705</v>
      </c>
      <c r="DM605" s="14">
        <f t="shared" si="487"/>
        <v>0</v>
      </c>
      <c r="DN605" s="14">
        <f t="shared" si="488"/>
        <v>9.6</v>
      </c>
      <c r="DO605" s="14">
        <f t="shared" si="489"/>
        <v>190.88</v>
      </c>
      <c r="DP605" s="14">
        <f t="shared" si="490"/>
        <v>28</v>
      </c>
      <c r="DQ605" s="14">
        <f t="shared" si="491"/>
        <v>2</v>
      </c>
      <c r="DR605" s="14">
        <f t="shared" si="492"/>
        <v>27</v>
      </c>
    </row>
    <row r="606" spans="100:122" ht="16.5" x14ac:dyDescent="0.2">
      <c r="CV606" s="13">
        <v>602</v>
      </c>
      <c r="CW606" s="14">
        <f t="shared" si="471"/>
        <v>84</v>
      </c>
      <c r="CX606" s="14">
        <f t="shared" si="472"/>
        <v>6</v>
      </c>
      <c r="CY606" s="14">
        <f t="shared" si="473"/>
        <v>4</v>
      </c>
      <c r="CZ606" s="14">
        <f t="shared" si="474"/>
        <v>7</v>
      </c>
      <c r="DA606" s="14">
        <f t="shared" si="475"/>
        <v>2074064</v>
      </c>
      <c r="DB606" s="13" t="str">
        <f t="shared" si="476"/>
        <v>135级守护灵橙色套2-衣服</v>
      </c>
      <c r="DC606" s="14">
        <f t="shared" si="477"/>
        <v>2</v>
      </c>
      <c r="DD606" s="14">
        <f t="shared" si="478"/>
        <v>4</v>
      </c>
      <c r="DE606" s="14">
        <f t="shared" si="479"/>
        <v>110</v>
      </c>
      <c r="DF606" s="14">
        <f t="shared" si="480"/>
        <v>110</v>
      </c>
      <c r="DG606" s="14">
        <f t="shared" si="481"/>
        <v>4</v>
      </c>
      <c r="DH606" s="14">
        <f t="shared" si="482"/>
        <v>2072</v>
      </c>
      <c r="DI606" s="14">
        <f t="shared" si="483"/>
        <v>288</v>
      </c>
      <c r="DJ606" s="14">
        <f t="shared" si="484"/>
        <v>0</v>
      </c>
      <c r="DK606" s="14">
        <f t="shared" si="485"/>
        <v>372</v>
      </c>
      <c r="DL606" s="14">
        <f t="shared" si="486"/>
        <v>0</v>
      </c>
      <c r="DM606" s="14">
        <f t="shared" si="487"/>
        <v>0</v>
      </c>
      <c r="DN606" s="14">
        <f t="shared" si="488"/>
        <v>19.2</v>
      </c>
      <c r="DO606" s="14">
        <f t="shared" si="489"/>
        <v>0</v>
      </c>
      <c r="DP606" s="14">
        <f t="shared" si="490"/>
        <v>28</v>
      </c>
      <c r="DQ606" s="14">
        <f t="shared" si="491"/>
        <v>2</v>
      </c>
      <c r="DR606" s="14">
        <f t="shared" si="492"/>
        <v>27</v>
      </c>
    </row>
    <row r="607" spans="100:122" ht="16.5" x14ac:dyDescent="0.2">
      <c r="CV607" s="13">
        <v>603</v>
      </c>
      <c r="CW607" s="14">
        <f t="shared" si="471"/>
        <v>84</v>
      </c>
      <c r="CX607" s="14">
        <f t="shared" si="472"/>
        <v>6</v>
      </c>
      <c r="CY607" s="14">
        <f t="shared" si="473"/>
        <v>5</v>
      </c>
      <c r="CZ607" s="14">
        <f t="shared" si="474"/>
        <v>7</v>
      </c>
      <c r="DA607" s="14">
        <f t="shared" si="475"/>
        <v>2074065</v>
      </c>
      <c r="DB607" s="13" t="str">
        <f t="shared" si="476"/>
        <v>135级守护灵橙色套2-鞋子</v>
      </c>
      <c r="DC607" s="14">
        <f t="shared" si="477"/>
        <v>2</v>
      </c>
      <c r="DD607" s="14">
        <f t="shared" si="478"/>
        <v>4</v>
      </c>
      <c r="DE607" s="14">
        <f t="shared" si="479"/>
        <v>110</v>
      </c>
      <c r="DF607" s="14">
        <f t="shared" si="480"/>
        <v>110</v>
      </c>
      <c r="DG607" s="14">
        <f t="shared" si="481"/>
        <v>5</v>
      </c>
      <c r="DH607" s="14">
        <f t="shared" si="482"/>
        <v>2072</v>
      </c>
      <c r="DI607" s="14">
        <f t="shared" si="483"/>
        <v>572</v>
      </c>
      <c r="DJ607" s="14">
        <f t="shared" si="484"/>
        <v>0</v>
      </c>
      <c r="DK607" s="14">
        <f t="shared" si="485"/>
        <v>0</v>
      </c>
      <c r="DL607" s="14">
        <f t="shared" si="486"/>
        <v>7410</v>
      </c>
      <c r="DM607" s="14">
        <f t="shared" si="487"/>
        <v>0</v>
      </c>
      <c r="DN607" s="14">
        <f t="shared" si="488"/>
        <v>0</v>
      </c>
      <c r="DO607" s="14">
        <f t="shared" si="489"/>
        <v>381.75</v>
      </c>
      <c r="DP607" s="14">
        <f t="shared" si="490"/>
        <v>28</v>
      </c>
      <c r="DQ607" s="14">
        <f t="shared" si="491"/>
        <v>2</v>
      </c>
      <c r="DR607" s="14">
        <f t="shared" si="492"/>
        <v>27</v>
      </c>
    </row>
    <row r="608" spans="100:122" ht="16.5" x14ac:dyDescent="0.2">
      <c r="CV608" s="13">
        <v>604</v>
      </c>
      <c r="CW608" s="14">
        <f t="shared" si="471"/>
        <v>84</v>
      </c>
      <c r="CX608" s="14">
        <f t="shared" si="472"/>
        <v>6</v>
      </c>
      <c r="CY608" s="14">
        <f t="shared" si="473"/>
        <v>6</v>
      </c>
      <c r="CZ608" s="14">
        <f t="shared" si="474"/>
        <v>7</v>
      </c>
      <c r="DA608" s="14">
        <f t="shared" si="475"/>
        <v>2074066</v>
      </c>
      <c r="DB608" s="13" t="str">
        <f t="shared" si="476"/>
        <v>135级守护灵橙色套2-护手</v>
      </c>
      <c r="DC608" s="14">
        <f t="shared" si="477"/>
        <v>2</v>
      </c>
      <c r="DD608" s="14">
        <f t="shared" si="478"/>
        <v>4</v>
      </c>
      <c r="DE608" s="14">
        <f t="shared" si="479"/>
        <v>110</v>
      </c>
      <c r="DF608" s="14">
        <f t="shared" si="480"/>
        <v>110</v>
      </c>
      <c r="DG608" s="14">
        <f t="shared" si="481"/>
        <v>6</v>
      </c>
      <c r="DH608" s="14">
        <f t="shared" si="482"/>
        <v>2072</v>
      </c>
      <c r="DI608" s="14">
        <f t="shared" si="483"/>
        <v>572</v>
      </c>
      <c r="DJ608" s="14">
        <f t="shared" si="484"/>
        <v>0</v>
      </c>
      <c r="DK608" s="14">
        <f t="shared" si="485"/>
        <v>0</v>
      </c>
      <c r="DL608" s="14">
        <f t="shared" si="486"/>
        <v>7410</v>
      </c>
      <c r="DM608" s="14">
        <f t="shared" si="487"/>
        <v>0</v>
      </c>
      <c r="DN608" s="14">
        <f t="shared" si="488"/>
        <v>0</v>
      </c>
      <c r="DO608" s="14">
        <f t="shared" si="489"/>
        <v>381.75</v>
      </c>
      <c r="DP608" s="14">
        <f t="shared" si="490"/>
        <v>28</v>
      </c>
      <c r="DQ608" s="14">
        <f t="shared" si="491"/>
        <v>2</v>
      </c>
      <c r="DR608" s="14">
        <f t="shared" si="492"/>
        <v>27</v>
      </c>
    </row>
    <row r="609" spans="100:122" ht="16.5" x14ac:dyDescent="0.2">
      <c r="CV609" s="13">
        <v>605</v>
      </c>
      <c r="CW609" s="14">
        <f t="shared" si="471"/>
        <v>85</v>
      </c>
      <c r="CX609" s="14">
        <f t="shared" si="472"/>
        <v>7</v>
      </c>
      <c r="CY609" s="14">
        <f t="shared" si="473"/>
        <v>1</v>
      </c>
      <c r="CZ609" s="14">
        <f t="shared" si="474"/>
        <v>7</v>
      </c>
      <c r="DA609" s="14">
        <f t="shared" si="475"/>
        <v>2074071</v>
      </c>
      <c r="DB609" s="13" t="str">
        <f t="shared" si="476"/>
        <v>135级寄灵人橙色套3-武器</v>
      </c>
      <c r="DC609" s="14">
        <f t="shared" si="477"/>
        <v>1</v>
      </c>
      <c r="DD609" s="14">
        <f t="shared" si="478"/>
        <v>4</v>
      </c>
      <c r="DE609" s="14">
        <f t="shared" si="479"/>
        <v>135</v>
      </c>
      <c r="DF609" s="14">
        <f t="shared" si="480"/>
        <v>135</v>
      </c>
      <c r="DG609" s="14">
        <f t="shared" si="481"/>
        <v>1</v>
      </c>
      <c r="DH609" s="14">
        <f t="shared" si="482"/>
        <v>1073</v>
      </c>
      <c r="DI609" s="14">
        <f t="shared" si="483"/>
        <v>963</v>
      </c>
      <c r="DJ609" s="14">
        <f t="shared" si="484"/>
        <v>1881</v>
      </c>
      <c r="DK609" s="14">
        <f t="shared" si="485"/>
        <v>0</v>
      </c>
      <c r="DL609" s="14">
        <f t="shared" si="486"/>
        <v>0</v>
      </c>
      <c r="DM609" s="14">
        <f t="shared" si="487"/>
        <v>128.4</v>
      </c>
      <c r="DN609" s="14">
        <f t="shared" si="488"/>
        <v>0</v>
      </c>
      <c r="DO609" s="14">
        <f t="shared" si="489"/>
        <v>0</v>
      </c>
      <c r="DP609" s="14">
        <f t="shared" si="490"/>
        <v>28</v>
      </c>
      <c r="DQ609" s="14">
        <f t="shared" si="491"/>
        <v>2</v>
      </c>
      <c r="DR609" s="14">
        <f t="shared" si="492"/>
        <v>17</v>
      </c>
    </row>
    <row r="610" spans="100:122" ht="16.5" x14ac:dyDescent="0.2">
      <c r="CV610" s="13">
        <v>606</v>
      </c>
      <c r="CW610" s="14">
        <f t="shared" si="471"/>
        <v>85</v>
      </c>
      <c r="CX610" s="14">
        <f t="shared" si="472"/>
        <v>7</v>
      </c>
      <c r="CY610" s="14">
        <f t="shared" si="473"/>
        <v>2</v>
      </c>
      <c r="CZ610" s="14">
        <f t="shared" si="474"/>
        <v>7</v>
      </c>
      <c r="DA610" s="14">
        <f t="shared" si="475"/>
        <v>2074074</v>
      </c>
      <c r="DB610" s="13" t="str">
        <f t="shared" si="476"/>
        <v>135级寄灵人橙色套3-衣服</v>
      </c>
      <c r="DC610" s="14">
        <f t="shared" si="477"/>
        <v>1</v>
      </c>
      <c r="DD610" s="14">
        <f t="shared" si="478"/>
        <v>4</v>
      </c>
      <c r="DE610" s="14">
        <f t="shared" si="479"/>
        <v>135</v>
      </c>
      <c r="DF610" s="14">
        <f t="shared" si="480"/>
        <v>135</v>
      </c>
      <c r="DG610" s="14">
        <f t="shared" si="481"/>
        <v>4</v>
      </c>
      <c r="DH610" s="14">
        <f t="shared" si="482"/>
        <v>1073</v>
      </c>
      <c r="DI610" s="14">
        <f t="shared" si="483"/>
        <v>481</v>
      </c>
      <c r="DJ610" s="14">
        <f t="shared" si="484"/>
        <v>0</v>
      </c>
      <c r="DK610" s="14">
        <f t="shared" si="485"/>
        <v>471</v>
      </c>
      <c r="DL610" s="14">
        <f t="shared" si="486"/>
        <v>0</v>
      </c>
      <c r="DM610" s="14">
        <f t="shared" si="487"/>
        <v>0</v>
      </c>
      <c r="DN610" s="14">
        <f t="shared" si="488"/>
        <v>32.1</v>
      </c>
      <c r="DO610" s="14">
        <f t="shared" si="489"/>
        <v>0</v>
      </c>
      <c r="DP610" s="14">
        <f t="shared" si="490"/>
        <v>28</v>
      </c>
      <c r="DQ610" s="14">
        <f t="shared" si="491"/>
        <v>2</v>
      </c>
      <c r="DR610" s="14">
        <f t="shared" si="492"/>
        <v>17</v>
      </c>
    </row>
    <row r="611" spans="100:122" ht="16.5" x14ac:dyDescent="0.2">
      <c r="CV611" s="13">
        <v>607</v>
      </c>
      <c r="CW611" s="14">
        <f t="shared" si="471"/>
        <v>85</v>
      </c>
      <c r="CX611" s="14">
        <f t="shared" si="472"/>
        <v>7</v>
      </c>
      <c r="CY611" s="14">
        <f t="shared" si="473"/>
        <v>3</v>
      </c>
      <c r="CZ611" s="14">
        <f t="shared" si="474"/>
        <v>7</v>
      </c>
      <c r="DA611" s="14">
        <f t="shared" si="475"/>
        <v>2074075</v>
      </c>
      <c r="DB611" s="13" t="str">
        <f t="shared" si="476"/>
        <v>135级寄灵人橙色套3-鞋子</v>
      </c>
      <c r="DC611" s="14">
        <f t="shared" si="477"/>
        <v>1</v>
      </c>
      <c r="DD611" s="14">
        <f t="shared" si="478"/>
        <v>4</v>
      </c>
      <c r="DE611" s="14">
        <f t="shared" si="479"/>
        <v>135</v>
      </c>
      <c r="DF611" s="14">
        <f t="shared" si="480"/>
        <v>135</v>
      </c>
      <c r="DG611" s="14">
        <f t="shared" si="481"/>
        <v>5</v>
      </c>
      <c r="DH611" s="14">
        <f t="shared" si="482"/>
        <v>1073</v>
      </c>
      <c r="DI611" s="14">
        <f t="shared" si="483"/>
        <v>481</v>
      </c>
      <c r="DJ611" s="14">
        <f t="shared" si="484"/>
        <v>0</v>
      </c>
      <c r="DK611" s="14">
        <f t="shared" si="485"/>
        <v>0</v>
      </c>
      <c r="DL611" s="14">
        <f t="shared" si="486"/>
        <v>4706</v>
      </c>
      <c r="DM611" s="14">
        <f t="shared" si="487"/>
        <v>0</v>
      </c>
      <c r="DN611" s="14">
        <f t="shared" si="488"/>
        <v>0</v>
      </c>
      <c r="DO611" s="14">
        <f t="shared" si="489"/>
        <v>320.85000000000002</v>
      </c>
      <c r="DP611" s="14">
        <f t="shared" si="490"/>
        <v>28</v>
      </c>
      <c r="DQ611" s="14">
        <f t="shared" si="491"/>
        <v>2</v>
      </c>
      <c r="DR611" s="14">
        <f t="shared" si="492"/>
        <v>17</v>
      </c>
    </row>
    <row r="612" spans="100:122" ht="16.5" x14ac:dyDescent="0.2">
      <c r="CV612" s="13">
        <v>608</v>
      </c>
      <c r="CW612" s="14">
        <f t="shared" si="471"/>
        <v>85</v>
      </c>
      <c r="CX612" s="14">
        <f t="shared" si="472"/>
        <v>7</v>
      </c>
      <c r="CY612" s="14">
        <f t="shared" si="473"/>
        <v>4</v>
      </c>
      <c r="CZ612" s="14">
        <f t="shared" si="474"/>
        <v>7</v>
      </c>
      <c r="DA612" s="14">
        <f t="shared" si="475"/>
        <v>2074076</v>
      </c>
      <c r="DB612" s="13" t="str">
        <f t="shared" si="476"/>
        <v>135级寄灵人橙色套3-护手</v>
      </c>
      <c r="DC612" s="14">
        <f t="shared" si="477"/>
        <v>1</v>
      </c>
      <c r="DD612" s="14">
        <f t="shared" si="478"/>
        <v>4</v>
      </c>
      <c r="DE612" s="14">
        <f t="shared" si="479"/>
        <v>135</v>
      </c>
      <c r="DF612" s="14">
        <f t="shared" si="480"/>
        <v>135</v>
      </c>
      <c r="DG612" s="14">
        <f t="shared" si="481"/>
        <v>6</v>
      </c>
      <c r="DH612" s="14">
        <f t="shared" si="482"/>
        <v>1073</v>
      </c>
      <c r="DI612" s="14">
        <f t="shared" si="483"/>
        <v>481</v>
      </c>
      <c r="DJ612" s="14">
        <f t="shared" si="484"/>
        <v>0</v>
      </c>
      <c r="DK612" s="14">
        <f t="shared" si="485"/>
        <v>0</v>
      </c>
      <c r="DL612" s="14">
        <f t="shared" si="486"/>
        <v>4706</v>
      </c>
      <c r="DM612" s="14">
        <f t="shared" si="487"/>
        <v>0</v>
      </c>
      <c r="DN612" s="14">
        <f t="shared" si="488"/>
        <v>0</v>
      </c>
      <c r="DO612" s="14">
        <f t="shared" si="489"/>
        <v>320.85000000000002</v>
      </c>
      <c r="DP612" s="14">
        <f t="shared" si="490"/>
        <v>28</v>
      </c>
      <c r="DQ612" s="14">
        <f t="shared" si="491"/>
        <v>2</v>
      </c>
      <c r="DR612" s="14">
        <f t="shared" si="492"/>
        <v>17</v>
      </c>
    </row>
    <row r="613" spans="100:122" ht="16.5" x14ac:dyDescent="0.2">
      <c r="CV613" s="13">
        <v>609</v>
      </c>
      <c r="CW613" s="14">
        <f t="shared" si="471"/>
        <v>85</v>
      </c>
      <c r="CX613" s="14">
        <f t="shared" si="472"/>
        <v>7</v>
      </c>
      <c r="CY613" s="14">
        <f t="shared" si="473"/>
        <v>5</v>
      </c>
      <c r="CZ613" s="14">
        <f t="shared" si="474"/>
        <v>7</v>
      </c>
      <c r="DA613" s="14">
        <f t="shared" si="475"/>
        <v>2074077</v>
      </c>
      <c r="DB613" s="13" t="str">
        <f t="shared" si="476"/>
        <v>135级寄灵人橙色套3-项链</v>
      </c>
      <c r="DC613" s="14">
        <f t="shared" si="477"/>
        <v>1</v>
      </c>
      <c r="DD613" s="14">
        <f t="shared" si="478"/>
        <v>4</v>
      </c>
      <c r="DE613" s="14">
        <f t="shared" si="479"/>
        <v>135</v>
      </c>
      <c r="DF613" s="14">
        <f t="shared" si="480"/>
        <v>135</v>
      </c>
      <c r="DG613" s="14">
        <f t="shared" si="481"/>
        <v>7</v>
      </c>
      <c r="DH613" s="14">
        <f t="shared" si="482"/>
        <v>1073</v>
      </c>
      <c r="DI613" s="14">
        <f t="shared" si="483"/>
        <v>722</v>
      </c>
      <c r="DJ613" s="14">
        <f t="shared" si="484"/>
        <v>627</v>
      </c>
      <c r="DK613" s="14">
        <f t="shared" si="485"/>
        <v>393</v>
      </c>
      <c r="DL613" s="14">
        <f t="shared" si="486"/>
        <v>0</v>
      </c>
      <c r="DM613" s="14">
        <f t="shared" si="487"/>
        <v>42.8</v>
      </c>
      <c r="DN613" s="14">
        <f t="shared" si="488"/>
        <v>26.75</v>
      </c>
      <c r="DO613" s="14">
        <f t="shared" si="489"/>
        <v>0</v>
      </c>
      <c r="DP613" s="14">
        <f t="shared" si="490"/>
        <v>28</v>
      </c>
      <c r="DQ613" s="14">
        <f t="shared" si="491"/>
        <v>2</v>
      </c>
      <c r="DR613" s="14">
        <f t="shared" si="492"/>
        <v>17</v>
      </c>
    </row>
    <row r="614" spans="100:122" ht="16.5" x14ac:dyDescent="0.2">
      <c r="CV614" s="13">
        <v>610</v>
      </c>
      <c r="CW614" s="14">
        <f t="shared" si="471"/>
        <v>85</v>
      </c>
      <c r="CX614" s="14">
        <f t="shared" si="472"/>
        <v>7</v>
      </c>
      <c r="CY614" s="14">
        <f t="shared" si="473"/>
        <v>6</v>
      </c>
      <c r="CZ614" s="14">
        <f t="shared" si="474"/>
        <v>7</v>
      </c>
      <c r="DA614" s="14">
        <f t="shared" si="475"/>
        <v>2074078</v>
      </c>
      <c r="DB614" s="13" t="str">
        <f t="shared" si="476"/>
        <v>135级寄灵人橙色套3-戒指</v>
      </c>
      <c r="DC614" s="14">
        <f t="shared" si="477"/>
        <v>1</v>
      </c>
      <c r="DD614" s="14">
        <f t="shared" si="478"/>
        <v>4</v>
      </c>
      <c r="DE614" s="14">
        <f t="shared" si="479"/>
        <v>135</v>
      </c>
      <c r="DF614" s="14">
        <f t="shared" si="480"/>
        <v>135</v>
      </c>
      <c r="DG614" s="14">
        <f t="shared" si="481"/>
        <v>8</v>
      </c>
      <c r="DH614" s="14">
        <f t="shared" si="482"/>
        <v>1073</v>
      </c>
      <c r="DI614" s="14">
        <f t="shared" si="483"/>
        <v>722</v>
      </c>
      <c r="DJ614" s="14">
        <f t="shared" si="484"/>
        <v>627</v>
      </c>
      <c r="DK614" s="14">
        <f t="shared" si="485"/>
        <v>0</v>
      </c>
      <c r="DL614" s="14">
        <f t="shared" si="486"/>
        <v>3921</v>
      </c>
      <c r="DM614" s="14">
        <f t="shared" si="487"/>
        <v>42.8</v>
      </c>
      <c r="DN614" s="14">
        <f t="shared" si="488"/>
        <v>0</v>
      </c>
      <c r="DO614" s="14">
        <f t="shared" si="489"/>
        <v>267.38</v>
      </c>
      <c r="DP614" s="14">
        <f t="shared" si="490"/>
        <v>28</v>
      </c>
      <c r="DQ614" s="14">
        <f t="shared" si="491"/>
        <v>2</v>
      </c>
      <c r="DR614" s="14">
        <f t="shared" si="492"/>
        <v>17</v>
      </c>
    </row>
    <row r="615" spans="100:122" ht="16.5" x14ac:dyDescent="0.2">
      <c r="CV615" s="13">
        <v>611</v>
      </c>
      <c r="CW615" s="14">
        <f t="shared" si="471"/>
        <v>86</v>
      </c>
      <c r="CX615" s="14">
        <f t="shared" si="472"/>
        <v>8</v>
      </c>
      <c r="CY615" s="14">
        <f t="shared" si="473"/>
        <v>1</v>
      </c>
      <c r="CZ615" s="14">
        <f t="shared" si="474"/>
        <v>7</v>
      </c>
      <c r="DA615" s="14">
        <f t="shared" si="475"/>
        <v>2074081</v>
      </c>
      <c r="DB615" s="13" t="str">
        <f t="shared" si="476"/>
        <v>135级守护灵橙色套3-武器</v>
      </c>
      <c r="DC615" s="14">
        <f t="shared" si="477"/>
        <v>2</v>
      </c>
      <c r="DD615" s="14">
        <f t="shared" si="478"/>
        <v>4</v>
      </c>
      <c r="DE615" s="14">
        <f t="shared" si="479"/>
        <v>110</v>
      </c>
      <c r="DF615" s="14">
        <f t="shared" si="480"/>
        <v>110</v>
      </c>
      <c r="DG615" s="14">
        <f t="shared" si="481"/>
        <v>1</v>
      </c>
      <c r="DH615" s="14">
        <f t="shared" si="482"/>
        <v>2073</v>
      </c>
      <c r="DI615" s="14">
        <f t="shared" si="483"/>
        <v>573</v>
      </c>
      <c r="DJ615" s="14">
        <f t="shared" si="484"/>
        <v>1482</v>
      </c>
      <c r="DK615" s="14">
        <f t="shared" si="485"/>
        <v>0</v>
      </c>
      <c r="DL615" s="14">
        <f t="shared" si="486"/>
        <v>0</v>
      </c>
      <c r="DM615" s="14">
        <f t="shared" si="487"/>
        <v>76.5</v>
      </c>
      <c r="DN615" s="14">
        <f t="shared" si="488"/>
        <v>0</v>
      </c>
      <c r="DO615" s="14">
        <f t="shared" si="489"/>
        <v>0</v>
      </c>
      <c r="DP615" s="14">
        <f t="shared" si="490"/>
        <v>28</v>
      </c>
      <c r="DQ615" s="14">
        <f t="shared" si="491"/>
        <v>2</v>
      </c>
      <c r="DR615" s="14">
        <f t="shared" si="492"/>
        <v>27</v>
      </c>
    </row>
    <row r="616" spans="100:122" ht="16.5" x14ac:dyDescent="0.2">
      <c r="CV616" s="13">
        <v>612</v>
      </c>
      <c r="CW616" s="14">
        <f t="shared" si="471"/>
        <v>86</v>
      </c>
      <c r="CX616" s="14">
        <f t="shared" si="472"/>
        <v>8</v>
      </c>
      <c r="CY616" s="14">
        <f t="shared" si="473"/>
        <v>2</v>
      </c>
      <c r="CZ616" s="14">
        <f t="shared" si="474"/>
        <v>7</v>
      </c>
      <c r="DA616" s="14">
        <f t="shared" si="475"/>
        <v>2074084</v>
      </c>
      <c r="DB616" s="13" t="str">
        <f t="shared" si="476"/>
        <v>135级守护灵橙色套3-衣服</v>
      </c>
      <c r="DC616" s="14">
        <f t="shared" si="477"/>
        <v>2</v>
      </c>
      <c r="DD616" s="14">
        <f t="shared" si="478"/>
        <v>4</v>
      </c>
      <c r="DE616" s="14">
        <f t="shared" si="479"/>
        <v>110</v>
      </c>
      <c r="DF616" s="14">
        <f t="shared" si="480"/>
        <v>110</v>
      </c>
      <c r="DG616" s="14">
        <f t="shared" si="481"/>
        <v>4</v>
      </c>
      <c r="DH616" s="14">
        <f t="shared" si="482"/>
        <v>2073</v>
      </c>
      <c r="DI616" s="14">
        <f t="shared" si="483"/>
        <v>288</v>
      </c>
      <c r="DJ616" s="14">
        <f t="shared" si="484"/>
        <v>0</v>
      </c>
      <c r="DK616" s="14">
        <f t="shared" si="485"/>
        <v>372</v>
      </c>
      <c r="DL616" s="14">
        <f t="shared" si="486"/>
        <v>0</v>
      </c>
      <c r="DM616" s="14">
        <f t="shared" si="487"/>
        <v>0</v>
      </c>
      <c r="DN616" s="14">
        <f t="shared" si="488"/>
        <v>19.2</v>
      </c>
      <c r="DO616" s="14">
        <f t="shared" si="489"/>
        <v>0</v>
      </c>
      <c r="DP616" s="14">
        <f t="shared" si="490"/>
        <v>28</v>
      </c>
      <c r="DQ616" s="14">
        <f t="shared" si="491"/>
        <v>2</v>
      </c>
      <c r="DR616" s="14">
        <f t="shared" si="492"/>
        <v>27</v>
      </c>
    </row>
    <row r="617" spans="100:122" ht="16.5" x14ac:dyDescent="0.2">
      <c r="CV617" s="13">
        <v>613</v>
      </c>
      <c r="CW617" s="14">
        <f t="shared" si="471"/>
        <v>86</v>
      </c>
      <c r="CX617" s="14">
        <f t="shared" si="472"/>
        <v>8</v>
      </c>
      <c r="CY617" s="14">
        <f t="shared" si="473"/>
        <v>3</v>
      </c>
      <c r="CZ617" s="14">
        <f t="shared" si="474"/>
        <v>7</v>
      </c>
      <c r="DA617" s="14">
        <f t="shared" si="475"/>
        <v>2074085</v>
      </c>
      <c r="DB617" s="13" t="str">
        <f t="shared" si="476"/>
        <v>135级守护灵橙色套3-鞋子</v>
      </c>
      <c r="DC617" s="14">
        <f t="shared" si="477"/>
        <v>2</v>
      </c>
      <c r="DD617" s="14">
        <f t="shared" si="478"/>
        <v>4</v>
      </c>
      <c r="DE617" s="14">
        <f t="shared" si="479"/>
        <v>110</v>
      </c>
      <c r="DF617" s="14">
        <f t="shared" si="480"/>
        <v>110</v>
      </c>
      <c r="DG617" s="14">
        <f t="shared" si="481"/>
        <v>5</v>
      </c>
      <c r="DH617" s="14">
        <f t="shared" si="482"/>
        <v>2073</v>
      </c>
      <c r="DI617" s="14">
        <f t="shared" si="483"/>
        <v>572</v>
      </c>
      <c r="DJ617" s="14">
        <f t="shared" si="484"/>
        <v>0</v>
      </c>
      <c r="DK617" s="14">
        <f t="shared" si="485"/>
        <v>0</v>
      </c>
      <c r="DL617" s="14">
        <f t="shared" si="486"/>
        <v>7410</v>
      </c>
      <c r="DM617" s="14">
        <f t="shared" si="487"/>
        <v>0</v>
      </c>
      <c r="DN617" s="14">
        <f t="shared" si="488"/>
        <v>0</v>
      </c>
      <c r="DO617" s="14">
        <f t="shared" si="489"/>
        <v>381.75</v>
      </c>
      <c r="DP617" s="14">
        <f t="shared" si="490"/>
        <v>28</v>
      </c>
      <c r="DQ617" s="14">
        <f t="shared" si="491"/>
        <v>2</v>
      </c>
      <c r="DR617" s="14">
        <f t="shared" si="492"/>
        <v>27</v>
      </c>
    </row>
    <row r="618" spans="100:122" ht="16.5" x14ac:dyDescent="0.2">
      <c r="CV618" s="13">
        <v>614</v>
      </c>
      <c r="CW618" s="14">
        <f t="shared" si="471"/>
        <v>86</v>
      </c>
      <c r="CX618" s="14">
        <f t="shared" si="472"/>
        <v>8</v>
      </c>
      <c r="CY618" s="14">
        <f t="shared" si="473"/>
        <v>4</v>
      </c>
      <c r="CZ618" s="14">
        <f t="shared" si="474"/>
        <v>7</v>
      </c>
      <c r="DA618" s="14">
        <f t="shared" si="475"/>
        <v>2074086</v>
      </c>
      <c r="DB618" s="13" t="str">
        <f t="shared" si="476"/>
        <v>135级守护灵橙色套3-护手</v>
      </c>
      <c r="DC618" s="14">
        <f t="shared" si="477"/>
        <v>2</v>
      </c>
      <c r="DD618" s="14">
        <f t="shared" si="478"/>
        <v>4</v>
      </c>
      <c r="DE618" s="14">
        <f t="shared" si="479"/>
        <v>110</v>
      </c>
      <c r="DF618" s="14">
        <f t="shared" si="480"/>
        <v>110</v>
      </c>
      <c r="DG618" s="14">
        <f t="shared" si="481"/>
        <v>6</v>
      </c>
      <c r="DH618" s="14">
        <f t="shared" si="482"/>
        <v>2073</v>
      </c>
      <c r="DI618" s="14">
        <f t="shared" si="483"/>
        <v>572</v>
      </c>
      <c r="DJ618" s="14">
        <f t="shared" si="484"/>
        <v>0</v>
      </c>
      <c r="DK618" s="14">
        <f t="shared" si="485"/>
        <v>0</v>
      </c>
      <c r="DL618" s="14">
        <f t="shared" si="486"/>
        <v>7410</v>
      </c>
      <c r="DM618" s="14">
        <f t="shared" si="487"/>
        <v>0</v>
      </c>
      <c r="DN618" s="14">
        <f t="shared" si="488"/>
        <v>0</v>
      </c>
      <c r="DO618" s="14">
        <f t="shared" si="489"/>
        <v>381.75</v>
      </c>
      <c r="DP618" s="14">
        <f t="shared" si="490"/>
        <v>28</v>
      </c>
      <c r="DQ618" s="14">
        <f t="shared" si="491"/>
        <v>2</v>
      </c>
      <c r="DR618" s="14">
        <f t="shared" si="492"/>
        <v>27</v>
      </c>
    </row>
    <row r="619" spans="100:122" ht="16.5" x14ac:dyDescent="0.2">
      <c r="CV619" s="13">
        <v>615</v>
      </c>
      <c r="CW619" s="14">
        <f t="shared" si="471"/>
        <v>86</v>
      </c>
      <c r="CX619" s="14">
        <f t="shared" si="472"/>
        <v>8</v>
      </c>
      <c r="CY619" s="14">
        <f t="shared" si="473"/>
        <v>5</v>
      </c>
      <c r="CZ619" s="14">
        <f t="shared" si="474"/>
        <v>7</v>
      </c>
      <c r="DA619" s="14">
        <f t="shared" si="475"/>
        <v>2074087</v>
      </c>
      <c r="DB619" s="13" t="str">
        <f t="shared" si="476"/>
        <v>135级守护灵橙色套3-项链</v>
      </c>
      <c r="DC619" s="14">
        <f t="shared" si="477"/>
        <v>2</v>
      </c>
      <c r="DD619" s="14">
        <f t="shared" si="478"/>
        <v>4</v>
      </c>
      <c r="DE619" s="14">
        <f t="shared" si="479"/>
        <v>110</v>
      </c>
      <c r="DF619" s="14">
        <f t="shared" si="480"/>
        <v>110</v>
      </c>
      <c r="DG619" s="14">
        <f t="shared" si="481"/>
        <v>7</v>
      </c>
      <c r="DH619" s="14">
        <f t="shared" si="482"/>
        <v>2073</v>
      </c>
      <c r="DI619" s="14">
        <f t="shared" si="483"/>
        <v>431</v>
      </c>
      <c r="DJ619" s="14">
        <f t="shared" si="484"/>
        <v>494</v>
      </c>
      <c r="DK619" s="14">
        <f t="shared" si="485"/>
        <v>310</v>
      </c>
      <c r="DL619" s="14">
        <f t="shared" si="486"/>
        <v>0</v>
      </c>
      <c r="DM619" s="14">
        <f t="shared" si="487"/>
        <v>25.5</v>
      </c>
      <c r="DN619" s="14">
        <f t="shared" si="488"/>
        <v>16</v>
      </c>
      <c r="DO619" s="14">
        <f t="shared" si="489"/>
        <v>0</v>
      </c>
      <c r="DP619" s="14">
        <f t="shared" si="490"/>
        <v>28</v>
      </c>
      <c r="DQ619" s="14">
        <f t="shared" si="491"/>
        <v>2</v>
      </c>
      <c r="DR619" s="14">
        <f t="shared" si="492"/>
        <v>27</v>
      </c>
    </row>
    <row r="620" spans="100:122" ht="16.5" x14ac:dyDescent="0.2">
      <c r="CV620" s="13">
        <v>616</v>
      </c>
      <c r="CW620" s="14">
        <f t="shared" si="471"/>
        <v>86</v>
      </c>
      <c r="CX620" s="14">
        <f t="shared" si="472"/>
        <v>8</v>
      </c>
      <c r="CY620" s="14">
        <f t="shared" si="473"/>
        <v>6</v>
      </c>
      <c r="CZ620" s="14">
        <f t="shared" si="474"/>
        <v>7</v>
      </c>
      <c r="DA620" s="14">
        <f t="shared" si="475"/>
        <v>2074088</v>
      </c>
      <c r="DB620" s="13" t="str">
        <f t="shared" si="476"/>
        <v>135级守护灵橙色套3-戒指</v>
      </c>
      <c r="DC620" s="14">
        <f t="shared" si="477"/>
        <v>2</v>
      </c>
      <c r="DD620" s="14">
        <f t="shared" si="478"/>
        <v>4</v>
      </c>
      <c r="DE620" s="14">
        <f t="shared" si="479"/>
        <v>110</v>
      </c>
      <c r="DF620" s="14">
        <f t="shared" si="480"/>
        <v>110</v>
      </c>
      <c r="DG620" s="14">
        <f t="shared" si="481"/>
        <v>8</v>
      </c>
      <c r="DH620" s="14">
        <f t="shared" si="482"/>
        <v>2073</v>
      </c>
      <c r="DI620" s="14">
        <f t="shared" si="483"/>
        <v>668</v>
      </c>
      <c r="DJ620" s="14">
        <f t="shared" si="484"/>
        <v>494</v>
      </c>
      <c r="DK620" s="14">
        <f t="shared" si="485"/>
        <v>0</v>
      </c>
      <c r="DL620" s="14">
        <f t="shared" si="486"/>
        <v>6175</v>
      </c>
      <c r="DM620" s="14">
        <f t="shared" si="487"/>
        <v>25.5</v>
      </c>
      <c r="DN620" s="14">
        <f t="shared" si="488"/>
        <v>0</v>
      </c>
      <c r="DO620" s="14">
        <f t="shared" si="489"/>
        <v>318.13</v>
      </c>
      <c r="DP620" s="14">
        <f t="shared" si="490"/>
        <v>28</v>
      </c>
      <c r="DQ620" s="14">
        <f t="shared" si="491"/>
        <v>2</v>
      </c>
      <c r="DR620" s="14">
        <f t="shared" si="492"/>
        <v>27</v>
      </c>
    </row>
    <row r="621" spans="100:122" x14ac:dyDescent="0.2"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</row>
    <row r="622" spans="100:122" x14ac:dyDescent="0.2"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</row>
    <row r="623" spans="100:122" x14ac:dyDescent="0.2"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</row>
    <row r="624" spans="100:122" x14ac:dyDescent="0.2"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</row>
    <row r="625" spans="100:122" x14ac:dyDescent="0.2"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</row>
    <row r="626" spans="100:122" x14ac:dyDescent="0.2"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</row>
  </sheetData>
  <mergeCells count="5">
    <mergeCell ref="EO3:ET3"/>
    <mergeCell ref="EV3:FA3"/>
    <mergeCell ref="FD3:FL3"/>
    <mergeCell ref="W3:AD3"/>
    <mergeCell ref="BV3:B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I29" sqref="I29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4" t="s">
        <v>842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 t="s">
        <v>539</v>
      </c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 t="s">
        <v>554</v>
      </c>
      <c r="BO2" s="74"/>
      <c r="BP2" s="74"/>
      <c r="BQ2" s="74"/>
      <c r="BR2" s="74"/>
      <c r="BS2" s="74"/>
      <c r="BT2" s="73" t="s">
        <v>556</v>
      </c>
      <c r="BU2" s="73"/>
      <c r="BV2" s="73"/>
      <c r="BW2" s="73"/>
      <c r="BX2" s="74" t="s">
        <v>1133</v>
      </c>
      <c r="BY2" s="74"/>
      <c r="BZ2" s="74"/>
      <c r="CA2" s="74"/>
      <c r="CB2" s="74"/>
      <c r="CC2" s="74" t="s">
        <v>557</v>
      </c>
      <c r="CD2" s="74"/>
      <c r="CE2" s="74"/>
      <c r="CF2" s="74"/>
      <c r="CG2" s="74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537</v>
      </c>
      <c r="D3" s="21" t="s">
        <v>538</v>
      </c>
      <c r="E3" s="21" t="s">
        <v>70</v>
      </c>
      <c r="F3" s="21" t="s">
        <v>563</v>
      </c>
      <c r="G3" s="21" t="s">
        <v>564</v>
      </c>
      <c r="H3" s="21" t="s">
        <v>565</v>
      </c>
      <c r="I3" s="21" t="s">
        <v>865</v>
      </c>
      <c r="J3" s="21" t="s">
        <v>1212</v>
      </c>
      <c r="K3" s="21" t="s">
        <v>1213</v>
      </c>
      <c r="L3" s="21" t="s">
        <v>1214</v>
      </c>
      <c r="M3" s="21" t="s">
        <v>1215</v>
      </c>
      <c r="N3" s="21" t="s">
        <v>866</v>
      </c>
      <c r="O3" s="21" t="s">
        <v>835</v>
      </c>
      <c r="P3" s="21" t="s">
        <v>836</v>
      </c>
      <c r="Q3" s="21" t="s">
        <v>867</v>
      </c>
      <c r="R3" s="21" t="s">
        <v>1216</v>
      </c>
      <c r="S3" s="21" t="s">
        <v>1217</v>
      </c>
      <c r="T3" s="21" t="s">
        <v>1218</v>
      </c>
      <c r="U3" s="21" t="s">
        <v>1219</v>
      </c>
      <c r="V3" s="21" t="s">
        <v>1092</v>
      </c>
      <c r="W3" s="21" t="s">
        <v>1093</v>
      </c>
      <c r="X3" s="21" t="s">
        <v>1094</v>
      </c>
      <c r="Y3" s="21" t="s">
        <v>1114</v>
      </c>
      <c r="Z3" s="21" t="s">
        <v>1095</v>
      </c>
      <c r="AA3" s="21" t="s">
        <v>1096</v>
      </c>
      <c r="AB3" s="21" t="s">
        <v>1097</v>
      </c>
      <c r="AC3" s="21" t="s">
        <v>1101</v>
      </c>
      <c r="AD3" s="21" t="s">
        <v>1102</v>
      </c>
      <c r="AE3" s="21" t="s">
        <v>1103</v>
      </c>
      <c r="AF3" s="21" t="s">
        <v>1098</v>
      </c>
      <c r="AG3" s="21" t="s">
        <v>1099</v>
      </c>
      <c r="AH3" s="21" t="s">
        <v>1100</v>
      </c>
      <c r="AI3" s="21" t="s">
        <v>1105</v>
      </c>
      <c r="AJ3" s="21" t="s">
        <v>1106</v>
      </c>
      <c r="AK3" s="21" t="s">
        <v>1107</v>
      </c>
      <c r="AL3" s="21" t="s">
        <v>1108</v>
      </c>
      <c r="AM3" s="21" t="s">
        <v>1109</v>
      </c>
      <c r="AN3" s="21" t="s">
        <v>1110</v>
      </c>
      <c r="AO3" s="21" t="s">
        <v>1111</v>
      </c>
      <c r="AP3" s="21" t="s">
        <v>1112</v>
      </c>
      <c r="AQ3" s="21"/>
      <c r="AR3" s="21"/>
      <c r="AS3" s="21"/>
      <c r="AT3" s="21" t="s">
        <v>1113</v>
      </c>
      <c r="AU3" s="21" t="s">
        <v>666</v>
      </c>
      <c r="AV3" s="21" t="s">
        <v>871</v>
      </c>
      <c r="AW3" s="21" t="s">
        <v>1115</v>
      </c>
      <c r="AX3" s="21" t="s">
        <v>1104</v>
      </c>
      <c r="AY3" s="21" t="s">
        <v>68</v>
      </c>
      <c r="AZ3" s="21" t="s">
        <v>542</v>
      </c>
      <c r="BA3" s="21" t="s">
        <v>540</v>
      </c>
      <c r="BB3" s="21" t="s">
        <v>69</v>
      </c>
      <c r="BC3" s="21" t="s">
        <v>1117</v>
      </c>
      <c r="BD3" s="21" t="s">
        <v>1118</v>
      </c>
      <c r="BE3" s="21" t="s">
        <v>1119</v>
      </c>
      <c r="BF3" s="21" t="s">
        <v>1120</v>
      </c>
      <c r="BG3" s="21" t="s">
        <v>1121</v>
      </c>
      <c r="BH3" s="21" t="s">
        <v>1122</v>
      </c>
      <c r="BI3" s="21" t="s">
        <v>1123</v>
      </c>
      <c r="BJ3" s="21" t="s">
        <v>1124</v>
      </c>
      <c r="BK3" s="21" t="s">
        <v>550</v>
      </c>
      <c r="BL3" s="21" t="s">
        <v>551</v>
      </c>
      <c r="BM3" s="21" t="s">
        <v>552</v>
      </c>
      <c r="BN3" s="21" t="s">
        <v>553</v>
      </c>
      <c r="BO3" s="21" t="s">
        <v>555</v>
      </c>
      <c r="BP3" s="21" t="s">
        <v>535</v>
      </c>
      <c r="BQ3" s="21" t="s">
        <v>45</v>
      </c>
      <c r="BR3" s="21" t="s">
        <v>536</v>
      </c>
      <c r="BS3" s="21" t="s">
        <v>1125</v>
      </c>
      <c r="BT3" s="21" t="s">
        <v>535</v>
      </c>
      <c r="BU3" s="21" t="s">
        <v>45</v>
      </c>
      <c r="BV3" s="21" t="s">
        <v>536</v>
      </c>
      <c r="BW3" s="21" t="s">
        <v>1125</v>
      </c>
      <c r="BX3" s="21" t="s">
        <v>1134</v>
      </c>
      <c r="BY3" s="21" t="s">
        <v>1135</v>
      </c>
      <c r="BZ3" s="21" t="s">
        <v>1136</v>
      </c>
      <c r="CA3" s="21" t="s">
        <v>1137</v>
      </c>
      <c r="CB3" s="21" t="s">
        <v>1138</v>
      </c>
      <c r="CC3" s="21" t="s">
        <v>541</v>
      </c>
      <c r="CD3" s="21" t="s">
        <v>535</v>
      </c>
      <c r="CE3" s="21" t="s">
        <v>45</v>
      </c>
      <c r="CF3" s="21" t="s">
        <v>536</v>
      </c>
      <c r="CG3" s="21" t="s">
        <v>1128</v>
      </c>
      <c r="CH3" s="21" t="s">
        <v>1130</v>
      </c>
      <c r="CI3" s="21" t="s">
        <v>1131</v>
      </c>
      <c r="CJ3" s="21" t="s">
        <v>1132</v>
      </c>
      <c r="CK3" s="21" t="s">
        <v>1267</v>
      </c>
      <c r="CL3" s="21" t="s">
        <v>1262</v>
      </c>
      <c r="CM3" s="21" t="s">
        <v>1263</v>
      </c>
      <c r="CN3" s="21" t="s">
        <v>1264</v>
      </c>
      <c r="CO3" s="21" t="s">
        <v>1265</v>
      </c>
      <c r="CP3" s="21" t="s">
        <v>1266</v>
      </c>
      <c r="CR3" s="21" t="s">
        <v>562</v>
      </c>
      <c r="CS3" s="21" t="s">
        <v>563</v>
      </c>
      <c r="CT3" s="21" t="s">
        <v>564</v>
      </c>
      <c r="CU3" s="21" t="s">
        <v>565</v>
      </c>
      <c r="CV3" s="21" t="s">
        <v>566</v>
      </c>
      <c r="CW3" s="21" t="s">
        <v>567</v>
      </c>
      <c r="CX3" s="21" t="s">
        <v>568</v>
      </c>
      <c r="CY3" s="21" t="s">
        <v>569</v>
      </c>
      <c r="CZ3" s="21" t="s">
        <v>570</v>
      </c>
      <c r="DA3" s="21" t="s">
        <v>571</v>
      </c>
      <c r="DB3" s="21" t="s">
        <v>572</v>
      </c>
      <c r="DC3" s="21" t="s">
        <v>573</v>
      </c>
      <c r="DD3" s="21" t="s">
        <v>574</v>
      </c>
      <c r="DE3" s="21" t="s">
        <v>575</v>
      </c>
      <c r="DF3" s="21" t="s">
        <v>576</v>
      </c>
      <c r="DG3" s="21" t="s">
        <v>577</v>
      </c>
      <c r="DH3" s="21" t="s">
        <v>578</v>
      </c>
      <c r="DI3" s="21" t="s">
        <v>579</v>
      </c>
      <c r="DJ3" s="21" t="s">
        <v>580</v>
      </c>
      <c r="DK3" s="21" t="s">
        <v>581</v>
      </c>
      <c r="DL3" s="21" t="s">
        <v>582</v>
      </c>
      <c r="DM3" s="21" t="s">
        <v>583</v>
      </c>
      <c r="DN3" s="21" t="s">
        <v>578</v>
      </c>
      <c r="DO3" s="21" t="s">
        <v>579</v>
      </c>
      <c r="DP3" s="21" t="s">
        <v>580</v>
      </c>
      <c r="DQ3" s="21" t="s">
        <v>581</v>
      </c>
      <c r="DR3" s="21" t="s">
        <v>582</v>
      </c>
    </row>
    <row r="4" spans="1:122" ht="16.5" x14ac:dyDescent="0.2">
      <c r="A4" t="s">
        <v>588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1116</v>
      </c>
      <c r="BA4" s="41" t="s">
        <v>1116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589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1116</v>
      </c>
      <c r="BA5" s="41" t="s">
        <v>1116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590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INDEX(装备!$AQ$5:$AQ$8,新属性汇总!BA6)</f>
        <v>1</v>
      </c>
      <c r="BC6" s="14">
        <f>INDEX(装备!M$12:M$18,新属性汇总!$AZ6)*$BB6</f>
        <v>195</v>
      </c>
      <c r="BD6" s="14">
        <f>INDEX(装备!N$12:N$18,新属性汇总!$AZ6)*$BB6</f>
        <v>100</v>
      </c>
      <c r="BE6" s="14">
        <f>INDEX(装备!O$12:O$18,新属性汇总!$AZ6)*$BB6</f>
        <v>1960</v>
      </c>
      <c r="BF6" s="14">
        <f>SUMPRODUCT(BC$1:BE$1,BC6:BE6)</f>
        <v>5910</v>
      </c>
      <c r="BG6" s="14">
        <f>INDEX(装备!S$12:S$18,新属性汇总!$AZ6)*新属性汇总!B6*$BB6</f>
        <v>587.5</v>
      </c>
      <c r="BH6" s="14">
        <f>INDEX(装备!T$12:T$18,新属性汇总!$AZ6)*新属性汇总!C6*$BB6</f>
        <v>36</v>
      </c>
      <c r="BI6" s="14">
        <f>INDEX(装备!U$12:U$18,新属性汇总!$AZ6)*新属性汇总!D6*$BB6</f>
        <v>1175</v>
      </c>
      <c r="BJ6" s="14">
        <f>SUMPRODUCT(BG$1:BI$1,BG6:BI6)</f>
        <v>7770</v>
      </c>
      <c r="BK6" s="14">
        <f>INDEX(装备!BH$12:BH$18,新属性汇总!$AZ6)</f>
        <v>43</v>
      </c>
      <c r="BL6" s="14">
        <f>INDEX(装备!BI$12:BI$18,新属性汇总!$AZ6)</f>
        <v>22</v>
      </c>
      <c r="BM6" s="14">
        <f>INDEX(装备!BJ$12:BJ$18,新属性汇总!$AZ6)</f>
        <v>432</v>
      </c>
      <c r="BN6" s="13">
        <v>1</v>
      </c>
      <c r="BO6" s="14">
        <f>INDEX(装备!$BV$11:$BY$16,新属性汇总!AZ6,新属性汇总!BA6)</f>
        <v>2</v>
      </c>
      <c r="BP6" s="14">
        <f>INDEX(装备!BH$12:BH$18,新属性汇总!$AZ6)*新属性汇总!$BO6</f>
        <v>86</v>
      </c>
      <c r="BQ6" s="14">
        <f>INDEX(装备!BI$12:BI$18,新属性汇总!$AZ6)*新属性汇总!$BO6</f>
        <v>44</v>
      </c>
      <c r="BR6" s="14">
        <f>INDEX(装备!BJ$12:BJ$18,新属性汇总!$AZ6)*新属性汇总!$BO6</f>
        <v>864</v>
      </c>
      <c r="BS6" s="14">
        <f>SUMPRODUCT(BP$1:BR$1,BP6:BR6)</f>
        <v>2604</v>
      </c>
      <c r="BT6" s="14">
        <f>INDEX(装备!$AV$12:$AV$18,新属性汇总!$AZ6)*1.5</f>
        <v>704.69999999999993</v>
      </c>
      <c r="BU6" s="14">
        <v>0</v>
      </c>
      <c r="BV6" s="14">
        <f>INDEX(装备!$AW$12:$AW$18,新属性汇总!$AZ6)*1.5</f>
        <v>7047</v>
      </c>
      <c r="BW6" s="14">
        <f>SUMPRODUCT(BT$1:BV$1,BT6:BV6)</f>
        <v>14094</v>
      </c>
      <c r="BX6" s="14">
        <f t="shared" si="20"/>
        <v>30378</v>
      </c>
      <c r="BY6" s="17">
        <f t="shared" si="21"/>
        <v>0.1945486865494766</v>
      </c>
      <c r="BZ6" s="17">
        <f t="shared" si="22"/>
        <v>0.25577720718941338</v>
      </c>
      <c r="CA6" s="17">
        <f t="shared" si="23"/>
        <v>8.5719928895911512E-2</v>
      </c>
      <c r="CB6" s="17">
        <f t="shared" si="24"/>
        <v>0.46395417736519851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30378</v>
      </c>
      <c r="CJ6" s="14">
        <f t="shared" si="27"/>
        <v>0</v>
      </c>
      <c r="CK6" s="14"/>
      <c r="CL6" s="14">
        <f t="shared" si="28"/>
        <v>53778</v>
      </c>
      <c r="CM6" s="17">
        <f t="shared" si="29"/>
        <v>0.43512216891665739</v>
      </c>
      <c r="CN6" s="17">
        <f t="shared" si="30"/>
        <v>0.56487783108334266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591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INDEX(装备!$AQ$5:$AQ$8,新属性汇总!BA7)</f>
        <v>1</v>
      </c>
      <c r="BC7" s="14">
        <f>INDEX(装备!M$12:M$18,新属性汇总!$AZ7)*$BB7</f>
        <v>195</v>
      </c>
      <c r="BD7" s="14">
        <f>INDEX(装备!N$12:N$18,新属性汇总!$AZ7)*$BB7</f>
        <v>100</v>
      </c>
      <c r="BE7" s="14">
        <f>INDEX(装备!O$12:O$18,新属性汇总!$AZ7)*$BB7</f>
        <v>1960</v>
      </c>
      <c r="BF7" s="14">
        <f t="shared" ref="BF7:BF23" si="36">SUMPRODUCT(BC$1:BE$1,BC7:BE7)</f>
        <v>5910</v>
      </c>
      <c r="BG7" s="14">
        <f>INDEX(装备!S$12:S$18,新属性汇总!$AZ7)*(新属性汇总!$B7-$B6)*$BB7</f>
        <v>235</v>
      </c>
      <c r="BH7" s="14">
        <f>INDEX(装备!T$12:T$18,新属性汇总!$AZ7)*(新属性汇总!$B7-$B6)*$BB7</f>
        <v>120</v>
      </c>
      <c r="BI7" s="14">
        <f>INDEX(装备!U$12:U$18,新属性汇总!$AZ7)*(新属性汇总!$B7-$B6)*$BB7</f>
        <v>2350</v>
      </c>
      <c r="BJ7" s="14">
        <f t="shared" ref="BJ7:BJ23" si="37">SUMPRODUCT(BG$1:BI$1,BG7:BI7)</f>
        <v>7100</v>
      </c>
      <c r="BK7" s="14">
        <f>INDEX(装备!BH$12:BH$18,新属性汇总!$AZ7)</f>
        <v>43</v>
      </c>
      <c r="BL7" s="14">
        <f>INDEX(装备!BI$12:BI$18,新属性汇总!$AZ7)</f>
        <v>22</v>
      </c>
      <c r="BM7" s="14">
        <f>INDEX(装备!BJ$12:BJ$18,新属性汇总!$AZ7)</f>
        <v>432</v>
      </c>
      <c r="BN7" s="13">
        <v>1</v>
      </c>
      <c r="BO7" s="14">
        <f>INDEX(装备!$BV$11:$BY$16,新属性汇总!AZ7,新属性汇总!BA7)</f>
        <v>2</v>
      </c>
      <c r="BP7" s="14">
        <f>INDEX(装备!BH$12:BH$18,新属性汇总!$AZ7)*新属性汇总!$BO7</f>
        <v>86</v>
      </c>
      <c r="BQ7" s="14">
        <f>INDEX(装备!BI$12:BI$18,新属性汇总!$AZ7)*新属性汇总!$BO7</f>
        <v>44</v>
      </c>
      <c r="BR7" s="14">
        <f>INDEX(装备!BJ$12:BJ$18,新属性汇总!$AZ7)*新属性汇总!$BO7</f>
        <v>864</v>
      </c>
      <c r="BS7" s="14">
        <f t="shared" ref="BS7:BS23" si="38">SUMPRODUCT(BP$1:BR$1,BP7:BR7)</f>
        <v>2604</v>
      </c>
      <c r="BT7" s="14">
        <f>INDEX(装备!$AV$12:$AV$18,新属性汇总!$AZ7)*1.5</f>
        <v>704.69999999999993</v>
      </c>
      <c r="BU7" s="14">
        <v>0</v>
      </c>
      <c r="BV7" s="14">
        <f>INDEX(装备!$AW$12:$AW$18,新属性汇总!$AZ7)*1.5</f>
        <v>7047</v>
      </c>
      <c r="BW7" s="14">
        <f t="shared" ref="BW7:BW23" si="39">SUMPRODUCT(BT$1:BV$1,BT7:BV7)</f>
        <v>14094</v>
      </c>
      <c r="BX7" s="14">
        <f t="shared" si="20"/>
        <v>29708</v>
      </c>
      <c r="BY7" s="17">
        <f t="shared" si="21"/>
        <v>0.1989363134509223</v>
      </c>
      <c r="BZ7" s="17">
        <f t="shared" si="22"/>
        <v>0.2389928638750505</v>
      </c>
      <c r="CA7" s="17">
        <f t="shared" si="23"/>
        <v>8.7653157398680487E-2</v>
      </c>
      <c r="CB7" s="17">
        <f t="shared" si="24"/>
        <v>0.47441766527534673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29708</v>
      </c>
      <c r="CJ7" s="14">
        <f t="shared" si="27"/>
        <v>0</v>
      </c>
      <c r="CK7" s="14"/>
      <c r="CL7" s="14">
        <f t="shared" si="28"/>
        <v>60812</v>
      </c>
      <c r="CM7" s="17">
        <f t="shared" si="29"/>
        <v>0.51147799776359926</v>
      </c>
      <c r="CN7" s="17">
        <f t="shared" si="30"/>
        <v>0.48852200223640069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592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INDEX(装备!$AQ$5:$AQ$8,新属性汇总!BA8)</f>
        <v>1</v>
      </c>
      <c r="BC8" s="14">
        <f>INDEX(装备!M$12:M$18,新属性汇总!$AZ8)*$BB8</f>
        <v>195</v>
      </c>
      <c r="BD8" s="14">
        <f>INDEX(装备!N$12:N$18,新属性汇总!$AZ8)*$BB8</f>
        <v>100</v>
      </c>
      <c r="BE8" s="14">
        <f>INDEX(装备!O$12:O$18,新属性汇总!$AZ8)*$BB8</f>
        <v>1960</v>
      </c>
      <c r="BF8" s="14">
        <f t="shared" si="36"/>
        <v>5910</v>
      </c>
      <c r="BG8" s="14">
        <f>INDEX(装备!S$12:S$18,新属性汇总!$AZ8)*(新属性汇总!$B8-$B7)*$BB8</f>
        <v>164.5</v>
      </c>
      <c r="BH8" s="14">
        <f>INDEX(装备!T$12:T$18,新属性汇总!$AZ8)*(新属性汇总!$B8-$B7)*$BB8</f>
        <v>84</v>
      </c>
      <c r="BI8" s="14">
        <f>INDEX(装备!U$12:U$18,新属性汇总!$AZ8)*(新属性汇总!$B8-$B7)*$BB8</f>
        <v>1645</v>
      </c>
      <c r="BJ8" s="14">
        <f t="shared" si="37"/>
        <v>4970</v>
      </c>
      <c r="BK8" s="14">
        <f>INDEX(装备!BH$12:BH$18,新属性汇总!$AZ8)</f>
        <v>43</v>
      </c>
      <c r="BL8" s="14">
        <f>INDEX(装备!BI$12:BI$18,新属性汇总!$AZ8)</f>
        <v>22</v>
      </c>
      <c r="BM8" s="14">
        <f>INDEX(装备!BJ$12:BJ$18,新属性汇总!$AZ8)</f>
        <v>432</v>
      </c>
      <c r="BN8" s="13">
        <v>1</v>
      </c>
      <c r="BO8" s="14">
        <f>INDEX(装备!$BV$11:$BY$16,新属性汇总!AZ8,新属性汇总!BA8)</f>
        <v>2</v>
      </c>
      <c r="BP8" s="14">
        <f>INDEX(装备!BH$12:BH$18,新属性汇总!$AZ8)*新属性汇总!$BO8</f>
        <v>86</v>
      </c>
      <c r="BQ8" s="14">
        <f>INDEX(装备!BI$12:BI$18,新属性汇总!$AZ8)*新属性汇总!$BO8</f>
        <v>44</v>
      </c>
      <c r="BR8" s="14">
        <f>INDEX(装备!BJ$12:BJ$18,新属性汇总!$AZ8)*新属性汇总!$BO8</f>
        <v>864</v>
      </c>
      <c r="BS8" s="14">
        <f t="shared" si="38"/>
        <v>2604</v>
      </c>
      <c r="BT8" s="14">
        <f>INDEX(装备!$AV$12:$AV$18,新属性汇总!$AZ8)*1.5</f>
        <v>704.69999999999993</v>
      </c>
      <c r="BU8" s="14">
        <v>0</v>
      </c>
      <c r="BV8" s="14">
        <f>INDEX(装备!$AW$12:$AW$18,新属性汇总!$AZ8)*1.5</f>
        <v>7047</v>
      </c>
      <c r="BW8" s="14">
        <f t="shared" si="39"/>
        <v>14094</v>
      </c>
      <c r="BX8" s="14">
        <f t="shared" si="20"/>
        <v>27578</v>
      </c>
      <c r="BY8" s="17">
        <f t="shared" si="21"/>
        <v>0.21430125462325042</v>
      </c>
      <c r="BZ8" s="17">
        <f t="shared" si="22"/>
        <v>0.18021611429400247</v>
      </c>
      <c r="CA8" s="17">
        <f t="shared" si="23"/>
        <v>9.4423090869533682E-2</v>
      </c>
      <c r="CB8" s="17">
        <f t="shared" si="24"/>
        <v>0.51105954021321343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27578</v>
      </c>
      <c r="CJ8" s="14">
        <f t="shared" si="27"/>
        <v>0</v>
      </c>
      <c r="CK8" s="14">
        <f>CH8</f>
        <v>28296</v>
      </c>
      <c r="CL8" s="14">
        <f t="shared" si="28"/>
        <v>84170</v>
      </c>
      <c r="CM8" s="17">
        <f t="shared" si="29"/>
        <v>0.33617678507781867</v>
      </c>
      <c r="CN8" s="17">
        <f t="shared" si="30"/>
        <v>0.3276464298443626</v>
      </c>
      <c r="CO8" s="17">
        <f t="shared" si="31"/>
        <v>0</v>
      </c>
      <c r="CP8" s="17">
        <f t="shared" si="32"/>
        <v>0.33617678507781867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593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INDEX(装备!$AQ$5:$AQ$8,新属性汇总!BA9)</f>
        <v>1</v>
      </c>
      <c r="BC9" s="14">
        <f>INDEX(装备!M$12:M$18,新属性汇总!$AZ9)*$BB9</f>
        <v>420</v>
      </c>
      <c r="BD9" s="14">
        <f>INDEX(装备!N$12:N$18,新属性汇总!$AZ9)*$BB9</f>
        <v>215</v>
      </c>
      <c r="BE9" s="14">
        <f>INDEX(装备!O$12:O$18,新属性汇总!$AZ9)*$BB9</f>
        <v>4195</v>
      </c>
      <c r="BF9" s="14">
        <f t="shared" si="36"/>
        <v>12695</v>
      </c>
      <c r="BG9" s="14">
        <f>INDEX(装备!S$12:S$18,新属性汇总!$AZ9)*(新属性汇总!$B9-$B8)*$BB9</f>
        <v>150</v>
      </c>
      <c r="BH9" s="14">
        <f>INDEX(装备!T$12:T$18,新属性汇总!$AZ9)*(新属性汇总!$B9-$B8)*$BB9</f>
        <v>75</v>
      </c>
      <c r="BI9" s="14">
        <f>INDEX(装备!U$12:U$18,新属性汇总!$AZ9)*(新属性汇总!$B9-$B8)*$BB9</f>
        <v>1497.5</v>
      </c>
      <c r="BJ9" s="14">
        <f t="shared" si="37"/>
        <v>4497.5</v>
      </c>
      <c r="BK9" s="14">
        <f>INDEX(装备!BH$12:BH$18,新属性汇总!$AZ9)</f>
        <v>55</v>
      </c>
      <c r="BL9" s="14">
        <f>INDEX(装备!BI$12:BI$18,新属性汇总!$AZ9)</f>
        <v>28</v>
      </c>
      <c r="BM9" s="14">
        <f>INDEX(装备!BJ$12:BJ$18,新属性汇总!$AZ9)</f>
        <v>550</v>
      </c>
      <c r="BN9" s="13">
        <v>1</v>
      </c>
      <c r="BO9" s="14">
        <f>INDEX(装备!$BV$11:$BY$16,新属性汇总!AZ9,新属性汇总!BA9)</f>
        <v>3</v>
      </c>
      <c r="BP9" s="14">
        <f>INDEX(装备!BH$12:BH$18,新属性汇总!$AZ9)*新属性汇总!$BO9</f>
        <v>165</v>
      </c>
      <c r="BQ9" s="14">
        <f>INDEX(装备!BI$12:BI$18,新属性汇总!$AZ9)*新属性汇总!$BO9</f>
        <v>84</v>
      </c>
      <c r="BR9" s="14">
        <f>INDEX(装备!BJ$12:BJ$18,新属性汇总!$AZ9)*新属性汇总!$BO9</f>
        <v>1650</v>
      </c>
      <c r="BS9" s="14">
        <f t="shared" si="38"/>
        <v>4980</v>
      </c>
      <c r="BT9" s="14">
        <f>INDEX(装备!$AV$12:$AV$18,新属性汇总!$AZ9)*1.5</f>
        <v>880.94999999999993</v>
      </c>
      <c r="BU9" s="14">
        <v>0</v>
      </c>
      <c r="BV9" s="14">
        <f>INDEX(装备!$AW$12:$AW$18,新属性汇总!$AZ9)*1.5</f>
        <v>8809.5</v>
      </c>
      <c r="BW9" s="14">
        <f t="shared" si="39"/>
        <v>17619</v>
      </c>
      <c r="BX9" s="14">
        <f t="shared" si="20"/>
        <v>39791.5</v>
      </c>
      <c r="BY9" s="17">
        <f t="shared" si="21"/>
        <v>0.3190379854994157</v>
      </c>
      <c r="BZ9" s="17">
        <f t="shared" si="22"/>
        <v>0.11302665142052951</v>
      </c>
      <c r="CA9" s="17">
        <f t="shared" si="23"/>
        <v>0.12515235665908547</v>
      </c>
      <c r="CB9" s="17">
        <f t="shared" si="24"/>
        <v>0.44278300642096929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39791.5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96023.5</v>
      </c>
      <c r="CM9" s="17">
        <f t="shared" si="29"/>
        <v>0.29280332418626692</v>
      </c>
      <c r="CN9" s="17">
        <f t="shared" si="30"/>
        <v>0.41439335162746621</v>
      </c>
      <c r="CO9" s="17">
        <f t="shared" si="31"/>
        <v>0</v>
      </c>
      <c r="CP9" s="17">
        <f t="shared" si="32"/>
        <v>0.29280332418626692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594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INDEX(装备!$AQ$5:$AQ$8,新属性汇总!BA10)</f>
        <v>1</v>
      </c>
      <c r="BC10" s="14">
        <f>INDEX(装备!M$12:M$18,新属性汇总!$AZ10)*$BB10</f>
        <v>420</v>
      </c>
      <c r="BD10" s="14">
        <f>INDEX(装备!N$12:N$18,新属性汇总!$AZ10)*$BB10</f>
        <v>215</v>
      </c>
      <c r="BE10" s="14">
        <f>INDEX(装备!O$12:O$18,新属性汇总!$AZ10)*$BB10</f>
        <v>4195</v>
      </c>
      <c r="BF10" s="14">
        <f t="shared" si="36"/>
        <v>12695</v>
      </c>
      <c r="BG10" s="14">
        <f>INDEX(装备!S$12:S$18,新属性汇总!$AZ10)*(新属性汇总!$B10-$B9)*$BB10</f>
        <v>150</v>
      </c>
      <c r="BH10" s="14">
        <f>INDEX(装备!T$12:T$18,新属性汇总!$AZ10)*(新属性汇总!$B10-$B9)*$BB10</f>
        <v>75</v>
      </c>
      <c r="BI10" s="14">
        <f>INDEX(装备!U$12:U$18,新属性汇总!$AZ10)*(新属性汇总!$B10-$B9)*$BB10</f>
        <v>1497.5</v>
      </c>
      <c r="BJ10" s="14">
        <f t="shared" si="37"/>
        <v>4497.5</v>
      </c>
      <c r="BK10" s="14">
        <f>INDEX(装备!BH$12:BH$18,新属性汇总!$AZ10)</f>
        <v>55</v>
      </c>
      <c r="BL10" s="14">
        <f>INDEX(装备!BI$12:BI$18,新属性汇总!$AZ10)</f>
        <v>28</v>
      </c>
      <c r="BM10" s="14">
        <f>INDEX(装备!BJ$12:BJ$18,新属性汇总!$AZ10)</f>
        <v>550</v>
      </c>
      <c r="BN10" s="13">
        <v>1</v>
      </c>
      <c r="BO10" s="14">
        <f>INDEX(装备!$BV$11:$BY$16,新属性汇总!AZ10,新属性汇总!BA10)</f>
        <v>3</v>
      </c>
      <c r="BP10" s="14">
        <f>INDEX(装备!BH$12:BH$18,新属性汇总!$AZ10)*新属性汇总!$BO10</f>
        <v>165</v>
      </c>
      <c r="BQ10" s="14">
        <f>INDEX(装备!BI$12:BI$18,新属性汇总!$AZ10)*新属性汇总!$BO10</f>
        <v>84</v>
      </c>
      <c r="BR10" s="14">
        <f>INDEX(装备!BJ$12:BJ$18,新属性汇总!$AZ10)*新属性汇总!$BO10</f>
        <v>1650</v>
      </c>
      <c r="BS10" s="14">
        <f t="shared" si="38"/>
        <v>4980</v>
      </c>
      <c r="BT10" s="14">
        <f>INDEX(装备!$AV$12:$AV$18,新属性汇总!$AZ10)*1.5</f>
        <v>880.94999999999993</v>
      </c>
      <c r="BU10" s="14">
        <v>0</v>
      </c>
      <c r="BV10" s="14">
        <f>INDEX(装备!$AW$12:$AW$18,新属性汇总!$AZ10)*1.5</f>
        <v>8809.5</v>
      </c>
      <c r="BW10" s="14">
        <f t="shared" si="39"/>
        <v>17619</v>
      </c>
      <c r="BX10" s="14">
        <f t="shared" si="20"/>
        <v>39791.5</v>
      </c>
      <c r="BY10" s="17">
        <f t="shared" si="21"/>
        <v>0.3190379854994157</v>
      </c>
      <c r="BZ10" s="17">
        <f t="shared" si="22"/>
        <v>0.11302665142052951</v>
      </c>
      <c r="CA10" s="17">
        <f t="shared" si="23"/>
        <v>0.12515235665908547</v>
      </c>
      <c r="CB10" s="17">
        <f t="shared" si="24"/>
        <v>0.44278300642096929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39791.5</v>
      </c>
      <c r="CJ10" s="14">
        <f t="shared" si="27"/>
        <v>0</v>
      </c>
      <c r="CK10" s="14">
        <f t="shared" si="41"/>
        <v>33300</v>
      </c>
      <c r="CL10" s="14">
        <f t="shared" si="28"/>
        <v>106391.5</v>
      </c>
      <c r="CM10" s="17">
        <f t="shared" si="29"/>
        <v>0.3129949291061786</v>
      </c>
      <c r="CN10" s="17">
        <f t="shared" si="30"/>
        <v>0.3740101417876428</v>
      </c>
      <c r="CO10" s="17">
        <f t="shared" si="31"/>
        <v>0</v>
      </c>
      <c r="CP10" s="17">
        <f t="shared" si="32"/>
        <v>0.3129949291061786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595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INDEX(装备!$AQ$5:$AQ$8,新属性汇总!BA11)</f>
        <v>1</v>
      </c>
      <c r="BC11" s="14">
        <f>INDEX(装备!M$12:M$18,新属性汇总!$AZ11)*$BB11</f>
        <v>420</v>
      </c>
      <c r="BD11" s="14">
        <f>INDEX(装备!N$12:N$18,新属性汇总!$AZ11)*$BB11</f>
        <v>215</v>
      </c>
      <c r="BE11" s="14">
        <f>INDEX(装备!O$12:O$18,新属性汇总!$AZ11)*$BB11</f>
        <v>4195</v>
      </c>
      <c r="BF11" s="14">
        <f t="shared" si="36"/>
        <v>12695</v>
      </c>
      <c r="BG11" s="14">
        <f>INDEX(装备!S$12:S$18,新属性汇总!$AZ11)*(新属性汇总!$B11-$B10)*$BB11</f>
        <v>150</v>
      </c>
      <c r="BH11" s="14">
        <f>INDEX(装备!T$12:T$18,新属性汇总!$AZ11)*(新属性汇总!$B11-$B10)*$BB11</f>
        <v>75</v>
      </c>
      <c r="BI11" s="14">
        <f>INDEX(装备!U$12:U$18,新属性汇总!$AZ11)*(新属性汇总!$B11-$B10)*$BB11</f>
        <v>1497.5</v>
      </c>
      <c r="BJ11" s="14">
        <f t="shared" si="37"/>
        <v>4497.5</v>
      </c>
      <c r="BK11" s="14">
        <f>INDEX(装备!BH$12:BH$18,新属性汇总!$AZ11)</f>
        <v>55</v>
      </c>
      <c r="BL11" s="14">
        <f>INDEX(装备!BI$12:BI$18,新属性汇总!$AZ11)</f>
        <v>28</v>
      </c>
      <c r="BM11" s="14">
        <f>INDEX(装备!BJ$12:BJ$18,新属性汇总!$AZ11)</f>
        <v>550</v>
      </c>
      <c r="BN11" s="13">
        <v>1</v>
      </c>
      <c r="BO11" s="14">
        <f>INDEX(装备!$BV$11:$BY$16,新属性汇总!AZ11,新属性汇总!BA11)</f>
        <v>3</v>
      </c>
      <c r="BP11" s="14">
        <f>INDEX(装备!BH$12:BH$18,新属性汇总!$AZ11)*新属性汇总!$BO11</f>
        <v>165</v>
      </c>
      <c r="BQ11" s="14">
        <f>INDEX(装备!BI$12:BI$18,新属性汇总!$AZ11)*新属性汇总!$BO11</f>
        <v>84</v>
      </c>
      <c r="BR11" s="14">
        <f>INDEX(装备!BJ$12:BJ$18,新属性汇总!$AZ11)*新属性汇总!$BO11</f>
        <v>1650</v>
      </c>
      <c r="BS11" s="14">
        <f t="shared" si="38"/>
        <v>4980</v>
      </c>
      <c r="BT11" s="14">
        <f>INDEX(装备!$AV$12:$AV$18,新属性汇总!$AZ11)*1.5</f>
        <v>880.94999999999993</v>
      </c>
      <c r="BU11" s="14">
        <v>0</v>
      </c>
      <c r="BV11" s="14">
        <f>INDEX(装备!$AW$12:$AW$18,新属性汇总!$AZ11)*1.5</f>
        <v>8809.5</v>
      </c>
      <c r="BW11" s="14">
        <f t="shared" si="39"/>
        <v>17619</v>
      </c>
      <c r="BX11" s="14">
        <f t="shared" si="20"/>
        <v>39791.5</v>
      </c>
      <c r="BY11" s="17">
        <f t="shared" si="21"/>
        <v>0.3190379854994157</v>
      </c>
      <c r="BZ11" s="17">
        <f t="shared" si="22"/>
        <v>0.11302665142052951</v>
      </c>
      <c r="CA11" s="17">
        <f t="shared" si="23"/>
        <v>0.12515235665908547</v>
      </c>
      <c r="CB11" s="17">
        <f t="shared" si="24"/>
        <v>0.44278300642096929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39791.5</v>
      </c>
      <c r="CJ11" s="14">
        <f t="shared" si="27"/>
        <v>0</v>
      </c>
      <c r="CK11" s="14">
        <f t="shared" si="41"/>
        <v>36540</v>
      </c>
      <c r="CL11" s="14">
        <f t="shared" si="28"/>
        <v>112871.5</v>
      </c>
      <c r="CM11" s="17">
        <f t="shared" si="29"/>
        <v>0.32373096840212101</v>
      </c>
      <c r="CN11" s="17">
        <f t="shared" si="30"/>
        <v>0.35253806319575803</v>
      </c>
      <c r="CO11" s="17">
        <f t="shared" si="31"/>
        <v>0</v>
      </c>
      <c r="CP11" s="17">
        <f t="shared" si="32"/>
        <v>0.32373096840212101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596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INDEX(装备!$AQ$5:$AQ$8,新属性汇总!BA12)</f>
        <v>1</v>
      </c>
      <c r="BC12" s="14">
        <f>INDEX(装备!M$12:M$18,新属性汇总!$AZ12)*$BB12</f>
        <v>420</v>
      </c>
      <c r="BD12" s="14">
        <f>INDEX(装备!N$12:N$18,新属性汇总!$AZ12)*$BB12</f>
        <v>215</v>
      </c>
      <c r="BE12" s="14">
        <f>INDEX(装备!O$12:O$18,新属性汇总!$AZ12)*$BB12</f>
        <v>4195</v>
      </c>
      <c r="BF12" s="14">
        <f t="shared" si="36"/>
        <v>12695</v>
      </c>
      <c r="BG12" s="14">
        <f>INDEX(装备!S$12:S$18,新属性汇总!$AZ12)*(新属性汇总!$B12-$B11)*$BB12</f>
        <v>240</v>
      </c>
      <c r="BH12" s="14">
        <f>INDEX(装备!T$12:T$18,新属性汇总!$AZ12)*(新属性汇总!$B12-$B11)*$BB12</f>
        <v>120</v>
      </c>
      <c r="BI12" s="14">
        <f>INDEX(装备!U$12:U$18,新属性汇总!$AZ12)*(新属性汇总!$B12-$B11)*$BB12</f>
        <v>2396</v>
      </c>
      <c r="BJ12" s="14">
        <f t="shared" si="37"/>
        <v>7196</v>
      </c>
      <c r="BK12" s="14">
        <f>INDEX(装备!BH$12:BH$18,新属性汇总!$AZ12)</f>
        <v>55</v>
      </c>
      <c r="BL12" s="14">
        <f>INDEX(装备!BI$12:BI$18,新属性汇总!$AZ12)</f>
        <v>28</v>
      </c>
      <c r="BM12" s="14">
        <f>INDEX(装备!BJ$12:BJ$18,新属性汇总!$AZ12)</f>
        <v>550</v>
      </c>
      <c r="BN12" s="13">
        <v>1</v>
      </c>
      <c r="BO12" s="14">
        <f>INDEX(装备!$BV$11:$BY$16,新属性汇总!AZ12,新属性汇总!BA12)</f>
        <v>3</v>
      </c>
      <c r="BP12" s="14">
        <f>INDEX(装备!BH$12:BH$18,新属性汇总!$AZ12)*新属性汇总!$BO12</f>
        <v>165</v>
      </c>
      <c r="BQ12" s="14">
        <f>INDEX(装备!BI$12:BI$18,新属性汇总!$AZ12)*新属性汇总!$BO12</f>
        <v>84</v>
      </c>
      <c r="BR12" s="14">
        <f>INDEX(装备!BJ$12:BJ$18,新属性汇总!$AZ12)*新属性汇总!$BO12</f>
        <v>1650</v>
      </c>
      <c r="BS12" s="14">
        <f t="shared" si="38"/>
        <v>4980</v>
      </c>
      <c r="BT12" s="14">
        <f>INDEX(装备!$AV$12:$AV$18,新属性汇总!$AZ12)*1.5</f>
        <v>880.94999999999993</v>
      </c>
      <c r="BU12" s="14">
        <v>0</v>
      </c>
      <c r="BV12" s="14">
        <f>INDEX(装备!$AW$12:$AW$18,新属性汇总!$AZ12)*1.5</f>
        <v>8809.5</v>
      </c>
      <c r="BW12" s="14">
        <f t="shared" si="39"/>
        <v>17619</v>
      </c>
      <c r="BX12" s="14">
        <f t="shared" si="20"/>
        <v>42490</v>
      </c>
      <c r="BY12" s="17">
        <f t="shared" si="21"/>
        <v>0.29877618263120737</v>
      </c>
      <c r="BZ12" s="17">
        <f t="shared" si="22"/>
        <v>0.16935749588138385</v>
      </c>
      <c r="CA12" s="17">
        <f t="shared" si="23"/>
        <v>0.11720404801129677</v>
      </c>
      <c r="CB12" s="17">
        <f t="shared" si="24"/>
        <v>0.41466227347611201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42490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597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INDEX(装备!$AQ$5:$AQ$8,新属性汇总!BA13)</f>
        <v>1</v>
      </c>
      <c r="BC13" s="14">
        <f>INDEX(装备!M$12:M$18,新属性汇总!$AZ13)*$BB13</f>
        <v>535</v>
      </c>
      <c r="BD13" s="14">
        <f>INDEX(装备!N$12:N$18,新属性汇总!$AZ13)*$BB13</f>
        <v>270</v>
      </c>
      <c r="BE13" s="14">
        <f>INDEX(装备!O$12:O$18,新属性汇总!$AZ13)*$BB13</f>
        <v>5365</v>
      </c>
      <c r="BF13" s="14">
        <f t="shared" si="36"/>
        <v>16115</v>
      </c>
      <c r="BG13" s="14">
        <f>INDEX(装备!S$12:S$18,新属性汇总!$AZ13)*(新属性汇总!$B13-$B12)*$BB13</f>
        <v>290.5</v>
      </c>
      <c r="BH13" s="14">
        <f>INDEX(装备!T$12:T$18,新属性汇总!$AZ13)*(新属性汇总!$B13-$B12)*$BB13</f>
        <v>147</v>
      </c>
      <c r="BI13" s="14">
        <f>INDEX(装备!U$12:U$18,新属性汇总!$AZ13)*(新属性汇总!$B13-$B12)*$BB13</f>
        <v>2891</v>
      </c>
      <c r="BJ13" s="14">
        <f t="shared" si="37"/>
        <v>8736</v>
      </c>
      <c r="BK13" s="14">
        <f>INDEX(装备!BH$12:BH$18,新属性汇总!$AZ13)</f>
        <v>94</v>
      </c>
      <c r="BL13" s="14">
        <f>INDEX(装备!BI$12:BI$18,新属性汇总!$AZ13)</f>
        <v>48</v>
      </c>
      <c r="BM13" s="14">
        <f>INDEX(装备!BJ$12:BJ$18,新属性汇总!$AZ13)</f>
        <v>940</v>
      </c>
      <c r="BN13" s="13">
        <v>1</v>
      </c>
      <c r="BO13" s="14">
        <f>INDEX(装备!$BV$11:$BY$16,新属性汇总!AZ13,新属性汇总!BA13)</f>
        <v>3</v>
      </c>
      <c r="BP13" s="14">
        <f>INDEX(装备!BH$12:BH$18,新属性汇总!$AZ13)*新属性汇总!$BO13</f>
        <v>282</v>
      </c>
      <c r="BQ13" s="14">
        <f>INDEX(装备!BI$12:BI$18,新属性汇总!$AZ13)*新属性汇总!$BO13</f>
        <v>144</v>
      </c>
      <c r="BR13" s="14">
        <f>INDEX(装备!BJ$12:BJ$18,新属性汇总!$AZ13)*新属性汇总!$BO13</f>
        <v>2820</v>
      </c>
      <c r="BS13" s="14">
        <f t="shared" si="38"/>
        <v>8520</v>
      </c>
      <c r="BT13" s="14">
        <f>INDEX(装备!$AV$12:$AV$18,新属性汇总!$AZ13)*1.5</f>
        <v>1408.5749999999998</v>
      </c>
      <c r="BU13" s="14">
        <v>0</v>
      </c>
      <c r="BV13" s="14">
        <f>INDEX(装备!$AW$12:$AW$18,新属性汇总!$AZ13)*1.5</f>
        <v>14085.75</v>
      </c>
      <c r="BW13" s="14">
        <f t="shared" si="39"/>
        <v>28171.5</v>
      </c>
      <c r="BX13" s="14">
        <f t="shared" si="20"/>
        <v>61542.5</v>
      </c>
      <c r="BY13" s="17">
        <f t="shared" si="21"/>
        <v>0.26185156599098186</v>
      </c>
      <c r="BZ13" s="17">
        <f t="shared" si="22"/>
        <v>0.14195068448633058</v>
      </c>
      <c r="CA13" s="17">
        <f t="shared" si="23"/>
        <v>0.13844091481496526</v>
      </c>
      <c r="CB13" s="17">
        <f t="shared" si="24"/>
        <v>0.45775683470772233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61542.5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598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INDEX(装备!$AQ$5:$AQ$8,新属性汇总!BA14)</f>
        <v>1</v>
      </c>
      <c r="BC14" s="14">
        <f>INDEX(装备!M$12:M$18,新属性汇总!$AZ14)*$BB14</f>
        <v>535</v>
      </c>
      <c r="BD14" s="14">
        <f>INDEX(装备!N$12:N$18,新属性汇总!$AZ14)*$BB14</f>
        <v>270</v>
      </c>
      <c r="BE14" s="14">
        <f>INDEX(装备!O$12:O$18,新属性汇总!$AZ14)*$BB14</f>
        <v>5365</v>
      </c>
      <c r="BF14" s="14">
        <f t="shared" si="36"/>
        <v>16115</v>
      </c>
      <c r="BG14" s="14">
        <f>INDEX(装备!S$12:S$18,新属性汇总!$AZ14)*(新属性汇总!$B14-$B13)*$BB14</f>
        <v>332</v>
      </c>
      <c r="BH14" s="14">
        <f>INDEX(装备!T$12:T$18,新属性汇总!$AZ14)*(新属性汇总!$B14-$B13)*$BB14</f>
        <v>168</v>
      </c>
      <c r="BI14" s="14">
        <f>INDEX(装备!U$12:U$18,新属性汇总!$AZ14)*(新属性汇总!$B14-$B13)*$BB14</f>
        <v>3304</v>
      </c>
      <c r="BJ14" s="14">
        <f t="shared" si="37"/>
        <v>9984</v>
      </c>
      <c r="BK14" s="14">
        <f>INDEX(装备!BH$12:BH$18,新属性汇总!$AZ14)</f>
        <v>94</v>
      </c>
      <c r="BL14" s="14">
        <f>INDEX(装备!BI$12:BI$18,新属性汇总!$AZ14)</f>
        <v>48</v>
      </c>
      <c r="BM14" s="14">
        <f>INDEX(装备!BJ$12:BJ$18,新属性汇总!$AZ14)</f>
        <v>940</v>
      </c>
      <c r="BN14" s="13">
        <v>1</v>
      </c>
      <c r="BO14" s="14">
        <f>INDEX(装备!$BV$11:$BY$16,新属性汇总!AZ14,新属性汇总!BA14)</f>
        <v>3</v>
      </c>
      <c r="BP14" s="14">
        <f>INDEX(装备!BH$12:BH$18,新属性汇总!$AZ14)*新属性汇总!$BO14</f>
        <v>282</v>
      </c>
      <c r="BQ14" s="14">
        <f>INDEX(装备!BI$12:BI$18,新属性汇总!$AZ14)*新属性汇总!$BO14</f>
        <v>144</v>
      </c>
      <c r="BR14" s="14">
        <f>INDEX(装备!BJ$12:BJ$18,新属性汇总!$AZ14)*新属性汇总!$BO14</f>
        <v>2820</v>
      </c>
      <c r="BS14" s="14">
        <f t="shared" si="38"/>
        <v>8520</v>
      </c>
      <c r="BT14" s="14">
        <f>INDEX(装备!$AV$12:$AV$18,新属性汇总!$AZ14)*1.5</f>
        <v>1408.5749999999998</v>
      </c>
      <c r="BU14" s="14">
        <v>0</v>
      </c>
      <c r="BV14" s="14">
        <f>INDEX(装备!$AW$12:$AW$18,新属性汇总!$AZ14)*1.5</f>
        <v>14085.75</v>
      </c>
      <c r="BW14" s="14">
        <f t="shared" si="39"/>
        <v>28171.5</v>
      </c>
      <c r="BX14" s="14">
        <f t="shared" si="20"/>
        <v>62790.5</v>
      </c>
      <c r="BY14" s="17">
        <f t="shared" si="21"/>
        <v>0.25664710425940229</v>
      </c>
      <c r="BZ14" s="17">
        <f t="shared" si="22"/>
        <v>0.15900494501556764</v>
      </c>
      <c r="CA14" s="17">
        <f t="shared" si="23"/>
        <v>0.13568931605895795</v>
      </c>
      <c r="CB14" s="17">
        <f t="shared" si="24"/>
        <v>0.44865863466607209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62790.5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599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INDEX(装备!$AQ$5:$AQ$8,新属性汇总!BA15)</f>
        <v>1</v>
      </c>
      <c r="BC15" s="14">
        <f>INDEX(装备!M$12:M$18,新属性汇总!$AZ15)*$BB15</f>
        <v>535</v>
      </c>
      <c r="BD15" s="14">
        <f>INDEX(装备!N$12:N$18,新属性汇总!$AZ15)*$BB15</f>
        <v>270</v>
      </c>
      <c r="BE15" s="14">
        <f>INDEX(装备!O$12:O$18,新属性汇总!$AZ15)*$BB15</f>
        <v>5365</v>
      </c>
      <c r="BF15" s="14">
        <f t="shared" si="36"/>
        <v>16115</v>
      </c>
      <c r="BG15" s="14">
        <f>INDEX(装备!S$12:S$18,新属性汇总!$AZ15)*(新属性汇总!$B15-$B14)*$BB15</f>
        <v>290.5</v>
      </c>
      <c r="BH15" s="14">
        <f>INDEX(装备!T$12:T$18,新属性汇总!$AZ15)*(新属性汇总!$B15-$B14)*$BB15</f>
        <v>147</v>
      </c>
      <c r="BI15" s="14">
        <f>INDEX(装备!U$12:U$18,新属性汇总!$AZ15)*(新属性汇总!$B15-$B14)*$BB15</f>
        <v>2891</v>
      </c>
      <c r="BJ15" s="14">
        <f t="shared" si="37"/>
        <v>8736</v>
      </c>
      <c r="BK15" s="14">
        <f>INDEX(装备!BH$12:BH$18,新属性汇总!$AZ15)</f>
        <v>94</v>
      </c>
      <c r="BL15" s="14">
        <f>INDEX(装备!BI$12:BI$18,新属性汇总!$AZ15)</f>
        <v>48</v>
      </c>
      <c r="BM15" s="14">
        <f>INDEX(装备!BJ$12:BJ$18,新属性汇总!$AZ15)</f>
        <v>940</v>
      </c>
      <c r="BN15" s="13">
        <v>1</v>
      </c>
      <c r="BO15" s="14">
        <f>INDEX(装备!$BV$11:$BY$16,新属性汇总!AZ15,新属性汇总!BA15)</f>
        <v>3</v>
      </c>
      <c r="BP15" s="14">
        <f>INDEX(装备!BH$12:BH$18,新属性汇总!$AZ15)*新属性汇总!$BO15</f>
        <v>282</v>
      </c>
      <c r="BQ15" s="14">
        <f>INDEX(装备!BI$12:BI$18,新属性汇总!$AZ15)*新属性汇总!$BO15</f>
        <v>144</v>
      </c>
      <c r="BR15" s="14">
        <f>INDEX(装备!BJ$12:BJ$18,新属性汇总!$AZ15)*新属性汇总!$BO15</f>
        <v>2820</v>
      </c>
      <c r="BS15" s="14">
        <f t="shared" si="38"/>
        <v>8520</v>
      </c>
      <c r="BT15" s="14">
        <f>INDEX(装备!$AV$12:$AV$18,新属性汇总!$AZ15)*1.5</f>
        <v>1408.5749999999998</v>
      </c>
      <c r="BU15" s="14">
        <v>0</v>
      </c>
      <c r="BV15" s="14">
        <f>INDEX(装备!$AW$12:$AW$18,新属性汇总!$AZ15)*1.5</f>
        <v>14085.75</v>
      </c>
      <c r="BW15" s="14">
        <f t="shared" si="39"/>
        <v>28171.5</v>
      </c>
      <c r="BX15" s="14">
        <f t="shared" si="20"/>
        <v>61542.5</v>
      </c>
      <c r="BY15" s="17">
        <f t="shared" si="21"/>
        <v>0.26185156599098186</v>
      </c>
      <c r="BZ15" s="17">
        <f t="shared" si="22"/>
        <v>0.14195068448633058</v>
      </c>
      <c r="CA15" s="17">
        <f t="shared" si="23"/>
        <v>0.13844091481496526</v>
      </c>
      <c r="CB15" s="17">
        <f t="shared" si="24"/>
        <v>0.45775683470772233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61542.5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600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INDEX(装备!$AQ$5:$AQ$8,新属性汇总!BA16)</f>
        <v>1</v>
      </c>
      <c r="BC16" s="14">
        <f>INDEX(装备!M$12:M$18,新属性汇总!$AZ16)*$BB16</f>
        <v>855</v>
      </c>
      <c r="BD16" s="14">
        <f>INDEX(装备!N$12:N$18,新属性汇总!$AZ16)*$BB16</f>
        <v>430</v>
      </c>
      <c r="BE16" s="14">
        <f>INDEX(装备!O$12:O$18,新属性汇总!$AZ16)*$BB16</f>
        <v>8535</v>
      </c>
      <c r="BF16" s="14">
        <f t="shared" si="36"/>
        <v>25685</v>
      </c>
      <c r="BG16" s="14">
        <f>INDEX(装备!S$12:S$18,新属性汇总!$AZ16)*(新属性汇总!$B16-$B15)*$BB16</f>
        <v>420</v>
      </c>
      <c r="BH16" s="14">
        <f>INDEX(装备!T$12:T$18,新属性汇总!$AZ16)*(新属性汇总!$B16-$B15)*$BB16</f>
        <v>212</v>
      </c>
      <c r="BI16" s="14">
        <f>INDEX(装备!U$12:U$18,新属性汇总!$AZ16)*(新属性汇总!$B16-$B15)*$BB16</f>
        <v>4204</v>
      </c>
      <c r="BJ16" s="14">
        <f t="shared" si="37"/>
        <v>12644</v>
      </c>
      <c r="BK16" s="14">
        <f>INDEX(装备!BH$12:BH$18,新属性汇总!$AZ16)</f>
        <v>184</v>
      </c>
      <c r="BL16" s="14">
        <f>INDEX(装备!BI$12:BI$18,新属性汇总!$AZ16)</f>
        <v>93</v>
      </c>
      <c r="BM16" s="14">
        <f>INDEX(装备!BJ$12:BJ$18,新属性汇总!$AZ16)</f>
        <v>1839</v>
      </c>
      <c r="BN16" s="13">
        <v>1</v>
      </c>
      <c r="BO16" s="14">
        <f>INDEX(装备!$BV$11:$BY$16,新属性汇总!AZ16,新属性汇总!BA16)</f>
        <v>4</v>
      </c>
      <c r="BP16" s="14">
        <f>INDEX(装备!BH$12:BH$18,新属性汇总!$AZ16)*新属性汇总!$BO16</f>
        <v>736</v>
      </c>
      <c r="BQ16" s="14">
        <f>INDEX(装备!BI$12:BI$18,新属性汇总!$AZ16)*新属性汇总!$BO16</f>
        <v>372</v>
      </c>
      <c r="BR16" s="14">
        <f>INDEX(装备!BJ$12:BJ$18,新属性汇总!$AZ16)*新属性汇总!$BO16</f>
        <v>7356</v>
      </c>
      <c r="BS16" s="14">
        <f t="shared" si="38"/>
        <v>22156</v>
      </c>
      <c r="BT16" s="14">
        <f>INDEX(装备!$AV$12:$AV$18,新属性汇总!$AZ16)*1.5</f>
        <v>2240.6999999999998</v>
      </c>
      <c r="BU16" s="14">
        <v>0</v>
      </c>
      <c r="BV16" s="14">
        <f>INDEX(装备!$AW$12:$AW$18,新属性汇总!$AZ16)*1.5</f>
        <v>22406.999999999996</v>
      </c>
      <c r="BW16" s="14">
        <f t="shared" si="39"/>
        <v>44814</v>
      </c>
      <c r="BX16" s="14">
        <f t="shared" si="20"/>
        <v>105299</v>
      </c>
      <c r="BY16" s="17">
        <f t="shared" si="21"/>
        <v>0.24392444372691099</v>
      </c>
      <c r="BZ16" s="17">
        <f t="shared" si="22"/>
        <v>0.12007711374277058</v>
      </c>
      <c r="CA16" s="17">
        <f t="shared" si="23"/>
        <v>0.21041035527402918</v>
      </c>
      <c r="CB16" s="17">
        <f t="shared" si="24"/>
        <v>0.42558808725628922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105299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601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INDEX(装备!$AQ$5:$AQ$8,新属性汇总!BA17)</f>
        <v>1</v>
      </c>
      <c r="BC17" s="14">
        <f>INDEX(装备!M$12:M$18,新属性汇总!$AZ17)*$BB17</f>
        <v>855</v>
      </c>
      <c r="BD17" s="14">
        <f>INDEX(装备!N$12:N$18,新属性汇总!$AZ17)*$BB17</f>
        <v>430</v>
      </c>
      <c r="BE17" s="14">
        <f>INDEX(装备!O$12:O$18,新属性汇总!$AZ17)*$BB17</f>
        <v>8535</v>
      </c>
      <c r="BF17" s="14">
        <f t="shared" si="36"/>
        <v>25685</v>
      </c>
      <c r="BG17" s="14">
        <f>INDEX(装备!S$12:S$18,新属性汇总!$AZ17)*(新属性汇总!$B17-$B16)*$BB17</f>
        <v>367.5</v>
      </c>
      <c r="BH17" s="14">
        <f>INDEX(装备!T$12:T$18,新属性汇总!$AZ17)*(新属性汇总!$B17-$B16)*$BB17</f>
        <v>185.5</v>
      </c>
      <c r="BI17" s="14">
        <f>INDEX(装备!U$12:U$18,新属性汇总!$AZ17)*(新属性汇总!$B17-$B16)*$BB17</f>
        <v>3678.5</v>
      </c>
      <c r="BJ17" s="14">
        <f t="shared" si="37"/>
        <v>11063.5</v>
      </c>
      <c r="BK17" s="14">
        <f>INDEX(装备!BH$12:BH$18,新属性汇总!$AZ17)</f>
        <v>184</v>
      </c>
      <c r="BL17" s="14">
        <f>INDEX(装备!BI$12:BI$18,新属性汇总!$AZ17)</f>
        <v>93</v>
      </c>
      <c r="BM17" s="14">
        <f>INDEX(装备!BJ$12:BJ$18,新属性汇总!$AZ17)</f>
        <v>1839</v>
      </c>
      <c r="BN17" s="13">
        <v>1</v>
      </c>
      <c r="BO17" s="14">
        <f>INDEX(装备!$BV$11:$BY$16,新属性汇总!AZ17,新属性汇总!BA17)</f>
        <v>4</v>
      </c>
      <c r="BP17" s="14">
        <f>INDEX(装备!BH$12:BH$18,新属性汇总!$AZ17)*新属性汇总!$BO17</f>
        <v>736</v>
      </c>
      <c r="BQ17" s="14">
        <f>INDEX(装备!BI$12:BI$18,新属性汇总!$AZ17)*新属性汇总!$BO17</f>
        <v>372</v>
      </c>
      <c r="BR17" s="14">
        <f>INDEX(装备!BJ$12:BJ$18,新属性汇总!$AZ17)*新属性汇总!$BO17</f>
        <v>7356</v>
      </c>
      <c r="BS17" s="14">
        <f t="shared" si="38"/>
        <v>22156</v>
      </c>
      <c r="BT17" s="14">
        <f>INDEX(装备!$AV$12:$AV$18,新属性汇总!$AZ17)*1.5</f>
        <v>2240.6999999999998</v>
      </c>
      <c r="BU17" s="14">
        <v>0</v>
      </c>
      <c r="BV17" s="14">
        <f>INDEX(装备!$AW$12:$AW$18,新属性汇总!$AZ17)*1.5</f>
        <v>22406.999999999996</v>
      </c>
      <c r="BW17" s="14">
        <f t="shared" si="39"/>
        <v>44814</v>
      </c>
      <c r="BX17" s="14">
        <f t="shared" si="20"/>
        <v>103718.5</v>
      </c>
      <c r="BY17" s="17">
        <f t="shared" si="21"/>
        <v>0.2476414525856043</v>
      </c>
      <c r="BZ17" s="17">
        <f t="shared" si="22"/>
        <v>0.10666853068642528</v>
      </c>
      <c r="CA17" s="17">
        <f t="shared" si="23"/>
        <v>0.21361666433664198</v>
      </c>
      <c r="CB17" s="17">
        <f t="shared" si="24"/>
        <v>0.43207335239132844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103718.5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602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INDEX(装备!$AQ$5:$AQ$8,新属性汇总!BA18)</f>
        <v>1</v>
      </c>
      <c r="BC18" s="14">
        <f>INDEX(装备!M$12:M$18,新属性汇总!$AZ18)*$BB18</f>
        <v>855</v>
      </c>
      <c r="BD18" s="14">
        <f>INDEX(装备!N$12:N$18,新属性汇总!$AZ18)*$BB18</f>
        <v>430</v>
      </c>
      <c r="BE18" s="14">
        <f>INDEX(装备!O$12:O$18,新属性汇总!$AZ18)*$BB18</f>
        <v>8535</v>
      </c>
      <c r="BF18" s="14">
        <f t="shared" si="36"/>
        <v>25685</v>
      </c>
      <c r="BG18" s="14">
        <f>INDEX(装备!S$12:S$18,新属性汇总!$AZ18)*(新属性汇总!$B18-$B17)*$BB18</f>
        <v>420</v>
      </c>
      <c r="BH18" s="14">
        <f>INDEX(装备!T$12:T$18,新属性汇总!$AZ18)*(新属性汇总!$B18-$B17)*$BB18</f>
        <v>212</v>
      </c>
      <c r="BI18" s="14">
        <f>INDEX(装备!U$12:U$18,新属性汇总!$AZ18)*(新属性汇总!$B18-$B17)*$BB18</f>
        <v>4204</v>
      </c>
      <c r="BJ18" s="14">
        <f t="shared" si="37"/>
        <v>12644</v>
      </c>
      <c r="BK18" s="14">
        <f>INDEX(装备!BH$12:BH$18,新属性汇总!$AZ18)</f>
        <v>184</v>
      </c>
      <c r="BL18" s="14">
        <f>INDEX(装备!BI$12:BI$18,新属性汇总!$AZ18)</f>
        <v>93</v>
      </c>
      <c r="BM18" s="14">
        <f>INDEX(装备!BJ$12:BJ$18,新属性汇总!$AZ18)</f>
        <v>1839</v>
      </c>
      <c r="BN18" s="13">
        <v>1</v>
      </c>
      <c r="BO18" s="14">
        <f>INDEX(装备!$BV$11:$BY$16,新属性汇总!AZ18,新属性汇总!BA18)</f>
        <v>4</v>
      </c>
      <c r="BP18" s="14">
        <f>INDEX(装备!BH$12:BH$18,新属性汇总!$AZ18)*新属性汇总!$BO18</f>
        <v>736</v>
      </c>
      <c r="BQ18" s="14">
        <f>INDEX(装备!BI$12:BI$18,新属性汇总!$AZ18)*新属性汇总!$BO18</f>
        <v>372</v>
      </c>
      <c r="BR18" s="14">
        <f>INDEX(装备!BJ$12:BJ$18,新属性汇总!$AZ18)*新属性汇总!$BO18</f>
        <v>7356</v>
      </c>
      <c r="BS18" s="14">
        <f t="shared" si="38"/>
        <v>22156</v>
      </c>
      <c r="BT18" s="14">
        <f>INDEX(装备!$AV$12:$AV$18,新属性汇总!$AZ18)*1.5</f>
        <v>2240.6999999999998</v>
      </c>
      <c r="BU18" s="14">
        <v>0</v>
      </c>
      <c r="BV18" s="14">
        <f>INDEX(装备!$AW$12:$AW$18,新属性汇总!$AZ18)*1.5</f>
        <v>22406.999999999996</v>
      </c>
      <c r="BW18" s="14">
        <f t="shared" si="39"/>
        <v>44814</v>
      </c>
      <c r="BX18" s="14">
        <f t="shared" si="20"/>
        <v>105299</v>
      </c>
      <c r="BY18" s="17">
        <f t="shared" si="21"/>
        <v>0.24392444372691099</v>
      </c>
      <c r="BZ18" s="17">
        <f t="shared" si="22"/>
        <v>0.12007711374277058</v>
      </c>
      <c r="CA18" s="17">
        <f t="shared" si="23"/>
        <v>0.21041035527402918</v>
      </c>
      <c r="CB18" s="17">
        <f t="shared" si="24"/>
        <v>0.42558808725628922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105299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603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INDEX(装备!$AQ$5:$AQ$8,新属性汇总!BA19)</f>
        <v>1</v>
      </c>
      <c r="BC19" s="14">
        <f>INDEX(装备!M$12:M$18,新属性汇总!$AZ19)*$BB19</f>
        <v>1345</v>
      </c>
      <c r="BD19" s="14">
        <f>INDEX(装备!N$12:N$18,新属性汇总!$AZ19)*$BB19</f>
        <v>675</v>
      </c>
      <c r="BE19" s="14">
        <f>INDEX(装备!O$12:O$18,新属性汇总!$AZ19)*$BB19</f>
        <v>13435</v>
      </c>
      <c r="BF19" s="14">
        <f t="shared" si="36"/>
        <v>40385</v>
      </c>
      <c r="BG19" s="14">
        <f>INDEX(装备!S$12:S$18,新属性汇总!$AZ19)*(新属性汇总!$B19-$B18)*$BB19</f>
        <v>469</v>
      </c>
      <c r="BH19" s="14">
        <f>INDEX(装备!T$12:T$18,新属性汇总!$AZ19)*(新属性汇总!$B19-$B18)*$BB19</f>
        <v>238</v>
      </c>
      <c r="BI19" s="14">
        <f>INDEX(装备!U$12:U$18,新属性汇总!$AZ19)*(新属性汇总!$B19-$B18)*$BB19</f>
        <v>4704</v>
      </c>
      <c r="BJ19" s="14">
        <f t="shared" si="37"/>
        <v>14154</v>
      </c>
      <c r="BK19" s="14">
        <f>INDEX(装备!BH$12:BH$18,新属性汇总!$AZ19)</f>
        <v>235</v>
      </c>
      <c r="BL19" s="14">
        <f>INDEX(装备!BI$12:BI$18,新属性汇总!$AZ19)</f>
        <v>119</v>
      </c>
      <c r="BM19" s="14">
        <f>INDEX(装备!BJ$12:BJ$18,新属性汇总!$AZ19)</f>
        <v>2352</v>
      </c>
      <c r="BN19" s="13">
        <v>1</v>
      </c>
      <c r="BO19" s="14">
        <f>INDEX(装备!$BV$11:$BY$16,新属性汇总!AZ19,新属性汇总!BA19)</f>
        <v>5</v>
      </c>
      <c r="BP19" s="14">
        <f>INDEX(装备!BH$12:BH$18,新属性汇总!$AZ19)*新属性汇总!$BO19</f>
        <v>1175</v>
      </c>
      <c r="BQ19" s="14">
        <f>INDEX(装备!BI$12:BI$18,新属性汇总!$AZ19)*新属性汇总!$BO19</f>
        <v>595</v>
      </c>
      <c r="BR19" s="14">
        <f>INDEX(装备!BJ$12:BJ$18,新属性汇总!$AZ19)*新属性汇总!$BO19</f>
        <v>11760</v>
      </c>
      <c r="BS19" s="14">
        <f t="shared" si="38"/>
        <v>35410</v>
      </c>
      <c r="BT19" s="14">
        <f>INDEX(装备!$AV$12:$AV$18,新属性汇总!$AZ19)*1.5</f>
        <v>3023.1</v>
      </c>
      <c r="BU19" s="14">
        <v>0</v>
      </c>
      <c r="BV19" s="14">
        <f>INDEX(装备!$AW$12:$AW$18,新属性汇总!$AZ19)*1.5</f>
        <v>30231</v>
      </c>
      <c r="BW19" s="14">
        <f t="shared" si="39"/>
        <v>60462</v>
      </c>
      <c r="BX19" s="14">
        <f t="shared" si="20"/>
        <v>150411</v>
      </c>
      <c r="BY19" s="17">
        <f t="shared" si="21"/>
        <v>0.26849764977295543</v>
      </c>
      <c r="BZ19" s="17">
        <f t="shared" si="22"/>
        <v>9.410216008137702E-2</v>
      </c>
      <c r="CA19" s="17">
        <f t="shared" si="23"/>
        <v>0.23542161145129012</v>
      </c>
      <c r="CB19" s="17">
        <f t="shared" si="24"/>
        <v>0.40197857869437742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150411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604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INDEX(装备!$AQ$5:$AQ$8,新属性汇总!BA20)</f>
        <v>1</v>
      </c>
      <c r="BC20" s="14">
        <f>INDEX(装备!M$12:M$18,新属性汇总!$AZ20)*$BB20</f>
        <v>1345</v>
      </c>
      <c r="BD20" s="14">
        <f>INDEX(装备!N$12:N$18,新属性汇总!$AZ20)*$BB20</f>
        <v>675</v>
      </c>
      <c r="BE20" s="14">
        <f>INDEX(装备!O$12:O$18,新属性汇总!$AZ20)*$BB20</f>
        <v>13435</v>
      </c>
      <c r="BF20" s="14">
        <f t="shared" si="36"/>
        <v>40385</v>
      </c>
      <c r="BG20" s="14">
        <f>INDEX(装备!S$12:S$18,新属性汇总!$AZ20)*(新属性汇总!$B20-$B19)*$BB20</f>
        <v>536</v>
      </c>
      <c r="BH20" s="14">
        <f>INDEX(装备!T$12:T$18,新属性汇总!$AZ20)*(新属性汇总!$B20-$B19)*$BB20</f>
        <v>272</v>
      </c>
      <c r="BI20" s="14">
        <f>INDEX(装备!U$12:U$18,新属性汇总!$AZ20)*(新属性汇总!$B20-$B19)*$BB20</f>
        <v>5376</v>
      </c>
      <c r="BJ20" s="14">
        <f t="shared" si="37"/>
        <v>16176</v>
      </c>
      <c r="BK20" s="14">
        <f>INDEX(装备!BH$12:BH$18,新属性汇总!$AZ20)</f>
        <v>235</v>
      </c>
      <c r="BL20" s="14">
        <f>INDEX(装备!BI$12:BI$18,新属性汇总!$AZ20)</f>
        <v>119</v>
      </c>
      <c r="BM20" s="14">
        <f>INDEX(装备!BJ$12:BJ$18,新属性汇总!$AZ20)</f>
        <v>2352</v>
      </c>
      <c r="BN20" s="13">
        <v>1</v>
      </c>
      <c r="BO20" s="14">
        <f>INDEX(装备!$BV$11:$BY$16,新属性汇总!AZ20,新属性汇总!BA20)</f>
        <v>5</v>
      </c>
      <c r="BP20" s="14">
        <f>INDEX(装备!BH$12:BH$18,新属性汇总!$AZ20)*新属性汇总!$BO20</f>
        <v>1175</v>
      </c>
      <c r="BQ20" s="14">
        <f>INDEX(装备!BI$12:BI$18,新属性汇总!$AZ20)*新属性汇总!$BO20</f>
        <v>595</v>
      </c>
      <c r="BR20" s="14">
        <f>INDEX(装备!BJ$12:BJ$18,新属性汇总!$AZ20)*新属性汇总!$BO20</f>
        <v>11760</v>
      </c>
      <c r="BS20" s="14">
        <f t="shared" si="38"/>
        <v>35410</v>
      </c>
      <c r="BT20" s="14">
        <f>INDEX(装备!$AV$12:$AV$18,新属性汇总!$AZ20)*1.5</f>
        <v>3023.1</v>
      </c>
      <c r="BU20" s="14">
        <v>0</v>
      </c>
      <c r="BV20" s="14">
        <f>INDEX(装备!$AW$12:$AW$18,新属性汇总!$AZ20)*1.5</f>
        <v>30231</v>
      </c>
      <c r="BW20" s="14">
        <f t="shared" si="39"/>
        <v>60462</v>
      </c>
      <c r="BX20" s="14">
        <f t="shared" si="20"/>
        <v>152433</v>
      </c>
      <c r="BY20" s="17">
        <f t="shared" si="21"/>
        <v>0.26493607027349719</v>
      </c>
      <c r="BZ20" s="17">
        <f t="shared" si="22"/>
        <v>0.1061187538131507</v>
      </c>
      <c r="CA20" s="17">
        <f t="shared" si="23"/>
        <v>0.2322987804478033</v>
      </c>
      <c r="CB20" s="17">
        <f t="shared" si="24"/>
        <v>0.39664639546554881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152433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605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INDEX(装备!$AQ$5:$AQ$8,新属性汇总!BA21)</f>
        <v>1</v>
      </c>
      <c r="BC21" s="14">
        <f>INDEX(装备!M$12:M$18,新属性汇总!$AZ21)*$BB21</f>
        <v>1345</v>
      </c>
      <c r="BD21" s="14">
        <f>INDEX(装备!N$12:N$18,新属性汇总!$AZ21)*$BB21</f>
        <v>675</v>
      </c>
      <c r="BE21" s="14">
        <f>INDEX(装备!O$12:O$18,新属性汇总!$AZ21)*$BB21</f>
        <v>13435</v>
      </c>
      <c r="BF21" s="14">
        <f t="shared" si="36"/>
        <v>40385</v>
      </c>
      <c r="BG21" s="14">
        <f>INDEX(装备!S$12:S$18,新属性汇总!$AZ21)*(新属性汇总!$B21-$B20)*$BB21</f>
        <v>469</v>
      </c>
      <c r="BH21" s="14">
        <f>INDEX(装备!T$12:T$18,新属性汇总!$AZ21)*(新属性汇总!$B21-$B20)*$BB21</f>
        <v>238</v>
      </c>
      <c r="BI21" s="14">
        <f>INDEX(装备!U$12:U$18,新属性汇总!$AZ21)*(新属性汇总!$B21-$B20)*$BB21</f>
        <v>4704</v>
      </c>
      <c r="BJ21" s="14">
        <f t="shared" si="37"/>
        <v>14154</v>
      </c>
      <c r="BK21" s="14">
        <f>INDEX(装备!BH$12:BH$18,新属性汇总!$AZ21)</f>
        <v>235</v>
      </c>
      <c r="BL21" s="14">
        <f>INDEX(装备!BI$12:BI$18,新属性汇总!$AZ21)</f>
        <v>119</v>
      </c>
      <c r="BM21" s="14">
        <f>INDEX(装备!BJ$12:BJ$18,新属性汇总!$AZ21)</f>
        <v>2352</v>
      </c>
      <c r="BN21" s="13">
        <v>1</v>
      </c>
      <c r="BO21" s="14">
        <f>INDEX(装备!$BV$11:$BY$16,新属性汇总!AZ21,新属性汇总!BA21)</f>
        <v>5</v>
      </c>
      <c r="BP21" s="14">
        <f>INDEX(装备!BH$12:BH$18,新属性汇总!$AZ21)*新属性汇总!$BO21</f>
        <v>1175</v>
      </c>
      <c r="BQ21" s="14">
        <f>INDEX(装备!BI$12:BI$18,新属性汇总!$AZ21)*新属性汇总!$BO21</f>
        <v>595</v>
      </c>
      <c r="BR21" s="14">
        <f>INDEX(装备!BJ$12:BJ$18,新属性汇总!$AZ21)*新属性汇总!$BO21</f>
        <v>11760</v>
      </c>
      <c r="BS21" s="14">
        <f t="shared" si="38"/>
        <v>35410</v>
      </c>
      <c r="BT21" s="14">
        <f>INDEX(装备!$AV$12:$AV$18,新属性汇总!$AZ21)*1.5</f>
        <v>3023.1</v>
      </c>
      <c r="BU21" s="14">
        <v>0</v>
      </c>
      <c r="BV21" s="14">
        <f>INDEX(装备!$AW$12:$AW$18,新属性汇总!$AZ21)*1.5</f>
        <v>30231</v>
      </c>
      <c r="BW21" s="14">
        <f t="shared" si="39"/>
        <v>60462</v>
      </c>
      <c r="BX21" s="14">
        <f t="shared" si="20"/>
        <v>150411</v>
      </c>
      <c r="BY21" s="17">
        <f t="shared" si="21"/>
        <v>0.26849764977295543</v>
      </c>
      <c r="BZ21" s="17">
        <f t="shared" si="22"/>
        <v>9.410216008137702E-2</v>
      </c>
      <c r="CA21" s="17">
        <f t="shared" si="23"/>
        <v>0.23542161145129012</v>
      </c>
      <c r="CB21" s="17">
        <f t="shared" si="24"/>
        <v>0.40197857869437742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150411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606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INDEX(装备!$AQ$5:$AQ$8,新属性汇总!BA22)</f>
        <v>1</v>
      </c>
      <c r="BC22" s="14">
        <f>INDEX(装备!M$12:M$18,新属性汇总!$AZ22)*$BB22</f>
        <v>2470</v>
      </c>
      <c r="BD22" s="14">
        <f>INDEX(装备!N$12:N$18,新属性汇总!$AZ22)*$BB22</f>
        <v>1240</v>
      </c>
      <c r="BE22" s="14">
        <f>INDEX(装备!O$12:O$18,新属性汇总!$AZ22)*$BB22</f>
        <v>24700</v>
      </c>
      <c r="BF22" s="14">
        <f t="shared" si="36"/>
        <v>74200</v>
      </c>
      <c r="BG22" s="14">
        <f>INDEX(装备!S$12:S$18,新属性汇总!$AZ22)*(新属性汇总!$B22-$B21)*$BB22</f>
        <v>1020</v>
      </c>
      <c r="BH22" s="14">
        <f>INDEX(装备!T$12:T$18,新属性汇总!$AZ22)*(新属性汇总!$B22-$B21)*$BB22</f>
        <v>512</v>
      </c>
      <c r="BI22" s="14">
        <f>INDEX(装备!U$12:U$18,新属性汇总!$AZ22)*(新属性汇总!$B22-$B21)*$BB22</f>
        <v>10180</v>
      </c>
      <c r="BJ22" s="14">
        <f t="shared" si="37"/>
        <v>30620</v>
      </c>
      <c r="BK22" s="14">
        <f>INDEX(装备!BH$12:BH$18,新属性汇总!$AZ22)</f>
        <v>736</v>
      </c>
      <c r="BL22" s="14">
        <f>INDEX(装备!BI$12:BI$18,新属性汇总!$AZ22)</f>
        <v>370</v>
      </c>
      <c r="BM22" s="14">
        <f>INDEX(装备!BJ$12:BJ$18,新属性汇总!$AZ22)</f>
        <v>7349</v>
      </c>
      <c r="BN22" s="13">
        <v>1</v>
      </c>
      <c r="BO22" s="14">
        <f>INDEX(装备!$BV$11:$BY$16,新属性汇总!AZ22,新属性汇总!BA22)</f>
        <v>6</v>
      </c>
      <c r="BP22" s="14">
        <f>INDEX(装备!BH$12:BH$18,新属性汇总!$AZ22)*新属性汇总!$BO22</f>
        <v>4416</v>
      </c>
      <c r="BQ22" s="14">
        <f>INDEX(装备!BI$12:BI$18,新属性汇总!$AZ22)*新属性汇总!$BO22</f>
        <v>2220</v>
      </c>
      <c r="BR22" s="14">
        <f>INDEX(装备!BJ$12:BJ$18,新属性汇总!$AZ22)*新属性汇总!$BO22</f>
        <v>44094</v>
      </c>
      <c r="BS22" s="14">
        <f t="shared" si="38"/>
        <v>132654</v>
      </c>
      <c r="BT22" s="14">
        <f>INDEX(装备!$AV$12:$AV$18,新属性汇总!$AZ22)*1.5</f>
        <v>6175.5</v>
      </c>
      <c r="BU22" s="14">
        <v>0</v>
      </c>
      <c r="BV22" s="14">
        <f>INDEX(装备!$AW$12:$AW$18,新属性汇总!$AZ22)*1.5</f>
        <v>61755</v>
      </c>
      <c r="BW22" s="14">
        <f t="shared" si="39"/>
        <v>123510</v>
      </c>
      <c r="BX22" s="14">
        <f t="shared" si="20"/>
        <v>360984</v>
      </c>
      <c r="BY22" s="17">
        <f t="shared" si="21"/>
        <v>0.2055492764222237</v>
      </c>
      <c r="BZ22" s="17">
        <f t="shared" si="22"/>
        <v>8.4823704097688538E-2</v>
      </c>
      <c r="CA22" s="17">
        <f t="shared" si="23"/>
        <v>0.36747889103118142</v>
      </c>
      <c r="CB22" s="17">
        <f t="shared" si="24"/>
        <v>0.3421481284489063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360984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607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INDEX(装备!$AQ$5:$AQ$8,新属性汇总!BA23)</f>
        <v>1</v>
      </c>
      <c r="BC23" s="14">
        <f>INDEX(装备!M$12:M$18,新属性汇总!$AZ23)*$BB23</f>
        <v>2470</v>
      </c>
      <c r="BD23" s="14">
        <f>INDEX(装备!N$12:N$18,新属性汇总!$AZ23)*$BB23</f>
        <v>1240</v>
      </c>
      <c r="BE23" s="14">
        <f>INDEX(装备!O$12:O$18,新属性汇总!$AZ23)*$BB23</f>
        <v>24700</v>
      </c>
      <c r="BF23" s="14">
        <f t="shared" si="36"/>
        <v>74200</v>
      </c>
      <c r="BG23" s="14">
        <f>INDEX(装备!S$12:S$18,新属性汇总!$AZ23)*(新属性汇总!$B23-$B22)*$BB23</f>
        <v>1275</v>
      </c>
      <c r="BH23" s="14">
        <f>INDEX(装备!T$12:T$18,新属性汇总!$AZ23)*(新属性汇总!$B23-$B22)*$BB23</f>
        <v>640</v>
      </c>
      <c r="BI23" s="14">
        <f>INDEX(装备!U$12:U$18,新属性汇总!$AZ23)*(新属性汇总!$B23-$B22)*$BB23</f>
        <v>12725</v>
      </c>
      <c r="BJ23" s="14">
        <f t="shared" si="37"/>
        <v>38275</v>
      </c>
      <c r="BK23" s="14">
        <f>INDEX(装备!BH$12:BH$18,新属性汇总!$AZ23)</f>
        <v>736</v>
      </c>
      <c r="BL23" s="14">
        <f>INDEX(装备!BI$12:BI$18,新属性汇总!$AZ23)</f>
        <v>370</v>
      </c>
      <c r="BM23" s="14">
        <f>INDEX(装备!BJ$12:BJ$18,新属性汇总!$AZ23)</f>
        <v>7349</v>
      </c>
      <c r="BN23" s="13">
        <v>1</v>
      </c>
      <c r="BO23" s="14">
        <f>INDEX(装备!$BV$11:$BY$16,新属性汇总!AZ23,新属性汇总!BA23)</f>
        <v>6</v>
      </c>
      <c r="BP23" s="14">
        <f>INDEX(装备!BH$12:BH$18,新属性汇总!$AZ23)*新属性汇总!$BO23</f>
        <v>4416</v>
      </c>
      <c r="BQ23" s="14">
        <f>INDEX(装备!BI$12:BI$18,新属性汇总!$AZ23)*新属性汇总!$BO23</f>
        <v>2220</v>
      </c>
      <c r="BR23" s="14">
        <f>INDEX(装备!BJ$12:BJ$18,新属性汇总!$AZ23)*新属性汇总!$BO23</f>
        <v>44094</v>
      </c>
      <c r="BS23" s="14">
        <f t="shared" si="38"/>
        <v>132654</v>
      </c>
      <c r="BT23" s="14">
        <f>INDEX(装备!$AV$12:$AV$18,新属性汇总!$AZ23)*1.5</f>
        <v>6175.5</v>
      </c>
      <c r="BU23" s="14">
        <v>0</v>
      </c>
      <c r="BV23" s="14">
        <f>INDEX(装备!$AW$12:$AW$18,新属性汇总!$AZ23)*1.5</f>
        <v>61755</v>
      </c>
      <c r="BW23" s="14">
        <f t="shared" si="39"/>
        <v>123510</v>
      </c>
      <c r="BX23" s="14">
        <f t="shared" si="20"/>
        <v>368639</v>
      </c>
      <c r="BY23" s="17">
        <f t="shared" si="21"/>
        <v>0.20128092795390612</v>
      </c>
      <c r="BZ23" s="17">
        <f t="shared" si="22"/>
        <v>0.10382786411638487</v>
      </c>
      <c r="CA23" s="17">
        <f t="shared" si="23"/>
        <v>0.35984798135845636</v>
      </c>
      <c r="CB23" s="17">
        <f t="shared" si="24"/>
        <v>0.33504322657125263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368639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3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2019-09-18T11:58:10Z</dcterms:modified>
</cp:coreProperties>
</file>